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/>
  <xr:revisionPtr revIDLastSave="23" documentId="8_{E4C026B4-B7F3-465D-895A-7F0FC5CD07F7}" xr6:coauthVersionLast="36" xr6:coauthVersionMax="36" xr10:uidLastSave="{AF44A6EB-773F-462C-8933-3715B231D397}"/>
  <bookViews>
    <workbookView xWindow="0" yWindow="0" windowWidth="28800" windowHeight="12105" tabRatio="776" activeTab="1" xr2:uid="{00000000-000D-0000-FFFF-FFFF00000000}"/>
  </bookViews>
  <sheets>
    <sheet name="01. PLANILHA DE FISCALIZAÇÂO" sheetId="1" r:id="rId1"/>
    <sheet name="02. Planilha Analítica" sheetId="13" r:id="rId2"/>
    <sheet name="03. Planilha Sintética" sheetId="14" r:id="rId3"/>
    <sheet name="04. Módulo SIMEC" sheetId="15" r:id="rId4"/>
    <sheet name="CUSTO DIRETO" sheetId="2" state="hidden" r:id="rId5"/>
    <sheet name="RESUMO" sheetId="3" state="hidden" r:id="rId6"/>
    <sheet name="COMPOSICOES" sheetId="4" state="hidden" r:id="rId7"/>
    <sheet name="COMPOSICOES PROPRIAS" sheetId="5" state="hidden" r:id="rId8"/>
    <sheet name="COMPOSICOES AUXILIARES" sheetId="6" state="hidden" r:id="rId9"/>
    <sheet name="CURVA ABC SERVICOS" sheetId="7" state="hidden" r:id="rId10"/>
    <sheet name="CURVA ABC INSUMOS" sheetId="8" state="hidden" r:id="rId11"/>
    <sheet name="CRONOGRAMA" sheetId="9" state="hidden" r:id="rId12"/>
    <sheet name="CRONOGRAMA INSUMOS" sheetId="10" state="hidden" r:id="rId13"/>
    <sheet name="BDI" sheetId="11" state="hidden" r:id="rId14"/>
    <sheet name="ENCARGOS SOCIAIS" sheetId="12" state="hidden" r:id="rId15"/>
  </sheets>
  <definedNames>
    <definedName name="_xlnm.Print_Area" localSheetId="0">'01. PLANILHA DE FISCALIZAÇÂO'!$A$1:$V$445</definedName>
    <definedName name="_xlnm.Print_Area" localSheetId="1">'02. Planilha Analítica'!$A$1:$Q$468</definedName>
    <definedName name="_xlnm.Print_Area" localSheetId="2">'03. Planilha Sintética'!$A$1:$M$46</definedName>
    <definedName name="_xlnm.Print_Area" localSheetId="3">'04. Módulo SIMEC'!$A$1:$M$21</definedName>
    <definedName name="JR_PAGE_ANCHOR_0_1" localSheetId="1">'02. Planilha Analítica'!$B$1</definedName>
    <definedName name="JR_PAGE_ANCHOR_0_1">'01. PLANILHA DE FISCALIZAÇÂO'!$A$1</definedName>
    <definedName name="JR_PAGE_ANCHOR_1_1">'CUSTO DIRETO'!$A$1</definedName>
    <definedName name="JR_PAGE_ANCHOR_10_1">BDI!$A$1</definedName>
    <definedName name="JR_PAGE_ANCHOR_11_1">'ENCARGOS SOCIAIS'!$A$1</definedName>
    <definedName name="JR_PAGE_ANCHOR_2_1">RESUMO!$A$1</definedName>
    <definedName name="JR_PAGE_ANCHOR_3_1">COMPOSICOES!$A$1</definedName>
    <definedName name="JR_PAGE_ANCHOR_4_1">'COMPOSICOES PROPRIAS'!$A$1</definedName>
    <definedName name="JR_PAGE_ANCHOR_5_1">'COMPOSICOES AUXILIARES'!$A$1</definedName>
    <definedName name="JR_PAGE_ANCHOR_6_1">'CURVA ABC SERVICOS'!$A$1</definedName>
    <definedName name="JR_PAGE_ANCHOR_7_1">'CURVA ABC INSUMOS'!$A$1</definedName>
    <definedName name="JR_PAGE_ANCHOR_8_1">CRONOGRAMA!$A$1</definedName>
    <definedName name="JR_PAGE_ANCHOR_9_1">'CRONOGRAMA INSUMOS'!$A$1</definedName>
  </definedNames>
  <calcPr calcId="191029"/>
</workbook>
</file>

<file path=xl/calcChain.xml><?xml version="1.0" encoding="utf-8"?>
<calcChain xmlns="http://schemas.openxmlformats.org/spreadsheetml/2006/main">
  <c r="H297" i="13" l="1"/>
  <c r="G297" i="13"/>
  <c r="H296" i="13"/>
  <c r="G296" i="13"/>
  <c r="AQ297" i="13"/>
  <c r="AM297" i="13"/>
  <c r="AI297" i="13"/>
  <c r="AE297" i="13"/>
  <c r="AA297" i="13"/>
  <c r="W297" i="13"/>
  <c r="S297" i="13"/>
  <c r="O297" i="13"/>
  <c r="J297" i="13"/>
  <c r="AQ296" i="13"/>
  <c r="AM296" i="13"/>
  <c r="AI296" i="13"/>
  <c r="AE296" i="13"/>
  <c r="AA296" i="13"/>
  <c r="W296" i="13"/>
  <c r="S296" i="13"/>
  <c r="J296" i="13"/>
  <c r="O296" i="13" s="1"/>
  <c r="AV297" i="1"/>
  <c r="AP297" i="1"/>
  <c r="AJ297" i="1"/>
  <c r="AD297" i="1"/>
  <c r="X297" i="1"/>
  <c r="R297" i="1"/>
  <c r="M297" i="1"/>
  <c r="S297" i="1" s="1"/>
  <c r="L297" i="1"/>
  <c r="J297" i="1"/>
  <c r="AV296" i="1"/>
  <c r="AP296" i="1"/>
  <c r="AJ296" i="1"/>
  <c r="AD296" i="1"/>
  <c r="X296" i="1"/>
  <c r="R296" i="1"/>
  <c r="M296" i="1"/>
  <c r="S296" i="1" s="1"/>
  <c r="L296" i="1"/>
  <c r="J296" i="1"/>
  <c r="Q297" i="13" l="1"/>
  <c r="Q296" i="13"/>
  <c r="U297" i="1"/>
  <c r="V297" i="1" s="1"/>
  <c r="Y297" i="1"/>
  <c r="T297" i="1"/>
  <c r="U296" i="1"/>
  <c r="V296" i="1" s="1"/>
  <c r="T296" i="1"/>
  <c r="Y296" i="1"/>
  <c r="N296" i="1"/>
  <c r="N297" i="1"/>
  <c r="O297" i="1"/>
  <c r="P297" i="1" s="1"/>
  <c r="O296" i="1"/>
  <c r="P296" i="1" s="1"/>
  <c r="AE296" i="1" l="1"/>
  <c r="AA296" i="1"/>
  <c r="AB296" i="1" s="1"/>
  <c r="Z296" i="1"/>
  <c r="AE297" i="1"/>
  <c r="AA297" i="1"/>
  <c r="AB297" i="1" s="1"/>
  <c r="Z297" i="1"/>
  <c r="AK297" i="1" l="1"/>
  <c r="AG297" i="1"/>
  <c r="AH297" i="1" s="1"/>
  <c r="AF297" i="1"/>
  <c r="AK296" i="1"/>
  <c r="AG296" i="1"/>
  <c r="AH296" i="1" s="1"/>
  <c r="AF296" i="1"/>
  <c r="AL296" i="1" l="1"/>
  <c r="AM296" i="1"/>
  <c r="AN296" i="1" s="1"/>
  <c r="AQ296" i="1"/>
  <c r="AL297" i="1"/>
  <c r="AQ297" i="1"/>
  <c r="AM297" i="1"/>
  <c r="AN297" i="1" s="1"/>
  <c r="AW296" i="1" l="1"/>
  <c r="AR296" i="1"/>
  <c r="AS296" i="1"/>
  <c r="AT296" i="1" s="1"/>
  <c r="AW297" i="1"/>
  <c r="AS297" i="1"/>
  <c r="AT297" i="1" s="1"/>
  <c r="AR297" i="1"/>
  <c r="AY296" i="1" l="1"/>
  <c r="AZ296" i="1" s="1"/>
  <c r="AX296" i="1"/>
  <c r="AY297" i="1"/>
  <c r="AZ297" i="1" s="1"/>
  <c r="AX297" i="1"/>
  <c r="H432" i="13" l="1"/>
  <c r="H301" i="13"/>
  <c r="H300" i="13"/>
  <c r="H299" i="13"/>
  <c r="H298" i="13"/>
  <c r="I461" i="13"/>
  <c r="J432" i="13" l="1"/>
  <c r="AQ432" i="13"/>
  <c r="AM432" i="13"/>
  <c r="AI432" i="13"/>
  <c r="AE432" i="13"/>
  <c r="AA432" i="13"/>
  <c r="W432" i="13"/>
  <c r="S432" i="13"/>
  <c r="AV432" i="1"/>
  <c r="AP432" i="1"/>
  <c r="AJ432" i="1"/>
  <c r="AD432" i="1"/>
  <c r="X432" i="1"/>
  <c r="R432" i="1"/>
  <c r="M432" i="1"/>
  <c r="S432" i="1" s="1"/>
  <c r="L432" i="1"/>
  <c r="J432" i="1"/>
  <c r="O432" i="13" l="1"/>
  <c r="N432" i="1"/>
  <c r="O432" i="1"/>
  <c r="P432" i="1" s="1"/>
  <c r="T432" i="1"/>
  <c r="Y432" i="1"/>
  <c r="U432" i="1"/>
  <c r="V432" i="1" s="1"/>
  <c r="J301" i="13"/>
  <c r="J300" i="13"/>
  <c r="J299" i="13"/>
  <c r="J298" i="13"/>
  <c r="O298" i="13" s="1"/>
  <c r="J294" i="13"/>
  <c r="K294" i="13" s="1"/>
  <c r="G292" i="1"/>
  <c r="J292" i="13"/>
  <c r="K292" i="13" s="1"/>
  <c r="J293" i="13"/>
  <c r="K293" i="13" s="1"/>
  <c r="J284" i="13"/>
  <c r="K284" i="13" s="1"/>
  <c r="J282" i="13"/>
  <c r="K282" i="13" s="1"/>
  <c r="AQ300" i="13"/>
  <c r="AM300" i="13"/>
  <c r="AI300" i="13"/>
  <c r="AE300" i="13"/>
  <c r="AA300" i="13"/>
  <c r="W300" i="13"/>
  <c r="S300" i="13"/>
  <c r="AV300" i="1"/>
  <c r="AP300" i="1"/>
  <c r="AJ300" i="1"/>
  <c r="AD300" i="1"/>
  <c r="X300" i="1"/>
  <c r="S300" i="1"/>
  <c r="Y300" i="1" s="1"/>
  <c r="R300" i="1"/>
  <c r="P300" i="1"/>
  <c r="O300" i="1"/>
  <c r="M300" i="1"/>
  <c r="N300" i="1" s="1"/>
  <c r="L300" i="1"/>
  <c r="J300" i="1"/>
  <c r="G294" i="1"/>
  <c r="G293" i="1"/>
  <c r="G284" i="1"/>
  <c r="G282" i="1"/>
  <c r="AQ299" i="13"/>
  <c r="AM299" i="13"/>
  <c r="AI299" i="13"/>
  <c r="AE299" i="13"/>
  <c r="AA299" i="13"/>
  <c r="W299" i="13"/>
  <c r="S299" i="13"/>
  <c r="AV299" i="1"/>
  <c r="AP299" i="1"/>
  <c r="AJ299" i="1"/>
  <c r="AD299" i="1"/>
  <c r="X299" i="1"/>
  <c r="S299" i="1"/>
  <c r="T299" i="1" s="1"/>
  <c r="R299" i="1"/>
  <c r="P299" i="1"/>
  <c r="O299" i="1"/>
  <c r="M299" i="1"/>
  <c r="N299" i="1" s="1"/>
  <c r="L299" i="1"/>
  <c r="J299" i="1"/>
  <c r="AQ298" i="13"/>
  <c r="AM298" i="13"/>
  <c r="AI298" i="13"/>
  <c r="AE298" i="13"/>
  <c r="AA298" i="13"/>
  <c r="W298" i="13"/>
  <c r="S298" i="13"/>
  <c r="AV298" i="1"/>
  <c r="AP298" i="1"/>
  <c r="AJ298" i="1"/>
  <c r="AD298" i="1"/>
  <c r="X298" i="1"/>
  <c r="R298" i="1"/>
  <c r="M298" i="1"/>
  <c r="S298" i="1" s="1"/>
  <c r="L298" i="1"/>
  <c r="J298" i="1"/>
  <c r="AQ301" i="13"/>
  <c r="AM301" i="13"/>
  <c r="AI301" i="13"/>
  <c r="AE301" i="13"/>
  <c r="AA301" i="13"/>
  <c r="W301" i="13"/>
  <c r="S301" i="13"/>
  <c r="AV301" i="1"/>
  <c r="AP301" i="1"/>
  <c r="AJ301" i="1"/>
  <c r="AD301" i="1"/>
  <c r="X301" i="1"/>
  <c r="S301" i="1"/>
  <c r="U301" i="1" s="1"/>
  <c r="V301" i="1" s="1"/>
  <c r="R301" i="1"/>
  <c r="M301" i="1"/>
  <c r="O301" i="1" s="1"/>
  <c r="P301" i="1" s="1"/>
  <c r="L301" i="1"/>
  <c r="J301" i="1"/>
  <c r="J286" i="13"/>
  <c r="K286" i="13" s="1"/>
  <c r="L118" i="13"/>
  <c r="M118" i="13" s="1"/>
  <c r="L117" i="13"/>
  <c r="M117" i="13" s="1"/>
  <c r="Q432" i="13" l="1"/>
  <c r="O301" i="13"/>
  <c r="O299" i="13"/>
  <c r="Q299" i="13" s="1"/>
  <c r="O300" i="13"/>
  <c r="Q300" i="13" s="1"/>
  <c r="AE432" i="1"/>
  <c r="AA432" i="1"/>
  <c r="AB432" i="1" s="1"/>
  <c r="Z432" i="1"/>
  <c r="Q298" i="13"/>
  <c r="AA300" i="1"/>
  <c r="AB300" i="1" s="1"/>
  <c r="Z300" i="1"/>
  <c r="AE300" i="1"/>
  <c r="Y298" i="1"/>
  <c r="U298" i="1"/>
  <c r="V298" i="1" s="1"/>
  <c r="T298" i="1"/>
  <c r="N298" i="1"/>
  <c r="O298" i="1"/>
  <c r="P298" i="1" s="1"/>
  <c r="T300" i="1"/>
  <c r="U299" i="1"/>
  <c r="V299" i="1" s="1"/>
  <c r="U300" i="1"/>
  <c r="V300" i="1" s="1"/>
  <c r="Y299" i="1"/>
  <c r="Y301" i="1"/>
  <c r="T301" i="1"/>
  <c r="N301" i="1"/>
  <c r="Q301" i="13" l="1"/>
  <c r="AG432" i="1"/>
  <c r="AH432" i="1" s="1"/>
  <c r="AF432" i="1"/>
  <c r="AK432" i="1"/>
  <c r="AA299" i="1"/>
  <c r="AB299" i="1" s="1"/>
  <c r="Z299" i="1"/>
  <c r="AE299" i="1"/>
  <c r="AE298" i="1"/>
  <c r="AA298" i="1"/>
  <c r="AB298" i="1" s="1"/>
  <c r="Z298" i="1"/>
  <c r="AG300" i="1"/>
  <c r="AH300" i="1" s="1"/>
  <c r="AK300" i="1"/>
  <c r="AF300" i="1"/>
  <c r="AE301" i="1"/>
  <c r="AA301" i="1"/>
  <c r="AB301" i="1" s="1"/>
  <c r="Z301" i="1"/>
  <c r="AL432" i="1" l="1"/>
  <c r="AQ432" i="1"/>
  <c r="AM432" i="1"/>
  <c r="AN432" i="1" s="1"/>
  <c r="AQ300" i="1"/>
  <c r="AM300" i="1"/>
  <c r="AN300" i="1" s="1"/>
  <c r="AL300" i="1"/>
  <c r="AK298" i="1"/>
  <c r="AG298" i="1"/>
  <c r="AH298" i="1" s="1"/>
  <c r="AF298" i="1"/>
  <c r="AK299" i="1"/>
  <c r="AG299" i="1"/>
  <c r="AH299" i="1" s="1"/>
  <c r="AF299" i="1"/>
  <c r="AG301" i="1"/>
  <c r="AH301" i="1" s="1"/>
  <c r="AK301" i="1"/>
  <c r="AF301" i="1"/>
  <c r="AW432" i="1" l="1"/>
  <c r="AS432" i="1"/>
  <c r="AT432" i="1" s="1"/>
  <c r="AR432" i="1"/>
  <c r="AQ299" i="1"/>
  <c r="AM299" i="1"/>
  <c r="AN299" i="1" s="1"/>
  <c r="AL299" i="1"/>
  <c r="AM298" i="1"/>
  <c r="AN298" i="1" s="1"/>
  <c r="AL298" i="1"/>
  <c r="AQ298" i="1"/>
  <c r="AS300" i="1"/>
  <c r="AT300" i="1" s="1"/>
  <c r="AR300" i="1"/>
  <c r="AW300" i="1"/>
  <c r="AQ301" i="1"/>
  <c r="AM301" i="1"/>
  <c r="AN301" i="1" s="1"/>
  <c r="AL301" i="1"/>
  <c r="AY432" i="1" l="1"/>
  <c r="AZ432" i="1" s="1"/>
  <c r="AX432" i="1"/>
  <c r="AY300" i="1"/>
  <c r="AZ300" i="1" s="1"/>
  <c r="AX300" i="1"/>
  <c r="AW298" i="1"/>
  <c r="AS298" i="1"/>
  <c r="AT298" i="1" s="1"/>
  <c r="AR298" i="1"/>
  <c r="AR299" i="1"/>
  <c r="AW299" i="1"/>
  <c r="AS299" i="1"/>
  <c r="AT299" i="1" s="1"/>
  <c r="AS301" i="1"/>
  <c r="AT301" i="1" s="1"/>
  <c r="AR301" i="1"/>
  <c r="AW301" i="1"/>
  <c r="AY298" i="1" l="1"/>
  <c r="AZ298" i="1" s="1"/>
  <c r="AX298" i="1"/>
  <c r="AX299" i="1"/>
  <c r="AY299" i="1"/>
  <c r="AZ299" i="1" s="1"/>
  <c r="AY301" i="1"/>
  <c r="AZ301" i="1" s="1"/>
  <c r="AX301" i="1"/>
  <c r="L75" i="13" l="1"/>
  <c r="M75" i="13" s="1"/>
  <c r="L41" i="13"/>
  <c r="M41" i="13" s="1"/>
  <c r="L40" i="13"/>
  <c r="M40" i="13" s="1"/>
  <c r="I118" i="1"/>
  <c r="I117" i="1"/>
  <c r="I75" i="1"/>
  <c r="I41" i="1" l="1"/>
  <c r="I40" i="1"/>
  <c r="I39" i="1"/>
  <c r="G291" i="1"/>
  <c r="L39" i="13"/>
  <c r="M39" i="13" s="1"/>
  <c r="J291" i="13" l="1"/>
  <c r="K291" i="13" s="1"/>
  <c r="M454" i="13" l="1"/>
  <c r="M453" i="13"/>
  <c r="K453" i="13"/>
  <c r="M446" i="13"/>
  <c r="Q445" i="13"/>
  <c r="Q444" i="13"/>
  <c r="Q443" i="13"/>
  <c r="Q442" i="13"/>
  <c r="Q441" i="13"/>
  <c r="Q440" i="13"/>
  <c r="Q439" i="13"/>
  <c r="Q438" i="13"/>
  <c r="Q437" i="13"/>
  <c r="Q436" i="13"/>
  <c r="Q435" i="13"/>
  <c r="Q434" i="13"/>
  <c r="Q426" i="13"/>
  <c r="Q414" i="13"/>
  <c r="Q401" i="13"/>
  <c r="Q389" i="13"/>
  <c r="Q361" i="13"/>
  <c r="Q349" i="13"/>
  <c r="Q337" i="13"/>
  <c r="Q324" i="13"/>
  <c r="Q120" i="13"/>
  <c r="Q103" i="13"/>
  <c r="Q7" i="13"/>
  <c r="Q6" i="13"/>
  <c r="O445" i="13"/>
  <c r="P445" i="13" s="1"/>
  <c r="P444" i="13"/>
  <c r="O444" i="13"/>
  <c r="P443" i="13"/>
  <c r="O443" i="13"/>
  <c r="O442" i="13"/>
  <c r="P442" i="13" s="1"/>
  <c r="O441" i="13"/>
  <c r="P441" i="13" s="1"/>
  <c r="O440" i="13"/>
  <c r="P440" i="13" s="1"/>
  <c r="O439" i="13"/>
  <c r="P439" i="13" s="1"/>
  <c r="P438" i="13"/>
  <c r="O438" i="13"/>
  <c r="P437" i="13"/>
  <c r="O437" i="13"/>
  <c r="O436" i="13"/>
  <c r="P436" i="13" s="1"/>
  <c r="O435" i="13"/>
  <c r="P435" i="13" s="1"/>
  <c r="O434" i="13"/>
  <c r="P434" i="13" s="1"/>
  <c r="O431" i="13"/>
  <c r="P431" i="13" s="1"/>
  <c r="O430" i="13"/>
  <c r="P430" i="13" s="1"/>
  <c r="O429" i="13"/>
  <c r="P429" i="13" s="1"/>
  <c r="O428" i="13"/>
  <c r="P428" i="13" s="1"/>
  <c r="O426" i="13"/>
  <c r="P426" i="13" s="1"/>
  <c r="O425" i="13"/>
  <c r="P425" i="13" s="1"/>
  <c r="O424" i="13"/>
  <c r="Q424" i="13" s="1"/>
  <c r="O423" i="13"/>
  <c r="P423" i="13" s="1"/>
  <c r="O422" i="13"/>
  <c r="P422" i="13" s="1"/>
  <c r="O421" i="13"/>
  <c r="P421" i="13" s="1"/>
  <c r="O420" i="13"/>
  <c r="P420" i="13" s="1"/>
  <c r="O419" i="13"/>
  <c r="P419" i="13" s="1"/>
  <c r="O418" i="13"/>
  <c r="Q418" i="13" s="1"/>
  <c r="O417" i="13"/>
  <c r="P417" i="13" s="1"/>
  <c r="O416" i="13"/>
  <c r="P416" i="13" s="1"/>
  <c r="O415" i="13"/>
  <c r="P415" i="13" s="1"/>
  <c r="O414" i="13"/>
  <c r="P414" i="13" s="1"/>
  <c r="O413" i="13"/>
  <c r="P413" i="13" s="1"/>
  <c r="P412" i="13"/>
  <c r="O412" i="13"/>
  <c r="Q412" i="13" s="1"/>
  <c r="O411" i="13"/>
  <c r="P411" i="13" s="1"/>
  <c r="O410" i="13"/>
  <c r="P410" i="13" s="1"/>
  <c r="O409" i="13"/>
  <c r="P409" i="13" s="1"/>
  <c r="O408" i="13"/>
  <c r="P408" i="13" s="1"/>
  <c r="O407" i="13"/>
  <c r="P407" i="13" s="1"/>
  <c r="P406" i="13"/>
  <c r="O406" i="13"/>
  <c r="Q406" i="13" s="1"/>
  <c r="P404" i="13"/>
  <c r="O404" i="13"/>
  <c r="Q404" i="13" s="1"/>
  <c r="O403" i="13"/>
  <c r="P403" i="13" s="1"/>
  <c r="O402" i="13"/>
  <c r="P402" i="13" s="1"/>
  <c r="O401" i="13"/>
  <c r="P401" i="13" s="1"/>
  <c r="O400" i="13"/>
  <c r="P400" i="13" s="1"/>
  <c r="O399" i="13"/>
  <c r="P399" i="13" s="1"/>
  <c r="O398" i="13"/>
  <c r="Q398" i="13" s="1"/>
  <c r="P397" i="13"/>
  <c r="O397" i="13"/>
  <c r="Q397" i="13" s="1"/>
  <c r="O396" i="13"/>
  <c r="P396" i="13" s="1"/>
  <c r="O395" i="13"/>
  <c r="P395" i="13" s="1"/>
  <c r="O394" i="13"/>
  <c r="P394" i="13" s="1"/>
  <c r="O393" i="13"/>
  <c r="P393" i="13" s="1"/>
  <c r="O392" i="13"/>
  <c r="P392" i="13" s="1"/>
  <c r="O391" i="13"/>
  <c r="P391" i="13" s="1"/>
  <c r="O390" i="13"/>
  <c r="P390" i="13" s="1"/>
  <c r="O389" i="13"/>
  <c r="P389" i="13" s="1"/>
  <c r="O388" i="13"/>
  <c r="P388" i="13" s="1"/>
  <c r="O387" i="13"/>
  <c r="P387" i="13" s="1"/>
  <c r="P386" i="13"/>
  <c r="O386" i="13"/>
  <c r="Q386" i="13" s="1"/>
  <c r="O385" i="13"/>
  <c r="P385" i="13" s="1"/>
  <c r="O384" i="13"/>
  <c r="P384" i="13" s="1"/>
  <c r="O383" i="13"/>
  <c r="P383" i="13" s="1"/>
  <c r="O380" i="13"/>
  <c r="P380" i="13" s="1"/>
  <c r="O379" i="13"/>
  <c r="P379" i="13" s="1"/>
  <c r="O378" i="13"/>
  <c r="P378" i="13" s="1"/>
  <c r="O375" i="13"/>
  <c r="P375" i="13" s="1"/>
  <c r="O374" i="13"/>
  <c r="P374" i="13" s="1"/>
  <c r="O373" i="13"/>
  <c r="Q373" i="13" s="1"/>
  <c r="O372" i="13"/>
  <c r="Q372" i="13" s="1"/>
  <c r="O371" i="13"/>
  <c r="P371" i="13" s="1"/>
  <c r="O370" i="13"/>
  <c r="P370" i="13" s="1"/>
  <c r="O369" i="13"/>
  <c r="P369" i="13" s="1"/>
  <c r="O368" i="13"/>
  <c r="P368" i="13" s="1"/>
  <c r="O367" i="13"/>
  <c r="Q367" i="13" s="1"/>
  <c r="O366" i="13"/>
  <c r="Q366" i="13" s="1"/>
  <c r="O365" i="13"/>
  <c r="P365" i="13" s="1"/>
  <c r="O364" i="13"/>
  <c r="P364" i="13" s="1"/>
  <c r="O363" i="13"/>
  <c r="P363" i="13" s="1"/>
  <c r="O362" i="13"/>
  <c r="P362" i="13" s="1"/>
  <c r="P361" i="13"/>
  <c r="O361" i="13"/>
  <c r="P360" i="13"/>
  <c r="O360" i="13"/>
  <c r="Q360" i="13" s="1"/>
  <c r="O359" i="13"/>
  <c r="P359" i="13" s="1"/>
  <c r="O358" i="13"/>
  <c r="P358" i="13" s="1"/>
  <c r="O357" i="13"/>
  <c r="P357" i="13" s="1"/>
  <c r="O356" i="13"/>
  <c r="P356" i="13" s="1"/>
  <c r="O355" i="13"/>
  <c r="Q355" i="13" s="1"/>
  <c r="O354" i="13"/>
  <c r="Q354" i="13" s="1"/>
  <c r="O353" i="13"/>
  <c r="P353" i="13" s="1"/>
  <c r="O352" i="13"/>
  <c r="P352" i="13" s="1"/>
  <c r="O351" i="13"/>
  <c r="P351" i="13" s="1"/>
  <c r="O350" i="13"/>
  <c r="P350" i="13" s="1"/>
  <c r="O349" i="13"/>
  <c r="P349" i="13" s="1"/>
  <c r="O348" i="13"/>
  <c r="P348" i="13" s="1"/>
  <c r="O347" i="13"/>
  <c r="Q347" i="13" s="1"/>
  <c r="O346" i="13"/>
  <c r="P346" i="13" s="1"/>
  <c r="O345" i="13"/>
  <c r="P345" i="13" s="1"/>
  <c r="O344" i="13"/>
  <c r="P344" i="13" s="1"/>
  <c r="O343" i="13"/>
  <c r="P343" i="13" s="1"/>
  <c r="P342" i="13"/>
  <c r="O342" i="13"/>
  <c r="Q342" i="13" s="1"/>
  <c r="P341" i="13"/>
  <c r="O341" i="13"/>
  <c r="Q341" i="13" s="1"/>
  <c r="O340" i="13"/>
  <c r="P340" i="13" s="1"/>
  <c r="O339" i="13"/>
  <c r="P339" i="13" s="1"/>
  <c r="O338" i="13"/>
  <c r="P338" i="13" s="1"/>
  <c r="O337" i="13"/>
  <c r="P337" i="13" s="1"/>
  <c r="P336" i="13"/>
  <c r="O336" i="13"/>
  <c r="Q336" i="13" s="1"/>
  <c r="O335" i="13"/>
  <c r="Q335" i="13" s="1"/>
  <c r="O334" i="13"/>
  <c r="P334" i="13" s="1"/>
  <c r="O333" i="13"/>
  <c r="P333" i="13" s="1"/>
  <c r="O332" i="13"/>
  <c r="P332" i="13" s="1"/>
  <c r="P331" i="13"/>
  <c r="O331" i="13"/>
  <c r="Q331" i="13" s="1"/>
  <c r="O329" i="13"/>
  <c r="P329" i="13" s="1"/>
  <c r="O328" i="13"/>
  <c r="Q328" i="13" s="1"/>
  <c r="P327" i="13"/>
  <c r="O327" i="13"/>
  <c r="Q327" i="13" s="1"/>
  <c r="O326" i="13"/>
  <c r="P326" i="13" s="1"/>
  <c r="O325" i="13"/>
  <c r="P325" i="13" s="1"/>
  <c r="O324" i="13"/>
  <c r="P324" i="13" s="1"/>
  <c r="O323" i="13"/>
  <c r="P323" i="13" s="1"/>
  <c r="O322" i="13"/>
  <c r="Q322" i="13" s="1"/>
  <c r="O320" i="13"/>
  <c r="P320" i="13" s="1"/>
  <c r="O319" i="13"/>
  <c r="P319" i="13" s="1"/>
  <c r="O318" i="13"/>
  <c r="P318" i="13" s="1"/>
  <c r="O317" i="13"/>
  <c r="P317" i="13" s="1"/>
  <c r="O316" i="13"/>
  <c r="P316" i="13" s="1"/>
  <c r="O315" i="13"/>
  <c r="P315" i="13" s="1"/>
  <c r="O314" i="13"/>
  <c r="P314" i="13" s="1"/>
  <c r="O313" i="13"/>
  <c r="P313" i="13" s="1"/>
  <c r="O312" i="13"/>
  <c r="P312" i="13" s="1"/>
  <c r="O311" i="13"/>
  <c r="Q311" i="13" s="1"/>
  <c r="O310" i="13"/>
  <c r="P310" i="13" s="1"/>
  <c r="O309" i="13"/>
  <c r="P309" i="13" s="1"/>
  <c r="O308" i="13"/>
  <c r="P308" i="13" s="1"/>
  <c r="O307" i="13"/>
  <c r="P307" i="13" s="1"/>
  <c r="O306" i="13"/>
  <c r="P306" i="13" s="1"/>
  <c r="P305" i="13"/>
  <c r="O305" i="13"/>
  <c r="Q305" i="13" s="1"/>
  <c r="O304" i="13"/>
  <c r="P304" i="13" s="1"/>
  <c r="O303" i="13"/>
  <c r="P303" i="13" s="1"/>
  <c r="O295" i="13"/>
  <c r="P295" i="13" s="1"/>
  <c r="O294" i="13"/>
  <c r="P294" i="13" s="1"/>
  <c r="O293" i="13"/>
  <c r="P293" i="13" s="1"/>
  <c r="O292" i="13"/>
  <c r="P292" i="13" s="1"/>
  <c r="O291" i="13"/>
  <c r="P291" i="13" s="1"/>
  <c r="O290" i="13"/>
  <c r="P290" i="13" s="1"/>
  <c r="O289" i="13"/>
  <c r="P289" i="13" s="1"/>
  <c r="O288" i="13"/>
  <c r="P288" i="13" s="1"/>
  <c r="O287" i="13"/>
  <c r="P287" i="13" s="1"/>
  <c r="O286" i="13"/>
  <c r="P286" i="13" s="1"/>
  <c r="O285" i="13"/>
  <c r="P285" i="13" s="1"/>
  <c r="O284" i="13"/>
  <c r="P284" i="13" s="1"/>
  <c r="O283" i="13"/>
  <c r="P283" i="13" s="1"/>
  <c r="O282" i="13"/>
  <c r="P282" i="13" s="1"/>
  <c r="O281" i="13"/>
  <c r="P281" i="13" s="1"/>
  <c r="O280" i="13"/>
  <c r="P280" i="13" s="1"/>
  <c r="O279" i="13"/>
  <c r="P279" i="13" s="1"/>
  <c r="O276" i="13"/>
  <c r="P276" i="13" s="1"/>
  <c r="O275" i="13"/>
  <c r="P275" i="13" s="1"/>
  <c r="O274" i="13"/>
  <c r="P274" i="13" s="1"/>
  <c r="O273" i="13"/>
  <c r="P273" i="13" s="1"/>
  <c r="O272" i="13"/>
  <c r="P272" i="13" s="1"/>
  <c r="O271" i="13"/>
  <c r="P271" i="13" s="1"/>
  <c r="O270" i="13"/>
  <c r="P270" i="13" s="1"/>
  <c r="O269" i="13"/>
  <c r="P269" i="13" s="1"/>
  <c r="O268" i="13"/>
  <c r="P268" i="13" s="1"/>
  <c r="O267" i="13"/>
  <c r="P267" i="13" s="1"/>
  <c r="O266" i="13"/>
  <c r="P266" i="13" s="1"/>
  <c r="O265" i="13"/>
  <c r="P265" i="13" s="1"/>
  <c r="O264" i="13"/>
  <c r="P264" i="13" s="1"/>
  <c r="O263" i="13"/>
  <c r="P263" i="13" s="1"/>
  <c r="O262" i="13"/>
  <c r="P262" i="13" s="1"/>
  <c r="O261" i="13"/>
  <c r="P261" i="13" s="1"/>
  <c r="O260" i="13"/>
  <c r="P260" i="13" s="1"/>
  <c r="O259" i="13"/>
  <c r="P259" i="13" s="1"/>
  <c r="O258" i="13"/>
  <c r="P258" i="13" s="1"/>
  <c r="O257" i="13"/>
  <c r="P257" i="13" s="1"/>
  <c r="O256" i="13"/>
  <c r="P256" i="13" s="1"/>
  <c r="O255" i="13"/>
  <c r="P255" i="13" s="1"/>
  <c r="O254" i="13"/>
  <c r="P254" i="13" s="1"/>
  <c r="O253" i="13"/>
  <c r="P253" i="13" s="1"/>
  <c r="O252" i="13"/>
  <c r="P252" i="13" s="1"/>
  <c r="O251" i="13"/>
  <c r="P251" i="13" s="1"/>
  <c r="O250" i="13"/>
  <c r="Q250" i="13" s="1"/>
  <c r="O249" i="13"/>
  <c r="P249" i="13" s="1"/>
  <c r="O248" i="13"/>
  <c r="P248" i="13" s="1"/>
  <c r="O247" i="13"/>
  <c r="P247" i="13" s="1"/>
  <c r="O246" i="13"/>
  <c r="P246" i="13" s="1"/>
  <c r="O245" i="13"/>
  <c r="P245" i="13" s="1"/>
  <c r="O244" i="13"/>
  <c r="Q244" i="13" s="1"/>
  <c r="O243" i="13"/>
  <c r="P243" i="13" s="1"/>
  <c r="O242" i="13"/>
  <c r="P242" i="13" s="1"/>
  <c r="O240" i="13"/>
  <c r="P240" i="13" s="1"/>
  <c r="O239" i="13"/>
  <c r="P239" i="13" s="1"/>
  <c r="O238" i="13"/>
  <c r="P238" i="13" s="1"/>
  <c r="O237" i="13"/>
  <c r="P237" i="13" s="1"/>
  <c r="O236" i="13"/>
  <c r="P236" i="13" s="1"/>
  <c r="O235" i="13"/>
  <c r="P235" i="13" s="1"/>
  <c r="O234" i="13"/>
  <c r="P234" i="13" s="1"/>
  <c r="O233" i="13"/>
  <c r="P233" i="13" s="1"/>
  <c r="O232" i="13"/>
  <c r="Q232" i="13" s="1"/>
  <c r="O231" i="13"/>
  <c r="Q231" i="13" s="1"/>
  <c r="O230" i="13"/>
  <c r="P230" i="13" s="1"/>
  <c r="O228" i="13"/>
  <c r="P228" i="13" s="1"/>
  <c r="O227" i="13"/>
  <c r="P227" i="13" s="1"/>
  <c r="O226" i="13"/>
  <c r="Q226" i="13" s="1"/>
  <c r="O225" i="13"/>
  <c r="Q225" i="13" s="1"/>
  <c r="O224" i="13"/>
  <c r="P224" i="13" s="1"/>
  <c r="O223" i="13"/>
  <c r="P223" i="13" s="1"/>
  <c r="O222" i="13"/>
  <c r="P222" i="13" s="1"/>
  <c r="O221" i="13"/>
  <c r="P221" i="13" s="1"/>
  <c r="O220" i="13"/>
  <c r="Q220" i="13" s="1"/>
  <c r="O219" i="13"/>
  <c r="P219" i="13" s="1"/>
  <c r="O218" i="13"/>
  <c r="P218" i="13" s="1"/>
  <c r="O217" i="13"/>
  <c r="P217" i="13" s="1"/>
  <c r="O216" i="13"/>
  <c r="P216" i="13" s="1"/>
  <c r="O215" i="13"/>
  <c r="P215" i="13" s="1"/>
  <c r="O214" i="13"/>
  <c r="Q214" i="13" s="1"/>
  <c r="O213" i="13"/>
  <c r="Q213" i="13" s="1"/>
  <c r="O212" i="13"/>
  <c r="P212" i="13" s="1"/>
  <c r="O211" i="13"/>
  <c r="P211" i="13" s="1"/>
  <c r="O210" i="13"/>
  <c r="P210" i="13" s="1"/>
  <c r="O209" i="13"/>
  <c r="P209" i="13" s="1"/>
  <c r="O208" i="13"/>
  <c r="Q208" i="13" s="1"/>
  <c r="O207" i="13"/>
  <c r="Q207" i="13" s="1"/>
  <c r="O206" i="13"/>
  <c r="P206" i="13" s="1"/>
  <c r="O205" i="13"/>
  <c r="P205" i="13" s="1"/>
  <c r="O204" i="13"/>
  <c r="P204" i="13" s="1"/>
  <c r="O203" i="13"/>
  <c r="P203" i="13" s="1"/>
  <c r="O202" i="13"/>
  <c r="Q202" i="13" s="1"/>
  <c r="O201" i="13"/>
  <c r="P201" i="13" s="1"/>
  <c r="O200" i="13"/>
  <c r="P200" i="13" s="1"/>
  <c r="O199" i="13"/>
  <c r="P199" i="13" s="1"/>
  <c r="O198" i="13"/>
  <c r="P198" i="13" s="1"/>
  <c r="O197" i="13"/>
  <c r="P197" i="13" s="1"/>
  <c r="O196" i="13"/>
  <c r="Q196" i="13" s="1"/>
  <c r="O195" i="13"/>
  <c r="Q195" i="13" s="1"/>
  <c r="O194" i="13"/>
  <c r="P194" i="13" s="1"/>
  <c r="O193" i="13"/>
  <c r="P193" i="13" s="1"/>
  <c r="O192" i="13"/>
  <c r="P192" i="13" s="1"/>
  <c r="O191" i="13"/>
  <c r="P191" i="13" s="1"/>
  <c r="O190" i="13"/>
  <c r="Q190" i="13" s="1"/>
  <c r="O189" i="13"/>
  <c r="Q189" i="13" s="1"/>
  <c r="O188" i="13"/>
  <c r="P188" i="13" s="1"/>
  <c r="O187" i="13"/>
  <c r="P187" i="13" s="1"/>
  <c r="O186" i="13"/>
  <c r="P186" i="13" s="1"/>
  <c r="O185" i="13"/>
  <c r="P185" i="13" s="1"/>
  <c r="O184" i="13"/>
  <c r="Q184" i="13" s="1"/>
  <c r="O183" i="13"/>
  <c r="P183" i="13" s="1"/>
  <c r="O181" i="13"/>
  <c r="P181" i="13" s="1"/>
  <c r="O180" i="13"/>
  <c r="P180" i="13" s="1"/>
  <c r="O179" i="13"/>
  <c r="Q179" i="13" s="1"/>
  <c r="O178" i="13"/>
  <c r="Q178" i="13" s="1"/>
  <c r="O177" i="13"/>
  <c r="P177" i="13" s="1"/>
  <c r="O176" i="13"/>
  <c r="P176" i="13" s="1"/>
  <c r="O175" i="13"/>
  <c r="P175" i="13" s="1"/>
  <c r="O174" i="13"/>
  <c r="P174" i="13" s="1"/>
  <c r="O173" i="13"/>
  <c r="P173" i="13" s="1"/>
  <c r="O172" i="13"/>
  <c r="Q172" i="13" s="1"/>
  <c r="O171" i="13"/>
  <c r="P171" i="13" s="1"/>
  <c r="O170" i="13"/>
  <c r="P170" i="13" s="1"/>
  <c r="O169" i="13"/>
  <c r="P169" i="13" s="1"/>
  <c r="O168" i="13"/>
  <c r="P168" i="13" s="1"/>
  <c r="O167" i="13"/>
  <c r="P167" i="13" s="1"/>
  <c r="O166" i="13"/>
  <c r="Q166" i="13" s="1"/>
  <c r="O165" i="13"/>
  <c r="P165" i="13" s="1"/>
  <c r="O164" i="13"/>
  <c r="P164" i="13" s="1"/>
  <c r="O163" i="13"/>
  <c r="P163" i="13" s="1"/>
  <c r="O162" i="13"/>
  <c r="P162" i="13" s="1"/>
  <c r="O161" i="13"/>
  <c r="Q161" i="13" s="1"/>
  <c r="O160" i="13"/>
  <c r="Q160" i="13" s="1"/>
  <c r="O159" i="13"/>
  <c r="P159" i="13" s="1"/>
  <c r="O158" i="13"/>
  <c r="P158" i="13" s="1"/>
  <c r="O157" i="13"/>
  <c r="P157" i="13" s="1"/>
  <c r="O156" i="13"/>
  <c r="P156" i="13" s="1"/>
  <c r="O155" i="13"/>
  <c r="P155" i="13" s="1"/>
  <c r="O154" i="13"/>
  <c r="Q154" i="13" s="1"/>
  <c r="O153" i="13"/>
  <c r="P153" i="13" s="1"/>
  <c r="O152" i="13"/>
  <c r="P152" i="13" s="1"/>
  <c r="O151" i="13"/>
  <c r="P151" i="13" s="1"/>
  <c r="O150" i="13"/>
  <c r="P150" i="13" s="1"/>
  <c r="O149" i="13"/>
  <c r="Q149" i="13" s="1"/>
  <c r="O148" i="13"/>
  <c r="Q148" i="13" s="1"/>
  <c r="O147" i="13"/>
  <c r="P147" i="13" s="1"/>
  <c r="O146" i="13"/>
  <c r="P146" i="13" s="1"/>
  <c r="O145" i="13"/>
  <c r="P145" i="13" s="1"/>
  <c r="O144" i="13"/>
  <c r="P144" i="13" s="1"/>
  <c r="O143" i="13"/>
  <c r="Q143" i="13" s="1"/>
  <c r="O142" i="13"/>
  <c r="Q142" i="13" s="1"/>
  <c r="O141" i="13"/>
  <c r="P141" i="13" s="1"/>
  <c r="O138" i="13"/>
  <c r="P138" i="13" s="1"/>
  <c r="O137" i="13"/>
  <c r="Q137" i="13" s="1"/>
  <c r="O136" i="13"/>
  <c r="P136" i="13" s="1"/>
  <c r="O135" i="13"/>
  <c r="P135" i="13" s="1"/>
  <c r="O134" i="13"/>
  <c r="Q134" i="13" s="1"/>
  <c r="O133" i="13"/>
  <c r="P133" i="13" s="1"/>
  <c r="O132" i="13"/>
  <c r="P132" i="13" s="1"/>
  <c r="O131" i="13"/>
  <c r="Q131" i="13" s="1"/>
  <c r="O130" i="13"/>
  <c r="P130" i="13" s="1"/>
  <c r="O128" i="13"/>
  <c r="P128" i="13" s="1"/>
  <c r="O127" i="13"/>
  <c r="Q127" i="13" s="1"/>
  <c r="O126" i="13"/>
  <c r="Q126" i="13" s="1"/>
  <c r="O125" i="13"/>
  <c r="Q125" i="13" s="1"/>
  <c r="O124" i="13"/>
  <c r="Q124" i="13" s="1"/>
  <c r="O123" i="13"/>
  <c r="P123" i="13" s="1"/>
  <c r="O122" i="13"/>
  <c r="P122" i="13" s="1"/>
  <c r="O120" i="13"/>
  <c r="P120" i="13" s="1"/>
  <c r="O118" i="13"/>
  <c r="P118" i="13" s="1"/>
  <c r="O117" i="13"/>
  <c r="P117" i="13" s="1"/>
  <c r="O114" i="13"/>
  <c r="P114" i="13" s="1"/>
  <c r="O113" i="13"/>
  <c r="P113" i="13" s="1"/>
  <c r="O112" i="13"/>
  <c r="Q112" i="13" s="1"/>
  <c r="O111" i="13"/>
  <c r="P111" i="13" s="1"/>
  <c r="O110" i="13"/>
  <c r="P110" i="13" s="1"/>
  <c r="O109" i="13"/>
  <c r="P109" i="13" s="1"/>
  <c r="O108" i="13"/>
  <c r="P108" i="13" s="1"/>
  <c r="O107" i="13"/>
  <c r="Q107" i="13" s="1"/>
  <c r="O106" i="13"/>
  <c r="P106" i="13" s="1"/>
  <c r="O105" i="13"/>
  <c r="P105" i="13" s="1"/>
  <c r="O103" i="13"/>
  <c r="P103" i="13" s="1"/>
  <c r="O101" i="13"/>
  <c r="P101" i="13" s="1"/>
  <c r="O100" i="13"/>
  <c r="P100" i="13" s="1"/>
  <c r="O99" i="13"/>
  <c r="P99" i="13" s="1"/>
  <c r="O97" i="13"/>
  <c r="Q97" i="13" s="1"/>
  <c r="O96" i="13"/>
  <c r="P96" i="13" s="1"/>
  <c r="O95" i="13"/>
  <c r="P95" i="13" s="1"/>
  <c r="O94" i="13"/>
  <c r="Q94" i="13" s="1"/>
  <c r="O93" i="13"/>
  <c r="Q93" i="13" s="1"/>
  <c r="O92" i="13"/>
  <c r="P92" i="13" s="1"/>
  <c r="O91" i="13"/>
  <c r="P91" i="13" s="1"/>
  <c r="O90" i="13"/>
  <c r="Q90" i="13" s="1"/>
  <c r="O89" i="13"/>
  <c r="Q89" i="13" s="1"/>
  <c r="O87" i="13"/>
  <c r="P87" i="13" s="1"/>
  <c r="O86" i="13"/>
  <c r="Q86" i="13" s="1"/>
  <c r="O85" i="13"/>
  <c r="P85" i="13" s="1"/>
  <c r="O84" i="13"/>
  <c r="P84" i="13" s="1"/>
  <c r="O83" i="13"/>
  <c r="Q83" i="13" s="1"/>
  <c r="O82" i="13"/>
  <c r="P82" i="13" s="1"/>
  <c r="O81" i="13"/>
  <c r="P81" i="13" s="1"/>
  <c r="O80" i="13"/>
  <c r="Q80" i="13" s="1"/>
  <c r="O78" i="13"/>
  <c r="P78" i="13" s="1"/>
  <c r="O77" i="13"/>
  <c r="P77" i="13" s="1"/>
  <c r="O76" i="13"/>
  <c r="P76" i="13" s="1"/>
  <c r="O75" i="13"/>
  <c r="P75" i="13" s="1"/>
  <c r="O74" i="13"/>
  <c r="P74" i="13" s="1"/>
  <c r="O72" i="13"/>
  <c r="P72" i="13" s="1"/>
  <c r="O71" i="13"/>
  <c r="Q71" i="13" s="1"/>
  <c r="O70" i="13"/>
  <c r="Q70" i="13" s="1"/>
  <c r="O69" i="13"/>
  <c r="Q69" i="13" s="1"/>
  <c r="O68" i="13"/>
  <c r="Q68" i="13" s="1"/>
  <c r="O67" i="13"/>
  <c r="P67" i="13" s="1"/>
  <c r="O66" i="13"/>
  <c r="P66" i="13" s="1"/>
  <c r="O65" i="13"/>
  <c r="Q65" i="13" s="1"/>
  <c r="O64" i="13"/>
  <c r="Q64" i="13" s="1"/>
  <c r="O62" i="13"/>
  <c r="P62" i="13" s="1"/>
  <c r="O61" i="13"/>
  <c r="Q61" i="13" s="1"/>
  <c r="O60" i="13"/>
  <c r="Q60" i="13" s="1"/>
  <c r="O59" i="13"/>
  <c r="P59" i="13" s="1"/>
  <c r="O58" i="13"/>
  <c r="P58" i="13" s="1"/>
  <c r="O57" i="13"/>
  <c r="P57" i="13" s="1"/>
  <c r="O56" i="13"/>
  <c r="P56" i="13" s="1"/>
  <c r="O55" i="13"/>
  <c r="P55" i="13" s="1"/>
  <c r="O54" i="13"/>
  <c r="P54" i="13" s="1"/>
  <c r="O53" i="13"/>
  <c r="Q53" i="13" s="1"/>
  <c r="O52" i="13"/>
  <c r="P52" i="13" s="1"/>
  <c r="O51" i="13"/>
  <c r="P51" i="13" s="1"/>
  <c r="O49" i="13"/>
  <c r="P49" i="13" s="1"/>
  <c r="O48" i="13"/>
  <c r="Q48" i="13" s="1"/>
  <c r="O47" i="13"/>
  <c r="Q47" i="13" s="1"/>
  <c r="O46" i="13"/>
  <c r="Q46" i="13" s="1"/>
  <c r="O45" i="13"/>
  <c r="P45" i="13" s="1"/>
  <c r="O44" i="13"/>
  <c r="P44" i="13" s="1"/>
  <c r="O43" i="13"/>
  <c r="P43" i="13" s="1"/>
  <c r="O42" i="13"/>
  <c r="Q42" i="13" s="1"/>
  <c r="O41" i="13"/>
  <c r="Q41" i="13" s="1"/>
  <c r="O40" i="13"/>
  <c r="P40" i="13" s="1"/>
  <c r="O39" i="13"/>
  <c r="P39" i="13" s="1"/>
  <c r="O36" i="13"/>
  <c r="P36" i="13" s="1"/>
  <c r="O35" i="13"/>
  <c r="P35" i="13" s="1"/>
  <c r="O34" i="13"/>
  <c r="P34" i="13" s="1"/>
  <c r="O32" i="13"/>
  <c r="P32" i="13" s="1"/>
  <c r="O31" i="13"/>
  <c r="P31" i="13" s="1"/>
  <c r="O30" i="13"/>
  <c r="P30" i="13" s="1"/>
  <c r="O29" i="13"/>
  <c r="P29" i="13" s="1"/>
  <c r="O28" i="13"/>
  <c r="Q28" i="13" s="1"/>
  <c r="O27" i="13"/>
  <c r="P27" i="13" s="1"/>
  <c r="O26" i="13"/>
  <c r="P26" i="13" s="1"/>
  <c r="O25" i="13"/>
  <c r="Q25" i="13" s="1"/>
  <c r="O24" i="13"/>
  <c r="Q24" i="13" s="1"/>
  <c r="O23" i="13"/>
  <c r="P23" i="13" s="1"/>
  <c r="O22" i="13"/>
  <c r="Q22" i="13" s="1"/>
  <c r="O21" i="13"/>
  <c r="P21" i="13" s="1"/>
  <c r="O20" i="13"/>
  <c r="P20" i="13" s="1"/>
  <c r="O19" i="13"/>
  <c r="P19" i="13" s="1"/>
  <c r="O18" i="13"/>
  <c r="Q18" i="13" s="1"/>
  <c r="O17" i="13"/>
  <c r="P17" i="13" s="1"/>
  <c r="O16" i="13"/>
  <c r="Q16" i="13" s="1"/>
  <c r="O15" i="13"/>
  <c r="P15" i="13" s="1"/>
  <c r="O14" i="13"/>
  <c r="P14" i="13" s="1"/>
  <c r="O13" i="13"/>
  <c r="Q13" i="13" s="1"/>
  <c r="O11" i="13"/>
  <c r="P11" i="13" s="1"/>
  <c r="O10" i="13"/>
  <c r="P10" i="13" s="1"/>
  <c r="O9" i="13"/>
  <c r="P9" i="13" s="1"/>
  <c r="O7" i="13"/>
  <c r="P7" i="13" s="1"/>
  <c r="P6" i="13"/>
  <c r="O6" i="13"/>
  <c r="J445" i="1"/>
  <c r="J444" i="1"/>
  <c r="J443" i="1"/>
  <c r="J442" i="1"/>
  <c r="J441" i="1"/>
  <c r="J440" i="1"/>
  <c r="J439" i="1"/>
  <c r="J438" i="1"/>
  <c r="J437" i="1"/>
  <c r="J436" i="1"/>
  <c r="J435" i="1"/>
  <c r="J434" i="1"/>
  <c r="J431" i="1"/>
  <c r="J430" i="1"/>
  <c r="J429" i="1"/>
  <c r="J428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0" i="1"/>
  <c r="J379" i="1"/>
  <c r="J378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29" i="1"/>
  <c r="J328" i="1"/>
  <c r="J327" i="1"/>
  <c r="J326" i="1"/>
  <c r="J325" i="1"/>
  <c r="J324" i="1"/>
  <c r="J323" i="1"/>
  <c r="J322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0" i="1"/>
  <c r="J239" i="1"/>
  <c r="J238" i="1"/>
  <c r="J237" i="1"/>
  <c r="J236" i="1"/>
  <c r="J235" i="1"/>
  <c r="J234" i="1"/>
  <c r="J233" i="1"/>
  <c r="J232" i="1"/>
  <c r="J231" i="1"/>
  <c r="J230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38" i="1"/>
  <c r="J137" i="1"/>
  <c r="J136" i="1"/>
  <c r="J135" i="1"/>
  <c r="J134" i="1"/>
  <c r="J133" i="1"/>
  <c r="J132" i="1"/>
  <c r="J131" i="1"/>
  <c r="J130" i="1"/>
  <c r="J128" i="1"/>
  <c r="J127" i="1"/>
  <c r="J126" i="1"/>
  <c r="J125" i="1"/>
  <c r="J124" i="1"/>
  <c r="J123" i="1"/>
  <c r="J122" i="1"/>
  <c r="J120" i="1"/>
  <c r="J118" i="1"/>
  <c r="J117" i="1"/>
  <c r="J114" i="1"/>
  <c r="J113" i="1"/>
  <c r="J112" i="1"/>
  <c r="J111" i="1"/>
  <c r="J110" i="1"/>
  <c r="J109" i="1"/>
  <c r="J108" i="1"/>
  <c r="J107" i="1"/>
  <c r="J106" i="1"/>
  <c r="J105" i="1"/>
  <c r="J103" i="1"/>
  <c r="J101" i="1"/>
  <c r="J100" i="1"/>
  <c r="J99" i="1"/>
  <c r="J97" i="1"/>
  <c r="J96" i="1"/>
  <c r="J95" i="1"/>
  <c r="J94" i="1"/>
  <c r="J93" i="1"/>
  <c r="J92" i="1"/>
  <c r="J91" i="1"/>
  <c r="J90" i="1"/>
  <c r="J89" i="1"/>
  <c r="J87" i="1"/>
  <c r="J86" i="1"/>
  <c r="J85" i="1"/>
  <c r="J84" i="1"/>
  <c r="J83" i="1"/>
  <c r="J82" i="1"/>
  <c r="J81" i="1"/>
  <c r="J80" i="1"/>
  <c r="J78" i="1"/>
  <c r="J77" i="1"/>
  <c r="J76" i="1"/>
  <c r="J75" i="1"/>
  <c r="J74" i="1"/>
  <c r="J72" i="1"/>
  <c r="J71" i="1"/>
  <c r="J70" i="1"/>
  <c r="J69" i="1"/>
  <c r="J68" i="1"/>
  <c r="J67" i="1"/>
  <c r="J66" i="1"/>
  <c r="J65" i="1"/>
  <c r="J64" i="1"/>
  <c r="J62" i="1"/>
  <c r="J61" i="1"/>
  <c r="J60" i="1"/>
  <c r="J59" i="1"/>
  <c r="J58" i="1"/>
  <c r="J57" i="1"/>
  <c r="J56" i="1"/>
  <c r="J55" i="1"/>
  <c r="J54" i="1"/>
  <c r="J53" i="1"/>
  <c r="J52" i="1"/>
  <c r="J51" i="1"/>
  <c r="J49" i="1"/>
  <c r="J48" i="1"/>
  <c r="J47" i="1"/>
  <c r="J46" i="1"/>
  <c r="J45" i="1"/>
  <c r="J44" i="1"/>
  <c r="J43" i="1"/>
  <c r="J42" i="1"/>
  <c r="J41" i="1"/>
  <c r="J40" i="1"/>
  <c r="J39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1" i="1"/>
  <c r="J10" i="1"/>
  <c r="J9" i="1"/>
  <c r="J7" i="1"/>
  <c r="J6" i="1"/>
  <c r="P179" i="13" l="1"/>
  <c r="P328" i="13"/>
  <c r="P354" i="13"/>
  <c r="P372" i="13"/>
  <c r="P424" i="13"/>
  <c r="Q310" i="13"/>
  <c r="Q323" i="13"/>
  <c r="Q348" i="13"/>
  <c r="Q388" i="13"/>
  <c r="Q400" i="13"/>
  <c r="Q413" i="13"/>
  <c r="Q425" i="13"/>
  <c r="P311" i="13"/>
  <c r="P322" i="13"/>
  <c r="P347" i="13"/>
  <c r="P355" i="13"/>
  <c r="P373" i="13"/>
  <c r="Q312" i="13"/>
  <c r="Q325" i="13"/>
  <c r="Q338" i="13"/>
  <c r="Q350" i="13"/>
  <c r="Q362" i="13"/>
  <c r="Q374" i="13"/>
  <c r="Q390" i="13"/>
  <c r="Q402" i="13"/>
  <c r="Q415" i="13"/>
  <c r="Q428" i="13"/>
  <c r="Q313" i="13"/>
  <c r="Q326" i="13"/>
  <c r="Q339" i="13"/>
  <c r="Q351" i="13"/>
  <c r="Q363" i="13"/>
  <c r="Q375" i="13"/>
  <c r="Q391" i="13"/>
  <c r="Q403" i="13"/>
  <c r="Q416" i="13"/>
  <c r="Q429" i="13"/>
  <c r="P366" i="13"/>
  <c r="Q314" i="13"/>
  <c r="Q340" i="13"/>
  <c r="Q352" i="13"/>
  <c r="Q364" i="13"/>
  <c r="Q378" i="13"/>
  <c r="Q392" i="13"/>
  <c r="Q417" i="13"/>
  <c r="Q430" i="13"/>
  <c r="P398" i="13"/>
  <c r="P418" i="13"/>
  <c r="Q303" i="13"/>
  <c r="Q315" i="13"/>
  <c r="Q353" i="13"/>
  <c r="Q365" i="13"/>
  <c r="Q379" i="13"/>
  <c r="Q393" i="13"/>
  <c r="Q431" i="13"/>
  <c r="P367" i="13"/>
  <c r="Q304" i="13"/>
  <c r="Q316" i="13"/>
  <c r="Q329" i="13"/>
  <c r="Q380" i="13"/>
  <c r="Q394" i="13"/>
  <c r="Q407" i="13"/>
  <c r="Q419" i="13"/>
  <c r="Q317" i="13"/>
  <c r="Q343" i="13"/>
  <c r="Q383" i="13"/>
  <c r="Q395" i="13"/>
  <c r="Q408" i="13"/>
  <c r="Q420" i="13"/>
  <c r="P335" i="13"/>
  <c r="Q306" i="13"/>
  <c r="Q318" i="13"/>
  <c r="Q332" i="13"/>
  <c r="Q344" i="13"/>
  <c r="Q356" i="13"/>
  <c r="Q368" i="13"/>
  <c r="Q384" i="13"/>
  <c r="Q396" i="13"/>
  <c r="Q409" i="13"/>
  <c r="Q421" i="13"/>
  <c r="Q307" i="13"/>
  <c r="Q319" i="13"/>
  <c r="Q333" i="13"/>
  <c r="Q345" i="13"/>
  <c r="Q357" i="13"/>
  <c r="Q369" i="13"/>
  <c r="Q385" i="13"/>
  <c r="Q410" i="13"/>
  <c r="Q422" i="13"/>
  <c r="Q308" i="13"/>
  <c r="Q320" i="13"/>
  <c r="Q334" i="13"/>
  <c r="Q346" i="13"/>
  <c r="Q358" i="13"/>
  <c r="Q370" i="13"/>
  <c r="Q411" i="13"/>
  <c r="Q423" i="13"/>
  <c r="Q309" i="13"/>
  <c r="Q359" i="13"/>
  <c r="Q371" i="13"/>
  <c r="Q387" i="13"/>
  <c r="Q399" i="13"/>
  <c r="P112" i="13"/>
  <c r="P65" i="13"/>
  <c r="P143" i="13"/>
  <c r="Q95" i="13"/>
  <c r="P28" i="13"/>
  <c r="P42" i="13"/>
  <c r="P178" i="13"/>
  <c r="P202" i="13"/>
  <c r="P250" i="13"/>
  <c r="Q274" i="13"/>
  <c r="P226" i="13"/>
  <c r="P125" i="13"/>
  <c r="P148" i="13"/>
  <c r="P13" i="13"/>
  <c r="P47" i="13"/>
  <c r="P137" i="13"/>
  <c r="P172" i="13"/>
  <c r="P24" i="13"/>
  <c r="P86" i="13"/>
  <c r="P127" i="13"/>
  <c r="P207" i="13"/>
  <c r="P16" i="13"/>
  <c r="Q10" i="13"/>
  <c r="Q91" i="13"/>
  <c r="Q167" i="13"/>
  <c r="Q266" i="13"/>
  <c r="P124" i="13"/>
  <c r="P154" i="13"/>
  <c r="P184" i="13"/>
  <c r="Q19" i="13"/>
  <c r="Q188" i="13"/>
  <c r="Q280" i="13"/>
  <c r="P97" i="13"/>
  <c r="P134" i="13"/>
  <c r="P214" i="13"/>
  <c r="Q23" i="13"/>
  <c r="Q106" i="13"/>
  <c r="Q192" i="13"/>
  <c r="Q289" i="13"/>
  <c r="P225" i="13"/>
  <c r="Q31" i="13"/>
  <c r="Q110" i="13"/>
  <c r="Q204" i="13"/>
  <c r="Q294" i="13"/>
  <c r="P68" i="13"/>
  <c r="P90" i="13"/>
  <c r="P166" i="13"/>
  <c r="P196" i="13"/>
  <c r="Q36" i="13"/>
  <c r="Q216" i="13"/>
  <c r="Q49" i="13"/>
  <c r="Q224" i="13"/>
  <c r="Q54" i="13"/>
  <c r="Q128" i="13"/>
  <c r="Q228" i="13"/>
  <c r="P48" i="13"/>
  <c r="P70" i="13"/>
  <c r="P189" i="13"/>
  <c r="P208" i="13"/>
  <c r="Q62" i="13"/>
  <c r="Q242" i="13"/>
  <c r="P83" i="13"/>
  <c r="P93" i="13"/>
  <c r="P160" i="13"/>
  <c r="Q67" i="13"/>
  <c r="P71" i="13"/>
  <c r="P190" i="13"/>
  <c r="P220" i="13"/>
  <c r="Q77" i="13"/>
  <c r="Q151" i="13"/>
  <c r="Q254" i="13"/>
  <c r="P64" i="13"/>
  <c r="P131" i="13"/>
  <c r="P142" i="13"/>
  <c r="P161" i="13"/>
  <c r="P244" i="13"/>
  <c r="Q82" i="13"/>
  <c r="Q155" i="13"/>
  <c r="Q262" i="13"/>
  <c r="P53" i="13"/>
  <c r="P60" i="13"/>
  <c r="P107" i="13"/>
  <c r="P231" i="13"/>
  <c r="Q11" i="13"/>
  <c r="Q55" i="13"/>
  <c r="Q96" i="13"/>
  <c r="Q111" i="13"/>
  <c r="Q130" i="13"/>
  <c r="Q144" i="13"/>
  <c r="Q156" i="13"/>
  <c r="Q168" i="13"/>
  <c r="Q180" i="13"/>
  <c r="Q193" i="13"/>
  <c r="Q205" i="13"/>
  <c r="Q217" i="13"/>
  <c r="Q230" i="13"/>
  <c r="Q243" i="13"/>
  <c r="Q255" i="13"/>
  <c r="Q267" i="13"/>
  <c r="Q281" i="13"/>
  <c r="Q295" i="13"/>
  <c r="P25" i="13"/>
  <c r="P46" i="13"/>
  <c r="P69" i="13"/>
  <c r="P80" i="13"/>
  <c r="P89" i="13"/>
  <c r="P149" i="13"/>
  <c r="P195" i="13"/>
  <c r="P213" i="13"/>
  <c r="Q43" i="13"/>
  <c r="Q56" i="13"/>
  <c r="Q84" i="13"/>
  <c r="Q145" i="13"/>
  <c r="Q157" i="13"/>
  <c r="Q169" i="13"/>
  <c r="Q181" i="13"/>
  <c r="Q194" i="13"/>
  <c r="Q206" i="13"/>
  <c r="Q218" i="13"/>
  <c r="Q256" i="13"/>
  <c r="Q268" i="13"/>
  <c r="Q282" i="13"/>
  <c r="P18" i="13"/>
  <c r="P61" i="13"/>
  <c r="P232" i="13"/>
  <c r="Q14" i="13"/>
  <c r="Q26" i="13"/>
  <c r="Q44" i="13"/>
  <c r="Q57" i="13"/>
  <c r="Q85" i="13"/>
  <c r="Q99" i="13"/>
  <c r="Q113" i="13"/>
  <c r="Q132" i="13"/>
  <c r="Q146" i="13"/>
  <c r="Q158" i="13"/>
  <c r="Q170" i="13"/>
  <c r="Q183" i="13"/>
  <c r="Q219" i="13"/>
  <c r="Q245" i="13"/>
  <c r="Q257" i="13"/>
  <c r="Q269" i="13"/>
  <c r="Q283" i="13"/>
  <c r="Q15" i="13"/>
  <c r="Q27" i="13"/>
  <c r="Q45" i="13"/>
  <c r="Q58" i="13"/>
  <c r="Q100" i="13"/>
  <c r="Q114" i="13"/>
  <c r="Q133" i="13"/>
  <c r="Q147" i="13"/>
  <c r="Q159" i="13"/>
  <c r="Q171" i="13"/>
  <c r="Q233" i="13"/>
  <c r="Q246" i="13"/>
  <c r="Q258" i="13"/>
  <c r="Q270" i="13"/>
  <c r="Q284" i="13"/>
  <c r="Q59" i="13"/>
  <c r="Q72" i="13"/>
  <c r="Q87" i="13"/>
  <c r="Q101" i="13"/>
  <c r="Q185" i="13"/>
  <c r="Q197" i="13"/>
  <c r="Q209" i="13"/>
  <c r="Q221" i="13"/>
  <c r="Q234" i="13"/>
  <c r="Q247" i="13"/>
  <c r="Q259" i="13"/>
  <c r="Q271" i="13"/>
  <c r="Q285" i="13"/>
  <c r="Q17" i="13"/>
  <c r="Q29" i="13"/>
  <c r="Q74" i="13"/>
  <c r="Q122" i="13"/>
  <c r="Q135" i="13"/>
  <c r="Q173" i="13"/>
  <c r="Q186" i="13"/>
  <c r="Q198" i="13"/>
  <c r="Q210" i="13"/>
  <c r="Q222" i="13"/>
  <c r="Q235" i="13"/>
  <c r="Q248" i="13"/>
  <c r="Q260" i="13"/>
  <c r="Q272" i="13"/>
  <c r="Q287" i="13"/>
  <c r="Q30" i="13"/>
  <c r="Q76" i="13"/>
  <c r="Q105" i="13"/>
  <c r="Q123" i="13"/>
  <c r="Q136" i="13"/>
  <c r="Q150" i="13"/>
  <c r="Q162" i="13"/>
  <c r="Q174" i="13"/>
  <c r="Q187" i="13"/>
  <c r="Q199" i="13"/>
  <c r="Q211" i="13"/>
  <c r="Q223" i="13"/>
  <c r="Q236" i="13"/>
  <c r="Q249" i="13"/>
  <c r="Q261" i="13"/>
  <c r="Q273" i="13"/>
  <c r="Q288" i="13"/>
  <c r="Q163" i="13"/>
  <c r="Q175" i="13"/>
  <c r="Q200" i="13"/>
  <c r="Q212" i="13"/>
  <c r="Q237" i="13"/>
  <c r="P22" i="13"/>
  <c r="Q20" i="13"/>
  <c r="Q32" i="13"/>
  <c r="Q51" i="13"/>
  <c r="Q78" i="13"/>
  <c r="Q92" i="13"/>
  <c r="Q138" i="13"/>
  <c r="Q152" i="13"/>
  <c r="Q164" i="13"/>
  <c r="Q176" i="13"/>
  <c r="Q201" i="13"/>
  <c r="Q238" i="13"/>
  <c r="Q251" i="13"/>
  <c r="Q263" i="13"/>
  <c r="Q275" i="13"/>
  <c r="Q290" i="13"/>
  <c r="P94" i="13"/>
  <c r="P126" i="13"/>
  <c r="Q21" i="13"/>
  <c r="Q34" i="13"/>
  <c r="Q52" i="13"/>
  <c r="Q108" i="13"/>
  <c r="Q141" i="13"/>
  <c r="Q153" i="13"/>
  <c r="Q165" i="13"/>
  <c r="Q177" i="13"/>
  <c r="Q239" i="13"/>
  <c r="Q252" i="13"/>
  <c r="Q264" i="13"/>
  <c r="Q276" i="13"/>
  <c r="Q292" i="13"/>
  <c r="Q9" i="13"/>
  <c r="Q35" i="13"/>
  <c r="Q66" i="13"/>
  <c r="Q81" i="13"/>
  <c r="Q109" i="13"/>
  <c r="Q191" i="13"/>
  <c r="Q203" i="13"/>
  <c r="Q215" i="13"/>
  <c r="Q227" i="13"/>
  <c r="Q240" i="13"/>
  <c r="Q253" i="13"/>
  <c r="Q265" i="13"/>
  <c r="Q279" i="13"/>
  <c r="Q293" i="13"/>
  <c r="Q286" i="13"/>
  <c r="Q118" i="13"/>
  <c r="Q117" i="13"/>
  <c r="Q75" i="13"/>
  <c r="P41" i="13"/>
  <c r="Q40" i="13"/>
  <c r="Q291" i="13"/>
  <c r="Q39" i="13"/>
  <c r="O453" i="13"/>
  <c r="M455" i="13"/>
  <c r="Q353" i="1"/>
  <c r="Q354" i="1"/>
  <c r="Q352" i="1"/>
  <c r="Q342" i="1"/>
  <c r="Q341" i="1"/>
  <c r="Q340" i="1"/>
  <c r="Q332" i="1"/>
  <c r="Q333" i="1"/>
  <c r="Q331" i="1"/>
  <c r="Q446" i="13" l="1"/>
  <c r="Q15" i="1"/>
  <c r="Q16" i="1" l="1"/>
  <c r="Q233" i="1" l="1"/>
  <c r="Q232" i="1"/>
  <c r="Q231" i="1"/>
  <c r="Q150" i="1" l="1"/>
  <c r="Q89" i="1" l="1"/>
  <c r="K183" i="1" l="1"/>
  <c r="K17" i="1" l="1"/>
  <c r="K16" i="1"/>
  <c r="K15" i="1"/>
  <c r="K11" i="1" l="1"/>
  <c r="AQ437" i="13"/>
  <c r="AM437" i="13"/>
  <c r="AE400" i="13"/>
  <c r="AA436" i="13"/>
  <c r="AA439" i="13"/>
  <c r="AV444" i="1"/>
  <c r="AQ444" i="13" s="1"/>
  <c r="AP444" i="1"/>
  <c r="AM444" i="13" s="1"/>
  <c r="AJ444" i="1"/>
  <c r="AI444" i="13" s="1"/>
  <c r="AD444" i="1"/>
  <c r="AE444" i="13" s="1"/>
  <c r="X444" i="1"/>
  <c r="AA444" i="13" s="1"/>
  <c r="R444" i="1"/>
  <c r="W444" i="13" s="1"/>
  <c r="M444" i="1"/>
  <c r="O444" i="1" s="1"/>
  <c r="P444" i="1" s="1"/>
  <c r="L444" i="1"/>
  <c r="S444" i="13" s="1"/>
  <c r="AV439" i="1"/>
  <c r="AQ439" i="13" s="1"/>
  <c r="AP439" i="1"/>
  <c r="AM439" i="13" s="1"/>
  <c r="AJ439" i="1"/>
  <c r="AI439" i="13" s="1"/>
  <c r="AD439" i="1"/>
  <c r="AE439" i="13" s="1"/>
  <c r="X439" i="1"/>
  <c r="R439" i="1"/>
  <c r="W439" i="13" s="1"/>
  <c r="M439" i="1"/>
  <c r="S439" i="1" s="1"/>
  <c r="L439" i="1"/>
  <c r="S439" i="13" s="1"/>
  <c r="AV438" i="1"/>
  <c r="AQ438" i="13" s="1"/>
  <c r="AP438" i="1"/>
  <c r="AM438" i="13" s="1"/>
  <c r="AJ438" i="1"/>
  <c r="AI438" i="13" s="1"/>
  <c r="AD438" i="1"/>
  <c r="AE438" i="13" s="1"/>
  <c r="X438" i="1"/>
  <c r="AA438" i="13" s="1"/>
  <c r="R438" i="1"/>
  <c r="W438" i="13" s="1"/>
  <c r="M438" i="1"/>
  <c r="S438" i="1" s="1"/>
  <c r="L438" i="1"/>
  <c r="S438" i="13" s="1"/>
  <c r="R438" i="13" s="1"/>
  <c r="AV437" i="1"/>
  <c r="AP437" i="1"/>
  <c r="AJ437" i="1"/>
  <c r="AI437" i="13" s="1"/>
  <c r="AD437" i="1"/>
  <c r="AE437" i="13" s="1"/>
  <c r="X437" i="1"/>
  <c r="AA437" i="13" s="1"/>
  <c r="R437" i="1"/>
  <c r="W437" i="13" s="1"/>
  <c r="M437" i="1"/>
  <c r="S437" i="1" s="1"/>
  <c r="L437" i="1"/>
  <c r="S437" i="13" s="1"/>
  <c r="R437" i="13" s="1"/>
  <c r="AV436" i="1"/>
  <c r="AQ436" i="13" s="1"/>
  <c r="AP436" i="1"/>
  <c r="AM436" i="13" s="1"/>
  <c r="AJ436" i="1"/>
  <c r="AI436" i="13" s="1"/>
  <c r="AD436" i="1"/>
  <c r="AE436" i="13" s="1"/>
  <c r="X436" i="1"/>
  <c r="R436" i="1"/>
  <c r="W436" i="13" s="1"/>
  <c r="M436" i="1"/>
  <c r="N436" i="1" s="1"/>
  <c r="L436" i="1"/>
  <c r="S436" i="13" s="1"/>
  <c r="AV435" i="1"/>
  <c r="AQ435" i="13" s="1"/>
  <c r="AP435" i="1"/>
  <c r="AM435" i="13" s="1"/>
  <c r="AJ435" i="1"/>
  <c r="AI435" i="13" s="1"/>
  <c r="AD435" i="1"/>
  <c r="AE435" i="13" s="1"/>
  <c r="X435" i="1"/>
  <c r="AA435" i="13" s="1"/>
  <c r="R435" i="1"/>
  <c r="W435" i="13" s="1"/>
  <c r="M435" i="1"/>
  <c r="S435" i="1" s="1"/>
  <c r="L435" i="1"/>
  <c r="S435" i="13" s="1"/>
  <c r="I444" i="13"/>
  <c r="I439" i="13"/>
  <c r="I438" i="13"/>
  <c r="I437" i="13"/>
  <c r="I436" i="13"/>
  <c r="I435" i="13"/>
  <c r="AV425" i="1"/>
  <c r="AQ425" i="13" s="1"/>
  <c r="AP425" i="1"/>
  <c r="AM425" i="13" s="1"/>
  <c r="AJ425" i="1"/>
  <c r="AI425" i="13" s="1"/>
  <c r="AD425" i="1"/>
  <c r="AE425" i="13" s="1"/>
  <c r="X425" i="1"/>
  <c r="AA425" i="13" s="1"/>
  <c r="R425" i="1"/>
  <c r="W425" i="13" s="1"/>
  <c r="M425" i="1"/>
  <c r="O425" i="1" s="1"/>
  <c r="P425" i="1" s="1"/>
  <c r="L425" i="1"/>
  <c r="S425" i="13" s="1"/>
  <c r="I425" i="13"/>
  <c r="AV401" i="1"/>
  <c r="AQ401" i="13" s="1"/>
  <c r="AP401" i="1"/>
  <c r="AM401" i="13" s="1"/>
  <c r="AJ401" i="1"/>
  <c r="AI401" i="13" s="1"/>
  <c r="AD401" i="1"/>
  <c r="AE401" i="13" s="1"/>
  <c r="X401" i="1"/>
  <c r="AA401" i="13" s="1"/>
  <c r="R401" i="1"/>
  <c r="W401" i="13" s="1"/>
  <c r="M401" i="1"/>
  <c r="N401" i="1" s="1"/>
  <c r="L401" i="1"/>
  <c r="S401" i="13" s="1"/>
  <c r="AV400" i="1"/>
  <c r="AQ400" i="13" s="1"/>
  <c r="AP400" i="1"/>
  <c r="AM400" i="13" s="1"/>
  <c r="AJ400" i="1"/>
  <c r="AI400" i="13" s="1"/>
  <c r="AD400" i="1"/>
  <c r="X400" i="1"/>
  <c r="AA400" i="13" s="1"/>
  <c r="R400" i="1"/>
  <c r="W400" i="13" s="1"/>
  <c r="M400" i="1"/>
  <c r="S400" i="1" s="1"/>
  <c r="U400" i="1" s="1"/>
  <c r="V400" i="1" s="1"/>
  <c r="L400" i="1"/>
  <c r="S400" i="13" s="1"/>
  <c r="AV399" i="1"/>
  <c r="AQ399" i="13" s="1"/>
  <c r="AP399" i="1"/>
  <c r="AM399" i="13" s="1"/>
  <c r="AJ399" i="1"/>
  <c r="AI399" i="13" s="1"/>
  <c r="AD399" i="1"/>
  <c r="AE399" i="13" s="1"/>
  <c r="X399" i="1"/>
  <c r="AA399" i="13" s="1"/>
  <c r="R399" i="1"/>
  <c r="W399" i="13" s="1"/>
  <c r="M399" i="1"/>
  <c r="S399" i="1" s="1"/>
  <c r="L399" i="1"/>
  <c r="S399" i="13" s="1"/>
  <c r="I401" i="13"/>
  <c r="I400" i="13"/>
  <c r="I399" i="13"/>
  <c r="AV371" i="1"/>
  <c r="AQ371" i="13" s="1"/>
  <c r="AP371" i="1"/>
  <c r="AM371" i="13" s="1"/>
  <c r="AJ371" i="1"/>
  <c r="AI371" i="13" s="1"/>
  <c r="AD371" i="1"/>
  <c r="AE371" i="13" s="1"/>
  <c r="X371" i="1"/>
  <c r="AA371" i="13" s="1"/>
  <c r="R371" i="1"/>
  <c r="W371" i="13" s="1"/>
  <c r="M371" i="1"/>
  <c r="S371" i="1" s="1"/>
  <c r="L371" i="1"/>
  <c r="S371" i="13" s="1"/>
  <c r="AV370" i="1"/>
  <c r="AQ370" i="13" s="1"/>
  <c r="AP370" i="1"/>
  <c r="AM370" i="13" s="1"/>
  <c r="AJ370" i="1"/>
  <c r="AI370" i="13" s="1"/>
  <c r="AD370" i="1"/>
  <c r="AE370" i="13" s="1"/>
  <c r="X370" i="1"/>
  <c r="AA370" i="13" s="1"/>
  <c r="R370" i="1"/>
  <c r="W370" i="13" s="1"/>
  <c r="M370" i="1"/>
  <c r="O370" i="1" s="1"/>
  <c r="P370" i="1" s="1"/>
  <c r="L370" i="1"/>
  <c r="S370" i="13" s="1"/>
  <c r="AV369" i="1"/>
  <c r="AQ369" i="13" s="1"/>
  <c r="AP369" i="1"/>
  <c r="AM369" i="13" s="1"/>
  <c r="AJ369" i="1"/>
  <c r="AI369" i="13" s="1"/>
  <c r="AD369" i="1"/>
  <c r="AE369" i="13" s="1"/>
  <c r="X369" i="1"/>
  <c r="AA369" i="13" s="1"/>
  <c r="R369" i="1"/>
  <c r="W369" i="13" s="1"/>
  <c r="M369" i="1"/>
  <c r="O369" i="1" s="1"/>
  <c r="P369" i="1" s="1"/>
  <c r="L369" i="1"/>
  <c r="S369" i="13" s="1"/>
  <c r="AV368" i="1"/>
  <c r="AQ368" i="13" s="1"/>
  <c r="AP368" i="1"/>
  <c r="AM368" i="13" s="1"/>
  <c r="AJ368" i="1"/>
  <c r="AI368" i="13" s="1"/>
  <c r="AD368" i="1"/>
  <c r="AE368" i="13" s="1"/>
  <c r="X368" i="1"/>
  <c r="AA368" i="13" s="1"/>
  <c r="R368" i="1"/>
  <c r="W368" i="13" s="1"/>
  <c r="M368" i="1"/>
  <c r="S368" i="1" s="1"/>
  <c r="L368" i="1"/>
  <c r="S368" i="13" s="1"/>
  <c r="I371" i="13"/>
  <c r="I370" i="13"/>
  <c r="I369" i="13"/>
  <c r="I368" i="13"/>
  <c r="AV328" i="1"/>
  <c r="AQ328" i="13" s="1"/>
  <c r="AP328" i="1"/>
  <c r="AM328" i="13" s="1"/>
  <c r="AJ328" i="1"/>
  <c r="AI328" i="13" s="1"/>
  <c r="AD328" i="1"/>
  <c r="AE328" i="13" s="1"/>
  <c r="X328" i="1"/>
  <c r="AA328" i="13" s="1"/>
  <c r="R328" i="1"/>
  <c r="W328" i="13" s="1"/>
  <c r="M328" i="1"/>
  <c r="S328" i="1" s="1"/>
  <c r="L328" i="1"/>
  <c r="S328" i="13" s="1"/>
  <c r="I328" i="13"/>
  <c r="AV316" i="1"/>
  <c r="AQ316" i="13" s="1"/>
  <c r="AP316" i="1"/>
  <c r="AM316" i="13" s="1"/>
  <c r="AJ316" i="1"/>
  <c r="AI316" i="13" s="1"/>
  <c r="AD316" i="1"/>
  <c r="AE316" i="13" s="1"/>
  <c r="X316" i="1"/>
  <c r="AA316" i="13" s="1"/>
  <c r="R316" i="1"/>
  <c r="W316" i="13" s="1"/>
  <c r="M316" i="1"/>
  <c r="O316" i="1" s="1"/>
  <c r="P316" i="1" s="1"/>
  <c r="L316" i="1"/>
  <c r="S316" i="13" s="1"/>
  <c r="AV315" i="1"/>
  <c r="AQ315" i="13" s="1"/>
  <c r="AP315" i="1"/>
  <c r="AM315" i="13" s="1"/>
  <c r="AJ315" i="1"/>
  <c r="AI315" i="13" s="1"/>
  <c r="AD315" i="1"/>
  <c r="AE315" i="13" s="1"/>
  <c r="X315" i="1"/>
  <c r="AA315" i="13" s="1"/>
  <c r="R315" i="1"/>
  <c r="W315" i="13" s="1"/>
  <c r="M315" i="1"/>
  <c r="S315" i="1" s="1"/>
  <c r="U315" i="1" s="1"/>
  <c r="V315" i="1" s="1"/>
  <c r="L315" i="1"/>
  <c r="S315" i="13" s="1"/>
  <c r="AV314" i="1"/>
  <c r="AQ314" i="13" s="1"/>
  <c r="AP314" i="1"/>
  <c r="AM314" i="13" s="1"/>
  <c r="AJ314" i="1"/>
  <c r="AI314" i="13" s="1"/>
  <c r="AD314" i="1"/>
  <c r="AE314" i="13" s="1"/>
  <c r="X314" i="1"/>
  <c r="AA314" i="13" s="1"/>
  <c r="R314" i="1"/>
  <c r="W314" i="13" s="1"/>
  <c r="M314" i="1"/>
  <c r="S314" i="1" s="1"/>
  <c r="L314" i="1"/>
  <c r="S314" i="13" s="1"/>
  <c r="AV313" i="1"/>
  <c r="AQ313" i="13" s="1"/>
  <c r="AP313" i="1"/>
  <c r="AM313" i="13" s="1"/>
  <c r="AJ313" i="1"/>
  <c r="AI313" i="13" s="1"/>
  <c r="AD313" i="1"/>
  <c r="AE313" i="13" s="1"/>
  <c r="X313" i="1"/>
  <c r="AA313" i="13" s="1"/>
  <c r="R313" i="1"/>
  <c r="W313" i="13" s="1"/>
  <c r="M313" i="1"/>
  <c r="N313" i="1" s="1"/>
  <c r="L313" i="1"/>
  <c r="S313" i="13" s="1"/>
  <c r="I316" i="13"/>
  <c r="I315" i="13"/>
  <c r="I314" i="13"/>
  <c r="I313" i="13"/>
  <c r="I237" i="13"/>
  <c r="I236" i="13"/>
  <c r="I235" i="13"/>
  <c r="AV237" i="1"/>
  <c r="AQ237" i="13" s="1"/>
  <c r="AP237" i="1"/>
  <c r="AM237" i="13" s="1"/>
  <c r="AJ237" i="1"/>
  <c r="AI237" i="13" s="1"/>
  <c r="AD237" i="1"/>
  <c r="AE237" i="13" s="1"/>
  <c r="X237" i="1"/>
  <c r="AA237" i="13" s="1"/>
  <c r="R237" i="1"/>
  <c r="W237" i="13" s="1"/>
  <c r="M237" i="1"/>
  <c r="O237" i="1" s="1"/>
  <c r="P237" i="1" s="1"/>
  <c r="L237" i="1"/>
  <c r="S237" i="13" s="1"/>
  <c r="AV236" i="1"/>
  <c r="AQ236" i="13" s="1"/>
  <c r="AP236" i="1"/>
  <c r="AM236" i="13" s="1"/>
  <c r="AJ236" i="1"/>
  <c r="AI236" i="13" s="1"/>
  <c r="AD236" i="1"/>
  <c r="AE236" i="13" s="1"/>
  <c r="X236" i="1"/>
  <c r="AA236" i="13" s="1"/>
  <c r="R236" i="1"/>
  <c r="W236" i="13" s="1"/>
  <c r="M236" i="1"/>
  <c r="O236" i="1" s="1"/>
  <c r="P236" i="1" s="1"/>
  <c r="L236" i="1"/>
  <c r="S236" i="13" s="1"/>
  <c r="AV235" i="1"/>
  <c r="AQ235" i="13" s="1"/>
  <c r="AP235" i="1"/>
  <c r="AM235" i="13" s="1"/>
  <c r="AJ235" i="1"/>
  <c r="AI235" i="13" s="1"/>
  <c r="AD235" i="1"/>
  <c r="AE235" i="13" s="1"/>
  <c r="X235" i="1"/>
  <c r="AA235" i="13" s="1"/>
  <c r="R235" i="1"/>
  <c r="W235" i="13" s="1"/>
  <c r="M235" i="1"/>
  <c r="N235" i="1" s="1"/>
  <c r="L235" i="1"/>
  <c r="S235" i="13" s="1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216" i="13"/>
  <c r="I215" i="13"/>
  <c r="I214" i="13"/>
  <c r="I213" i="13"/>
  <c r="I212" i="13"/>
  <c r="I211" i="13"/>
  <c r="I210" i="13"/>
  <c r="I209" i="13"/>
  <c r="I208" i="13"/>
  <c r="I186" i="13"/>
  <c r="I185" i="13"/>
  <c r="I184" i="13"/>
  <c r="S316" i="1" l="1"/>
  <c r="U316" i="1" s="1"/>
  <c r="V316" i="1" s="1"/>
  <c r="S237" i="1"/>
  <c r="U237" i="1" s="1"/>
  <c r="V237" i="1" s="1"/>
  <c r="O315" i="1"/>
  <c r="P315" i="1" s="1"/>
  <c r="S236" i="1"/>
  <c r="T236" i="1" s="1"/>
  <c r="N425" i="1"/>
  <c r="N315" i="1"/>
  <c r="N435" i="1"/>
  <c r="S425" i="1"/>
  <c r="T425" i="1" s="1"/>
  <c r="N400" i="1"/>
  <c r="O400" i="1"/>
  <c r="P400" i="1" s="1"/>
  <c r="N316" i="1"/>
  <c r="N368" i="1"/>
  <c r="O401" i="1"/>
  <c r="P401" i="1" s="1"/>
  <c r="S313" i="1"/>
  <c r="Y313" i="1" s="1"/>
  <c r="S370" i="1"/>
  <c r="U370" i="1" s="1"/>
  <c r="V370" i="1" s="1"/>
  <c r="S401" i="1"/>
  <c r="U401" i="1" s="1"/>
  <c r="V401" i="1" s="1"/>
  <c r="O436" i="1"/>
  <c r="P436" i="1" s="1"/>
  <c r="S444" i="1"/>
  <c r="Y444" i="1" s="1"/>
  <c r="O313" i="1"/>
  <c r="P313" i="1" s="1"/>
  <c r="O235" i="1"/>
  <c r="P235" i="1" s="1"/>
  <c r="N236" i="1"/>
  <c r="S369" i="1"/>
  <c r="U369" i="1" s="1"/>
  <c r="V369" i="1" s="1"/>
  <c r="S436" i="1"/>
  <c r="T436" i="1" s="1"/>
  <c r="S235" i="1"/>
  <c r="U235" i="1" s="1"/>
  <c r="V235" i="1" s="1"/>
  <c r="N438" i="1"/>
  <c r="N444" i="1"/>
  <c r="AP438" i="13"/>
  <c r="U437" i="1"/>
  <c r="V437" i="1" s="1"/>
  <c r="T437" i="1"/>
  <c r="Y437" i="1"/>
  <c r="U435" i="1"/>
  <c r="V435" i="1" s="1"/>
  <c r="Y435" i="1"/>
  <c r="T435" i="1"/>
  <c r="U439" i="1"/>
  <c r="V439" i="1" s="1"/>
  <c r="T439" i="1"/>
  <c r="Y439" i="1"/>
  <c r="U438" i="1"/>
  <c r="V438" i="1" s="1"/>
  <c r="T438" i="1"/>
  <c r="Y438" i="1"/>
  <c r="N439" i="1"/>
  <c r="O439" i="1"/>
  <c r="P439" i="1" s="1"/>
  <c r="N437" i="1"/>
  <c r="O438" i="1"/>
  <c r="P438" i="1" s="1"/>
  <c r="O437" i="1"/>
  <c r="P437" i="1" s="1"/>
  <c r="O435" i="1"/>
  <c r="P435" i="1" s="1"/>
  <c r="V438" i="13"/>
  <c r="Z438" i="13"/>
  <c r="AH438" i="13"/>
  <c r="AL438" i="13"/>
  <c r="T438" i="13"/>
  <c r="U438" i="13" s="1"/>
  <c r="AD438" i="13"/>
  <c r="U399" i="1"/>
  <c r="V399" i="1" s="1"/>
  <c r="T399" i="1"/>
  <c r="Y399" i="1"/>
  <c r="Y400" i="1"/>
  <c r="N399" i="1"/>
  <c r="O399" i="1"/>
  <c r="P399" i="1" s="1"/>
  <c r="T400" i="1"/>
  <c r="T368" i="1"/>
  <c r="U368" i="1"/>
  <c r="V368" i="1" s="1"/>
  <c r="Y368" i="1"/>
  <c r="U371" i="1"/>
  <c r="V371" i="1" s="1"/>
  <c r="T371" i="1"/>
  <c r="Y371" i="1"/>
  <c r="N371" i="1"/>
  <c r="N370" i="1"/>
  <c r="O371" i="1"/>
  <c r="P371" i="1" s="1"/>
  <c r="N369" i="1"/>
  <c r="O368" i="1"/>
  <c r="P368" i="1" s="1"/>
  <c r="T370" i="1"/>
  <c r="U328" i="1"/>
  <c r="V328" i="1" s="1"/>
  <c r="T328" i="1"/>
  <c r="Y328" i="1"/>
  <c r="N328" i="1"/>
  <c r="O328" i="1"/>
  <c r="P328" i="1" s="1"/>
  <c r="U314" i="1"/>
  <c r="V314" i="1" s="1"/>
  <c r="T314" i="1"/>
  <c r="Y314" i="1"/>
  <c r="Y315" i="1"/>
  <c r="N314" i="1"/>
  <c r="O314" i="1"/>
  <c r="P314" i="1" s="1"/>
  <c r="T315" i="1"/>
  <c r="AD236" i="13"/>
  <c r="AP235" i="13"/>
  <c r="AH236" i="13"/>
  <c r="AL236" i="13"/>
  <c r="AP236" i="13"/>
  <c r="AL237" i="13"/>
  <c r="R237" i="13"/>
  <c r="T237" i="13" s="1"/>
  <c r="U237" i="13" s="1"/>
  <c r="R236" i="13"/>
  <c r="T236" i="13" s="1"/>
  <c r="U236" i="13" s="1"/>
  <c r="V236" i="13"/>
  <c r="Z236" i="13"/>
  <c r="AD237" i="13"/>
  <c r="V237" i="13"/>
  <c r="AH237" i="13"/>
  <c r="V235" i="13"/>
  <c r="AH235" i="13"/>
  <c r="Z237" i="13"/>
  <c r="Z235" i="13"/>
  <c r="AL235" i="13"/>
  <c r="AP237" i="13"/>
  <c r="R235" i="13"/>
  <c r="T235" i="13" s="1"/>
  <c r="U235" i="13" s="1"/>
  <c r="AD235" i="13"/>
  <c r="Y236" i="1"/>
  <c r="N237" i="1"/>
  <c r="T237" i="1" l="1"/>
  <c r="Y237" i="1"/>
  <c r="Y316" i="1"/>
  <c r="AE316" i="1" s="1"/>
  <c r="AF316" i="1" s="1"/>
  <c r="T316" i="1"/>
  <c r="T369" i="1"/>
  <c r="U236" i="1"/>
  <c r="V236" i="1" s="1"/>
  <c r="Y369" i="1"/>
  <c r="AA369" i="1" s="1"/>
  <c r="AB369" i="1" s="1"/>
  <c r="U425" i="1"/>
  <c r="V425" i="1" s="1"/>
  <c r="Y425" i="1"/>
  <c r="AA425" i="1" s="1"/>
  <c r="AB425" i="1" s="1"/>
  <c r="Y436" i="1"/>
  <c r="AE436" i="1" s="1"/>
  <c r="U436" i="1"/>
  <c r="V436" i="1" s="1"/>
  <c r="Y401" i="1"/>
  <c r="AE401" i="1" s="1"/>
  <c r="T444" i="1"/>
  <c r="U444" i="1"/>
  <c r="V444" i="1" s="1"/>
  <c r="Y370" i="1"/>
  <c r="AE370" i="1" s="1"/>
  <c r="T313" i="1"/>
  <c r="U313" i="1"/>
  <c r="V313" i="1" s="1"/>
  <c r="T401" i="1"/>
  <c r="Y235" i="1"/>
  <c r="T235" i="1"/>
  <c r="AE444" i="1"/>
  <c r="AA444" i="1"/>
  <c r="AB444" i="1" s="1"/>
  <c r="Z444" i="1"/>
  <c r="AE438" i="1"/>
  <c r="Z438" i="1"/>
  <c r="AA438" i="1"/>
  <c r="AB438" i="1" s="1"/>
  <c r="AE439" i="1"/>
  <c r="AA439" i="1"/>
  <c r="AB439" i="1" s="1"/>
  <c r="Z439" i="1"/>
  <c r="AE435" i="1"/>
  <c r="AA435" i="1"/>
  <c r="AB435" i="1" s="1"/>
  <c r="Z435" i="1"/>
  <c r="AE437" i="1"/>
  <c r="AA437" i="1"/>
  <c r="AB437" i="1" s="1"/>
  <c r="Z437" i="1"/>
  <c r="X438" i="13"/>
  <c r="AE400" i="1"/>
  <c r="AA400" i="1"/>
  <c r="AB400" i="1" s="1"/>
  <c r="Z400" i="1"/>
  <c r="AE399" i="1"/>
  <c r="AA399" i="1"/>
  <c r="AB399" i="1" s="1"/>
  <c r="Z399" i="1"/>
  <c r="AE369" i="1"/>
  <c r="AE371" i="1"/>
  <c r="AA371" i="1"/>
  <c r="AB371" i="1" s="1"/>
  <c r="Z371" i="1"/>
  <c r="AE368" i="1"/>
  <c r="AA368" i="1"/>
  <c r="AB368" i="1" s="1"/>
  <c r="Z368" i="1"/>
  <c r="X236" i="13"/>
  <c r="AB236" i="13" s="1"/>
  <c r="Z328" i="1"/>
  <c r="AE328" i="1"/>
  <c r="AA328" i="1"/>
  <c r="AB328" i="1" s="1"/>
  <c r="AE313" i="1"/>
  <c r="AA313" i="1"/>
  <c r="AB313" i="1" s="1"/>
  <c r="Z313" i="1"/>
  <c r="AE315" i="1"/>
  <c r="AA315" i="1"/>
  <c r="AB315" i="1" s="1"/>
  <c r="Z315" i="1"/>
  <c r="AE314" i="1"/>
  <c r="AA314" i="1"/>
  <c r="AB314" i="1" s="1"/>
  <c r="Z314" i="1"/>
  <c r="X237" i="13"/>
  <c r="Y237" i="13" s="1"/>
  <c r="X235" i="13"/>
  <c r="Y235" i="13" s="1"/>
  <c r="AE236" i="1"/>
  <c r="Z236" i="1"/>
  <c r="AA236" i="1"/>
  <c r="AB236" i="1" s="1"/>
  <c r="AA237" i="1"/>
  <c r="AB237" i="1" s="1"/>
  <c r="AE237" i="1"/>
  <c r="Z237" i="1"/>
  <c r="AV206" i="1"/>
  <c r="AQ206" i="13" s="1"/>
  <c r="AP206" i="1"/>
  <c r="AM206" i="13" s="1"/>
  <c r="AJ206" i="1"/>
  <c r="AI206" i="13" s="1"/>
  <c r="AD206" i="1"/>
  <c r="AE206" i="13" s="1"/>
  <c r="X206" i="1"/>
  <c r="AA206" i="13" s="1"/>
  <c r="R206" i="1"/>
  <c r="W206" i="13" s="1"/>
  <c r="M206" i="1"/>
  <c r="S206" i="1" s="1"/>
  <c r="L206" i="1"/>
  <c r="S206" i="13" s="1"/>
  <c r="AV205" i="1"/>
  <c r="AP205" i="1"/>
  <c r="AJ205" i="1"/>
  <c r="AD205" i="1"/>
  <c r="X205" i="1"/>
  <c r="R205" i="1"/>
  <c r="M205" i="1"/>
  <c r="S205" i="1" s="1"/>
  <c r="L205" i="1"/>
  <c r="AV204" i="1"/>
  <c r="AP204" i="1"/>
  <c r="AJ204" i="1"/>
  <c r="AD204" i="1"/>
  <c r="X204" i="1"/>
  <c r="R204" i="1"/>
  <c r="M204" i="1"/>
  <c r="O204" i="1" s="1"/>
  <c r="P204" i="1" s="1"/>
  <c r="L204" i="1"/>
  <c r="AV203" i="1"/>
  <c r="AP203" i="1"/>
  <c r="AJ203" i="1"/>
  <c r="AD203" i="1"/>
  <c r="X203" i="1"/>
  <c r="R203" i="1"/>
  <c r="M203" i="1"/>
  <c r="N203" i="1" s="1"/>
  <c r="L203" i="1"/>
  <c r="AV202" i="1"/>
  <c r="AP202" i="1"/>
  <c r="AJ202" i="1"/>
  <c r="AD202" i="1"/>
  <c r="X202" i="1"/>
  <c r="R202" i="1"/>
  <c r="M202" i="1"/>
  <c r="S202" i="1" s="1"/>
  <c r="L202" i="1"/>
  <c r="AV201" i="1"/>
  <c r="AP201" i="1"/>
  <c r="AJ201" i="1"/>
  <c r="AD201" i="1"/>
  <c r="X201" i="1"/>
  <c r="R201" i="1"/>
  <c r="M201" i="1"/>
  <c r="N201" i="1" s="1"/>
  <c r="L201" i="1"/>
  <c r="AV200" i="1"/>
  <c r="AP200" i="1"/>
  <c r="AJ200" i="1"/>
  <c r="AD200" i="1"/>
  <c r="X200" i="1"/>
  <c r="R200" i="1"/>
  <c r="M200" i="1"/>
  <c r="S200" i="1" s="1"/>
  <c r="L200" i="1"/>
  <c r="AV199" i="1"/>
  <c r="AP199" i="1"/>
  <c r="AJ199" i="1"/>
  <c r="AD199" i="1"/>
  <c r="X199" i="1"/>
  <c r="R199" i="1"/>
  <c r="M199" i="1"/>
  <c r="O199" i="1" s="1"/>
  <c r="P199" i="1" s="1"/>
  <c r="L199" i="1"/>
  <c r="AV198" i="1"/>
  <c r="AP198" i="1"/>
  <c r="AJ198" i="1"/>
  <c r="AD198" i="1"/>
  <c r="X198" i="1"/>
  <c r="R198" i="1"/>
  <c r="M198" i="1"/>
  <c r="N198" i="1" s="1"/>
  <c r="L198" i="1"/>
  <c r="AV197" i="1"/>
  <c r="AP197" i="1"/>
  <c r="AJ197" i="1"/>
  <c r="AD197" i="1"/>
  <c r="X197" i="1"/>
  <c r="R197" i="1"/>
  <c r="M197" i="1"/>
  <c r="S197" i="1" s="1"/>
  <c r="L197" i="1"/>
  <c r="AV196" i="1"/>
  <c r="AQ196" i="13" s="1"/>
  <c r="AP196" i="1"/>
  <c r="AM196" i="13" s="1"/>
  <c r="AJ196" i="1"/>
  <c r="AI196" i="13" s="1"/>
  <c r="AD196" i="1"/>
  <c r="AE196" i="13" s="1"/>
  <c r="X196" i="1"/>
  <c r="AA196" i="13" s="1"/>
  <c r="R196" i="1"/>
  <c r="W196" i="13" s="1"/>
  <c r="M196" i="1"/>
  <c r="S196" i="1" s="1"/>
  <c r="L196" i="1"/>
  <c r="S196" i="13" s="1"/>
  <c r="AV195" i="1"/>
  <c r="AP195" i="1"/>
  <c r="AJ195" i="1"/>
  <c r="AD195" i="1"/>
  <c r="X195" i="1"/>
  <c r="R195" i="1"/>
  <c r="M195" i="1"/>
  <c r="S195" i="1" s="1"/>
  <c r="L195" i="1"/>
  <c r="AV194" i="1"/>
  <c r="AP194" i="1"/>
  <c r="AJ194" i="1"/>
  <c r="AD194" i="1"/>
  <c r="X194" i="1"/>
  <c r="R194" i="1"/>
  <c r="M194" i="1"/>
  <c r="S194" i="1" s="1"/>
  <c r="L194" i="1"/>
  <c r="AV193" i="1"/>
  <c r="AP193" i="1"/>
  <c r="AJ193" i="1"/>
  <c r="AD193" i="1"/>
  <c r="X193" i="1"/>
  <c r="R193" i="1"/>
  <c r="M193" i="1"/>
  <c r="S193" i="1" s="1"/>
  <c r="L193" i="1"/>
  <c r="AV192" i="1"/>
  <c r="AP192" i="1"/>
  <c r="AJ192" i="1"/>
  <c r="AD192" i="1"/>
  <c r="X192" i="1"/>
  <c r="R192" i="1"/>
  <c r="M192" i="1"/>
  <c r="O192" i="1" s="1"/>
  <c r="P192" i="1" s="1"/>
  <c r="L192" i="1"/>
  <c r="AV191" i="1"/>
  <c r="AP191" i="1"/>
  <c r="AJ191" i="1"/>
  <c r="AD191" i="1"/>
  <c r="X191" i="1"/>
  <c r="R191" i="1"/>
  <c r="M191" i="1"/>
  <c r="O191" i="1" s="1"/>
  <c r="P191" i="1" s="1"/>
  <c r="L191" i="1"/>
  <c r="AV190" i="1"/>
  <c r="AP190" i="1"/>
  <c r="AJ190" i="1"/>
  <c r="AD190" i="1"/>
  <c r="X190" i="1"/>
  <c r="R190" i="1"/>
  <c r="M190" i="1"/>
  <c r="S190" i="1" s="1"/>
  <c r="L190" i="1"/>
  <c r="AV189" i="1"/>
  <c r="AP189" i="1"/>
  <c r="AJ189" i="1"/>
  <c r="AD189" i="1"/>
  <c r="X189" i="1"/>
  <c r="R189" i="1"/>
  <c r="M189" i="1"/>
  <c r="O189" i="1" s="1"/>
  <c r="P189" i="1" s="1"/>
  <c r="L189" i="1"/>
  <c r="AV188" i="1"/>
  <c r="AP188" i="1"/>
  <c r="AJ188" i="1"/>
  <c r="AD188" i="1"/>
  <c r="X188" i="1"/>
  <c r="R188" i="1"/>
  <c r="M188" i="1"/>
  <c r="O188" i="1" s="1"/>
  <c r="P188" i="1" s="1"/>
  <c r="L188" i="1"/>
  <c r="AV187" i="1"/>
  <c r="AP187" i="1"/>
  <c r="AJ187" i="1"/>
  <c r="AD187" i="1"/>
  <c r="X187" i="1"/>
  <c r="R187" i="1"/>
  <c r="M187" i="1"/>
  <c r="O187" i="1" s="1"/>
  <c r="P187" i="1" s="1"/>
  <c r="L187" i="1"/>
  <c r="AV186" i="1"/>
  <c r="AQ186" i="13" s="1"/>
  <c r="AP186" i="1"/>
  <c r="AM186" i="13" s="1"/>
  <c r="AJ186" i="1"/>
  <c r="AI186" i="13" s="1"/>
  <c r="AD186" i="1"/>
  <c r="AE186" i="13" s="1"/>
  <c r="X186" i="1"/>
  <c r="AA186" i="13" s="1"/>
  <c r="R186" i="1"/>
  <c r="W186" i="13" s="1"/>
  <c r="M186" i="1"/>
  <c r="N186" i="1" s="1"/>
  <c r="L186" i="1"/>
  <c r="S186" i="13" s="1"/>
  <c r="AV185" i="1"/>
  <c r="AQ185" i="13" s="1"/>
  <c r="AP185" i="1"/>
  <c r="AM185" i="13" s="1"/>
  <c r="AJ185" i="1"/>
  <c r="AI185" i="13" s="1"/>
  <c r="AD185" i="1"/>
  <c r="AE185" i="13" s="1"/>
  <c r="X185" i="1"/>
  <c r="AA185" i="13" s="1"/>
  <c r="R185" i="1"/>
  <c r="W185" i="13" s="1"/>
  <c r="M185" i="1"/>
  <c r="O185" i="1" s="1"/>
  <c r="P185" i="1" s="1"/>
  <c r="L185" i="1"/>
  <c r="S185" i="13" s="1"/>
  <c r="AV217" i="1"/>
  <c r="AQ217" i="13" s="1"/>
  <c r="AP217" i="1"/>
  <c r="AM217" i="13" s="1"/>
  <c r="AJ217" i="1"/>
  <c r="AI217" i="13" s="1"/>
  <c r="AD217" i="1"/>
  <c r="AE217" i="13" s="1"/>
  <c r="X217" i="1"/>
  <c r="AA217" i="13" s="1"/>
  <c r="R217" i="1"/>
  <c r="W217" i="13" s="1"/>
  <c r="M217" i="1"/>
  <c r="S217" i="1" s="1"/>
  <c r="L217" i="1"/>
  <c r="S217" i="13" s="1"/>
  <c r="AV216" i="1"/>
  <c r="AP216" i="1"/>
  <c r="AJ216" i="1"/>
  <c r="AD216" i="1"/>
  <c r="X216" i="1"/>
  <c r="R216" i="1"/>
  <c r="M216" i="1"/>
  <c r="O216" i="1" s="1"/>
  <c r="P216" i="1" s="1"/>
  <c r="L216" i="1"/>
  <c r="AV215" i="1"/>
  <c r="AP215" i="1"/>
  <c r="AJ215" i="1"/>
  <c r="AD215" i="1"/>
  <c r="X215" i="1"/>
  <c r="R215" i="1"/>
  <c r="M215" i="1"/>
  <c r="O215" i="1" s="1"/>
  <c r="P215" i="1" s="1"/>
  <c r="L215" i="1"/>
  <c r="AV214" i="1"/>
  <c r="AP214" i="1"/>
  <c r="AJ214" i="1"/>
  <c r="AD214" i="1"/>
  <c r="X214" i="1"/>
  <c r="R214" i="1"/>
  <c r="M214" i="1"/>
  <c r="S214" i="1" s="1"/>
  <c r="L214" i="1"/>
  <c r="AV213" i="1"/>
  <c r="AP213" i="1"/>
  <c r="AJ213" i="1"/>
  <c r="AD213" i="1"/>
  <c r="X213" i="1"/>
  <c r="R213" i="1"/>
  <c r="M213" i="1"/>
  <c r="N213" i="1" s="1"/>
  <c r="L213" i="1"/>
  <c r="AV212" i="1"/>
  <c r="AP212" i="1"/>
  <c r="AJ212" i="1"/>
  <c r="AD212" i="1"/>
  <c r="X212" i="1"/>
  <c r="R212" i="1"/>
  <c r="M212" i="1"/>
  <c r="S212" i="1" s="1"/>
  <c r="Y212" i="1" s="1"/>
  <c r="L212" i="1"/>
  <c r="AV211" i="1"/>
  <c r="AP211" i="1"/>
  <c r="AJ211" i="1"/>
  <c r="AD211" i="1"/>
  <c r="X211" i="1"/>
  <c r="R211" i="1"/>
  <c r="M211" i="1"/>
  <c r="O211" i="1" s="1"/>
  <c r="P211" i="1" s="1"/>
  <c r="L211" i="1"/>
  <c r="AV210" i="1"/>
  <c r="AP210" i="1"/>
  <c r="AJ210" i="1"/>
  <c r="AD210" i="1"/>
  <c r="X210" i="1"/>
  <c r="R210" i="1"/>
  <c r="M210" i="1"/>
  <c r="O210" i="1" s="1"/>
  <c r="P210" i="1" s="1"/>
  <c r="L210" i="1"/>
  <c r="AV209" i="1"/>
  <c r="AP209" i="1"/>
  <c r="AJ209" i="1"/>
  <c r="AD209" i="1"/>
  <c r="X209" i="1"/>
  <c r="R209" i="1"/>
  <c r="M209" i="1"/>
  <c r="S209" i="1" s="1"/>
  <c r="L209" i="1"/>
  <c r="AV208" i="1"/>
  <c r="AP208" i="1"/>
  <c r="AJ208" i="1"/>
  <c r="AD208" i="1"/>
  <c r="X208" i="1"/>
  <c r="R208" i="1"/>
  <c r="M208" i="1"/>
  <c r="S208" i="1" s="1"/>
  <c r="L208" i="1"/>
  <c r="AV207" i="1"/>
  <c r="AQ207" i="13" s="1"/>
  <c r="AP207" i="1"/>
  <c r="AM207" i="13" s="1"/>
  <c r="AJ207" i="1"/>
  <c r="AI207" i="13" s="1"/>
  <c r="AD207" i="1"/>
  <c r="AE207" i="13" s="1"/>
  <c r="X207" i="1"/>
  <c r="AA207" i="13" s="1"/>
  <c r="R207" i="1"/>
  <c r="W207" i="13" s="1"/>
  <c r="M207" i="1"/>
  <c r="N207" i="1" s="1"/>
  <c r="L207" i="1"/>
  <c r="S207" i="13" s="1"/>
  <c r="AV169" i="1"/>
  <c r="AQ169" i="13" s="1"/>
  <c r="AP169" i="1"/>
  <c r="AM169" i="13" s="1"/>
  <c r="AJ169" i="1"/>
  <c r="AI169" i="13" s="1"/>
  <c r="AD169" i="1"/>
  <c r="AE169" i="13" s="1"/>
  <c r="X169" i="1"/>
  <c r="AA169" i="13" s="1"/>
  <c r="R169" i="1"/>
  <c r="W169" i="13" s="1"/>
  <c r="M169" i="1"/>
  <c r="S169" i="1" s="1"/>
  <c r="L169" i="1"/>
  <c r="S169" i="13" s="1"/>
  <c r="AV168" i="1"/>
  <c r="AQ168" i="13" s="1"/>
  <c r="AP168" i="1"/>
  <c r="AM168" i="13" s="1"/>
  <c r="AJ168" i="1"/>
  <c r="AI168" i="13" s="1"/>
  <c r="AD168" i="1"/>
  <c r="AE168" i="13" s="1"/>
  <c r="X168" i="1"/>
  <c r="AA168" i="13" s="1"/>
  <c r="R168" i="1"/>
  <c r="W168" i="13" s="1"/>
  <c r="M168" i="1"/>
  <c r="S168" i="1" s="1"/>
  <c r="L168" i="1"/>
  <c r="S168" i="13" s="1"/>
  <c r="AV167" i="1"/>
  <c r="AQ167" i="13" s="1"/>
  <c r="AP167" i="1"/>
  <c r="AM167" i="13" s="1"/>
  <c r="AJ167" i="1"/>
  <c r="AI167" i="13" s="1"/>
  <c r="AD167" i="1"/>
  <c r="AE167" i="13" s="1"/>
  <c r="X167" i="1"/>
  <c r="AA167" i="13" s="1"/>
  <c r="R167" i="1"/>
  <c r="W167" i="13" s="1"/>
  <c r="M167" i="1"/>
  <c r="O167" i="1" s="1"/>
  <c r="P167" i="1" s="1"/>
  <c r="L167" i="1"/>
  <c r="S167" i="13" s="1"/>
  <c r="AV166" i="1"/>
  <c r="AQ166" i="13" s="1"/>
  <c r="AP166" i="1"/>
  <c r="AM166" i="13" s="1"/>
  <c r="AJ166" i="1"/>
  <c r="AI166" i="13" s="1"/>
  <c r="AD166" i="1"/>
  <c r="AE166" i="13" s="1"/>
  <c r="X166" i="1"/>
  <c r="AA166" i="13" s="1"/>
  <c r="R166" i="1"/>
  <c r="W166" i="13" s="1"/>
  <c r="M166" i="1"/>
  <c r="O166" i="1" s="1"/>
  <c r="P166" i="1" s="1"/>
  <c r="L166" i="1"/>
  <c r="S166" i="13" s="1"/>
  <c r="AV165" i="1"/>
  <c r="AQ165" i="13" s="1"/>
  <c r="AP165" i="1"/>
  <c r="AM165" i="13" s="1"/>
  <c r="AJ165" i="1"/>
  <c r="AI165" i="13" s="1"/>
  <c r="AD165" i="1"/>
  <c r="AE165" i="13" s="1"/>
  <c r="X165" i="1"/>
  <c r="AA165" i="13" s="1"/>
  <c r="R165" i="1"/>
  <c r="W165" i="13" s="1"/>
  <c r="M165" i="1"/>
  <c r="O165" i="1" s="1"/>
  <c r="P165" i="1" s="1"/>
  <c r="L165" i="1"/>
  <c r="S165" i="13" s="1"/>
  <c r="AV164" i="1"/>
  <c r="AQ164" i="13" s="1"/>
  <c r="AP164" i="1"/>
  <c r="AM164" i="13" s="1"/>
  <c r="AJ164" i="1"/>
  <c r="AI164" i="13" s="1"/>
  <c r="AD164" i="1"/>
  <c r="AE164" i="13" s="1"/>
  <c r="X164" i="1"/>
  <c r="AA164" i="13" s="1"/>
  <c r="R164" i="1"/>
  <c r="W164" i="13" s="1"/>
  <c r="M164" i="1"/>
  <c r="N164" i="1" s="1"/>
  <c r="L164" i="1"/>
  <c r="S164" i="13" s="1"/>
  <c r="AV163" i="1"/>
  <c r="AP163" i="1"/>
  <c r="AJ163" i="1"/>
  <c r="AD163" i="1"/>
  <c r="X163" i="1"/>
  <c r="R163" i="1"/>
  <c r="M163" i="1"/>
  <c r="S163" i="1" s="1"/>
  <c r="Y163" i="1" s="1"/>
  <c r="L163" i="1"/>
  <c r="AV162" i="1"/>
  <c r="AQ162" i="13" s="1"/>
  <c r="AP162" i="1"/>
  <c r="AM162" i="13" s="1"/>
  <c r="AJ162" i="1"/>
  <c r="AI162" i="13" s="1"/>
  <c r="AD162" i="1"/>
  <c r="AE162" i="13" s="1"/>
  <c r="X162" i="1"/>
  <c r="AA162" i="13" s="1"/>
  <c r="R162" i="1"/>
  <c r="W162" i="13" s="1"/>
  <c r="M162" i="1"/>
  <c r="O162" i="1" s="1"/>
  <c r="P162" i="1" s="1"/>
  <c r="L162" i="1"/>
  <c r="S162" i="13" s="1"/>
  <c r="AV161" i="1"/>
  <c r="AQ161" i="13" s="1"/>
  <c r="AP161" i="1"/>
  <c r="AM161" i="13" s="1"/>
  <c r="AJ161" i="1"/>
  <c r="AI161" i="13" s="1"/>
  <c r="AD161" i="1"/>
  <c r="AE161" i="13" s="1"/>
  <c r="X161" i="1"/>
  <c r="AA161" i="13" s="1"/>
  <c r="R161" i="1"/>
  <c r="W161" i="13" s="1"/>
  <c r="M161" i="1"/>
  <c r="N161" i="1" s="1"/>
  <c r="L161" i="1"/>
  <c r="S161" i="13" s="1"/>
  <c r="AV160" i="1"/>
  <c r="AQ160" i="13" s="1"/>
  <c r="AP160" i="1"/>
  <c r="AM160" i="13" s="1"/>
  <c r="AJ160" i="1"/>
  <c r="AI160" i="13" s="1"/>
  <c r="AD160" i="1"/>
  <c r="AE160" i="13" s="1"/>
  <c r="X160" i="1"/>
  <c r="AA160" i="13" s="1"/>
  <c r="R160" i="1"/>
  <c r="W160" i="13" s="1"/>
  <c r="M160" i="1"/>
  <c r="N160" i="1" s="1"/>
  <c r="L160" i="1"/>
  <c r="S160" i="13" s="1"/>
  <c r="AV159" i="1"/>
  <c r="AQ159" i="13" s="1"/>
  <c r="AP159" i="1"/>
  <c r="AM159" i="13" s="1"/>
  <c r="AJ159" i="1"/>
  <c r="AI159" i="13" s="1"/>
  <c r="AD159" i="1"/>
  <c r="AE159" i="13" s="1"/>
  <c r="X159" i="1"/>
  <c r="AA159" i="13" s="1"/>
  <c r="R159" i="1"/>
  <c r="W159" i="13" s="1"/>
  <c r="M159" i="1"/>
  <c r="S159" i="1" s="1"/>
  <c r="L159" i="1"/>
  <c r="S159" i="13" s="1"/>
  <c r="AV158" i="1"/>
  <c r="AQ158" i="13" s="1"/>
  <c r="AP158" i="1"/>
  <c r="AM158" i="13" s="1"/>
  <c r="AJ158" i="1"/>
  <c r="AI158" i="13" s="1"/>
  <c r="AD158" i="1"/>
  <c r="AE158" i="13" s="1"/>
  <c r="X158" i="1"/>
  <c r="AA158" i="13" s="1"/>
  <c r="R158" i="1"/>
  <c r="W158" i="13" s="1"/>
  <c r="M158" i="1"/>
  <c r="S158" i="1" s="1"/>
  <c r="L158" i="1"/>
  <c r="S158" i="13" s="1"/>
  <c r="AV155" i="1"/>
  <c r="AQ155" i="13" s="1"/>
  <c r="AP155" i="1"/>
  <c r="AM155" i="13" s="1"/>
  <c r="AJ155" i="1"/>
  <c r="AI155" i="13" s="1"/>
  <c r="AD155" i="1"/>
  <c r="AE155" i="13" s="1"/>
  <c r="X155" i="1"/>
  <c r="AA155" i="13" s="1"/>
  <c r="R155" i="1"/>
  <c r="W155" i="13" s="1"/>
  <c r="O155" i="1"/>
  <c r="P155" i="1" s="1"/>
  <c r="M155" i="1"/>
  <c r="N155" i="1" s="1"/>
  <c r="L155" i="1"/>
  <c r="S155" i="13" s="1"/>
  <c r="AV154" i="1"/>
  <c r="AQ154" i="13" s="1"/>
  <c r="AP154" i="1"/>
  <c r="AM154" i="13" s="1"/>
  <c r="AJ154" i="1"/>
  <c r="AI154" i="13" s="1"/>
  <c r="AD154" i="1"/>
  <c r="AE154" i="13" s="1"/>
  <c r="X154" i="1"/>
  <c r="AA154" i="13" s="1"/>
  <c r="R154" i="1"/>
  <c r="W154" i="13" s="1"/>
  <c r="M154" i="1"/>
  <c r="S154" i="1" s="1"/>
  <c r="U154" i="1" s="1"/>
  <c r="V154" i="1" s="1"/>
  <c r="L154" i="1"/>
  <c r="S154" i="13" s="1"/>
  <c r="AV153" i="1"/>
  <c r="AQ153" i="13" s="1"/>
  <c r="AP153" i="1"/>
  <c r="AM153" i="13" s="1"/>
  <c r="AJ153" i="1"/>
  <c r="AI153" i="13" s="1"/>
  <c r="AD153" i="1"/>
  <c r="AE153" i="13" s="1"/>
  <c r="X153" i="1"/>
  <c r="AA153" i="13" s="1"/>
  <c r="R153" i="1"/>
  <c r="W153" i="13" s="1"/>
  <c r="M153" i="1"/>
  <c r="S153" i="1" s="1"/>
  <c r="L153" i="1"/>
  <c r="S153" i="13" s="1"/>
  <c r="AV152" i="1"/>
  <c r="AQ152" i="13" s="1"/>
  <c r="AP152" i="1"/>
  <c r="AM152" i="13" s="1"/>
  <c r="AJ152" i="1"/>
  <c r="AI152" i="13" s="1"/>
  <c r="AD152" i="1"/>
  <c r="AE152" i="13" s="1"/>
  <c r="X152" i="1"/>
  <c r="AA152" i="13" s="1"/>
  <c r="R152" i="1"/>
  <c r="W152" i="13" s="1"/>
  <c r="M152" i="1"/>
  <c r="S152" i="1" s="1"/>
  <c r="L152" i="1"/>
  <c r="S152" i="13" s="1"/>
  <c r="AV151" i="1"/>
  <c r="AQ151" i="13" s="1"/>
  <c r="AP151" i="1"/>
  <c r="AM151" i="13" s="1"/>
  <c r="AJ151" i="1"/>
  <c r="AI151" i="13" s="1"/>
  <c r="AD151" i="1"/>
  <c r="AE151" i="13" s="1"/>
  <c r="X151" i="1"/>
  <c r="AA151" i="13" s="1"/>
  <c r="R151" i="1"/>
  <c r="W151" i="13" s="1"/>
  <c r="M151" i="1"/>
  <c r="O151" i="1" s="1"/>
  <c r="P151" i="1" s="1"/>
  <c r="L151" i="1"/>
  <c r="S151" i="13" s="1"/>
  <c r="AV150" i="1"/>
  <c r="AQ150" i="13" s="1"/>
  <c r="AP150" i="1"/>
  <c r="AM150" i="13" s="1"/>
  <c r="AJ150" i="1"/>
  <c r="AI150" i="13" s="1"/>
  <c r="AD150" i="1"/>
  <c r="AE150" i="13" s="1"/>
  <c r="X150" i="1"/>
  <c r="AA150" i="13" s="1"/>
  <c r="S150" i="1"/>
  <c r="Y150" i="1" s="1"/>
  <c r="R150" i="1"/>
  <c r="W150" i="13" s="1"/>
  <c r="M150" i="1"/>
  <c r="N150" i="1" s="1"/>
  <c r="L150" i="1"/>
  <c r="S150" i="13" s="1"/>
  <c r="AV149" i="1"/>
  <c r="AQ149" i="13" s="1"/>
  <c r="AP149" i="1"/>
  <c r="AM149" i="13" s="1"/>
  <c r="AJ149" i="1"/>
  <c r="AI149" i="13" s="1"/>
  <c r="AD149" i="1"/>
  <c r="AE149" i="13" s="1"/>
  <c r="X149" i="1"/>
  <c r="AA149" i="13" s="1"/>
  <c r="R149" i="1"/>
  <c r="W149" i="13" s="1"/>
  <c r="M149" i="1"/>
  <c r="O149" i="1" s="1"/>
  <c r="P149" i="1" s="1"/>
  <c r="L149" i="1"/>
  <c r="S149" i="13" s="1"/>
  <c r="AV148" i="1"/>
  <c r="AQ148" i="13" s="1"/>
  <c r="AP148" i="1"/>
  <c r="AM148" i="13" s="1"/>
  <c r="AJ148" i="1"/>
  <c r="AI148" i="13" s="1"/>
  <c r="AD148" i="1"/>
  <c r="AE148" i="13" s="1"/>
  <c r="X148" i="1"/>
  <c r="AA148" i="13" s="1"/>
  <c r="R148" i="1"/>
  <c r="W148" i="13" s="1"/>
  <c r="M148" i="1"/>
  <c r="O148" i="1" s="1"/>
  <c r="P148" i="1" s="1"/>
  <c r="L148" i="1"/>
  <c r="S148" i="13" s="1"/>
  <c r="AV147" i="1"/>
  <c r="AQ147" i="13" s="1"/>
  <c r="AP147" i="1"/>
  <c r="AM147" i="13" s="1"/>
  <c r="AJ147" i="1"/>
  <c r="AI147" i="13" s="1"/>
  <c r="AD147" i="1"/>
  <c r="AE147" i="13" s="1"/>
  <c r="X147" i="1"/>
  <c r="AA147" i="13" s="1"/>
  <c r="R147" i="1"/>
  <c r="W147" i="13" s="1"/>
  <c r="M147" i="1"/>
  <c r="S147" i="1" s="1"/>
  <c r="L147" i="1"/>
  <c r="S147" i="13" s="1"/>
  <c r="AV146" i="1"/>
  <c r="AQ146" i="13" s="1"/>
  <c r="AP146" i="1"/>
  <c r="AM146" i="13" s="1"/>
  <c r="AJ146" i="1"/>
  <c r="AI146" i="13" s="1"/>
  <c r="AD146" i="1"/>
  <c r="AE146" i="13" s="1"/>
  <c r="X146" i="1"/>
  <c r="AA146" i="13" s="1"/>
  <c r="R146" i="1"/>
  <c r="W146" i="13" s="1"/>
  <c r="M146" i="1"/>
  <c r="O146" i="1" s="1"/>
  <c r="P146" i="1" s="1"/>
  <c r="L146" i="1"/>
  <c r="S146" i="13" s="1"/>
  <c r="AV145" i="1"/>
  <c r="AQ145" i="13" s="1"/>
  <c r="AP145" i="1"/>
  <c r="AM145" i="13" s="1"/>
  <c r="AJ145" i="1"/>
  <c r="AI145" i="13" s="1"/>
  <c r="AD145" i="1"/>
  <c r="AE145" i="13" s="1"/>
  <c r="X145" i="1"/>
  <c r="AA145" i="13" s="1"/>
  <c r="R145" i="1"/>
  <c r="W145" i="13" s="1"/>
  <c r="M145" i="1"/>
  <c r="S145" i="1" s="1"/>
  <c r="L145" i="1"/>
  <c r="S145" i="13" s="1"/>
  <c r="AV144" i="1"/>
  <c r="AQ144" i="13" s="1"/>
  <c r="AP144" i="1"/>
  <c r="AM144" i="13" s="1"/>
  <c r="AJ144" i="1"/>
  <c r="AI144" i="13" s="1"/>
  <c r="AD144" i="1"/>
  <c r="AE144" i="13" s="1"/>
  <c r="X144" i="1"/>
  <c r="AA144" i="13" s="1"/>
  <c r="R144" i="1"/>
  <c r="W144" i="13" s="1"/>
  <c r="M144" i="1"/>
  <c r="S144" i="1" s="1"/>
  <c r="L144" i="1"/>
  <c r="S144" i="13" s="1"/>
  <c r="AV143" i="1"/>
  <c r="AQ143" i="13" s="1"/>
  <c r="AP143" i="1"/>
  <c r="AM143" i="13" s="1"/>
  <c r="AJ143" i="1"/>
  <c r="AI143" i="13" s="1"/>
  <c r="AD143" i="1"/>
  <c r="AE143" i="13" s="1"/>
  <c r="X143" i="1"/>
  <c r="AA143" i="13" s="1"/>
  <c r="R143" i="1"/>
  <c r="W143" i="13" s="1"/>
  <c r="M143" i="1"/>
  <c r="N143" i="1" s="1"/>
  <c r="L143" i="1"/>
  <c r="S143" i="13" s="1"/>
  <c r="AV142" i="1"/>
  <c r="AQ142" i="13" s="1"/>
  <c r="AP142" i="1"/>
  <c r="AM142" i="13" s="1"/>
  <c r="AJ142" i="1"/>
  <c r="AI142" i="13" s="1"/>
  <c r="AD142" i="1"/>
  <c r="AE142" i="13" s="1"/>
  <c r="X142" i="1"/>
  <c r="AA142" i="13" s="1"/>
  <c r="R142" i="1"/>
  <c r="W142" i="13" s="1"/>
  <c r="M142" i="1"/>
  <c r="O142" i="1" s="1"/>
  <c r="P142" i="1" s="1"/>
  <c r="L142" i="1"/>
  <c r="S142" i="13" s="1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69" i="13"/>
  <c r="I168" i="13"/>
  <c r="I153" i="13"/>
  <c r="I152" i="13"/>
  <c r="I151" i="13"/>
  <c r="I150" i="13"/>
  <c r="I149" i="13"/>
  <c r="I148" i="13"/>
  <c r="I147" i="13"/>
  <c r="I146" i="13"/>
  <c r="I145" i="13"/>
  <c r="I144" i="13"/>
  <c r="AV137" i="1"/>
  <c r="AQ137" i="13" s="1"/>
  <c r="AP137" i="1"/>
  <c r="AM137" i="13" s="1"/>
  <c r="AJ137" i="1"/>
  <c r="AI137" i="13" s="1"/>
  <c r="AD137" i="1"/>
  <c r="AE137" i="13" s="1"/>
  <c r="X137" i="1"/>
  <c r="AA137" i="13" s="1"/>
  <c r="R137" i="1"/>
  <c r="W137" i="13" s="1"/>
  <c r="M137" i="1"/>
  <c r="S137" i="1" s="1"/>
  <c r="L137" i="1"/>
  <c r="S137" i="13" s="1"/>
  <c r="I137" i="13"/>
  <c r="AV126" i="1"/>
  <c r="AQ126" i="13" s="1"/>
  <c r="AP126" i="1"/>
  <c r="AM126" i="13" s="1"/>
  <c r="AJ126" i="1"/>
  <c r="AI126" i="13" s="1"/>
  <c r="AD126" i="1"/>
  <c r="AE126" i="13" s="1"/>
  <c r="X126" i="1"/>
  <c r="AA126" i="13" s="1"/>
  <c r="R126" i="1"/>
  <c r="W126" i="13" s="1"/>
  <c r="M126" i="1"/>
  <c r="S126" i="1" s="1"/>
  <c r="L126" i="1"/>
  <c r="S126" i="13" s="1"/>
  <c r="AV125" i="1"/>
  <c r="AQ125" i="13" s="1"/>
  <c r="AP125" i="1"/>
  <c r="AM125" i="13" s="1"/>
  <c r="AJ125" i="1"/>
  <c r="AI125" i="13" s="1"/>
  <c r="AD125" i="1"/>
  <c r="AE125" i="13" s="1"/>
  <c r="X125" i="1"/>
  <c r="AA125" i="13" s="1"/>
  <c r="R125" i="1"/>
  <c r="W125" i="13" s="1"/>
  <c r="M125" i="1"/>
  <c r="S125" i="1" s="1"/>
  <c r="L125" i="1"/>
  <c r="S125" i="13" s="1"/>
  <c r="AV124" i="1"/>
  <c r="AQ124" i="13" s="1"/>
  <c r="AP124" i="1"/>
  <c r="AM124" i="13" s="1"/>
  <c r="AJ124" i="1"/>
  <c r="AI124" i="13" s="1"/>
  <c r="AD124" i="1"/>
  <c r="AE124" i="13" s="1"/>
  <c r="X124" i="1"/>
  <c r="AA124" i="13" s="1"/>
  <c r="R124" i="1"/>
  <c r="W124" i="13" s="1"/>
  <c r="M124" i="1"/>
  <c r="O124" i="1" s="1"/>
  <c r="P124" i="1" s="1"/>
  <c r="L124" i="1"/>
  <c r="S124" i="13" s="1"/>
  <c r="AV123" i="1"/>
  <c r="AQ123" i="13" s="1"/>
  <c r="AP123" i="1"/>
  <c r="AM123" i="13" s="1"/>
  <c r="AJ123" i="1"/>
  <c r="AI123" i="13" s="1"/>
  <c r="AD123" i="1"/>
  <c r="AE123" i="13" s="1"/>
  <c r="X123" i="1"/>
  <c r="AA123" i="13" s="1"/>
  <c r="R123" i="1"/>
  <c r="W123" i="13" s="1"/>
  <c r="M123" i="1"/>
  <c r="O123" i="1" s="1"/>
  <c r="P123" i="1" s="1"/>
  <c r="L123" i="1"/>
  <c r="S123" i="13" s="1"/>
  <c r="AV127" i="1"/>
  <c r="AQ127" i="13" s="1"/>
  <c r="AP127" i="1"/>
  <c r="AM127" i="13" s="1"/>
  <c r="AJ127" i="1"/>
  <c r="AI127" i="13" s="1"/>
  <c r="AD127" i="1"/>
  <c r="AE127" i="13" s="1"/>
  <c r="X127" i="1"/>
  <c r="AA127" i="13" s="1"/>
  <c r="R127" i="1"/>
  <c r="W127" i="13" s="1"/>
  <c r="M127" i="1"/>
  <c r="O127" i="1" s="1"/>
  <c r="P127" i="1" s="1"/>
  <c r="L127" i="1"/>
  <c r="S127" i="13" s="1"/>
  <c r="I126" i="13"/>
  <c r="I125" i="13"/>
  <c r="I124" i="13"/>
  <c r="I123" i="13"/>
  <c r="I127" i="13"/>
  <c r="Z151" i="13" l="1"/>
  <c r="AP155" i="13"/>
  <c r="R155" i="13"/>
  <c r="T155" i="13" s="1"/>
  <c r="U155" i="13" s="1"/>
  <c r="AH126" i="13"/>
  <c r="AL126" i="13"/>
  <c r="Z152" i="13"/>
  <c r="AH155" i="13"/>
  <c r="S185" i="1"/>
  <c r="U185" i="1" s="1"/>
  <c r="V185" i="1" s="1"/>
  <c r="O150" i="1"/>
  <c r="P150" i="1" s="1"/>
  <c r="S165" i="1"/>
  <c r="T165" i="1" s="1"/>
  <c r="S164" i="1"/>
  <c r="Y164" i="1" s="1"/>
  <c r="AE164" i="1" s="1"/>
  <c r="AK316" i="1"/>
  <c r="AM316" i="1" s="1"/>
  <c r="AN316" i="1" s="1"/>
  <c r="AG316" i="1"/>
  <c r="AH316" i="1" s="1"/>
  <c r="Z316" i="1"/>
  <c r="Z436" i="1"/>
  <c r="AA316" i="1"/>
  <c r="AB316" i="1" s="1"/>
  <c r="S209" i="13"/>
  <c r="R209" i="13" s="1"/>
  <c r="T209" i="13" s="1"/>
  <c r="U209" i="13" s="1"/>
  <c r="S212" i="13"/>
  <c r="R212" i="13" s="1"/>
  <c r="T212" i="13" s="1"/>
  <c r="U212" i="13" s="1"/>
  <c r="S204" i="13"/>
  <c r="R204" i="13" s="1"/>
  <c r="T204" i="13" s="1"/>
  <c r="U204" i="13" s="1"/>
  <c r="O159" i="1"/>
  <c r="P159" i="1" s="1"/>
  <c r="S215" i="13"/>
  <c r="R215" i="13" s="1"/>
  <c r="T215" i="13" s="1"/>
  <c r="U215" i="13" s="1"/>
  <c r="O201" i="1"/>
  <c r="P201" i="1" s="1"/>
  <c r="R196" i="13"/>
  <c r="T196" i="13" s="1"/>
  <c r="U196" i="13" s="1"/>
  <c r="S163" i="13"/>
  <c r="R163" i="13" s="1"/>
  <c r="T163" i="13" s="1"/>
  <c r="U163" i="13" s="1"/>
  <c r="S166" i="1"/>
  <c r="T166" i="1" s="1"/>
  <c r="S188" i="13"/>
  <c r="R188" i="13" s="1"/>
  <c r="T188" i="13" s="1"/>
  <c r="U188" i="13" s="1"/>
  <c r="S191" i="13"/>
  <c r="R191" i="13" s="1"/>
  <c r="T191" i="13" s="1"/>
  <c r="U191" i="13" s="1"/>
  <c r="S194" i="13"/>
  <c r="R194" i="13" s="1"/>
  <c r="T194" i="13" s="1"/>
  <c r="U194" i="13" s="1"/>
  <c r="S197" i="13"/>
  <c r="R197" i="13" s="1"/>
  <c r="T197" i="13" s="1"/>
  <c r="U197" i="13" s="1"/>
  <c r="S200" i="13"/>
  <c r="R200" i="13" s="1"/>
  <c r="T200" i="13" s="1"/>
  <c r="U200" i="13" s="1"/>
  <c r="Z369" i="1"/>
  <c r="S208" i="13"/>
  <c r="R208" i="13" s="1"/>
  <c r="T208" i="13" s="1"/>
  <c r="U208" i="13" s="1"/>
  <c r="S211" i="13"/>
  <c r="R211" i="13" s="1"/>
  <c r="T211" i="13" s="1"/>
  <c r="U211" i="13" s="1"/>
  <c r="S203" i="13"/>
  <c r="R203" i="13" s="1"/>
  <c r="T203" i="13" s="1"/>
  <c r="U203" i="13" s="1"/>
  <c r="S214" i="13"/>
  <c r="R214" i="13" s="1"/>
  <c r="T214" i="13" s="1"/>
  <c r="U214" i="13" s="1"/>
  <c r="O164" i="1"/>
  <c r="P164" i="1" s="1"/>
  <c r="S187" i="13"/>
  <c r="R187" i="13" s="1"/>
  <c r="T187" i="13" s="1"/>
  <c r="U187" i="13" s="1"/>
  <c r="S190" i="13"/>
  <c r="R190" i="13" s="1"/>
  <c r="T190" i="13" s="1"/>
  <c r="U190" i="13" s="1"/>
  <c r="S193" i="13"/>
  <c r="R193" i="13" s="1"/>
  <c r="T193" i="13" s="1"/>
  <c r="U193" i="13" s="1"/>
  <c r="S199" i="13"/>
  <c r="R199" i="13" s="1"/>
  <c r="T199" i="13" s="1"/>
  <c r="U199" i="13" s="1"/>
  <c r="S210" i="13"/>
  <c r="R210" i="13" s="1"/>
  <c r="T210" i="13" s="1"/>
  <c r="U210" i="13" s="1"/>
  <c r="S213" i="13"/>
  <c r="R213" i="13" s="1"/>
  <c r="T213" i="13" s="1"/>
  <c r="U213" i="13" s="1"/>
  <c r="O190" i="1"/>
  <c r="P190" i="1" s="1"/>
  <c r="S202" i="13"/>
  <c r="R202" i="13" s="1"/>
  <c r="T202" i="13" s="1"/>
  <c r="U202" i="13" s="1"/>
  <c r="S205" i="13"/>
  <c r="R205" i="13" s="1"/>
  <c r="T205" i="13" s="1"/>
  <c r="U205" i="13" s="1"/>
  <c r="S216" i="13"/>
  <c r="R216" i="13" s="1"/>
  <c r="T216" i="13" s="1"/>
  <c r="U216" i="13" s="1"/>
  <c r="S142" i="1"/>
  <c r="U142" i="1" s="1"/>
  <c r="V142" i="1" s="1"/>
  <c r="O213" i="1"/>
  <c r="P213" i="1" s="1"/>
  <c r="S189" i="13"/>
  <c r="R189" i="13" s="1"/>
  <c r="T189" i="13" s="1"/>
  <c r="S192" i="13"/>
  <c r="R192" i="13" s="1"/>
  <c r="T192" i="13" s="1"/>
  <c r="U192" i="13" s="1"/>
  <c r="S195" i="13"/>
  <c r="R195" i="13" s="1"/>
  <c r="T195" i="13" s="1"/>
  <c r="U195" i="13" s="1"/>
  <c r="S198" i="13"/>
  <c r="R198" i="13" s="1"/>
  <c r="T198" i="13" s="1"/>
  <c r="U198" i="13" s="1"/>
  <c r="S201" i="13"/>
  <c r="R201" i="13" s="1"/>
  <c r="T201" i="13" s="1"/>
  <c r="U201" i="13" s="1"/>
  <c r="AQ215" i="13"/>
  <c r="AP215" i="13" s="1"/>
  <c r="AQ191" i="13"/>
  <c r="AP191" i="13" s="1"/>
  <c r="AQ197" i="13"/>
  <c r="AP197" i="13" s="1"/>
  <c r="AQ208" i="13"/>
  <c r="AP208" i="13" s="1"/>
  <c r="AQ211" i="13"/>
  <c r="AP211" i="13" s="1"/>
  <c r="AQ203" i="13"/>
  <c r="AP203" i="13" s="1"/>
  <c r="AQ194" i="13"/>
  <c r="AP194" i="13" s="1"/>
  <c r="AQ214" i="13"/>
  <c r="AP214" i="13" s="1"/>
  <c r="AQ200" i="13"/>
  <c r="AP200" i="13" s="1"/>
  <c r="AQ187" i="13"/>
  <c r="AP187" i="13" s="1"/>
  <c r="AQ193" i="13"/>
  <c r="AP193" i="13" s="1"/>
  <c r="AQ199" i="13"/>
  <c r="AP199" i="13" s="1"/>
  <c r="AP196" i="13"/>
  <c r="AQ163" i="13"/>
  <c r="AP163" i="13" s="1"/>
  <c r="AQ210" i="13"/>
  <c r="AP210" i="13" s="1"/>
  <c r="AQ202" i="13"/>
  <c r="AP202" i="13" s="1"/>
  <c r="AQ205" i="13"/>
  <c r="AP205" i="13" s="1"/>
  <c r="AQ190" i="13"/>
  <c r="AP190" i="13" s="1"/>
  <c r="AQ213" i="13"/>
  <c r="AP213" i="13" s="1"/>
  <c r="AQ216" i="13"/>
  <c r="AP216" i="13" s="1"/>
  <c r="AQ189" i="13"/>
  <c r="AP189" i="13" s="1"/>
  <c r="AQ192" i="13"/>
  <c r="AP192" i="13" s="1"/>
  <c r="AQ195" i="13"/>
  <c r="AP195" i="13" s="1"/>
  <c r="AQ198" i="13"/>
  <c r="AP198" i="13" s="1"/>
  <c r="AQ209" i="13"/>
  <c r="AP209" i="13" s="1"/>
  <c r="AQ212" i="13"/>
  <c r="AP212" i="13" s="1"/>
  <c r="AQ201" i="13"/>
  <c r="AP201" i="13" s="1"/>
  <c r="AQ204" i="13"/>
  <c r="AP204" i="13" s="1"/>
  <c r="AQ188" i="13"/>
  <c r="AP188" i="13" s="1"/>
  <c r="AM195" i="13"/>
  <c r="AL195" i="13" s="1"/>
  <c r="AM209" i="13"/>
  <c r="AL209" i="13" s="1"/>
  <c r="AM208" i="13"/>
  <c r="AL208" i="13" s="1"/>
  <c r="AM211" i="13"/>
  <c r="AL211" i="13" s="1"/>
  <c r="AM203" i="13"/>
  <c r="AL203" i="13" s="1"/>
  <c r="AM214" i="13"/>
  <c r="AL214" i="13" s="1"/>
  <c r="AM187" i="13"/>
  <c r="AL187" i="13" s="1"/>
  <c r="AM190" i="13"/>
  <c r="AL190" i="13" s="1"/>
  <c r="AM193" i="13"/>
  <c r="AL193" i="13" s="1"/>
  <c r="AM199" i="13"/>
  <c r="AL199" i="13" s="1"/>
  <c r="AM192" i="13"/>
  <c r="AL192" i="13" s="1"/>
  <c r="AL196" i="13"/>
  <c r="AM163" i="13"/>
  <c r="AL163" i="13" s="1"/>
  <c r="AM210" i="13"/>
  <c r="AL210" i="13" s="1"/>
  <c r="AM202" i="13"/>
  <c r="AL202" i="13" s="1"/>
  <c r="AM205" i="13"/>
  <c r="AL205" i="13" s="1"/>
  <c r="AM213" i="13"/>
  <c r="AL213" i="13" s="1"/>
  <c r="AM216" i="13"/>
  <c r="AL216" i="13" s="1"/>
  <c r="AM189" i="13"/>
  <c r="AL189" i="13" s="1"/>
  <c r="AM201" i="13"/>
  <c r="AL201" i="13" s="1"/>
  <c r="AM198" i="13"/>
  <c r="AL198" i="13" s="1"/>
  <c r="AM212" i="13"/>
  <c r="AL212" i="13" s="1"/>
  <c r="AM204" i="13"/>
  <c r="AL204" i="13" s="1"/>
  <c r="AM215" i="13"/>
  <c r="AL215" i="13" s="1"/>
  <c r="AM188" i="13"/>
  <c r="AL188" i="13" s="1"/>
  <c r="AM191" i="13"/>
  <c r="AL191" i="13" s="1"/>
  <c r="AM194" i="13"/>
  <c r="AL194" i="13" s="1"/>
  <c r="AM197" i="13"/>
  <c r="AL197" i="13" s="1"/>
  <c r="AM200" i="13"/>
  <c r="AL200" i="13" s="1"/>
  <c r="AI214" i="13"/>
  <c r="AH214" i="13" s="1"/>
  <c r="AH196" i="13"/>
  <c r="AI163" i="13"/>
  <c r="AH163" i="13" s="1"/>
  <c r="AI210" i="13"/>
  <c r="AH210" i="13" s="1"/>
  <c r="AI202" i="13"/>
  <c r="AH202" i="13" s="1"/>
  <c r="AI205" i="13"/>
  <c r="AH205" i="13" s="1"/>
  <c r="AI213" i="13"/>
  <c r="AH213" i="13" s="1"/>
  <c r="AI216" i="13"/>
  <c r="AH216" i="13" s="1"/>
  <c r="AI189" i="13"/>
  <c r="AH189" i="13" s="1"/>
  <c r="AI192" i="13"/>
  <c r="AH192" i="13" s="1"/>
  <c r="AI195" i="13"/>
  <c r="AH195" i="13" s="1"/>
  <c r="AI198" i="13"/>
  <c r="AH198" i="13" s="1"/>
  <c r="AI209" i="13"/>
  <c r="AH209" i="13" s="1"/>
  <c r="AI212" i="13"/>
  <c r="AH212" i="13" s="1"/>
  <c r="AI201" i="13"/>
  <c r="AH201" i="13" s="1"/>
  <c r="AI204" i="13"/>
  <c r="AH204" i="13" s="1"/>
  <c r="AI193" i="13"/>
  <c r="AH193" i="13" s="1"/>
  <c r="AI215" i="13"/>
  <c r="AH215" i="13" s="1"/>
  <c r="AI187" i="13"/>
  <c r="AH187" i="13" s="1"/>
  <c r="AI190" i="13"/>
  <c r="AH190" i="13" s="1"/>
  <c r="AI188" i="13"/>
  <c r="AH188" i="13" s="1"/>
  <c r="AI191" i="13"/>
  <c r="AH191" i="13" s="1"/>
  <c r="AI194" i="13"/>
  <c r="AH194" i="13" s="1"/>
  <c r="AI197" i="13"/>
  <c r="AH197" i="13" s="1"/>
  <c r="AI200" i="13"/>
  <c r="AH200" i="13" s="1"/>
  <c r="AI199" i="13"/>
  <c r="AH199" i="13" s="1"/>
  <c r="AI208" i="13"/>
  <c r="AH208" i="13" s="1"/>
  <c r="AI211" i="13"/>
  <c r="AH211" i="13" s="1"/>
  <c r="AI203" i="13"/>
  <c r="AH203" i="13" s="1"/>
  <c r="AE187" i="13"/>
  <c r="AD187" i="13" s="1"/>
  <c r="AE199" i="13"/>
  <c r="AD199" i="13" s="1"/>
  <c r="AE189" i="13"/>
  <c r="AD189" i="13" s="1"/>
  <c r="AE193" i="13"/>
  <c r="AD193" i="13" s="1"/>
  <c r="AE210" i="13"/>
  <c r="AD210" i="13" s="1"/>
  <c r="AE216" i="13"/>
  <c r="AD216" i="13" s="1"/>
  <c r="AE192" i="13"/>
  <c r="AD192" i="13" s="1"/>
  <c r="AE195" i="13"/>
  <c r="AD195" i="13" s="1"/>
  <c r="AE198" i="13"/>
  <c r="AD198" i="13" s="1"/>
  <c r="AE209" i="13"/>
  <c r="AD209" i="13" s="1"/>
  <c r="AE212" i="13"/>
  <c r="AD212" i="13" s="1"/>
  <c r="AE201" i="13"/>
  <c r="AD201" i="13" s="1"/>
  <c r="AE204" i="13"/>
  <c r="AD204" i="13" s="1"/>
  <c r="AE215" i="13"/>
  <c r="AD215" i="13" s="1"/>
  <c r="AE205" i="13"/>
  <c r="AD205" i="13" s="1"/>
  <c r="AE188" i="13"/>
  <c r="AD188" i="13" s="1"/>
  <c r="AE191" i="13"/>
  <c r="AD191" i="13" s="1"/>
  <c r="AE194" i="13"/>
  <c r="AD194" i="13" s="1"/>
  <c r="AE197" i="13"/>
  <c r="AD197" i="13" s="1"/>
  <c r="AE200" i="13"/>
  <c r="AD200" i="13" s="1"/>
  <c r="AD196" i="13"/>
  <c r="AE163" i="13"/>
  <c r="AD163" i="13" s="1"/>
  <c r="AE213" i="13"/>
  <c r="AD213" i="13" s="1"/>
  <c r="AE208" i="13"/>
  <c r="AD208" i="13" s="1"/>
  <c r="AE211" i="13"/>
  <c r="AD211" i="13" s="1"/>
  <c r="AE203" i="13"/>
  <c r="AD203" i="13" s="1"/>
  <c r="AE190" i="13"/>
  <c r="AD190" i="13" s="1"/>
  <c r="AE202" i="13"/>
  <c r="AD202" i="13" s="1"/>
  <c r="AE214" i="13"/>
  <c r="AD214" i="13" s="1"/>
  <c r="AA213" i="13"/>
  <c r="Z213" i="13" s="1"/>
  <c r="AA216" i="13"/>
  <c r="Z216" i="13" s="1"/>
  <c r="AE425" i="1"/>
  <c r="AK425" i="1" s="1"/>
  <c r="AA189" i="13"/>
  <c r="Z189" i="13" s="1"/>
  <c r="AA192" i="13"/>
  <c r="Z192" i="13" s="1"/>
  <c r="AA195" i="13"/>
  <c r="Z195" i="13" s="1"/>
  <c r="AA204" i="13"/>
  <c r="Z204" i="13" s="1"/>
  <c r="AA215" i="13"/>
  <c r="Z215" i="13" s="1"/>
  <c r="AA188" i="13"/>
  <c r="Z188" i="13" s="1"/>
  <c r="AA212" i="13"/>
  <c r="Z212" i="13" s="1"/>
  <c r="AA191" i="13"/>
  <c r="Z191" i="13" s="1"/>
  <c r="AA194" i="13"/>
  <c r="Z194" i="13" s="1"/>
  <c r="AA197" i="13"/>
  <c r="Z197" i="13" s="1"/>
  <c r="AA200" i="13"/>
  <c r="Z200" i="13" s="1"/>
  <c r="AA198" i="13"/>
  <c r="Z198" i="13" s="1"/>
  <c r="AA209" i="13"/>
  <c r="Z209" i="13" s="1"/>
  <c r="AA201" i="13"/>
  <c r="Z201" i="13" s="1"/>
  <c r="AA208" i="13"/>
  <c r="Z208" i="13" s="1"/>
  <c r="AA211" i="13"/>
  <c r="Z211" i="13" s="1"/>
  <c r="AA203" i="13"/>
  <c r="Z203" i="13" s="1"/>
  <c r="AA187" i="13"/>
  <c r="Z187" i="13" s="1"/>
  <c r="AA190" i="13"/>
  <c r="Z190" i="13" s="1"/>
  <c r="AA193" i="13"/>
  <c r="Z193" i="13" s="1"/>
  <c r="AA199" i="13"/>
  <c r="Z199" i="13" s="1"/>
  <c r="AA214" i="13"/>
  <c r="Z214" i="13" s="1"/>
  <c r="Z196" i="13"/>
  <c r="AA163" i="13"/>
  <c r="Z163" i="13" s="1"/>
  <c r="AA210" i="13"/>
  <c r="Z210" i="13" s="1"/>
  <c r="AA202" i="13"/>
  <c r="Z202" i="13" s="1"/>
  <c r="AA205" i="13"/>
  <c r="Z205" i="13" s="1"/>
  <c r="Z425" i="1"/>
  <c r="W195" i="13"/>
  <c r="V195" i="13" s="1"/>
  <c r="W209" i="13"/>
  <c r="V209" i="13" s="1"/>
  <c r="W212" i="13"/>
  <c r="V212" i="13" s="1"/>
  <c r="W201" i="13"/>
  <c r="V201" i="13" s="1"/>
  <c r="W204" i="13"/>
  <c r="V204" i="13" s="1"/>
  <c r="W198" i="13"/>
  <c r="V198" i="13" s="1"/>
  <c r="W215" i="13"/>
  <c r="V215" i="13" s="1"/>
  <c r="W192" i="13"/>
  <c r="V192" i="13" s="1"/>
  <c r="W188" i="13"/>
  <c r="V188" i="13" s="1"/>
  <c r="W191" i="13"/>
  <c r="V191" i="13" s="1"/>
  <c r="W194" i="13"/>
  <c r="V194" i="13" s="1"/>
  <c r="W197" i="13"/>
  <c r="V197" i="13" s="1"/>
  <c r="W200" i="13"/>
  <c r="V200" i="13" s="1"/>
  <c r="W208" i="13"/>
  <c r="V208" i="13" s="1"/>
  <c r="W211" i="13"/>
  <c r="V211" i="13" s="1"/>
  <c r="W203" i="13"/>
  <c r="V203" i="13" s="1"/>
  <c r="W214" i="13"/>
  <c r="V214" i="13" s="1"/>
  <c r="W187" i="13"/>
  <c r="V187" i="13" s="1"/>
  <c r="W193" i="13"/>
  <c r="V193" i="13" s="1"/>
  <c r="W199" i="13"/>
  <c r="V199" i="13" s="1"/>
  <c r="W190" i="13"/>
  <c r="V190" i="13" s="1"/>
  <c r="V196" i="13"/>
  <c r="W163" i="13"/>
  <c r="V163" i="13" s="1"/>
  <c r="W210" i="13"/>
  <c r="V210" i="13" s="1"/>
  <c r="W202" i="13"/>
  <c r="V202" i="13" s="1"/>
  <c r="W205" i="13"/>
  <c r="V205" i="13" s="1"/>
  <c r="W216" i="13"/>
  <c r="V216" i="13" s="1"/>
  <c r="W213" i="13"/>
  <c r="V213" i="13" s="1"/>
  <c r="W189" i="13"/>
  <c r="V189" i="13" s="1"/>
  <c r="AA370" i="1"/>
  <c r="AB370" i="1" s="1"/>
  <c r="AQ316" i="1"/>
  <c r="AS316" i="1" s="1"/>
  <c r="AT316" i="1" s="1"/>
  <c r="AL316" i="1"/>
  <c r="Z401" i="1"/>
  <c r="U165" i="1"/>
  <c r="V165" i="1" s="1"/>
  <c r="Z370" i="1"/>
  <c r="Y165" i="1"/>
  <c r="AA165" i="1" s="1"/>
  <c r="AB165" i="1" s="1"/>
  <c r="N208" i="1"/>
  <c r="O212" i="1"/>
  <c r="P212" i="1" s="1"/>
  <c r="S213" i="1"/>
  <c r="U213" i="1" s="1"/>
  <c r="V213" i="1" s="1"/>
  <c r="S201" i="1"/>
  <c r="Y201" i="1" s="1"/>
  <c r="AA201" i="1" s="1"/>
  <c r="AB201" i="1" s="1"/>
  <c r="S160" i="1"/>
  <c r="U160" i="1" s="1"/>
  <c r="V160" i="1" s="1"/>
  <c r="O208" i="1"/>
  <c r="P208" i="1" s="1"/>
  <c r="S191" i="1"/>
  <c r="T191" i="1" s="1"/>
  <c r="N197" i="1"/>
  <c r="N212" i="1"/>
  <c r="N147" i="1"/>
  <c r="N159" i="1"/>
  <c r="O203" i="1"/>
  <c r="P203" i="1" s="1"/>
  <c r="S215" i="1"/>
  <c r="U215" i="1" s="1"/>
  <c r="V215" i="1" s="1"/>
  <c r="N185" i="1"/>
  <c r="S203" i="1"/>
  <c r="T203" i="1" s="1"/>
  <c r="AA401" i="1"/>
  <c r="AB401" i="1" s="1"/>
  <c r="N142" i="1"/>
  <c r="S210" i="1"/>
  <c r="Y210" i="1" s="1"/>
  <c r="AA210" i="1" s="1"/>
  <c r="AB210" i="1" s="1"/>
  <c r="S189" i="1"/>
  <c r="Y189" i="1" s="1"/>
  <c r="AE189" i="1" s="1"/>
  <c r="Y202" i="1"/>
  <c r="AA202" i="1" s="1"/>
  <c r="AB202" i="1" s="1"/>
  <c r="T202" i="1"/>
  <c r="U209" i="1"/>
  <c r="V209" i="1" s="1"/>
  <c r="Y209" i="1"/>
  <c r="Z206" i="13"/>
  <c r="Z185" i="13"/>
  <c r="S146" i="1"/>
  <c r="Y146" i="1" s="1"/>
  <c r="Z146" i="1" s="1"/>
  <c r="S151" i="1"/>
  <c r="N163" i="1"/>
  <c r="AH186" i="13"/>
  <c r="AH207" i="13"/>
  <c r="O186" i="1"/>
  <c r="P186" i="1" s="1"/>
  <c r="S192" i="1"/>
  <c r="U192" i="1" s="1"/>
  <c r="V192" i="1" s="1"/>
  <c r="N195" i="1"/>
  <c r="AD206" i="13"/>
  <c r="AD185" i="13"/>
  <c r="O163" i="1"/>
  <c r="P163" i="1" s="1"/>
  <c r="AL207" i="13"/>
  <c r="AL186" i="13"/>
  <c r="O195" i="1"/>
  <c r="P195" i="1" s="1"/>
  <c r="AH185" i="13"/>
  <c r="AH206" i="13"/>
  <c r="AP207" i="13"/>
  <c r="AP186" i="13"/>
  <c r="AL206" i="13"/>
  <c r="AL185" i="13"/>
  <c r="N154" i="1"/>
  <c r="N209" i="1"/>
  <c r="S211" i="1"/>
  <c r="Y211" i="1" s="1"/>
  <c r="AE211" i="1" s="1"/>
  <c r="O198" i="1"/>
  <c r="P198" i="1" s="1"/>
  <c r="AP206" i="13"/>
  <c r="AP185" i="13"/>
  <c r="AD186" i="13"/>
  <c r="AD207" i="13"/>
  <c r="O143" i="1"/>
  <c r="P143" i="1" s="1"/>
  <c r="O154" i="1"/>
  <c r="P154" i="1" s="1"/>
  <c r="S155" i="1"/>
  <c r="O209" i="1"/>
  <c r="P209" i="1" s="1"/>
  <c r="N216" i="1"/>
  <c r="N202" i="1"/>
  <c r="N204" i="1"/>
  <c r="AA436" i="1"/>
  <c r="AB436" i="1" s="1"/>
  <c r="Y185" i="1"/>
  <c r="AA185" i="1" s="1"/>
  <c r="AB185" i="1" s="1"/>
  <c r="O202" i="1"/>
  <c r="P202" i="1" s="1"/>
  <c r="S143" i="1"/>
  <c r="S216" i="1"/>
  <c r="T216" i="1" s="1"/>
  <c r="S204" i="1"/>
  <c r="U204" i="1" s="1"/>
  <c r="V204" i="1" s="1"/>
  <c r="R207" i="13"/>
  <c r="T207" i="13" s="1"/>
  <c r="U207" i="13" s="1"/>
  <c r="R186" i="13"/>
  <c r="T186" i="13" s="1"/>
  <c r="U186" i="13" s="1"/>
  <c r="N191" i="1"/>
  <c r="N192" i="1"/>
  <c r="N200" i="1"/>
  <c r="R206" i="13"/>
  <c r="T206" i="13" s="1"/>
  <c r="U206" i="13" s="1"/>
  <c r="R185" i="13"/>
  <c r="T185" i="13" s="1"/>
  <c r="U185" i="13" s="1"/>
  <c r="N146" i="1"/>
  <c r="O147" i="1"/>
  <c r="P147" i="1" s="1"/>
  <c r="N151" i="1"/>
  <c r="O160" i="1"/>
  <c r="P160" i="1" s="1"/>
  <c r="S167" i="1"/>
  <c r="U167" i="1" s="1"/>
  <c r="V167" i="1" s="1"/>
  <c r="V186" i="13"/>
  <c r="V207" i="13"/>
  <c r="O200" i="1"/>
  <c r="P200" i="1" s="1"/>
  <c r="Z207" i="13"/>
  <c r="Z186" i="13"/>
  <c r="N190" i="1"/>
  <c r="V206" i="13"/>
  <c r="V185" i="13"/>
  <c r="AE235" i="1"/>
  <c r="AA235" i="1"/>
  <c r="AB235" i="1" s="1"/>
  <c r="Z235" i="1"/>
  <c r="AK444" i="1"/>
  <c r="AG444" i="1"/>
  <c r="AH444" i="1" s="1"/>
  <c r="AF444" i="1"/>
  <c r="AG437" i="1"/>
  <c r="AH437" i="1" s="1"/>
  <c r="AF437" i="1"/>
  <c r="AK437" i="1"/>
  <c r="AG435" i="1"/>
  <c r="AH435" i="1" s="1"/>
  <c r="AF435" i="1"/>
  <c r="AK435" i="1"/>
  <c r="AK439" i="1"/>
  <c r="AG439" i="1"/>
  <c r="AH439" i="1" s="1"/>
  <c r="AF439" i="1"/>
  <c r="AG436" i="1"/>
  <c r="AH436" i="1" s="1"/>
  <c r="AF436" i="1"/>
  <c r="AK436" i="1"/>
  <c r="AK438" i="1"/>
  <c r="AG438" i="1"/>
  <c r="AH438" i="1" s="1"/>
  <c r="AF438" i="1"/>
  <c r="Y438" i="13"/>
  <c r="AB438" i="13"/>
  <c r="Y236" i="13"/>
  <c r="AG399" i="1"/>
  <c r="AH399" i="1" s="1"/>
  <c r="AF399" i="1"/>
  <c r="AK399" i="1"/>
  <c r="AK401" i="1"/>
  <c r="AG401" i="1"/>
  <c r="AH401" i="1" s="1"/>
  <c r="AF401" i="1"/>
  <c r="AK400" i="1"/>
  <c r="AG400" i="1"/>
  <c r="AH400" i="1" s="1"/>
  <c r="AF400" i="1"/>
  <c r="AG368" i="1"/>
  <c r="AH368" i="1" s="1"/>
  <c r="AF368" i="1"/>
  <c r="AK368" i="1"/>
  <c r="AK371" i="1"/>
  <c r="AG371" i="1"/>
  <c r="AH371" i="1" s="1"/>
  <c r="AF371" i="1"/>
  <c r="AK370" i="1"/>
  <c r="AG370" i="1"/>
  <c r="AH370" i="1" s="1"/>
  <c r="AF370" i="1"/>
  <c r="AG369" i="1"/>
  <c r="AH369" i="1" s="1"/>
  <c r="AF369" i="1"/>
  <c r="AK369" i="1"/>
  <c r="AB237" i="13"/>
  <c r="AC237" i="13" s="1"/>
  <c r="AK328" i="1"/>
  <c r="AG328" i="1"/>
  <c r="AH328" i="1" s="1"/>
  <c r="AF328" i="1"/>
  <c r="AG314" i="1"/>
  <c r="AH314" i="1" s="1"/>
  <c r="AF314" i="1"/>
  <c r="AK314" i="1"/>
  <c r="AK315" i="1"/>
  <c r="AG315" i="1"/>
  <c r="AH315" i="1" s="1"/>
  <c r="AF315" i="1"/>
  <c r="AG313" i="1"/>
  <c r="AH313" i="1" s="1"/>
  <c r="AF313" i="1"/>
  <c r="AK313" i="1"/>
  <c r="AC236" i="13"/>
  <c r="AF236" i="13"/>
  <c r="AB235" i="13"/>
  <c r="AK237" i="1"/>
  <c r="AG237" i="1"/>
  <c r="AH237" i="1" s="1"/>
  <c r="AF237" i="1"/>
  <c r="AG236" i="1"/>
  <c r="AH236" i="1" s="1"/>
  <c r="AF236" i="1"/>
  <c r="AK236" i="1"/>
  <c r="Y197" i="1"/>
  <c r="U197" i="1"/>
  <c r="V197" i="1" s="1"/>
  <c r="T197" i="1"/>
  <c r="Y200" i="1"/>
  <c r="U200" i="1"/>
  <c r="V200" i="1" s="1"/>
  <c r="T200" i="1"/>
  <c r="AE201" i="1"/>
  <c r="U193" i="1"/>
  <c r="V193" i="1" s="1"/>
  <c r="T193" i="1"/>
  <c r="Y193" i="1"/>
  <c r="Y196" i="1"/>
  <c r="U196" i="1"/>
  <c r="V196" i="1" s="1"/>
  <c r="T196" i="1"/>
  <c r="U206" i="1"/>
  <c r="V206" i="1" s="1"/>
  <c r="T206" i="1"/>
  <c r="Y206" i="1"/>
  <c r="Y190" i="1"/>
  <c r="U190" i="1"/>
  <c r="V190" i="1" s="1"/>
  <c r="T190" i="1"/>
  <c r="Y195" i="1"/>
  <c r="U195" i="1"/>
  <c r="V195" i="1" s="1"/>
  <c r="T195" i="1"/>
  <c r="U205" i="1"/>
  <c r="V205" i="1" s="1"/>
  <c r="T205" i="1"/>
  <c r="Y205" i="1"/>
  <c r="U194" i="1"/>
  <c r="V194" i="1" s="1"/>
  <c r="T194" i="1"/>
  <c r="Y194" i="1"/>
  <c r="S188" i="1"/>
  <c r="N196" i="1"/>
  <c r="O197" i="1"/>
  <c r="P197" i="1" s="1"/>
  <c r="U202" i="1"/>
  <c r="V202" i="1" s="1"/>
  <c r="S187" i="1"/>
  <c r="O196" i="1"/>
  <c r="P196" i="1" s="1"/>
  <c r="S199" i="1"/>
  <c r="U201" i="1"/>
  <c r="V201" i="1" s="1"/>
  <c r="S186" i="1"/>
  <c r="N194" i="1"/>
  <c r="S198" i="1"/>
  <c r="N206" i="1"/>
  <c r="N193" i="1"/>
  <c r="O194" i="1"/>
  <c r="P194" i="1" s="1"/>
  <c r="N205" i="1"/>
  <c r="O206" i="1"/>
  <c r="P206" i="1" s="1"/>
  <c r="T185" i="1"/>
  <c r="O193" i="1"/>
  <c r="P193" i="1" s="1"/>
  <c r="O205" i="1"/>
  <c r="P205" i="1" s="1"/>
  <c r="N189" i="1"/>
  <c r="N188" i="1"/>
  <c r="N187" i="1"/>
  <c r="N199" i="1"/>
  <c r="T214" i="1"/>
  <c r="Y214" i="1"/>
  <c r="U214" i="1"/>
  <c r="V214" i="1" s="1"/>
  <c r="Y208" i="1"/>
  <c r="U208" i="1"/>
  <c r="V208" i="1" s="1"/>
  <c r="T208" i="1"/>
  <c r="AE212" i="1"/>
  <c r="AA212" i="1"/>
  <c r="AB212" i="1" s="1"/>
  <c r="Z212" i="1"/>
  <c r="U217" i="1"/>
  <c r="V217" i="1" s="1"/>
  <c r="T217" i="1"/>
  <c r="Y217" i="1"/>
  <c r="T212" i="1"/>
  <c r="O207" i="1"/>
  <c r="P207" i="1" s="1"/>
  <c r="U212" i="1"/>
  <c r="V212" i="1" s="1"/>
  <c r="T210" i="1"/>
  <c r="N217" i="1"/>
  <c r="T209" i="1"/>
  <c r="O217" i="1"/>
  <c r="P217" i="1" s="1"/>
  <c r="S207" i="1"/>
  <c r="N215" i="1"/>
  <c r="N214" i="1"/>
  <c r="O214" i="1"/>
  <c r="P214" i="1" s="1"/>
  <c r="N211" i="1"/>
  <c r="N210" i="1"/>
  <c r="AE163" i="1"/>
  <c r="AA163" i="1"/>
  <c r="AB163" i="1" s="1"/>
  <c r="Z163" i="1"/>
  <c r="U168" i="1"/>
  <c r="V168" i="1" s="1"/>
  <c r="T168" i="1"/>
  <c r="Y168" i="1"/>
  <c r="U169" i="1"/>
  <c r="V169" i="1" s="1"/>
  <c r="T169" i="1"/>
  <c r="Y169" i="1"/>
  <c r="Y159" i="1"/>
  <c r="U159" i="1"/>
  <c r="V159" i="1" s="1"/>
  <c r="T159" i="1"/>
  <c r="AA164" i="1"/>
  <c r="AB164" i="1" s="1"/>
  <c r="Z164" i="1"/>
  <c r="Y158" i="1"/>
  <c r="U158" i="1"/>
  <c r="V158" i="1" s="1"/>
  <c r="T158" i="1"/>
  <c r="O161" i="1"/>
  <c r="P161" i="1" s="1"/>
  <c r="U166" i="1"/>
  <c r="V166" i="1" s="1"/>
  <c r="N158" i="1"/>
  <c r="S162" i="1"/>
  <c r="T163" i="1"/>
  <c r="O158" i="1"/>
  <c r="P158" i="1" s="1"/>
  <c r="S161" i="1"/>
  <c r="U163" i="1"/>
  <c r="V163" i="1" s="1"/>
  <c r="Y166" i="1"/>
  <c r="N169" i="1"/>
  <c r="N168" i="1"/>
  <c r="O169" i="1"/>
  <c r="P169" i="1" s="1"/>
  <c r="N167" i="1"/>
  <c r="O168" i="1"/>
  <c r="P168" i="1" s="1"/>
  <c r="N166" i="1"/>
  <c r="N165" i="1"/>
  <c r="N162" i="1"/>
  <c r="T152" i="1"/>
  <c r="Y152" i="1"/>
  <c r="U152" i="1"/>
  <c r="V152" i="1" s="1"/>
  <c r="Y145" i="1"/>
  <c r="U145" i="1"/>
  <c r="V145" i="1" s="1"/>
  <c r="T145" i="1"/>
  <c r="AA146" i="1"/>
  <c r="AB146" i="1" s="1"/>
  <c r="AE150" i="1"/>
  <c r="AA150" i="1"/>
  <c r="AB150" i="1" s="1"/>
  <c r="Z150" i="1"/>
  <c r="Y144" i="1"/>
  <c r="U144" i="1"/>
  <c r="V144" i="1" s="1"/>
  <c r="T144" i="1"/>
  <c r="U153" i="1"/>
  <c r="V153" i="1" s="1"/>
  <c r="T153" i="1"/>
  <c r="Y153" i="1"/>
  <c r="Y147" i="1"/>
  <c r="T147" i="1"/>
  <c r="U147" i="1"/>
  <c r="V147" i="1" s="1"/>
  <c r="Y142" i="1"/>
  <c r="N145" i="1"/>
  <c r="S149" i="1"/>
  <c r="T150" i="1"/>
  <c r="Y154" i="1"/>
  <c r="Z165" i="13"/>
  <c r="N144" i="1"/>
  <c r="O145" i="1"/>
  <c r="P145" i="1" s="1"/>
  <c r="S148" i="1"/>
  <c r="U150" i="1"/>
  <c r="V150" i="1" s="1"/>
  <c r="AD155" i="13"/>
  <c r="O144" i="1"/>
  <c r="P144" i="1" s="1"/>
  <c r="T146" i="1"/>
  <c r="N153" i="1"/>
  <c r="N152" i="1"/>
  <c r="O153" i="1"/>
  <c r="P153" i="1" s="1"/>
  <c r="AL149" i="13"/>
  <c r="O152" i="1"/>
  <c r="P152" i="1" s="1"/>
  <c r="T142" i="1"/>
  <c r="N149" i="1"/>
  <c r="T154" i="1"/>
  <c r="AL166" i="13"/>
  <c r="N148" i="1"/>
  <c r="V165" i="13"/>
  <c r="AD165" i="13"/>
  <c r="AH152" i="13"/>
  <c r="V155" i="13"/>
  <c r="X155" i="13" s="1"/>
  <c r="Y155" i="13" s="1"/>
  <c r="AL165" i="13"/>
  <c r="AP151" i="13"/>
  <c r="Z155" i="13"/>
  <c r="AH165" i="13"/>
  <c r="AP165" i="13"/>
  <c r="R165" i="13"/>
  <c r="T165" i="13" s="1"/>
  <c r="U165" i="13" s="1"/>
  <c r="AL155" i="13"/>
  <c r="V151" i="13"/>
  <c r="R166" i="13"/>
  <c r="T166" i="13" s="1"/>
  <c r="U166" i="13" s="1"/>
  <c r="AD166" i="13"/>
  <c r="AP166" i="13"/>
  <c r="AH151" i="13"/>
  <c r="AL152" i="13"/>
  <c r="AL151" i="13"/>
  <c r="V166" i="13"/>
  <c r="AH166" i="13"/>
  <c r="Z166" i="13"/>
  <c r="R151" i="13"/>
  <c r="T151" i="13" s="1"/>
  <c r="U151" i="13" s="1"/>
  <c r="AD151" i="13"/>
  <c r="R149" i="13"/>
  <c r="T149" i="13" s="1"/>
  <c r="U149" i="13" s="1"/>
  <c r="AD149" i="13"/>
  <c r="AP149" i="13"/>
  <c r="R152" i="13"/>
  <c r="T152" i="13" s="1"/>
  <c r="U152" i="13" s="1"/>
  <c r="AD152" i="13"/>
  <c r="AP152" i="13"/>
  <c r="V149" i="13"/>
  <c r="AH149" i="13"/>
  <c r="V152" i="13"/>
  <c r="Z149" i="13"/>
  <c r="U137" i="1"/>
  <c r="V137" i="1" s="1"/>
  <c r="T137" i="1"/>
  <c r="Y137" i="1"/>
  <c r="S127" i="1"/>
  <c r="U127" i="1" s="1"/>
  <c r="V127" i="1" s="1"/>
  <c r="N137" i="1"/>
  <c r="O137" i="1"/>
  <c r="P137" i="1" s="1"/>
  <c r="N125" i="1"/>
  <c r="S124" i="1"/>
  <c r="Y124" i="1" s="1"/>
  <c r="AA124" i="1" s="1"/>
  <c r="AB124" i="1" s="1"/>
  <c r="S123" i="1"/>
  <c r="T123" i="1" s="1"/>
  <c r="T125" i="1"/>
  <c r="U125" i="1"/>
  <c r="V125" i="1" s="1"/>
  <c r="Y125" i="1"/>
  <c r="U126" i="1"/>
  <c r="V126" i="1" s="1"/>
  <c r="T126" i="1"/>
  <c r="Y126" i="1"/>
  <c r="N126" i="1"/>
  <c r="O126" i="1"/>
  <c r="P126" i="1" s="1"/>
  <c r="O125" i="1"/>
  <c r="P125" i="1" s="1"/>
  <c r="N124" i="1"/>
  <c r="N123" i="1"/>
  <c r="N127" i="1"/>
  <c r="AP126" i="13"/>
  <c r="Z126" i="13"/>
  <c r="V126" i="13"/>
  <c r="AP124" i="13"/>
  <c r="R126" i="13"/>
  <c r="T126" i="13" s="1"/>
  <c r="U126" i="13" s="1"/>
  <c r="AD126" i="13"/>
  <c r="AD124" i="13"/>
  <c r="V124" i="13"/>
  <c r="AH124" i="13"/>
  <c r="R124" i="13"/>
  <c r="T124" i="13" s="1"/>
  <c r="U124" i="13" s="1"/>
  <c r="Z124" i="13"/>
  <c r="AL124" i="13"/>
  <c r="X204" i="13" l="1"/>
  <c r="Y204" i="13" s="1"/>
  <c r="U146" i="1"/>
  <c r="V146" i="1" s="1"/>
  <c r="T189" i="1"/>
  <c r="Y191" i="1"/>
  <c r="U164" i="1"/>
  <c r="V164" i="1" s="1"/>
  <c r="T164" i="1"/>
  <c r="T160" i="1"/>
  <c r="X187" i="13"/>
  <c r="Y187" i="13" s="1"/>
  <c r="T201" i="1"/>
  <c r="Z201" i="1"/>
  <c r="U189" i="13"/>
  <c r="X189" i="13"/>
  <c r="Y189" i="13" s="1"/>
  <c r="X193" i="13"/>
  <c r="Y193" i="13" s="1"/>
  <c r="X215" i="13"/>
  <c r="Y215" i="13" s="1"/>
  <c r="X205" i="13"/>
  <c r="Y205" i="13" s="1"/>
  <c r="X198" i="13"/>
  <c r="AB198" i="13" s="1"/>
  <c r="AC198" i="13" s="1"/>
  <c r="X202" i="13"/>
  <c r="Y202" i="13" s="1"/>
  <c r="X203" i="13"/>
  <c r="Y203" i="13" s="1"/>
  <c r="X201" i="13"/>
  <c r="Y201" i="13" s="1"/>
  <c r="X214" i="13"/>
  <c r="Y214" i="13" s="1"/>
  <c r="AE146" i="1"/>
  <c r="AK146" i="1" s="1"/>
  <c r="X211" i="13"/>
  <c r="AB211" i="13" s="1"/>
  <c r="X212" i="13"/>
  <c r="Y212" i="13" s="1"/>
  <c r="X210" i="13"/>
  <c r="Y210" i="13" s="1"/>
  <c r="X208" i="13"/>
  <c r="Y208" i="13" s="1"/>
  <c r="X209" i="13"/>
  <c r="AB209" i="13" s="1"/>
  <c r="X200" i="13"/>
  <c r="Y200" i="13" s="1"/>
  <c r="X195" i="13"/>
  <c r="Y195" i="13" s="1"/>
  <c r="X196" i="13"/>
  <c r="Y196" i="13" s="1"/>
  <c r="X197" i="13"/>
  <c r="Y197" i="13" s="1"/>
  <c r="X190" i="13"/>
  <c r="Y190" i="13" s="1"/>
  <c r="X194" i="13"/>
  <c r="Y194" i="13" s="1"/>
  <c r="X216" i="13"/>
  <c r="Y216" i="13" s="1"/>
  <c r="X213" i="13"/>
  <c r="Y213" i="13" s="1"/>
  <c r="X191" i="13"/>
  <c r="Y191" i="13" s="1"/>
  <c r="X192" i="13"/>
  <c r="Y192" i="13" s="1"/>
  <c r="X199" i="13"/>
  <c r="Y199" i="13" s="1"/>
  <c r="X188" i="13"/>
  <c r="Y188" i="13" s="1"/>
  <c r="AW316" i="1"/>
  <c r="AX316" i="1" s="1"/>
  <c r="Z202" i="1"/>
  <c r="AE202" i="1"/>
  <c r="AK202" i="1" s="1"/>
  <c r="AF425" i="1"/>
  <c r="AR316" i="1"/>
  <c r="AG425" i="1"/>
  <c r="AH425" i="1" s="1"/>
  <c r="Y198" i="13"/>
  <c r="Y160" i="1"/>
  <c r="T215" i="1"/>
  <c r="U203" i="1"/>
  <c r="V203" i="1" s="1"/>
  <c r="Z165" i="1"/>
  <c r="Y203" i="1"/>
  <c r="AE203" i="1" s="1"/>
  <c r="AE165" i="1"/>
  <c r="AF165" i="1" s="1"/>
  <c r="AB204" i="13"/>
  <c r="AC204" i="13" s="1"/>
  <c r="T167" i="1"/>
  <c r="AE210" i="1"/>
  <c r="AK210" i="1" s="1"/>
  <c r="U189" i="1"/>
  <c r="V189" i="1" s="1"/>
  <c r="Z189" i="1"/>
  <c r="U210" i="1"/>
  <c r="V210" i="1" s="1"/>
  <c r="Z210" i="1"/>
  <c r="AA189" i="1"/>
  <c r="AB189" i="1" s="1"/>
  <c r="Y167" i="1"/>
  <c r="AA167" i="1" s="1"/>
  <c r="AB167" i="1" s="1"/>
  <c r="AE185" i="1"/>
  <c r="AK185" i="1" s="1"/>
  <c r="Y213" i="1"/>
  <c r="T213" i="1"/>
  <c r="Y215" i="1"/>
  <c r="AE215" i="1" s="1"/>
  <c r="Z185" i="1"/>
  <c r="U191" i="1"/>
  <c r="V191" i="1" s="1"/>
  <c r="X186" i="13"/>
  <c r="Y186" i="13" s="1"/>
  <c r="Y204" i="1"/>
  <c r="AE204" i="1" s="1"/>
  <c r="AG235" i="1"/>
  <c r="AH235" i="1" s="1"/>
  <c r="AF235" i="1"/>
  <c r="AK235" i="1"/>
  <c r="Y155" i="1"/>
  <c r="U155" i="1"/>
  <c r="V155" i="1" s="1"/>
  <c r="T155" i="1"/>
  <c r="Y151" i="1"/>
  <c r="U151" i="1"/>
  <c r="V151" i="1" s="1"/>
  <c r="T151" i="1"/>
  <c r="Z211" i="1"/>
  <c r="T204" i="1"/>
  <c r="Y192" i="1"/>
  <c r="AE192" i="1" s="1"/>
  <c r="X185" i="13"/>
  <c r="U216" i="1"/>
  <c r="V216" i="1" s="1"/>
  <c r="Y216" i="1"/>
  <c r="AA211" i="1"/>
  <c r="AB211" i="1" s="1"/>
  <c r="X206" i="13"/>
  <c r="Y143" i="1"/>
  <c r="U143" i="1"/>
  <c r="V143" i="1" s="1"/>
  <c r="T143" i="1"/>
  <c r="U211" i="1"/>
  <c r="V211" i="1" s="1"/>
  <c r="T192" i="1"/>
  <c r="AA209" i="1"/>
  <c r="AB209" i="1" s="1"/>
  <c r="Z209" i="1"/>
  <c r="AE209" i="1"/>
  <c r="T211" i="1"/>
  <c r="X207" i="13"/>
  <c r="AQ444" i="1"/>
  <c r="AM444" i="1"/>
  <c r="AN444" i="1" s="1"/>
  <c r="AL444" i="1"/>
  <c r="AL439" i="1"/>
  <c r="AQ439" i="1"/>
  <c r="AM439" i="1"/>
  <c r="AN439" i="1" s="1"/>
  <c r="AQ435" i="1"/>
  <c r="AM435" i="1"/>
  <c r="AN435" i="1" s="1"/>
  <c r="AL435" i="1"/>
  <c r="AM438" i="1"/>
  <c r="AN438" i="1" s="1"/>
  <c r="AQ438" i="1"/>
  <c r="AL438" i="1"/>
  <c r="AQ437" i="1"/>
  <c r="AL437" i="1"/>
  <c r="AM437" i="1"/>
  <c r="AN437" i="1" s="1"/>
  <c r="AQ436" i="1"/>
  <c r="AL436" i="1"/>
  <c r="AM436" i="1"/>
  <c r="AN436" i="1" s="1"/>
  <c r="AC438" i="13"/>
  <c r="AF438" i="13"/>
  <c r="AL425" i="1"/>
  <c r="AQ425" i="1"/>
  <c r="AM425" i="1"/>
  <c r="AN425" i="1" s="1"/>
  <c r="AQ400" i="1"/>
  <c r="AM400" i="1"/>
  <c r="AN400" i="1" s="1"/>
  <c r="AL400" i="1"/>
  <c r="AL401" i="1"/>
  <c r="AQ401" i="1"/>
  <c r="AM401" i="1"/>
  <c r="AN401" i="1" s="1"/>
  <c r="AQ399" i="1"/>
  <c r="AM399" i="1"/>
  <c r="AN399" i="1" s="1"/>
  <c r="AL399" i="1"/>
  <c r="AQ370" i="1"/>
  <c r="AL370" i="1"/>
  <c r="AM370" i="1"/>
  <c r="AN370" i="1" s="1"/>
  <c r="AL371" i="1"/>
  <c r="AQ371" i="1"/>
  <c r="AM371" i="1"/>
  <c r="AN371" i="1" s="1"/>
  <c r="AQ368" i="1"/>
  <c r="AM368" i="1"/>
  <c r="AN368" i="1" s="1"/>
  <c r="AL368" i="1"/>
  <c r="AQ369" i="1"/>
  <c r="AM369" i="1"/>
  <c r="AN369" i="1" s="1"/>
  <c r="AL369" i="1"/>
  <c r="AF237" i="13"/>
  <c r="AG237" i="13" s="1"/>
  <c r="AL328" i="1"/>
  <c r="AQ328" i="1"/>
  <c r="AM328" i="1"/>
  <c r="AN328" i="1" s="1"/>
  <c r="AQ313" i="1"/>
  <c r="AM313" i="1"/>
  <c r="AN313" i="1" s="1"/>
  <c r="AL313" i="1"/>
  <c r="AQ315" i="1"/>
  <c r="AL315" i="1"/>
  <c r="AM315" i="1"/>
  <c r="AN315" i="1" s="1"/>
  <c r="AQ314" i="1"/>
  <c r="AM314" i="1"/>
  <c r="AN314" i="1" s="1"/>
  <c r="AL314" i="1"/>
  <c r="X152" i="13"/>
  <c r="Y152" i="13" s="1"/>
  <c r="AC235" i="13"/>
  <c r="AF235" i="13"/>
  <c r="AG236" i="13"/>
  <c r="AJ236" i="13"/>
  <c r="AQ236" i="1"/>
  <c r="AM236" i="1"/>
  <c r="AN236" i="1" s="1"/>
  <c r="AL236" i="1"/>
  <c r="AQ237" i="1"/>
  <c r="AM237" i="1"/>
  <c r="AN237" i="1" s="1"/>
  <c r="AL237" i="1"/>
  <c r="AE190" i="1"/>
  <c r="AA190" i="1"/>
  <c r="AB190" i="1" s="1"/>
  <c r="Z190" i="1"/>
  <c r="AE206" i="1"/>
  <c r="AA206" i="1"/>
  <c r="AB206" i="1" s="1"/>
  <c r="Z206" i="1"/>
  <c r="Y199" i="1"/>
  <c r="U199" i="1"/>
  <c r="V199" i="1" s="1"/>
  <c r="T199" i="1"/>
  <c r="Y187" i="1"/>
  <c r="U187" i="1"/>
  <c r="V187" i="1" s="1"/>
  <c r="T187" i="1"/>
  <c r="AF189" i="1"/>
  <c r="AG189" i="1"/>
  <c r="AH189" i="1" s="1"/>
  <c r="AK189" i="1"/>
  <c r="AF201" i="1"/>
  <c r="AK201" i="1"/>
  <c r="AG201" i="1"/>
  <c r="AH201" i="1" s="1"/>
  <c r="AE194" i="1"/>
  <c r="AA194" i="1"/>
  <c r="AB194" i="1" s="1"/>
  <c r="Z194" i="1"/>
  <c r="Y198" i="1"/>
  <c r="U198" i="1"/>
  <c r="V198" i="1" s="1"/>
  <c r="T198" i="1"/>
  <c r="AE205" i="1"/>
  <c r="AA205" i="1"/>
  <c r="AB205" i="1" s="1"/>
  <c r="Z205" i="1"/>
  <c r="AE191" i="1"/>
  <c r="AA191" i="1"/>
  <c r="AB191" i="1" s="1"/>
  <c r="Z191" i="1"/>
  <c r="Z196" i="1"/>
  <c r="AA196" i="1"/>
  <c r="AB196" i="1" s="1"/>
  <c r="AE196" i="1"/>
  <c r="AE200" i="1"/>
  <c r="AA200" i="1"/>
  <c r="AB200" i="1" s="1"/>
  <c r="Z200" i="1"/>
  <c r="Y186" i="1"/>
  <c r="U186" i="1"/>
  <c r="V186" i="1" s="1"/>
  <c r="T186" i="1"/>
  <c r="AE193" i="1"/>
  <c r="AA193" i="1"/>
  <c r="AB193" i="1" s="1"/>
  <c r="Z193" i="1"/>
  <c r="Y188" i="1"/>
  <c r="U188" i="1"/>
  <c r="V188" i="1" s="1"/>
  <c r="T188" i="1"/>
  <c r="AE195" i="1"/>
  <c r="AA195" i="1"/>
  <c r="AB195" i="1" s="1"/>
  <c r="Z195" i="1"/>
  <c r="AA197" i="1"/>
  <c r="AB197" i="1" s="1"/>
  <c r="Z197" i="1"/>
  <c r="AE197" i="1"/>
  <c r="AF212" i="1"/>
  <c r="AG212" i="1"/>
  <c r="AH212" i="1" s="1"/>
  <c r="AK212" i="1"/>
  <c r="AG211" i="1"/>
  <c r="AH211" i="1" s="1"/>
  <c r="AK211" i="1"/>
  <c r="AF211" i="1"/>
  <c r="AA208" i="1"/>
  <c r="AB208" i="1" s="1"/>
  <c r="Z208" i="1"/>
  <c r="AE208" i="1"/>
  <c r="AE214" i="1"/>
  <c r="AA214" i="1"/>
  <c r="AB214" i="1" s="1"/>
  <c r="Z214" i="1"/>
  <c r="Y207" i="1"/>
  <c r="U207" i="1"/>
  <c r="V207" i="1" s="1"/>
  <c r="T207" i="1"/>
  <c r="Z217" i="1"/>
  <c r="AE217" i="1"/>
  <c r="AA217" i="1"/>
  <c r="AB217" i="1" s="1"/>
  <c r="Z159" i="1"/>
  <c r="AE159" i="1"/>
  <c r="AA159" i="1"/>
  <c r="AB159" i="1" s="1"/>
  <c r="Y162" i="1"/>
  <c r="U162" i="1"/>
  <c r="V162" i="1" s="1"/>
  <c r="T162" i="1"/>
  <c r="AE169" i="1"/>
  <c r="Z169" i="1"/>
  <c r="AA169" i="1"/>
  <c r="AB169" i="1" s="1"/>
  <c r="X163" i="13"/>
  <c r="Y163" i="13" s="1"/>
  <c r="AE166" i="1"/>
  <c r="AA166" i="1"/>
  <c r="AB166" i="1" s="1"/>
  <c r="Z166" i="1"/>
  <c r="AE168" i="1"/>
  <c r="AA168" i="1"/>
  <c r="AB168" i="1" s="1"/>
  <c r="Z168" i="1"/>
  <c r="Y161" i="1"/>
  <c r="U161" i="1"/>
  <c r="V161" i="1" s="1"/>
  <c r="T161" i="1"/>
  <c r="AE158" i="1"/>
  <c r="AA158" i="1"/>
  <c r="AB158" i="1" s="1"/>
  <c r="Z158" i="1"/>
  <c r="AF164" i="1"/>
  <c r="AK164" i="1"/>
  <c r="AG164" i="1"/>
  <c r="AH164" i="1" s="1"/>
  <c r="AK163" i="1"/>
  <c r="AG163" i="1"/>
  <c r="AH163" i="1" s="1"/>
  <c r="AF163" i="1"/>
  <c r="AF150" i="1"/>
  <c r="AK150" i="1"/>
  <c r="AG150" i="1"/>
  <c r="AH150" i="1" s="1"/>
  <c r="AB155" i="13"/>
  <c r="AF155" i="13" s="1"/>
  <c r="AE154" i="1"/>
  <c r="AA154" i="1"/>
  <c r="AB154" i="1" s="1"/>
  <c r="Z154" i="1"/>
  <c r="AE153" i="1"/>
  <c r="AA153" i="1"/>
  <c r="AB153" i="1" s="1"/>
  <c r="Z153" i="1"/>
  <c r="AE142" i="1"/>
  <c r="AA142" i="1"/>
  <c r="AB142" i="1" s="1"/>
  <c r="Z142" i="1"/>
  <c r="AE152" i="1"/>
  <c r="Z152" i="1"/>
  <c r="AA152" i="1"/>
  <c r="AB152" i="1" s="1"/>
  <c r="AA147" i="1"/>
  <c r="AB147" i="1" s="1"/>
  <c r="Z147" i="1"/>
  <c r="AE147" i="1"/>
  <c r="Y148" i="1"/>
  <c r="U148" i="1"/>
  <c r="V148" i="1" s="1"/>
  <c r="T148" i="1"/>
  <c r="AE144" i="1"/>
  <c r="AA144" i="1"/>
  <c r="AB144" i="1" s="1"/>
  <c r="Z144" i="1"/>
  <c r="Y149" i="1"/>
  <c r="U149" i="1"/>
  <c r="V149" i="1" s="1"/>
  <c r="T149" i="1"/>
  <c r="Z145" i="1"/>
  <c r="AE145" i="1"/>
  <c r="AA145" i="1"/>
  <c r="AB145" i="1" s="1"/>
  <c r="X165" i="13"/>
  <c r="X166" i="13"/>
  <c r="Y166" i="13" s="1"/>
  <c r="X149" i="13"/>
  <c r="Y149" i="13" s="1"/>
  <c r="X151" i="13"/>
  <c r="Y127" i="1"/>
  <c r="AE127" i="1" s="1"/>
  <c r="Z137" i="1"/>
  <c r="AE137" i="1"/>
  <c r="AA137" i="1"/>
  <c r="AB137" i="1" s="1"/>
  <c r="T127" i="1"/>
  <c r="Z124" i="1"/>
  <c r="AE124" i="1"/>
  <c r="AK124" i="1" s="1"/>
  <c r="U124" i="1"/>
  <c r="V124" i="1" s="1"/>
  <c r="T124" i="1"/>
  <c r="Y123" i="1"/>
  <c r="Z123" i="1" s="1"/>
  <c r="U123" i="1"/>
  <c r="V123" i="1" s="1"/>
  <c r="AA126" i="1"/>
  <c r="AB126" i="1" s="1"/>
  <c r="AE126" i="1"/>
  <c r="Z126" i="1"/>
  <c r="AE125" i="1"/>
  <c r="Z125" i="1"/>
  <c r="AA125" i="1"/>
  <c r="AB125" i="1" s="1"/>
  <c r="X126" i="13"/>
  <c r="Y126" i="13" s="1"/>
  <c r="X124" i="13"/>
  <c r="Y124" i="13" s="1"/>
  <c r="I100" i="13"/>
  <c r="AV100" i="1"/>
  <c r="AQ100" i="13" s="1"/>
  <c r="AP100" i="1"/>
  <c r="AM100" i="13" s="1"/>
  <c r="AJ100" i="1"/>
  <c r="AI100" i="13" s="1"/>
  <c r="AD100" i="1"/>
  <c r="AE100" i="13" s="1"/>
  <c r="X100" i="1"/>
  <c r="AA100" i="13" s="1"/>
  <c r="R100" i="1"/>
  <c r="W100" i="13" s="1"/>
  <c r="M100" i="1"/>
  <c r="S100" i="1" s="1"/>
  <c r="L100" i="1"/>
  <c r="S100" i="13" s="1"/>
  <c r="AV31" i="1"/>
  <c r="AQ31" i="13" s="1"/>
  <c r="AP31" i="1"/>
  <c r="AM31" i="13" s="1"/>
  <c r="AJ31" i="1"/>
  <c r="AI31" i="13" s="1"/>
  <c r="AD31" i="1"/>
  <c r="AE31" i="13" s="1"/>
  <c r="X31" i="1"/>
  <c r="AA31" i="13" s="1"/>
  <c r="R31" i="1"/>
  <c r="W31" i="13" s="1"/>
  <c r="M31" i="1"/>
  <c r="O31" i="1" s="1"/>
  <c r="P31" i="1" s="1"/>
  <c r="L31" i="1"/>
  <c r="S31" i="13" s="1"/>
  <c r="I31" i="13"/>
  <c r="AB200" i="13" l="1"/>
  <c r="AC200" i="13" s="1"/>
  <c r="Y211" i="13"/>
  <c r="AB197" i="13"/>
  <c r="AC197" i="13" s="1"/>
  <c r="AB203" i="13"/>
  <c r="AF203" i="13" s="1"/>
  <c r="AG203" i="13" s="1"/>
  <c r="AB212" i="13"/>
  <c r="AF212" i="13" s="1"/>
  <c r="AB210" i="13"/>
  <c r="AF210" i="13" s="1"/>
  <c r="AG210" i="13" s="1"/>
  <c r="AB215" i="13"/>
  <c r="AB188" i="13"/>
  <c r="AB189" i="13"/>
  <c r="AF189" i="13" s="1"/>
  <c r="AG189" i="13" s="1"/>
  <c r="Y209" i="13"/>
  <c r="AB214" i="13"/>
  <c r="AC214" i="13" s="1"/>
  <c r="AB190" i="13"/>
  <c r="AC190" i="13" s="1"/>
  <c r="AB193" i="13"/>
  <c r="AC193" i="13" s="1"/>
  <c r="AC211" i="13"/>
  <c r="AF211" i="13"/>
  <c r="AJ211" i="13" s="1"/>
  <c r="AN211" i="13" s="1"/>
  <c r="AB202" i="13"/>
  <c r="AC202" i="13" s="1"/>
  <c r="AB191" i="13"/>
  <c r="AB195" i="13"/>
  <c r="AC195" i="13" s="1"/>
  <c r="AB187" i="13"/>
  <c r="AC187" i="13" s="1"/>
  <c r="AB196" i="13"/>
  <c r="AC196" i="13" s="1"/>
  <c r="AC209" i="13"/>
  <c r="AF209" i="13"/>
  <c r="AJ209" i="13" s="1"/>
  <c r="AB208" i="13"/>
  <c r="AC208" i="13" s="1"/>
  <c r="AG146" i="1"/>
  <c r="AH146" i="1" s="1"/>
  <c r="AB194" i="13"/>
  <c r="AC194" i="13" s="1"/>
  <c r="AF146" i="1"/>
  <c r="AB205" i="13"/>
  <c r="AF205" i="13" s="1"/>
  <c r="AG205" i="13" s="1"/>
  <c r="AB192" i="13"/>
  <c r="AC192" i="13" s="1"/>
  <c r="AB201" i="13"/>
  <c r="AC201" i="13" s="1"/>
  <c r="AB213" i="13"/>
  <c r="AC213" i="13" s="1"/>
  <c r="AB216" i="13"/>
  <c r="AC216" i="13" s="1"/>
  <c r="AB199" i="13"/>
  <c r="AC199" i="13" s="1"/>
  <c r="AY316" i="1"/>
  <c r="AZ316" i="1" s="1"/>
  <c r="AF202" i="1"/>
  <c r="AF198" i="13"/>
  <c r="AG198" i="13" s="1"/>
  <c r="AG202" i="1"/>
  <c r="AH202" i="1" s="1"/>
  <c r="AF200" i="13"/>
  <c r="AJ200" i="13" s="1"/>
  <c r="AK200" i="13" s="1"/>
  <c r="AF204" i="13"/>
  <c r="AG204" i="13" s="1"/>
  <c r="Z215" i="1"/>
  <c r="AA215" i="1"/>
  <c r="AB215" i="1" s="1"/>
  <c r="AG210" i="1"/>
  <c r="AH210" i="1" s="1"/>
  <c r="AF210" i="1"/>
  <c r="AA203" i="1"/>
  <c r="AB203" i="1" s="1"/>
  <c r="AG165" i="1"/>
  <c r="AH165" i="1" s="1"/>
  <c r="AK165" i="1"/>
  <c r="Z203" i="1"/>
  <c r="Z192" i="1"/>
  <c r="AA192" i="1"/>
  <c r="AB192" i="1" s="1"/>
  <c r="AA160" i="1"/>
  <c r="AB160" i="1" s="1"/>
  <c r="AE160" i="1"/>
  <c r="Z160" i="1"/>
  <c r="Z167" i="1"/>
  <c r="AF185" i="1"/>
  <c r="AE167" i="1"/>
  <c r="AK167" i="1" s="1"/>
  <c r="AG185" i="1"/>
  <c r="AH185" i="1" s="1"/>
  <c r="Z204" i="1"/>
  <c r="AA204" i="1"/>
  <c r="AB204" i="1" s="1"/>
  <c r="AF124" i="1"/>
  <c r="AE123" i="1"/>
  <c r="AF123" i="1" s="1"/>
  <c r="AE213" i="1"/>
  <c r="AA213" i="1"/>
  <c r="AB213" i="1" s="1"/>
  <c r="Z213" i="1"/>
  <c r="AG124" i="1"/>
  <c r="AH124" i="1" s="1"/>
  <c r="AE151" i="1"/>
  <c r="AA151" i="1"/>
  <c r="AB151" i="1" s="1"/>
  <c r="Z151" i="1"/>
  <c r="AE143" i="1"/>
  <c r="Z143" i="1"/>
  <c r="AA143" i="1"/>
  <c r="AB143" i="1" s="1"/>
  <c r="Y207" i="13"/>
  <c r="AB207" i="13"/>
  <c r="AE155" i="1"/>
  <c r="AA155" i="1"/>
  <c r="AB155" i="1" s="1"/>
  <c r="Z155" i="1"/>
  <c r="AE216" i="1"/>
  <c r="Z216" i="1"/>
  <c r="AA216" i="1"/>
  <c r="AB216" i="1" s="1"/>
  <c r="AQ235" i="1"/>
  <c r="AM235" i="1"/>
  <c r="AN235" i="1" s="1"/>
  <c r="AL235" i="1"/>
  <c r="AK209" i="1"/>
  <c r="AF209" i="1"/>
  <c r="AG209" i="1"/>
  <c r="AH209" i="1" s="1"/>
  <c r="Y206" i="13"/>
  <c r="AB206" i="13"/>
  <c r="Y185" i="13"/>
  <c r="AB185" i="13"/>
  <c r="AB186" i="13"/>
  <c r="AW444" i="1"/>
  <c r="AS444" i="1"/>
  <c r="AT444" i="1" s="1"/>
  <c r="AR444" i="1"/>
  <c r="AW437" i="1"/>
  <c r="AS437" i="1"/>
  <c r="AT437" i="1" s="1"/>
  <c r="AR437" i="1"/>
  <c r="AW438" i="1"/>
  <c r="AS438" i="1"/>
  <c r="AT438" i="1" s="1"/>
  <c r="AR438" i="1"/>
  <c r="AS435" i="1"/>
  <c r="AT435" i="1" s="1"/>
  <c r="AR435" i="1"/>
  <c r="AW435" i="1"/>
  <c r="AW439" i="1"/>
  <c r="AS439" i="1"/>
  <c r="AT439" i="1" s="1"/>
  <c r="AR439" i="1"/>
  <c r="AW436" i="1"/>
  <c r="AS436" i="1"/>
  <c r="AT436" i="1" s="1"/>
  <c r="AR436" i="1"/>
  <c r="AG438" i="13"/>
  <c r="AJ438" i="13"/>
  <c r="AW425" i="1"/>
  <c r="AS425" i="1"/>
  <c r="AT425" i="1" s="1"/>
  <c r="AR425" i="1"/>
  <c r="AW399" i="1"/>
  <c r="AS399" i="1"/>
  <c r="AT399" i="1" s="1"/>
  <c r="AR399" i="1"/>
  <c r="AW401" i="1"/>
  <c r="AS401" i="1"/>
  <c r="AT401" i="1" s="1"/>
  <c r="AR401" i="1"/>
  <c r="AW400" i="1"/>
  <c r="AS400" i="1"/>
  <c r="AT400" i="1" s="1"/>
  <c r="AR400" i="1"/>
  <c r="AW371" i="1"/>
  <c r="AS371" i="1"/>
  <c r="AT371" i="1" s="1"/>
  <c r="AR371" i="1"/>
  <c r="AW368" i="1"/>
  <c r="AS368" i="1"/>
  <c r="AT368" i="1" s="1"/>
  <c r="AR368" i="1"/>
  <c r="AJ237" i="13"/>
  <c r="AK237" i="13" s="1"/>
  <c r="AW370" i="1"/>
  <c r="AS370" i="1"/>
  <c r="AT370" i="1" s="1"/>
  <c r="AR370" i="1"/>
  <c r="AW369" i="1"/>
  <c r="AS369" i="1"/>
  <c r="AT369" i="1" s="1"/>
  <c r="AR369" i="1"/>
  <c r="AB152" i="13"/>
  <c r="AC152" i="13" s="1"/>
  <c r="AW328" i="1"/>
  <c r="AS328" i="1"/>
  <c r="AT328" i="1" s="1"/>
  <c r="AR328" i="1"/>
  <c r="AW314" i="1"/>
  <c r="AS314" i="1"/>
  <c r="AT314" i="1" s="1"/>
  <c r="AR314" i="1"/>
  <c r="AW315" i="1"/>
  <c r="AS315" i="1"/>
  <c r="AT315" i="1" s="1"/>
  <c r="AR315" i="1"/>
  <c r="AW313" i="1"/>
  <c r="AS313" i="1"/>
  <c r="AT313" i="1" s="1"/>
  <c r="AR313" i="1"/>
  <c r="AG235" i="13"/>
  <c r="AJ235" i="13"/>
  <c r="AK236" i="13"/>
  <c r="AN236" i="13"/>
  <c r="AW237" i="1"/>
  <c r="AS237" i="1"/>
  <c r="AT237" i="1" s="1"/>
  <c r="AR237" i="1"/>
  <c r="AW236" i="1"/>
  <c r="AS236" i="1"/>
  <c r="AT236" i="1" s="1"/>
  <c r="AR236" i="1"/>
  <c r="AC155" i="13"/>
  <c r="AE188" i="1"/>
  <c r="AA188" i="1"/>
  <c r="AB188" i="1" s="1"/>
  <c r="Z188" i="1"/>
  <c r="AF200" i="1"/>
  <c r="AK200" i="1"/>
  <c r="AG200" i="1"/>
  <c r="AH200" i="1" s="1"/>
  <c r="AA198" i="1"/>
  <c r="AB198" i="1" s="1"/>
  <c r="Z198" i="1"/>
  <c r="AE198" i="1"/>
  <c r="AM185" i="1"/>
  <c r="AN185" i="1" s="1"/>
  <c r="AL185" i="1"/>
  <c r="AQ185" i="1"/>
  <c r="AK206" i="1"/>
  <c r="AG206" i="1"/>
  <c r="AH206" i="1" s="1"/>
  <c r="AF206" i="1"/>
  <c r="AK193" i="1"/>
  <c r="AG193" i="1"/>
  <c r="AH193" i="1" s="1"/>
  <c r="AF193" i="1"/>
  <c r="AQ189" i="1"/>
  <c r="AM189" i="1"/>
  <c r="AN189" i="1" s="1"/>
  <c r="AL189" i="1"/>
  <c r="AQ202" i="1"/>
  <c r="AM202" i="1"/>
  <c r="AN202" i="1" s="1"/>
  <c r="AL202" i="1"/>
  <c r="AG191" i="1"/>
  <c r="AH191" i="1" s="1"/>
  <c r="AF191" i="1"/>
  <c r="AK191" i="1"/>
  <c r="AK196" i="1"/>
  <c r="AG196" i="1"/>
  <c r="AH196" i="1" s="1"/>
  <c r="AF196" i="1"/>
  <c r="AG204" i="1"/>
  <c r="AH204" i="1" s="1"/>
  <c r="AF204" i="1"/>
  <c r="AK204" i="1"/>
  <c r="AK194" i="1"/>
  <c r="AG194" i="1"/>
  <c r="AH194" i="1" s="1"/>
  <c r="AF194" i="1"/>
  <c r="AG203" i="1"/>
  <c r="AH203" i="1" s="1"/>
  <c r="AF203" i="1"/>
  <c r="AK203" i="1"/>
  <c r="AK197" i="1"/>
  <c r="AG197" i="1"/>
  <c r="AH197" i="1" s="1"/>
  <c r="AF197" i="1"/>
  <c r="AQ201" i="1"/>
  <c r="AM201" i="1"/>
  <c r="AN201" i="1" s="1"/>
  <c r="AL201" i="1"/>
  <c r="AA187" i="1"/>
  <c r="AB187" i="1" s="1"/>
  <c r="Z187" i="1"/>
  <c r="AE187" i="1"/>
  <c r="AG190" i="1"/>
  <c r="AH190" i="1" s="1"/>
  <c r="AF190" i="1"/>
  <c r="AK190" i="1"/>
  <c r="AK195" i="1"/>
  <c r="AG195" i="1"/>
  <c r="AH195" i="1" s="1"/>
  <c r="AF195" i="1"/>
  <c r="AA186" i="1"/>
  <c r="AB186" i="1" s="1"/>
  <c r="Z186" i="1"/>
  <c r="AE186" i="1"/>
  <c r="AK205" i="1"/>
  <c r="AG205" i="1"/>
  <c r="AH205" i="1" s="1"/>
  <c r="AF205" i="1"/>
  <c r="AA199" i="1"/>
  <c r="AB199" i="1" s="1"/>
  <c r="Z199" i="1"/>
  <c r="AE199" i="1"/>
  <c r="AG192" i="1"/>
  <c r="AH192" i="1" s="1"/>
  <c r="AF192" i="1"/>
  <c r="AK192" i="1"/>
  <c r="AG214" i="1"/>
  <c r="AH214" i="1" s="1"/>
  <c r="AF214" i="1"/>
  <c r="AK214" i="1"/>
  <c r="AK208" i="1"/>
  <c r="AG208" i="1"/>
  <c r="AH208" i="1" s="1"/>
  <c r="AF208" i="1"/>
  <c r="AQ211" i="1"/>
  <c r="AM211" i="1"/>
  <c r="AN211" i="1" s="1"/>
  <c r="AL211" i="1"/>
  <c r="AG215" i="1"/>
  <c r="AH215" i="1" s="1"/>
  <c r="AF215" i="1"/>
  <c r="AK215" i="1"/>
  <c r="Z207" i="1"/>
  <c r="AE207" i="1"/>
  <c r="AA207" i="1"/>
  <c r="AB207" i="1" s="1"/>
  <c r="AQ212" i="1"/>
  <c r="AM212" i="1"/>
  <c r="AN212" i="1" s="1"/>
  <c r="AL212" i="1"/>
  <c r="AK217" i="1"/>
  <c r="AG217" i="1"/>
  <c r="AH217" i="1" s="1"/>
  <c r="AF217" i="1"/>
  <c r="AQ210" i="1"/>
  <c r="AM210" i="1"/>
  <c r="AN210" i="1" s="1"/>
  <c r="AL210" i="1"/>
  <c r="AK169" i="1"/>
  <c r="AG169" i="1"/>
  <c r="AH169" i="1" s="1"/>
  <c r="AF169" i="1"/>
  <c r="AK158" i="1"/>
  <c r="AG158" i="1"/>
  <c r="AH158" i="1" s="1"/>
  <c r="AF158" i="1"/>
  <c r="AA162" i="1"/>
  <c r="AB162" i="1" s="1"/>
  <c r="Z162" i="1"/>
  <c r="AE162" i="1"/>
  <c r="AE161" i="1"/>
  <c r="AA161" i="1"/>
  <c r="AB161" i="1" s="1"/>
  <c r="Z161" i="1"/>
  <c r="AB163" i="13"/>
  <c r="AA127" i="1"/>
  <c r="AB127" i="1" s="1"/>
  <c r="AK168" i="1"/>
  <c r="AG168" i="1"/>
  <c r="AH168" i="1" s="1"/>
  <c r="AF168" i="1"/>
  <c r="AK159" i="1"/>
  <c r="AG159" i="1"/>
  <c r="AH159" i="1" s="1"/>
  <c r="AF159" i="1"/>
  <c r="AQ163" i="1"/>
  <c r="AM163" i="1"/>
  <c r="AN163" i="1" s="1"/>
  <c r="AL163" i="1"/>
  <c r="AQ164" i="1"/>
  <c r="AM164" i="1"/>
  <c r="AN164" i="1" s="1"/>
  <c r="AL164" i="1"/>
  <c r="Z127" i="1"/>
  <c r="AG166" i="1"/>
  <c r="AH166" i="1" s="1"/>
  <c r="AF166" i="1"/>
  <c r="AK166" i="1"/>
  <c r="AK147" i="1"/>
  <c r="AG147" i="1"/>
  <c r="AH147" i="1" s="1"/>
  <c r="AF147" i="1"/>
  <c r="AE149" i="1"/>
  <c r="AA149" i="1"/>
  <c r="AB149" i="1" s="1"/>
  <c r="Z149" i="1"/>
  <c r="AG153" i="1"/>
  <c r="AH153" i="1" s="1"/>
  <c r="AF153" i="1"/>
  <c r="AK153" i="1"/>
  <c r="AL150" i="1"/>
  <c r="AQ150" i="1"/>
  <c r="AM150" i="1"/>
  <c r="AN150" i="1" s="1"/>
  <c r="AK145" i="1"/>
  <c r="AG145" i="1"/>
  <c r="AH145" i="1" s="1"/>
  <c r="AF145" i="1"/>
  <c r="AG152" i="1"/>
  <c r="AH152" i="1" s="1"/>
  <c r="AF152" i="1"/>
  <c r="AK152" i="1"/>
  <c r="AK144" i="1"/>
  <c r="AF144" i="1"/>
  <c r="AG144" i="1"/>
  <c r="AH144" i="1" s="1"/>
  <c r="AK142" i="1"/>
  <c r="AG142" i="1"/>
  <c r="AH142" i="1" s="1"/>
  <c r="AF142" i="1"/>
  <c r="AK154" i="1"/>
  <c r="AG154" i="1"/>
  <c r="AH154" i="1" s="1"/>
  <c r="AF154" i="1"/>
  <c r="AA148" i="1"/>
  <c r="AB148" i="1" s="1"/>
  <c r="Z148" i="1"/>
  <c r="AE148" i="1"/>
  <c r="AM146" i="1"/>
  <c r="AN146" i="1" s="1"/>
  <c r="AL146" i="1"/>
  <c r="AQ146" i="1"/>
  <c r="Y165" i="13"/>
  <c r="AB165" i="13"/>
  <c r="AB126" i="13"/>
  <c r="AC126" i="13" s="1"/>
  <c r="AB149" i="13"/>
  <c r="AC149" i="13" s="1"/>
  <c r="AG155" i="13"/>
  <c r="AJ155" i="13"/>
  <c r="AB166" i="13"/>
  <c r="Y151" i="13"/>
  <c r="AB151" i="13"/>
  <c r="AG137" i="1"/>
  <c r="AH137" i="1" s="1"/>
  <c r="AF137" i="1"/>
  <c r="AK137" i="1"/>
  <c r="AA123" i="1"/>
  <c r="AB123" i="1" s="1"/>
  <c r="AG125" i="1"/>
  <c r="AH125" i="1" s="1"/>
  <c r="AF125" i="1"/>
  <c r="AK125" i="1"/>
  <c r="AK126" i="1"/>
  <c r="AG126" i="1"/>
  <c r="AH126" i="1" s="1"/>
  <c r="AF126" i="1"/>
  <c r="AL124" i="1"/>
  <c r="AQ124" i="1"/>
  <c r="AM124" i="1"/>
  <c r="AN124" i="1" s="1"/>
  <c r="AK127" i="1"/>
  <c r="AG127" i="1"/>
  <c r="AH127" i="1" s="1"/>
  <c r="AF127" i="1"/>
  <c r="AB124" i="13"/>
  <c r="AC124" i="13" s="1"/>
  <c r="AL100" i="13"/>
  <c r="Z100" i="13"/>
  <c r="AH100" i="13"/>
  <c r="V100" i="13"/>
  <c r="R100" i="13"/>
  <c r="T100" i="13" s="1"/>
  <c r="AD100" i="13"/>
  <c r="AP100" i="13"/>
  <c r="T100" i="1"/>
  <c r="Y100" i="1"/>
  <c r="U100" i="1"/>
  <c r="V100" i="1" s="1"/>
  <c r="N100" i="1"/>
  <c r="O100" i="1"/>
  <c r="P100" i="1" s="1"/>
  <c r="N31" i="1"/>
  <c r="S31" i="1"/>
  <c r="AJ203" i="13" l="1"/>
  <c r="AK211" i="13"/>
  <c r="AC212" i="13"/>
  <c r="AG211" i="13"/>
  <c r="AF197" i="13"/>
  <c r="AG197" i="13" s="1"/>
  <c r="AC203" i="13"/>
  <c r="AG209" i="13"/>
  <c r="AJ189" i="13"/>
  <c r="AN189" i="13" s="1"/>
  <c r="AG123" i="1"/>
  <c r="AH123" i="1" s="1"/>
  <c r="AC189" i="13"/>
  <c r="AC210" i="13"/>
  <c r="AJ210" i="13"/>
  <c r="AK210" i="13" s="1"/>
  <c r="AF196" i="13"/>
  <c r="AG196" i="13" s="1"/>
  <c r="AF202" i="13"/>
  <c r="AJ202" i="13" s="1"/>
  <c r="AK202" i="13" s="1"/>
  <c r="AF194" i="13"/>
  <c r="AG194" i="13" s="1"/>
  <c r="AF190" i="13"/>
  <c r="AG190" i="13" s="1"/>
  <c r="AF213" i="13"/>
  <c r="AG213" i="13" s="1"/>
  <c r="AF214" i="13"/>
  <c r="AG214" i="13" s="1"/>
  <c r="AF201" i="13"/>
  <c r="AG201" i="13" s="1"/>
  <c r="AF193" i="13"/>
  <c r="AG193" i="13" s="1"/>
  <c r="AF195" i="13"/>
  <c r="AJ195" i="13" s="1"/>
  <c r="AN195" i="13" s="1"/>
  <c r="AR195" i="13" s="1"/>
  <c r="AF187" i="13"/>
  <c r="AG187" i="13" s="1"/>
  <c r="AC188" i="13"/>
  <c r="AF188" i="13"/>
  <c r="AC215" i="13"/>
  <c r="AF215" i="13"/>
  <c r="AF192" i="13"/>
  <c r="AG192" i="13" s="1"/>
  <c r="AJ205" i="13"/>
  <c r="AK205" i="13" s="1"/>
  <c r="AC205" i="13"/>
  <c r="AF199" i="13"/>
  <c r="AG199" i="13" s="1"/>
  <c r="AC191" i="13"/>
  <c r="AF191" i="13"/>
  <c r="AF208" i="13"/>
  <c r="AJ208" i="13" s="1"/>
  <c r="AN208" i="13" s="1"/>
  <c r="AG200" i="13"/>
  <c r="AN200" i="13"/>
  <c r="AR200" i="13" s="1"/>
  <c r="AF216" i="13"/>
  <c r="AG216" i="13" s="1"/>
  <c r="AF167" i="1"/>
  <c r="AJ198" i="13"/>
  <c r="AK198" i="13" s="1"/>
  <c r="AJ204" i="13"/>
  <c r="AN204" i="13" s="1"/>
  <c r="AK123" i="1"/>
  <c r="AQ123" i="1" s="1"/>
  <c r="AG167" i="1"/>
  <c r="AH167" i="1" s="1"/>
  <c r="AK160" i="1"/>
  <c r="AG160" i="1"/>
  <c r="AH160" i="1" s="1"/>
  <c r="AF160" i="1"/>
  <c r="AQ165" i="1"/>
  <c r="AL165" i="1"/>
  <c r="AM165" i="1"/>
  <c r="AN165" i="1" s="1"/>
  <c r="AJ197" i="13"/>
  <c r="AG213" i="1"/>
  <c r="AH213" i="1" s="1"/>
  <c r="AK213" i="1"/>
  <c r="AF213" i="1"/>
  <c r="AG212" i="13"/>
  <c r="AJ212" i="13"/>
  <c r="AC206" i="13"/>
  <c r="AF206" i="13"/>
  <c r="AK155" i="1"/>
  <c r="AG155" i="1"/>
  <c r="AH155" i="1" s="1"/>
  <c r="AF155" i="1"/>
  <c r="AC207" i="13"/>
  <c r="AF207" i="13"/>
  <c r="AQ209" i="1"/>
  <c r="AM209" i="1"/>
  <c r="AN209" i="1" s="1"/>
  <c r="AL209" i="1"/>
  <c r="AK143" i="1"/>
  <c r="AG143" i="1"/>
  <c r="AH143" i="1" s="1"/>
  <c r="AF143" i="1"/>
  <c r="AW235" i="1"/>
  <c r="AS235" i="1"/>
  <c r="AT235" i="1" s="1"/>
  <c r="AR235" i="1"/>
  <c r="AF186" i="13"/>
  <c r="AC186" i="13"/>
  <c r="AK151" i="1"/>
  <c r="AG151" i="1"/>
  <c r="AH151" i="1" s="1"/>
  <c r="AF151" i="1"/>
  <c r="AC185" i="13"/>
  <c r="AF185" i="13"/>
  <c r="AK216" i="1"/>
  <c r="AG216" i="1"/>
  <c r="AH216" i="1" s="1"/>
  <c r="AF216" i="1"/>
  <c r="AY444" i="1"/>
  <c r="AZ444" i="1" s="1"/>
  <c r="AX444" i="1"/>
  <c r="AY439" i="1"/>
  <c r="AZ439" i="1" s="1"/>
  <c r="AX439" i="1"/>
  <c r="AY435" i="1"/>
  <c r="AZ435" i="1" s="1"/>
  <c r="AX435" i="1"/>
  <c r="AY438" i="1"/>
  <c r="AZ438" i="1" s="1"/>
  <c r="AX438" i="1"/>
  <c r="AY436" i="1"/>
  <c r="AZ436" i="1" s="1"/>
  <c r="AX436" i="1"/>
  <c r="AX437" i="1"/>
  <c r="AY437" i="1"/>
  <c r="AZ437" i="1" s="1"/>
  <c r="AK438" i="13"/>
  <c r="AN438" i="13"/>
  <c r="AX425" i="1"/>
  <c r="AY425" i="1"/>
  <c r="AZ425" i="1" s="1"/>
  <c r="AF152" i="13"/>
  <c r="AJ152" i="13" s="1"/>
  <c r="AN152" i="13" s="1"/>
  <c r="AY400" i="1"/>
  <c r="AZ400" i="1" s="1"/>
  <c r="AX400" i="1"/>
  <c r="AY401" i="1"/>
  <c r="AZ401" i="1" s="1"/>
  <c r="AX401" i="1"/>
  <c r="AX399" i="1"/>
  <c r="AY399" i="1"/>
  <c r="AZ399" i="1" s="1"/>
  <c r="AN237" i="13"/>
  <c r="AR237" i="13" s="1"/>
  <c r="AX369" i="1"/>
  <c r="AY369" i="1"/>
  <c r="AZ369" i="1" s="1"/>
  <c r="AY371" i="1"/>
  <c r="AZ371" i="1" s="1"/>
  <c r="AX371" i="1"/>
  <c r="AY370" i="1"/>
  <c r="AZ370" i="1" s="1"/>
  <c r="AX370" i="1"/>
  <c r="AX368" i="1"/>
  <c r="AY368" i="1"/>
  <c r="AZ368" i="1" s="1"/>
  <c r="AY328" i="1"/>
  <c r="AZ328" i="1" s="1"/>
  <c r="AX328" i="1"/>
  <c r="AX313" i="1"/>
  <c r="AY313" i="1"/>
  <c r="AZ313" i="1" s="1"/>
  <c r="AY315" i="1"/>
  <c r="AZ315" i="1" s="1"/>
  <c r="AX315" i="1"/>
  <c r="AX314" i="1"/>
  <c r="AY314" i="1"/>
  <c r="AZ314" i="1" s="1"/>
  <c r="AO236" i="13"/>
  <c r="AS236" i="13" s="1"/>
  <c r="AR236" i="13"/>
  <c r="AK235" i="13"/>
  <c r="AN235" i="13"/>
  <c r="AX237" i="1"/>
  <c r="AY237" i="1"/>
  <c r="AZ237" i="1" s="1"/>
  <c r="AX236" i="1"/>
  <c r="AY236" i="1"/>
  <c r="AZ236" i="1" s="1"/>
  <c r="AN203" i="13"/>
  <c r="AK203" i="13"/>
  <c r="AK189" i="13"/>
  <c r="AO211" i="13"/>
  <c r="AS211" i="13" s="1"/>
  <c r="AR211" i="13"/>
  <c r="AK209" i="13"/>
  <c r="AN209" i="13"/>
  <c r="AL205" i="1"/>
  <c r="AQ205" i="1"/>
  <c r="AM205" i="1"/>
  <c r="AN205" i="1" s="1"/>
  <c r="AL194" i="1"/>
  <c r="AM194" i="1"/>
  <c r="AN194" i="1" s="1"/>
  <c r="AQ194" i="1"/>
  <c r="AS202" i="1"/>
  <c r="AT202" i="1" s="1"/>
  <c r="AR202" i="1"/>
  <c r="AW202" i="1"/>
  <c r="AK186" i="1"/>
  <c r="AG186" i="1"/>
  <c r="AH186" i="1" s="1"/>
  <c r="AF186" i="1"/>
  <c r="AQ204" i="1"/>
  <c r="AM204" i="1"/>
  <c r="AN204" i="1" s="1"/>
  <c r="AL204" i="1"/>
  <c r="AK198" i="1"/>
  <c r="AG198" i="1"/>
  <c r="AH198" i="1" s="1"/>
  <c r="AF198" i="1"/>
  <c r="AW185" i="1"/>
  <c r="AS185" i="1"/>
  <c r="AT185" i="1" s="1"/>
  <c r="AR185" i="1"/>
  <c r="AS201" i="1"/>
  <c r="AT201" i="1" s="1"/>
  <c r="AR201" i="1"/>
  <c r="AW201" i="1"/>
  <c r="AS189" i="1"/>
  <c r="AT189" i="1" s="1"/>
  <c r="AR189" i="1"/>
  <c r="AW189" i="1"/>
  <c r="AK187" i="1"/>
  <c r="AG187" i="1"/>
  <c r="AH187" i="1" s="1"/>
  <c r="AF187" i="1"/>
  <c r="AQ192" i="1"/>
  <c r="AM192" i="1"/>
  <c r="AN192" i="1" s="1"/>
  <c r="AL192" i="1"/>
  <c r="AQ200" i="1"/>
  <c r="AM200" i="1"/>
  <c r="AN200" i="1" s="1"/>
  <c r="AL200" i="1"/>
  <c r="AM195" i="1"/>
  <c r="AN195" i="1" s="1"/>
  <c r="AL195" i="1"/>
  <c r="AQ195" i="1"/>
  <c r="AM197" i="1"/>
  <c r="AN197" i="1" s="1"/>
  <c r="AL197" i="1"/>
  <c r="AQ197" i="1"/>
  <c r="AM196" i="1"/>
  <c r="AN196" i="1" s="1"/>
  <c r="AL196" i="1"/>
  <c r="AQ196" i="1"/>
  <c r="AQ193" i="1"/>
  <c r="AL193" i="1"/>
  <c r="AM193" i="1"/>
  <c r="AN193" i="1" s="1"/>
  <c r="AK199" i="1"/>
  <c r="AG199" i="1"/>
  <c r="AH199" i="1" s="1"/>
  <c r="AF199" i="1"/>
  <c r="AQ190" i="1"/>
  <c r="AM190" i="1"/>
  <c r="AN190" i="1" s="1"/>
  <c r="AL190" i="1"/>
  <c r="AQ203" i="1"/>
  <c r="AM203" i="1"/>
  <c r="AN203" i="1" s="1"/>
  <c r="AL203" i="1"/>
  <c r="AQ191" i="1"/>
  <c r="AM191" i="1"/>
  <c r="AN191" i="1" s="1"/>
  <c r="AL191" i="1"/>
  <c r="AL206" i="1"/>
  <c r="AQ206" i="1"/>
  <c r="AM206" i="1"/>
  <c r="AN206" i="1" s="1"/>
  <c r="AK188" i="1"/>
  <c r="AG188" i="1"/>
  <c r="AH188" i="1" s="1"/>
  <c r="AF188" i="1"/>
  <c r="AS212" i="1"/>
  <c r="AT212" i="1" s="1"/>
  <c r="AR212" i="1"/>
  <c r="AW212" i="1"/>
  <c r="AR210" i="1"/>
  <c r="AS210" i="1"/>
  <c r="AT210" i="1" s="1"/>
  <c r="AW210" i="1"/>
  <c r="AL215" i="1"/>
  <c r="AQ215" i="1"/>
  <c r="AM215" i="1"/>
  <c r="AN215" i="1" s="1"/>
  <c r="AQ214" i="1"/>
  <c r="AM214" i="1"/>
  <c r="AN214" i="1" s="1"/>
  <c r="AL214" i="1"/>
  <c r="AL217" i="1"/>
  <c r="AQ217" i="1"/>
  <c r="AM217" i="1"/>
  <c r="AN217" i="1" s="1"/>
  <c r="AS211" i="1"/>
  <c r="AT211" i="1" s="1"/>
  <c r="AR211" i="1"/>
  <c r="AW211" i="1"/>
  <c r="AK207" i="1"/>
  <c r="AG207" i="1"/>
  <c r="AH207" i="1" s="1"/>
  <c r="AF207" i="1"/>
  <c r="AM208" i="1"/>
  <c r="AN208" i="1" s="1"/>
  <c r="AL208" i="1"/>
  <c r="AQ208" i="1"/>
  <c r="AK161" i="1"/>
  <c r="AG161" i="1"/>
  <c r="AH161" i="1" s="1"/>
  <c r="AF161" i="1"/>
  <c r="AK162" i="1"/>
  <c r="AF162" i="1"/>
  <c r="AG162" i="1"/>
  <c r="AH162" i="1" s="1"/>
  <c r="AM159" i="1"/>
  <c r="AN159" i="1" s="1"/>
  <c r="AL159" i="1"/>
  <c r="AQ159" i="1"/>
  <c r="AQ166" i="1"/>
  <c r="AM166" i="1"/>
  <c r="AN166" i="1" s="1"/>
  <c r="AL166" i="1"/>
  <c r="AS164" i="1"/>
  <c r="AT164" i="1" s="1"/>
  <c r="AR164" i="1"/>
  <c r="AW164" i="1"/>
  <c r="AQ168" i="1"/>
  <c r="AM168" i="1"/>
  <c r="AN168" i="1" s="1"/>
  <c r="AL168" i="1"/>
  <c r="AM158" i="1"/>
  <c r="AN158" i="1" s="1"/>
  <c r="AL158" i="1"/>
  <c r="AQ158" i="1"/>
  <c r="AS163" i="1"/>
  <c r="AT163" i="1" s="1"/>
  <c r="AR163" i="1"/>
  <c r="AW163" i="1"/>
  <c r="AL167" i="1"/>
  <c r="AQ167" i="1"/>
  <c r="AM167" i="1"/>
  <c r="AN167" i="1" s="1"/>
  <c r="AC163" i="13"/>
  <c r="AF163" i="13"/>
  <c r="AL169" i="1"/>
  <c r="AQ169" i="1"/>
  <c r="AM169" i="1"/>
  <c r="AN169" i="1" s="1"/>
  <c r="AQ152" i="1"/>
  <c r="AM152" i="1"/>
  <c r="AN152" i="1" s="1"/>
  <c r="AL152" i="1"/>
  <c r="AQ153" i="1"/>
  <c r="AM153" i="1"/>
  <c r="AN153" i="1" s="1"/>
  <c r="AL153" i="1"/>
  <c r="AS150" i="1"/>
  <c r="AT150" i="1" s="1"/>
  <c r="AR150" i="1"/>
  <c r="AW150" i="1"/>
  <c r="AQ154" i="1"/>
  <c r="AM154" i="1"/>
  <c r="AN154" i="1" s="1"/>
  <c r="AL154" i="1"/>
  <c r="AM145" i="1"/>
  <c r="AN145" i="1" s="1"/>
  <c r="AL145" i="1"/>
  <c r="AQ145" i="1"/>
  <c r="AW146" i="1"/>
  <c r="AS146" i="1"/>
  <c r="AT146" i="1" s="1"/>
  <c r="AR146" i="1"/>
  <c r="AQ142" i="1"/>
  <c r="AM142" i="1"/>
  <c r="AN142" i="1" s="1"/>
  <c r="AL142" i="1"/>
  <c r="AK149" i="1"/>
  <c r="AF149" i="1"/>
  <c r="AG149" i="1"/>
  <c r="AH149" i="1" s="1"/>
  <c r="AK148" i="1"/>
  <c r="AG148" i="1"/>
  <c r="AH148" i="1" s="1"/>
  <c r="AF148" i="1"/>
  <c r="AF126" i="13"/>
  <c r="AJ126" i="13" s="1"/>
  <c r="AM144" i="1"/>
  <c r="AN144" i="1" s="1"/>
  <c r="AL144" i="1"/>
  <c r="AQ144" i="1"/>
  <c r="AQ147" i="1"/>
  <c r="AM147" i="1"/>
  <c r="AN147" i="1" s="1"/>
  <c r="AL147" i="1"/>
  <c r="AF149" i="13"/>
  <c r="AJ149" i="13" s="1"/>
  <c r="AC165" i="13"/>
  <c r="AF165" i="13"/>
  <c r="AK155" i="13"/>
  <c r="AN155" i="13"/>
  <c r="AC166" i="13"/>
  <c r="AF166" i="13"/>
  <c r="AC151" i="13"/>
  <c r="AF151" i="13"/>
  <c r="AL137" i="1"/>
  <c r="AQ137" i="1"/>
  <c r="AM137" i="1"/>
  <c r="AN137" i="1" s="1"/>
  <c r="AQ125" i="1"/>
  <c r="AM125" i="1"/>
  <c r="AN125" i="1" s="1"/>
  <c r="AL125" i="1"/>
  <c r="AQ126" i="1"/>
  <c r="AM126" i="1"/>
  <c r="AN126" i="1" s="1"/>
  <c r="AL126" i="1"/>
  <c r="AF124" i="13"/>
  <c r="AJ124" i="13" s="1"/>
  <c r="AS124" i="1"/>
  <c r="AT124" i="1" s="1"/>
  <c r="AR124" i="1"/>
  <c r="AW124" i="1"/>
  <c r="AQ127" i="1"/>
  <c r="AM127" i="1"/>
  <c r="AN127" i="1" s="1"/>
  <c r="AL127" i="1"/>
  <c r="U100" i="13"/>
  <c r="X100" i="13"/>
  <c r="AE100" i="1"/>
  <c r="AA100" i="1"/>
  <c r="AB100" i="1" s="1"/>
  <c r="Z100" i="1"/>
  <c r="U31" i="1"/>
  <c r="V31" i="1" s="1"/>
  <c r="T31" i="1"/>
  <c r="Y31" i="1"/>
  <c r="AO200" i="13" l="1"/>
  <c r="AS200" i="13" s="1"/>
  <c r="AJ196" i="13"/>
  <c r="AK196" i="13" s="1"/>
  <c r="AN202" i="13"/>
  <c r="AO202" i="13" s="1"/>
  <c r="AS202" i="13" s="1"/>
  <c r="AG202" i="13"/>
  <c r="AJ194" i="13"/>
  <c r="AK194" i="13" s="1"/>
  <c r="AN198" i="13"/>
  <c r="AR198" i="13" s="1"/>
  <c r="AN210" i="13"/>
  <c r="AR210" i="13" s="1"/>
  <c r="AJ190" i="13"/>
  <c r="AK190" i="13" s="1"/>
  <c r="AJ214" i="13"/>
  <c r="AN214" i="13" s="1"/>
  <c r="AO214" i="13" s="1"/>
  <c r="AS214" i="13" s="1"/>
  <c r="AJ213" i="13"/>
  <c r="AK213" i="13" s="1"/>
  <c r="AK195" i="13"/>
  <c r="AJ192" i="13"/>
  <c r="AN192" i="13" s="1"/>
  <c r="AO192" i="13" s="1"/>
  <c r="AS192" i="13" s="1"/>
  <c r="AG195" i="13"/>
  <c r="AJ193" i="13"/>
  <c r="AK193" i="13" s="1"/>
  <c r="AK208" i="13"/>
  <c r="AO195" i="13"/>
  <c r="AS195" i="13" s="1"/>
  <c r="AG208" i="13"/>
  <c r="AJ187" i="13"/>
  <c r="AN187" i="13" s="1"/>
  <c r="AO187" i="13" s="1"/>
  <c r="AS187" i="13" s="1"/>
  <c r="AN205" i="13"/>
  <c r="AO205" i="13" s="1"/>
  <c r="AS205" i="13" s="1"/>
  <c r="AJ201" i="13"/>
  <c r="AK201" i="13" s="1"/>
  <c r="AJ215" i="13"/>
  <c r="AG215" i="13"/>
  <c r="AG188" i="13"/>
  <c r="AJ188" i="13"/>
  <c r="AG191" i="13"/>
  <c r="AJ191" i="13"/>
  <c r="AJ199" i="13"/>
  <c r="AK199" i="13" s="1"/>
  <c r="AJ216" i="13"/>
  <c r="AL123" i="1"/>
  <c r="AM123" i="1"/>
  <c r="AN123" i="1" s="1"/>
  <c r="AN196" i="13"/>
  <c r="AO196" i="13" s="1"/>
  <c r="AS196" i="13" s="1"/>
  <c r="AK204" i="13"/>
  <c r="AR165" i="1"/>
  <c r="AS165" i="1"/>
  <c r="AT165" i="1" s="1"/>
  <c r="AW165" i="1"/>
  <c r="AL160" i="1"/>
  <c r="AQ160" i="1"/>
  <c r="AM160" i="1"/>
  <c r="AN160" i="1" s="1"/>
  <c r="AN197" i="13"/>
  <c r="AK197" i="13"/>
  <c r="AK212" i="13"/>
  <c r="AN212" i="13"/>
  <c r="AL213" i="1"/>
  <c r="AQ213" i="1"/>
  <c r="AM213" i="1"/>
  <c r="AN213" i="1" s="1"/>
  <c r="AQ216" i="1"/>
  <c r="AM216" i="1"/>
  <c r="AN216" i="1" s="1"/>
  <c r="AL216" i="1"/>
  <c r="AJ185" i="13"/>
  <c r="AG185" i="13"/>
  <c r="AQ143" i="1"/>
  <c r="AL143" i="1"/>
  <c r="AM143" i="1"/>
  <c r="AN143" i="1" s="1"/>
  <c r="AS209" i="1"/>
  <c r="AT209" i="1" s="1"/>
  <c r="AW209" i="1"/>
  <c r="AR209" i="1"/>
  <c r="AM151" i="1"/>
  <c r="AN151" i="1" s="1"/>
  <c r="AQ151" i="1"/>
  <c r="AL151" i="1"/>
  <c r="AG207" i="13"/>
  <c r="AJ207" i="13"/>
  <c r="AG186" i="13"/>
  <c r="AJ186" i="13"/>
  <c r="AM155" i="1"/>
  <c r="AN155" i="1" s="1"/>
  <c r="AL155" i="1"/>
  <c r="AQ155" i="1"/>
  <c r="AY235" i="1"/>
  <c r="AZ235" i="1" s="1"/>
  <c r="AX235" i="1"/>
  <c r="AG206" i="13"/>
  <c r="AJ206" i="13"/>
  <c r="AG152" i="13"/>
  <c r="AO438" i="13"/>
  <c r="AS438" i="13" s="1"/>
  <c r="AR438" i="13"/>
  <c r="AK152" i="13"/>
  <c r="AO237" i="13"/>
  <c r="AS237" i="13" s="1"/>
  <c r="AO235" i="13"/>
  <c r="AS235" i="13" s="1"/>
  <c r="AR235" i="13"/>
  <c r="AO203" i="13"/>
  <c r="AS203" i="13" s="1"/>
  <c r="AR203" i="13"/>
  <c r="AO204" i="13"/>
  <c r="AS204" i="13" s="1"/>
  <c r="AR204" i="13"/>
  <c r="AO208" i="13"/>
  <c r="AS208" i="13" s="1"/>
  <c r="AR208" i="13"/>
  <c r="AO189" i="13"/>
  <c r="AS189" i="13" s="1"/>
  <c r="AR189" i="13"/>
  <c r="AG126" i="13"/>
  <c r="AO209" i="13"/>
  <c r="AS209" i="13" s="1"/>
  <c r="AR209" i="13"/>
  <c r="AW191" i="1"/>
  <c r="AS191" i="1"/>
  <c r="AT191" i="1" s="1"/>
  <c r="AR191" i="1"/>
  <c r="AW193" i="1"/>
  <c r="AS193" i="1"/>
  <c r="AT193" i="1" s="1"/>
  <c r="AR193" i="1"/>
  <c r="AS200" i="1"/>
  <c r="AT200" i="1" s="1"/>
  <c r="AR200" i="1"/>
  <c r="AW200" i="1"/>
  <c r="AQ186" i="1"/>
  <c r="AM186" i="1"/>
  <c r="AN186" i="1" s="1"/>
  <c r="AL186" i="1"/>
  <c r="AW204" i="1"/>
  <c r="AS204" i="1"/>
  <c r="AT204" i="1" s="1"/>
  <c r="AR204" i="1"/>
  <c r="AW196" i="1"/>
  <c r="AS196" i="1"/>
  <c r="AT196" i="1" s="1"/>
  <c r="AR196" i="1"/>
  <c r="AQ199" i="1"/>
  <c r="AM199" i="1"/>
  <c r="AN199" i="1" s="1"/>
  <c r="AL199" i="1"/>
  <c r="AY202" i="1"/>
  <c r="AZ202" i="1" s="1"/>
  <c r="AX202" i="1"/>
  <c r="AW203" i="1"/>
  <c r="AS203" i="1"/>
  <c r="AT203" i="1" s="1"/>
  <c r="AR203" i="1"/>
  <c r="AW192" i="1"/>
  <c r="AS192" i="1"/>
  <c r="AT192" i="1" s="1"/>
  <c r="AR192" i="1"/>
  <c r="AY185" i="1"/>
  <c r="AZ185" i="1" s="1"/>
  <c r="AX185" i="1"/>
  <c r="AW197" i="1"/>
  <c r="AS197" i="1"/>
  <c r="AT197" i="1" s="1"/>
  <c r="AR197" i="1"/>
  <c r="AW194" i="1"/>
  <c r="AS194" i="1"/>
  <c r="AT194" i="1" s="1"/>
  <c r="AR194" i="1"/>
  <c r="AY201" i="1"/>
  <c r="AZ201" i="1" s="1"/>
  <c r="AX201" i="1"/>
  <c r="AQ188" i="1"/>
  <c r="AM188" i="1"/>
  <c r="AN188" i="1" s="1"/>
  <c r="AL188" i="1"/>
  <c r="AS190" i="1"/>
  <c r="AT190" i="1" s="1"/>
  <c r="AR190" i="1"/>
  <c r="AW190" i="1"/>
  <c r="AQ187" i="1"/>
  <c r="AM187" i="1"/>
  <c r="AN187" i="1" s="1"/>
  <c r="AL187" i="1"/>
  <c r="AQ198" i="1"/>
  <c r="AM198" i="1"/>
  <c r="AN198" i="1" s="1"/>
  <c r="AL198" i="1"/>
  <c r="AW195" i="1"/>
  <c r="AS195" i="1"/>
  <c r="AT195" i="1" s="1"/>
  <c r="AR195" i="1"/>
  <c r="AY189" i="1"/>
  <c r="AZ189" i="1" s="1"/>
  <c r="AX189" i="1"/>
  <c r="AW206" i="1"/>
  <c r="AS206" i="1"/>
  <c r="AT206" i="1" s="1"/>
  <c r="AR206" i="1"/>
  <c r="AW205" i="1"/>
  <c r="AS205" i="1"/>
  <c r="AT205" i="1" s="1"/>
  <c r="AR205" i="1"/>
  <c r="AW214" i="1"/>
  <c r="AS214" i="1"/>
  <c r="AT214" i="1" s="1"/>
  <c r="AR214" i="1"/>
  <c r="AW215" i="1"/>
  <c r="AS215" i="1"/>
  <c r="AT215" i="1" s="1"/>
  <c r="AR215" i="1"/>
  <c r="AM207" i="1"/>
  <c r="AN207" i="1" s="1"/>
  <c r="AL207" i="1"/>
  <c r="AQ207" i="1"/>
  <c r="AY211" i="1"/>
  <c r="AZ211" i="1" s="1"/>
  <c r="AX211" i="1"/>
  <c r="AY210" i="1"/>
  <c r="AZ210" i="1" s="1"/>
  <c r="AX210" i="1"/>
  <c r="AW217" i="1"/>
  <c r="AS217" i="1"/>
  <c r="AT217" i="1" s="1"/>
  <c r="AR217" i="1"/>
  <c r="AY212" i="1"/>
  <c r="AZ212" i="1" s="1"/>
  <c r="AX212" i="1"/>
  <c r="AR208" i="1"/>
  <c r="AW208" i="1"/>
  <c r="AS208" i="1"/>
  <c r="AT208" i="1" s="1"/>
  <c r="AW168" i="1"/>
  <c r="AS168" i="1"/>
  <c r="AT168" i="1" s="1"/>
  <c r="AR168" i="1"/>
  <c r="AG163" i="13"/>
  <c r="AJ163" i="13"/>
  <c r="AW159" i="1"/>
  <c r="AS159" i="1"/>
  <c r="AT159" i="1" s="1"/>
  <c r="AR159" i="1"/>
  <c r="AY164" i="1"/>
  <c r="AZ164" i="1" s="1"/>
  <c r="AX164" i="1"/>
  <c r="AW169" i="1"/>
  <c r="AS169" i="1"/>
  <c r="AT169" i="1" s="1"/>
  <c r="AR169" i="1"/>
  <c r="AW158" i="1"/>
  <c r="AS158" i="1"/>
  <c r="AT158" i="1" s="1"/>
  <c r="AR158" i="1"/>
  <c r="AW166" i="1"/>
  <c r="AS166" i="1"/>
  <c r="AT166" i="1" s="1"/>
  <c r="AR166" i="1"/>
  <c r="AW167" i="1"/>
  <c r="AS167" i="1"/>
  <c r="AT167" i="1" s="1"/>
  <c r="AR167" i="1"/>
  <c r="AY163" i="1"/>
  <c r="AZ163" i="1" s="1"/>
  <c r="AX163" i="1"/>
  <c r="AQ162" i="1"/>
  <c r="AM162" i="1"/>
  <c r="AN162" i="1" s="1"/>
  <c r="AL162" i="1"/>
  <c r="AQ161" i="1"/>
  <c r="AM161" i="1"/>
  <c r="AN161" i="1" s="1"/>
  <c r="AL161" i="1"/>
  <c r="AW152" i="1"/>
  <c r="AS152" i="1"/>
  <c r="AT152" i="1" s="1"/>
  <c r="AR152" i="1"/>
  <c r="AG149" i="13"/>
  <c r="AW142" i="1"/>
  <c r="AS142" i="1"/>
  <c r="AT142" i="1" s="1"/>
  <c r="AR142" i="1"/>
  <c r="AY150" i="1"/>
  <c r="AZ150" i="1" s="1"/>
  <c r="AX150" i="1"/>
  <c r="AW154" i="1"/>
  <c r="AS154" i="1"/>
  <c r="AT154" i="1" s="1"/>
  <c r="AR154" i="1"/>
  <c r="AS144" i="1"/>
  <c r="AT144" i="1" s="1"/>
  <c r="AW144" i="1"/>
  <c r="AR144" i="1"/>
  <c r="AW153" i="1"/>
  <c r="AS153" i="1"/>
  <c r="AT153" i="1" s="1"/>
  <c r="AR153" i="1"/>
  <c r="AY146" i="1"/>
  <c r="AZ146" i="1" s="1"/>
  <c r="AX146" i="1"/>
  <c r="AQ148" i="1"/>
  <c r="AM148" i="1"/>
  <c r="AN148" i="1" s="1"/>
  <c r="AL148" i="1"/>
  <c r="AW145" i="1"/>
  <c r="AS145" i="1"/>
  <c r="AT145" i="1" s="1"/>
  <c r="AR145" i="1"/>
  <c r="AW147" i="1"/>
  <c r="AR147" i="1"/>
  <c r="AS147" i="1"/>
  <c r="AT147" i="1" s="1"/>
  <c r="AQ149" i="1"/>
  <c r="AM149" i="1"/>
  <c r="AN149" i="1" s="1"/>
  <c r="AL149" i="1"/>
  <c r="AG165" i="13"/>
  <c r="AJ165" i="13"/>
  <c r="AR155" i="13"/>
  <c r="AO155" i="13"/>
  <c r="AS155" i="13" s="1"/>
  <c r="AG166" i="13"/>
  <c r="AJ166" i="13"/>
  <c r="AG151" i="13"/>
  <c r="AJ151" i="13"/>
  <c r="AK149" i="13"/>
  <c r="AN149" i="13"/>
  <c r="AO152" i="13"/>
  <c r="AS152" i="13" s="1"/>
  <c r="AR152" i="13"/>
  <c r="AG124" i="13"/>
  <c r="AW137" i="1"/>
  <c r="AS137" i="1"/>
  <c r="AT137" i="1" s="1"/>
  <c r="AR137" i="1"/>
  <c r="AW125" i="1"/>
  <c r="AS125" i="1"/>
  <c r="AT125" i="1" s="1"/>
  <c r="AR125" i="1"/>
  <c r="AW126" i="1"/>
  <c r="AS126" i="1"/>
  <c r="AT126" i="1" s="1"/>
  <c r="AR126" i="1"/>
  <c r="AY124" i="1"/>
  <c r="AZ124" i="1" s="1"/>
  <c r="AX124" i="1"/>
  <c r="AW123" i="1"/>
  <c r="AS123" i="1"/>
  <c r="AT123" i="1" s="1"/>
  <c r="AR123" i="1"/>
  <c r="AW127" i="1"/>
  <c r="AS127" i="1"/>
  <c r="AT127" i="1" s="1"/>
  <c r="AR127" i="1"/>
  <c r="AK126" i="13"/>
  <c r="AN126" i="13"/>
  <c r="AK124" i="13"/>
  <c r="AN124" i="13"/>
  <c r="Y100" i="13"/>
  <c r="AB100" i="13"/>
  <c r="AK100" i="1"/>
  <c r="AG100" i="1"/>
  <c r="AH100" i="1" s="1"/>
  <c r="AF100" i="1"/>
  <c r="AA31" i="1"/>
  <c r="AB31" i="1" s="1"/>
  <c r="Z31" i="1"/>
  <c r="AE31" i="1"/>
  <c r="I6" i="13"/>
  <c r="I7" i="13"/>
  <c r="I9" i="13"/>
  <c r="I10" i="13"/>
  <c r="I11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2" i="13"/>
  <c r="I34" i="13"/>
  <c r="I35" i="13"/>
  <c r="I36" i="13"/>
  <c r="I39" i="13"/>
  <c r="I40" i="13"/>
  <c r="I41" i="13"/>
  <c r="I42" i="13"/>
  <c r="I43" i="13"/>
  <c r="I44" i="13"/>
  <c r="I45" i="13"/>
  <c r="I46" i="13"/>
  <c r="I47" i="13"/>
  <c r="I48" i="13"/>
  <c r="I49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4" i="13"/>
  <c r="I65" i="13"/>
  <c r="I66" i="13"/>
  <c r="I67" i="13"/>
  <c r="I68" i="13"/>
  <c r="I69" i="13"/>
  <c r="I70" i="13"/>
  <c r="I71" i="13"/>
  <c r="I72" i="13"/>
  <c r="I74" i="13"/>
  <c r="I75" i="13"/>
  <c r="I76" i="13"/>
  <c r="I77" i="13"/>
  <c r="I78" i="13"/>
  <c r="I80" i="13"/>
  <c r="I81" i="13"/>
  <c r="I82" i="13"/>
  <c r="I83" i="13"/>
  <c r="I84" i="13"/>
  <c r="I85" i="13"/>
  <c r="I86" i="13"/>
  <c r="I87" i="13"/>
  <c r="I89" i="13"/>
  <c r="I90" i="13"/>
  <c r="I91" i="13"/>
  <c r="I92" i="13"/>
  <c r="I93" i="13"/>
  <c r="I94" i="13"/>
  <c r="I95" i="13"/>
  <c r="I96" i="13"/>
  <c r="I97" i="13"/>
  <c r="I99" i="13"/>
  <c r="I101" i="13"/>
  <c r="I103" i="13"/>
  <c r="I105" i="13"/>
  <c r="I106" i="13"/>
  <c r="I107" i="13"/>
  <c r="I108" i="13"/>
  <c r="I109" i="13"/>
  <c r="I110" i="13"/>
  <c r="I111" i="13"/>
  <c r="I112" i="13"/>
  <c r="I113" i="13"/>
  <c r="I114" i="13"/>
  <c r="I117" i="13"/>
  <c r="I118" i="13"/>
  <c r="I120" i="13"/>
  <c r="I122" i="13"/>
  <c r="I128" i="13"/>
  <c r="I130" i="13"/>
  <c r="I131" i="13"/>
  <c r="I132" i="13"/>
  <c r="I133" i="13"/>
  <c r="I134" i="13"/>
  <c r="I135" i="13"/>
  <c r="I136" i="13"/>
  <c r="I138" i="13"/>
  <c r="I141" i="13"/>
  <c r="I142" i="13"/>
  <c r="I143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3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30" i="13"/>
  <c r="I231" i="13"/>
  <c r="I232" i="13"/>
  <c r="I233" i="13"/>
  <c r="I234" i="13"/>
  <c r="I238" i="13"/>
  <c r="I239" i="13"/>
  <c r="I240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303" i="13"/>
  <c r="I304" i="13"/>
  <c r="I305" i="13"/>
  <c r="I306" i="13"/>
  <c r="I307" i="13"/>
  <c r="I308" i="13"/>
  <c r="I309" i="13"/>
  <c r="I310" i="13"/>
  <c r="I311" i="13"/>
  <c r="I312" i="13"/>
  <c r="I317" i="13"/>
  <c r="I318" i="13"/>
  <c r="I319" i="13"/>
  <c r="I320" i="13"/>
  <c r="I322" i="13"/>
  <c r="I323" i="13"/>
  <c r="I324" i="13"/>
  <c r="I325" i="13"/>
  <c r="I326" i="13"/>
  <c r="I327" i="13"/>
  <c r="I329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72" i="13"/>
  <c r="I373" i="13"/>
  <c r="I374" i="13"/>
  <c r="I375" i="13"/>
  <c r="I378" i="13"/>
  <c r="I379" i="13"/>
  <c r="I380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402" i="13"/>
  <c r="I403" i="13"/>
  <c r="I404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6" i="13"/>
  <c r="I428" i="13"/>
  <c r="I429" i="13"/>
  <c r="I430" i="13"/>
  <c r="I431" i="13"/>
  <c r="I434" i="13"/>
  <c r="I440" i="13"/>
  <c r="I441" i="13"/>
  <c r="I442" i="13"/>
  <c r="I443" i="13"/>
  <c r="I445" i="13"/>
  <c r="AV445" i="1"/>
  <c r="AQ445" i="13" s="1"/>
  <c r="AV443" i="1"/>
  <c r="AQ443" i="13" s="1"/>
  <c r="AV442" i="1"/>
  <c r="AQ442" i="13" s="1"/>
  <c r="AV441" i="1"/>
  <c r="AQ441" i="13" s="1"/>
  <c r="AV440" i="1"/>
  <c r="AQ440" i="13" s="1"/>
  <c r="AV434" i="1"/>
  <c r="AQ434" i="13" s="1"/>
  <c r="AV431" i="1"/>
  <c r="AQ431" i="13" s="1"/>
  <c r="AV430" i="1"/>
  <c r="AQ430" i="13" s="1"/>
  <c r="AV429" i="1"/>
  <c r="AQ429" i="13" s="1"/>
  <c r="AV428" i="1"/>
  <c r="AQ428" i="13" s="1"/>
  <c r="AV426" i="1"/>
  <c r="AQ426" i="13" s="1"/>
  <c r="AV424" i="1"/>
  <c r="AQ424" i="13" s="1"/>
  <c r="AV423" i="1"/>
  <c r="AQ423" i="13" s="1"/>
  <c r="AV422" i="1"/>
  <c r="AQ422" i="13" s="1"/>
  <c r="AV421" i="1"/>
  <c r="AQ421" i="13" s="1"/>
  <c r="AV420" i="1"/>
  <c r="AQ420" i="13" s="1"/>
  <c r="AV419" i="1"/>
  <c r="AQ419" i="13" s="1"/>
  <c r="AV418" i="1"/>
  <c r="AQ418" i="13" s="1"/>
  <c r="AV417" i="1"/>
  <c r="AQ417" i="13" s="1"/>
  <c r="AV416" i="1"/>
  <c r="AQ416" i="13" s="1"/>
  <c r="AV415" i="1"/>
  <c r="AQ415" i="13" s="1"/>
  <c r="AV414" i="1"/>
  <c r="AQ414" i="13" s="1"/>
  <c r="AV413" i="1"/>
  <c r="AQ413" i="13" s="1"/>
  <c r="AV412" i="1"/>
  <c r="AQ412" i="13" s="1"/>
  <c r="AV411" i="1"/>
  <c r="AQ411" i="13" s="1"/>
  <c r="AV410" i="1"/>
  <c r="AQ410" i="13" s="1"/>
  <c r="AV409" i="1"/>
  <c r="AQ409" i="13" s="1"/>
  <c r="AV408" i="1"/>
  <c r="AQ408" i="13" s="1"/>
  <c r="AV407" i="1"/>
  <c r="AQ407" i="13" s="1"/>
  <c r="AV406" i="1"/>
  <c r="AQ406" i="13" s="1"/>
  <c r="AV404" i="1"/>
  <c r="AQ404" i="13" s="1"/>
  <c r="AV403" i="1"/>
  <c r="AQ403" i="13" s="1"/>
  <c r="AV402" i="1"/>
  <c r="AQ402" i="13" s="1"/>
  <c r="AV398" i="1"/>
  <c r="AQ398" i="13" s="1"/>
  <c r="AV397" i="1"/>
  <c r="AQ397" i="13" s="1"/>
  <c r="AV396" i="1"/>
  <c r="AQ396" i="13" s="1"/>
  <c r="AV395" i="1"/>
  <c r="AQ395" i="13" s="1"/>
  <c r="AV394" i="1"/>
  <c r="AQ394" i="13" s="1"/>
  <c r="AV393" i="1"/>
  <c r="AQ393" i="13" s="1"/>
  <c r="AV392" i="1"/>
  <c r="AQ392" i="13" s="1"/>
  <c r="AV391" i="1"/>
  <c r="AQ391" i="13" s="1"/>
  <c r="AV390" i="1"/>
  <c r="AV389" i="1"/>
  <c r="AQ389" i="13" s="1"/>
  <c r="AV388" i="1"/>
  <c r="AQ388" i="13" s="1"/>
  <c r="AV387" i="1"/>
  <c r="AQ387" i="13" s="1"/>
  <c r="AV386" i="1"/>
  <c r="AQ386" i="13" s="1"/>
  <c r="AV385" i="1"/>
  <c r="AQ385" i="13" s="1"/>
  <c r="AV384" i="1"/>
  <c r="AQ384" i="13" s="1"/>
  <c r="AV383" i="1"/>
  <c r="AQ383" i="13" s="1"/>
  <c r="AV380" i="1"/>
  <c r="AQ380" i="13" s="1"/>
  <c r="AV379" i="1"/>
  <c r="AQ379" i="13" s="1"/>
  <c r="AV378" i="1"/>
  <c r="AQ378" i="13" s="1"/>
  <c r="AV375" i="1"/>
  <c r="AQ375" i="13" s="1"/>
  <c r="AV374" i="1"/>
  <c r="AV373" i="1"/>
  <c r="AQ373" i="13" s="1"/>
  <c r="AV372" i="1"/>
  <c r="AQ372" i="13" s="1"/>
  <c r="AV367" i="1"/>
  <c r="AQ367" i="13" s="1"/>
  <c r="AV366" i="1"/>
  <c r="AQ366" i="13" s="1"/>
  <c r="AV365" i="1"/>
  <c r="AQ365" i="13" s="1"/>
  <c r="AV364" i="1"/>
  <c r="AQ364" i="13" s="1"/>
  <c r="AV363" i="1"/>
  <c r="AQ363" i="13" s="1"/>
  <c r="AV362" i="1"/>
  <c r="AQ362" i="13" s="1"/>
  <c r="AV361" i="1"/>
  <c r="AQ361" i="13" s="1"/>
  <c r="AV360" i="1"/>
  <c r="AQ360" i="13" s="1"/>
  <c r="AV359" i="1"/>
  <c r="AQ359" i="13" s="1"/>
  <c r="AV358" i="1"/>
  <c r="AV357" i="1"/>
  <c r="AQ357" i="13" s="1"/>
  <c r="AV356" i="1"/>
  <c r="AQ356" i="13" s="1"/>
  <c r="AV355" i="1"/>
  <c r="AQ355" i="13" s="1"/>
  <c r="AV354" i="1"/>
  <c r="AQ354" i="13" s="1"/>
  <c r="AV353" i="1"/>
  <c r="AQ353" i="13" s="1"/>
  <c r="AV352" i="1"/>
  <c r="AQ352" i="13" s="1"/>
  <c r="AV351" i="1"/>
  <c r="AQ351" i="13" s="1"/>
  <c r="AV350" i="1"/>
  <c r="AQ350" i="13" s="1"/>
  <c r="AV349" i="1"/>
  <c r="AQ349" i="13" s="1"/>
  <c r="AV348" i="1"/>
  <c r="AQ348" i="13" s="1"/>
  <c r="AV347" i="1"/>
  <c r="AQ347" i="13" s="1"/>
  <c r="AV346" i="1"/>
  <c r="AV345" i="1"/>
  <c r="AQ345" i="13" s="1"/>
  <c r="AV344" i="1"/>
  <c r="AQ344" i="13" s="1"/>
  <c r="AV343" i="1"/>
  <c r="AQ343" i="13" s="1"/>
  <c r="AV342" i="1"/>
  <c r="AQ342" i="13" s="1"/>
  <c r="AV341" i="1"/>
  <c r="AQ341" i="13" s="1"/>
  <c r="AV340" i="1"/>
  <c r="AQ340" i="13" s="1"/>
  <c r="AV339" i="1"/>
  <c r="AQ339" i="13" s="1"/>
  <c r="AV338" i="1"/>
  <c r="AQ338" i="13" s="1"/>
  <c r="AV337" i="1"/>
  <c r="AQ337" i="13" s="1"/>
  <c r="AV336" i="1"/>
  <c r="AQ336" i="13" s="1"/>
  <c r="AV335" i="1"/>
  <c r="AQ335" i="13" s="1"/>
  <c r="AV334" i="1"/>
  <c r="AV333" i="1"/>
  <c r="AQ333" i="13" s="1"/>
  <c r="AV332" i="1"/>
  <c r="AQ332" i="13" s="1"/>
  <c r="AV331" i="1"/>
  <c r="AQ331" i="13" s="1"/>
  <c r="AV329" i="1"/>
  <c r="AQ329" i="13" s="1"/>
  <c r="AV327" i="1"/>
  <c r="AQ327" i="13" s="1"/>
  <c r="AV326" i="1"/>
  <c r="AQ326" i="13" s="1"/>
  <c r="AV325" i="1"/>
  <c r="AQ325" i="13" s="1"/>
  <c r="AV324" i="1"/>
  <c r="AQ324" i="13" s="1"/>
  <c r="AV323" i="1"/>
  <c r="AQ323" i="13" s="1"/>
  <c r="AV322" i="1"/>
  <c r="AQ322" i="13" s="1"/>
  <c r="AV320" i="1"/>
  <c r="AQ320" i="13" s="1"/>
  <c r="AV319" i="1"/>
  <c r="AQ319" i="13" s="1"/>
  <c r="AV318" i="1"/>
  <c r="AQ318" i="13" s="1"/>
  <c r="AV317" i="1"/>
  <c r="AQ317" i="13" s="1"/>
  <c r="AV312" i="1"/>
  <c r="AQ312" i="13" s="1"/>
  <c r="AV311" i="1"/>
  <c r="AQ311" i="13" s="1"/>
  <c r="AV310" i="1"/>
  <c r="AQ310" i="13" s="1"/>
  <c r="AV309" i="1"/>
  <c r="AQ309" i="13" s="1"/>
  <c r="AV308" i="1"/>
  <c r="AV307" i="1"/>
  <c r="AQ307" i="13" s="1"/>
  <c r="AV306" i="1"/>
  <c r="AQ306" i="13" s="1"/>
  <c r="AV305" i="1"/>
  <c r="AQ305" i="13" s="1"/>
  <c r="AV304" i="1"/>
  <c r="AQ304" i="13" s="1"/>
  <c r="AV303" i="1"/>
  <c r="AQ303" i="13" s="1"/>
  <c r="AV295" i="1"/>
  <c r="AQ295" i="13" s="1"/>
  <c r="AV294" i="1"/>
  <c r="AQ294" i="13" s="1"/>
  <c r="AV293" i="1"/>
  <c r="AQ293" i="13" s="1"/>
  <c r="AV292" i="1"/>
  <c r="AQ292" i="13" s="1"/>
  <c r="AV291" i="1"/>
  <c r="AQ291" i="13" s="1"/>
  <c r="AV290" i="1"/>
  <c r="AQ290" i="13" s="1"/>
  <c r="AV289" i="1"/>
  <c r="AV288" i="1"/>
  <c r="AQ288" i="13" s="1"/>
  <c r="AV287" i="1"/>
  <c r="AQ287" i="13" s="1"/>
  <c r="AV286" i="1"/>
  <c r="AQ286" i="13" s="1"/>
  <c r="AV285" i="1"/>
  <c r="AQ285" i="13" s="1"/>
  <c r="AV284" i="1"/>
  <c r="AV283" i="1"/>
  <c r="AQ283" i="13" s="1"/>
  <c r="AV282" i="1"/>
  <c r="AQ282" i="13" s="1"/>
  <c r="AV281" i="1"/>
  <c r="AQ281" i="13" s="1"/>
  <c r="AV280" i="1"/>
  <c r="AQ280" i="13" s="1"/>
  <c r="AV279" i="1"/>
  <c r="AQ279" i="13" s="1"/>
  <c r="AV276" i="1"/>
  <c r="AQ276" i="13" s="1"/>
  <c r="AV275" i="1"/>
  <c r="AV274" i="1"/>
  <c r="AQ274" i="13" s="1"/>
  <c r="AV273" i="1"/>
  <c r="AQ273" i="13" s="1"/>
  <c r="AV272" i="1"/>
  <c r="AQ272" i="13" s="1"/>
  <c r="AV271" i="1"/>
  <c r="AQ271" i="13" s="1"/>
  <c r="AV270" i="1"/>
  <c r="AQ270" i="13" s="1"/>
  <c r="AV269" i="1"/>
  <c r="AQ269" i="13" s="1"/>
  <c r="AV268" i="1"/>
  <c r="AV267" i="1"/>
  <c r="AQ267" i="13" s="1"/>
  <c r="AV266" i="1"/>
  <c r="AQ266" i="13" s="1"/>
  <c r="AV265" i="1"/>
  <c r="AQ265" i="13" s="1"/>
  <c r="AV264" i="1"/>
  <c r="AQ264" i="13" s="1"/>
  <c r="AV263" i="1"/>
  <c r="AV262" i="1"/>
  <c r="AQ262" i="13" s="1"/>
  <c r="AV261" i="1"/>
  <c r="AQ261" i="13" s="1"/>
  <c r="AV260" i="1"/>
  <c r="AQ260" i="13" s="1"/>
  <c r="AV259" i="1"/>
  <c r="AQ259" i="13" s="1"/>
  <c r="AV258" i="1"/>
  <c r="AQ258" i="13" s="1"/>
  <c r="AV257" i="1"/>
  <c r="AQ257" i="13" s="1"/>
  <c r="AV256" i="1"/>
  <c r="AV255" i="1"/>
  <c r="AQ255" i="13" s="1"/>
  <c r="AV254" i="1"/>
  <c r="AQ254" i="13" s="1"/>
  <c r="AV253" i="1"/>
  <c r="AQ253" i="13" s="1"/>
  <c r="AV252" i="1"/>
  <c r="AQ252" i="13" s="1"/>
  <c r="AV251" i="1"/>
  <c r="AV250" i="1"/>
  <c r="AQ250" i="13" s="1"/>
  <c r="AV249" i="1"/>
  <c r="AQ249" i="13" s="1"/>
  <c r="AV248" i="1"/>
  <c r="AQ248" i="13" s="1"/>
  <c r="AV247" i="1"/>
  <c r="AQ247" i="13" s="1"/>
  <c r="AV246" i="1"/>
  <c r="AQ246" i="13" s="1"/>
  <c r="AV245" i="1"/>
  <c r="AQ245" i="13" s="1"/>
  <c r="AV244" i="1"/>
  <c r="AV243" i="1"/>
  <c r="AV242" i="1"/>
  <c r="AQ242" i="13" s="1"/>
  <c r="AV240" i="1"/>
  <c r="AQ240" i="13" s="1"/>
  <c r="AV239" i="1"/>
  <c r="AQ239" i="13" s="1"/>
  <c r="AV238" i="1"/>
  <c r="AV234" i="1"/>
  <c r="AQ234" i="13" s="1"/>
  <c r="AV233" i="1"/>
  <c r="AQ233" i="13" s="1"/>
  <c r="AV232" i="1"/>
  <c r="AQ232" i="13" s="1"/>
  <c r="AV231" i="1"/>
  <c r="AQ231" i="13" s="1"/>
  <c r="AV230" i="1"/>
  <c r="AQ230" i="13" s="1"/>
  <c r="AV228" i="1"/>
  <c r="AQ228" i="13" s="1"/>
  <c r="AV227" i="1"/>
  <c r="AV226" i="1"/>
  <c r="AV225" i="1"/>
  <c r="AQ225" i="13" s="1"/>
  <c r="AV224" i="1"/>
  <c r="AQ224" i="13" s="1"/>
  <c r="AV223" i="1"/>
  <c r="AQ223" i="13" s="1"/>
  <c r="AV222" i="1"/>
  <c r="AV221" i="1"/>
  <c r="AQ221" i="13" s="1"/>
  <c r="AV220" i="1"/>
  <c r="AQ220" i="13" s="1"/>
  <c r="AV219" i="1"/>
  <c r="AQ219" i="13" s="1"/>
  <c r="AV218" i="1"/>
  <c r="AQ218" i="13" s="1"/>
  <c r="AV184" i="1"/>
  <c r="AV183" i="1"/>
  <c r="AQ183" i="13" s="1"/>
  <c r="AV181" i="1"/>
  <c r="AV180" i="1"/>
  <c r="AV179" i="1"/>
  <c r="AQ179" i="13" s="1"/>
  <c r="AV178" i="1"/>
  <c r="AQ178" i="13" s="1"/>
  <c r="AV177" i="1"/>
  <c r="AQ177" i="13" s="1"/>
  <c r="AV176" i="1"/>
  <c r="AQ176" i="13" s="1"/>
  <c r="AV175" i="1"/>
  <c r="AQ175" i="13" s="1"/>
  <c r="AV174" i="1"/>
  <c r="AQ174" i="13" s="1"/>
  <c r="AV173" i="1"/>
  <c r="AQ173" i="13" s="1"/>
  <c r="AV172" i="1"/>
  <c r="AQ172" i="13" s="1"/>
  <c r="AV171" i="1"/>
  <c r="AV170" i="1"/>
  <c r="AQ170" i="13" s="1"/>
  <c r="AV157" i="1"/>
  <c r="AQ157" i="13" s="1"/>
  <c r="AV156" i="1"/>
  <c r="AQ156" i="13" s="1"/>
  <c r="AV141" i="1"/>
  <c r="AQ141" i="13" s="1"/>
  <c r="AV138" i="1"/>
  <c r="AQ138" i="13" s="1"/>
  <c r="AV136" i="1"/>
  <c r="AQ136" i="13" s="1"/>
  <c r="AV135" i="1"/>
  <c r="AQ135" i="13" s="1"/>
  <c r="AV134" i="1"/>
  <c r="AQ134" i="13" s="1"/>
  <c r="AV133" i="1"/>
  <c r="AQ133" i="13" s="1"/>
  <c r="AV132" i="1"/>
  <c r="AQ132" i="13" s="1"/>
  <c r="AV131" i="1"/>
  <c r="AQ131" i="13" s="1"/>
  <c r="AV130" i="1"/>
  <c r="AQ130" i="13" s="1"/>
  <c r="AV128" i="1"/>
  <c r="AQ128" i="13" s="1"/>
  <c r="AV122" i="1"/>
  <c r="AQ122" i="13" s="1"/>
  <c r="AV120" i="1"/>
  <c r="AQ120" i="13" s="1"/>
  <c r="AV118" i="1"/>
  <c r="AV117" i="1"/>
  <c r="AQ117" i="13" s="1"/>
  <c r="AV114" i="1"/>
  <c r="AQ114" i="13" s="1"/>
  <c r="AV113" i="1"/>
  <c r="AQ113" i="13" s="1"/>
  <c r="AV112" i="1"/>
  <c r="AQ112" i="13" s="1"/>
  <c r="AV111" i="1"/>
  <c r="AQ111" i="13" s="1"/>
  <c r="AV110" i="1"/>
  <c r="AV109" i="1"/>
  <c r="AQ109" i="13" s="1"/>
  <c r="AV108" i="1"/>
  <c r="AQ108" i="13" s="1"/>
  <c r="AV107" i="1"/>
  <c r="AV106" i="1"/>
  <c r="AQ106" i="13" s="1"/>
  <c r="AV105" i="1"/>
  <c r="AQ105" i="13" s="1"/>
  <c r="AV103" i="1"/>
  <c r="AV101" i="1"/>
  <c r="AQ101" i="13" s="1"/>
  <c r="AV99" i="1"/>
  <c r="AQ99" i="13" s="1"/>
  <c r="AV97" i="1"/>
  <c r="AQ97" i="13" s="1"/>
  <c r="AV96" i="1"/>
  <c r="AQ96" i="13" s="1"/>
  <c r="AV95" i="1"/>
  <c r="AQ95" i="13" s="1"/>
  <c r="AV94" i="1"/>
  <c r="AQ94" i="13" s="1"/>
  <c r="AV93" i="1"/>
  <c r="AQ93" i="13" s="1"/>
  <c r="AV92" i="1"/>
  <c r="AQ92" i="13" s="1"/>
  <c r="AV91" i="1"/>
  <c r="AV90" i="1"/>
  <c r="AQ90" i="13" s="1"/>
  <c r="AV89" i="1"/>
  <c r="AQ89" i="13" s="1"/>
  <c r="AV87" i="1"/>
  <c r="AQ87" i="13" s="1"/>
  <c r="AV86" i="1"/>
  <c r="AQ86" i="13" s="1"/>
  <c r="AV85" i="1"/>
  <c r="AQ85" i="13" s="1"/>
  <c r="AV84" i="1"/>
  <c r="AQ84" i="13" s="1"/>
  <c r="AV83" i="1"/>
  <c r="AQ83" i="13" s="1"/>
  <c r="AV82" i="1"/>
  <c r="AQ82" i="13" s="1"/>
  <c r="AV81" i="1"/>
  <c r="AV80" i="1"/>
  <c r="AQ80" i="13" s="1"/>
  <c r="AV78" i="1"/>
  <c r="AQ78" i="13" s="1"/>
  <c r="AV77" i="1"/>
  <c r="AQ77" i="13" s="1"/>
  <c r="AV76" i="1"/>
  <c r="AQ76" i="13" s="1"/>
  <c r="AV75" i="1"/>
  <c r="AQ75" i="13" s="1"/>
  <c r="AV74" i="1"/>
  <c r="AQ74" i="13" s="1"/>
  <c r="AV72" i="1"/>
  <c r="AQ72" i="13" s="1"/>
  <c r="AV71" i="1"/>
  <c r="AQ71" i="13" s="1"/>
  <c r="AV70" i="1"/>
  <c r="AQ70" i="13" s="1"/>
  <c r="AV69" i="1"/>
  <c r="AQ69" i="13" s="1"/>
  <c r="AV68" i="1"/>
  <c r="AQ68" i="13" s="1"/>
  <c r="AV67" i="1"/>
  <c r="AQ67" i="13" s="1"/>
  <c r="AV66" i="1"/>
  <c r="AV65" i="1"/>
  <c r="AQ65" i="13" s="1"/>
  <c r="AV64" i="1"/>
  <c r="AQ64" i="13" s="1"/>
  <c r="AV62" i="1"/>
  <c r="AV61" i="1"/>
  <c r="AV60" i="1"/>
  <c r="AV59" i="1"/>
  <c r="AQ59" i="13" s="1"/>
  <c r="AV58" i="1"/>
  <c r="AQ58" i="13" s="1"/>
  <c r="AV57" i="1"/>
  <c r="AQ57" i="13" s="1"/>
  <c r="AV56" i="1"/>
  <c r="AQ56" i="13" s="1"/>
  <c r="AV55" i="1"/>
  <c r="AV54" i="1"/>
  <c r="AQ54" i="13" s="1"/>
  <c r="AV53" i="1"/>
  <c r="AV52" i="1"/>
  <c r="AQ52" i="13" s="1"/>
  <c r="AV51" i="1"/>
  <c r="AV49" i="1"/>
  <c r="AV48" i="1"/>
  <c r="AQ48" i="13" s="1"/>
  <c r="AV47" i="1"/>
  <c r="AV46" i="1"/>
  <c r="AV45" i="1"/>
  <c r="AQ45" i="13" s="1"/>
  <c r="AV44" i="1"/>
  <c r="AQ44" i="13" s="1"/>
  <c r="AV43" i="1"/>
  <c r="AQ43" i="13" s="1"/>
  <c r="AV42" i="1"/>
  <c r="AV41" i="1"/>
  <c r="AV40" i="1"/>
  <c r="AV39" i="1"/>
  <c r="AQ39" i="13" s="1"/>
  <c r="AV36" i="1"/>
  <c r="AQ36" i="13" s="1"/>
  <c r="AV35" i="1"/>
  <c r="AQ35" i="13" s="1"/>
  <c r="AV34" i="1"/>
  <c r="AV32" i="1"/>
  <c r="AV30" i="1"/>
  <c r="AQ30" i="13" s="1"/>
  <c r="AV29" i="1"/>
  <c r="AQ29" i="13" s="1"/>
  <c r="AV28" i="1"/>
  <c r="AQ28" i="13" s="1"/>
  <c r="AV27" i="1"/>
  <c r="AQ27" i="13" s="1"/>
  <c r="AV26" i="1"/>
  <c r="AV25" i="1"/>
  <c r="AV24" i="1"/>
  <c r="AV23" i="1"/>
  <c r="AQ23" i="13" s="1"/>
  <c r="AV22" i="1"/>
  <c r="AV21" i="1"/>
  <c r="AV20" i="1"/>
  <c r="AQ20" i="13" s="1"/>
  <c r="AV19" i="1"/>
  <c r="AV18" i="1"/>
  <c r="AV17" i="1"/>
  <c r="AQ17" i="13" s="1"/>
  <c r="AV16" i="1"/>
  <c r="AQ16" i="13" s="1"/>
  <c r="AV15" i="1"/>
  <c r="AQ15" i="13" s="1"/>
  <c r="AV14" i="1"/>
  <c r="AV13" i="1"/>
  <c r="AV11" i="1"/>
  <c r="AV10" i="1"/>
  <c r="AQ10" i="13" s="1"/>
  <c r="AV9" i="1"/>
  <c r="AV7" i="1"/>
  <c r="AV6" i="1"/>
  <c r="AQ6" i="13" s="1"/>
  <c r="AP6" i="13" s="1"/>
  <c r="AP445" i="1"/>
  <c r="AP443" i="1"/>
  <c r="AM443" i="13" s="1"/>
  <c r="AP442" i="1"/>
  <c r="AM442" i="13" s="1"/>
  <c r="AP441" i="1"/>
  <c r="AM441" i="13" s="1"/>
  <c r="AP440" i="1"/>
  <c r="AM440" i="13" s="1"/>
  <c r="AP434" i="1"/>
  <c r="AM434" i="13" s="1"/>
  <c r="AP431" i="1"/>
  <c r="AM431" i="13" s="1"/>
  <c r="AP430" i="1"/>
  <c r="AM430" i="13" s="1"/>
  <c r="AP429" i="1"/>
  <c r="AM429" i="13" s="1"/>
  <c r="AP428" i="1"/>
  <c r="AM428" i="13" s="1"/>
  <c r="AP426" i="1"/>
  <c r="AM426" i="13" s="1"/>
  <c r="AP424" i="1"/>
  <c r="AM424" i="13" s="1"/>
  <c r="AP423" i="1"/>
  <c r="AM423" i="13" s="1"/>
  <c r="AP422" i="1"/>
  <c r="AM422" i="13" s="1"/>
  <c r="AP421" i="1"/>
  <c r="AM421" i="13" s="1"/>
  <c r="AP420" i="1"/>
  <c r="AM420" i="13" s="1"/>
  <c r="AP419" i="1"/>
  <c r="AM419" i="13" s="1"/>
  <c r="AP418" i="1"/>
  <c r="AP417" i="1"/>
  <c r="AP416" i="1"/>
  <c r="AP415" i="1"/>
  <c r="AM415" i="13" s="1"/>
  <c r="AP414" i="1"/>
  <c r="AM414" i="13" s="1"/>
  <c r="AP413" i="1"/>
  <c r="AM413" i="13" s="1"/>
  <c r="AP412" i="1"/>
  <c r="AM412" i="13" s="1"/>
  <c r="AP411" i="1"/>
  <c r="AM411" i="13" s="1"/>
  <c r="AP410" i="1"/>
  <c r="AM410" i="13" s="1"/>
  <c r="AP409" i="1"/>
  <c r="AM409" i="13" s="1"/>
  <c r="AP408" i="1"/>
  <c r="AM408" i="13" s="1"/>
  <c r="AP407" i="1"/>
  <c r="AM407" i="13" s="1"/>
  <c r="AP406" i="1"/>
  <c r="AP404" i="1"/>
  <c r="AP403" i="1"/>
  <c r="AP402" i="1"/>
  <c r="AP398" i="1"/>
  <c r="AM398" i="13" s="1"/>
  <c r="AP397" i="1"/>
  <c r="AM397" i="13" s="1"/>
  <c r="AP396" i="1"/>
  <c r="AM396" i="13" s="1"/>
  <c r="AP395" i="1"/>
  <c r="AP394" i="1"/>
  <c r="AM394" i="13" s="1"/>
  <c r="AP393" i="1"/>
  <c r="AM393" i="13" s="1"/>
  <c r="AP392" i="1"/>
  <c r="AM392" i="13" s="1"/>
  <c r="AP391" i="1"/>
  <c r="AM391" i="13" s="1"/>
  <c r="AP390" i="1"/>
  <c r="AP389" i="1"/>
  <c r="AM389" i="13" s="1"/>
  <c r="AP388" i="1"/>
  <c r="AP387" i="1"/>
  <c r="AP386" i="1"/>
  <c r="AM386" i="13" s="1"/>
  <c r="AP385" i="1"/>
  <c r="AM385" i="13" s="1"/>
  <c r="AP384" i="1"/>
  <c r="AM384" i="13" s="1"/>
  <c r="AP383" i="1"/>
  <c r="AP380" i="1"/>
  <c r="AM380" i="13" s="1"/>
  <c r="AP379" i="1"/>
  <c r="AM379" i="13" s="1"/>
  <c r="AP378" i="1"/>
  <c r="AM378" i="13" s="1"/>
  <c r="AP375" i="1"/>
  <c r="AM375" i="13" s="1"/>
  <c r="AP374" i="1"/>
  <c r="AP373" i="1"/>
  <c r="AP372" i="1"/>
  <c r="AP367" i="1"/>
  <c r="AM367" i="13" s="1"/>
  <c r="AP366" i="1"/>
  <c r="AM366" i="13" s="1"/>
  <c r="AP365" i="1"/>
  <c r="AM365" i="13" s="1"/>
  <c r="AP364" i="1"/>
  <c r="AM364" i="13" s="1"/>
  <c r="AP363" i="1"/>
  <c r="AP362" i="1"/>
  <c r="AM362" i="13" s="1"/>
  <c r="AP361" i="1"/>
  <c r="AM361" i="13" s="1"/>
  <c r="AP360" i="1"/>
  <c r="AM360" i="13" s="1"/>
  <c r="AP359" i="1"/>
  <c r="AM359" i="13" s="1"/>
  <c r="AP358" i="1"/>
  <c r="AP357" i="1"/>
  <c r="AP356" i="1"/>
  <c r="AP355" i="1"/>
  <c r="AP354" i="1"/>
  <c r="AM354" i="13" s="1"/>
  <c r="AP353" i="1"/>
  <c r="AM353" i="13" s="1"/>
  <c r="AP352" i="1"/>
  <c r="AM352" i="13" s="1"/>
  <c r="AP351" i="1"/>
  <c r="AP350" i="1"/>
  <c r="AP349" i="1"/>
  <c r="AM349" i="13" s="1"/>
  <c r="AP348" i="1"/>
  <c r="AM348" i="13" s="1"/>
  <c r="AP347" i="1"/>
  <c r="AM347" i="13" s="1"/>
  <c r="AP346" i="1"/>
  <c r="AP345" i="1"/>
  <c r="AP344" i="1"/>
  <c r="AP343" i="1"/>
  <c r="AP342" i="1"/>
  <c r="AM342" i="13" s="1"/>
  <c r="AP341" i="1"/>
  <c r="AM341" i="13" s="1"/>
  <c r="AP340" i="1"/>
  <c r="AM340" i="13" s="1"/>
  <c r="AP339" i="1"/>
  <c r="AM339" i="13" s="1"/>
  <c r="AP338" i="1"/>
  <c r="AM338" i="13" s="1"/>
  <c r="AP337" i="1"/>
  <c r="AM337" i="13" s="1"/>
  <c r="AP336" i="1"/>
  <c r="AM336" i="13" s="1"/>
  <c r="AP335" i="1"/>
  <c r="AM335" i="13" s="1"/>
  <c r="AP334" i="1"/>
  <c r="AM334" i="13" s="1"/>
  <c r="AP333" i="1"/>
  <c r="AM333" i="13" s="1"/>
  <c r="AP332" i="1"/>
  <c r="AP331" i="1"/>
  <c r="AP329" i="1"/>
  <c r="AM329" i="13" s="1"/>
  <c r="AP327" i="1"/>
  <c r="AM327" i="13" s="1"/>
  <c r="AP326" i="1"/>
  <c r="AM326" i="13" s="1"/>
  <c r="AP325" i="1"/>
  <c r="AM325" i="13" s="1"/>
  <c r="AP324" i="1"/>
  <c r="AP323" i="1"/>
  <c r="AM323" i="13" s="1"/>
  <c r="AP322" i="1"/>
  <c r="AM322" i="13" s="1"/>
  <c r="AP320" i="1"/>
  <c r="AM320" i="13" s="1"/>
  <c r="AP319" i="1"/>
  <c r="AP318" i="1"/>
  <c r="AP317" i="1"/>
  <c r="AP312" i="1"/>
  <c r="AM312" i="13" s="1"/>
  <c r="AP311" i="1"/>
  <c r="AM311" i="13" s="1"/>
  <c r="AP310" i="1"/>
  <c r="AM310" i="13" s="1"/>
  <c r="AP309" i="1"/>
  <c r="AM309" i="13" s="1"/>
  <c r="AP308" i="1"/>
  <c r="AP307" i="1"/>
  <c r="AP306" i="1"/>
  <c r="AM306" i="13" s="1"/>
  <c r="AP305" i="1"/>
  <c r="AM305" i="13" s="1"/>
  <c r="AP304" i="1"/>
  <c r="AM304" i="13" s="1"/>
  <c r="AP303" i="1"/>
  <c r="AP295" i="1"/>
  <c r="AP294" i="1"/>
  <c r="AP293" i="1"/>
  <c r="AP292" i="1"/>
  <c r="AM292" i="13" s="1"/>
  <c r="AP291" i="1"/>
  <c r="AM291" i="13" s="1"/>
  <c r="AP290" i="1"/>
  <c r="AM290" i="13" s="1"/>
  <c r="AP289" i="1"/>
  <c r="AP288" i="1"/>
  <c r="AP287" i="1"/>
  <c r="AM287" i="13" s="1"/>
  <c r="AP286" i="1"/>
  <c r="AM286" i="13" s="1"/>
  <c r="AP285" i="1"/>
  <c r="AM285" i="13" s="1"/>
  <c r="AP284" i="1"/>
  <c r="AP283" i="1"/>
  <c r="AP282" i="1"/>
  <c r="AP281" i="1"/>
  <c r="AP280" i="1"/>
  <c r="AM280" i="13" s="1"/>
  <c r="AP279" i="1"/>
  <c r="AM279" i="13" s="1"/>
  <c r="AP276" i="1"/>
  <c r="AM276" i="13" s="1"/>
  <c r="AP275" i="1"/>
  <c r="AP274" i="1"/>
  <c r="AP273" i="1"/>
  <c r="AM273" i="13" s="1"/>
  <c r="AP272" i="1"/>
  <c r="AM272" i="13" s="1"/>
  <c r="AP271" i="1"/>
  <c r="AM271" i="13" s="1"/>
  <c r="AP270" i="1"/>
  <c r="AM270" i="13" s="1"/>
  <c r="AP269" i="1"/>
  <c r="AP268" i="1"/>
  <c r="AP267" i="1"/>
  <c r="AP266" i="1"/>
  <c r="AM266" i="13" s="1"/>
  <c r="AP265" i="1"/>
  <c r="AM265" i="13" s="1"/>
  <c r="AP264" i="1"/>
  <c r="AM264" i="13" s="1"/>
  <c r="AP263" i="1"/>
  <c r="AP262" i="1"/>
  <c r="AP261" i="1"/>
  <c r="AM261" i="13" s="1"/>
  <c r="AP260" i="1"/>
  <c r="AM260" i="13" s="1"/>
  <c r="AP259" i="1"/>
  <c r="AM259" i="13" s="1"/>
  <c r="AP258" i="1"/>
  <c r="AM258" i="13" s="1"/>
  <c r="AP257" i="1"/>
  <c r="AM257" i="13" s="1"/>
  <c r="AP256" i="1"/>
  <c r="AP255" i="1"/>
  <c r="AP254" i="1"/>
  <c r="AM254" i="13" s="1"/>
  <c r="AP253" i="1"/>
  <c r="AM253" i="13" s="1"/>
  <c r="AP252" i="1"/>
  <c r="AM252" i="13" s="1"/>
  <c r="AP251" i="1"/>
  <c r="AP250" i="1"/>
  <c r="AP249" i="1"/>
  <c r="AM249" i="13" s="1"/>
  <c r="AP248" i="1"/>
  <c r="AM248" i="13" s="1"/>
  <c r="AP247" i="1"/>
  <c r="AM247" i="13" s="1"/>
  <c r="AP246" i="1"/>
  <c r="AM246" i="13" s="1"/>
  <c r="AP245" i="1"/>
  <c r="AP244" i="1"/>
  <c r="AP243" i="1"/>
  <c r="AP242" i="1"/>
  <c r="AM242" i="13" s="1"/>
  <c r="AP240" i="1"/>
  <c r="AM240" i="13" s="1"/>
  <c r="AP239" i="1"/>
  <c r="AM239" i="13" s="1"/>
  <c r="AP238" i="1"/>
  <c r="AM238" i="13" s="1"/>
  <c r="AP234" i="1"/>
  <c r="AP233" i="1"/>
  <c r="AM233" i="13" s="1"/>
  <c r="AP232" i="1"/>
  <c r="AM232" i="13" s="1"/>
  <c r="AP231" i="1"/>
  <c r="AM231" i="13" s="1"/>
  <c r="AP230" i="1"/>
  <c r="AM230" i="13" s="1"/>
  <c r="AP228" i="1"/>
  <c r="AP227" i="1"/>
  <c r="AP226" i="1"/>
  <c r="AP225" i="1"/>
  <c r="AM225" i="13" s="1"/>
  <c r="AP224" i="1"/>
  <c r="AM224" i="13" s="1"/>
  <c r="AP223" i="1"/>
  <c r="AM223" i="13" s="1"/>
  <c r="AP222" i="1"/>
  <c r="AP221" i="1"/>
  <c r="AP220" i="1"/>
  <c r="AM220" i="13" s="1"/>
  <c r="AP219" i="1"/>
  <c r="AM219" i="13" s="1"/>
  <c r="AP218" i="1"/>
  <c r="AM218" i="13" s="1"/>
  <c r="AP184" i="1"/>
  <c r="AP183" i="1"/>
  <c r="AP181" i="1"/>
  <c r="AP180" i="1"/>
  <c r="AP179" i="1"/>
  <c r="AM179" i="13" s="1"/>
  <c r="AP178" i="1"/>
  <c r="AM178" i="13" s="1"/>
  <c r="AP177" i="1"/>
  <c r="AM177" i="13" s="1"/>
  <c r="AP176" i="1"/>
  <c r="AP175" i="1"/>
  <c r="AP174" i="1"/>
  <c r="AM174" i="13" s="1"/>
  <c r="AP173" i="1"/>
  <c r="AM173" i="13" s="1"/>
  <c r="AP172" i="1"/>
  <c r="AM172" i="13" s="1"/>
  <c r="AP171" i="1"/>
  <c r="AP170" i="1"/>
  <c r="AP157" i="1"/>
  <c r="AM157" i="13" s="1"/>
  <c r="AP156" i="1"/>
  <c r="AM156" i="13" s="1"/>
  <c r="AP141" i="1"/>
  <c r="AM141" i="13" s="1"/>
  <c r="AP138" i="1"/>
  <c r="AM138" i="13" s="1"/>
  <c r="AP136" i="1"/>
  <c r="AM136" i="13" s="1"/>
  <c r="AP135" i="1"/>
  <c r="AM135" i="13" s="1"/>
  <c r="AP134" i="1"/>
  <c r="AM134" i="13" s="1"/>
  <c r="AP133" i="1"/>
  <c r="AM133" i="13" s="1"/>
  <c r="AP132" i="1"/>
  <c r="AM132" i="13" s="1"/>
  <c r="AP131" i="1"/>
  <c r="AM131" i="13" s="1"/>
  <c r="AP130" i="1"/>
  <c r="AM130" i="13" s="1"/>
  <c r="AP128" i="1"/>
  <c r="AM128" i="13" s="1"/>
  <c r="AP122" i="1"/>
  <c r="AM122" i="13" s="1"/>
  <c r="AP120" i="1"/>
  <c r="AM120" i="13" s="1"/>
  <c r="AP118" i="1"/>
  <c r="AP117" i="1"/>
  <c r="AP114" i="1"/>
  <c r="AM114" i="13" s="1"/>
  <c r="AP113" i="1"/>
  <c r="AM113" i="13" s="1"/>
  <c r="AP112" i="1"/>
  <c r="AM112" i="13" s="1"/>
  <c r="AP111" i="1"/>
  <c r="AM111" i="13" s="1"/>
  <c r="AP110" i="1"/>
  <c r="AP109" i="1"/>
  <c r="AM109" i="13" s="1"/>
  <c r="AP108" i="1"/>
  <c r="AM108" i="13" s="1"/>
  <c r="AP107" i="1"/>
  <c r="AM107" i="13" s="1"/>
  <c r="AP106" i="1"/>
  <c r="AM106" i="13" s="1"/>
  <c r="AP105" i="1"/>
  <c r="AP103" i="1"/>
  <c r="AP101" i="1"/>
  <c r="AM101" i="13" s="1"/>
  <c r="AP99" i="1"/>
  <c r="AM99" i="13" s="1"/>
  <c r="AP97" i="1"/>
  <c r="AM97" i="13" s="1"/>
  <c r="AP96" i="1"/>
  <c r="AM96" i="13" s="1"/>
  <c r="AP95" i="1"/>
  <c r="AM95" i="13" s="1"/>
  <c r="AP94" i="1"/>
  <c r="AM94" i="13" s="1"/>
  <c r="AP93" i="1"/>
  <c r="AM93" i="13" s="1"/>
  <c r="AP92" i="1"/>
  <c r="AM92" i="13" s="1"/>
  <c r="AP91" i="1"/>
  <c r="AM91" i="13" s="1"/>
  <c r="AP90" i="1"/>
  <c r="AP89" i="1"/>
  <c r="AP87" i="1"/>
  <c r="AP86" i="1"/>
  <c r="AP85" i="1"/>
  <c r="AM85" i="13" s="1"/>
  <c r="AP84" i="1"/>
  <c r="AM84" i="13" s="1"/>
  <c r="AP83" i="1"/>
  <c r="AM83" i="13" s="1"/>
  <c r="AP82" i="1"/>
  <c r="AM82" i="13" s="1"/>
  <c r="AP81" i="1"/>
  <c r="AP80" i="1"/>
  <c r="AM80" i="13" s="1"/>
  <c r="AP78" i="1"/>
  <c r="AM78" i="13" s="1"/>
  <c r="AP77" i="1"/>
  <c r="AM77" i="13" s="1"/>
  <c r="AP76" i="1"/>
  <c r="AM76" i="13" s="1"/>
  <c r="AP75" i="1"/>
  <c r="AM75" i="13" s="1"/>
  <c r="AP74" i="1"/>
  <c r="AM74" i="13" s="1"/>
  <c r="AP72" i="1"/>
  <c r="AM72" i="13" s="1"/>
  <c r="AP71" i="1"/>
  <c r="AM71" i="13" s="1"/>
  <c r="AP70" i="1"/>
  <c r="AM70" i="13" s="1"/>
  <c r="AP69" i="1"/>
  <c r="AM69" i="13" s="1"/>
  <c r="AP68" i="1"/>
  <c r="AM68" i="13" s="1"/>
  <c r="AP67" i="1"/>
  <c r="AP66" i="1"/>
  <c r="AP65" i="1"/>
  <c r="AM65" i="13" s="1"/>
  <c r="AP64" i="1"/>
  <c r="AM64" i="13" s="1"/>
  <c r="AP62" i="1"/>
  <c r="AP61" i="1"/>
  <c r="AP60" i="1"/>
  <c r="AM60" i="13" s="1"/>
  <c r="AP59" i="1"/>
  <c r="AM59" i="13" s="1"/>
  <c r="AP58" i="1"/>
  <c r="AM58" i="13" s="1"/>
  <c r="AP57" i="1"/>
  <c r="AM57" i="13" s="1"/>
  <c r="AP56" i="1"/>
  <c r="AM56" i="13" s="1"/>
  <c r="AP55" i="1"/>
  <c r="AM55" i="13" s="1"/>
  <c r="AP54" i="1"/>
  <c r="AP53" i="1"/>
  <c r="AP52" i="1"/>
  <c r="AM52" i="13" s="1"/>
  <c r="AP51" i="1"/>
  <c r="AM51" i="13" s="1"/>
  <c r="AP49" i="1"/>
  <c r="AP48" i="1"/>
  <c r="AM48" i="13" s="1"/>
  <c r="AP47" i="1"/>
  <c r="AP46" i="1"/>
  <c r="AM46" i="13" s="1"/>
  <c r="AP45" i="1"/>
  <c r="AM45" i="13" s="1"/>
  <c r="AP44" i="1"/>
  <c r="AM44" i="13" s="1"/>
  <c r="AP43" i="1"/>
  <c r="AM43" i="13" s="1"/>
  <c r="AP42" i="1"/>
  <c r="AP41" i="1"/>
  <c r="AP40" i="1"/>
  <c r="AP39" i="1"/>
  <c r="AM39" i="13" s="1"/>
  <c r="AP36" i="1"/>
  <c r="AM36" i="13" s="1"/>
  <c r="AP35" i="1"/>
  <c r="AM35" i="13" s="1"/>
  <c r="AP34" i="1"/>
  <c r="AP32" i="1"/>
  <c r="AP30" i="1"/>
  <c r="AM30" i="13" s="1"/>
  <c r="AP29" i="1"/>
  <c r="AM29" i="13" s="1"/>
  <c r="AP28" i="1"/>
  <c r="AM28" i="13" s="1"/>
  <c r="AP27" i="1"/>
  <c r="AM27" i="13" s="1"/>
  <c r="AP26" i="1"/>
  <c r="AP25" i="1"/>
  <c r="AP24" i="1"/>
  <c r="AP23" i="1"/>
  <c r="AM23" i="13" s="1"/>
  <c r="AP22" i="1"/>
  <c r="AM22" i="13" s="1"/>
  <c r="AP21" i="1"/>
  <c r="AP20" i="1"/>
  <c r="AP19" i="1"/>
  <c r="AP18" i="1"/>
  <c r="AM18" i="13" s="1"/>
  <c r="AP17" i="1"/>
  <c r="AM17" i="13" s="1"/>
  <c r="AP16" i="1"/>
  <c r="AM16" i="13" s="1"/>
  <c r="AP15" i="1"/>
  <c r="AM15" i="13" s="1"/>
  <c r="AP14" i="1"/>
  <c r="AP13" i="1"/>
  <c r="AP11" i="1"/>
  <c r="AP10" i="1"/>
  <c r="AM10" i="13" s="1"/>
  <c r="AP9" i="1"/>
  <c r="AM9" i="13" s="1"/>
  <c r="AP7" i="1"/>
  <c r="AP6" i="1"/>
  <c r="AM6" i="13" s="1"/>
  <c r="AL6" i="13" s="1"/>
  <c r="AJ445" i="1"/>
  <c r="AJ443" i="1"/>
  <c r="AI443" i="13" s="1"/>
  <c r="AJ442" i="1"/>
  <c r="AI442" i="13" s="1"/>
  <c r="AJ441" i="1"/>
  <c r="AI441" i="13" s="1"/>
  <c r="AJ440" i="1"/>
  <c r="AI440" i="13" s="1"/>
  <c r="AJ434" i="1"/>
  <c r="AI434" i="13" s="1"/>
  <c r="AJ431" i="1"/>
  <c r="AI431" i="13" s="1"/>
  <c r="AJ430" i="1"/>
  <c r="AI430" i="13" s="1"/>
  <c r="AJ429" i="1"/>
  <c r="AI429" i="13" s="1"/>
  <c r="AJ428" i="1"/>
  <c r="AJ426" i="1"/>
  <c r="AI426" i="13" s="1"/>
  <c r="AJ424" i="1"/>
  <c r="AI424" i="13" s="1"/>
  <c r="AJ423" i="1"/>
  <c r="AI423" i="13" s="1"/>
  <c r="AJ422" i="1"/>
  <c r="AI422" i="13" s="1"/>
  <c r="AJ421" i="1"/>
  <c r="AI421" i="13" s="1"/>
  <c r="AJ420" i="1"/>
  <c r="AI420" i="13" s="1"/>
  <c r="AJ419" i="1"/>
  <c r="AI419" i="13" s="1"/>
  <c r="AJ418" i="1"/>
  <c r="AJ417" i="1"/>
  <c r="AI417" i="13" s="1"/>
  <c r="AJ416" i="1"/>
  <c r="AJ415" i="1"/>
  <c r="AI415" i="13" s="1"/>
  <c r="AJ414" i="1"/>
  <c r="AJ413" i="1"/>
  <c r="AI413" i="13" s="1"/>
  <c r="AJ412" i="1"/>
  <c r="AI412" i="13" s="1"/>
  <c r="AJ411" i="1"/>
  <c r="AI411" i="13" s="1"/>
  <c r="AJ410" i="1"/>
  <c r="AI410" i="13" s="1"/>
  <c r="AJ409" i="1"/>
  <c r="AI409" i="13" s="1"/>
  <c r="AJ408" i="1"/>
  <c r="AI408" i="13" s="1"/>
  <c r="AJ407" i="1"/>
  <c r="AI407" i="13" s="1"/>
  <c r="AJ406" i="1"/>
  <c r="AJ404" i="1"/>
  <c r="AI404" i="13" s="1"/>
  <c r="AJ403" i="1"/>
  <c r="AJ402" i="1"/>
  <c r="AJ398" i="1"/>
  <c r="AI398" i="13" s="1"/>
  <c r="AJ397" i="1"/>
  <c r="AI397" i="13" s="1"/>
  <c r="AJ396" i="1"/>
  <c r="AI396" i="13" s="1"/>
  <c r="AJ395" i="1"/>
  <c r="AJ394" i="1"/>
  <c r="AI394" i="13" s="1"/>
  <c r="AJ393" i="1"/>
  <c r="AI393" i="13" s="1"/>
  <c r="AJ392" i="1"/>
  <c r="AI392" i="13" s="1"/>
  <c r="AJ391" i="1"/>
  <c r="AI391" i="13" s="1"/>
  <c r="AJ390" i="1"/>
  <c r="AJ389" i="1"/>
  <c r="AI389" i="13" s="1"/>
  <c r="AJ388" i="1"/>
  <c r="AJ387" i="1"/>
  <c r="AJ386" i="1"/>
  <c r="AJ385" i="1"/>
  <c r="AI385" i="13" s="1"/>
  <c r="AJ384" i="1"/>
  <c r="AI384" i="13" s="1"/>
  <c r="AJ383" i="1"/>
  <c r="AJ380" i="1"/>
  <c r="AI380" i="13" s="1"/>
  <c r="AJ379" i="1"/>
  <c r="AI379" i="13" s="1"/>
  <c r="AJ378" i="1"/>
  <c r="AI378" i="13" s="1"/>
  <c r="AJ375" i="1"/>
  <c r="AI375" i="13" s="1"/>
  <c r="AJ374" i="1"/>
  <c r="AJ373" i="1"/>
  <c r="AI373" i="13" s="1"/>
  <c r="AJ372" i="1"/>
  <c r="AJ367" i="1"/>
  <c r="AI367" i="13" s="1"/>
  <c r="AJ366" i="1"/>
  <c r="AI366" i="13" s="1"/>
  <c r="AJ365" i="1"/>
  <c r="AI365" i="13" s="1"/>
  <c r="AJ364" i="1"/>
  <c r="AI364" i="13" s="1"/>
  <c r="AJ363" i="1"/>
  <c r="AJ362" i="1"/>
  <c r="AJ361" i="1"/>
  <c r="AI361" i="13" s="1"/>
  <c r="AJ360" i="1"/>
  <c r="AI360" i="13" s="1"/>
  <c r="AJ359" i="1"/>
  <c r="AI359" i="13" s="1"/>
  <c r="AJ358" i="1"/>
  <c r="AJ357" i="1"/>
  <c r="AI357" i="13" s="1"/>
  <c r="AJ356" i="1"/>
  <c r="AJ355" i="1"/>
  <c r="AJ354" i="1"/>
  <c r="AJ353" i="1"/>
  <c r="AI353" i="13" s="1"/>
  <c r="AJ352" i="1"/>
  <c r="AI352" i="13" s="1"/>
  <c r="AJ351" i="1"/>
  <c r="AJ350" i="1"/>
  <c r="AJ349" i="1"/>
  <c r="AI349" i="13" s="1"/>
  <c r="AJ348" i="1"/>
  <c r="AI348" i="13" s="1"/>
  <c r="AJ347" i="1"/>
  <c r="AI347" i="13" s="1"/>
  <c r="AJ346" i="1"/>
  <c r="AJ345" i="1"/>
  <c r="AI345" i="13" s="1"/>
  <c r="AJ344" i="1"/>
  <c r="AJ343" i="1"/>
  <c r="AJ342" i="1"/>
  <c r="AJ341" i="1"/>
  <c r="AI341" i="13" s="1"/>
  <c r="AJ340" i="1"/>
  <c r="AI340" i="13" s="1"/>
  <c r="AJ339" i="1"/>
  <c r="AI339" i="13" s="1"/>
  <c r="AJ338" i="1"/>
  <c r="AI338" i="13" s="1"/>
  <c r="AJ337" i="1"/>
  <c r="AI337" i="13" s="1"/>
  <c r="AJ336" i="1"/>
  <c r="AI336" i="13" s="1"/>
  <c r="AJ335" i="1"/>
  <c r="AI335" i="13" s="1"/>
  <c r="AJ334" i="1"/>
  <c r="AI334" i="13" s="1"/>
  <c r="AJ333" i="1"/>
  <c r="AI333" i="13" s="1"/>
  <c r="AJ332" i="1"/>
  <c r="AJ331" i="1"/>
  <c r="AJ329" i="1"/>
  <c r="AI329" i="13" s="1"/>
  <c r="AJ327" i="1"/>
  <c r="AI327" i="13" s="1"/>
  <c r="AJ326" i="1"/>
  <c r="AI326" i="13" s="1"/>
  <c r="AJ325" i="1"/>
  <c r="AJ324" i="1"/>
  <c r="AJ323" i="1"/>
  <c r="AI323" i="13" s="1"/>
  <c r="AJ322" i="1"/>
  <c r="AI322" i="13" s="1"/>
  <c r="AJ320" i="1"/>
  <c r="AI320" i="13" s="1"/>
  <c r="AJ319" i="1"/>
  <c r="AJ318" i="1"/>
  <c r="AI318" i="13" s="1"/>
  <c r="AJ317" i="1"/>
  <c r="AJ312" i="1"/>
  <c r="AI312" i="13" s="1"/>
  <c r="AJ311" i="1"/>
  <c r="AI311" i="13" s="1"/>
  <c r="AJ310" i="1"/>
  <c r="AI310" i="13" s="1"/>
  <c r="AJ309" i="1"/>
  <c r="AI309" i="13" s="1"/>
  <c r="AJ308" i="1"/>
  <c r="AJ307" i="1"/>
  <c r="AJ306" i="1"/>
  <c r="AI306" i="13" s="1"/>
  <c r="AJ305" i="1"/>
  <c r="AI305" i="13" s="1"/>
  <c r="AJ304" i="1"/>
  <c r="AI304" i="13" s="1"/>
  <c r="AJ303" i="1"/>
  <c r="AJ295" i="1"/>
  <c r="AI295" i="13" s="1"/>
  <c r="AJ294" i="1"/>
  <c r="AJ293" i="1"/>
  <c r="AJ292" i="1"/>
  <c r="AJ291" i="1"/>
  <c r="AI291" i="13" s="1"/>
  <c r="AJ290" i="1"/>
  <c r="AI290" i="13" s="1"/>
  <c r="AJ289" i="1"/>
  <c r="AJ288" i="1"/>
  <c r="AJ287" i="1"/>
  <c r="AI287" i="13" s="1"/>
  <c r="AJ286" i="1"/>
  <c r="AI286" i="13" s="1"/>
  <c r="AJ285" i="1"/>
  <c r="AI285" i="13" s="1"/>
  <c r="AJ284" i="1"/>
  <c r="AJ283" i="1"/>
  <c r="AI283" i="13" s="1"/>
  <c r="AJ282" i="1"/>
  <c r="AJ281" i="1"/>
  <c r="AJ280" i="1"/>
  <c r="AI280" i="13" s="1"/>
  <c r="AJ279" i="1"/>
  <c r="AI279" i="13" s="1"/>
  <c r="AJ276" i="1"/>
  <c r="AI276" i="13" s="1"/>
  <c r="AJ275" i="1"/>
  <c r="AJ274" i="1"/>
  <c r="AJ273" i="1"/>
  <c r="AI273" i="13" s="1"/>
  <c r="AJ272" i="1"/>
  <c r="AI272" i="13" s="1"/>
  <c r="AJ271" i="1"/>
  <c r="AI271" i="13" s="1"/>
  <c r="AJ270" i="1"/>
  <c r="AI270" i="13" s="1"/>
  <c r="AJ269" i="1"/>
  <c r="AI269" i="13" s="1"/>
  <c r="AJ268" i="1"/>
  <c r="AJ267" i="1"/>
  <c r="AJ266" i="1"/>
  <c r="AJ265" i="1"/>
  <c r="AI265" i="13" s="1"/>
  <c r="AJ264" i="1"/>
  <c r="AI264" i="13" s="1"/>
  <c r="AJ263" i="1"/>
  <c r="AJ262" i="1"/>
  <c r="AJ261" i="1"/>
  <c r="AI261" i="13" s="1"/>
  <c r="AJ260" i="1"/>
  <c r="AI260" i="13" s="1"/>
  <c r="AJ259" i="1"/>
  <c r="AI259" i="13" s="1"/>
  <c r="AJ258" i="1"/>
  <c r="AI258" i="13" s="1"/>
  <c r="AJ257" i="1"/>
  <c r="AI257" i="13" s="1"/>
  <c r="AJ256" i="1"/>
  <c r="AJ255" i="1"/>
  <c r="AJ254" i="1"/>
  <c r="AJ253" i="1"/>
  <c r="AI253" i="13" s="1"/>
  <c r="AJ252" i="1"/>
  <c r="AI252" i="13" s="1"/>
  <c r="AJ251" i="1"/>
  <c r="AJ250" i="1"/>
  <c r="AJ249" i="1"/>
  <c r="AI249" i="13" s="1"/>
  <c r="AJ248" i="1"/>
  <c r="AI248" i="13" s="1"/>
  <c r="AJ247" i="1"/>
  <c r="AI247" i="13" s="1"/>
  <c r="AJ246" i="1"/>
  <c r="AI246" i="13" s="1"/>
  <c r="AJ245" i="1"/>
  <c r="AI245" i="13" s="1"/>
  <c r="AJ244" i="1"/>
  <c r="AJ243" i="1"/>
  <c r="AJ242" i="1"/>
  <c r="AJ240" i="1"/>
  <c r="AI240" i="13" s="1"/>
  <c r="AJ239" i="1"/>
  <c r="AI239" i="13" s="1"/>
  <c r="AJ238" i="1"/>
  <c r="AI238" i="13" s="1"/>
  <c r="AJ234" i="1"/>
  <c r="AJ233" i="1"/>
  <c r="AI233" i="13" s="1"/>
  <c r="AJ232" i="1"/>
  <c r="AI232" i="13" s="1"/>
  <c r="AJ231" i="1"/>
  <c r="AI231" i="13" s="1"/>
  <c r="AJ230" i="1"/>
  <c r="AJ228" i="1"/>
  <c r="AI228" i="13" s="1"/>
  <c r="AJ227" i="1"/>
  <c r="AJ226" i="1"/>
  <c r="AJ225" i="1"/>
  <c r="AJ224" i="1"/>
  <c r="AI224" i="13" s="1"/>
  <c r="AJ223" i="1"/>
  <c r="AI223" i="13" s="1"/>
  <c r="AJ222" i="1"/>
  <c r="AJ221" i="1"/>
  <c r="AJ220" i="1"/>
  <c r="AI220" i="13" s="1"/>
  <c r="AJ219" i="1"/>
  <c r="AI219" i="13" s="1"/>
  <c r="AJ218" i="1"/>
  <c r="AI218" i="13" s="1"/>
  <c r="AJ184" i="1"/>
  <c r="AJ183" i="1"/>
  <c r="AI183" i="13" s="1"/>
  <c r="AJ181" i="1"/>
  <c r="AJ180" i="1"/>
  <c r="AJ179" i="1"/>
  <c r="AJ178" i="1"/>
  <c r="AI178" i="13" s="1"/>
  <c r="AJ177" i="1"/>
  <c r="AI177" i="13" s="1"/>
  <c r="AJ176" i="1"/>
  <c r="AJ175" i="1"/>
  <c r="AJ174" i="1"/>
  <c r="AI174" i="13" s="1"/>
  <c r="AJ173" i="1"/>
  <c r="AI173" i="13" s="1"/>
  <c r="AJ172" i="1"/>
  <c r="AI172" i="13" s="1"/>
  <c r="AJ171" i="1"/>
  <c r="AJ170" i="1"/>
  <c r="AI170" i="13" s="1"/>
  <c r="AJ157" i="1"/>
  <c r="AI157" i="13" s="1"/>
  <c r="AJ156" i="1"/>
  <c r="AI156" i="13" s="1"/>
  <c r="AJ141" i="1"/>
  <c r="AI141" i="13" s="1"/>
  <c r="AJ138" i="1"/>
  <c r="AI138" i="13" s="1"/>
  <c r="AJ136" i="1"/>
  <c r="AI136" i="13" s="1"/>
  <c r="AJ135" i="1"/>
  <c r="AI135" i="13" s="1"/>
  <c r="AJ134" i="1"/>
  <c r="AI134" i="13" s="1"/>
  <c r="AJ133" i="1"/>
  <c r="AI133" i="13" s="1"/>
  <c r="AJ132" i="1"/>
  <c r="AI132" i="13" s="1"/>
  <c r="AJ131" i="1"/>
  <c r="AI131" i="13" s="1"/>
  <c r="AJ130" i="1"/>
  <c r="AI130" i="13" s="1"/>
  <c r="AJ128" i="1"/>
  <c r="AI128" i="13" s="1"/>
  <c r="AJ122" i="1"/>
  <c r="AI122" i="13" s="1"/>
  <c r="AJ120" i="1"/>
  <c r="AI120" i="13" s="1"/>
  <c r="AJ118" i="1"/>
  <c r="AJ117" i="1"/>
  <c r="AJ114" i="1"/>
  <c r="AI114" i="13" s="1"/>
  <c r="AJ113" i="1"/>
  <c r="AI113" i="13" s="1"/>
  <c r="AJ112" i="1"/>
  <c r="AI112" i="13" s="1"/>
  <c r="AJ111" i="1"/>
  <c r="AI111" i="13" s="1"/>
  <c r="AJ110" i="1"/>
  <c r="AJ109" i="1"/>
  <c r="AI109" i="13" s="1"/>
  <c r="AJ108" i="1"/>
  <c r="AJ107" i="1"/>
  <c r="AI107" i="13" s="1"/>
  <c r="AJ106" i="1"/>
  <c r="AI106" i="13" s="1"/>
  <c r="AJ105" i="1"/>
  <c r="AJ103" i="1"/>
  <c r="AJ101" i="1"/>
  <c r="AI101" i="13" s="1"/>
  <c r="AJ99" i="1"/>
  <c r="AI99" i="13" s="1"/>
  <c r="AJ97" i="1"/>
  <c r="AI97" i="13" s="1"/>
  <c r="AJ96" i="1"/>
  <c r="AI96" i="13" s="1"/>
  <c r="AJ95" i="1"/>
  <c r="AI95" i="13" s="1"/>
  <c r="AJ94" i="1"/>
  <c r="AJ93" i="1"/>
  <c r="AI93" i="13" s="1"/>
  <c r="AJ92" i="1"/>
  <c r="AI92" i="13" s="1"/>
  <c r="AJ91" i="1"/>
  <c r="AI91" i="13" s="1"/>
  <c r="AJ90" i="1"/>
  <c r="AJ89" i="1"/>
  <c r="AJ87" i="1"/>
  <c r="AI87" i="13" s="1"/>
  <c r="AJ86" i="1"/>
  <c r="AJ85" i="1"/>
  <c r="AI85" i="13" s="1"/>
  <c r="AJ84" i="1"/>
  <c r="AJ83" i="1"/>
  <c r="AI83" i="13" s="1"/>
  <c r="AJ82" i="1"/>
  <c r="AI82" i="13" s="1"/>
  <c r="AJ81" i="1"/>
  <c r="AJ80" i="1"/>
  <c r="AI80" i="13" s="1"/>
  <c r="AJ78" i="1"/>
  <c r="AI78" i="13" s="1"/>
  <c r="AJ77" i="1"/>
  <c r="AI77" i="13" s="1"/>
  <c r="AJ76" i="1"/>
  <c r="AI76" i="13" s="1"/>
  <c r="AJ75" i="1"/>
  <c r="AI75" i="13" s="1"/>
  <c r="AJ74" i="1"/>
  <c r="AI74" i="13" s="1"/>
  <c r="AJ72" i="1"/>
  <c r="AI72" i="13" s="1"/>
  <c r="AJ71" i="1"/>
  <c r="AI71" i="13" s="1"/>
  <c r="AJ70" i="1"/>
  <c r="AJ69" i="1"/>
  <c r="AI69" i="13" s="1"/>
  <c r="AJ68" i="1"/>
  <c r="AI68" i="13" s="1"/>
  <c r="AJ67" i="1"/>
  <c r="AJ66" i="1"/>
  <c r="AJ65" i="1"/>
  <c r="AI65" i="13" s="1"/>
  <c r="AJ64" i="1"/>
  <c r="AI64" i="13" s="1"/>
  <c r="AJ62" i="1"/>
  <c r="AJ61" i="1"/>
  <c r="AJ60" i="1"/>
  <c r="AI60" i="13" s="1"/>
  <c r="AJ59" i="1"/>
  <c r="AJ58" i="1"/>
  <c r="AI58" i="13" s="1"/>
  <c r="AJ57" i="1"/>
  <c r="AJ56" i="1"/>
  <c r="AI56" i="13" s="1"/>
  <c r="AJ55" i="1"/>
  <c r="AI55" i="13" s="1"/>
  <c r="AJ54" i="1"/>
  <c r="AJ53" i="1"/>
  <c r="AJ52" i="1"/>
  <c r="AI52" i="13" s="1"/>
  <c r="AJ51" i="1"/>
  <c r="AI51" i="13" s="1"/>
  <c r="AJ49" i="1"/>
  <c r="AJ48" i="1"/>
  <c r="AJ47" i="1"/>
  <c r="AJ46" i="1"/>
  <c r="AI46" i="13" s="1"/>
  <c r="AJ45" i="1"/>
  <c r="AI45" i="13" s="1"/>
  <c r="AJ44" i="1"/>
  <c r="AJ43" i="1"/>
  <c r="AI43" i="13" s="1"/>
  <c r="AJ42" i="1"/>
  <c r="AJ41" i="1"/>
  <c r="AJ40" i="1"/>
  <c r="AJ39" i="1"/>
  <c r="AI39" i="13" s="1"/>
  <c r="AJ36" i="1"/>
  <c r="AI36" i="13" s="1"/>
  <c r="AJ35" i="1"/>
  <c r="AJ34" i="1"/>
  <c r="AJ32" i="1"/>
  <c r="AJ30" i="1"/>
  <c r="AI30" i="13" s="1"/>
  <c r="AJ29" i="1"/>
  <c r="AI29" i="13" s="1"/>
  <c r="AJ28" i="1"/>
  <c r="AJ27" i="1"/>
  <c r="AI27" i="13" s="1"/>
  <c r="AJ26" i="1"/>
  <c r="AJ25" i="1"/>
  <c r="AJ24" i="1"/>
  <c r="AJ23" i="1"/>
  <c r="AI23" i="13" s="1"/>
  <c r="AJ22" i="1"/>
  <c r="AI22" i="13" s="1"/>
  <c r="AJ21" i="1"/>
  <c r="AJ20" i="1"/>
  <c r="AJ19" i="1"/>
  <c r="AJ18" i="1"/>
  <c r="AI18" i="13" s="1"/>
  <c r="AJ17" i="1"/>
  <c r="AI17" i="13" s="1"/>
  <c r="AJ16" i="1"/>
  <c r="AJ15" i="1"/>
  <c r="AI15" i="13" s="1"/>
  <c r="AJ14" i="1"/>
  <c r="AJ13" i="1"/>
  <c r="AJ11" i="1"/>
  <c r="AJ10" i="1"/>
  <c r="AI10" i="13" s="1"/>
  <c r="AJ9" i="1"/>
  <c r="AI9" i="13" s="1"/>
  <c r="AJ7" i="1"/>
  <c r="AJ6" i="1"/>
  <c r="AI6" i="13" s="1"/>
  <c r="AH6" i="13" s="1"/>
  <c r="AD445" i="1"/>
  <c r="AD443" i="1"/>
  <c r="AE443" i="13" s="1"/>
  <c r="AD442" i="1"/>
  <c r="AE442" i="13" s="1"/>
  <c r="AD441" i="1"/>
  <c r="AE441" i="13" s="1"/>
  <c r="AD440" i="1"/>
  <c r="AE440" i="13" s="1"/>
  <c r="AD434" i="1"/>
  <c r="AE434" i="13" s="1"/>
  <c r="AD431" i="1"/>
  <c r="AE431" i="13" s="1"/>
  <c r="AD430" i="1"/>
  <c r="AE430" i="13" s="1"/>
  <c r="AD429" i="1"/>
  <c r="AE429" i="13" s="1"/>
  <c r="AD428" i="1"/>
  <c r="AE428" i="13" s="1"/>
  <c r="AD426" i="1"/>
  <c r="AE426" i="13" s="1"/>
  <c r="AD424" i="1"/>
  <c r="AE424" i="13" s="1"/>
  <c r="AD423" i="1"/>
  <c r="AE423" i="13" s="1"/>
  <c r="AD422" i="1"/>
  <c r="AD421" i="1"/>
  <c r="AE421" i="13" s="1"/>
  <c r="AD420" i="1"/>
  <c r="AE420" i="13" s="1"/>
  <c r="AD419" i="1"/>
  <c r="AE419" i="13" s="1"/>
  <c r="AD418" i="1"/>
  <c r="AD417" i="1"/>
  <c r="AE417" i="13" s="1"/>
  <c r="AD416" i="1"/>
  <c r="AD415" i="1"/>
  <c r="AD414" i="1"/>
  <c r="AE414" i="13" s="1"/>
  <c r="AD413" i="1"/>
  <c r="AE413" i="13" s="1"/>
  <c r="AD412" i="1"/>
  <c r="AE412" i="13" s="1"/>
  <c r="AD411" i="1"/>
  <c r="AE411" i="13" s="1"/>
  <c r="AD410" i="1"/>
  <c r="AD409" i="1"/>
  <c r="AE409" i="13" s="1"/>
  <c r="AD408" i="1"/>
  <c r="AE408" i="13" s="1"/>
  <c r="AD407" i="1"/>
  <c r="AE407" i="13" s="1"/>
  <c r="AD406" i="1"/>
  <c r="AD404" i="1"/>
  <c r="AE404" i="13" s="1"/>
  <c r="AD403" i="1"/>
  <c r="AD402" i="1"/>
  <c r="AD398" i="1"/>
  <c r="AE398" i="13" s="1"/>
  <c r="AD397" i="1"/>
  <c r="AE397" i="13" s="1"/>
  <c r="AD396" i="1"/>
  <c r="AE396" i="13" s="1"/>
  <c r="AD395" i="1"/>
  <c r="AD394" i="1"/>
  <c r="AD393" i="1"/>
  <c r="AE393" i="13" s="1"/>
  <c r="AD392" i="1"/>
  <c r="AE392" i="13" s="1"/>
  <c r="AD391" i="1"/>
  <c r="AE391" i="13" s="1"/>
  <c r="AD390" i="1"/>
  <c r="AD389" i="1"/>
  <c r="AE389" i="13" s="1"/>
  <c r="AD388" i="1"/>
  <c r="AD387" i="1"/>
  <c r="AD386" i="1"/>
  <c r="AE386" i="13" s="1"/>
  <c r="AD385" i="1"/>
  <c r="AE385" i="13" s="1"/>
  <c r="AD384" i="1"/>
  <c r="AE384" i="13" s="1"/>
  <c r="AD383" i="1"/>
  <c r="AD380" i="1"/>
  <c r="AD379" i="1"/>
  <c r="AE379" i="13" s="1"/>
  <c r="AD378" i="1"/>
  <c r="AE378" i="13" s="1"/>
  <c r="AD375" i="1"/>
  <c r="AE375" i="13" s="1"/>
  <c r="AD374" i="1"/>
  <c r="AD373" i="1"/>
  <c r="AE373" i="13" s="1"/>
  <c r="AD372" i="1"/>
  <c r="AD367" i="1"/>
  <c r="AE367" i="13" s="1"/>
  <c r="AD366" i="1"/>
  <c r="AE366" i="13" s="1"/>
  <c r="AD365" i="1"/>
  <c r="AE365" i="13" s="1"/>
  <c r="AD364" i="1"/>
  <c r="AE364" i="13" s="1"/>
  <c r="AD363" i="1"/>
  <c r="AD362" i="1"/>
  <c r="AD361" i="1"/>
  <c r="AE361" i="13" s="1"/>
  <c r="AD360" i="1"/>
  <c r="AE360" i="13" s="1"/>
  <c r="AD359" i="1"/>
  <c r="AE359" i="13" s="1"/>
  <c r="AD358" i="1"/>
  <c r="AD357" i="1"/>
  <c r="AE357" i="13" s="1"/>
  <c r="AD356" i="1"/>
  <c r="AD355" i="1"/>
  <c r="AD354" i="1"/>
  <c r="AE354" i="13" s="1"/>
  <c r="AD353" i="1"/>
  <c r="AE353" i="13" s="1"/>
  <c r="AD352" i="1"/>
  <c r="AE352" i="13" s="1"/>
  <c r="AD351" i="1"/>
  <c r="AD350" i="1"/>
  <c r="AD349" i="1"/>
  <c r="AE349" i="13" s="1"/>
  <c r="AD348" i="1"/>
  <c r="AE348" i="13" s="1"/>
  <c r="AD347" i="1"/>
  <c r="AE347" i="13" s="1"/>
  <c r="AD346" i="1"/>
  <c r="AD345" i="1"/>
  <c r="AE345" i="13" s="1"/>
  <c r="AD344" i="1"/>
  <c r="AD343" i="1"/>
  <c r="AD342" i="1"/>
  <c r="AE342" i="13" s="1"/>
  <c r="AD341" i="1"/>
  <c r="AE341" i="13" s="1"/>
  <c r="AD340" i="1"/>
  <c r="AE340" i="13" s="1"/>
  <c r="AD339" i="1"/>
  <c r="AD338" i="1"/>
  <c r="AD337" i="1"/>
  <c r="AE337" i="13" s="1"/>
  <c r="AD336" i="1"/>
  <c r="AE336" i="13" s="1"/>
  <c r="AD335" i="1"/>
  <c r="AE335" i="13" s="1"/>
  <c r="AD334" i="1"/>
  <c r="AD333" i="1"/>
  <c r="AE333" i="13" s="1"/>
  <c r="AD332" i="1"/>
  <c r="AD331" i="1"/>
  <c r="AD329" i="1"/>
  <c r="AE329" i="13" s="1"/>
  <c r="AD327" i="1"/>
  <c r="AE327" i="13" s="1"/>
  <c r="AD326" i="1"/>
  <c r="AE326" i="13" s="1"/>
  <c r="AD325" i="1"/>
  <c r="AD324" i="1"/>
  <c r="AD323" i="1"/>
  <c r="AE323" i="13" s="1"/>
  <c r="AD322" i="1"/>
  <c r="AE322" i="13" s="1"/>
  <c r="AD320" i="1"/>
  <c r="AE320" i="13" s="1"/>
  <c r="AD319" i="1"/>
  <c r="AD318" i="1"/>
  <c r="AE318" i="13" s="1"/>
  <c r="AD317" i="1"/>
  <c r="AD312" i="1"/>
  <c r="AE312" i="13" s="1"/>
  <c r="AD311" i="1"/>
  <c r="AE311" i="13" s="1"/>
  <c r="AD310" i="1"/>
  <c r="AE310" i="13" s="1"/>
  <c r="AD309" i="1"/>
  <c r="AE309" i="13" s="1"/>
  <c r="AD308" i="1"/>
  <c r="AD307" i="1"/>
  <c r="AD306" i="1"/>
  <c r="AE306" i="13" s="1"/>
  <c r="AD305" i="1"/>
  <c r="AE305" i="13" s="1"/>
  <c r="AD304" i="1"/>
  <c r="AE304" i="13" s="1"/>
  <c r="AD303" i="1"/>
  <c r="AD295" i="1"/>
  <c r="AE295" i="13" s="1"/>
  <c r="AD294" i="1"/>
  <c r="AD293" i="1"/>
  <c r="AD292" i="1"/>
  <c r="AE292" i="13" s="1"/>
  <c r="AD291" i="1"/>
  <c r="AE291" i="13" s="1"/>
  <c r="AD290" i="1"/>
  <c r="AE290" i="13" s="1"/>
  <c r="AD289" i="1"/>
  <c r="AD288" i="1"/>
  <c r="AD287" i="1"/>
  <c r="AE287" i="13" s="1"/>
  <c r="AD286" i="1"/>
  <c r="AE286" i="13" s="1"/>
  <c r="AD285" i="1"/>
  <c r="AE285" i="13" s="1"/>
  <c r="AD284" i="1"/>
  <c r="AD283" i="1"/>
  <c r="AE283" i="13" s="1"/>
  <c r="AD282" i="1"/>
  <c r="AD281" i="1"/>
  <c r="AD280" i="1"/>
  <c r="AE280" i="13" s="1"/>
  <c r="AD279" i="1"/>
  <c r="AE279" i="13" s="1"/>
  <c r="AD276" i="1"/>
  <c r="AE276" i="13" s="1"/>
  <c r="AD275" i="1"/>
  <c r="AD274" i="1"/>
  <c r="AD273" i="1"/>
  <c r="AE273" i="13" s="1"/>
  <c r="AD272" i="1"/>
  <c r="AE272" i="13" s="1"/>
  <c r="AD271" i="1"/>
  <c r="AE271" i="13" s="1"/>
  <c r="AD270" i="1"/>
  <c r="AE270" i="13" s="1"/>
  <c r="AD269" i="1"/>
  <c r="AE269" i="13" s="1"/>
  <c r="AD268" i="1"/>
  <c r="AD267" i="1"/>
  <c r="AD266" i="1"/>
  <c r="AE266" i="13" s="1"/>
  <c r="AD265" i="1"/>
  <c r="AE265" i="13" s="1"/>
  <c r="AD264" i="1"/>
  <c r="AE264" i="13" s="1"/>
  <c r="AD263" i="1"/>
  <c r="AD262" i="1"/>
  <c r="AD261" i="1"/>
  <c r="AE261" i="13" s="1"/>
  <c r="AD260" i="1"/>
  <c r="AE260" i="13" s="1"/>
  <c r="AD259" i="1"/>
  <c r="AE259" i="13" s="1"/>
  <c r="AD258" i="1"/>
  <c r="AE258" i="13" s="1"/>
  <c r="AD257" i="1"/>
  <c r="AE257" i="13" s="1"/>
  <c r="AD256" i="1"/>
  <c r="AD255" i="1"/>
  <c r="AD254" i="1"/>
  <c r="AE254" i="13" s="1"/>
  <c r="AD253" i="1"/>
  <c r="AE253" i="13" s="1"/>
  <c r="AD252" i="1"/>
  <c r="AE252" i="13" s="1"/>
  <c r="AD251" i="1"/>
  <c r="AD250" i="1"/>
  <c r="AD249" i="1"/>
  <c r="AE249" i="13" s="1"/>
  <c r="AD248" i="1"/>
  <c r="AE248" i="13" s="1"/>
  <c r="AD247" i="1"/>
  <c r="AE247" i="13" s="1"/>
  <c r="AD246" i="1"/>
  <c r="AE246" i="13" s="1"/>
  <c r="AD245" i="1"/>
  <c r="AE245" i="13" s="1"/>
  <c r="AD244" i="1"/>
  <c r="AD243" i="1"/>
  <c r="AD242" i="1"/>
  <c r="AE242" i="13" s="1"/>
  <c r="AD240" i="1"/>
  <c r="AE240" i="13" s="1"/>
  <c r="AD239" i="1"/>
  <c r="AE239" i="13" s="1"/>
  <c r="AD238" i="1"/>
  <c r="AD234" i="1"/>
  <c r="AD233" i="1"/>
  <c r="AE233" i="13" s="1"/>
  <c r="AD232" i="1"/>
  <c r="AE232" i="13" s="1"/>
  <c r="AD231" i="1"/>
  <c r="AE231" i="13" s="1"/>
  <c r="AD230" i="1"/>
  <c r="AD228" i="1"/>
  <c r="AE228" i="13" s="1"/>
  <c r="AD227" i="1"/>
  <c r="AD226" i="1"/>
  <c r="AD225" i="1"/>
  <c r="AE225" i="13" s="1"/>
  <c r="AD224" i="1"/>
  <c r="AE224" i="13" s="1"/>
  <c r="AD223" i="1"/>
  <c r="AE223" i="13" s="1"/>
  <c r="AD222" i="1"/>
  <c r="AD221" i="1"/>
  <c r="AD220" i="1"/>
  <c r="AE220" i="13" s="1"/>
  <c r="AD219" i="1"/>
  <c r="AE219" i="13" s="1"/>
  <c r="AD218" i="1"/>
  <c r="AE218" i="13" s="1"/>
  <c r="AD184" i="1"/>
  <c r="AD183" i="1"/>
  <c r="AE183" i="13" s="1"/>
  <c r="AD181" i="1"/>
  <c r="AD180" i="1"/>
  <c r="AD179" i="1"/>
  <c r="AE179" i="13" s="1"/>
  <c r="AD178" i="1"/>
  <c r="AE178" i="13" s="1"/>
  <c r="AD177" i="1"/>
  <c r="AE177" i="13" s="1"/>
  <c r="AD176" i="1"/>
  <c r="AD175" i="1"/>
  <c r="AD174" i="1"/>
  <c r="AE174" i="13" s="1"/>
  <c r="AD173" i="1"/>
  <c r="AE173" i="13" s="1"/>
  <c r="AD172" i="1"/>
  <c r="AE172" i="13" s="1"/>
  <c r="AD171" i="1"/>
  <c r="AD170" i="1"/>
  <c r="AE170" i="13" s="1"/>
  <c r="AD157" i="1"/>
  <c r="AE157" i="13" s="1"/>
  <c r="AD156" i="1"/>
  <c r="AE156" i="13" s="1"/>
  <c r="AD141" i="1"/>
  <c r="AE141" i="13" s="1"/>
  <c r="AD138" i="1"/>
  <c r="AE138" i="13" s="1"/>
  <c r="AD136" i="1"/>
  <c r="AE136" i="13" s="1"/>
  <c r="AD135" i="1"/>
  <c r="AE135" i="13" s="1"/>
  <c r="AD134" i="1"/>
  <c r="AE134" i="13" s="1"/>
  <c r="AD133" i="1"/>
  <c r="AE133" i="13" s="1"/>
  <c r="AD132" i="1"/>
  <c r="AE132" i="13" s="1"/>
  <c r="AD131" i="1"/>
  <c r="AE131" i="13" s="1"/>
  <c r="AD130" i="1"/>
  <c r="AE130" i="13" s="1"/>
  <c r="AD128" i="1"/>
  <c r="AE128" i="13" s="1"/>
  <c r="AD122" i="1"/>
  <c r="AE122" i="13" s="1"/>
  <c r="AD120" i="1"/>
  <c r="AE120" i="13" s="1"/>
  <c r="AD118" i="1"/>
  <c r="AD117" i="1"/>
  <c r="AD114" i="1"/>
  <c r="AE114" i="13" s="1"/>
  <c r="AD113" i="1"/>
  <c r="AE113" i="13" s="1"/>
  <c r="AD112" i="1"/>
  <c r="AE112" i="13" s="1"/>
  <c r="AD111" i="1"/>
  <c r="AE111" i="13" s="1"/>
  <c r="AD110" i="1"/>
  <c r="AD109" i="1"/>
  <c r="AD108" i="1"/>
  <c r="AE108" i="13" s="1"/>
  <c r="AD107" i="1"/>
  <c r="AD106" i="1"/>
  <c r="AE106" i="13" s="1"/>
  <c r="AD105" i="1"/>
  <c r="AD103" i="1"/>
  <c r="AD101" i="1"/>
  <c r="AE101" i="13" s="1"/>
  <c r="AD99" i="1"/>
  <c r="AE99" i="13" s="1"/>
  <c r="AD97" i="1"/>
  <c r="AE97" i="13" s="1"/>
  <c r="AD96" i="1"/>
  <c r="AE96" i="13" s="1"/>
  <c r="AD95" i="1"/>
  <c r="AE95" i="13" s="1"/>
  <c r="AD94" i="1"/>
  <c r="AE94" i="13" s="1"/>
  <c r="AD93" i="1"/>
  <c r="AD92" i="1"/>
  <c r="AE92" i="13" s="1"/>
  <c r="AD91" i="1"/>
  <c r="AE91" i="13" s="1"/>
  <c r="AD90" i="1"/>
  <c r="AD89" i="1"/>
  <c r="AD87" i="1"/>
  <c r="AE87" i="13" s="1"/>
  <c r="AD86" i="1"/>
  <c r="AD85" i="1"/>
  <c r="AE85" i="13" s="1"/>
  <c r="AD84" i="1"/>
  <c r="AE84" i="13" s="1"/>
  <c r="AD83" i="1"/>
  <c r="AE83" i="13" s="1"/>
  <c r="AD82" i="1"/>
  <c r="AE82" i="13" s="1"/>
  <c r="AD81" i="1"/>
  <c r="AD80" i="1"/>
  <c r="AD78" i="1"/>
  <c r="AE78" i="13" s="1"/>
  <c r="AD77" i="1"/>
  <c r="AE77" i="13" s="1"/>
  <c r="AD76" i="1"/>
  <c r="AE76" i="13" s="1"/>
  <c r="AD75" i="1"/>
  <c r="AD74" i="1"/>
  <c r="AD72" i="1"/>
  <c r="AD71" i="1"/>
  <c r="AE71" i="13" s="1"/>
  <c r="AD70" i="1"/>
  <c r="AD69" i="1"/>
  <c r="AE69" i="13" s="1"/>
  <c r="AD68" i="1"/>
  <c r="AE68" i="13" s="1"/>
  <c r="AD67" i="1"/>
  <c r="AD66" i="1"/>
  <c r="AD65" i="1"/>
  <c r="AE65" i="13" s="1"/>
  <c r="AD64" i="1"/>
  <c r="AE64" i="13" s="1"/>
  <c r="AD62" i="1"/>
  <c r="AD61" i="1"/>
  <c r="AD60" i="1"/>
  <c r="AD59" i="1"/>
  <c r="AE59" i="13" s="1"/>
  <c r="AD58" i="1"/>
  <c r="AE58" i="13" s="1"/>
  <c r="AD57" i="1"/>
  <c r="AD56" i="1"/>
  <c r="AE56" i="13" s="1"/>
  <c r="AD55" i="1"/>
  <c r="AD54" i="1"/>
  <c r="AD53" i="1"/>
  <c r="AD52" i="1"/>
  <c r="AE52" i="13" s="1"/>
  <c r="AD51" i="1"/>
  <c r="AE51" i="13" s="1"/>
  <c r="AD49" i="1"/>
  <c r="AD48" i="1"/>
  <c r="AE48" i="13" s="1"/>
  <c r="AD47" i="1"/>
  <c r="AD46" i="1"/>
  <c r="AD45" i="1"/>
  <c r="AE45" i="13" s="1"/>
  <c r="AD44" i="1"/>
  <c r="AD43" i="1"/>
  <c r="AE43" i="13" s="1"/>
  <c r="AD42" i="1"/>
  <c r="AD41" i="1"/>
  <c r="AD40" i="1"/>
  <c r="AD39" i="1"/>
  <c r="AE39" i="13" s="1"/>
  <c r="AD36" i="1"/>
  <c r="AE36" i="13" s="1"/>
  <c r="AD35" i="1"/>
  <c r="AE35" i="13" s="1"/>
  <c r="AD34" i="1"/>
  <c r="AD32" i="1"/>
  <c r="AD30" i="1"/>
  <c r="AE30" i="13" s="1"/>
  <c r="AD29" i="1"/>
  <c r="AE29" i="13" s="1"/>
  <c r="AD28" i="1"/>
  <c r="AD27" i="1"/>
  <c r="AE27" i="13" s="1"/>
  <c r="AD26" i="1"/>
  <c r="AD25" i="1"/>
  <c r="AD24" i="1"/>
  <c r="AD23" i="1"/>
  <c r="AE23" i="13" s="1"/>
  <c r="AD22" i="1"/>
  <c r="AE22" i="13" s="1"/>
  <c r="AD21" i="1"/>
  <c r="AD20" i="1"/>
  <c r="AE20" i="13" s="1"/>
  <c r="AD19" i="1"/>
  <c r="AD18" i="1"/>
  <c r="AD17" i="1"/>
  <c r="AE17" i="13" s="1"/>
  <c r="AD16" i="1"/>
  <c r="AD15" i="1"/>
  <c r="AE15" i="13" s="1"/>
  <c r="AD14" i="1"/>
  <c r="AD13" i="1"/>
  <c r="AD11" i="1"/>
  <c r="AD10" i="1"/>
  <c r="AE10" i="13" s="1"/>
  <c r="AD9" i="1"/>
  <c r="AE9" i="13" s="1"/>
  <c r="AD7" i="1"/>
  <c r="AD6" i="1"/>
  <c r="AE6" i="13" s="1"/>
  <c r="AD6" i="13" s="1"/>
  <c r="X445" i="1"/>
  <c r="X443" i="1"/>
  <c r="AA443" i="13" s="1"/>
  <c r="X442" i="1"/>
  <c r="AA442" i="13" s="1"/>
  <c r="X441" i="1"/>
  <c r="AA441" i="13" s="1"/>
  <c r="X440" i="1"/>
  <c r="AA440" i="13" s="1"/>
  <c r="X434" i="1"/>
  <c r="AA434" i="13" s="1"/>
  <c r="X431" i="1"/>
  <c r="AA431" i="13" s="1"/>
  <c r="X430" i="1"/>
  <c r="AA430" i="13" s="1"/>
  <c r="X429" i="1"/>
  <c r="AA429" i="13" s="1"/>
  <c r="X428" i="1"/>
  <c r="X426" i="1"/>
  <c r="AA426" i="13" s="1"/>
  <c r="X424" i="1"/>
  <c r="AA424" i="13" s="1"/>
  <c r="X423" i="1"/>
  <c r="AA423" i="13" s="1"/>
  <c r="X422" i="1"/>
  <c r="X421" i="1"/>
  <c r="AA421" i="13" s="1"/>
  <c r="X420" i="1"/>
  <c r="AA420" i="13" s="1"/>
  <c r="X419" i="1"/>
  <c r="AA419" i="13" s="1"/>
  <c r="X418" i="1"/>
  <c r="X417" i="1"/>
  <c r="X416" i="1"/>
  <c r="X415" i="1"/>
  <c r="X414" i="1"/>
  <c r="X413" i="1"/>
  <c r="AA413" i="13" s="1"/>
  <c r="X412" i="1"/>
  <c r="AA412" i="13" s="1"/>
  <c r="X411" i="1"/>
  <c r="AA411" i="13" s="1"/>
  <c r="X410" i="1"/>
  <c r="X409" i="1"/>
  <c r="AA409" i="13" s="1"/>
  <c r="X408" i="1"/>
  <c r="AA408" i="13" s="1"/>
  <c r="X407" i="1"/>
  <c r="AA407" i="13" s="1"/>
  <c r="X406" i="1"/>
  <c r="X404" i="1"/>
  <c r="X403" i="1"/>
  <c r="X402" i="1"/>
  <c r="X398" i="1"/>
  <c r="AA398" i="13" s="1"/>
  <c r="X397" i="1"/>
  <c r="AA397" i="13" s="1"/>
  <c r="X396" i="1"/>
  <c r="AA396" i="13" s="1"/>
  <c r="X395" i="1"/>
  <c r="X394" i="1"/>
  <c r="X393" i="1"/>
  <c r="AA393" i="13" s="1"/>
  <c r="X392" i="1"/>
  <c r="AA392" i="13" s="1"/>
  <c r="X391" i="1"/>
  <c r="AA391" i="13" s="1"/>
  <c r="X390" i="1"/>
  <c r="X389" i="1"/>
  <c r="X388" i="1"/>
  <c r="X387" i="1"/>
  <c r="X386" i="1"/>
  <c r="X385" i="1"/>
  <c r="AA385" i="13" s="1"/>
  <c r="X384" i="1"/>
  <c r="AA384" i="13" s="1"/>
  <c r="X383" i="1"/>
  <c r="X380" i="1"/>
  <c r="X379" i="1"/>
  <c r="AA379" i="13" s="1"/>
  <c r="X378" i="1"/>
  <c r="AA378" i="13" s="1"/>
  <c r="X375" i="1"/>
  <c r="AA375" i="13" s="1"/>
  <c r="X374" i="1"/>
  <c r="X373" i="1"/>
  <c r="X372" i="1"/>
  <c r="X367" i="1"/>
  <c r="AA367" i="13" s="1"/>
  <c r="X366" i="1"/>
  <c r="AA366" i="13" s="1"/>
  <c r="X365" i="1"/>
  <c r="AA365" i="13" s="1"/>
  <c r="X364" i="1"/>
  <c r="AA364" i="13" s="1"/>
  <c r="X363" i="1"/>
  <c r="X362" i="1"/>
  <c r="X361" i="1"/>
  <c r="AA361" i="13" s="1"/>
  <c r="X360" i="1"/>
  <c r="AA360" i="13" s="1"/>
  <c r="X359" i="1"/>
  <c r="AA359" i="13" s="1"/>
  <c r="X358" i="1"/>
  <c r="X357" i="1"/>
  <c r="X356" i="1"/>
  <c r="X355" i="1"/>
  <c r="X354" i="1"/>
  <c r="X353" i="1"/>
  <c r="AA353" i="13" s="1"/>
  <c r="X352" i="1"/>
  <c r="AA352" i="13" s="1"/>
  <c r="X351" i="1"/>
  <c r="X350" i="1"/>
  <c r="X349" i="1"/>
  <c r="AA349" i="13" s="1"/>
  <c r="X348" i="1"/>
  <c r="AA348" i="13" s="1"/>
  <c r="X347" i="1"/>
  <c r="AA347" i="13" s="1"/>
  <c r="X346" i="1"/>
  <c r="X345" i="1"/>
  <c r="X344" i="1"/>
  <c r="X343" i="1"/>
  <c r="X342" i="1"/>
  <c r="X341" i="1"/>
  <c r="AA341" i="13" s="1"/>
  <c r="X340" i="1"/>
  <c r="AA340" i="13" s="1"/>
  <c r="X339" i="1"/>
  <c r="X338" i="1"/>
  <c r="X337" i="1"/>
  <c r="AA337" i="13" s="1"/>
  <c r="X336" i="1"/>
  <c r="AA336" i="13" s="1"/>
  <c r="X335" i="1"/>
  <c r="AA335" i="13" s="1"/>
  <c r="X334" i="1"/>
  <c r="X333" i="1"/>
  <c r="X332" i="1"/>
  <c r="X331" i="1"/>
  <c r="X329" i="1"/>
  <c r="AA329" i="13" s="1"/>
  <c r="X327" i="1"/>
  <c r="AA327" i="13" s="1"/>
  <c r="X326" i="1"/>
  <c r="AA326" i="13" s="1"/>
  <c r="X325" i="1"/>
  <c r="X324" i="1"/>
  <c r="X323" i="1"/>
  <c r="AA323" i="13" s="1"/>
  <c r="X322" i="1"/>
  <c r="AA322" i="13" s="1"/>
  <c r="X320" i="1"/>
  <c r="AA320" i="13" s="1"/>
  <c r="X319" i="1"/>
  <c r="X318" i="1"/>
  <c r="X317" i="1"/>
  <c r="X312" i="1"/>
  <c r="AA312" i="13" s="1"/>
  <c r="X311" i="1"/>
  <c r="AA311" i="13" s="1"/>
  <c r="X310" i="1"/>
  <c r="AA310" i="13" s="1"/>
  <c r="X309" i="1"/>
  <c r="AA309" i="13" s="1"/>
  <c r="X308" i="1"/>
  <c r="X307" i="1"/>
  <c r="X306" i="1"/>
  <c r="AA306" i="13" s="1"/>
  <c r="X305" i="1"/>
  <c r="AA305" i="13" s="1"/>
  <c r="X304" i="1"/>
  <c r="AA304" i="13" s="1"/>
  <c r="X303" i="1"/>
  <c r="X295" i="1"/>
  <c r="X294" i="1"/>
  <c r="X293" i="1"/>
  <c r="X292" i="1"/>
  <c r="X291" i="1"/>
  <c r="AA291" i="13" s="1"/>
  <c r="X290" i="1"/>
  <c r="AA290" i="13" s="1"/>
  <c r="X289" i="1"/>
  <c r="X288" i="1"/>
  <c r="X287" i="1"/>
  <c r="AA287" i="13" s="1"/>
  <c r="X286" i="1"/>
  <c r="AA286" i="13" s="1"/>
  <c r="X285" i="1"/>
  <c r="AA285" i="13" s="1"/>
  <c r="X284" i="1"/>
  <c r="X283" i="1"/>
  <c r="X282" i="1"/>
  <c r="X281" i="1"/>
  <c r="X280" i="1"/>
  <c r="X279" i="1"/>
  <c r="X276" i="1"/>
  <c r="AA276" i="13" s="1"/>
  <c r="X275" i="1"/>
  <c r="X274" i="1"/>
  <c r="X273" i="1"/>
  <c r="AA273" i="13" s="1"/>
  <c r="X272" i="1"/>
  <c r="AA272" i="13" s="1"/>
  <c r="X271" i="1"/>
  <c r="AA271" i="13" s="1"/>
  <c r="X270" i="1"/>
  <c r="AA270" i="13" s="1"/>
  <c r="X269" i="1"/>
  <c r="X268" i="1"/>
  <c r="X267" i="1"/>
  <c r="X266" i="1"/>
  <c r="X265" i="1"/>
  <c r="X264" i="1"/>
  <c r="AA264" i="13" s="1"/>
  <c r="X263" i="1"/>
  <c r="X262" i="1"/>
  <c r="X261" i="1"/>
  <c r="AA261" i="13" s="1"/>
  <c r="X260" i="1"/>
  <c r="AA260" i="13" s="1"/>
  <c r="X259" i="1"/>
  <c r="AA259" i="13" s="1"/>
  <c r="X258" i="1"/>
  <c r="AA258" i="13" s="1"/>
  <c r="X257" i="1"/>
  <c r="X256" i="1"/>
  <c r="X255" i="1"/>
  <c r="X254" i="1"/>
  <c r="X253" i="1"/>
  <c r="X252" i="1"/>
  <c r="AA252" i="13" s="1"/>
  <c r="X251" i="1"/>
  <c r="X250" i="1"/>
  <c r="X249" i="1"/>
  <c r="AA249" i="13" s="1"/>
  <c r="X248" i="1"/>
  <c r="AA248" i="13" s="1"/>
  <c r="X247" i="1"/>
  <c r="AA247" i="13" s="1"/>
  <c r="X246" i="1"/>
  <c r="AA246" i="13" s="1"/>
  <c r="X245" i="1"/>
  <c r="X244" i="1"/>
  <c r="X243" i="1"/>
  <c r="X242" i="1"/>
  <c r="X240" i="1"/>
  <c r="X239" i="1"/>
  <c r="AA239" i="13" s="1"/>
  <c r="X238" i="1"/>
  <c r="X234" i="1"/>
  <c r="X233" i="1"/>
  <c r="AA233" i="13" s="1"/>
  <c r="X232" i="1"/>
  <c r="AA232" i="13" s="1"/>
  <c r="X231" i="1"/>
  <c r="AA231" i="13" s="1"/>
  <c r="X230" i="1"/>
  <c r="X228" i="1"/>
  <c r="X227" i="1"/>
  <c r="X226" i="1"/>
  <c r="X225" i="1"/>
  <c r="X224" i="1"/>
  <c r="X223" i="1"/>
  <c r="AA223" i="13" s="1"/>
  <c r="X222" i="1"/>
  <c r="X221" i="1"/>
  <c r="X220" i="1"/>
  <c r="AA220" i="13" s="1"/>
  <c r="X219" i="1"/>
  <c r="AA219" i="13" s="1"/>
  <c r="X218" i="1"/>
  <c r="AA218" i="13" s="1"/>
  <c r="X184" i="1"/>
  <c r="X183" i="1"/>
  <c r="X181" i="1"/>
  <c r="X180" i="1"/>
  <c r="X179" i="1"/>
  <c r="X178" i="1"/>
  <c r="X177" i="1"/>
  <c r="AA177" i="13" s="1"/>
  <c r="X176" i="1"/>
  <c r="X175" i="1"/>
  <c r="X174" i="1"/>
  <c r="AA174" i="13" s="1"/>
  <c r="X173" i="1"/>
  <c r="AA173" i="13" s="1"/>
  <c r="X172" i="1"/>
  <c r="AA172" i="13" s="1"/>
  <c r="X171" i="1"/>
  <c r="X170" i="1"/>
  <c r="X157" i="1"/>
  <c r="AA157" i="13" s="1"/>
  <c r="X156" i="1"/>
  <c r="AA156" i="13" s="1"/>
  <c r="X141" i="1"/>
  <c r="AA141" i="13" s="1"/>
  <c r="X138" i="1"/>
  <c r="AA138" i="13" s="1"/>
  <c r="X136" i="1"/>
  <c r="AA136" i="13" s="1"/>
  <c r="X135" i="1"/>
  <c r="AA135" i="13" s="1"/>
  <c r="X134" i="1"/>
  <c r="AA134" i="13" s="1"/>
  <c r="X133" i="1"/>
  <c r="AA133" i="13" s="1"/>
  <c r="X132" i="1"/>
  <c r="AA132" i="13" s="1"/>
  <c r="X131" i="1"/>
  <c r="AA131" i="13" s="1"/>
  <c r="X130" i="1"/>
  <c r="AA130" i="13" s="1"/>
  <c r="X128" i="1"/>
  <c r="AA128" i="13" s="1"/>
  <c r="X122" i="1"/>
  <c r="AA122" i="13" s="1"/>
  <c r="X120" i="1"/>
  <c r="AA120" i="13" s="1"/>
  <c r="X118" i="1"/>
  <c r="X117" i="1"/>
  <c r="X114" i="1"/>
  <c r="AA114" i="13" s="1"/>
  <c r="X113" i="1"/>
  <c r="AA113" i="13" s="1"/>
  <c r="X112" i="1"/>
  <c r="AA112" i="13" s="1"/>
  <c r="X111" i="1"/>
  <c r="AA111" i="13" s="1"/>
  <c r="X110" i="1"/>
  <c r="X109" i="1"/>
  <c r="AA109" i="13" s="1"/>
  <c r="X108" i="1"/>
  <c r="X107" i="1"/>
  <c r="X106" i="1"/>
  <c r="AA106" i="13" s="1"/>
  <c r="X105" i="1"/>
  <c r="X103" i="1"/>
  <c r="X101" i="1"/>
  <c r="AA101" i="13" s="1"/>
  <c r="X99" i="1"/>
  <c r="AA99" i="13" s="1"/>
  <c r="X97" i="1"/>
  <c r="X96" i="1"/>
  <c r="AA96" i="13" s="1"/>
  <c r="X95" i="1"/>
  <c r="AA95" i="13" s="1"/>
  <c r="X94" i="1"/>
  <c r="X93" i="1"/>
  <c r="AA93" i="13" s="1"/>
  <c r="X92" i="1"/>
  <c r="AA92" i="13" s="1"/>
  <c r="X91" i="1"/>
  <c r="X90" i="1"/>
  <c r="X89" i="1"/>
  <c r="X87" i="1"/>
  <c r="X86" i="1"/>
  <c r="X85" i="1"/>
  <c r="AA85" i="13" s="1"/>
  <c r="X84" i="1"/>
  <c r="X83" i="1"/>
  <c r="AA83" i="13" s="1"/>
  <c r="X82" i="1"/>
  <c r="AA82" i="13" s="1"/>
  <c r="X81" i="1"/>
  <c r="X80" i="1"/>
  <c r="AA80" i="13" s="1"/>
  <c r="X78" i="1"/>
  <c r="X77" i="1"/>
  <c r="AA77" i="13" s="1"/>
  <c r="X76" i="1"/>
  <c r="AA76" i="13" s="1"/>
  <c r="X75" i="1"/>
  <c r="X74" i="1"/>
  <c r="X72" i="1"/>
  <c r="X71" i="1"/>
  <c r="AA71" i="13" s="1"/>
  <c r="X70" i="1"/>
  <c r="X69" i="1"/>
  <c r="AA69" i="13" s="1"/>
  <c r="X68" i="1"/>
  <c r="AA68" i="13" s="1"/>
  <c r="X67" i="1"/>
  <c r="X66" i="1"/>
  <c r="X65" i="1"/>
  <c r="AA65" i="13" s="1"/>
  <c r="X64" i="1"/>
  <c r="AA64" i="13" s="1"/>
  <c r="X62" i="1"/>
  <c r="X61" i="1"/>
  <c r="X60" i="1"/>
  <c r="X59" i="1"/>
  <c r="X58" i="1"/>
  <c r="AA58" i="13" s="1"/>
  <c r="X57" i="1"/>
  <c r="X56" i="1"/>
  <c r="AA56" i="13" s="1"/>
  <c r="X55" i="1"/>
  <c r="X54" i="1"/>
  <c r="X53" i="1"/>
  <c r="X52" i="1"/>
  <c r="AA52" i="13" s="1"/>
  <c r="X51" i="1"/>
  <c r="X49" i="1"/>
  <c r="X48" i="1"/>
  <c r="X47" i="1"/>
  <c r="X46" i="1"/>
  <c r="X45" i="1"/>
  <c r="AA45" i="13" s="1"/>
  <c r="X44" i="1"/>
  <c r="X43" i="1"/>
  <c r="AA43" i="13" s="1"/>
  <c r="X42" i="1"/>
  <c r="X41" i="1"/>
  <c r="X40" i="1"/>
  <c r="X39" i="1"/>
  <c r="AA39" i="13" s="1"/>
  <c r="X36" i="1"/>
  <c r="AA36" i="13" s="1"/>
  <c r="X35" i="1"/>
  <c r="AA35" i="13" s="1"/>
  <c r="X34" i="1"/>
  <c r="X32" i="1"/>
  <c r="X30" i="1"/>
  <c r="AA30" i="13" s="1"/>
  <c r="X29" i="1"/>
  <c r="AA29" i="13" s="1"/>
  <c r="X28" i="1"/>
  <c r="X27" i="1"/>
  <c r="AA27" i="13" s="1"/>
  <c r="X26" i="1"/>
  <c r="X25" i="1"/>
  <c r="X24" i="1"/>
  <c r="X23" i="1"/>
  <c r="AA23" i="13" s="1"/>
  <c r="X22" i="1"/>
  <c r="X21" i="1"/>
  <c r="X20" i="1"/>
  <c r="AA20" i="13" s="1"/>
  <c r="X19" i="1"/>
  <c r="X18" i="1"/>
  <c r="X17" i="1"/>
  <c r="AA17" i="13" s="1"/>
  <c r="X16" i="1"/>
  <c r="X15" i="1"/>
  <c r="AA15" i="13" s="1"/>
  <c r="X14" i="1"/>
  <c r="X13" i="1"/>
  <c r="X11" i="1"/>
  <c r="X10" i="1"/>
  <c r="AA10" i="13" s="1"/>
  <c r="X9" i="1"/>
  <c r="X7" i="1"/>
  <c r="X6" i="1"/>
  <c r="AA6" i="13" s="1"/>
  <c r="Z6" i="13" s="1"/>
  <c r="R6" i="1"/>
  <c r="R7" i="1"/>
  <c r="W7" i="13" s="1"/>
  <c r="R9" i="1"/>
  <c r="W9" i="13" s="1"/>
  <c r="R10" i="1"/>
  <c r="W10" i="13" s="1"/>
  <c r="R11" i="1"/>
  <c r="R13" i="1"/>
  <c r="R14" i="1"/>
  <c r="R15" i="1"/>
  <c r="R16" i="1"/>
  <c r="R17" i="1"/>
  <c r="W17" i="13" s="1"/>
  <c r="R18" i="1"/>
  <c r="W18" i="13" s="1"/>
  <c r="R19" i="1"/>
  <c r="R20" i="1"/>
  <c r="R21" i="1"/>
  <c r="R22" i="1"/>
  <c r="W22" i="13" s="1"/>
  <c r="R23" i="1"/>
  <c r="W23" i="13" s="1"/>
  <c r="R24" i="1"/>
  <c r="R25" i="1"/>
  <c r="R26" i="1"/>
  <c r="R27" i="1"/>
  <c r="R28" i="1"/>
  <c r="R29" i="1"/>
  <c r="W29" i="13" s="1"/>
  <c r="R30" i="1"/>
  <c r="W30" i="13" s="1"/>
  <c r="R32" i="1"/>
  <c r="R34" i="1"/>
  <c r="R35" i="1"/>
  <c r="R36" i="1"/>
  <c r="W36" i="13" s="1"/>
  <c r="R39" i="1"/>
  <c r="W39" i="13" s="1"/>
  <c r="R40" i="1"/>
  <c r="R41" i="1"/>
  <c r="R42" i="1"/>
  <c r="R43" i="1"/>
  <c r="R44" i="1"/>
  <c r="R45" i="1"/>
  <c r="W45" i="13" s="1"/>
  <c r="R46" i="1"/>
  <c r="W46" i="13" s="1"/>
  <c r="R47" i="1"/>
  <c r="R48" i="1"/>
  <c r="W48" i="13" s="1"/>
  <c r="R49" i="1"/>
  <c r="R51" i="1"/>
  <c r="W51" i="13" s="1"/>
  <c r="R52" i="1"/>
  <c r="W52" i="13" s="1"/>
  <c r="R53" i="1"/>
  <c r="R54" i="1"/>
  <c r="R55" i="1"/>
  <c r="W55" i="13" s="1"/>
  <c r="R56" i="1"/>
  <c r="W56" i="13" s="1"/>
  <c r="R57" i="1"/>
  <c r="R58" i="1"/>
  <c r="W58" i="13" s="1"/>
  <c r="R59" i="1"/>
  <c r="W59" i="13" s="1"/>
  <c r="R60" i="1"/>
  <c r="W60" i="13" s="1"/>
  <c r="R61" i="1"/>
  <c r="R62" i="1"/>
  <c r="R64" i="1"/>
  <c r="W64" i="13" s="1"/>
  <c r="R65" i="1"/>
  <c r="W65" i="13" s="1"/>
  <c r="R66" i="1"/>
  <c r="R67" i="1"/>
  <c r="R68" i="1"/>
  <c r="R69" i="1"/>
  <c r="W69" i="13" s="1"/>
  <c r="R70" i="1"/>
  <c r="R71" i="1"/>
  <c r="W71" i="13" s="1"/>
  <c r="R72" i="1"/>
  <c r="W72" i="13" s="1"/>
  <c r="R74" i="1"/>
  <c r="W74" i="13" s="1"/>
  <c r="R75" i="1"/>
  <c r="R76" i="1"/>
  <c r="R77" i="1"/>
  <c r="W77" i="13" s="1"/>
  <c r="R78" i="1"/>
  <c r="W78" i="13" s="1"/>
  <c r="R80" i="1"/>
  <c r="W80" i="13" s="1"/>
  <c r="R81" i="1"/>
  <c r="R82" i="1"/>
  <c r="W82" i="13" s="1"/>
  <c r="R83" i="1"/>
  <c r="W83" i="13" s="1"/>
  <c r="R84" i="1"/>
  <c r="W84" i="13" s="1"/>
  <c r="R85" i="1"/>
  <c r="W85" i="13" s="1"/>
  <c r="R86" i="1"/>
  <c r="R87" i="1"/>
  <c r="W87" i="13" s="1"/>
  <c r="R89" i="1"/>
  <c r="R90" i="1"/>
  <c r="R91" i="1"/>
  <c r="W91" i="13" s="1"/>
  <c r="R92" i="1"/>
  <c r="R93" i="1"/>
  <c r="W93" i="13" s="1"/>
  <c r="R94" i="1"/>
  <c r="W94" i="13" s="1"/>
  <c r="R95" i="1"/>
  <c r="R96" i="1"/>
  <c r="W96" i="13" s="1"/>
  <c r="R97" i="1"/>
  <c r="W97" i="13" s="1"/>
  <c r="R99" i="1"/>
  <c r="W99" i="13" s="1"/>
  <c r="R101" i="1"/>
  <c r="R103" i="1"/>
  <c r="R105" i="1"/>
  <c r="R106" i="1"/>
  <c r="W106" i="13" s="1"/>
  <c r="R107" i="1"/>
  <c r="W107" i="13" s="1"/>
  <c r="R108" i="1"/>
  <c r="W108" i="13" s="1"/>
  <c r="R109" i="1"/>
  <c r="W109" i="13" s="1"/>
  <c r="R110" i="1"/>
  <c r="R111" i="1"/>
  <c r="W111" i="13" s="1"/>
  <c r="R112" i="1"/>
  <c r="W112" i="13" s="1"/>
  <c r="R113" i="1"/>
  <c r="W113" i="13" s="1"/>
  <c r="R114" i="1"/>
  <c r="W114" i="13" s="1"/>
  <c r="R117" i="1"/>
  <c r="R118" i="1"/>
  <c r="R120" i="1"/>
  <c r="W120" i="13" s="1"/>
  <c r="R122" i="1"/>
  <c r="W122" i="13" s="1"/>
  <c r="R128" i="1"/>
  <c r="W128" i="13" s="1"/>
  <c r="R130" i="1"/>
  <c r="W130" i="13" s="1"/>
  <c r="R131" i="1"/>
  <c r="W131" i="13" s="1"/>
  <c r="R132" i="1"/>
  <c r="W132" i="13" s="1"/>
  <c r="R133" i="1"/>
  <c r="W133" i="13" s="1"/>
  <c r="R134" i="1"/>
  <c r="W134" i="13" s="1"/>
  <c r="R135" i="1"/>
  <c r="W135" i="13" s="1"/>
  <c r="R136" i="1"/>
  <c r="W136" i="13" s="1"/>
  <c r="R138" i="1"/>
  <c r="W138" i="13" s="1"/>
  <c r="R141" i="1"/>
  <c r="W141" i="13" s="1"/>
  <c r="R156" i="1"/>
  <c r="W156" i="13" s="1"/>
  <c r="R157" i="1"/>
  <c r="W157" i="13" s="1"/>
  <c r="R170" i="1"/>
  <c r="W170" i="13" s="1"/>
  <c r="R171" i="1"/>
  <c r="R172" i="1"/>
  <c r="W172" i="13" s="1"/>
  <c r="R173" i="1"/>
  <c r="R174" i="1"/>
  <c r="W174" i="13" s="1"/>
  <c r="R175" i="1"/>
  <c r="R176" i="1"/>
  <c r="R177" i="1"/>
  <c r="W177" i="13" s="1"/>
  <c r="R178" i="1"/>
  <c r="R179" i="1"/>
  <c r="W179" i="13" s="1"/>
  <c r="R180" i="1"/>
  <c r="R181" i="1"/>
  <c r="R183" i="1"/>
  <c r="W183" i="13" s="1"/>
  <c r="R184" i="1"/>
  <c r="R218" i="1"/>
  <c r="W218" i="13" s="1"/>
  <c r="R219" i="1"/>
  <c r="R220" i="1"/>
  <c r="W220" i="13" s="1"/>
  <c r="R221" i="1"/>
  <c r="R222" i="1"/>
  <c r="R223" i="1"/>
  <c r="W223" i="13" s="1"/>
  <c r="R224" i="1"/>
  <c r="R225" i="1"/>
  <c r="W225" i="13" s="1"/>
  <c r="R226" i="1"/>
  <c r="R227" i="1"/>
  <c r="R228" i="1"/>
  <c r="W228" i="13" s="1"/>
  <c r="R230" i="1"/>
  <c r="R231" i="1"/>
  <c r="W231" i="13" s="1"/>
  <c r="R232" i="1"/>
  <c r="R233" i="1"/>
  <c r="W233" i="13" s="1"/>
  <c r="R234" i="1"/>
  <c r="R238" i="1"/>
  <c r="W238" i="13" s="1"/>
  <c r="R239" i="1"/>
  <c r="W239" i="13" s="1"/>
  <c r="R240" i="1"/>
  <c r="R242" i="1"/>
  <c r="W242" i="13" s="1"/>
  <c r="R243" i="1"/>
  <c r="R244" i="1"/>
  <c r="R245" i="1"/>
  <c r="W245" i="13" s="1"/>
  <c r="R246" i="1"/>
  <c r="W246" i="13" s="1"/>
  <c r="R247" i="1"/>
  <c r="W247" i="13" s="1"/>
  <c r="R248" i="1"/>
  <c r="R249" i="1"/>
  <c r="W249" i="13" s="1"/>
  <c r="R250" i="1"/>
  <c r="R251" i="1"/>
  <c r="R252" i="1"/>
  <c r="W252" i="13" s="1"/>
  <c r="R253" i="1"/>
  <c r="R254" i="1"/>
  <c r="W254" i="13" s="1"/>
  <c r="R255" i="1"/>
  <c r="R256" i="1"/>
  <c r="R257" i="1"/>
  <c r="W257" i="13" s="1"/>
  <c r="R258" i="1"/>
  <c r="W258" i="13" s="1"/>
  <c r="R259" i="1"/>
  <c r="W259" i="13" s="1"/>
  <c r="R260" i="1"/>
  <c r="R261" i="1"/>
  <c r="W261" i="13" s="1"/>
  <c r="R262" i="1"/>
  <c r="R263" i="1"/>
  <c r="R264" i="1"/>
  <c r="W264" i="13" s="1"/>
  <c r="R265" i="1"/>
  <c r="R266" i="1"/>
  <c r="W266" i="13" s="1"/>
  <c r="R267" i="1"/>
  <c r="R268" i="1"/>
  <c r="R269" i="1"/>
  <c r="W269" i="13" s="1"/>
  <c r="R270" i="1"/>
  <c r="W270" i="13" s="1"/>
  <c r="R271" i="1"/>
  <c r="W271" i="13" s="1"/>
  <c r="R272" i="1"/>
  <c r="W272" i="13" s="1"/>
  <c r="R273" i="1"/>
  <c r="W273" i="13" s="1"/>
  <c r="R274" i="1"/>
  <c r="R275" i="1"/>
  <c r="R276" i="1"/>
  <c r="W276" i="13" s="1"/>
  <c r="R279" i="1"/>
  <c r="R280" i="1"/>
  <c r="W280" i="13" s="1"/>
  <c r="R281" i="1"/>
  <c r="R282" i="1"/>
  <c r="R283" i="1"/>
  <c r="W283" i="13" s="1"/>
  <c r="R284" i="1"/>
  <c r="R285" i="1"/>
  <c r="W285" i="13" s="1"/>
  <c r="R286" i="1"/>
  <c r="R287" i="1"/>
  <c r="W287" i="13" s="1"/>
  <c r="R288" i="1"/>
  <c r="R289" i="1"/>
  <c r="R290" i="1"/>
  <c r="W290" i="13" s="1"/>
  <c r="R291" i="1"/>
  <c r="R292" i="1"/>
  <c r="W292" i="13" s="1"/>
  <c r="R293" i="1"/>
  <c r="R294" i="1"/>
  <c r="R295" i="1"/>
  <c r="W295" i="13" s="1"/>
  <c r="R303" i="1"/>
  <c r="R304" i="1"/>
  <c r="W304" i="13" s="1"/>
  <c r="R305" i="1"/>
  <c r="R306" i="1"/>
  <c r="W306" i="13" s="1"/>
  <c r="R307" i="1"/>
  <c r="R308" i="1"/>
  <c r="R309" i="1"/>
  <c r="W309" i="13" s="1"/>
  <c r="R310" i="1"/>
  <c r="W310" i="13" s="1"/>
  <c r="R311" i="1"/>
  <c r="W311" i="13" s="1"/>
  <c r="R312" i="1"/>
  <c r="W312" i="13" s="1"/>
  <c r="R317" i="1"/>
  <c r="R318" i="1"/>
  <c r="W318" i="13" s="1"/>
  <c r="R319" i="1"/>
  <c r="R320" i="1"/>
  <c r="W320" i="13" s="1"/>
  <c r="R322" i="1"/>
  <c r="R323" i="1"/>
  <c r="W323" i="13" s="1"/>
  <c r="R324" i="1"/>
  <c r="R325" i="1"/>
  <c r="R326" i="1"/>
  <c r="W326" i="13" s="1"/>
  <c r="R327" i="1"/>
  <c r="W327" i="13" s="1"/>
  <c r="R329" i="1"/>
  <c r="W329" i="13" s="1"/>
  <c r="R331" i="1"/>
  <c r="R332" i="1"/>
  <c r="R333" i="1"/>
  <c r="W333" i="13" s="1"/>
  <c r="R334" i="1"/>
  <c r="W334" i="13" s="1"/>
  <c r="R335" i="1"/>
  <c r="W335" i="13" s="1"/>
  <c r="R336" i="1"/>
  <c r="R337" i="1"/>
  <c r="W337" i="13" s="1"/>
  <c r="R338" i="1"/>
  <c r="W338" i="13" s="1"/>
  <c r="R339" i="1"/>
  <c r="W339" i="13" s="1"/>
  <c r="R340" i="1"/>
  <c r="W340" i="13" s="1"/>
  <c r="R341" i="1"/>
  <c r="R342" i="1"/>
  <c r="W342" i="13" s="1"/>
  <c r="R343" i="1"/>
  <c r="R344" i="1"/>
  <c r="R345" i="1"/>
  <c r="W345" i="13" s="1"/>
  <c r="R346" i="1"/>
  <c r="R347" i="1"/>
  <c r="W347" i="13" s="1"/>
  <c r="R348" i="1"/>
  <c r="R349" i="1"/>
  <c r="W349" i="13" s="1"/>
  <c r="R350" i="1"/>
  <c r="R351" i="1"/>
  <c r="R352" i="1"/>
  <c r="W352" i="13" s="1"/>
  <c r="R353" i="1"/>
  <c r="R354" i="1"/>
  <c r="W354" i="13" s="1"/>
  <c r="R355" i="1"/>
  <c r="R356" i="1"/>
  <c r="R357" i="1"/>
  <c r="W357" i="13" s="1"/>
  <c r="R358" i="1"/>
  <c r="R359" i="1"/>
  <c r="W359" i="13" s="1"/>
  <c r="R360" i="1"/>
  <c r="R361" i="1"/>
  <c r="W361" i="13" s="1"/>
  <c r="R362" i="1"/>
  <c r="R363" i="1"/>
  <c r="R364" i="1"/>
  <c r="W364" i="13" s="1"/>
  <c r="R365" i="1"/>
  <c r="W365" i="13" s="1"/>
  <c r="R366" i="1"/>
  <c r="W366" i="13" s="1"/>
  <c r="R367" i="1"/>
  <c r="W367" i="13" s="1"/>
  <c r="R372" i="1"/>
  <c r="R373" i="1"/>
  <c r="W373" i="13" s="1"/>
  <c r="R374" i="1"/>
  <c r="R375" i="1"/>
  <c r="W375" i="13" s="1"/>
  <c r="R378" i="1"/>
  <c r="W378" i="13" s="1"/>
  <c r="R379" i="1"/>
  <c r="W379" i="13" s="1"/>
  <c r="R380" i="1"/>
  <c r="R383" i="1"/>
  <c r="R384" i="1"/>
  <c r="W384" i="13" s="1"/>
  <c r="R385" i="1"/>
  <c r="W385" i="13" s="1"/>
  <c r="R386" i="1"/>
  <c r="W386" i="13" s="1"/>
  <c r="R387" i="1"/>
  <c r="R388" i="1"/>
  <c r="R389" i="1"/>
  <c r="W389" i="13" s="1"/>
  <c r="R390" i="1"/>
  <c r="R391" i="1"/>
  <c r="W391" i="13" s="1"/>
  <c r="R392" i="1"/>
  <c r="R393" i="1"/>
  <c r="W393" i="13" s="1"/>
  <c r="R394" i="1"/>
  <c r="R395" i="1"/>
  <c r="R396" i="1"/>
  <c r="W396" i="13" s="1"/>
  <c r="R397" i="1"/>
  <c r="W397" i="13" s="1"/>
  <c r="R398" i="1"/>
  <c r="W398" i="13" s="1"/>
  <c r="R402" i="1"/>
  <c r="R403" i="1"/>
  <c r="R404" i="1"/>
  <c r="W404" i="13" s="1"/>
  <c r="R406" i="1"/>
  <c r="R407" i="1"/>
  <c r="W407" i="13" s="1"/>
  <c r="R408" i="1"/>
  <c r="R409" i="1"/>
  <c r="W409" i="13" s="1"/>
  <c r="R410" i="1"/>
  <c r="R411" i="1"/>
  <c r="W411" i="13" s="1"/>
  <c r="R412" i="1"/>
  <c r="W412" i="13" s="1"/>
  <c r="R413" i="1"/>
  <c r="R414" i="1"/>
  <c r="W414" i="13" s="1"/>
  <c r="R415" i="1"/>
  <c r="R416" i="1"/>
  <c r="R417" i="1"/>
  <c r="W417" i="13" s="1"/>
  <c r="R418" i="1"/>
  <c r="R419" i="1"/>
  <c r="W419" i="13" s="1"/>
  <c r="R420" i="1"/>
  <c r="R421" i="1"/>
  <c r="W421" i="13" s="1"/>
  <c r="R422" i="1"/>
  <c r="R423" i="1"/>
  <c r="W423" i="13" s="1"/>
  <c r="R424" i="1"/>
  <c r="W424" i="13" s="1"/>
  <c r="R426" i="1"/>
  <c r="R428" i="1"/>
  <c r="W428" i="13" s="1"/>
  <c r="R429" i="1"/>
  <c r="W429" i="13" s="1"/>
  <c r="R430" i="1"/>
  <c r="W430" i="13" s="1"/>
  <c r="R431" i="1"/>
  <c r="W431" i="13" s="1"/>
  <c r="R434" i="1"/>
  <c r="W434" i="13" s="1"/>
  <c r="R440" i="1"/>
  <c r="W440" i="13" s="1"/>
  <c r="R441" i="1"/>
  <c r="R442" i="1"/>
  <c r="W442" i="13" s="1"/>
  <c r="R443" i="1"/>
  <c r="W443" i="13" s="1"/>
  <c r="R445" i="1"/>
  <c r="M6" i="1"/>
  <c r="N6" i="1" s="1"/>
  <c r="M7" i="1"/>
  <c r="S7" i="1" s="1"/>
  <c r="M9" i="1"/>
  <c r="N9" i="1" s="1"/>
  <c r="M10" i="1"/>
  <c r="M11" i="1"/>
  <c r="S11" i="1" s="1"/>
  <c r="M13" i="1"/>
  <c r="M14" i="1"/>
  <c r="O14" i="1" s="1"/>
  <c r="P14" i="1" s="1"/>
  <c r="M15" i="1"/>
  <c r="M16" i="1"/>
  <c r="M17" i="1"/>
  <c r="N17" i="1" s="1"/>
  <c r="M18" i="1"/>
  <c r="M19" i="1"/>
  <c r="N19" i="1" s="1"/>
  <c r="M20" i="1"/>
  <c r="S20" i="1" s="1"/>
  <c r="M21" i="1"/>
  <c r="S21" i="1" s="1"/>
  <c r="M22" i="1"/>
  <c r="M23" i="1"/>
  <c r="M24" i="1"/>
  <c r="S24" i="1" s="1"/>
  <c r="M25" i="1"/>
  <c r="N25" i="1" s="1"/>
  <c r="M26" i="1"/>
  <c r="S26" i="1" s="1"/>
  <c r="M27" i="1"/>
  <c r="M28" i="1"/>
  <c r="S28" i="1" s="1"/>
  <c r="M29" i="1"/>
  <c r="M30" i="1"/>
  <c r="M32" i="1"/>
  <c r="O32" i="1" s="1"/>
  <c r="P32" i="1" s="1"/>
  <c r="M34" i="1"/>
  <c r="M35" i="1"/>
  <c r="O35" i="1" s="1"/>
  <c r="P35" i="1" s="1"/>
  <c r="M36" i="1"/>
  <c r="O36" i="1" s="1"/>
  <c r="P36" i="1" s="1"/>
  <c r="M39" i="1"/>
  <c r="S39" i="1" s="1"/>
  <c r="M40" i="1"/>
  <c r="M41" i="1"/>
  <c r="M42" i="1"/>
  <c r="M43" i="1"/>
  <c r="M44" i="1"/>
  <c r="S44" i="1" s="1"/>
  <c r="M45" i="1"/>
  <c r="N45" i="1" s="1"/>
  <c r="M46" i="1"/>
  <c r="O46" i="1" s="1"/>
  <c r="P46" i="1" s="1"/>
  <c r="M47" i="1"/>
  <c r="N47" i="1" s="1"/>
  <c r="M48" i="1"/>
  <c r="M49" i="1"/>
  <c r="S49" i="1" s="1"/>
  <c r="M51" i="1"/>
  <c r="S51" i="1" s="1"/>
  <c r="M52" i="1"/>
  <c r="M53" i="1"/>
  <c r="O53" i="1" s="1"/>
  <c r="P53" i="1" s="1"/>
  <c r="M54" i="1"/>
  <c r="M55" i="1"/>
  <c r="S55" i="1" s="1"/>
  <c r="M56" i="1"/>
  <c r="O56" i="1" s="1"/>
  <c r="P56" i="1" s="1"/>
  <c r="M57" i="1"/>
  <c r="M58" i="1"/>
  <c r="S58" i="1" s="1"/>
  <c r="M59" i="1"/>
  <c r="S59" i="1" s="1"/>
  <c r="M60" i="1"/>
  <c r="M61" i="1"/>
  <c r="S61" i="1" s="1"/>
  <c r="M62" i="1"/>
  <c r="M64" i="1"/>
  <c r="O64" i="1" s="1"/>
  <c r="P64" i="1" s="1"/>
  <c r="M65" i="1"/>
  <c r="O65" i="1" s="1"/>
  <c r="P65" i="1" s="1"/>
  <c r="M66" i="1"/>
  <c r="O66" i="1" s="1"/>
  <c r="P66" i="1" s="1"/>
  <c r="M67" i="1"/>
  <c r="M68" i="1"/>
  <c r="M69" i="1"/>
  <c r="S69" i="1" s="1"/>
  <c r="M70" i="1"/>
  <c r="S70" i="1" s="1"/>
  <c r="M71" i="1"/>
  <c r="M72" i="1"/>
  <c r="S72" i="1" s="1"/>
  <c r="M74" i="1"/>
  <c r="S74" i="1" s="1"/>
  <c r="M75" i="1"/>
  <c r="O75" i="1" s="1"/>
  <c r="P75" i="1" s="1"/>
  <c r="M76" i="1"/>
  <c r="M77" i="1"/>
  <c r="O77" i="1" s="1"/>
  <c r="P77" i="1" s="1"/>
  <c r="M78" i="1"/>
  <c r="M80" i="1"/>
  <c r="M81" i="1"/>
  <c r="S81" i="1" s="1"/>
  <c r="T81" i="1" s="1"/>
  <c r="M82" i="1"/>
  <c r="M83" i="1"/>
  <c r="S83" i="1" s="1"/>
  <c r="M84" i="1"/>
  <c r="M85" i="1"/>
  <c r="S85" i="1" s="1"/>
  <c r="M86" i="1"/>
  <c r="N86" i="1" s="1"/>
  <c r="M87" i="1"/>
  <c r="O87" i="1" s="1"/>
  <c r="P87" i="1" s="1"/>
  <c r="M89" i="1"/>
  <c r="S89" i="1" s="1"/>
  <c r="M90" i="1"/>
  <c r="S90" i="1" s="1"/>
  <c r="M91" i="1"/>
  <c r="M92" i="1"/>
  <c r="O92" i="1" s="1"/>
  <c r="P92" i="1" s="1"/>
  <c r="M93" i="1"/>
  <c r="M94" i="1"/>
  <c r="S94" i="1" s="1"/>
  <c r="M95" i="1"/>
  <c r="N95" i="1" s="1"/>
  <c r="M96" i="1"/>
  <c r="O96" i="1" s="1"/>
  <c r="P96" i="1" s="1"/>
  <c r="M97" i="1"/>
  <c r="O97" i="1" s="1"/>
  <c r="P97" i="1" s="1"/>
  <c r="M99" i="1"/>
  <c r="O99" i="1" s="1"/>
  <c r="P99" i="1" s="1"/>
  <c r="M101" i="1"/>
  <c r="S101" i="1" s="1"/>
  <c r="M103" i="1"/>
  <c r="M105" i="1"/>
  <c r="N105" i="1" s="1"/>
  <c r="M106" i="1"/>
  <c r="N106" i="1" s="1"/>
  <c r="M107" i="1"/>
  <c r="O107" i="1" s="1"/>
  <c r="P107" i="1" s="1"/>
  <c r="M108" i="1"/>
  <c r="M109" i="1"/>
  <c r="O109" i="1" s="1"/>
  <c r="P109" i="1" s="1"/>
  <c r="M110" i="1"/>
  <c r="M111" i="1"/>
  <c r="M112" i="1"/>
  <c r="M113" i="1"/>
  <c r="S113" i="1" s="1"/>
  <c r="M114" i="1"/>
  <c r="M117" i="1"/>
  <c r="N117" i="1" s="1"/>
  <c r="M118" i="1"/>
  <c r="O118" i="1" s="1"/>
  <c r="P118" i="1" s="1"/>
  <c r="M120" i="1"/>
  <c r="S120" i="1" s="1"/>
  <c r="M122" i="1"/>
  <c r="M128" i="1"/>
  <c r="S128" i="1" s="1"/>
  <c r="M130" i="1"/>
  <c r="S130" i="1" s="1"/>
  <c r="M131" i="1"/>
  <c r="N131" i="1" s="1"/>
  <c r="M132" i="1"/>
  <c r="O132" i="1" s="1"/>
  <c r="P132" i="1" s="1"/>
  <c r="M133" i="1"/>
  <c r="M134" i="1"/>
  <c r="O134" i="1" s="1"/>
  <c r="P134" i="1" s="1"/>
  <c r="M135" i="1"/>
  <c r="M136" i="1"/>
  <c r="M138" i="1"/>
  <c r="S138" i="1" s="1"/>
  <c r="M141" i="1"/>
  <c r="S141" i="1" s="1"/>
  <c r="M156" i="1"/>
  <c r="M157" i="1"/>
  <c r="M170" i="1"/>
  <c r="S170" i="1" s="1"/>
  <c r="M171" i="1"/>
  <c r="O171" i="1" s="1"/>
  <c r="P171" i="1" s="1"/>
  <c r="M172" i="1"/>
  <c r="O172" i="1" s="1"/>
  <c r="P172" i="1" s="1"/>
  <c r="M173" i="1"/>
  <c r="O173" i="1" s="1"/>
  <c r="P173" i="1" s="1"/>
  <c r="M174" i="1"/>
  <c r="O174" i="1" s="1"/>
  <c r="P174" i="1" s="1"/>
  <c r="M175" i="1"/>
  <c r="M176" i="1"/>
  <c r="N176" i="1" s="1"/>
  <c r="M177" i="1"/>
  <c r="S177" i="1" s="1"/>
  <c r="M178" i="1"/>
  <c r="M179" i="1"/>
  <c r="S179" i="1" s="1"/>
  <c r="M180" i="1"/>
  <c r="S180" i="1" s="1"/>
  <c r="M181" i="1"/>
  <c r="S181" i="1" s="1"/>
  <c r="M183" i="1"/>
  <c r="O183" i="1" s="1"/>
  <c r="P183" i="1" s="1"/>
  <c r="M184" i="1"/>
  <c r="M218" i="1"/>
  <c r="S218" i="1" s="1"/>
  <c r="M219" i="1"/>
  <c r="O219" i="1" s="1"/>
  <c r="P219" i="1" s="1"/>
  <c r="M220" i="1"/>
  <c r="M221" i="1"/>
  <c r="S221" i="1" s="1"/>
  <c r="M222" i="1"/>
  <c r="S222" i="1" s="1"/>
  <c r="M223" i="1"/>
  <c r="M224" i="1"/>
  <c r="O224" i="1" s="1"/>
  <c r="P224" i="1" s="1"/>
  <c r="M225" i="1"/>
  <c r="M226" i="1"/>
  <c r="S226" i="1" s="1"/>
  <c r="M227" i="1"/>
  <c r="N227" i="1" s="1"/>
  <c r="M228" i="1"/>
  <c r="O228" i="1" s="1"/>
  <c r="P228" i="1" s="1"/>
  <c r="M230" i="1"/>
  <c r="O230" i="1" s="1"/>
  <c r="P230" i="1" s="1"/>
  <c r="M231" i="1"/>
  <c r="M232" i="1"/>
  <c r="O232" i="1" s="1"/>
  <c r="P232" i="1" s="1"/>
  <c r="M233" i="1"/>
  <c r="S233" i="1" s="1"/>
  <c r="M234" i="1"/>
  <c r="N234" i="1" s="1"/>
  <c r="M238" i="1"/>
  <c r="M239" i="1"/>
  <c r="S239" i="1" s="1"/>
  <c r="M240" i="1"/>
  <c r="M242" i="1"/>
  <c r="M243" i="1"/>
  <c r="N243" i="1" s="1"/>
  <c r="M244" i="1"/>
  <c r="O244" i="1" s="1"/>
  <c r="P244" i="1" s="1"/>
  <c r="M245" i="1"/>
  <c r="O245" i="1" s="1"/>
  <c r="P245" i="1" s="1"/>
  <c r="M246" i="1"/>
  <c r="O246" i="1" s="1"/>
  <c r="P246" i="1" s="1"/>
  <c r="M247" i="1"/>
  <c r="M248" i="1"/>
  <c r="N248" i="1" s="1"/>
  <c r="M249" i="1"/>
  <c r="S249" i="1" s="1"/>
  <c r="M250" i="1"/>
  <c r="M251" i="1"/>
  <c r="S251" i="1" s="1"/>
  <c r="M252" i="1"/>
  <c r="M253" i="1"/>
  <c r="S253" i="1" s="1"/>
  <c r="M254" i="1"/>
  <c r="M255" i="1"/>
  <c r="M256" i="1"/>
  <c r="M257" i="1"/>
  <c r="S257" i="1" s="1"/>
  <c r="M258" i="1"/>
  <c r="O258" i="1" s="1"/>
  <c r="P258" i="1" s="1"/>
  <c r="M259" i="1"/>
  <c r="O259" i="1" s="1"/>
  <c r="P259" i="1" s="1"/>
  <c r="M260" i="1"/>
  <c r="S260" i="1" s="1"/>
  <c r="M261" i="1"/>
  <c r="M262" i="1"/>
  <c r="M263" i="1"/>
  <c r="S263" i="1" s="1"/>
  <c r="M264" i="1"/>
  <c r="M265" i="1"/>
  <c r="S265" i="1" s="1"/>
  <c r="M266" i="1"/>
  <c r="N266" i="1" s="1"/>
  <c r="M267" i="1"/>
  <c r="N267" i="1" s="1"/>
  <c r="M268" i="1"/>
  <c r="O268" i="1" s="1"/>
  <c r="P268" i="1" s="1"/>
  <c r="M269" i="1"/>
  <c r="O269" i="1" s="1"/>
  <c r="P269" i="1" s="1"/>
  <c r="M270" i="1"/>
  <c r="M271" i="1"/>
  <c r="N271" i="1" s="1"/>
  <c r="M272" i="1"/>
  <c r="S272" i="1" s="1"/>
  <c r="M273" i="1"/>
  <c r="M274" i="1"/>
  <c r="M275" i="1"/>
  <c r="S275" i="1" s="1"/>
  <c r="M276" i="1"/>
  <c r="M279" i="1"/>
  <c r="N279" i="1" s="1"/>
  <c r="M280" i="1"/>
  <c r="O280" i="1" s="1"/>
  <c r="P280" i="1" s="1"/>
  <c r="M281" i="1"/>
  <c r="O281" i="1" s="1"/>
  <c r="P281" i="1" s="1"/>
  <c r="M282" i="1"/>
  <c r="O282" i="1" s="1"/>
  <c r="P282" i="1" s="1"/>
  <c r="M283" i="1"/>
  <c r="N283" i="1" s="1"/>
  <c r="M284" i="1"/>
  <c r="N284" i="1" s="1"/>
  <c r="M285" i="1"/>
  <c r="N285" i="1" s="1"/>
  <c r="M286" i="1"/>
  <c r="M287" i="1"/>
  <c r="S287" i="1" s="1"/>
  <c r="M288" i="1"/>
  <c r="M289" i="1"/>
  <c r="S289" i="1" s="1"/>
  <c r="M290" i="1"/>
  <c r="M291" i="1"/>
  <c r="M292" i="1"/>
  <c r="M293" i="1"/>
  <c r="S293" i="1" s="1"/>
  <c r="M294" i="1"/>
  <c r="M295" i="1"/>
  <c r="N295" i="1" s="1"/>
  <c r="M303" i="1"/>
  <c r="M304" i="1"/>
  <c r="M305" i="1"/>
  <c r="O305" i="1" s="1"/>
  <c r="P305" i="1" s="1"/>
  <c r="M306" i="1"/>
  <c r="M307" i="1"/>
  <c r="S307" i="1" s="1"/>
  <c r="M308" i="1"/>
  <c r="N308" i="1" s="1"/>
  <c r="M309" i="1"/>
  <c r="O309" i="1" s="1"/>
  <c r="P309" i="1" s="1"/>
  <c r="M310" i="1"/>
  <c r="O310" i="1" s="1"/>
  <c r="P310" i="1" s="1"/>
  <c r="M311" i="1"/>
  <c r="O311" i="1" s="1"/>
  <c r="P311" i="1" s="1"/>
  <c r="M312" i="1"/>
  <c r="M317" i="1"/>
  <c r="S317" i="1" s="1"/>
  <c r="M318" i="1"/>
  <c r="S318" i="1" s="1"/>
  <c r="M319" i="1"/>
  <c r="M320" i="1"/>
  <c r="M322" i="1"/>
  <c r="M323" i="1"/>
  <c r="M324" i="1"/>
  <c r="N324" i="1" s="1"/>
  <c r="M325" i="1"/>
  <c r="N325" i="1" s="1"/>
  <c r="M326" i="1"/>
  <c r="O326" i="1" s="1"/>
  <c r="P326" i="1" s="1"/>
  <c r="M327" i="1"/>
  <c r="O327" i="1" s="1"/>
  <c r="P327" i="1" s="1"/>
  <c r="M329" i="1"/>
  <c r="O329" i="1" s="1"/>
  <c r="P329" i="1" s="1"/>
  <c r="M331" i="1"/>
  <c r="N331" i="1" s="1"/>
  <c r="M332" i="1"/>
  <c r="S332" i="1" s="1"/>
  <c r="M333" i="1"/>
  <c r="M334" i="1"/>
  <c r="S334" i="1" s="1"/>
  <c r="M335" i="1"/>
  <c r="M336" i="1"/>
  <c r="S336" i="1" s="1"/>
  <c r="M337" i="1"/>
  <c r="M338" i="1"/>
  <c r="M339" i="1"/>
  <c r="M340" i="1"/>
  <c r="S340" i="1" s="1"/>
  <c r="M341" i="1"/>
  <c r="M342" i="1"/>
  <c r="O342" i="1" s="1"/>
  <c r="P342" i="1" s="1"/>
  <c r="M343" i="1"/>
  <c r="S343" i="1" s="1"/>
  <c r="M344" i="1"/>
  <c r="M345" i="1"/>
  <c r="M346" i="1"/>
  <c r="S346" i="1" s="1"/>
  <c r="M347" i="1"/>
  <c r="M348" i="1"/>
  <c r="S348" i="1" s="1"/>
  <c r="M349" i="1"/>
  <c r="N349" i="1" s="1"/>
  <c r="M350" i="1"/>
  <c r="N350" i="1" s="1"/>
  <c r="M351" i="1"/>
  <c r="O351" i="1" s="1"/>
  <c r="P351" i="1" s="1"/>
  <c r="M352" i="1"/>
  <c r="O352" i="1" s="1"/>
  <c r="P352" i="1" s="1"/>
  <c r="M353" i="1"/>
  <c r="M354" i="1"/>
  <c r="N354" i="1" s="1"/>
  <c r="M355" i="1"/>
  <c r="S355" i="1" s="1"/>
  <c r="M356" i="1"/>
  <c r="M357" i="1"/>
  <c r="M358" i="1"/>
  <c r="S358" i="1" s="1"/>
  <c r="M359" i="1"/>
  <c r="M360" i="1"/>
  <c r="N360" i="1" s="1"/>
  <c r="M361" i="1"/>
  <c r="S361" i="1" s="1"/>
  <c r="M362" i="1"/>
  <c r="N362" i="1" s="1"/>
  <c r="M363" i="1"/>
  <c r="O363" i="1" s="1"/>
  <c r="P363" i="1" s="1"/>
  <c r="M364" i="1"/>
  <c r="O364" i="1" s="1"/>
  <c r="P364" i="1" s="1"/>
  <c r="M365" i="1"/>
  <c r="O365" i="1" s="1"/>
  <c r="P365" i="1" s="1"/>
  <c r="M366" i="1"/>
  <c r="N366" i="1" s="1"/>
  <c r="M367" i="1"/>
  <c r="N367" i="1" s="1"/>
  <c r="M372" i="1"/>
  <c r="N372" i="1" s="1"/>
  <c r="M373" i="1"/>
  <c r="M374" i="1"/>
  <c r="S374" i="1" s="1"/>
  <c r="M375" i="1"/>
  <c r="M378" i="1"/>
  <c r="M379" i="1"/>
  <c r="M380" i="1"/>
  <c r="S380" i="1" s="1"/>
  <c r="M383" i="1"/>
  <c r="S383" i="1" s="1"/>
  <c r="M384" i="1"/>
  <c r="M385" i="1"/>
  <c r="M386" i="1"/>
  <c r="O386" i="1" s="1"/>
  <c r="P386" i="1" s="1"/>
  <c r="M387" i="1"/>
  <c r="M388" i="1"/>
  <c r="S388" i="1" s="1"/>
  <c r="M389" i="1"/>
  <c r="N389" i="1" s="1"/>
  <c r="M390" i="1"/>
  <c r="O390" i="1" s="1"/>
  <c r="P390" i="1" s="1"/>
  <c r="M391" i="1"/>
  <c r="O391" i="1" s="1"/>
  <c r="P391" i="1" s="1"/>
  <c r="M392" i="1"/>
  <c r="O392" i="1" s="1"/>
  <c r="P392" i="1" s="1"/>
  <c r="M393" i="1"/>
  <c r="M394" i="1"/>
  <c r="S394" i="1" s="1"/>
  <c r="M395" i="1"/>
  <c r="S395" i="1" s="1"/>
  <c r="M396" i="1"/>
  <c r="M397" i="1"/>
  <c r="M398" i="1"/>
  <c r="S398" i="1" s="1"/>
  <c r="M402" i="1"/>
  <c r="M403" i="1"/>
  <c r="M404" i="1"/>
  <c r="N404" i="1" s="1"/>
  <c r="M406" i="1"/>
  <c r="O406" i="1" s="1"/>
  <c r="P406" i="1" s="1"/>
  <c r="M407" i="1"/>
  <c r="O407" i="1" s="1"/>
  <c r="P407" i="1" s="1"/>
  <c r="M408" i="1"/>
  <c r="O408" i="1" s="1"/>
  <c r="P408" i="1" s="1"/>
  <c r="M409" i="1"/>
  <c r="N409" i="1" s="1"/>
  <c r="M410" i="1"/>
  <c r="N410" i="1" s="1"/>
  <c r="M411" i="1"/>
  <c r="S411" i="1" s="1"/>
  <c r="M412" i="1"/>
  <c r="M413" i="1"/>
  <c r="S413" i="1" s="1"/>
  <c r="M414" i="1"/>
  <c r="M415" i="1"/>
  <c r="S415" i="1" s="1"/>
  <c r="M416" i="1"/>
  <c r="M417" i="1"/>
  <c r="M418" i="1"/>
  <c r="M419" i="1"/>
  <c r="S419" i="1" s="1"/>
  <c r="M420" i="1"/>
  <c r="O420" i="1" s="1"/>
  <c r="P420" i="1" s="1"/>
  <c r="M421" i="1"/>
  <c r="O421" i="1" s="1"/>
  <c r="P421" i="1" s="1"/>
  <c r="M422" i="1"/>
  <c r="S422" i="1" s="1"/>
  <c r="M423" i="1"/>
  <c r="M424" i="1"/>
  <c r="M426" i="1"/>
  <c r="S426" i="1" s="1"/>
  <c r="M428" i="1"/>
  <c r="S428" i="1" s="1"/>
  <c r="M429" i="1"/>
  <c r="N429" i="1" s="1"/>
  <c r="M430" i="1"/>
  <c r="N430" i="1" s="1"/>
  <c r="M431" i="1"/>
  <c r="O431" i="1" s="1"/>
  <c r="P431" i="1" s="1"/>
  <c r="M434" i="1"/>
  <c r="M440" i="1"/>
  <c r="S440" i="1" s="1"/>
  <c r="M441" i="1"/>
  <c r="S441" i="1" s="1"/>
  <c r="M442" i="1"/>
  <c r="M443" i="1"/>
  <c r="M445" i="1"/>
  <c r="S445" i="1" s="1"/>
  <c r="L6" i="1"/>
  <c r="S6" i="13" s="1"/>
  <c r="R6" i="13" s="1"/>
  <c r="T6" i="13" s="1"/>
  <c r="L7" i="1"/>
  <c r="L9" i="1"/>
  <c r="S9" i="13" s="1"/>
  <c r="L10" i="1"/>
  <c r="S10" i="13" s="1"/>
  <c r="L11" i="1"/>
  <c r="L13" i="1"/>
  <c r="L14" i="1"/>
  <c r="L15" i="1"/>
  <c r="L16" i="1"/>
  <c r="L17" i="1"/>
  <c r="S17" i="13" s="1"/>
  <c r="L18" i="1"/>
  <c r="L19" i="1"/>
  <c r="L20" i="1"/>
  <c r="L21" i="1"/>
  <c r="L22" i="1"/>
  <c r="S22" i="13" s="1"/>
  <c r="L23" i="1"/>
  <c r="S23" i="13" s="1"/>
  <c r="L24" i="1"/>
  <c r="L25" i="1"/>
  <c r="L26" i="1"/>
  <c r="L27" i="1"/>
  <c r="L28" i="1"/>
  <c r="L29" i="1"/>
  <c r="S29" i="13" s="1"/>
  <c r="L30" i="1"/>
  <c r="S30" i="13" s="1"/>
  <c r="L32" i="1"/>
  <c r="L34" i="1"/>
  <c r="L35" i="1"/>
  <c r="S35" i="13" s="1"/>
  <c r="L36" i="1"/>
  <c r="S36" i="13" s="1"/>
  <c r="L39" i="1"/>
  <c r="S39" i="13" s="1"/>
  <c r="L40" i="1"/>
  <c r="L41" i="1"/>
  <c r="L42" i="1"/>
  <c r="L43" i="1"/>
  <c r="L44" i="1"/>
  <c r="L45" i="1"/>
  <c r="S45" i="13" s="1"/>
  <c r="L46" i="1"/>
  <c r="L47" i="1"/>
  <c r="L48" i="1"/>
  <c r="L49" i="1"/>
  <c r="L51" i="1"/>
  <c r="S51" i="13" s="1"/>
  <c r="L52" i="1"/>
  <c r="S52" i="13" s="1"/>
  <c r="L53" i="1"/>
  <c r="L54" i="1"/>
  <c r="L55" i="1"/>
  <c r="L56" i="1"/>
  <c r="S56" i="13" s="1"/>
  <c r="L57" i="1"/>
  <c r="L58" i="1"/>
  <c r="S58" i="13" s="1"/>
  <c r="L59" i="1"/>
  <c r="L60" i="1"/>
  <c r="L61" i="1"/>
  <c r="L62" i="1"/>
  <c r="L64" i="1"/>
  <c r="S64" i="13" s="1"/>
  <c r="L65" i="1"/>
  <c r="S65" i="13" s="1"/>
  <c r="L66" i="1"/>
  <c r="L67" i="1"/>
  <c r="L68" i="1"/>
  <c r="L69" i="1"/>
  <c r="L70" i="1"/>
  <c r="L71" i="1"/>
  <c r="S71" i="13" s="1"/>
  <c r="L72" i="1"/>
  <c r="L74" i="1"/>
  <c r="L75" i="1"/>
  <c r="L76" i="1"/>
  <c r="S76" i="13" s="1"/>
  <c r="L77" i="1"/>
  <c r="S77" i="13" s="1"/>
  <c r="L78" i="1"/>
  <c r="S78" i="13" s="1"/>
  <c r="L80" i="1"/>
  <c r="L81" i="1"/>
  <c r="L82" i="1"/>
  <c r="L83" i="1"/>
  <c r="S83" i="13" s="1"/>
  <c r="L84" i="1"/>
  <c r="L85" i="1"/>
  <c r="S85" i="13" s="1"/>
  <c r="L86" i="1"/>
  <c r="L87" i="1"/>
  <c r="L89" i="1"/>
  <c r="L90" i="1"/>
  <c r="L91" i="1"/>
  <c r="S91" i="13" s="1"/>
  <c r="L92" i="1"/>
  <c r="L93" i="1"/>
  <c r="L94" i="1"/>
  <c r="L95" i="1"/>
  <c r="L96" i="1"/>
  <c r="L97" i="1"/>
  <c r="L99" i="1"/>
  <c r="S99" i="13" s="1"/>
  <c r="L101" i="1"/>
  <c r="S101" i="13" s="1"/>
  <c r="L103" i="1"/>
  <c r="L105" i="1"/>
  <c r="L106" i="1"/>
  <c r="L107" i="1"/>
  <c r="L108" i="1"/>
  <c r="L109" i="1"/>
  <c r="L110" i="1"/>
  <c r="L111" i="1"/>
  <c r="L112" i="1"/>
  <c r="L113" i="1"/>
  <c r="S113" i="13" s="1"/>
  <c r="L114" i="1"/>
  <c r="S114" i="13" s="1"/>
  <c r="L117" i="1"/>
  <c r="L118" i="1"/>
  <c r="L120" i="1"/>
  <c r="S120" i="13" s="1"/>
  <c r="L122" i="1"/>
  <c r="S122" i="13" s="1"/>
  <c r="L128" i="1"/>
  <c r="S128" i="13" s="1"/>
  <c r="L130" i="1"/>
  <c r="S130" i="13" s="1"/>
  <c r="L131" i="1"/>
  <c r="S131" i="13" s="1"/>
  <c r="L132" i="1"/>
  <c r="S132" i="13" s="1"/>
  <c r="L133" i="1"/>
  <c r="S133" i="13" s="1"/>
  <c r="L134" i="1"/>
  <c r="S134" i="13" s="1"/>
  <c r="L135" i="1"/>
  <c r="S135" i="13" s="1"/>
  <c r="L136" i="1"/>
  <c r="S136" i="13" s="1"/>
  <c r="L138" i="1"/>
  <c r="S138" i="13" s="1"/>
  <c r="L141" i="1"/>
  <c r="S141" i="13" s="1"/>
  <c r="L156" i="1"/>
  <c r="S156" i="13" s="1"/>
  <c r="L157" i="1"/>
  <c r="S157" i="13" s="1"/>
  <c r="L170" i="1"/>
  <c r="L171" i="1"/>
  <c r="L172" i="1"/>
  <c r="S172" i="13" s="1"/>
  <c r="L173" i="1"/>
  <c r="S173" i="13" s="1"/>
  <c r="L174" i="1"/>
  <c r="S174" i="13" s="1"/>
  <c r="L175" i="1"/>
  <c r="L176" i="1"/>
  <c r="L177" i="1"/>
  <c r="L178" i="1"/>
  <c r="L179" i="1"/>
  <c r="L180" i="1"/>
  <c r="L181" i="1"/>
  <c r="L183" i="1"/>
  <c r="L184" i="1"/>
  <c r="L218" i="1"/>
  <c r="S218" i="13" s="1"/>
  <c r="L219" i="1"/>
  <c r="S219" i="13" s="1"/>
  <c r="L220" i="1"/>
  <c r="S220" i="13" s="1"/>
  <c r="L221" i="1"/>
  <c r="L222" i="1"/>
  <c r="L223" i="1"/>
  <c r="L224" i="1"/>
  <c r="L225" i="1"/>
  <c r="L226" i="1"/>
  <c r="L227" i="1"/>
  <c r="L228" i="1"/>
  <c r="L230" i="1"/>
  <c r="L231" i="1"/>
  <c r="S231" i="13" s="1"/>
  <c r="L232" i="1"/>
  <c r="S232" i="13" s="1"/>
  <c r="L233" i="1"/>
  <c r="S233" i="13" s="1"/>
  <c r="L234" i="1"/>
  <c r="L238" i="1"/>
  <c r="L239" i="1"/>
  <c r="L240" i="1"/>
  <c r="L242" i="1"/>
  <c r="L243" i="1"/>
  <c r="L244" i="1"/>
  <c r="L245" i="1"/>
  <c r="L246" i="1"/>
  <c r="L247" i="1"/>
  <c r="S247" i="13" s="1"/>
  <c r="L248" i="1"/>
  <c r="S248" i="13" s="1"/>
  <c r="L249" i="1"/>
  <c r="S249" i="13" s="1"/>
  <c r="L250" i="1"/>
  <c r="L251" i="1"/>
  <c r="L252" i="1"/>
  <c r="L253" i="1"/>
  <c r="L254" i="1"/>
  <c r="L255" i="1"/>
  <c r="L256" i="1"/>
  <c r="L257" i="1"/>
  <c r="L258" i="1"/>
  <c r="L259" i="1"/>
  <c r="S259" i="13" s="1"/>
  <c r="L260" i="1"/>
  <c r="S260" i="13" s="1"/>
  <c r="L261" i="1"/>
  <c r="S261" i="13" s="1"/>
  <c r="L262" i="1"/>
  <c r="L263" i="1"/>
  <c r="L264" i="1"/>
  <c r="L265" i="1"/>
  <c r="L266" i="1"/>
  <c r="L267" i="1"/>
  <c r="L268" i="1"/>
  <c r="L269" i="1"/>
  <c r="L270" i="1"/>
  <c r="L271" i="1"/>
  <c r="S271" i="13" s="1"/>
  <c r="L272" i="1"/>
  <c r="S272" i="13" s="1"/>
  <c r="L273" i="1"/>
  <c r="S273" i="13" s="1"/>
  <c r="L274" i="1"/>
  <c r="L275" i="1"/>
  <c r="L276" i="1"/>
  <c r="L279" i="1"/>
  <c r="L280" i="1"/>
  <c r="L281" i="1"/>
  <c r="L282" i="1"/>
  <c r="L283" i="1"/>
  <c r="L284" i="1"/>
  <c r="L285" i="1"/>
  <c r="S285" i="13" s="1"/>
  <c r="L286" i="1"/>
  <c r="S286" i="13" s="1"/>
  <c r="L287" i="1"/>
  <c r="S287" i="13" s="1"/>
  <c r="L288" i="1"/>
  <c r="L289" i="1"/>
  <c r="L290" i="1"/>
  <c r="L291" i="1"/>
  <c r="L292" i="1"/>
  <c r="L293" i="1"/>
  <c r="L294" i="1"/>
  <c r="L295" i="1"/>
  <c r="L303" i="1"/>
  <c r="L304" i="1"/>
  <c r="S304" i="13" s="1"/>
  <c r="L305" i="1"/>
  <c r="S305" i="13" s="1"/>
  <c r="L306" i="1"/>
  <c r="S306" i="13" s="1"/>
  <c r="L307" i="1"/>
  <c r="L308" i="1"/>
  <c r="L309" i="1"/>
  <c r="S309" i="13" s="1"/>
  <c r="L310" i="1"/>
  <c r="S310" i="13" s="1"/>
  <c r="L311" i="1"/>
  <c r="S311" i="13" s="1"/>
  <c r="L312" i="1"/>
  <c r="S312" i="13" s="1"/>
  <c r="L317" i="1"/>
  <c r="L318" i="1"/>
  <c r="L319" i="1"/>
  <c r="L320" i="1"/>
  <c r="S320" i="13" s="1"/>
  <c r="L322" i="1"/>
  <c r="S322" i="13" s="1"/>
  <c r="L323" i="1"/>
  <c r="S323" i="13" s="1"/>
  <c r="L324" i="1"/>
  <c r="L325" i="1"/>
  <c r="L326" i="1"/>
  <c r="L327" i="1"/>
  <c r="S327" i="13" s="1"/>
  <c r="L329" i="1"/>
  <c r="L331" i="1"/>
  <c r="L332" i="1"/>
  <c r="L333" i="1"/>
  <c r="L334" i="1"/>
  <c r="L335" i="1"/>
  <c r="S335" i="13" s="1"/>
  <c r="L336" i="1"/>
  <c r="S336" i="13" s="1"/>
  <c r="L337" i="1"/>
  <c r="S337" i="13" s="1"/>
  <c r="L338" i="1"/>
  <c r="L339" i="1"/>
  <c r="L340" i="1"/>
  <c r="L341" i="1"/>
  <c r="L342" i="1"/>
  <c r="L343" i="1"/>
  <c r="L344" i="1"/>
  <c r="L345" i="1"/>
  <c r="L346" i="1"/>
  <c r="L347" i="1"/>
  <c r="S347" i="13" s="1"/>
  <c r="L348" i="1"/>
  <c r="S348" i="13" s="1"/>
  <c r="L349" i="1"/>
  <c r="S349" i="13" s="1"/>
  <c r="L350" i="1"/>
  <c r="L351" i="1"/>
  <c r="L352" i="1"/>
  <c r="L353" i="1"/>
  <c r="L354" i="1"/>
  <c r="L355" i="1"/>
  <c r="L356" i="1"/>
  <c r="L357" i="1"/>
  <c r="L358" i="1"/>
  <c r="L359" i="1"/>
  <c r="S359" i="13" s="1"/>
  <c r="L360" i="1"/>
  <c r="S360" i="13" s="1"/>
  <c r="L361" i="1"/>
  <c r="S361" i="13" s="1"/>
  <c r="L362" i="1"/>
  <c r="L363" i="1"/>
  <c r="L364" i="1"/>
  <c r="S364" i="13" s="1"/>
  <c r="L365" i="1"/>
  <c r="S365" i="13" s="1"/>
  <c r="L366" i="1"/>
  <c r="S366" i="13" s="1"/>
  <c r="L367" i="1"/>
  <c r="S367" i="13" s="1"/>
  <c r="L372" i="1"/>
  <c r="L373" i="1"/>
  <c r="L374" i="1"/>
  <c r="L375" i="1"/>
  <c r="S375" i="13" s="1"/>
  <c r="L378" i="1"/>
  <c r="S378" i="13" s="1"/>
  <c r="L379" i="1"/>
  <c r="S379" i="13" s="1"/>
  <c r="L380" i="1"/>
  <c r="L383" i="1"/>
  <c r="L384" i="1"/>
  <c r="L385" i="1"/>
  <c r="L386" i="1"/>
  <c r="L387" i="1"/>
  <c r="L388" i="1"/>
  <c r="L389" i="1"/>
  <c r="L390" i="1"/>
  <c r="L391" i="1"/>
  <c r="S391" i="13" s="1"/>
  <c r="L392" i="1"/>
  <c r="S392" i="13" s="1"/>
  <c r="L393" i="1"/>
  <c r="S393" i="13" s="1"/>
  <c r="L394" i="1"/>
  <c r="L395" i="1"/>
  <c r="L396" i="1"/>
  <c r="S396" i="13" s="1"/>
  <c r="L397" i="1"/>
  <c r="S397" i="13" s="1"/>
  <c r="L398" i="1"/>
  <c r="S398" i="13" s="1"/>
  <c r="L402" i="1"/>
  <c r="L403" i="1"/>
  <c r="L404" i="1"/>
  <c r="L406" i="1"/>
  <c r="L407" i="1"/>
  <c r="S407" i="13" s="1"/>
  <c r="L408" i="1"/>
  <c r="S408" i="13" s="1"/>
  <c r="L409" i="1"/>
  <c r="S409" i="13" s="1"/>
  <c r="L410" i="1"/>
  <c r="L411" i="1"/>
  <c r="L412" i="1"/>
  <c r="L413" i="1"/>
  <c r="L414" i="1"/>
  <c r="L415" i="1"/>
  <c r="L416" i="1"/>
  <c r="L417" i="1"/>
  <c r="L418" i="1"/>
  <c r="L419" i="1"/>
  <c r="S419" i="13" s="1"/>
  <c r="L420" i="1"/>
  <c r="S420" i="13" s="1"/>
  <c r="L421" i="1"/>
  <c r="S421" i="13" s="1"/>
  <c r="L422" i="1"/>
  <c r="L423" i="1"/>
  <c r="L424" i="1"/>
  <c r="S424" i="13" s="1"/>
  <c r="L426" i="1"/>
  <c r="L428" i="1"/>
  <c r="L429" i="1"/>
  <c r="S429" i="13" s="1"/>
  <c r="L430" i="1"/>
  <c r="S430" i="13" s="1"/>
  <c r="L431" i="1"/>
  <c r="S431" i="13" s="1"/>
  <c r="L434" i="1"/>
  <c r="S434" i="13" s="1"/>
  <c r="L440" i="1"/>
  <c r="S440" i="13" s="1"/>
  <c r="L441" i="1"/>
  <c r="S441" i="13" s="1"/>
  <c r="L442" i="1"/>
  <c r="S442" i="13" s="1"/>
  <c r="L443" i="1"/>
  <c r="S443" i="13" s="1"/>
  <c r="L445" i="1"/>
  <c r="AR202" i="13" l="1"/>
  <c r="AO210" i="13"/>
  <c r="AS210" i="13" s="1"/>
  <c r="AR214" i="13"/>
  <c r="AK214" i="13"/>
  <c r="AO198" i="13"/>
  <c r="AS198" i="13" s="1"/>
  <c r="AN213" i="13"/>
  <c r="AR213" i="13" s="1"/>
  <c r="AK192" i="13"/>
  <c r="AR187" i="13"/>
  <c r="AN194" i="13"/>
  <c r="AR194" i="13" s="1"/>
  <c r="AN193" i="13"/>
  <c r="AR193" i="13" s="1"/>
  <c r="AR192" i="13"/>
  <c r="AO213" i="13"/>
  <c r="AS213" i="13" s="1"/>
  <c r="AN190" i="13"/>
  <c r="AR205" i="13"/>
  <c r="AN201" i="13"/>
  <c r="AK187" i="13"/>
  <c r="AK188" i="13"/>
  <c r="AN188" i="13"/>
  <c r="AN215" i="13"/>
  <c r="AK215" i="13"/>
  <c r="AN199" i="13"/>
  <c r="AO199" i="13" s="1"/>
  <c r="AS199" i="13" s="1"/>
  <c r="AK191" i="13"/>
  <c r="AN191" i="13"/>
  <c r="S240" i="13"/>
  <c r="R240" i="13" s="1"/>
  <c r="T240" i="13" s="1"/>
  <c r="U240" i="13" s="1"/>
  <c r="S59" i="13"/>
  <c r="R59" i="13" s="1"/>
  <c r="T59" i="13" s="1"/>
  <c r="U59" i="13" s="1"/>
  <c r="S412" i="13"/>
  <c r="R412" i="13" s="1"/>
  <c r="T412" i="13" s="1"/>
  <c r="U412" i="13" s="1"/>
  <c r="S352" i="13"/>
  <c r="R352" i="13" s="1"/>
  <c r="T352" i="13" s="1"/>
  <c r="U352" i="13" s="1"/>
  <c r="S326" i="13"/>
  <c r="R326" i="13" s="1"/>
  <c r="T326" i="13" s="1"/>
  <c r="U326" i="13" s="1"/>
  <c r="S290" i="13"/>
  <c r="R290" i="13" s="1"/>
  <c r="T290" i="13" s="1"/>
  <c r="U290" i="13" s="1"/>
  <c r="S276" i="13"/>
  <c r="R276" i="13" s="1"/>
  <c r="T276" i="13" s="1"/>
  <c r="U276" i="13" s="1"/>
  <c r="S264" i="13"/>
  <c r="R264" i="13" s="1"/>
  <c r="T264" i="13" s="1"/>
  <c r="U264" i="13" s="1"/>
  <c r="S252" i="13"/>
  <c r="R252" i="13" s="1"/>
  <c r="T252" i="13" s="1"/>
  <c r="U252" i="13" s="1"/>
  <c r="S239" i="13"/>
  <c r="R239" i="13" s="1"/>
  <c r="T239" i="13" s="1"/>
  <c r="U239" i="13" s="1"/>
  <c r="S223" i="13"/>
  <c r="R223" i="13" s="1"/>
  <c r="T223" i="13" s="1"/>
  <c r="U223" i="13" s="1"/>
  <c r="S177" i="13"/>
  <c r="R177" i="13" s="1"/>
  <c r="T177" i="13" s="1"/>
  <c r="U177" i="13" s="1"/>
  <c r="S341" i="13"/>
  <c r="R341" i="13" s="1"/>
  <c r="T341" i="13" s="1"/>
  <c r="S178" i="13"/>
  <c r="R178" i="13" s="1"/>
  <c r="T178" i="13" s="1"/>
  <c r="U178" i="13" s="1"/>
  <c r="S18" i="13"/>
  <c r="R18" i="13" s="1"/>
  <c r="T18" i="13" s="1"/>
  <c r="U18" i="13" s="1"/>
  <c r="S384" i="13"/>
  <c r="R384" i="13" s="1"/>
  <c r="T384" i="13" s="1"/>
  <c r="U384" i="13" s="1"/>
  <c r="S340" i="13"/>
  <c r="R340" i="13" s="1"/>
  <c r="T340" i="13" s="1"/>
  <c r="U340" i="13" s="1"/>
  <c r="S445" i="13"/>
  <c r="R445" i="13" s="1"/>
  <c r="T445" i="13" s="1"/>
  <c r="S423" i="13"/>
  <c r="R423" i="13" s="1"/>
  <c r="T423" i="13" s="1"/>
  <c r="S411" i="13"/>
  <c r="R411" i="13" s="1"/>
  <c r="T411" i="13" s="1"/>
  <c r="U411" i="13" s="1"/>
  <c r="S395" i="13"/>
  <c r="R395" i="13" s="1"/>
  <c r="T395" i="13" s="1"/>
  <c r="U395" i="13" s="1"/>
  <c r="S383" i="13"/>
  <c r="R383" i="13" s="1"/>
  <c r="T383" i="13" s="1"/>
  <c r="S363" i="13"/>
  <c r="R363" i="13" s="1"/>
  <c r="T363" i="13" s="1"/>
  <c r="U363" i="13" s="1"/>
  <c r="S351" i="13"/>
  <c r="R351" i="13" s="1"/>
  <c r="T351" i="13" s="1"/>
  <c r="U351" i="13" s="1"/>
  <c r="S339" i="13"/>
  <c r="R339" i="13" s="1"/>
  <c r="T339" i="13" s="1"/>
  <c r="U339" i="13" s="1"/>
  <c r="S325" i="13"/>
  <c r="R325" i="13" s="1"/>
  <c r="T325" i="13" s="1"/>
  <c r="U325" i="13" s="1"/>
  <c r="S308" i="13"/>
  <c r="R308" i="13" s="1"/>
  <c r="T308" i="13" s="1"/>
  <c r="U308" i="13" s="1"/>
  <c r="S289" i="13"/>
  <c r="R289" i="13" s="1"/>
  <c r="T289" i="13" s="1"/>
  <c r="U289" i="13" s="1"/>
  <c r="S275" i="13"/>
  <c r="R275" i="13" s="1"/>
  <c r="T275" i="13" s="1"/>
  <c r="U275" i="13" s="1"/>
  <c r="S263" i="13"/>
  <c r="R263" i="13" s="1"/>
  <c r="T263" i="13" s="1"/>
  <c r="U263" i="13" s="1"/>
  <c r="S251" i="13"/>
  <c r="R251" i="13" s="1"/>
  <c r="T251" i="13" s="1"/>
  <c r="U251" i="13" s="1"/>
  <c r="S238" i="13"/>
  <c r="R238" i="13" s="1"/>
  <c r="T238" i="13" s="1"/>
  <c r="U238" i="13" s="1"/>
  <c r="S222" i="13"/>
  <c r="R222" i="13" s="1"/>
  <c r="T222" i="13" s="1"/>
  <c r="U222" i="13" s="1"/>
  <c r="S176" i="13"/>
  <c r="R176" i="13" s="1"/>
  <c r="T176" i="13" s="1"/>
  <c r="U176" i="13" s="1"/>
  <c r="S97" i="13"/>
  <c r="R97" i="13" s="1"/>
  <c r="T97" i="13" s="1"/>
  <c r="U97" i="13" s="1"/>
  <c r="S84" i="13"/>
  <c r="R84" i="13" s="1"/>
  <c r="T84" i="13" s="1"/>
  <c r="U84" i="13" s="1"/>
  <c r="S70" i="13"/>
  <c r="R70" i="13" s="1"/>
  <c r="T70" i="13" s="1"/>
  <c r="U70" i="13" s="1"/>
  <c r="S57" i="13"/>
  <c r="R57" i="13" s="1"/>
  <c r="T57" i="13" s="1"/>
  <c r="S44" i="13"/>
  <c r="R44" i="13" s="1"/>
  <c r="T44" i="13" s="1"/>
  <c r="U44" i="13" s="1"/>
  <c r="S28" i="13"/>
  <c r="R28" i="13" s="1"/>
  <c r="T28" i="13" s="1"/>
  <c r="S16" i="13"/>
  <c r="R16" i="13" s="1"/>
  <c r="T16" i="13" s="1"/>
  <c r="U16" i="13" s="1"/>
  <c r="S413" i="13"/>
  <c r="R413" i="13" s="1"/>
  <c r="T413" i="13" s="1"/>
  <c r="U413" i="13" s="1"/>
  <c r="S422" i="13"/>
  <c r="R422" i="13" s="1"/>
  <c r="T422" i="13" s="1"/>
  <c r="S410" i="13"/>
  <c r="R410" i="13" s="1"/>
  <c r="T410" i="13" s="1"/>
  <c r="U410" i="13" s="1"/>
  <c r="S394" i="13"/>
  <c r="R394" i="13" s="1"/>
  <c r="T394" i="13" s="1"/>
  <c r="U394" i="13" s="1"/>
  <c r="S380" i="13"/>
  <c r="R380" i="13" s="1"/>
  <c r="T380" i="13" s="1"/>
  <c r="U380" i="13" s="1"/>
  <c r="S362" i="13"/>
  <c r="R362" i="13" s="1"/>
  <c r="T362" i="13" s="1"/>
  <c r="U362" i="13" s="1"/>
  <c r="S350" i="13"/>
  <c r="R350" i="13" s="1"/>
  <c r="T350" i="13" s="1"/>
  <c r="S338" i="13"/>
  <c r="R338" i="13" s="1"/>
  <c r="T338" i="13" s="1"/>
  <c r="U338" i="13" s="1"/>
  <c r="S324" i="13"/>
  <c r="R324" i="13" s="1"/>
  <c r="T324" i="13" s="1"/>
  <c r="S307" i="13"/>
  <c r="R307" i="13" s="1"/>
  <c r="T307" i="13" s="1"/>
  <c r="U307" i="13" s="1"/>
  <c r="S288" i="13"/>
  <c r="R288" i="13" s="1"/>
  <c r="T288" i="13" s="1"/>
  <c r="U288" i="13" s="1"/>
  <c r="S274" i="13"/>
  <c r="R274" i="13" s="1"/>
  <c r="T274" i="13" s="1"/>
  <c r="U274" i="13" s="1"/>
  <c r="S262" i="13"/>
  <c r="R262" i="13" s="1"/>
  <c r="T262" i="13" s="1"/>
  <c r="U262" i="13" s="1"/>
  <c r="S250" i="13"/>
  <c r="R250" i="13" s="1"/>
  <c r="T250" i="13" s="1"/>
  <c r="S234" i="13"/>
  <c r="R234" i="13" s="1"/>
  <c r="T234" i="13" s="1"/>
  <c r="S221" i="13"/>
  <c r="R221" i="13" s="1"/>
  <c r="T221" i="13" s="1"/>
  <c r="U221" i="13" s="1"/>
  <c r="S175" i="13"/>
  <c r="R175" i="13" s="1"/>
  <c r="T175" i="13" s="1"/>
  <c r="U175" i="13" s="1"/>
  <c r="S112" i="13"/>
  <c r="R112" i="13" s="1"/>
  <c r="T112" i="13" s="1"/>
  <c r="U112" i="13" s="1"/>
  <c r="S96" i="13"/>
  <c r="R96" i="13" s="1"/>
  <c r="T96" i="13" s="1"/>
  <c r="U96" i="13" s="1"/>
  <c r="S69" i="13"/>
  <c r="R69" i="13" s="1"/>
  <c r="T69" i="13" s="1"/>
  <c r="U69" i="13" s="1"/>
  <c r="S43" i="13"/>
  <c r="R43" i="13" s="1"/>
  <c r="T43" i="13" s="1"/>
  <c r="U43" i="13" s="1"/>
  <c r="S27" i="13"/>
  <c r="R27" i="13" s="1"/>
  <c r="T27" i="13" s="1"/>
  <c r="U27" i="13" s="1"/>
  <c r="S15" i="13"/>
  <c r="R15" i="13" s="1"/>
  <c r="T15" i="13" s="1"/>
  <c r="S385" i="13"/>
  <c r="R385" i="13" s="1"/>
  <c r="T385" i="13" s="1"/>
  <c r="S253" i="13"/>
  <c r="R253" i="13" s="1"/>
  <c r="T253" i="13" s="1"/>
  <c r="U253" i="13" s="1"/>
  <c r="S46" i="13"/>
  <c r="R46" i="13" s="1"/>
  <c r="T46" i="13" s="1"/>
  <c r="U46" i="13" s="1"/>
  <c r="S111" i="13"/>
  <c r="R111" i="13" s="1"/>
  <c r="T111" i="13" s="1"/>
  <c r="U111" i="13" s="1"/>
  <c r="S95" i="13"/>
  <c r="R95" i="13" s="1"/>
  <c r="T95" i="13" s="1"/>
  <c r="U95" i="13" s="1"/>
  <c r="S82" i="13"/>
  <c r="R82" i="13" s="1"/>
  <c r="T82" i="13" s="1"/>
  <c r="U82" i="13" s="1"/>
  <c r="S68" i="13"/>
  <c r="R68" i="13" s="1"/>
  <c r="T68" i="13" s="1"/>
  <c r="U68" i="13" s="1"/>
  <c r="S55" i="13"/>
  <c r="R55" i="13" s="1"/>
  <c r="T55" i="13" s="1"/>
  <c r="U55" i="13" s="1"/>
  <c r="S42" i="13"/>
  <c r="R42" i="13" s="1"/>
  <c r="T42" i="13" s="1"/>
  <c r="S26" i="13"/>
  <c r="R26" i="13" s="1"/>
  <c r="T26" i="13" s="1"/>
  <c r="S14" i="13"/>
  <c r="R14" i="13" s="1"/>
  <c r="T14" i="13" s="1"/>
  <c r="U14" i="13" s="1"/>
  <c r="S279" i="13"/>
  <c r="R279" i="13" s="1"/>
  <c r="T279" i="13" s="1"/>
  <c r="S110" i="13"/>
  <c r="R110" i="13" s="1"/>
  <c r="T110" i="13" s="1"/>
  <c r="U110" i="13" s="1"/>
  <c r="S94" i="13"/>
  <c r="R94" i="13" s="1"/>
  <c r="T94" i="13" s="1"/>
  <c r="U94" i="13" s="1"/>
  <c r="S81" i="13"/>
  <c r="R81" i="13" s="1"/>
  <c r="T81" i="13" s="1"/>
  <c r="U81" i="13" s="1"/>
  <c r="S67" i="13"/>
  <c r="R67" i="13" s="1"/>
  <c r="T67" i="13" s="1"/>
  <c r="U67" i="13" s="1"/>
  <c r="S54" i="13"/>
  <c r="R54" i="13" s="1"/>
  <c r="T54" i="13" s="1"/>
  <c r="U54" i="13" s="1"/>
  <c r="S41" i="13"/>
  <c r="R41" i="13" s="1"/>
  <c r="T41" i="13" s="1"/>
  <c r="S25" i="13"/>
  <c r="R25" i="13" s="1"/>
  <c r="T25" i="13" s="1"/>
  <c r="S13" i="13"/>
  <c r="R13" i="13" s="1"/>
  <c r="T13" i="13" s="1"/>
  <c r="S109" i="13"/>
  <c r="R109" i="13" s="1"/>
  <c r="T109" i="13" s="1"/>
  <c r="U109" i="13" s="1"/>
  <c r="S93" i="13"/>
  <c r="R93" i="13" s="1"/>
  <c r="T93" i="13" s="1"/>
  <c r="U93" i="13" s="1"/>
  <c r="S80" i="13"/>
  <c r="R80" i="13" s="1"/>
  <c r="T80" i="13" s="1"/>
  <c r="S66" i="13"/>
  <c r="R66" i="13" s="1"/>
  <c r="T66" i="13" s="1"/>
  <c r="U66" i="13" s="1"/>
  <c r="S53" i="13"/>
  <c r="R53" i="13" s="1"/>
  <c r="T53" i="13" s="1"/>
  <c r="U53" i="13" s="1"/>
  <c r="S40" i="13"/>
  <c r="R40" i="13" s="1"/>
  <c r="T40" i="13" s="1"/>
  <c r="S24" i="13"/>
  <c r="R24" i="13" s="1"/>
  <c r="T24" i="13" s="1"/>
  <c r="S11" i="13"/>
  <c r="R11" i="13" s="1"/>
  <c r="S224" i="13"/>
  <c r="R224" i="13" s="1"/>
  <c r="T224" i="13" s="1"/>
  <c r="S418" i="13"/>
  <c r="R418" i="13" s="1"/>
  <c r="T418" i="13" s="1"/>
  <c r="U418" i="13" s="1"/>
  <c r="S406" i="13"/>
  <c r="R406" i="13" s="1"/>
  <c r="T406" i="13" s="1"/>
  <c r="S390" i="13"/>
  <c r="R390" i="13" s="1"/>
  <c r="T390" i="13" s="1"/>
  <c r="U390" i="13" s="1"/>
  <c r="S374" i="13"/>
  <c r="R374" i="13" s="1"/>
  <c r="T374" i="13" s="1"/>
  <c r="S358" i="13"/>
  <c r="R358" i="13" s="1"/>
  <c r="T358" i="13" s="1"/>
  <c r="U358" i="13" s="1"/>
  <c r="S346" i="13"/>
  <c r="R346" i="13" s="1"/>
  <c r="T346" i="13" s="1"/>
  <c r="U346" i="13" s="1"/>
  <c r="S334" i="13"/>
  <c r="R334" i="13" s="1"/>
  <c r="T334" i="13" s="1"/>
  <c r="U334" i="13" s="1"/>
  <c r="S319" i="13"/>
  <c r="R319" i="13" s="1"/>
  <c r="T319" i="13" s="1"/>
  <c r="U319" i="13" s="1"/>
  <c r="S303" i="13"/>
  <c r="R303" i="13" s="1"/>
  <c r="T303" i="13" s="1"/>
  <c r="S284" i="13"/>
  <c r="R284" i="13" s="1"/>
  <c r="T284" i="13" s="1"/>
  <c r="U284" i="13" s="1"/>
  <c r="S270" i="13"/>
  <c r="R270" i="13" s="1"/>
  <c r="T270" i="13" s="1"/>
  <c r="S258" i="13"/>
  <c r="R258" i="13" s="1"/>
  <c r="T258" i="13" s="1"/>
  <c r="S246" i="13"/>
  <c r="R246" i="13" s="1"/>
  <c r="T246" i="13" s="1"/>
  <c r="U246" i="13" s="1"/>
  <c r="S230" i="13"/>
  <c r="R230" i="13" s="1"/>
  <c r="T230" i="13" s="1"/>
  <c r="R217" i="13"/>
  <c r="T217" i="13" s="1"/>
  <c r="S184" i="13"/>
  <c r="R184" i="13" s="1"/>
  <c r="T184" i="13" s="1"/>
  <c r="U184" i="13" s="1"/>
  <c r="S171" i="13"/>
  <c r="R171" i="13" s="1"/>
  <c r="T171" i="13" s="1"/>
  <c r="U171" i="13" s="1"/>
  <c r="S108" i="13"/>
  <c r="R108" i="13" s="1"/>
  <c r="T108" i="13" s="1"/>
  <c r="U108" i="13" s="1"/>
  <c r="S92" i="13"/>
  <c r="R92" i="13" s="1"/>
  <c r="T92" i="13" s="1"/>
  <c r="U92" i="13" s="1"/>
  <c r="S291" i="13"/>
  <c r="R291" i="13" s="1"/>
  <c r="T291" i="13" s="1"/>
  <c r="U291" i="13" s="1"/>
  <c r="S86" i="13"/>
  <c r="R86" i="13" s="1"/>
  <c r="T86" i="13" s="1"/>
  <c r="U86" i="13" s="1"/>
  <c r="S417" i="13"/>
  <c r="R417" i="13" s="1"/>
  <c r="T417" i="13" s="1"/>
  <c r="U417" i="13" s="1"/>
  <c r="S389" i="13"/>
  <c r="R389" i="13" s="1"/>
  <c r="T389" i="13" s="1"/>
  <c r="U389" i="13" s="1"/>
  <c r="S373" i="13"/>
  <c r="R373" i="13" s="1"/>
  <c r="T373" i="13" s="1"/>
  <c r="U373" i="13" s="1"/>
  <c r="S357" i="13"/>
  <c r="R357" i="13" s="1"/>
  <c r="T357" i="13" s="1"/>
  <c r="U357" i="13" s="1"/>
  <c r="S345" i="13"/>
  <c r="R345" i="13" s="1"/>
  <c r="T345" i="13" s="1"/>
  <c r="U345" i="13" s="1"/>
  <c r="S333" i="13"/>
  <c r="R333" i="13" s="1"/>
  <c r="T333" i="13" s="1"/>
  <c r="U333" i="13" s="1"/>
  <c r="S318" i="13"/>
  <c r="R318" i="13" s="1"/>
  <c r="T318" i="13" s="1"/>
  <c r="U318" i="13" s="1"/>
  <c r="S295" i="13"/>
  <c r="R295" i="13" s="1"/>
  <c r="T295" i="13" s="1"/>
  <c r="U295" i="13" s="1"/>
  <c r="S283" i="13"/>
  <c r="R283" i="13" s="1"/>
  <c r="T283" i="13" s="1"/>
  <c r="U283" i="13" s="1"/>
  <c r="S269" i="13"/>
  <c r="R269" i="13" s="1"/>
  <c r="T269" i="13" s="1"/>
  <c r="U269" i="13" s="1"/>
  <c r="S257" i="13"/>
  <c r="R257" i="13" s="1"/>
  <c r="T257" i="13" s="1"/>
  <c r="U257" i="13" s="1"/>
  <c r="S245" i="13"/>
  <c r="R245" i="13" s="1"/>
  <c r="T245" i="13" s="1"/>
  <c r="U245" i="13" s="1"/>
  <c r="S228" i="13"/>
  <c r="R228" i="13" s="1"/>
  <c r="T228" i="13" s="1"/>
  <c r="U228" i="13" s="1"/>
  <c r="S183" i="13"/>
  <c r="R183" i="13" s="1"/>
  <c r="T183" i="13" s="1"/>
  <c r="S170" i="13"/>
  <c r="R170" i="13" s="1"/>
  <c r="T170" i="13" s="1"/>
  <c r="U170" i="13" s="1"/>
  <c r="S107" i="13"/>
  <c r="R107" i="13" s="1"/>
  <c r="T107" i="13" s="1"/>
  <c r="U107" i="13" s="1"/>
  <c r="S117" i="13"/>
  <c r="R117" i="13" s="1"/>
  <c r="S404" i="13"/>
  <c r="R404" i="13" s="1"/>
  <c r="T404" i="13" s="1"/>
  <c r="U404" i="13" s="1"/>
  <c r="S416" i="13"/>
  <c r="R416" i="13" s="1"/>
  <c r="T416" i="13" s="1"/>
  <c r="S403" i="13"/>
  <c r="R403" i="13" s="1"/>
  <c r="T403" i="13" s="1"/>
  <c r="U403" i="13" s="1"/>
  <c r="S388" i="13"/>
  <c r="R388" i="13" s="1"/>
  <c r="T388" i="13" s="1"/>
  <c r="U388" i="13" s="1"/>
  <c r="S372" i="13"/>
  <c r="R372" i="13" s="1"/>
  <c r="T372" i="13" s="1"/>
  <c r="U372" i="13" s="1"/>
  <c r="S356" i="13"/>
  <c r="R356" i="13" s="1"/>
  <c r="T356" i="13" s="1"/>
  <c r="U356" i="13" s="1"/>
  <c r="S344" i="13"/>
  <c r="R344" i="13" s="1"/>
  <c r="T344" i="13" s="1"/>
  <c r="U344" i="13" s="1"/>
  <c r="S332" i="13"/>
  <c r="R332" i="13" s="1"/>
  <c r="T332" i="13" s="1"/>
  <c r="S317" i="13"/>
  <c r="R317" i="13" s="1"/>
  <c r="T317" i="13" s="1"/>
  <c r="U317" i="13" s="1"/>
  <c r="S294" i="13"/>
  <c r="R294" i="13" s="1"/>
  <c r="T294" i="13" s="1"/>
  <c r="U294" i="13" s="1"/>
  <c r="S282" i="13"/>
  <c r="R282" i="13" s="1"/>
  <c r="T282" i="13" s="1"/>
  <c r="U282" i="13" s="1"/>
  <c r="S268" i="13"/>
  <c r="R268" i="13" s="1"/>
  <c r="T268" i="13" s="1"/>
  <c r="U268" i="13" s="1"/>
  <c r="S256" i="13"/>
  <c r="R256" i="13" s="1"/>
  <c r="T256" i="13" s="1"/>
  <c r="U256" i="13" s="1"/>
  <c r="S244" i="13"/>
  <c r="R244" i="13" s="1"/>
  <c r="T244" i="13" s="1"/>
  <c r="S227" i="13"/>
  <c r="R227" i="13" s="1"/>
  <c r="T227" i="13" s="1"/>
  <c r="U227" i="13" s="1"/>
  <c r="S181" i="13"/>
  <c r="R181" i="13" s="1"/>
  <c r="T181" i="13" s="1"/>
  <c r="U181" i="13" s="1"/>
  <c r="S106" i="13"/>
  <c r="R106" i="13" s="1"/>
  <c r="T106" i="13" s="1"/>
  <c r="U106" i="13" s="1"/>
  <c r="S90" i="13"/>
  <c r="R90" i="13" s="1"/>
  <c r="T90" i="13" s="1"/>
  <c r="U90" i="13" s="1"/>
  <c r="S62" i="13"/>
  <c r="R62" i="13" s="1"/>
  <c r="T62" i="13" s="1"/>
  <c r="U62" i="13" s="1"/>
  <c r="S49" i="13"/>
  <c r="R49" i="13" s="1"/>
  <c r="T49" i="13" s="1"/>
  <c r="U49" i="13" s="1"/>
  <c r="S21" i="13"/>
  <c r="R21" i="13" s="1"/>
  <c r="T21" i="13" s="1"/>
  <c r="U21" i="13" s="1"/>
  <c r="S7" i="13"/>
  <c r="R7" i="13" s="1"/>
  <c r="T7" i="13" s="1"/>
  <c r="U7" i="13" s="1"/>
  <c r="S353" i="13"/>
  <c r="R353" i="13" s="1"/>
  <c r="T353" i="13" s="1"/>
  <c r="U353" i="13" s="1"/>
  <c r="S415" i="13"/>
  <c r="R415" i="13" s="1"/>
  <c r="T415" i="13" s="1"/>
  <c r="U415" i="13" s="1"/>
  <c r="S402" i="13"/>
  <c r="R402" i="13" s="1"/>
  <c r="T402" i="13" s="1"/>
  <c r="U402" i="13" s="1"/>
  <c r="S387" i="13"/>
  <c r="R387" i="13" s="1"/>
  <c r="T387" i="13" s="1"/>
  <c r="S355" i="13"/>
  <c r="R355" i="13" s="1"/>
  <c r="T355" i="13" s="1"/>
  <c r="U355" i="13" s="1"/>
  <c r="S343" i="13"/>
  <c r="R343" i="13" s="1"/>
  <c r="T343" i="13" s="1"/>
  <c r="U343" i="13" s="1"/>
  <c r="S331" i="13"/>
  <c r="R331" i="13" s="1"/>
  <c r="T331" i="13" s="1"/>
  <c r="S293" i="13"/>
  <c r="R293" i="13" s="1"/>
  <c r="T293" i="13" s="1"/>
  <c r="U293" i="13" s="1"/>
  <c r="S281" i="13"/>
  <c r="R281" i="13" s="1"/>
  <c r="T281" i="13" s="1"/>
  <c r="U281" i="13" s="1"/>
  <c r="S267" i="13"/>
  <c r="R267" i="13" s="1"/>
  <c r="T267" i="13" s="1"/>
  <c r="U267" i="13" s="1"/>
  <c r="S255" i="13"/>
  <c r="R255" i="13" s="1"/>
  <c r="T255" i="13" s="1"/>
  <c r="U255" i="13" s="1"/>
  <c r="S243" i="13"/>
  <c r="R243" i="13" s="1"/>
  <c r="T243" i="13" s="1"/>
  <c r="U243" i="13" s="1"/>
  <c r="S226" i="13"/>
  <c r="R226" i="13" s="1"/>
  <c r="T226" i="13" s="1"/>
  <c r="S180" i="13"/>
  <c r="R180" i="13" s="1"/>
  <c r="T180" i="13" s="1"/>
  <c r="U180" i="13" s="1"/>
  <c r="S105" i="13"/>
  <c r="R105" i="13" s="1"/>
  <c r="T105" i="13" s="1"/>
  <c r="U105" i="13" s="1"/>
  <c r="S89" i="13"/>
  <c r="R89" i="13" s="1"/>
  <c r="T89" i="13" s="1"/>
  <c r="S75" i="13"/>
  <c r="R75" i="13" s="1"/>
  <c r="T75" i="13" s="1"/>
  <c r="U75" i="13" s="1"/>
  <c r="S61" i="13"/>
  <c r="R61" i="13" s="1"/>
  <c r="T61" i="13" s="1"/>
  <c r="U61" i="13" s="1"/>
  <c r="S48" i="13"/>
  <c r="R48" i="13" s="1"/>
  <c r="T48" i="13" s="1"/>
  <c r="U48" i="13" s="1"/>
  <c r="S34" i="13"/>
  <c r="R34" i="13" s="1"/>
  <c r="T34" i="13" s="1"/>
  <c r="S20" i="13"/>
  <c r="R20" i="13" s="1"/>
  <c r="T20" i="13" s="1"/>
  <c r="U20" i="13" s="1"/>
  <c r="S426" i="13"/>
  <c r="R426" i="13" s="1"/>
  <c r="T426" i="13" s="1"/>
  <c r="U426" i="13" s="1"/>
  <c r="S265" i="13"/>
  <c r="R265" i="13" s="1"/>
  <c r="T265" i="13" s="1"/>
  <c r="U265" i="13" s="1"/>
  <c r="S72" i="13"/>
  <c r="R72" i="13" s="1"/>
  <c r="T72" i="13" s="1"/>
  <c r="U72" i="13" s="1"/>
  <c r="S428" i="13"/>
  <c r="R428" i="13" s="1"/>
  <c r="S414" i="13"/>
  <c r="R414" i="13" s="1"/>
  <c r="T414" i="13" s="1"/>
  <c r="U414" i="13" s="1"/>
  <c r="S386" i="13"/>
  <c r="R386" i="13" s="1"/>
  <c r="T386" i="13" s="1"/>
  <c r="U386" i="13" s="1"/>
  <c r="S354" i="13"/>
  <c r="R354" i="13" s="1"/>
  <c r="T354" i="13" s="1"/>
  <c r="U354" i="13" s="1"/>
  <c r="S342" i="13"/>
  <c r="R342" i="13" s="1"/>
  <c r="T342" i="13" s="1"/>
  <c r="U342" i="13" s="1"/>
  <c r="S329" i="13"/>
  <c r="R329" i="13" s="1"/>
  <c r="T329" i="13" s="1"/>
  <c r="U329" i="13" s="1"/>
  <c r="S292" i="13"/>
  <c r="R292" i="13" s="1"/>
  <c r="T292" i="13" s="1"/>
  <c r="U292" i="13" s="1"/>
  <c r="S280" i="13"/>
  <c r="R280" i="13" s="1"/>
  <c r="T280" i="13" s="1"/>
  <c r="U280" i="13" s="1"/>
  <c r="S266" i="13"/>
  <c r="R266" i="13" s="1"/>
  <c r="T266" i="13" s="1"/>
  <c r="U266" i="13" s="1"/>
  <c r="S254" i="13"/>
  <c r="R254" i="13" s="1"/>
  <c r="T254" i="13" s="1"/>
  <c r="U254" i="13" s="1"/>
  <c r="S242" i="13"/>
  <c r="R242" i="13" s="1"/>
  <c r="T242" i="13" s="1"/>
  <c r="S225" i="13"/>
  <c r="R225" i="13" s="1"/>
  <c r="T225" i="13" s="1"/>
  <c r="U225" i="13" s="1"/>
  <c r="S179" i="13"/>
  <c r="R179" i="13" s="1"/>
  <c r="T179" i="13" s="1"/>
  <c r="U179" i="13" s="1"/>
  <c r="S118" i="13"/>
  <c r="R118" i="13" s="1"/>
  <c r="T118" i="13" s="1"/>
  <c r="U118" i="13" s="1"/>
  <c r="S103" i="13"/>
  <c r="R103" i="13" s="1"/>
  <c r="T103" i="13" s="1"/>
  <c r="U103" i="13" s="1"/>
  <c r="S87" i="13"/>
  <c r="R87" i="13" s="1"/>
  <c r="T87" i="13" s="1"/>
  <c r="U87" i="13" s="1"/>
  <c r="S74" i="13"/>
  <c r="R74" i="13" s="1"/>
  <c r="S60" i="13"/>
  <c r="R60" i="13" s="1"/>
  <c r="T60" i="13" s="1"/>
  <c r="U60" i="13" s="1"/>
  <c r="S47" i="13"/>
  <c r="R47" i="13" s="1"/>
  <c r="T47" i="13" s="1"/>
  <c r="U47" i="13" s="1"/>
  <c r="S32" i="13"/>
  <c r="R32" i="13" s="1"/>
  <c r="T32" i="13" s="1"/>
  <c r="U32" i="13" s="1"/>
  <c r="S19" i="13"/>
  <c r="R19" i="13" s="1"/>
  <c r="T19" i="13" s="1"/>
  <c r="AK216" i="13"/>
  <c r="AN216" i="13"/>
  <c r="AQ222" i="13"/>
  <c r="AP222" i="13" s="1"/>
  <c r="AQ238" i="13"/>
  <c r="AP238" i="13" s="1"/>
  <c r="AQ251" i="13"/>
  <c r="AP251" i="13" s="1"/>
  <c r="AQ263" i="13"/>
  <c r="AP263" i="13" s="1"/>
  <c r="AQ275" i="13"/>
  <c r="AP275" i="13" s="1"/>
  <c r="AQ289" i="13"/>
  <c r="AP289" i="13" s="1"/>
  <c r="AQ308" i="13"/>
  <c r="AP308" i="13" s="1"/>
  <c r="AQ55" i="13"/>
  <c r="AP55" i="13" s="1"/>
  <c r="AQ18" i="13"/>
  <c r="AP18" i="13" s="1"/>
  <c r="AQ46" i="13"/>
  <c r="AP46" i="13" s="1"/>
  <c r="AQ14" i="13"/>
  <c r="AP14" i="13" s="1"/>
  <c r="AQ19" i="13"/>
  <c r="AP19" i="13" s="1"/>
  <c r="AQ32" i="13"/>
  <c r="AP32" i="13" s="1"/>
  <c r="AQ47" i="13"/>
  <c r="AP47" i="13" s="1"/>
  <c r="AQ60" i="13"/>
  <c r="AP60" i="13" s="1"/>
  <c r="AQ103" i="13"/>
  <c r="AP103" i="13" s="1"/>
  <c r="AD20" i="14" s="1"/>
  <c r="AQ118" i="13"/>
  <c r="AP118" i="13" s="1"/>
  <c r="AQ34" i="13"/>
  <c r="AP34" i="13" s="1"/>
  <c r="AQ61" i="13"/>
  <c r="AP61" i="13" s="1"/>
  <c r="AQ180" i="13"/>
  <c r="AP180" i="13" s="1"/>
  <c r="AQ226" i="13"/>
  <c r="AP226" i="13" s="1"/>
  <c r="AQ243" i="13"/>
  <c r="AP243" i="13" s="1"/>
  <c r="AQ7" i="13"/>
  <c r="AP7" i="13" s="1"/>
  <c r="AQ21" i="13"/>
  <c r="AP21" i="13" s="1"/>
  <c r="AQ49" i="13"/>
  <c r="AP49" i="13" s="1"/>
  <c r="AQ62" i="13"/>
  <c r="AP62" i="13" s="1"/>
  <c r="AQ181" i="13"/>
  <c r="AP181" i="13" s="1"/>
  <c r="AQ227" i="13"/>
  <c r="AP227" i="13" s="1"/>
  <c r="AQ244" i="13"/>
  <c r="AP244" i="13" s="1"/>
  <c r="AQ256" i="13"/>
  <c r="AP256" i="13" s="1"/>
  <c r="AQ268" i="13"/>
  <c r="AP268" i="13" s="1"/>
  <c r="AQ9" i="13"/>
  <c r="AP9" i="13" s="1"/>
  <c r="AQ22" i="13"/>
  <c r="AP22" i="13" s="1"/>
  <c r="AQ51" i="13"/>
  <c r="AP51" i="13" s="1"/>
  <c r="AQ91" i="13"/>
  <c r="AP91" i="13" s="1"/>
  <c r="AQ107" i="13"/>
  <c r="AP107" i="13" s="1"/>
  <c r="AQ171" i="13"/>
  <c r="AP171" i="13" s="1"/>
  <c r="AP217" i="13"/>
  <c r="AQ184" i="13"/>
  <c r="AP184" i="13" s="1"/>
  <c r="AQ284" i="13"/>
  <c r="AP284" i="13" s="1"/>
  <c r="AQ334" i="13"/>
  <c r="AP334" i="13" s="1"/>
  <c r="AQ346" i="13"/>
  <c r="AP346" i="13" s="1"/>
  <c r="AQ358" i="13"/>
  <c r="AP358" i="13" s="1"/>
  <c r="AQ374" i="13"/>
  <c r="AP374" i="13" s="1"/>
  <c r="AQ390" i="13"/>
  <c r="AP390" i="13" s="1"/>
  <c r="AQ26" i="13"/>
  <c r="AP26" i="13" s="1"/>
  <c r="AQ11" i="13"/>
  <c r="AP11" i="13" s="1"/>
  <c r="AQ24" i="13"/>
  <c r="AP24" i="13" s="1"/>
  <c r="AQ40" i="13"/>
  <c r="AP40" i="13" s="1"/>
  <c r="AQ53" i="13"/>
  <c r="AP53" i="13" s="1"/>
  <c r="AQ66" i="13"/>
  <c r="AP66" i="13" s="1"/>
  <c r="AQ42" i="13"/>
  <c r="AP42" i="13" s="1"/>
  <c r="AQ13" i="13"/>
  <c r="AP13" i="13" s="1"/>
  <c r="AQ25" i="13"/>
  <c r="AP25" i="13" s="1"/>
  <c r="AQ41" i="13"/>
  <c r="AP41" i="13" s="1"/>
  <c r="AQ81" i="13"/>
  <c r="AP81" i="13" s="1"/>
  <c r="AQ110" i="13"/>
  <c r="AP110" i="13" s="1"/>
  <c r="AM171" i="13"/>
  <c r="AL171" i="13" s="1"/>
  <c r="AM418" i="13"/>
  <c r="AL418" i="13" s="1"/>
  <c r="AM11" i="13"/>
  <c r="AL11" i="13" s="1"/>
  <c r="AM24" i="13"/>
  <c r="AL24" i="13" s="1"/>
  <c r="AM40" i="13"/>
  <c r="AL40" i="13" s="1"/>
  <c r="AM53" i="13"/>
  <c r="AL53" i="13" s="1"/>
  <c r="AM66" i="13"/>
  <c r="AL66" i="13" s="1"/>
  <c r="AM319" i="13"/>
  <c r="AL319" i="13" s="1"/>
  <c r="AM13" i="13"/>
  <c r="AL13" i="13" s="1"/>
  <c r="AM25" i="13"/>
  <c r="AL25" i="13" s="1"/>
  <c r="AM41" i="13"/>
  <c r="AL41" i="13" s="1"/>
  <c r="AM54" i="13"/>
  <c r="AL54" i="13" s="1"/>
  <c r="AM67" i="13"/>
  <c r="AL67" i="13" s="1"/>
  <c r="AM81" i="13"/>
  <c r="AL81" i="13" s="1"/>
  <c r="AM110" i="13"/>
  <c r="AL110" i="13" s="1"/>
  <c r="AM14" i="13"/>
  <c r="AL14" i="13" s="1"/>
  <c r="AM26" i="13"/>
  <c r="AL26" i="13" s="1"/>
  <c r="AM42" i="13"/>
  <c r="AL42" i="13" s="1"/>
  <c r="AM358" i="13"/>
  <c r="AL358" i="13" s="1"/>
  <c r="AM175" i="13"/>
  <c r="AL175" i="13" s="1"/>
  <c r="AM221" i="13"/>
  <c r="AL221" i="13" s="1"/>
  <c r="AM234" i="13"/>
  <c r="AL234" i="13" s="1"/>
  <c r="AM250" i="13"/>
  <c r="AL250" i="13" s="1"/>
  <c r="AM262" i="13"/>
  <c r="AL262" i="13" s="1"/>
  <c r="AM274" i="13"/>
  <c r="AL274" i="13" s="1"/>
  <c r="AM288" i="13"/>
  <c r="AL288" i="13" s="1"/>
  <c r="AM307" i="13"/>
  <c r="AL307" i="13" s="1"/>
  <c r="AM324" i="13"/>
  <c r="AL324" i="13" s="1"/>
  <c r="AM350" i="13"/>
  <c r="AL350" i="13" s="1"/>
  <c r="AM390" i="13"/>
  <c r="AL390" i="13" s="1"/>
  <c r="AM176" i="13"/>
  <c r="AL176" i="13" s="1"/>
  <c r="AM222" i="13"/>
  <c r="AL222" i="13" s="1"/>
  <c r="AM251" i="13"/>
  <c r="AL251" i="13" s="1"/>
  <c r="AM263" i="13"/>
  <c r="AL263" i="13" s="1"/>
  <c r="AM275" i="13"/>
  <c r="AL275" i="13" s="1"/>
  <c r="AM289" i="13"/>
  <c r="AL289" i="13" s="1"/>
  <c r="AM308" i="13"/>
  <c r="AL308" i="13" s="1"/>
  <c r="AM351" i="13"/>
  <c r="AL351" i="13" s="1"/>
  <c r="AM363" i="13"/>
  <c r="AL363" i="13" s="1"/>
  <c r="AM383" i="13"/>
  <c r="AL383" i="13" s="1"/>
  <c r="AM395" i="13"/>
  <c r="AL395" i="13" s="1"/>
  <c r="AM445" i="13"/>
  <c r="AL445" i="13" s="1"/>
  <c r="AM303" i="13"/>
  <c r="AL303" i="13" s="1"/>
  <c r="AM86" i="13"/>
  <c r="AL86" i="13" s="1"/>
  <c r="AM117" i="13"/>
  <c r="AL117" i="13" s="1"/>
  <c r="AL217" i="13"/>
  <c r="AM184" i="13"/>
  <c r="AL184" i="13" s="1"/>
  <c r="AM406" i="13"/>
  <c r="AL406" i="13" s="1"/>
  <c r="AM19" i="13"/>
  <c r="AL19" i="13" s="1"/>
  <c r="AM32" i="13"/>
  <c r="AL32" i="13" s="1"/>
  <c r="AM47" i="13"/>
  <c r="AL47" i="13" s="1"/>
  <c r="AM87" i="13"/>
  <c r="AL87" i="13" s="1"/>
  <c r="AM103" i="13"/>
  <c r="AL103" i="13" s="1"/>
  <c r="Z20" i="14" s="1"/>
  <c r="AM118" i="13"/>
  <c r="AL118" i="13" s="1"/>
  <c r="AM374" i="13"/>
  <c r="AL374" i="13" s="1"/>
  <c r="AM20" i="13"/>
  <c r="AL20" i="13" s="1"/>
  <c r="AM34" i="13"/>
  <c r="AL34" i="13" s="1"/>
  <c r="AM61" i="13"/>
  <c r="AL61" i="13" s="1"/>
  <c r="AM89" i="13"/>
  <c r="AL89" i="13" s="1"/>
  <c r="AM105" i="13"/>
  <c r="AL105" i="13" s="1"/>
  <c r="AM180" i="13"/>
  <c r="AL180" i="13" s="1"/>
  <c r="AM226" i="13"/>
  <c r="AL226" i="13" s="1"/>
  <c r="AM243" i="13"/>
  <c r="AL243" i="13" s="1"/>
  <c r="AM255" i="13"/>
  <c r="AL255" i="13" s="1"/>
  <c r="AM267" i="13"/>
  <c r="AL267" i="13" s="1"/>
  <c r="AM281" i="13"/>
  <c r="AL281" i="13" s="1"/>
  <c r="AM293" i="13"/>
  <c r="AL293" i="13" s="1"/>
  <c r="AM331" i="13"/>
  <c r="AL331" i="13" s="1"/>
  <c r="AM343" i="13"/>
  <c r="AL343" i="13" s="1"/>
  <c r="AM355" i="13"/>
  <c r="AL355" i="13" s="1"/>
  <c r="AM387" i="13"/>
  <c r="AL387" i="13" s="1"/>
  <c r="AM402" i="13"/>
  <c r="AL402" i="13" s="1"/>
  <c r="AM284" i="13"/>
  <c r="AL284" i="13" s="1"/>
  <c r="AM7" i="13"/>
  <c r="AL7" i="13" s="1"/>
  <c r="AM21" i="13"/>
  <c r="AL21" i="13" s="1"/>
  <c r="AM49" i="13"/>
  <c r="AL49" i="13" s="1"/>
  <c r="AM62" i="13"/>
  <c r="AL62" i="13" s="1"/>
  <c r="AM90" i="13"/>
  <c r="AL90" i="13" s="1"/>
  <c r="AM181" i="13"/>
  <c r="AL181" i="13" s="1"/>
  <c r="AM227" i="13"/>
  <c r="AL227" i="13" s="1"/>
  <c r="AM244" i="13"/>
  <c r="AL244" i="13" s="1"/>
  <c r="AM256" i="13"/>
  <c r="AL256" i="13" s="1"/>
  <c r="AM268" i="13"/>
  <c r="AL268" i="13" s="1"/>
  <c r="AM282" i="13"/>
  <c r="AL282" i="13" s="1"/>
  <c r="AM294" i="13"/>
  <c r="AL294" i="13" s="1"/>
  <c r="AM317" i="13"/>
  <c r="AL317" i="13" s="1"/>
  <c r="AM332" i="13"/>
  <c r="AL332" i="13" s="1"/>
  <c r="AM344" i="13"/>
  <c r="AL344" i="13" s="1"/>
  <c r="AM356" i="13"/>
  <c r="AL356" i="13" s="1"/>
  <c r="AM372" i="13"/>
  <c r="AL372" i="13" s="1"/>
  <c r="AM388" i="13"/>
  <c r="AL388" i="13" s="1"/>
  <c r="AM403" i="13"/>
  <c r="AL403" i="13" s="1"/>
  <c r="AM416" i="13"/>
  <c r="AL416" i="13" s="1"/>
  <c r="AM346" i="13"/>
  <c r="AL346" i="13" s="1"/>
  <c r="AM170" i="13"/>
  <c r="AL170" i="13" s="1"/>
  <c r="AM183" i="13"/>
  <c r="AL183" i="13" s="1"/>
  <c r="AM228" i="13"/>
  <c r="AL228" i="13" s="1"/>
  <c r="AM245" i="13"/>
  <c r="AL245" i="13" s="1"/>
  <c r="AM269" i="13"/>
  <c r="AL269" i="13" s="1"/>
  <c r="AM283" i="13"/>
  <c r="AL283" i="13" s="1"/>
  <c r="AM295" i="13"/>
  <c r="AL295" i="13" s="1"/>
  <c r="AM318" i="13"/>
  <c r="AL318" i="13" s="1"/>
  <c r="AM345" i="13"/>
  <c r="AL345" i="13" s="1"/>
  <c r="AM357" i="13"/>
  <c r="AL357" i="13" s="1"/>
  <c r="AM373" i="13"/>
  <c r="AL373" i="13" s="1"/>
  <c r="AM404" i="13"/>
  <c r="AL404" i="13" s="1"/>
  <c r="AM417" i="13"/>
  <c r="AL417" i="13" s="1"/>
  <c r="AI35" i="13"/>
  <c r="AH35" i="13" s="1"/>
  <c r="AI181" i="13"/>
  <c r="AH181" i="13" s="1"/>
  <c r="AI344" i="13"/>
  <c r="AH344" i="13" s="1"/>
  <c r="AI49" i="13"/>
  <c r="AH49" i="13" s="1"/>
  <c r="AI227" i="13"/>
  <c r="AH227" i="13" s="1"/>
  <c r="AI108" i="13"/>
  <c r="AH108" i="13" s="1"/>
  <c r="AI171" i="13"/>
  <c r="AH171" i="13" s="1"/>
  <c r="AH217" i="13"/>
  <c r="AI184" i="13"/>
  <c r="AH184" i="13" s="1"/>
  <c r="AI230" i="13"/>
  <c r="AH230" i="13" s="1"/>
  <c r="AI284" i="13"/>
  <c r="AH284" i="13" s="1"/>
  <c r="AI303" i="13"/>
  <c r="AH303" i="13" s="1"/>
  <c r="AI319" i="13"/>
  <c r="AH319" i="13" s="1"/>
  <c r="AI346" i="13"/>
  <c r="AH346" i="13" s="1"/>
  <c r="AI358" i="13"/>
  <c r="AH358" i="13" s="1"/>
  <c r="AI374" i="13"/>
  <c r="AH374" i="13" s="1"/>
  <c r="AI390" i="13"/>
  <c r="AH390" i="13" s="1"/>
  <c r="AI406" i="13"/>
  <c r="AH406" i="13" s="1"/>
  <c r="AI418" i="13"/>
  <c r="AH418" i="13" s="1"/>
  <c r="AI294" i="13"/>
  <c r="AH294" i="13" s="1"/>
  <c r="AI388" i="13"/>
  <c r="AH388" i="13" s="1"/>
  <c r="AI11" i="13"/>
  <c r="AH11" i="13" s="1"/>
  <c r="AI24" i="13"/>
  <c r="AH24" i="13" s="1"/>
  <c r="AI40" i="13"/>
  <c r="AH40" i="13" s="1"/>
  <c r="AI53" i="13"/>
  <c r="AH53" i="13" s="1"/>
  <c r="AI66" i="13"/>
  <c r="AH66" i="13" s="1"/>
  <c r="AI62" i="13"/>
  <c r="AH62" i="13" s="1"/>
  <c r="AI268" i="13"/>
  <c r="AH268" i="13" s="1"/>
  <c r="AI13" i="13"/>
  <c r="AH13" i="13" s="1"/>
  <c r="AI25" i="13"/>
  <c r="AH25" i="13" s="1"/>
  <c r="AI41" i="13"/>
  <c r="AH41" i="13" s="1"/>
  <c r="AI54" i="13"/>
  <c r="AH54" i="13" s="1"/>
  <c r="AI67" i="13"/>
  <c r="AH67" i="13" s="1"/>
  <c r="AI81" i="13"/>
  <c r="AH81" i="13" s="1"/>
  <c r="AI94" i="13"/>
  <c r="AH94" i="13" s="1"/>
  <c r="AI110" i="13"/>
  <c r="AH110" i="13" s="1"/>
  <c r="AI14" i="13"/>
  <c r="AH14" i="13" s="1"/>
  <c r="AI26" i="13"/>
  <c r="AH26" i="13" s="1"/>
  <c r="AI42" i="13"/>
  <c r="AH42" i="13" s="1"/>
  <c r="AI282" i="13"/>
  <c r="AH282" i="13" s="1"/>
  <c r="AI403" i="13"/>
  <c r="AH403" i="13" s="1"/>
  <c r="AI175" i="13"/>
  <c r="AH175" i="13" s="1"/>
  <c r="AI221" i="13"/>
  <c r="AH221" i="13" s="1"/>
  <c r="AI234" i="13"/>
  <c r="AH234" i="13" s="1"/>
  <c r="AI250" i="13"/>
  <c r="AH250" i="13" s="1"/>
  <c r="AI262" i="13"/>
  <c r="AH262" i="13" s="1"/>
  <c r="AI274" i="13"/>
  <c r="AH274" i="13" s="1"/>
  <c r="AI288" i="13"/>
  <c r="AH288" i="13" s="1"/>
  <c r="AI307" i="13"/>
  <c r="AH307" i="13" s="1"/>
  <c r="AI324" i="13"/>
  <c r="AH324" i="13" s="1"/>
  <c r="AI350" i="13"/>
  <c r="AH350" i="13" s="1"/>
  <c r="AI362" i="13"/>
  <c r="AH362" i="13" s="1"/>
  <c r="AI7" i="13"/>
  <c r="AH7" i="13" s="1"/>
  <c r="AI332" i="13"/>
  <c r="AH332" i="13" s="1"/>
  <c r="AI16" i="13"/>
  <c r="AH16" i="13" s="1"/>
  <c r="AI28" i="13"/>
  <c r="AH28" i="13" s="1"/>
  <c r="AI44" i="13"/>
  <c r="AH44" i="13" s="1"/>
  <c r="AI57" i="13"/>
  <c r="AH57" i="13" s="1"/>
  <c r="AI70" i="13"/>
  <c r="AH70" i="13" s="1"/>
  <c r="AI84" i="13"/>
  <c r="AH84" i="13" s="1"/>
  <c r="AI176" i="13"/>
  <c r="AH176" i="13" s="1"/>
  <c r="AI222" i="13"/>
  <c r="AH222" i="13" s="1"/>
  <c r="AI251" i="13"/>
  <c r="AH251" i="13" s="1"/>
  <c r="AI263" i="13"/>
  <c r="AH263" i="13" s="1"/>
  <c r="AI275" i="13"/>
  <c r="AH275" i="13" s="1"/>
  <c r="AI289" i="13"/>
  <c r="AH289" i="13" s="1"/>
  <c r="AI308" i="13"/>
  <c r="AH308" i="13" s="1"/>
  <c r="AI325" i="13"/>
  <c r="AH325" i="13" s="1"/>
  <c r="AI351" i="13"/>
  <c r="AH351" i="13" s="1"/>
  <c r="AI363" i="13"/>
  <c r="AH363" i="13" s="1"/>
  <c r="AI383" i="13"/>
  <c r="AH383" i="13" s="1"/>
  <c r="AI395" i="13"/>
  <c r="AH395" i="13" s="1"/>
  <c r="AI445" i="13"/>
  <c r="AH445" i="13" s="1"/>
  <c r="AI244" i="13"/>
  <c r="AH244" i="13" s="1"/>
  <c r="AI416" i="13"/>
  <c r="AH416" i="13" s="1"/>
  <c r="AI90" i="13"/>
  <c r="AH90" i="13" s="1"/>
  <c r="AI256" i="13"/>
  <c r="AH256" i="13" s="1"/>
  <c r="AI356" i="13"/>
  <c r="AH356" i="13" s="1"/>
  <c r="AI59" i="13"/>
  <c r="AH59" i="13" s="1"/>
  <c r="AI86" i="13"/>
  <c r="AH86" i="13" s="1"/>
  <c r="AI117" i="13"/>
  <c r="AH117" i="13" s="1"/>
  <c r="AI21" i="13"/>
  <c r="AH21" i="13" s="1"/>
  <c r="AI317" i="13"/>
  <c r="AH317" i="13" s="1"/>
  <c r="AI19" i="13"/>
  <c r="AH19" i="13" s="1"/>
  <c r="AI32" i="13"/>
  <c r="AH32" i="13" s="1"/>
  <c r="AI47" i="13"/>
  <c r="AH47" i="13" s="1"/>
  <c r="AI103" i="13"/>
  <c r="AH103" i="13" s="1"/>
  <c r="V20" i="14" s="1"/>
  <c r="AI118" i="13"/>
  <c r="AH118" i="13" s="1"/>
  <c r="AI179" i="13"/>
  <c r="AH179" i="13" s="1"/>
  <c r="AI225" i="13"/>
  <c r="AH225" i="13" s="1"/>
  <c r="AI242" i="13"/>
  <c r="AH242" i="13" s="1"/>
  <c r="AI254" i="13"/>
  <c r="AH254" i="13" s="1"/>
  <c r="AI266" i="13"/>
  <c r="AH266" i="13" s="1"/>
  <c r="AI292" i="13"/>
  <c r="AH292" i="13" s="1"/>
  <c r="AI342" i="13"/>
  <c r="AH342" i="13" s="1"/>
  <c r="AI354" i="13"/>
  <c r="AH354" i="13" s="1"/>
  <c r="AI386" i="13"/>
  <c r="AH386" i="13" s="1"/>
  <c r="AI414" i="13"/>
  <c r="AH414" i="13" s="1"/>
  <c r="AI428" i="13"/>
  <c r="AH428" i="13" s="1"/>
  <c r="AI372" i="13"/>
  <c r="AH372" i="13" s="1"/>
  <c r="AI20" i="13"/>
  <c r="AH20" i="13" s="1"/>
  <c r="AI34" i="13"/>
  <c r="AH34" i="13" s="1"/>
  <c r="AI48" i="13"/>
  <c r="AH48" i="13" s="1"/>
  <c r="AI61" i="13"/>
  <c r="AH61" i="13" s="1"/>
  <c r="AI89" i="13"/>
  <c r="AH89" i="13" s="1"/>
  <c r="AI105" i="13"/>
  <c r="AH105" i="13" s="1"/>
  <c r="AI180" i="13"/>
  <c r="AH180" i="13" s="1"/>
  <c r="AI226" i="13"/>
  <c r="AH226" i="13" s="1"/>
  <c r="AI243" i="13"/>
  <c r="AH243" i="13" s="1"/>
  <c r="AI255" i="13"/>
  <c r="AH255" i="13" s="1"/>
  <c r="AI267" i="13"/>
  <c r="AH267" i="13" s="1"/>
  <c r="AI281" i="13"/>
  <c r="AH281" i="13" s="1"/>
  <c r="AI293" i="13"/>
  <c r="AH293" i="13" s="1"/>
  <c r="AI331" i="13"/>
  <c r="AH331" i="13" s="1"/>
  <c r="AI343" i="13"/>
  <c r="AH343" i="13" s="1"/>
  <c r="AI355" i="13"/>
  <c r="AH355" i="13" s="1"/>
  <c r="AI387" i="13"/>
  <c r="AH387" i="13" s="1"/>
  <c r="AI402" i="13"/>
  <c r="AH402" i="13" s="1"/>
  <c r="AE274" i="13"/>
  <c r="AD274" i="13" s="1"/>
  <c r="AE350" i="13"/>
  <c r="AD350" i="13" s="1"/>
  <c r="AE422" i="13"/>
  <c r="AD422" i="13" s="1"/>
  <c r="AE16" i="13"/>
  <c r="AD16" i="13" s="1"/>
  <c r="AE28" i="13"/>
  <c r="AD28" i="13" s="1"/>
  <c r="AE44" i="13"/>
  <c r="AD44" i="13" s="1"/>
  <c r="AE57" i="13"/>
  <c r="AD57" i="13" s="1"/>
  <c r="AE70" i="13"/>
  <c r="AD70" i="13" s="1"/>
  <c r="AE176" i="13"/>
  <c r="AD176" i="13" s="1"/>
  <c r="AE222" i="13"/>
  <c r="AD222" i="13" s="1"/>
  <c r="AE238" i="13"/>
  <c r="AD238" i="13" s="1"/>
  <c r="AE251" i="13"/>
  <c r="AD251" i="13" s="1"/>
  <c r="AE263" i="13"/>
  <c r="AD263" i="13" s="1"/>
  <c r="AE275" i="13"/>
  <c r="AD275" i="13" s="1"/>
  <c r="AE289" i="13"/>
  <c r="AD289" i="13" s="1"/>
  <c r="AE308" i="13"/>
  <c r="AD308" i="13" s="1"/>
  <c r="AE325" i="13"/>
  <c r="AD325" i="13" s="1"/>
  <c r="AE339" i="13"/>
  <c r="AD339" i="13" s="1"/>
  <c r="AE351" i="13"/>
  <c r="AD351" i="13" s="1"/>
  <c r="AE363" i="13"/>
  <c r="AD363" i="13" s="1"/>
  <c r="AE383" i="13"/>
  <c r="AD383" i="13" s="1"/>
  <c r="AE395" i="13"/>
  <c r="AD395" i="13" s="1"/>
  <c r="AE445" i="13"/>
  <c r="AD445" i="13" s="1"/>
  <c r="AE410" i="13"/>
  <c r="AD410" i="13" s="1"/>
  <c r="AE175" i="13"/>
  <c r="AD175" i="13" s="1"/>
  <c r="AE307" i="13"/>
  <c r="AD307" i="13" s="1"/>
  <c r="AE18" i="13"/>
  <c r="AD18" i="13" s="1"/>
  <c r="AE46" i="13"/>
  <c r="AD46" i="13" s="1"/>
  <c r="AE72" i="13"/>
  <c r="AD72" i="13" s="1"/>
  <c r="AE86" i="13"/>
  <c r="AD86" i="13" s="1"/>
  <c r="AE117" i="13"/>
  <c r="AD117" i="13" s="1"/>
  <c r="AE19" i="13"/>
  <c r="AD19" i="13" s="1"/>
  <c r="AE32" i="13"/>
  <c r="AD32" i="13" s="1"/>
  <c r="AE47" i="13"/>
  <c r="AD47" i="13" s="1"/>
  <c r="AE60" i="13"/>
  <c r="AD60" i="13" s="1"/>
  <c r="AE74" i="13"/>
  <c r="AD74" i="13" s="1"/>
  <c r="AE103" i="13"/>
  <c r="AD103" i="13" s="1"/>
  <c r="R20" i="14" s="1"/>
  <c r="AE118" i="13"/>
  <c r="AD118" i="13" s="1"/>
  <c r="AE221" i="13"/>
  <c r="AD221" i="13" s="1"/>
  <c r="AE288" i="13"/>
  <c r="AD288" i="13" s="1"/>
  <c r="AE362" i="13"/>
  <c r="AD362" i="13" s="1"/>
  <c r="AE34" i="13"/>
  <c r="AD34" i="13" s="1"/>
  <c r="AE61" i="13"/>
  <c r="AD61" i="13" s="1"/>
  <c r="AE75" i="13"/>
  <c r="AD75" i="13" s="1"/>
  <c r="AE89" i="13"/>
  <c r="AD89" i="13" s="1"/>
  <c r="AE105" i="13"/>
  <c r="AD105" i="13" s="1"/>
  <c r="AE180" i="13"/>
  <c r="AD180" i="13" s="1"/>
  <c r="AE226" i="13"/>
  <c r="AD226" i="13" s="1"/>
  <c r="AE243" i="13"/>
  <c r="AD243" i="13" s="1"/>
  <c r="AE255" i="13"/>
  <c r="AD255" i="13" s="1"/>
  <c r="AE267" i="13"/>
  <c r="AD267" i="13" s="1"/>
  <c r="AE281" i="13"/>
  <c r="AD281" i="13" s="1"/>
  <c r="AE293" i="13"/>
  <c r="AD293" i="13" s="1"/>
  <c r="AE331" i="13"/>
  <c r="AD331" i="13" s="1"/>
  <c r="AE343" i="13"/>
  <c r="AD343" i="13" s="1"/>
  <c r="AE355" i="13"/>
  <c r="AD355" i="13" s="1"/>
  <c r="AE387" i="13"/>
  <c r="AD387" i="13" s="1"/>
  <c r="AE402" i="13"/>
  <c r="AD402" i="13" s="1"/>
  <c r="AE415" i="13"/>
  <c r="AD415" i="13" s="1"/>
  <c r="AE7" i="13"/>
  <c r="AD7" i="13" s="1"/>
  <c r="R8" i="14" s="1"/>
  <c r="AE21" i="13"/>
  <c r="AD21" i="13" s="1"/>
  <c r="AE49" i="13"/>
  <c r="AD49" i="13" s="1"/>
  <c r="AE62" i="13"/>
  <c r="AD62" i="13" s="1"/>
  <c r="AE90" i="13"/>
  <c r="AD90" i="13" s="1"/>
  <c r="AE181" i="13"/>
  <c r="AD181" i="13" s="1"/>
  <c r="AE227" i="13"/>
  <c r="AD227" i="13" s="1"/>
  <c r="AE244" i="13"/>
  <c r="AD244" i="13" s="1"/>
  <c r="AE256" i="13"/>
  <c r="AD256" i="13" s="1"/>
  <c r="AE268" i="13"/>
  <c r="AD268" i="13" s="1"/>
  <c r="AE282" i="13"/>
  <c r="AD282" i="13" s="1"/>
  <c r="AE294" i="13"/>
  <c r="AD294" i="13" s="1"/>
  <c r="AE317" i="13"/>
  <c r="AD317" i="13" s="1"/>
  <c r="AE332" i="13"/>
  <c r="AD332" i="13" s="1"/>
  <c r="AE344" i="13"/>
  <c r="AD344" i="13" s="1"/>
  <c r="AE356" i="13"/>
  <c r="AD356" i="13" s="1"/>
  <c r="AE372" i="13"/>
  <c r="AD372" i="13" s="1"/>
  <c r="AE388" i="13"/>
  <c r="AD388" i="13" s="1"/>
  <c r="AE403" i="13"/>
  <c r="AD403" i="13" s="1"/>
  <c r="AE416" i="13"/>
  <c r="AD416" i="13" s="1"/>
  <c r="AE338" i="13"/>
  <c r="AD338" i="13" s="1"/>
  <c r="AE107" i="13"/>
  <c r="AD107" i="13" s="1"/>
  <c r="AE171" i="13"/>
  <c r="AD171" i="13" s="1"/>
  <c r="AD217" i="13"/>
  <c r="AE184" i="13"/>
  <c r="AD184" i="13" s="1"/>
  <c r="AE230" i="13"/>
  <c r="AD230" i="13" s="1"/>
  <c r="AE284" i="13"/>
  <c r="AD284" i="13" s="1"/>
  <c r="AE303" i="13"/>
  <c r="AD303" i="13" s="1"/>
  <c r="AE319" i="13"/>
  <c r="AD319" i="13" s="1"/>
  <c r="AE334" i="13"/>
  <c r="AD334" i="13" s="1"/>
  <c r="AE346" i="13"/>
  <c r="AD346" i="13" s="1"/>
  <c r="AE358" i="13"/>
  <c r="AD358" i="13" s="1"/>
  <c r="AE374" i="13"/>
  <c r="AD374" i="13" s="1"/>
  <c r="AE390" i="13"/>
  <c r="AD390" i="13" s="1"/>
  <c r="AE406" i="13"/>
  <c r="AD406" i="13" s="1"/>
  <c r="AE418" i="13"/>
  <c r="AD418" i="13" s="1"/>
  <c r="AE234" i="13"/>
  <c r="AD234" i="13" s="1"/>
  <c r="AE380" i="13"/>
  <c r="AD380" i="13" s="1"/>
  <c r="AE11" i="13"/>
  <c r="AD11" i="13" s="1"/>
  <c r="AE24" i="13"/>
  <c r="AD24" i="13" s="1"/>
  <c r="AE40" i="13"/>
  <c r="AD40" i="13" s="1"/>
  <c r="AE53" i="13"/>
  <c r="AD53" i="13" s="1"/>
  <c r="AE66" i="13"/>
  <c r="AD66" i="13" s="1"/>
  <c r="AE80" i="13"/>
  <c r="AD80" i="13" s="1"/>
  <c r="AE93" i="13"/>
  <c r="AD93" i="13" s="1"/>
  <c r="AE109" i="13"/>
  <c r="AD109" i="13" s="1"/>
  <c r="AE250" i="13"/>
  <c r="AD250" i="13" s="1"/>
  <c r="AE13" i="13"/>
  <c r="AD13" i="13" s="1"/>
  <c r="AE25" i="13"/>
  <c r="AD25" i="13" s="1"/>
  <c r="AE41" i="13"/>
  <c r="AD41" i="13" s="1"/>
  <c r="AE54" i="13"/>
  <c r="AD54" i="13" s="1"/>
  <c r="AE67" i="13"/>
  <c r="AD67" i="13" s="1"/>
  <c r="AE81" i="13"/>
  <c r="AD81" i="13" s="1"/>
  <c r="AE110" i="13"/>
  <c r="AD110" i="13" s="1"/>
  <c r="AE262" i="13"/>
  <c r="AD262" i="13" s="1"/>
  <c r="AE324" i="13"/>
  <c r="AD324" i="13" s="1"/>
  <c r="AE394" i="13"/>
  <c r="AD394" i="13" s="1"/>
  <c r="AE14" i="13"/>
  <c r="AD14" i="13" s="1"/>
  <c r="AE26" i="13"/>
  <c r="AD26" i="13" s="1"/>
  <c r="AE42" i="13"/>
  <c r="AD42" i="13" s="1"/>
  <c r="AE55" i="13"/>
  <c r="AD55" i="13" s="1"/>
  <c r="AA13" i="13"/>
  <c r="Z13" i="13" s="1"/>
  <c r="AA25" i="13"/>
  <c r="Z25" i="13" s="1"/>
  <c r="AA41" i="13"/>
  <c r="Z41" i="13" s="1"/>
  <c r="AA54" i="13"/>
  <c r="Z54" i="13" s="1"/>
  <c r="AA67" i="13"/>
  <c r="Z67" i="13" s="1"/>
  <c r="AA81" i="13"/>
  <c r="Z81" i="13" s="1"/>
  <c r="AA94" i="13"/>
  <c r="Z94" i="13" s="1"/>
  <c r="AA110" i="13"/>
  <c r="Z110" i="13" s="1"/>
  <c r="AA14" i="13"/>
  <c r="Z14" i="13" s="1"/>
  <c r="AA26" i="13"/>
  <c r="Z26" i="13" s="1"/>
  <c r="AA42" i="13"/>
  <c r="Z42" i="13" s="1"/>
  <c r="AA55" i="13"/>
  <c r="Z55" i="13" s="1"/>
  <c r="AA175" i="13"/>
  <c r="Z175" i="13" s="1"/>
  <c r="AA221" i="13"/>
  <c r="Z221" i="13" s="1"/>
  <c r="AA234" i="13"/>
  <c r="Z234" i="13" s="1"/>
  <c r="AA250" i="13"/>
  <c r="Z250" i="13" s="1"/>
  <c r="AA262" i="13"/>
  <c r="Z262" i="13" s="1"/>
  <c r="AA274" i="13"/>
  <c r="Z274" i="13" s="1"/>
  <c r="AA288" i="13"/>
  <c r="Z288" i="13" s="1"/>
  <c r="AA307" i="13"/>
  <c r="Z307" i="13" s="1"/>
  <c r="AA324" i="13"/>
  <c r="Z324" i="13" s="1"/>
  <c r="AA338" i="13"/>
  <c r="Z338" i="13" s="1"/>
  <c r="AA350" i="13"/>
  <c r="Z350" i="13" s="1"/>
  <c r="AA362" i="13"/>
  <c r="Z362" i="13" s="1"/>
  <c r="AA380" i="13"/>
  <c r="Z380" i="13" s="1"/>
  <c r="AA394" i="13"/>
  <c r="Z394" i="13" s="1"/>
  <c r="AA410" i="13"/>
  <c r="Z410" i="13" s="1"/>
  <c r="AA422" i="13"/>
  <c r="Z422" i="13" s="1"/>
  <c r="AA16" i="13"/>
  <c r="Z16" i="13" s="1"/>
  <c r="AA28" i="13"/>
  <c r="Z28" i="13" s="1"/>
  <c r="AA44" i="13"/>
  <c r="Z44" i="13" s="1"/>
  <c r="AA57" i="13"/>
  <c r="Z57" i="13" s="1"/>
  <c r="AA70" i="13"/>
  <c r="Z70" i="13" s="1"/>
  <c r="AA84" i="13"/>
  <c r="Z84" i="13" s="1"/>
  <c r="AA97" i="13"/>
  <c r="Z97" i="13" s="1"/>
  <c r="AA176" i="13"/>
  <c r="Z176" i="13" s="1"/>
  <c r="AA222" i="13"/>
  <c r="Z222" i="13" s="1"/>
  <c r="AA238" i="13"/>
  <c r="Z238" i="13" s="1"/>
  <c r="AA251" i="13"/>
  <c r="Z251" i="13" s="1"/>
  <c r="AA263" i="13"/>
  <c r="Z263" i="13" s="1"/>
  <c r="AA275" i="13"/>
  <c r="Z275" i="13" s="1"/>
  <c r="AA289" i="13"/>
  <c r="Z289" i="13" s="1"/>
  <c r="AA308" i="13"/>
  <c r="Z308" i="13" s="1"/>
  <c r="AA325" i="13"/>
  <c r="Z325" i="13" s="1"/>
  <c r="AA339" i="13"/>
  <c r="Z339" i="13" s="1"/>
  <c r="AA351" i="13"/>
  <c r="Z351" i="13" s="1"/>
  <c r="AA363" i="13"/>
  <c r="Z363" i="13" s="1"/>
  <c r="AA383" i="13"/>
  <c r="Z383" i="13" s="1"/>
  <c r="AA395" i="13"/>
  <c r="Z395" i="13" s="1"/>
  <c r="AA445" i="13"/>
  <c r="Z445" i="13" s="1"/>
  <c r="AA24" i="13"/>
  <c r="Z24" i="13" s="1"/>
  <c r="AA40" i="13"/>
  <c r="Z40" i="13" s="1"/>
  <c r="AA18" i="13"/>
  <c r="Z18" i="13" s="1"/>
  <c r="AA46" i="13"/>
  <c r="Z46" i="13" s="1"/>
  <c r="AA59" i="13"/>
  <c r="Z59" i="13" s="1"/>
  <c r="AA72" i="13"/>
  <c r="Z72" i="13" s="1"/>
  <c r="AA86" i="13"/>
  <c r="Z86" i="13" s="1"/>
  <c r="AA117" i="13"/>
  <c r="Z117" i="13" s="1"/>
  <c r="AA178" i="13"/>
  <c r="Z178" i="13" s="1"/>
  <c r="AA224" i="13"/>
  <c r="Z224" i="13" s="1"/>
  <c r="AA240" i="13"/>
  <c r="Z240" i="13" s="1"/>
  <c r="AA253" i="13"/>
  <c r="Z253" i="13" s="1"/>
  <c r="AA265" i="13"/>
  <c r="Z265" i="13" s="1"/>
  <c r="AA279" i="13"/>
  <c r="Z279" i="13" s="1"/>
  <c r="AO194" i="13"/>
  <c r="AS194" i="13" s="1"/>
  <c r="AA53" i="13"/>
  <c r="Z53" i="13" s="1"/>
  <c r="AA19" i="13"/>
  <c r="Z19" i="13" s="1"/>
  <c r="AA32" i="13"/>
  <c r="Z32" i="13" s="1"/>
  <c r="AA47" i="13"/>
  <c r="Z47" i="13" s="1"/>
  <c r="AA60" i="13"/>
  <c r="Z60" i="13" s="1"/>
  <c r="AA74" i="13"/>
  <c r="Z74" i="13" s="1"/>
  <c r="AA87" i="13"/>
  <c r="Z87" i="13" s="1"/>
  <c r="AA103" i="13"/>
  <c r="Z103" i="13" s="1"/>
  <c r="N20" i="14" s="1"/>
  <c r="AA118" i="13"/>
  <c r="Z118" i="13" s="1"/>
  <c r="AA179" i="13"/>
  <c r="Z179" i="13" s="1"/>
  <c r="AA225" i="13"/>
  <c r="Z225" i="13" s="1"/>
  <c r="AA242" i="13"/>
  <c r="Z242" i="13" s="1"/>
  <c r="AA254" i="13"/>
  <c r="Z254" i="13" s="1"/>
  <c r="AA266" i="13"/>
  <c r="Z266" i="13" s="1"/>
  <c r="AA280" i="13"/>
  <c r="Z280" i="13" s="1"/>
  <c r="AA292" i="13"/>
  <c r="Z292" i="13" s="1"/>
  <c r="AA342" i="13"/>
  <c r="Z342" i="13" s="1"/>
  <c r="AA354" i="13"/>
  <c r="Z354" i="13" s="1"/>
  <c r="AA386" i="13"/>
  <c r="Z386" i="13" s="1"/>
  <c r="AA414" i="13"/>
  <c r="Z414" i="13" s="1"/>
  <c r="AA428" i="13"/>
  <c r="Z428" i="13" s="1"/>
  <c r="AA34" i="13"/>
  <c r="Z34" i="13" s="1"/>
  <c r="AA48" i="13"/>
  <c r="Z48" i="13" s="1"/>
  <c r="AA61" i="13"/>
  <c r="Z61" i="13" s="1"/>
  <c r="AA75" i="13"/>
  <c r="Z75" i="13" s="1"/>
  <c r="AA89" i="13"/>
  <c r="Z89" i="13" s="1"/>
  <c r="AA105" i="13"/>
  <c r="Z105" i="13" s="1"/>
  <c r="AA180" i="13"/>
  <c r="Z180" i="13" s="1"/>
  <c r="AA226" i="13"/>
  <c r="Z226" i="13" s="1"/>
  <c r="AA243" i="13"/>
  <c r="Z243" i="13" s="1"/>
  <c r="AA255" i="13"/>
  <c r="Z255" i="13" s="1"/>
  <c r="AA267" i="13"/>
  <c r="Z267" i="13" s="1"/>
  <c r="AA281" i="13"/>
  <c r="Z281" i="13" s="1"/>
  <c r="AA293" i="13"/>
  <c r="Z293" i="13" s="1"/>
  <c r="AA331" i="13"/>
  <c r="Z331" i="13" s="1"/>
  <c r="AA343" i="13"/>
  <c r="Z343" i="13" s="1"/>
  <c r="AA355" i="13"/>
  <c r="Z355" i="13" s="1"/>
  <c r="AA387" i="13"/>
  <c r="Z387" i="13" s="1"/>
  <c r="AA402" i="13"/>
  <c r="Z402" i="13" s="1"/>
  <c r="AA415" i="13"/>
  <c r="Z415" i="13" s="1"/>
  <c r="AA7" i="13"/>
  <c r="Z7" i="13" s="1"/>
  <c r="N8" i="14" s="1"/>
  <c r="AA21" i="13"/>
  <c r="Z21" i="13" s="1"/>
  <c r="AA49" i="13"/>
  <c r="Z49" i="13" s="1"/>
  <c r="AA62" i="13"/>
  <c r="Z62" i="13" s="1"/>
  <c r="AA90" i="13"/>
  <c r="Z90" i="13" s="1"/>
  <c r="AA181" i="13"/>
  <c r="Z181" i="13" s="1"/>
  <c r="AA227" i="13"/>
  <c r="Z227" i="13" s="1"/>
  <c r="AA244" i="13"/>
  <c r="Z244" i="13" s="1"/>
  <c r="AA256" i="13"/>
  <c r="Z256" i="13" s="1"/>
  <c r="AA268" i="13"/>
  <c r="Z268" i="13" s="1"/>
  <c r="AA282" i="13"/>
  <c r="Z282" i="13" s="1"/>
  <c r="AA294" i="13"/>
  <c r="Z294" i="13" s="1"/>
  <c r="AA317" i="13"/>
  <c r="Z317" i="13" s="1"/>
  <c r="AA332" i="13"/>
  <c r="Z332" i="13" s="1"/>
  <c r="AA344" i="13"/>
  <c r="Z344" i="13" s="1"/>
  <c r="AA356" i="13"/>
  <c r="Z356" i="13" s="1"/>
  <c r="AA372" i="13"/>
  <c r="Z372" i="13" s="1"/>
  <c r="AA388" i="13"/>
  <c r="Z388" i="13" s="1"/>
  <c r="AA403" i="13"/>
  <c r="Z403" i="13" s="1"/>
  <c r="AA416" i="13"/>
  <c r="Z416" i="13" s="1"/>
  <c r="AA11" i="13"/>
  <c r="Z11" i="13" s="1"/>
  <c r="AA9" i="13"/>
  <c r="Z9" i="13" s="1"/>
  <c r="AA22" i="13"/>
  <c r="Z22" i="13" s="1"/>
  <c r="AA51" i="13"/>
  <c r="Z51" i="13" s="1"/>
  <c r="AA91" i="13"/>
  <c r="Z91" i="13" s="1"/>
  <c r="AA107" i="13"/>
  <c r="Z107" i="13" s="1"/>
  <c r="AA170" i="13"/>
  <c r="Z170" i="13" s="1"/>
  <c r="AA183" i="13"/>
  <c r="Z183" i="13" s="1"/>
  <c r="AA228" i="13"/>
  <c r="Z228" i="13" s="1"/>
  <c r="AA245" i="13"/>
  <c r="Z245" i="13" s="1"/>
  <c r="AA257" i="13"/>
  <c r="Z257" i="13" s="1"/>
  <c r="AA269" i="13"/>
  <c r="Z269" i="13" s="1"/>
  <c r="AA283" i="13"/>
  <c r="Z283" i="13" s="1"/>
  <c r="AA295" i="13"/>
  <c r="Z295" i="13" s="1"/>
  <c r="AA318" i="13"/>
  <c r="Z318" i="13" s="1"/>
  <c r="AA333" i="13"/>
  <c r="Z333" i="13" s="1"/>
  <c r="AA345" i="13"/>
  <c r="Z345" i="13" s="1"/>
  <c r="AA357" i="13"/>
  <c r="Z357" i="13" s="1"/>
  <c r="AA373" i="13"/>
  <c r="Z373" i="13" s="1"/>
  <c r="AA389" i="13"/>
  <c r="Z389" i="13" s="1"/>
  <c r="AA404" i="13"/>
  <c r="Z404" i="13" s="1"/>
  <c r="AA417" i="13"/>
  <c r="Z417" i="13" s="1"/>
  <c r="AA66" i="13"/>
  <c r="Z66" i="13" s="1"/>
  <c r="AA78" i="13"/>
  <c r="Z78" i="13" s="1"/>
  <c r="AA108" i="13"/>
  <c r="Z108" i="13" s="1"/>
  <c r="AA171" i="13"/>
  <c r="Z171" i="13" s="1"/>
  <c r="Z217" i="13"/>
  <c r="AA184" i="13"/>
  <c r="Z184" i="13" s="1"/>
  <c r="AA230" i="13"/>
  <c r="Z230" i="13" s="1"/>
  <c r="AA284" i="13"/>
  <c r="Z284" i="13" s="1"/>
  <c r="AA303" i="13"/>
  <c r="Z303" i="13" s="1"/>
  <c r="AA319" i="13"/>
  <c r="Z319" i="13" s="1"/>
  <c r="AA334" i="13"/>
  <c r="Z334" i="13" s="1"/>
  <c r="AA346" i="13"/>
  <c r="Z346" i="13" s="1"/>
  <c r="AA358" i="13"/>
  <c r="Z358" i="13" s="1"/>
  <c r="AA374" i="13"/>
  <c r="Z374" i="13" s="1"/>
  <c r="AA390" i="13"/>
  <c r="Z390" i="13" s="1"/>
  <c r="AA406" i="13"/>
  <c r="Z406" i="13" s="1"/>
  <c r="AA418" i="13"/>
  <c r="Z418" i="13" s="1"/>
  <c r="W325" i="13"/>
  <c r="V325" i="13" s="1"/>
  <c r="W28" i="13"/>
  <c r="V28" i="13" s="1"/>
  <c r="W422" i="13"/>
  <c r="V422" i="13" s="1"/>
  <c r="W410" i="13"/>
  <c r="V410" i="13" s="1"/>
  <c r="W394" i="13"/>
  <c r="V394" i="13" s="1"/>
  <c r="W380" i="13"/>
  <c r="V380" i="13" s="1"/>
  <c r="W362" i="13"/>
  <c r="V362" i="13" s="1"/>
  <c r="W350" i="13"/>
  <c r="V350" i="13" s="1"/>
  <c r="W324" i="13"/>
  <c r="V324" i="13" s="1"/>
  <c r="W307" i="13"/>
  <c r="V307" i="13" s="1"/>
  <c r="W288" i="13"/>
  <c r="V288" i="13" s="1"/>
  <c r="W274" i="13"/>
  <c r="V274" i="13" s="1"/>
  <c r="W262" i="13"/>
  <c r="V262" i="13" s="1"/>
  <c r="W250" i="13"/>
  <c r="V250" i="13" s="1"/>
  <c r="W234" i="13"/>
  <c r="V234" i="13" s="1"/>
  <c r="W221" i="13"/>
  <c r="V221" i="13" s="1"/>
  <c r="W175" i="13"/>
  <c r="V175" i="13" s="1"/>
  <c r="W43" i="13"/>
  <c r="V43" i="13" s="1"/>
  <c r="W27" i="13"/>
  <c r="V27" i="13" s="1"/>
  <c r="W15" i="13"/>
  <c r="V15" i="13" s="1"/>
  <c r="W445" i="13"/>
  <c r="V445" i="13" s="1"/>
  <c r="W263" i="13"/>
  <c r="V263" i="13" s="1"/>
  <c r="W16" i="13"/>
  <c r="V16" i="13" s="1"/>
  <c r="W95" i="13"/>
  <c r="V95" i="13" s="1"/>
  <c r="W68" i="13"/>
  <c r="V68" i="13" s="1"/>
  <c r="W42" i="13"/>
  <c r="V42" i="13" s="1"/>
  <c r="W26" i="13"/>
  <c r="V26" i="13" s="1"/>
  <c r="W14" i="13"/>
  <c r="V14" i="13" s="1"/>
  <c r="W351" i="13"/>
  <c r="V351" i="13" s="1"/>
  <c r="W70" i="13"/>
  <c r="V70" i="13" s="1"/>
  <c r="W441" i="13"/>
  <c r="V441" i="13" s="1"/>
  <c r="W420" i="13"/>
  <c r="V420" i="13" s="1"/>
  <c r="W408" i="13"/>
  <c r="V408" i="13" s="1"/>
  <c r="W392" i="13"/>
  <c r="V392" i="13" s="1"/>
  <c r="W360" i="13"/>
  <c r="V360" i="13" s="1"/>
  <c r="W348" i="13"/>
  <c r="V348" i="13" s="1"/>
  <c r="W336" i="13"/>
  <c r="V336" i="13" s="1"/>
  <c r="W322" i="13"/>
  <c r="V322" i="13" s="1"/>
  <c r="W305" i="13"/>
  <c r="V305" i="13" s="1"/>
  <c r="W286" i="13"/>
  <c r="V286" i="13" s="1"/>
  <c r="W260" i="13"/>
  <c r="V260" i="13" s="1"/>
  <c r="W248" i="13"/>
  <c r="V248" i="13" s="1"/>
  <c r="W232" i="13"/>
  <c r="V232" i="13" s="1"/>
  <c r="W219" i="13"/>
  <c r="V219" i="13" s="1"/>
  <c r="W173" i="13"/>
  <c r="V173" i="13" s="1"/>
  <c r="W110" i="13"/>
  <c r="V110" i="13" s="1"/>
  <c r="W81" i="13"/>
  <c r="V81" i="13" s="1"/>
  <c r="W67" i="13"/>
  <c r="V67" i="13" s="1"/>
  <c r="W54" i="13"/>
  <c r="V54" i="13" s="1"/>
  <c r="W41" i="13"/>
  <c r="V41" i="13" s="1"/>
  <c r="W25" i="13"/>
  <c r="V25" i="13" s="1"/>
  <c r="W13" i="13"/>
  <c r="V13" i="13" s="1"/>
  <c r="W308" i="13"/>
  <c r="V308" i="13" s="1"/>
  <c r="W66" i="13"/>
  <c r="V66" i="13" s="1"/>
  <c r="W53" i="13"/>
  <c r="V53" i="13" s="1"/>
  <c r="W40" i="13"/>
  <c r="V40" i="13" s="1"/>
  <c r="W24" i="13"/>
  <c r="V24" i="13" s="1"/>
  <c r="W11" i="13"/>
  <c r="V11" i="13" s="1"/>
  <c r="W363" i="13"/>
  <c r="V363" i="13" s="1"/>
  <c r="W418" i="13"/>
  <c r="V418" i="13" s="1"/>
  <c r="W406" i="13"/>
  <c r="V406" i="13" s="1"/>
  <c r="W390" i="13"/>
  <c r="V390" i="13" s="1"/>
  <c r="W374" i="13"/>
  <c r="V374" i="13" s="1"/>
  <c r="W358" i="13"/>
  <c r="V358" i="13" s="1"/>
  <c r="W346" i="13"/>
  <c r="V346" i="13" s="1"/>
  <c r="W319" i="13"/>
  <c r="V319" i="13" s="1"/>
  <c r="W303" i="13"/>
  <c r="V303" i="13" s="1"/>
  <c r="W284" i="13"/>
  <c r="V284" i="13" s="1"/>
  <c r="W230" i="13"/>
  <c r="V230" i="13" s="1"/>
  <c r="V217" i="13"/>
  <c r="W184" i="13"/>
  <c r="V184" i="13" s="1"/>
  <c r="W171" i="13"/>
  <c r="V171" i="13" s="1"/>
  <c r="W92" i="13"/>
  <c r="V92" i="13" s="1"/>
  <c r="W176" i="13"/>
  <c r="V176" i="13" s="1"/>
  <c r="W222" i="13"/>
  <c r="V222" i="13" s="1"/>
  <c r="W416" i="13"/>
  <c r="V416" i="13" s="1"/>
  <c r="W403" i="13"/>
  <c r="V403" i="13" s="1"/>
  <c r="W388" i="13"/>
  <c r="V388" i="13" s="1"/>
  <c r="W372" i="13"/>
  <c r="V372" i="13" s="1"/>
  <c r="W356" i="13"/>
  <c r="V356" i="13" s="1"/>
  <c r="W344" i="13"/>
  <c r="V344" i="13" s="1"/>
  <c r="W332" i="13"/>
  <c r="V332" i="13" s="1"/>
  <c r="W317" i="13"/>
  <c r="V317" i="13" s="1"/>
  <c r="W294" i="13"/>
  <c r="V294" i="13" s="1"/>
  <c r="W282" i="13"/>
  <c r="V282" i="13" s="1"/>
  <c r="W268" i="13"/>
  <c r="V268" i="13" s="1"/>
  <c r="W256" i="13"/>
  <c r="V256" i="13" s="1"/>
  <c r="W244" i="13"/>
  <c r="V244" i="13" s="1"/>
  <c r="W227" i="13"/>
  <c r="V227" i="13" s="1"/>
  <c r="W181" i="13"/>
  <c r="V181" i="13" s="1"/>
  <c r="W90" i="13"/>
  <c r="V90" i="13" s="1"/>
  <c r="W76" i="13"/>
  <c r="V76" i="13" s="1"/>
  <c r="W62" i="13"/>
  <c r="V62" i="13" s="1"/>
  <c r="W49" i="13"/>
  <c r="V49" i="13" s="1"/>
  <c r="W35" i="13"/>
  <c r="V35" i="13" s="1"/>
  <c r="W21" i="13"/>
  <c r="V21" i="13" s="1"/>
  <c r="W395" i="13"/>
  <c r="V395" i="13" s="1"/>
  <c r="W415" i="13"/>
  <c r="V415" i="13" s="1"/>
  <c r="W402" i="13"/>
  <c r="V402" i="13" s="1"/>
  <c r="W387" i="13"/>
  <c r="V387" i="13" s="1"/>
  <c r="W355" i="13"/>
  <c r="V355" i="13" s="1"/>
  <c r="W343" i="13"/>
  <c r="V343" i="13" s="1"/>
  <c r="W331" i="13"/>
  <c r="V331" i="13" s="1"/>
  <c r="W293" i="13"/>
  <c r="V293" i="13" s="1"/>
  <c r="W281" i="13"/>
  <c r="V281" i="13" s="1"/>
  <c r="W267" i="13"/>
  <c r="V267" i="13" s="1"/>
  <c r="W255" i="13"/>
  <c r="V255" i="13" s="1"/>
  <c r="W243" i="13"/>
  <c r="V243" i="13" s="1"/>
  <c r="W226" i="13"/>
  <c r="V226" i="13" s="1"/>
  <c r="W180" i="13"/>
  <c r="V180" i="13" s="1"/>
  <c r="W105" i="13"/>
  <c r="V105" i="13" s="1"/>
  <c r="W89" i="13"/>
  <c r="V89" i="13" s="1"/>
  <c r="W75" i="13"/>
  <c r="V75" i="13" s="1"/>
  <c r="W61" i="13"/>
  <c r="V61" i="13" s="1"/>
  <c r="W34" i="13"/>
  <c r="V34" i="13" s="1"/>
  <c r="W20" i="13"/>
  <c r="V20" i="13" s="1"/>
  <c r="W6" i="13"/>
  <c r="V6" i="13" s="1"/>
  <c r="X6" i="13" s="1"/>
  <c r="AB6" i="13" s="1"/>
  <c r="W383" i="13"/>
  <c r="V383" i="13" s="1"/>
  <c r="W289" i="13"/>
  <c r="V289" i="13" s="1"/>
  <c r="W118" i="13"/>
  <c r="V118" i="13" s="1"/>
  <c r="W103" i="13"/>
  <c r="V103" i="13" s="1"/>
  <c r="J20" i="14" s="1"/>
  <c r="W47" i="13"/>
  <c r="V47" i="13" s="1"/>
  <c r="W32" i="13"/>
  <c r="V32" i="13" s="1"/>
  <c r="W19" i="13"/>
  <c r="V19" i="13" s="1"/>
  <c r="W251" i="13"/>
  <c r="V251" i="13" s="1"/>
  <c r="W44" i="13"/>
  <c r="V44" i="13" s="1"/>
  <c r="W426" i="13"/>
  <c r="V426" i="13" s="1"/>
  <c r="W413" i="13"/>
  <c r="V413" i="13" s="1"/>
  <c r="W353" i="13"/>
  <c r="V353" i="13" s="1"/>
  <c r="W341" i="13"/>
  <c r="V341" i="13" s="1"/>
  <c r="W291" i="13"/>
  <c r="V291" i="13" s="1"/>
  <c r="W279" i="13"/>
  <c r="V279" i="13" s="1"/>
  <c r="W265" i="13"/>
  <c r="V265" i="13" s="1"/>
  <c r="W253" i="13"/>
  <c r="V253" i="13" s="1"/>
  <c r="W240" i="13"/>
  <c r="V240" i="13" s="1"/>
  <c r="W224" i="13"/>
  <c r="V224" i="13" s="1"/>
  <c r="W178" i="13"/>
  <c r="V178" i="13" s="1"/>
  <c r="W117" i="13"/>
  <c r="V117" i="13" s="1"/>
  <c r="W101" i="13"/>
  <c r="V101" i="13" s="1"/>
  <c r="W86" i="13"/>
  <c r="V86" i="13" s="1"/>
  <c r="W275" i="13"/>
  <c r="V275" i="13" s="1"/>
  <c r="W57" i="13"/>
  <c r="V57" i="13" s="1"/>
  <c r="AR196" i="13"/>
  <c r="AR160" i="1"/>
  <c r="AW160" i="1"/>
  <c r="AS160" i="1"/>
  <c r="AT160" i="1" s="1"/>
  <c r="AY165" i="1"/>
  <c r="AZ165" i="1" s="1"/>
  <c r="AX165" i="1"/>
  <c r="AO201" i="13"/>
  <c r="AS201" i="13" s="1"/>
  <c r="AR201" i="13"/>
  <c r="AO197" i="13"/>
  <c r="AS197" i="13" s="1"/>
  <c r="AR197" i="13"/>
  <c r="AW213" i="1"/>
  <c r="AR213" i="1"/>
  <c r="AS213" i="1"/>
  <c r="AT213" i="1" s="1"/>
  <c r="AO212" i="13"/>
  <c r="AS212" i="13" s="1"/>
  <c r="AR212" i="13"/>
  <c r="AH138" i="13"/>
  <c r="AH150" i="13"/>
  <c r="AH164" i="13"/>
  <c r="R429" i="13"/>
  <c r="T429" i="13" s="1"/>
  <c r="U429" i="13" s="1"/>
  <c r="R435" i="13"/>
  <c r="T435" i="13" s="1"/>
  <c r="U435" i="13" s="1"/>
  <c r="R367" i="13"/>
  <c r="T367" i="13" s="1"/>
  <c r="U367" i="13" s="1"/>
  <c r="R371" i="13"/>
  <c r="T371" i="13" s="1"/>
  <c r="U371" i="13" s="1"/>
  <c r="R312" i="13"/>
  <c r="T312" i="13" s="1"/>
  <c r="U312" i="13" s="1"/>
  <c r="R316" i="13"/>
  <c r="T316" i="13" s="1"/>
  <c r="U316" i="13" s="1"/>
  <c r="R142" i="13"/>
  <c r="T142" i="13" s="1"/>
  <c r="U142" i="13" s="1"/>
  <c r="R168" i="13"/>
  <c r="T168" i="13" s="1"/>
  <c r="U168" i="13" s="1"/>
  <c r="Z144" i="13"/>
  <c r="Z158" i="13"/>
  <c r="AD135" i="13"/>
  <c r="AD147" i="13"/>
  <c r="AD161" i="13"/>
  <c r="AH141" i="13"/>
  <c r="AH153" i="13"/>
  <c r="AH167" i="13"/>
  <c r="AH315" i="13"/>
  <c r="AH366" i="13"/>
  <c r="AH370" i="13"/>
  <c r="AH398" i="13"/>
  <c r="AH401" i="13"/>
  <c r="AL154" i="13"/>
  <c r="AL431" i="13"/>
  <c r="AL437" i="13"/>
  <c r="AP132" i="13"/>
  <c r="AP158" i="13"/>
  <c r="AP144" i="13"/>
  <c r="AD443" i="13"/>
  <c r="AD444" i="13"/>
  <c r="R366" i="13"/>
  <c r="T366" i="13" s="1"/>
  <c r="U366" i="13" s="1"/>
  <c r="R370" i="13"/>
  <c r="T370" i="13" s="1"/>
  <c r="U370" i="13" s="1"/>
  <c r="R311" i="13"/>
  <c r="T311" i="13" s="1"/>
  <c r="U311" i="13" s="1"/>
  <c r="R315" i="13"/>
  <c r="T315" i="13" s="1"/>
  <c r="U315" i="13" s="1"/>
  <c r="R141" i="13"/>
  <c r="T141" i="13" s="1"/>
  <c r="R167" i="13"/>
  <c r="T167" i="13" s="1"/>
  <c r="U167" i="13" s="1"/>
  <c r="R153" i="13"/>
  <c r="T153" i="13" s="1"/>
  <c r="U153" i="13" s="1"/>
  <c r="Z133" i="13"/>
  <c r="Z159" i="13"/>
  <c r="Z145" i="13"/>
  <c r="AD136" i="13"/>
  <c r="AD162" i="13"/>
  <c r="AD137" i="13"/>
  <c r="AD148" i="13"/>
  <c r="AD313" i="13"/>
  <c r="AD368" i="13"/>
  <c r="AD399" i="13"/>
  <c r="AD424" i="13"/>
  <c r="AD425" i="13"/>
  <c r="AH168" i="13"/>
  <c r="AH312" i="13"/>
  <c r="AH316" i="13"/>
  <c r="AH367" i="13"/>
  <c r="AH371" i="13"/>
  <c r="AH429" i="13"/>
  <c r="AH435" i="13"/>
  <c r="AL130" i="13"/>
  <c r="AL156" i="13"/>
  <c r="AL434" i="13"/>
  <c r="AL439" i="13"/>
  <c r="AP133" i="13"/>
  <c r="AP145" i="13"/>
  <c r="AP159" i="13"/>
  <c r="AY209" i="1"/>
  <c r="AZ209" i="1" s="1"/>
  <c r="AX209" i="1"/>
  <c r="R398" i="13"/>
  <c r="T398" i="13" s="1"/>
  <c r="U398" i="13" s="1"/>
  <c r="R401" i="13"/>
  <c r="T401" i="13" s="1"/>
  <c r="U401" i="13" s="1"/>
  <c r="R397" i="13"/>
  <c r="T397" i="13" s="1"/>
  <c r="U397" i="13" s="1"/>
  <c r="R400" i="13"/>
  <c r="T400" i="13" s="1"/>
  <c r="U400" i="13" s="1"/>
  <c r="R365" i="13"/>
  <c r="T365" i="13" s="1"/>
  <c r="U365" i="13" s="1"/>
  <c r="R369" i="13"/>
  <c r="T369" i="13" s="1"/>
  <c r="U369" i="13" s="1"/>
  <c r="R327" i="13"/>
  <c r="T327" i="13" s="1"/>
  <c r="U327" i="13" s="1"/>
  <c r="R328" i="13"/>
  <c r="T328" i="13" s="1"/>
  <c r="U328" i="13" s="1"/>
  <c r="R310" i="13"/>
  <c r="T310" i="13" s="1"/>
  <c r="U310" i="13" s="1"/>
  <c r="R314" i="13"/>
  <c r="T314" i="13" s="1"/>
  <c r="U314" i="13" s="1"/>
  <c r="R138" i="13"/>
  <c r="T138" i="13" s="1"/>
  <c r="U138" i="13" s="1"/>
  <c r="R164" i="13"/>
  <c r="T164" i="13" s="1"/>
  <c r="U164" i="13" s="1"/>
  <c r="R150" i="13"/>
  <c r="T150" i="13" s="1"/>
  <c r="U150" i="13" s="1"/>
  <c r="Z134" i="13"/>
  <c r="Z146" i="13"/>
  <c r="Z160" i="13"/>
  <c r="Z443" i="13"/>
  <c r="Z444" i="13"/>
  <c r="AD150" i="13"/>
  <c r="AD164" i="13"/>
  <c r="AD314" i="13"/>
  <c r="AD328" i="13"/>
  <c r="AD365" i="13"/>
  <c r="AD369" i="13"/>
  <c r="AD397" i="13"/>
  <c r="AD400" i="13"/>
  <c r="AH143" i="13"/>
  <c r="AH169" i="13"/>
  <c r="AH430" i="13"/>
  <c r="AH436" i="13"/>
  <c r="AL157" i="13"/>
  <c r="AP160" i="13"/>
  <c r="AP146" i="13"/>
  <c r="AP444" i="13"/>
  <c r="AW155" i="1"/>
  <c r="AR155" i="1"/>
  <c r="AS155" i="1"/>
  <c r="AT155" i="1" s="1"/>
  <c r="R424" i="13"/>
  <c r="T424" i="13" s="1"/>
  <c r="U424" i="13" s="1"/>
  <c r="R425" i="13"/>
  <c r="T425" i="13" s="1"/>
  <c r="U425" i="13" s="1"/>
  <c r="R396" i="13"/>
  <c r="T396" i="13" s="1"/>
  <c r="U396" i="13" s="1"/>
  <c r="R399" i="13"/>
  <c r="T399" i="13" s="1"/>
  <c r="U399" i="13" s="1"/>
  <c r="R364" i="13"/>
  <c r="T364" i="13" s="1"/>
  <c r="U364" i="13" s="1"/>
  <c r="R368" i="13"/>
  <c r="T368" i="13" s="1"/>
  <c r="U368" i="13" s="1"/>
  <c r="R309" i="13"/>
  <c r="T309" i="13" s="1"/>
  <c r="U309" i="13" s="1"/>
  <c r="R313" i="13"/>
  <c r="T313" i="13" s="1"/>
  <c r="U313" i="13" s="1"/>
  <c r="R136" i="13"/>
  <c r="T136" i="13" s="1"/>
  <c r="U136" i="13" s="1"/>
  <c r="R148" i="13"/>
  <c r="T148" i="13" s="1"/>
  <c r="U148" i="13" s="1"/>
  <c r="R162" i="13"/>
  <c r="T162" i="13" s="1"/>
  <c r="U162" i="13" s="1"/>
  <c r="R137" i="13"/>
  <c r="T137" i="13" s="1"/>
  <c r="U137" i="13" s="1"/>
  <c r="V434" i="13"/>
  <c r="V439" i="13"/>
  <c r="Z135" i="13"/>
  <c r="Z147" i="13"/>
  <c r="Z161" i="13"/>
  <c r="AD153" i="13"/>
  <c r="AD167" i="13"/>
  <c r="AD315" i="13"/>
  <c r="AD370" i="13"/>
  <c r="AD401" i="13"/>
  <c r="AH154" i="13"/>
  <c r="AH431" i="13"/>
  <c r="AH437" i="13"/>
  <c r="AL132" i="13"/>
  <c r="AL144" i="13"/>
  <c r="AL158" i="13"/>
  <c r="AP147" i="13"/>
  <c r="AP161" i="13"/>
  <c r="V443" i="13"/>
  <c r="V444" i="13"/>
  <c r="AH397" i="13"/>
  <c r="AH400" i="13"/>
  <c r="R135" i="13"/>
  <c r="T135" i="13" s="1"/>
  <c r="U135" i="13" s="1"/>
  <c r="R147" i="13"/>
  <c r="T147" i="13" s="1"/>
  <c r="U147" i="13" s="1"/>
  <c r="R161" i="13"/>
  <c r="T161" i="13" s="1"/>
  <c r="U161" i="13" s="1"/>
  <c r="V437" i="13"/>
  <c r="Z162" i="13"/>
  <c r="Z137" i="13"/>
  <c r="Z148" i="13"/>
  <c r="Z313" i="13"/>
  <c r="Z364" i="13"/>
  <c r="Z368" i="13"/>
  <c r="Z399" i="13"/>
  <c r="Z424" i="13"/>
  <c r="Z425" i="13"/>
  <c r="AD142" i="13"/>
  <c r="AD168" i="13"/>
  <c r="AD312" i="13"/>
  <c r="AD316" i="13"/>
  <c r="AD367" i="13"/>
  <c r="AD371" i="13"/>
  <c r="AD429" i="13"/>
  <c r="AD435" i="13"/>
  <c r="AH156" i="13"/>
  <c r="AH434" i="13"/>
  <c r="AH439" i="13"/>
  <c r="AL133" i="13"/>
  <c r="AL145" i="13"/>
  <c r="AL159" i="13"/>
  <c r="AP137" i="13"/>
  <c r="AP148" i="13"/>
  <c r="AP162" i="13"/>
  <c r="AP313" i="13"/>
  <c r="AP364" i="13"/>
  <c r="AP368" i="13"/>
  <c r="AP399" i="13"/>
  <c r="AP425" i="13"/>
  <c r="R134" i="13"/>
  <c r="T134" i="13" s="1"/>
  <c r="U134" i="13" s="1"/>
  <c r="R146" i="13"/>
  <c r="T146" i="13" s="1"/>
  <c r="U146" i="13" s="1"/>
  <c r="R160" i="13"/>
  <c r="T160" i="13" s="1"/>
  <c r="U160" i="13" s="1"/>
  <c r="V430" i="13"/>
  <c r="V436" i="13"/>
  <c r="V143" i="13"/>
  <c r="V169" i="13"/>
  <c r="Z138" i="13"/>
  <c r="Z164" i="13"/>
  <c r="Z150" i="13"/>
  <c r="Z314" i="13"/>
  <c r="Z328" i="13"/>
  <c r="Z369" i="13"/>
  <c r="Z400" i="13"/>
  <c r="AD143" i="13"/>
  <c r="AD169" i="13"/>
  <c r="AD430" i="13"/>
  <c r="AD436" i="13"/>
  <c r="AH157" i="13"/>
  <c r="AL160" i="13"/>
  <c r="AL146" i="13"/>
  <c r="AL444" i="13"/>
  <c r="AP150" i="13"/>
  <c r="AP164" i="13"/>
  <c r="AP314" i="13"/>
  <c r="AP328" i="13"/>
  <c r="AP365" i="13"/>
  <c r="AP369" i="13"/>
  <c r="AP400" i="13"/>
  <c r="AK186" i="13"/>
  <c r="AN186" i="13"/>
  <c r="AR143" i="1"/>
  <c r="AW143" i="1"/>
  <c r="AS143" i="1"/>
  <c r="AT143" i="1" s="1"/>
  <c r="R430" i="13"/>
  <c r="T430" i="13" s="1"/>
  <c r="U430" i="13" s="1"/>
  <c r="R436" i="13"/>
  <c r="T436" i="13" s="1"/>
  <c r="U436" i="13" s="1"/>
  <c r="AH328" i="13"/>
  <c r="AL430" i="13"/>
  <c r="AL436" i="13"/>
  <c r="R159" i="13"/>
  <c r="T159" i="13" s="1"/>
  <c r="U159" i="13" s="1"/>
  <c r="R145" i="13"/>
  <c r="T145" i="13" s="1"/>
  <c r="U145" i="13" s="1"/>
  <c r="V429" i="13"/>
  <c r="V435" i="13"/>
  <c r="V367" i="13"/>
  <c r="V371" i="13"/>
  <c r="V312" i="13"/>
  <c r="V316" i="13"/>
  <c r="Z141" i="13"/>
  <c r="Z167" i="13"/>
  <c r="Z153" i="13"/>
  <c r="Z315" i="13"/>
  <c r="Z366" i="13"/>
  <c r="Z370" i="13"/>
  <c r="Z398" i="13"/>
  <c r="Z401" i="13"/>
  <c r="AD154" i="13"/>
  <c r="AD437" i="13"/>
  <c r="AH144" i="13"/>
  <c r="AH158" i="13"/>
  <c r="AL135" i="13"/>
  <c r="AL147" i="13"/>
  <c r="AL161" i="13"/>
  <c r="AP153" i="13"/>
  <c r="AP167" i="13"/>
  <c r="AP315" i="13"/>
  <c r="AP370" i="13"/>
  <c r="AP398" i="13"/>
  <c r="AP401" i="13"/>
  <c r="AP131" i="13"/>
  <c r="AP157" i="13"/>
  <c r="R443" i="13"/>
  <c r="T443" i="13" s="1"/>
  <c r="U443" i="13" s="1"/>
  <c r="R444" i="13"/>
  <c r="T444" i="13" s="1"/>
  <c r="U444" i="13" s="1"/>
  <c r="R144" i="13"/>
  <c r="T144" i="13" s="1"/>
  <c r="U144" i="13" s="1"/>
  <c r="R158" i="13"/>
  <c r="T158" i="13" s="1"/>
  <c r="U158" i="13" s="1"/>
  <c r="V401" i="13"/>
  <c r="V370" i="13"/>
  <c r="V311" i="13"/>
  <c r="V315" i="13"/>
  <c r="Z142" i="13"/>
  <c r="Z168" i="13"/>
  <c r="Z312" i="13"/>
  <c r="Z316" i="13"/>
  <c r="Z367" i="13"/>
  <c r="Z371" i="13"/>
  <c r="Z429" i="13"/>
  <c r="Z435" i="13"/>
  <c r="AD156" i="13"/>
  <c r="AD434" i="13"/>
  <c r="AD439" i="13"/>
  <c r="AH145" i="13"/>
  <c r="AH159" i="13"/>
  <c r="AL137" i="13"/>
  <c r="AL162" i="13"/>
  <c r="AL148" i="13"/>
  <c r="AL313" i="13"/>
  <c r="AL368" i="13"/>
  <c r="AL396" i="13"/>
  <c r="AL399" i="13"/>
  <c r="AL425" i="13"/>
  <c r="AP142" i="13"/>
  <c r="AP168" i="13"/>
  <c r="AP316" i="13"/>
  <c r="AP371" i="13"/>
  <c r="AP429" i="13"/>
  <c r="AP435" i="13"/>
  <c r="AN207" i="13"/>
  <c r="AK207" i="13"/>
  <c r="AK185" i="13"/>
  <c r="AN185" i="13"/>
  <c r="Z157" i="13"/>
  <c r="AD134" i="13"/>
  <c r="AD146" i="13"/>
  <c r="AD160" i="13"/>
  <c r="AH369" i="13"/>
  <c r="R131" i="13"/>
  <c r="T131" i="13" s="1"/>
  <c r="U131" i="13" s="1"/>
  <c r="R157" i="13"/>
  <c r="T157" i="13" s="1"/>
  <c r="U157" i="13" s="1"/>
  <c r="V397" i="13"/>
  <c r="V400" i="13"/>
  <c r="V365" i="13"/>
  <c r="V369" i="13"/>
  <c r="V327" i="13"/>
  <c r="V328" i="13"/>
  <c r="V310" i="13"/>
  <c r="V314" i="13"/>
  <c r="Z143" i="13"/>
  <c r="Z169" i="13"/>
  <c r="Z430" i="13"/>
  <c r="Z436" i="13"/>
  <c r="AD157" i="13"/>
  <c r="AH160" i="13"/>
  <c r="AH146" i="13"/>
  <c r="AH444" i="13"/>
  <c r="AL138" i="13"/>
  <c r="AL164" i="13"/>
  <c r="AL150" i="13"/>
  <c r="AL314" i="13"/>
  <c r="AL328" i="13"/>
  <c r="AL369" i="13"/>
  <c r="AL400" i="13"/>
  <c r="AP143" i="13"/>
  <c r="AP169" i="13"/>
  <c r="AP436" i="13"/>
  <c r="R143" i="13"/>
  <c r="T143" i="13" s="1"/>
  <c r="U143" i="13" s="1"/>
  <c r="R169" i="13"/>
  <c r="T169" i="13" s="1"/>
  <c r="U169" i="13" s="1"/>
  <c r="AH314" i="13"/>
  <c r="AL143" i="13"/>
  <c r="AL169" i="13"/>
  <c r="R434" i="13"/>
  <c r="T434" i="13" s="1"/>
  <c r="R439" i="13"/>
  <c r="T439" i="13" s="1"/>
  <c r="U439" i="13" s="1"/>
  <c r="R130" i="13"/>
  <c r="T130" i="13" s="1"/>
  <c r="U130" i="13" s="1"/>
  <c r="R156" i="13"/>
  <c r="T156" i="13" s="1"/>
  <c r="U156" i="13" s="1"/>
  <c r="V425" i="13"/>
  <c r="V399" i="13"/>
  <c r="V368" i="13"/>
  <c r="V313" i="13"/>
  <c r="Z128" i="13"/>
  <c r="Z154" i="13"/>
  <c r="Z431" i="13"/>
  <c r="Z437" i="13"/>
  <c r="AD132" i="13"/>
  <c r="AD144" i="13"/>
  <c r="AD158" i="13"/>
  <c r="AH135" i="13"/>
  <c r="AH147" i="13"/>
  <c r="AH161" i="13"/>
  <c r="AL153" i="13"/>
  <c r="AL167" i="13"/>
  <c r="AL315" i="13"/>
  <c r="AL366" i="13"/>
  <c r="AL370" i="13"/>
  <c r="AL401" i="13"/>
  <c r="AP154" i="13"/>
  <c r="AP437" i="13"/>
  <c r="R431" i="13"/>
  <c r="T431" i="13" s="1"/>
  <c r="U431" i="13" s="1"/>
  <c r="T437" i="13"/>
  <c r="U437" i="13" s="1"/>
  <c r="R128" i="13"/>
  <c r="T128" i="13" s="1"/>
  <c r="U128" i="13" s="1"/>
  <c r="R154" i="13"/>
  <c r="T154" i="13" s="1"/>
  <c r="U154" i="13" s="1"/>
  <c r="Z130" i="13"/>
  <c r="Z156" i="13"/>
  <c r="Z434" i="13"/>
  <c r="Z439" i="13"/>
  <c r="AD145" i="13"/>
  <c r="AD159" i="13"/>
  <c r="AH162" i="13"/>
  <c r="AH137" i="13"/>
  <c r="AH148" i="13"/>
  <c r="AH313" i="13"/>
  <c r="AH364" i="13"/>
  <c r="AH368" i="13"/>
  <c r="AH399" i="13"/>
  <c r="AH425" i="13"/>
  <c r="AL168" i="13"/>
  <c r="AL312" i="13"/>
  <c r="AL316" i="13"/>
  <c r="AL367" i="13"/>
  <c r="AL371" i="13"/>
  <c r="AL429" i="13"/>
  <c r="AL435" i="13"/>
  <c r="AP130" i="13"/>
  <c r="AP156" i="13"/>
  <c r="AP439" i="13"/>
  <c r="AK206" i="13"/>
  <c r="AN206" i="13"/>
  <c r="AS151" i="1"/>
  <c r="AT151" i="1" s="1"/>
  <c r="AR151" i="1"/>
  <c r="AW151" i="1"/>
  <c r="AW216" i="1"/>
  <c r="AS216" i="1"/>
  <c r="AT216" i="1" s="1"/>
  <c r="AR216" i="1"/>
  <c r="AP445" i="13"/>
  <c r="AL411" i="13"/>
  <c r="AL423" i="13"/>
  <c r="AH411" i="13"/>
  <c r="AH423" i="13"/>
  <c r="V423" i="13"/>
  <c r="V411" i="13"/>
  <c r="AL415" i="13"/>
  <c r="AD411" i="13"/>
  <c r="AD423" i="13"/>
  <c r="AH415" i="13"/>
  <c r="Z411" i="13"/>
  <c r="Z423" i="13"/>
  <c r="AP411" i="13"/>
  <c r="AP423" i="13"/>
  <c r="AP383" i="13"/>
  <c r="AP395" i="13"/>
  <c r="V385" i="13"/>
  <c r="V378" i="13"/>
  <c r="AP339" i="13"/>
  <c r="AP351" i="13"/>
  <c r="AP363" i="13"/>
  <c r="AP325" i="13"/>
  <c r="Z329" i="13"/>
  <c r="AL325" i="13"/>
  <c r="AH329" i="13"/>
  <c r="AH311" i="13"/>
  <c r="Z311" i="13"/>
  <c r="AP303" i="13"/>
  <c r="AP319" i="13"/>
  <c r="Z246" i="13"/>
  <c r="Z258" i="13"/>
  <c r="Z270" i="13"/>
  <c r="AP246" i="13"/>
  <c r="AP258" i="13"/>
  <c r="AP270" i="13"/>
  <c r="AL246" i="13"/>
  <c r="AL258" i="13"/>
  <c r="AL270" i="13"/>
  <c r="V270" i="13"/>
  <c r="V258" i="13"/>
  <c r="V246" i="13"/>
  <c r="AH246" i="13"/>
  <c r="AH258" i="13"/>
  <c r="AH270" i="13"/>
  <c r="AD246" i="13"/>
  <c r="AD258" i="13"/>
  <c r="AD270" i="13"/>
  <c r="AP255" i="13"/>
  <c r="AP267" i="13"/>
  <c r="AP230" i="13"/>
  <c r="AL230" i="13"/>
  <c r="AY205" i="1"/>
  <c r="AZ205" i="1" s="1"/>
  <c r="AX205" i="1"/>
  <c r="AX203" i="1"/>
  <c r="AY203" i="1"/>
  <c r="AZ203" i="1" s="1"/>
  <c r="AY194" i="1"/>
  <c r="AZ194" i="1" s="1"/>
  <c r="AX194" i="1"/>
  <c r="AR187" i="1"/>
  <c r="AS187" i="1"/>
  <c r="AT187" i="1" s="1"/>
  <c r="AW187" i="1"/>
  <c r="AW186" i="1"/>
  <c r="AR186" i="1"/>
  <c r="AS186" i="1"/>
  <c r="AT186" i="1" s="1"/>
  <c r="AY206" i="1"/>
  <c r="AZ206" i="1" s="1"/>
  <c r="AX206" i="1"/>
  <c r="AY190" i="1"/>
  <c r="AZ190" i="1" s="1"/>
  <c r="AX190" i="1"/>
  <c r="AY200" i="1"/>
  <c r="AZ200" i="1" s="1"/>
  <c r="AX200" i="1"/>
  <c r="AY197" i="1"/>
  <c r="AZ197" i="1" s="1"/>
  <c r="AX197" i="1"/>
  <c r="AR199" i="1"/>
  <c r="AW199" i="1"/>
  <c r="AS199" i="1"/>
  <c r="AT199" i="1" s="1"/>
  <c r="AY195" i="1"/>
  <c r="AZ195" i="1" s="1"/>
  <c r="AX195" i="1"/>
  <c r="AS188" i="1"/>
  <c r="AT188" i="1" s="1"/>
  <c r="AR188" i="1"/>
  <c r="AW188" i="1"/>
  <c r="AY196" i="1"/>
  <c r="AZ196" i="1" s="1"/>
  <c r="AX196" i="1"/>
  <c r="AY193" i="1"/>
  <c r="AZ193" i="1" s="1"/>
  <c r="AX193" i="1"/>
  <c r="AX192" i="1"/>
  <c r="AY192" i="1"/>
  <c r="AZ192" i="1" s="1"/>
  <c r="AR198" i="1"/>
  <c r="AW198" i="1"/>
  <c r="AS198" i="1"/>
  <c r="AT198" i="1" s="1"/>
  <c r="AX204" i="1"/>
  <c r="AY204" i="1"/>
  <c r="AZ204" i="1" s="1"/>
  <c r="AX191" i="1"/>
  <c r="AY191" i="1"/>
  <c r="AZ191" i="1" s="1"/>
  <c r="AY208" i="1"/>
  <c r="AZ208" i="1" s="1"/>
  <c r="AX208" i="1"/>
  <c r="AW207" i="1"/>
  <c r="AS207" i="1"/>
  <c r="AT207" i="1" s="1"/>
  <c r="AR207" i="1"/>
  <c r="AY217" i="1"/>
  <c r="AZ217" i="1" s="1"/>
  <c r="AX217" i="1"/>
  <c r="AX215" i="1"/>
  <c r="AY215" i="1"/>
  <c r="AZ215" i="1" s="1"/>
  <c r="AY214" i="1"/>
  <c r="AZ214" i="1" s="1"/>
  <c r="AX214" i="1"/>
  <c r="AY169" i="1"/>
  <c r="AZ169" i="1" s="1"/>
  <c r="AX169" i="1"/>
  <c r="AX167" i="1"/>
  <c r="AY167" i="1"/>
  <c r="AZ167" i="1" s="1"/>
  <c r="AY166" i="1"/>
  <c r="AZ166" i="1" s="1"/>
  <c r="AX166" i="1"/>
  <c r="AW161" i="1"/>
  <c r="AR161" i="1"/>
  <c r="AS161" i="1"/>
  <c r="AT161" i="1" s="1"/>
  <c r="AY159" i="1"/>
  <c r="AZ159" i="1" s="1"/>
  <c r="AX159" i="1"/>
  <c r="AK163" i="13"/>
  <c r="AN163" i="13"/>
  <c r="AY158" i="1"/>
  <c r="AZ158" i="1" s="1"/>
  <c r="AX158" i="1"/>
  <c r="AR162" i="1"/>
  <c r="AW162" i="1"/>
  <c r="AS162" i="1"/>
  <c r="AT162" i="1" s="1"/>
  <c r="AY168" i="1"/>
  <c r="AZ168" i="1" s="1"/>
  <c r="AX168" i="1"/>
  <c r="V133" i="13"/>
  <c r="V145" i="13"/>
  <c r="V159" i="13"/>
  <c r="AY145" i="1"/>
  <c r="AZ145" i="1" s="1"/>
  <c r="AX145" i="1"/>
  <c r="V132" i="13"/>
  <c r="V144" i="13"/>
  <c r="V158" i="13"/>
  <c r="V157" i="13"/>
  <c r="AY154" i="1"/>
  <c r="AZ154" i="1" s="1"/>
  <c r="AX154" i="1"/>
  <c r="V160" i="13"/>
  <c r="V146" i="13"/>
  <c r="V130" i="13"/>
  <c r="V156" i="13"/>
  <c r="AR148" i="1"/>
  <c r="AW148" i="1"/>
  <c r="AS148" i="1"/>
  <c r="AT148" i="1" s="1"/>
  <c r="V154" i="13"/>
  <c r="V168" i="13"/>
  <c r="AS149" i="1"/>
  <c r="AT149" i="1" s="1"/>
  <c r="AR149" i="1"/>
  <c r="AW149" i="1"/>
  <c r="V141" i="13"/>
  <c r="V167" i="13"/>
  <c r="V153" i="13"/>
  <c r="AY142" i="1"/>
  <c r="AZ142" i="1" s="1"/>
  <c r="AX142" i="1"/>
  <c r="V138" i="13"/>
  <c r="V164" i="13"/>
  <c r="V150" i="13"/>
  <c r="AX153" i="1"/>
  <c r="AY153" i="1"/>
  <c r="AZ153" i="1" s="1"/>
  <c r="AY147" i="1"/>
  <c r="AZ147" i="1" s="1"/>
  <c r="AX147" i="1"/>
  <c r="V148" i="13"/>
  <c r="V162" i="13"/>
  <c r="V135" i="13"/>
  <c r="V147" i="13"/>
  <c r="V161" i="13"/>
  <c r="AY144" i="1"/>
  <c r="AZ144" i="1" s="1"/>
  <c r="AX144" i="1"/>
  <c r="AY152" i="1"/>
  <c r="AZ152" i="1" s="1"/>
  <c r="AX152" i="1"/>
  <c r="AP176" i="13"/>
  <c r="AN165" i="13"/>
  <c r="AK165" i="13"/>
  <c r="AK166" i="13"/>
  <c r="AN166" i="13"/>
  <c r="AK151" i="13"/>
  <c r="AN151" i="13"/>
  <c r="AO149" i="13"/>
  <c r="AS149" i="13" s="1"/>
  <c r="AR149" i="13"/>
  <c r="V137" i="13"/>
  <c r="AX137" i="1"/>
  <c r="AY137" i="1"/>
  <c r="AZ137" i="1" s="1"/>
  <c r="AP135" i="13"/>
  <c r="AH130" i="13"/>
  <c r="AD130" i="13"/>
  <c r="Z80" i="13"/>
  <c r="Z93" i="13"/>
  <c r="Z109" i="13"/>
  <c r="V109" i="13"/>
  <c r="V93" i="13"/>
  <c r="V80" i="13"/>
  <c r="AL80" i="13"/>
  <c r="AL93" i="13"/>
  <c r="AL109" i="13"/>
  <c r="AH80" i="13"/>
  <c r="AH93" i="13"/>
  <c r="AH109" i="13"/>
  <c r="Z122" i="13"/>
  <c r="Z127" i="13"/>
  <c r="AP122" i="13"/>
  <c r="AP127" i="13"/>
  <c r="AL122" i="13"/>
  <c r="AL127" i="13"/>
  <c r="AH122" i="13"/>
  <c r="AH127" i="13"/>
  <c r="AD122" i="13"/>
  <c r="AD127" i="13"/>
  <c r="AX126" i="1"/>
  <c r="AY126" i="1"/>
  <c r="AZ126" i="1" s="1"/>
  <c r="AX125" i="1"/>
  <c r="AY125" i="1"/>
  <c r="AZ125" i="1" s="1"/>
  <c r="AY123" i="1"/>
  <c r="AZ123" i="1" s="1"/>
  <c r="AX123" i="1"/>
  <c r="V122" i="13"/>
  <c r="V127" i="13"/>
  <c r="V120" i="13"/>
  <c r="V125" i="13"/>
  <c r="V123" i="13"/>
  <c r="Z120" i="13"/>
  <c r="N24" i="14" s="1"/>
  <c r="Z123" i="13"/>
  <c r="Z125" i="13"/>
  <c r="AP120" i="13"/>
  <c r="AD24" i="14" s="1"/>
  <c r="AP125" i="13"/>
  <c r="AP123" i="13"/>
  <c r="AL120" i="13"/>
  <c r="Z24" i="14" s="1"/>
  <c r="AL123" i="13"/>
  <c r="AL125" i="13"/>
  <c r="AD120" i="13"/>
  <c r="R24" i="14" s="1"/>
  <c r="AD123" i="13"/>
  <c r="AD125" i="13"/>
  <c r="R122" i="13"/>
  <c r="T122" i="13" s="1"/>
  <c r="R127" i="13"/>
  <c r="T127" i="13" s="1"/>
  <c r="U127" i="13" s="1"/>
  <c r="R120" i="13"/>
  <c r="T120" i="13" s="1"/>
  <c r="R125" i="13"/>
  <c r="T125" i="13" s="1"/>
  <c r="U125" i="13" s="1"/>
  <c r="R123" i="13"/>
  <c r="T123" i="13" s="1"/>
  <c r="U123" i="13" s="1"/>
  <c r="AH120" i="13"/>
  <c r="V24" i="14" s="1"/>
  <c r="AH123" i="13"/>
  <c r="AH125" i="13"/>
  <c r="AY127" i="1"/>
  <c r="AZ127" i="1" s="1"/>
  <c r="AX127" i="1"/>
  <c r="AP89" i="13"/>
  <c r="AP105" i="13"/>
  <c r="AO126" i="13"/>
  <c r="AS126" i="13" s="1"/>
  <c r="AR126" i="13"/>
  <c r="AP93" i="13"/>
  <c r="AP109" i="13"/>
  <c r="AP72" i="13"/>
  <c r="AP86" i="13"/>
  <c r="AO124" i="13"/>
  <c r="AS124" i="13" s="1"/>
  <c r="AR124" i="13"/>
  <c r="AL112" i="13"/>
  <c r="AL68" i="13"/>
  <c r="AL95" i="13"/>
  <c r="AH68" i="13"/>
  <c r="AH95" i="13"/>
  <c r="AH112" i="13"/>
  <c r="AD68" i="13"/>
  <c r="AD82" i="13"/>
  <c r="AD95" i="13"/>
  <c r="V112" i="13"/>
  <c r="V96" i="13"/>
  <c r="V83" i="13"/>
  <c r="V69" i="13"/>
  <c r="AD112" i="13"/>
  <c r="R83" i="13"/>
  <c r="T83" i="13" s="1"/>
  <c r="U83" i="13" s="1"/>
  <c r="Z68" i="13"/>
  <c r="Z82" i="13"/>
  <c r="Z95" i="13"/>
  <c r="AP68" i="13"/>
  <c r="AP82" i="13"/>
  <c r="AP95" i="13"/>
  <c r="Z112" i="13"/>
  <c r="AP112" i="13"/>
  <c r="Z291" i="13"/>
  <c r="Z310" i="13"/>
  <c r="Z327" i="13"/>
  <c r="Z341" i="13"/>
  <c r="Z353" i="13"/>
  <c r="Z365" i="13"/>
  <c r="Z385" i="13"/>
  <c r="Z397" i="13"/>
  <c r="Z413" i="13"/>
  <c r="Z426" i="13"/>
  <c r="AD138" i="13"/>
  <c r="AD178" i="13"/>
  <c r="AD224" i="13"/>
  <c r="AD240" i="13"/>
  <c r="AD253" i="13"/>
  <c r="AD265" i="13"/>
  <c r="AD279" i="13"/>
  <c r="AD291" i="13"/>
  <c r="AD310" i="13"/>
  <c r="AD327" i="13"/>
  <c r="AD341" i="13"/>
  <c r="AD353" i="13"/>
  <c r="AD385" i="13"/>
  <c r="AD413" i="13"/>
  <c r="AD426" i="13"/>
  <c r="AH178" i="13"/>
  <c r="AH224" i="13"/>
  <c r="AH240" i="13"/>
  <c r="AH253" i="13"/>
  <c r="AH265" i="13"/>
  <c r="AH279" i="13"/>
  <c r="AH291" i="13"/>
  <c r="AH310" i="13"/>
  <c r="AH327" i="13"/>
  <c r="AH341" i="13"/>
  <c r="AH353" i="13"/>
  <c r="AH365" i="13"/>
  <c r="AH385" i="13"/>
  <c r="AH413" i="13"/>
  <c r="AH426" i="13"/>
  <c r="AL178" i="13"/>
  <c r="AL224" i="13"/>
  <c r="AL240" i="13"/>
  <c r="AL253" i="13"/>
  <c r="AL265" i="13"/>
  <c r="AL279" i="13"/>
  <c r="AL291" i="13"/>
  <c r="AL310" i="13"/>
  <c r="AL327" i="13"/>
  <c r="AL341" i="13"/>
  <c r="AL353" i="13"/>
  <c r="AL365" i="13"/>
  <c r="AL385" i="13"/>
  <c r="AL397" i="13"/>
  <c r="AL413" i="13"/>
  <c r="AL426" i="13"/>
  <c r="AP138" i="13"/>
  <c r="AP178" i="13"/>
  <c r="AP224" i="13"/>
  <c r="AP240" i="13"/>
  <c r="AP253" i="13"/>
  <c r="AP265" i="13"/>
  <c r="AP279" i="13"/>
  <c r="AP291" i="13"/>
  <c r="Z174" i="13"/>
  <c r="Z220" i="13"/>
  <c r="Z233" i="13"/>
  <c r="Z249" i="13"/>
  <c r="Z261" i="13"/>
  <c r="Z273" i="13"/>
  <c r="Z287" i="13"/>
  <c r="Z306" i="13"/>
  <c r="Z323" i="13"/>
  <c r="Z337" i="13"/>
  <c r="Z349" i="13"/>
  <c r="Z361" i="13"/>
  <c r="Z379" i="13"/>
  <c r="Z393" i="13"/>
  <c r="Z409" i="13"/>
  <c r="Z421" i="13"/>
  <c r="Z442" i="13"/>
  <c r="R421" i="13"/>
  <c r="T421" i="13" s="1"/>
  <c r="R409" i="13"/>
  <c r="T409" i="13" s="1"/>
  <c r="U409" i="13" s="1"/>
  <c r="R393" i="13"/>
  <c r="T393" i="13" s="1"/>
  <c r="U393" i="13" s="1"/>
  <c r="R379" i="13"/>
  <c r="T379" i="13" s="1"/>
  <c r="U379" i="13" s="1"/>
  <c r="R361" i="13"/>
  <c r="T361" i="13" s="1"/>
  <c r="U361" i="13" s="1"/>
  <c r="R349" i="13"/>
  <c r="T349" i="13" s="1"/>
  <c r="U349" i="13" s="1"/>
  <c r="R337" i="13"/>
  <c r="T337" i="13" s="1"/>
  <c r="U337" i="13" s="1"/>
  <c r="R323" i="13"/>
  <c r="T323" i="13" s="1"/>
  <c r="U323" i="13" s="1"/>
  <c r="R306" i="13"/>
  <c r="T306" i="13" s="1"/>
  <c r="U306" i="13" s="1"/>
  <c r="R287" i="13"/>
  <c r="T287" i="13" s="1"/>
  <c r="U287" i="13" s="1"/>
  <c r="R273" i="13"/>
  <c r="T273" i="13" s="1"/>
  <c r="U273" i="13" s="1"/>
  <c r="R261" i="13"/>
  <c r="T261" i="13" s="1"/>
  <c r="U261" i="13" s="1"/>
  <c r="R249" i="13"/>
  <c r="T249" i="13" s="1"/>
  <c r="R233" i="13"/>
  <c r="T233" i="13" s="1"/>
  <c r="U233" i="13" s="1"/>
  <c r="R220" i="13"/>
  <c r="T220" i="13" s="1"/>
  <c r="U220" i="13" s="1"/>
  <c r="R174" i="13"/>
  <c r="T174" i="13" s="1"/>
  <c r="U174" i="13" s="1"/>
  <c r="R133" i="13"/>
  <c r="T133" i="13" s="1"/>
  <c r="AD133" i="13"/>
  <c r="AD174" i="13"/>
  <c r="AD220" i="13"/>
  <c r="AD233" i="13"/>
  <c r="AD249" i="13"/>
  <c r="AD261" i="13"/>
  <c r="AD273" i="13"/>
  <c r="AD287" i="13"/>
  <c r="AD306" i="13"/>
  <c r="AD323" i="13"/>
  <c r="AD337" i="13"/>
  <c r="AD349" i="13"/>
  <c r="AD361" i="13"/>
  <c r="AD379" i="13"/>
  <c r="AD393" i="13"/>
  <c r="AD409" i="13"/>
  <c r="AD421" i="13"/>
  <c r="AD442" i="13"/>
  <c r="AL16" i="13"/>
  <c r="AL28" i="13"/>
  <c r="AL44" i="13"/>
  <c r="AL57" i="13"/>
  <c r="AL70" i="13"/>
  <c r="AL97" i="13"/>
  <c r="AH133" i="13"/>
  <c r="AH174" i="13"/>
  <c r="AH220" i="13"/>
  <c r="AH233" i="13"/>
  <c r="AH249" i="13"/>
  <c r="AH261" i="13"/>
  <c r="AH273" i="13"/>
  <c r="AH287" i="13"/>
  <c r="AH306" i="13"/>
  <c r="AH323" i="13"/>
  <c r="AH337" i="13"/>
  <c r="AH349" i="13"/>
  <c r="AH361" i="13"/>
  <c r="AH379" i="13"/>
  <c r="AH393" i="13"/>
  <c r="AH409" i="13"/>
  <c r="AH421" i="13"/>
  <c r="AH442" i="13"/>
  <c r="AP16" i="13"/>
  <c r="AP28" i="13"/>
  <c r="AP44" i="13"/>
  <c r="AP57" i="13"/>
  <c r="AP70" i="13"/>
  <c r="R442" i="13"/>
  <c r="T442" i="13" s="1"/>
  <c r="U442" i="13" s="1"/>
  <c r="V442" i="13"/>
  <c r="V421" i="13"/>
  <c r="V409" i="13"/>
  <c r="V393" i="13"/>
  <c r="V379" i="13"/>
  <c r="V361" i="13"/>
  <c r="V349" i="13"/>
  <c r="V337" i="13"/>
  <c r="V323" i="13"/>
  <c r="V306" i="13"/>
  <c r="V287" i="13"/>
  <c r="V273" i="13"/>
  <c r="V261" i="13"/>
  <c r="V249" i="13"/>
  <c r="V233" i="13"/>
  <c r="V220" i="13"/>
  <c r="V174" i="13"/>
  <c r="AL174" i="13"/>
  <c r="AL220" i="13"/>
  <c r="AL233" i="13"/>
  <c r="AL249" i="13"/>
  <c r="AL261" i="13"/>
  <c r="AL273" i="13"/>
  <c r="AL287" i="13"/>
  <c r="AL306" i="13"/>
  <c r="AL323" i="13"/>
  <c r="AL337" i="13"/>
  <c r="AL349" i="13"/>
  <c r="AL361" i="13"/>
  <c r="AL379" i="13"/>
  <c r="AL393" i="13"/>
  <c r="AL409" i="13"/>
  <c r="AL421" i="13"/>
  <c r="AL442" i="13"/>
  <c r="V114" i="13"/>
  <c r="AP174" i="13"/>
  <c r="AP220" i="13"/>
  <c r="AP233" i="13"/>
  <c r="AP249" i="13"/>
  <c r="AP261" i="13"/>
  <c r="AP273" i="13"/>
  <c r="V99" i="13"/>
  <c r="V85" i="13"/>
  <c r="V45" i="13"/>
  <c r="V17" i="13"/>
  <c r="AH17" i="13"/>
  <c r="AH45" i="13"/>
  <c r="AH85" i="13"/>
  <c r="AL15" i="13"/>
  <c r="AL27" i="13"/>
  <c r="AL43" i="13"/>
  <c r="AL69" i="13"/>
  <c r="AL83" i="13"/>
  <c r="AL96" i="13"/>
  <c r="AL111" i="13"/>
  <c r="AL17" i="13"/>
  <c r="AL45" i="13"/>
  <c r="AL85" i="13"/>
  <c r="AP15" i="13"/>
  <c r="AP27" i="13"/>
  <c r="AP43" i="13"/>
  <c r="AP69" i="13"/>
  <c r="AP83" i="13"/>
  <c r="AP96" i="13"/>
  <c r="AP17" i="13"/>
  <c r="AP29" i="13"/>
  <c r="AP45" i="13"/>
  <c r="AP58" i="13"/>
  <c r="AP85" i="13"/>
  <c r="Z15" i="13"/>
  <c r="Z27" i="13"/>
  <c r="Z43" i="13"/>
  <c r="Z69" i="13"/>
  <c r="Z83" i="13"/>
  <c r="Z96" i="13"/>
  <c r="Z111" i="13"/>
  <c r="Z17" i="13"/>
  <c r="Z29" i="13"/>
  <c r="Z45" i="13"/>
  <c r="Z58" i="13"/>
  <c r="Z71" i="13"/>
  <c r="Z85" i="13"/>
  <c r="AD15" i="13"/>
  <c r="AD27" i="13"/>
  <c r="AD43" i="13"/>
  <c r="AD69" i="13"/>
  <c r="AD83" i="13"/>
  <c r="AD96" i="13"/>
  <c r="R85" i="13"/>
  <c r="T85" i="13" s="1"/>
  <c r="U85" i="13" s="1"/>
  <c r="R71" i="13"/>
  <c r="T71" i="13" s="1"/>
  <c r="U71" i="13" s="1"/>
  <c r="R58" i="13"/>
  <c r="T58" i="13" s="1"/>
  <c r="U58" i="13" s="1"/>
  <c r="R45" i="13"/>
  <c r="T45" i="13" s="1"/>
  <c r="U45" i="13" s="1"/>
  <c r="R29" i="13"/>
  <c r="T29" i="13" s="1"/>
  <c r="U29" i="13" s="1"/>
  <c r="R17" i="13"/>
  <c r="T17" i="13" s="1"/>
  <c r="U17" i="13" s="1"/>
  <c r="AD17" i="13"/>
  <c r="AD29" i="13"/>
  <c r="AD45" i="13"/>
  <c r="AD58" i="13"/>
  <c r="AD85" i="13"/>
  <c r="AH15" i="13"/>
  <c r="AH27" i="13"/>
  <c r="AH43" i="13"/>
  <c r="AH69" i="13"/>
  <c r="AH83" i="13"/>
  <c r="AH96" i="13"/>
  <c r="AC100" i="13"/>
  <c r="AF100" i="13"/>
  <c r="AQ100" i="1"/>
  <c r="AL100" i="1"/>
  <c r="AM100" i="1"/>
  <c r="AN100" i="1" s="1"/>
  <c r="R91" i="13"/>
  <c r="T91" i="13" s="1"/>
  <c r="U91" i="13" s="1"/>
  <c r="R51" i="13"/>
  <c r="T51" i="13" s="1"/>
  <c r="R22" i="13"/>
  <c r="T22" i="13" s="1"/>
  <c r="U22" i="13" s="1"/>
  <c r="R9" i="13"/>
  <c r="T9" i="13" s="1"/>
  <c r="AD9" i="13"/>
  <c r="AD22" i="13"/>
  <c r="AD51" i="13"/>
  <c r="AD91" i="13"/>
  <c r="AP387" i="13"/>
  <c r="AP402" i="13"/>
  <c r="AP415" i="13"/>
  <c r="AP332" i="13"/>
  <c r="AP344" i="13"/>
  <c r="AP356" i="13"/>
  <c r="AP372" i="13"/>
  <c r="V424" i="13"/>
  <c r="V412" i="13"/>
  <c r="V364" i="13"/>
  <c r="V352" i="13"/>
  <c r="V340" i="13"/>
  <c r="V326" i="13"/>
  <c r="V309" i="13"/>
  <c r="V290" i="13"/>
  <c r="V276" i="13"/>
  <c r="V264" i="13"/>
  <c r="V252" i="13"/>
  <c r="V223" i="13"/>
  <c r="V177" i="13"/>
  <c r="V136" i="13"/>
  <c r="V106" i="13"/>
  <c r="AH9" i="13"/>
  <c r="AH22" i="13"/>
  <c r="AH51" i="13"/>
  <c r="AH91" i="13"/>
  <c r="V91" i="13"/>
  <c r="V64" i="13"/>
  <c r="V51" i="13"/>
  <c r="V22" i="13"/>
  <c r="V9" i="13"/>
  <c r="AL22" i="13"/>
  <c r="AL51" i="13"/>
  <c r="AL91" i="13"/>
  <c r="Z92" i="13"/>
  <c r="Z106" i="13"/>
  <c r="Z136" i="13"/>
  <c r="Z177" i="13"/>
  <c r="Z223" i="13"/>
  <c r="Z239" i="13"/>
  <c r="Z252" i="13"/>
  <c r="Z264" i="13"/>
  <c r="Z276" i="13"/>
  <c r="Z290" i="13"/>
  <c r="Z309" i="13"/>
  <c r="Z326" i="13"/>
  <c r="Z340" i="13"/>
  <c r="Z352" i="13"/>
  <c r="Z384" i="13"/>
  <c r="Z396" i="13"/>
  <c r="Z412" i="13"/>
  <c r="AH92" i="13"/>
  <c r="AH106" i="13"/>
  <c r="AH136" i="13"/>
  <c r="AH177" i="13"/>
  <c r="AH223" i="13"/>
  <c r="AH252" i="13"/>
  <c r="AH264" i="13"/>
  <c r="AH276" i="13"/>
  <c r="AH290" i="13"/>
  <c r="AH309" i="13"/>
  <c r="AH326" i="13"/>
  <c r="AH340" i="13"/>
  <c r="AH352" i="13"/>
  <c r="AH396" i="13"/>
  <c r="AH412" i="13"/>
  <c r="AH424" i="13"/>
  <c r="AP92" i="13"/>
  <c r="AP106" i="13"/>
  <c r="R78" i="13"/>
  <c r="T78" i="13" s="1"/>
  <c r="V78" i="13"/>
  <c r="V65" i="13"/>
  <c r="AD78" i="13"/>
  <c r="AL78" i="13"/>
  <c r="AP388" i="13"/>
  <c r="AP403" i="13"/>
  <c r="AP416" i="13"/>
  <c r="AD92" i="13"/>
  <c r="AD106" i="13"/>
  <c r="AD177" i="13"/>
  <c r="AD223" i="13"/>
  <c r="AD239" i="13"/>
  <c r="AD252" i="13"/>
  <c r="AD264" i="13"/>
  <c r="AD276" i="13"/>
  <c r="AD290" i="13"/>
  <c r="AD309" i="13"/>
  <c r="AD326" i="13"/>
  <c r="AD340" i="13"/>
  <c r="AD352" i="13"/>
  <c r="AD364" i="13"/>
  <c r="AD384" i="13"/>
  <c r="AD396" i="13"/>
  <c r="AD412" i="13"/>
  <c r="AL92" i="13"/>
  <c r="AL106" i="13"/>
  <c r="AL136" i="13"/>
  <c r="AL177" i="13"/>
  <c r="AL223" i="13"/>
  <c r="AL252" i="13"/>
  <c r="AL264" i="13"/>
  <c r="AL276" i="13"/>
  <c r="AL290" i="13"/>
  <c r="AL309" i="13"/>
  <c r="AL326" i="13"/>
  <c r="AL340" i="13"/>
  <c r="AL352" i="13"/>
  <c r="AL364" i="13"/>
  <c r="AP406" i="13"/>
  <c r="AP418" i="13"/>
  <c r="AP434" i="13"/>
  <c r="AP78" i="13"/>
  <c r="AH78" i="13"/>
  <c r="AH75" i="13"/>
  <c r="AP75" i="13"/>
  <c r="AL75" i="13"/>
  <c r="AP310" i="13"/>
  <c r="AP327" i="13"/>
  <c r="AP341" i="13"/>
  <c r="AP353" i="13"/>
  <c r="R56" i="13"/>
  <c r="T56" i="13" s="1"/>
  <c r="AD56" i="13"/>
  <c r="V56" i="13"/>
  <c r="AL56" i="13"/>
  <c r="Z56" i="13"/>
  <c r="AH56" i="13"/>
  <c r="AP54" i="13"/>
  <c r="AP56" i="13"/>
  <c r="V52" i="13"/>
  <c r="AH65" i="13"/>
  <c r="AH101" i="13"/>
  <c r="AH114" i="13"/>
  <c r="AH132" i="13"/>
  <c r="AH173" i="13"/>
  <c r="AH219" i="13"/>
  <c r="AH232" i="13"/>
  <c r="AH248" i="13"/>
  <c r="AH260" i="13"/>
  <c r="AH286" i="13"/>
  <c r="AH305" i="13"/>
  <c r="AH322" i="13"/>
  <c r="AH336" i="13"/>
  <c r="AH348" i="13"/>
  <c r="AH360" i="13"/>
  <c r="AH378" i="13"/>
  <c r="AH392" i="13"/>
  <c r="AH408" i="13"/>
  <c r="AH420" i="13"/>
  <c r="AH441" i="13"/>
  <c r="I229" i="13"/>
  <c r="D30" i="14" s="1"/>
  <c r="I98" i="13"/>
  <c r="D19" i="14" s="1"/>
  <c r="D19" i="15" s="1"/>
  <c r="AD65" i="13"/>
  <c r="AD77" i="13"/>
  <c r="AD101" i="13"/>
  <c r="AD114" i="13"/>
  <c r="AD173" i="13"/>
  <c r="AD219" i="13"/>
  <c r="AD232" i="13"/>
  <c r="AD248" i="13"/>
  <c r="AD260" i="13"/>
  <c r="AD272" i="13"/>
  <c r="AD286" i="13"/>
  <c r="AD305" i="13"/>
  <c r="AD322" i="13"/>
  <c r="AD336" i="13"/>
  <c r="AD348" i="13"/>
  <c r="AD360" i="13"/>
  <c r="AD378" i="13"/>
  <c r="AD392" i="13"/>
  <c r="AD408" i="13"/>
  <c r="AD420" i="13"/>
  <c r="AD441" i="13"/>
  <c r="AP65" i="13"/>
  <c r="AP77" i="13"/>
  <c r="AP101" i="13"/>
  <c r="AP114" i="13"/>
  <c r="AP173" i="13"/>
  <c r="AP219" i="13"/>
  <c r="AP232" i="13"/>
  <c r="AP248" i="13"/>
  <c r="AP260" i="13"/>
  <c r="AP272" i="13"/>
  <c r="AP392" i="13"/>
  <c r="AP408" i="13"/>
  <c r="AP420" i="13"/>
  <c r="AP441" i="13"/>
  <c r="R441" i="13"/>
  <c r="T441" i="13" s="1"/>
  <c r="U441" i="13" s="1"/>
  <c r="R420" i="13"/>
  <c r="T420" i="13" s="1"/>
  <c r="R408" i="13"/>
  <c r="T408" i="13" s="1"/>
  <c r="R392" i="13"/>
  <c r="T392" i="13" s="1"/>
  <c r="U392" i="13" s="1"/>
  <c r="R378" i="13"/>
  <c r="T378" i="13" s="1"/>
  <c r="R360" i="13"/>
  <c r="T360" i="13" s="1"/>
  <c r="R348" i="13"/>
  <c r="T348" i="13" s="1"/>
  <c r="R336" i="13"/>
  <c r="T336" i="13" s="1"/>
  <c r="U336" i="13" s="1"/>
  <c r="R322" i="13"/>
  <c r="T322" i="13" s="1"/>
  <c r="R305" i="13"/>
  <c r="T305" i="13" s="1"/>
  <c r="U305" i="13" s="1"/>
  <c r="R286" i="13"/>
  <c r="T286" i="13" s="1"/>
  <c r="U286" i="13" s="1"/>
  <c r="R272" i="13"/>
  <c r="T272" i="13" s="1"/>
  <c r="U272" i="13" s="1"/>
  <c r="R260" i="13"/>
  <c r="T260" i="13" s="1"/>
  <c r="R248" i="13"/>
  <c r="T248" i="13" s="1"/>
  <c r="U248" i="13" s="1"/>
  <c r="R232" i="13"/>
  <c r="T232" i="13" s="1"/>
  <c r="R219" i="13"/>
  <c r="T219" i="13" s="1"/>
  <c r="R173" i="13"/>
  <c r="T173" i="13" s="1"/>
  <c r="R132" i="13"/>
  <c r="T132" i="13" s="1"/>
  <c r="U132" i="13" s="1"/>
  <c r="R114" i="13"/>
  <c r="T114" i="13" s="1"/>
  <c r="R101" i="13"/>
  <c r="T101" i="13" s="1"/>
  <c r="U101" i="13" s="1"/>
  <c r="R77" i="13"/>
  <c r="T77" i="13" s="1"/>
  <c r="U77" i="13" s="1"/>
  <c r="R65" i="13"/>
  <c r="T65" i="13" s="1"/>
  <c r="U65" i="13" s="1"/>
  <c r="Z10" i="13"/>
  <c r="Z39" i="13"/>
  <c r="Z65" i="13"/>
  <c r="Z77" i="13"/>
  <c r="Z101" i="13"/>
  <c r="Z114" i="13"/>
  <c r="Z132" i="13"/>
  <c r="Z173" i="13"/>
  <c r="Z219" i="13"/>
  <c r="Z232" i="13"/>
  <c r="Z248" i="13"/>
  <c r="Z260" i="13"/>
  <c r="Z272" i="13"/>
  <c r="Z286" i="13"/>
  <c r="Z305" i="13"/>
  <c r="Z322" i="13"/>
  <c r="Z336" i="13"/>
  <c r="Z348" i="13"/>
  <c r="Z360" i="13"/>
  <c r="Z378" i="13"/>
  <c r="Z392" i="13"/>
  <c r="Z408" i="13"/>
  <c r="Z420" i="13"/>
  <c r="Z441" i="13"/>
  <c r="AL65" i="13"/>
  <c r="AL101" i="13"/>
  <c r="AL114" i="13"/>
  <c r="AL173" i="13"/>
  <c r="AL219" i="13"/>
  <c r="AL232" i="13"/>
  <c r="AL248" i="13"/>
  <c r="AL260" i="13"/>
  <c r="AL286" i="13"/>
  <c r="AL305" i="13"/>
  <c r="AL322" i="13"/>
  <c r="AL336" i="13"/>
  <c r="AL348" i="13"/>
  <c r="AL360" i="13"/>
  <c r="AL378" i="13"/>
  <c r="AL392" i="13"/>
  <c r="AL408" i="13"/>
  <c r="AL420" i="13"/>
  <c r="AL441" i="13"/>
  <c r="AP39" i="13"/>
  <c r="AP74" i="13"/>
  <c r="V39" i="13"/>
  <c r="V23" i="13"/>
  <c r="I73" i="13"/>
  <c r="D16" i="14" s="1"/>
  <c r="D13" i="15" s="1"/>
  <c r="AL10" i="13"/>
  <c r="AL39" i="13"/>
  <c r="AP52" i="13"/>
  <c r="AP64" i="13"/>
  <c r="AP76" i="13"/>
  <c r="AP99" i="13"/>
  <c r="R99" i="13"/>
  <c r="T99" i="13" s="1"/>
  <c r="R76" i="13"/>
  <c r="T76" i="13" s="1"/>
  <c r="U76" i="13" s="1"/>
  <c r="R64" i="13"/>
  <c r="T64" i="13" s="1"/>
  <c r="R52" i="13"/>
  <c r="T52" i="13" s="1"/>
  <c r="U52" i="13" s="1"/>
  <c r="AH23" i="13"/>
  <c r="AH39" i="13"/>
  <c r="AL52" i="13"/>
  <c r="AL64" i="13"/>
  <c r="AL76" i="13"/>
  <c r="AL99" i="13"/>
  <c r="AP337" i="13"/>
  <c r="AP349" i="13"/>
  <c r="AP361" i="13"/>
  <c r="AP379" i="13"/>
  <c r="AP393" i="13"/>
  <c r="AP409" i="13"/>
  <c r="AP421" i="13"/>
  <c r="AP442" i="13"/>
  <c r="R39" i="13"/>
  <c r="T39" i="13" s="1"/>
  <c r="R10" i="13"/>
  <c r="T10" i="13" s="1"/>
  <c r="U10" i="13" s="1"/>
  <c r="AP67" i="13"/>
  <c r="AP80" i="13"/>
  <c r="AP90" i="13"/>
  <c r="AP117" i="13"/>
  <c r="AD23" i="13"/>
  <c r="AD39" i="13"/>
  <c r="AH52" i="13"/>
  <c r="AH64" i="13"/>
  <c r="AH76" i="13"/>
  <c r="AH99" i="13"/>
  <c r="AH113" i="13"/>
  <c r="AH131" i="13"/>
  <c r="AH172" i="13"/>
  <c r="AH218" i="13"/>
  <c r="AH231" i="13"/>
  <c r="AH247" i="13"/>
  <c r="AH259" i="13"/>
  <c r="AH271" i="13"/>
  <c r="AH285" i="13"/>
  <c r="AH304" i="13"/>
  <c r="AH320" i="13"/>
  <c r="AH335" i="13"/>
  <c r="AH347" i="13"/>
  <c r="AH375" i="13"/>
  <c r="AH391" i="13"/>
  <c r="AH407" i="13"/>
  <c r="AH419" i="13"/>
  <c r="AH440" i="13"/>
  <c r="I116" i="13"/>
  <c r="D23" i="14" s="1"/>
  <c r="AD64" i="13"/>
  <c r="AL412" i="13"/>
  <c r="AL424" i="13"/>
  <c r="AD52" i="13"/>
  <c r="AD76" i="13"/>
  <c r="AD99" i="13"/>
  <c r="Z52" i="13"/>
  <c r="Z64" i="13"/>
  <c r="Z76" i="13"/>
  <c r="Z99" i="13"/>
  <c r="Z113" i="13"/>
  <c r="Z131" i="13"/>
  <c r="Z172" i="13"/>
  <c r="Z218" i="13"/>
  <c r="Z231" i="13"/>
  <c r="Z247" i="13"/>
  <c r="Z259" i="13"/>
  <c r="Z271" i="13"/>
  <c r="Z285" i="13"/>
  <c r="Z304" i="13"/>
  <c r="Z320" i="13"/>
  <c r="Z335" i="13"/>
  <c r="Z347" i="13"/>
  <c r="Z359" i="13"/>
  <c r="Z375" i="13"/>
  <c r="Z391" i="13"/>
  <c r="Z407" i="13"/>
  <c r="Z419" i="13"/>
  <c r="Z440" i="13"/>
  <c r="I33" i="13"/>
  <c r="D11" i="14" s="1"/>
  <c r="AD35" i="13"/>
  <c r="AD36" i="13"/>
  <c r="Z36" i="13"/>
  <c r="R35" i="13"/>
  <c r="T35" i="13" s="1"/>
  <c r="U35" i="13" s="1"/>
  <c r="R36" i="13"/>
  <c r="T36" i="13" s="1"/>
  <c r="U36" i="13" s="1"/>
  <c r="Z35" i="13"/>
  <c r="AP35" i="13"/>
  <c r="AP36" i="13"/>
  <c r="AL35" i="13"/>
  <c r="AL23" i="13"/>
  <c r="AD20" i="13"/>
  <c r="R23" i="13"/>
  <c r="T23" i="13" s="1"/>
  <c r="U23" i="13" s="1"/>
  <c r="Z20" i="13"/>
  <c r="AP20" i="13"/>
  <c r="Z23" i="13"/>
  <c r="AP23" i="13"/>
  <c r="R30" i="13"/>
  <c r="T30" i="13" s="1"/>
  <c r="R31" i="13"/>
  <c r="T31" i="13" s="1"/>
  <c r="U31" i="13" s="1"/>
  <c r="AP30" i="13"/>
  <c r="AP31" i="13"/>
  <c r="AL30" i="13"/>
  <c r="AL31" i="13"/>
  <c r="AH30" i="13"/>
  <c r="AH31" i="13"/>
  <c r="AD30" i="13"/>
  <c r="AD31" i="13"/>
  <c r="Z30" i="13"/>
  <c r="Z31" i="13"/>
  <c r="AK31" i="1"/>
  <c r="AG31" i="1"/>
  <c r="AH31" i="1" s="1"/>
  <c r="AF31" i="1"/>
  <c r="V30" i="13"/>
  <c r="V31" i="13"/>
  <c r="V10" i="13"/>
  <c r="AL9" i="13"/>
  <c r="AP10" i="13"/>
  <c r="AH10" i="13"/>
  <c r="AD10" i="13"/>
  <c r="V404" i="13"/>
  <c r="V345" i="13"/>
  <c r="V295" i="13"/>
  <c r="V245" i="13"/>
  <c r="V170" i="13"/>
  <c r="V97" i="13"/>
  <c r="V428" i="13"/>
  <c r="V414" i="13"/>
  <c r="V398" i="13"/>
  <c r="V386" i="13"/>
  <c r="V366" i="13"/>
  <c r="V354" i="13"/>
  <c r="V342" i="13"/>
  <c r="V329" i="13"/>
  <c r="V292" i="13"/>
  <c r="V266" i="13"/>
  <c r="V254" i="13"/>
  <c r="V242" i="13"/>
  <c r="V225" i="13"/>
  <c r="V179" i="13"/>
  <c r="V108" i="13"/>
  <c r="V94" i="13"/>
  <c r="V84" i="13"/>
  <c r="V59" i="13"/>
  <c r="V48" i="13"/>
  <c r="AL48" i="13"/>
  <c r="AL59" i="13"/>
  <c r="AL84" i="13"/>
  <c r="AL94" i="13"/>
  <c r="AL108" i="13"/>
  <c r="AL141" i="13"/>
  <c r="AL179" i="13"/>
  <c r="AL225" i="13"/>
  <c r="AL242" i="13"/>
  <c r="AL254" i="13"/>
  <c r="AL266" i="13"/>
  <c r="AL292" i="13"/>
  <c r="AL311" i="13"/>
  <c r="AL329" i="13"/>
  <c r="AL342" i="13"/>
  <c r="AL354" i="13"/>
  <c r="AL386" i="13"/>
  <c r="AL398" i="13"/>
  <c r="AL414" i="13"/>
  <c r="AL428" i="13"/>
  <c r="I405" i="13"/>
  <c r="D41" i="14" s="1"/>
  <c r="I377" i="13"/>
  <c r="I376" i="13" s="1"/>
  <c r="D37" i="14" s="1"/>
  <c r="I321" i="13"/>
  <c r="D35" i="14" s="1"/>
  <c r="I302" i="13"/>
  <c r="D34" i="14" s="1"/>
  <c r="I129" i="13"/>
  <c r="D26" i="14" s="1"/>
  <c r="D12" i="15" s="1"/>
  <c r="I12" i="13"/>
  <c r="D10" i="14" s="1"/>
  <c r="AD48" i="13"/>
  <c r="AD59" i="13"/>
  <c r="AD71" i="13"/>
  <c r="AD84" i="13"/>
  <c r="AD94" i="13"/>
  <c r="AD108" i="13"/>
  <c r="AD141" i="13"/>
  <c r="AD179" i="13"/>
  <c r="AD225" i="13"/>
  <c r="AD242" i="13"/>
  <c r="AD254" i="13"/>
  <c r="AD266" i="13"/>
  <c r="AD280" i="13"/>
  <c r="AD292" i="13"/>
  <c r="AD311" i="13"/>
  <c r="AD329" i="13"/>
  <c r="AD342" i="13"/>
  <c r="AD354" i="13"/>
  <c r="AD366" i="13"/>
  <c r="AD386" i="13"/>
  <c r="AD398" i="13"/>
  <c r="AD414" i="13"/>
  <c r="AD428" i="13"/>
  <c r="AP87" i="13"/>
  <c r="AP97" i="13"/>
  <c r="AP111" i="13"/>
  <c r="AP128" i="13"/>
  <c r="AP170" i="13"/>
  <c r="AP183" i="13"/>
  <c r="AP228" i="13"/>
  <c r="AP245" i="13"/>
  <c r="AP283" i="13"/>
  <c r="AP295" i="13"/>
  <c r="AP318" i="13"/>
  <c r="AP333" i="13"/>
  <c r="AP345" i="13"/>
  <c r="AP357" i="13"/>
  <c r="AP373" i="13"/>
  <c r="I433" i="13"/>
  <c r="D43" i="14" s="1"/>
  <c r="I50" i="13"/>
  <c r="D14" i="14" s="1"/>
  <c r="I182" i="13"/>
  <c r="D29" i="14" s="1"/>
  <c r="I38" i="13"/>
  <c r="AP113" i="13"/>
  <c r="AP172" i="13"/>
  <c r="AP218" i="13"/>
  <c r="AP231" i="13"/>
  <c r="AP247" i="13"/>
  <c r="AP259" i="13"/>
  <c r="AP271" i="13"/>
  <c r="AP285" i="13"/>
  <c r="AP304" i="13"/>
  <c r="AP320" i="13"/>
  <c r="AP335" i="13"/>
  <c r="AP347" i="13"/>
  <c r="AP359" i="13"/>
  <c r="AP375" i="13"/>
  <c r="AP391" i="13"/>
  <c r="AP407" i="13"/>
  <c r="AP419" i="13"/>
  <c r="AP440" i="13"/>
  <c r="I121" i="13"/>
  <c r="D25" i="14" s="1"/>
  <c r="I8" i="13"/>
  <c r="D9" i="14" s="1"/>
  <c r="AH87" i="13"/>
  <c r="AH97" i="13"/>
  <c r="AH111" i="13"/>
  <c r="AH170" i="13"/>
  <c r="AH183" i="13"/>
  <c r="AH228" i="13"/>
  <c r="AH245" i="13"/>
  <c r="AH269" i="13"/>
  <c r="AH283" i="13"/>
  <c r="AH295" i="13"/>
  <c r="AH318" i="13"/>
  <c r="AH345" i="13"/>
  <c r="AH357" i="13"/>
  <c r="AH373" i="13"/>
  <c r="AH404" i="13"/>
  <c r="AH417" i="13"/>
  <c r="AD87" i="13"/>
  <c r="AD97" i="13"/>
  <c r="AD111" i="13"/>
  <c r="AD128" i="13"/>
  <c r="AD170" i="13"/>
  <c r="AD183" i="13"/>
  <c r="AD228" i="13"/>
  <c r="AD245" i="13"/>
  <c r="AD257" i="13"/>
  <c r="AD269" i="13"/>
  <c r="AD283" i="13"/>
  <c r="AD295" i="13"/>
  <c r="AD318" i="13"/>
  <c r="AD333" i="13"/>
  <c r="AD345" i="13"/>
  <c r="AD357" i="13"/>
  <c r="AD373" i="13"/>
  <c r="AD389" i="13"/>
  <c r="AD404" i="13"/>
  <c r="AD417" i="13"/>
  <c r="AD431" i="13"/>
  <c r="AL113" i="13"/>
  <c r="AL131" i="13"/>
  <c r="AL172" i="13"/>
  <c r="AL218" i="13"/>
  <c r="AL231" i="13"/>
  <c r="AL247" i="13"/>
  <c r="AL259" i="13"/>
  <c r="AL271" i="13"/>
  <c r="AL285" i="13"/>
  <c r="AL304" i="13"/>
  <c r="AL320" i="13"/>
  <c r="AL335" i="13"/>
  <c r="AL347" i="13"/>
  <c r="AL375" i="13"/>
  <c r="AL391" i="13"/>
  <c r="AL407" i="13"/>
  <c r="AL419" i="13"/>
  <c r="AL440" i="13"/>
  <c r="I330" i="13"/>
  <c r="D36" i="14" s="1"/>
  <c r="I427" i="13"/>
  <c r="D42" i="14" s="1"/>
  <c r="I241" i="13"/>
  <c r="D31" i="14" s="1"/>
  <c r="I140" i="13"/>
  <c r="V440" i="13"/>
  <c r="V419" i="13"/>
  <c r="V407" i="13"/>
  <c r="V391" i="13"/>
  <c r="V375" i="13"/>
  <c r="V347" i="13"/>
  <c r="V335" i="13"/>
  <c r="V320" i="13"/>
  <c r="V304" i="13"/>
  <c r="V285" i="13"/>
  <c r="V271" i="13"/>
  <c r="V259" i="13"/>
  <c r="V247" i="13"/>
  <c r="V231" i="13"/>
  <c r="V218" i="13"/>
  <c r="V172" i="13"/>
  <c r="V131" i="13"/>
  <c r="V113" i="13"/>
  <c r="AD113" i="13"/>
  <c r="AD131" i="13"/>
  <c r="AD172" i="13"/>
  <c r="AD218" i="13"/>
  <c r="AD231" i="13"/>
  <c r="AD247" i="13"/>
  <c r="AD259" i="13"/>
  <c r="AD271" i="13"/>
  <c r="AD285" i="13"/>
  <c r="AD304" i="13"/>
  <c r="AD320" i="13"/>
  <c r="AD335" i="13"/>
  <c r="AD347" i="13"/>
  <c r="AD359" i="13"/>
  <c r="AD375" i="13"/>
  <c r="AD391" i="13"/>
  <c r="AD407" i="13"/>
  <c r="AD419" i="13"/>
  <c r="AD440" i="13"/>
  <c r="AP134" i="13"/>
  <c r="AP175" i="13"/>
  <c r="AP221" i="13"/>
  <c r="AP234" i="13"/>
  <c r="AP250" i="13"/>
  <c r="AP288" i="13"/>
  <c r="AP307" i="13"/>
  <c r="AP324" i="13"/>
  <c r="AP338" i="13"/>
  <c r="AP350" i="13"/>
  <c r="AP362" i="13"/>
  <c r="AP380" i="13"/>
  <c r="AP394" i="13"/>
  <c r="AP410" i="13"/>
  <c r="AP422" i="13"/>
  <c r="I382" i="13"/>
  <c r="D40" i="14" s="1"/>
  <c r="I278" i="13"/>
  <c r="D33" i="14" s="1"/>
  <c r="I119" i="13"/>
  <c r="D24" i="14" s="1"/>
  <c r="I104" i="13"/>
  <c r="D21" i="14" s="1"/>
  <c r="AL362" i="13"/>
  <c r="AL380" i="13"/>
  <c r="AL394" i="13"/>
  <c r="AL410" i="13"/>
  <c r="AL422" i="13"/>
  <c r="AL443" i="13"/>
  <c r="AH380" i="13"/>
  <c r="AH394" i="13"/>
  <c r="AH410" i="13"/>
  <c r="AH422" i="13"/>
  <c r="AH443" i="13"/>
  <c r="AP136" i="13"/>
  <c r="AP177" i="13"/>
  <c r="AP223" i="13"/>
  <c r="AP239" i="13"/>
  <c r="AP252" i="13"/>
  <c r="AP264" i="13"/>
  <c r="AP276" i="13"/>
  <c r="AP290" i="13"/>
  <c r="AP309" i="13"/>
  <c r="AP326" i="13"/>
  <c r="AP340" i="13"/>
  <c r="AP352" i="13"/>
  <c r="AP384" i="13"/>
  <c r="AP396" i="13"/>
  <c r="AP412" i="13"/>
  <c r="AP424" i="13"/>
  <c r="V417" i="13"/>
  <c r="V357" i="13"/>
  <c r="V283" i="13"/>
  <c r="V228" i="13"/>
  <c r="V87" i="13"/>
  <c r="I79" i="13"/>
  <c r="D17" i="14" s="1"/>
  <c r="D11" i="15" s="1"/>
  <c r="V431" i="13"/>
  <c r="V373" i="13"/>
  <c r="V318" i="13"/>
  <c r="V269" i="13"/>
  <c r="V183" i="13"/>
  <c r="V111" i="13"/>
  <c r="R440" i="13"/>
  <c r="T440" i="13" s="1"/>
  <c r="U440" i="13" s="1"/>
  <c r="R419" i="13"/>
  <c r="T419" i="13" s="1"/>
  <c r="U419" i="13" s="1"/>
  <c r="R407" i="13"/>
  <c r="T407" i="13" s="1"/>
  <c r="U407" i="13" s="1"/>
  <c r="R391" i="13"/>
  <c r="T391" i="13" s="1"/>
  <c r="U391" i="13" s="1"/>
  <c r="R375" i="13"/>
  <c r="T375" i="13" s="1"/>
  <c r="U375" i="13" s="1"/>
  <c r="R359" i="13"/>
  <c r="T359" i="13" s="1"/>
  <c r="U359" i="13" s="1"/>
  <c r="R347" i="13"/>
  <c r="T347" i="13" s="1"/>
  <c r="U347" i="13" s="1"/>
  <c r="R335" i="13"/>
  <c r="T335" i="13" s="1"/>
  <c r="U335" i="13" s="1"/>
  <c r="R320" i="13"/>
  <c r="T320" i="13" s="1"/>
  <c r="U320" i="13" s="1"/>
  <c r="R304" i="13"/>
  <c r="T304" i="13" s="1"/>
  <c r="U304" i="13" s="1"/>
  <c r="R285" i="13"/>
  <c r="T285" i="13" s="1"/>
  <c r="U285" i="13" s="1"/>
  <c r="R271" i="13"/>
  <c r="T271" i="13" s="1"/>
  <c r="U271" i="13" s="1"/>
  <c r="R259" i="13"/>
  <c r="T259" i="13" s="1"/>
  <c r="U259" i="13" s="1"/>
  <c r="R247" i="13"/>
  <c r="T247" i="13" s="1"/>
  <c r="U247" i="13" s="1"/>
  <c r="R231" i="13"/>
  <c r="T231" i="13" s="1"/>
  <c r="U231" i="13" s="1"/>
  <c r="R218" i="13"/>
  <c r="T218" i="13" s="1"/>
  <c r="U218" i="13" s="1"/>
  <c r="R172" i="13"/>
  <c r="T172" i="13" s="1"/>
  <c r="U172" i="13" s="1"/>
  <c r="R113" i="13"/>
  <c r="T113" i="13" s="1"/>
  <c r="U113" i="13" s="1"/>
  <c r="AP48" i="13"/>
  <c r="AP59" i="13"/>
  <c r="AP71" i="13"/>
  <c r="AP84" i="13"/>
  <c r="AP94" i="13"/>
  <c r="AP108" i="13"/>
  <c r="AP141" i="13"/>
  <c r="AP179" i="13"/>
  <c r="AP225" i="13"/>
  <c r="AP242" i="13"/>
  <c r="AP254" i="13"/>
  <c r="AP266" i="13"/>
  <c r="AP280" i="13"/>
  <c r="AP292" i="13"/>
  <c r="AP311" i="13"/>
  <c r="AP329" i="13"/>
  <c r="AP386" i="13"/>
  <c r="AP414" i="13"/>
  <c r="AP428" i="13"/>
  <c r="I102" i="13"/>
  <c r="D20" i="14" s="1"/>
  <c r="I88" i="13"/>
  <c r="D18" i="14" s="1"/>
  <c r="I63" i="13"/>
  <c r="D15" i="14" s="1"/>
  <c r="AP282" i="13"/>
  <c r="AP294" i="13"/>
  <c r="AP317" i="13"/>
  <c r="AP331" i="13"/>
  <c r="AP343" i="13"/>
  <c r="AP355" i="13"/>
  <c r="AP367" i="13"/>
  <c r="AP385" i="13"/>
  <c r="AP397" i="13"/>
  <c r="AP413" i="13"/>
  <c r="AP426" i="13"/>
  <c r="AP430" i="13"/>
  <c r="AP262" i="13"/>
  <c r="AP274" i="13"/>
  <c r="AP286" i="13"/>
  <c r="AP305" i="13"/>
  <c r="AP322" i="13"/>
  <c r="AP389" i="13"/>
  <c r="AP404" i="13"/>
  <c r="AP417" i="13"/>
  <c r="AP431" i="13"/>
  <c r="AP287" i="13"/>
  <c r="AP306" i="13"/>
  <c r="AP323" i="13"/>
  <c r="AP336" i="13"/>
  <c r="AP348" i="13"/>
  <c r="AP360" i="13"/>
  <c r="AP378" i="13"/>
  <c r="AP443" i="13"/>
  <c r="AP257" i="13"/>
  <c r="AP269" i="13"/>
  <c r="AP281" i="13"/>
  <c r="AP293" i="13"/>
  <c r="AP312" i="13"/>
  <c r="AP342" i="13"/>
  <c r="AP354" i="13"/>
  <c r="AP366" i="13"/>
  <c r="N421" i="1"/>
  <c r="N342" i="1"/>
  <c r="N259" i="1"/>
  <c r="N222" i="1"/>
  <c r="N134" i="1"/>
  <c r="O440" i="1"/>
  <c r="P440" i="1" s="1"/>
  <c r="N426" i="1"/>
  <c r="N386" i="1"/>
  <c r="N346" i="1"/>
  <c r="N305" i="1"/>
  <c r="N263" i="1"/>
  <c r="N224" i="1"/>
  <c r="O445" i="1"/>
  <c r="P445" i="1" s="1"/>
  <c r="O358" i="1"/>
  <c r="P358" i="1" s="1"/>
  <c r="O251" i="1"/>
  <c r="P251" i="1" s="1"/>
  <c r="N419" i="1"/>
  <c r="N380" i="1"/>
  <c r="N340" i="1"/>
  <c r="N293" i="1"/>
  <c r="N257" i="1"/>
  <c r="N218" i="1"/>
  <c r="N132" i="1"/>
  <c r="O426" i="1"/>
  <c r="P426" i="1" s="1"/>
  <c r="O340" i="1"/>
  <c r="P340" i="1" s="1"/>
  <c r="S407" i="1"/>
  <c r="U407" i="1" s="1"/>
  <c r="V407" i="1" s="1"/>
  <c r="N413" i="1"/>
  <c r="N374" i="1"/>
  <c r="N334" i="1"/>
  <c r="N287" i="1"/>
  <c r="N251" i="1"/>
  <c r="N183" i="1"/>
  <c r="O419" i="1"/>
  <c r="P419" i="1" s="1"/>
  <c r="O334" i="1"/>
  <c r="P334" i="1" s="1"/>
  <c r="O221" i="1"/>
  <c r="P221" i="1" s="1"/>
  <c r="S327" i="1"/>
  <c r="Y327" i="1" s="1"/>
  <c r="N411" i="1"/>
  <c r="N332" i="1"/>
  <c r="N249" i="1"/>
  <c r="N128" i="1"/>
  <c r="O413" i="1"/>
  <c r="P413" i="1" s="1"/>
  <c r="O332" i="1"/>
  <c r="P332" i="1" s="1"/>
  <c r="O218" i="1"/>
  <c r="P218" i="1" s="1"/>
  <c r="S259" i="1"/>
  <c r="U259" i="1" s="1"/>
  <c r="V259" i="1" s="1"/>
  <c r="O346" i="1"/>
  <c r="P346" i="1" s="1"/>
  <c r="N245" i="1"/>
  <c r="N179" i="1"/>
  <c r="O179" i="1"/>
  <c r="P179" i="1" s="1"/>
  <c r="S245" i="1"/>
  <c r="U245" i="1" s="1"/>
  <c r="V245" i="1" s="1"/>
  <c r="N407" i="1"/>
  <c r="N364" i="1"/>
  <c r="N327" i="1"/>
  <c r="N281" i="1"/>
  <c r="N177" i="1"/>
  <c r="N120" i="1"/>
  <c r="O398" i="1"/>
  <c r="P398" i="1" s="1"/>
  <c r="O293" i="1"/>
  <c r="P293" i="1" s="1"/>
  <c r="O170" i="1"/>
  <c r="P170" i="1" s="1"/>
  <c r="N361" i="1"/>
  <c r="N239" i="1"/>
  <c r="N118" i="1"/>
  <c r="O394" i="1"/>
  <c r="P394" i="1" s="1"/>
  <c r="O287" i="1"/>
  <c r="P287" i="1" s="1"/>
  <c r="O141" i="1"/>
  <c r="P141" i="1" s="1"/>
  <c r="N445" i="1"/>
  <c r="N398" i="1"/>
  <c r="N358" i="1"/>
  <c r="N275" i="1"/>
  <c r="N173" i="1"/>
  <c r="O380" i="1"/>
  <c r="P380" i="1" s="1"/>
  <c r="O275" i="1"/>
  <c r="P275" i="1" s="1"/>
  <c r="N440" i="1"/>
  <c r="N394" i="1"/>
  <c r="N317" i="1"/>
  <c r="N230" i="1"/>
  <c r="N171" i="1"/>
  <c r="N81" i="1"/>
  <c r="O374" i="1"/>
  <c r="P374" i="1" s="1"/>
  <c r="O263" i="1"/>
  <c r="P263" i="1" s="1"/>
  <c r="O128" i="1"/>
  <c r="P128" i="1" s="1"/>
  <c r="N392" i="1"/>
  <c r="N352" i="1"/>
  <c r="N311" i="1"/>
  <c r="N269" i="1"/>
  <c r="N228" i="1"/>
  <c r="N170" i="1"/>
  <c r="N53" i="1"/>
  <c r="O120" i="1"/>
  <c r="P120" i="1" s="1"/>
  <c r="O239" i="1"/>
  <c r="P239" i="1" s="1"/>
  <c r="N141" i="1"/>
  <c r="N11" i="1"/>
  <c r="O361" i="1"/>
  <c r="P361" i="1" s="1"/>
  <c r="O257" i="1"/>
  <c r="P257" i="1" s="1"/>
  <c r="U6" i="13"/>
  <c r="N107" i="1"/>
  <c r="N83" i="1"/>
  <c r="N55" i="1"/>
  <c r="N14" i="1"/>
  <c r="O55" i="1"/>
  <c r="P55" i="1" s="1"/>
  <c r="N77" i="1"/>
  <c r="O49" i="1"/>
  <c r="P49" i="1" s="1"/>
  <c r="S14" i="1"/>
  <c r="U14" i="1" s="1"/>
  <c r="V14" i="1" s="1"/>
  <c r="N75" i="1"/>
  <c r="N49" i="1"/>
  <c r="O113" i="1"/>
  <c r="P113" i="1" s="1"/>
  <c r="O44" i="1"/>
  <c r="P44" i="1" s="1"/>
  <c r="N74" i="1"/>
  <c r="O39" i="1"/>
  <c r="P39" i="1" s="1"/>
  <c r="N96" i="1"/>
  <c r="N72" i="1"/>
  <c r="N39" i="1"/>
  <c r="N70" i="1"/>
  <c r="O20" i="1"/>
  <c r="P20" i="1" s="1"/>
  <c r="N92" i="1"/>
  <c r="N66" i="1"/>
  <c r="O83" i="1"/>
  <c r="P83" i="1" s="1"/>
  <c r="N90" i="1"/>
  <c r="N64" i="1"/>
  <c r="N26" i="1"/>
  <c r="O74" i="1"/>
  <c r="P74" i="1" s="1"/>
  <c r="S109" i="1"/>
  <c r="T109" i="1" s="1"/>
  <c r="O72" i="1"/>
  <c r="P72" i="1" s="1"/>
  <c r="S96" i="1"/>
  <c r="Y96" i="1" s="1"/>
  <c r="N113" i="1"/>
  <c r="N87" i="1"/>
  <c r="N61" i="1"/>
  <c r="N24" i="1"/>
  <c r="O69" i="1"/>
  <c r="P69" i="1" s="1"/>
  <c r="N109" i="1"/>
  <c r="N59" i="1"/>
  <c r="O61" i="1"/>
  <c r="P61" i="1" s="1"/>
  <c r="S66" i="1"/>
  <c r="U66" i="1" s="1"/>
  <c r="V66" i="1" s="1"/>
  <c r="Y428" i="1"/>
  <c r="U428" i="1"/>
  <c r="V428" i="1" s="1"/>
  <c r="T428" i="1"/>
  <c r="S323" i="1"/>
  <c r="O323" i="1"/>
  <c r="P323" i="1" s="1"/>
  <c r="Y130" i="1"/>
  <c r="T130" i="1"/>
  <c r="U130" i="1"/>
  <c r="V130" i="1" s="1"/>
  <c r="S41" i="1"/>
  <c r="O41" i="1"/>
  <c r="P41" i="1" s="1"/>
  <c r="S429" i="1"/>
  <c r="O429" i="1"/>
  <c r="P429" i="1" s="1"/>
  <c r="S416" i="1"/>
  <c r="O416" i="1"/>
  <c r="P416" i="1" s="1"/>
  <c r="S404" i="1"/>
  <c r="O404" i="1"/>
  <c r="P404" i="1" s="1"/>
  <c r="S389" i="1"/>
  <c r="O389" i="1"/>
  <c r="P389" i="1" s="1"/>
  <c r="Y361" i="1"/>
  <c r="U361" i="1"/>
  <c r="V361" i="1" s="1"/>
  <c r="T361" i="1"/>
  <c r="S349" i="1"/>
  <c r="O349" i="1"/>
  <c r="P349" i="1" s="1"/>
  <c r="S337" i="1"/>
  <c r="O337" i="1"/>
  <c r="P337" i="1" s="1"/>
  <c r="S324" i="1"/>
  <c r="O324" i="1"/>
  <c r="P324" i="1" s="1"/>
  <c r="S308" i="1"/>
  <c r="O308" i="1"/>
  <c r="P308" i="1" s="1"/>
  <c r="S290" i="1"/>
  <c r="O290" i="1"/>
  <c r="P290" i="1" s="1"/>
  <c r="S266" i="1"/>
  <c r="O266" i="1"/>
  <c r="P266" i="1" s="1"/>
  <c r="S254" i="1"/>
  <c r="O254" i="1"/>
  <c r="P254" i="1" s="1"/>
  <c r="S242" i="1"/>
  <c r="O242" i="1"/>
  <c r="P242" i="1" s="1"/>
  <c r="S227" i="1"/>
  <c r="O227" i="1"/>
  <c r="P227" i="1" s="1"/>
  <c r="U170" i="1"/>
  <c r="V170" i="1" s="1"/>
  <c r="Y170" i="1"/>
  <c r="T170" i="1"/>
  <c r="S131" i="1"/>
  <c r="O131" i="1"/>
  <c r="P131" i="1" s="1"/>
  <c r="S117" i="1"/>
  <c r="O117" i="1"/>
  <c r="P117" i="1" s="1"/>
  <c r="S106" i="1"/>
  <c r="O106" i="1"/>
  <c r="P106" i="1" s="1"/>
  <c r="S95" i="1"/>
  <c r="O95" i="1"/>
  <c r="P95" i="1" s="1"/>
  <c r="O86" i="1"/>
  <c r="P86" i="1" s="1"/>
  <c r="S86" i="1"/>
  <c r="Y74" i="1"/>
  <c r="U74" i="1"/>
  <c r="V74" i="1" s="1"/>
  <c r="T74" i="1"/>
  <c r="S52" i="1"/>
  <c r="O52" i="1"/>
  <c r="P52" i="1" s="1"/>
  <c r="N42" i="1"/>
  <c r="S42" i="1"/>
  <c r="O42" i="1"/>
  <c r="P42" i="1" s="1"/>
  <c r="N29" i="1"/>
  <c r="S29" i="1"/>
  <c r="O29" i="1"/>
  <c r="P29" i="1" s="1"/>
  <c r="O17" i="1"/>
  <c r="P17" i="1" s="1"/>
  <c r="S17" i="1"/>
  <c r="N441" i="1"/>
  <c r="N416" i="1"/>
  <c r="N395" i="1"/>
  <c r="N355" i="1"/>
  <c r="N337" i="1"/>
  <c r="N318" i="1"/>
  <c r="N290" i="1"/>
  <c r="N272" i="1"/>
  <c r="N254" i="1"/>
  <c r="N130" i="1"/>
  <c r="N89" i="1"/>
  <c r="N52" i="1"/>
  <c r="N28" i="1"/>
  <c r="O441" i="1"/>
  <c r="P441" i="1" s="1"/>
  <c r="O336" i="1"/>
  <c r="P336" i="1" s="1"/>
  <c r="O260" i="1"/>
  <c r="P260" i="1" s="1"/>
  <c r="O226" i="1"/>
  <c r="P226" i="1" s="1"/>
  <c r="O130" i="1"/>
  <c r="P130" i="1" s="1"/>
  <c r="O101" i="1"/>
  <c r="P101" i="1" s="1"/>
  <c r="O7" i="1"/>
  <c r="P7" i="1" s="1"/>
  <c r="S421" i="1"/>
  <c r="S228" i="1"/>
  <c r="Y415" i="1"/>
  <c r="U415" i="1"/>
  <c r="V415" i="1" s="1"/>
  <c r="T415" i="1"/>
  <c r="N289" i="1"/>
  <c r="O289" i="1"/>
  <c r="P289" i="1" s="1"/>
  <c r="U217" i="13"/>
  <c r="N414" i="1"/>
  <c r="O414" i="1"/>
  <c r="P414" i="1" s="1"/>
  <c r="S414" i="1"/>
  <c r="N402" i="1"/>
  <c r="O402" i="1"/>
  <c r="P402" i="1" s="1"/>
  <c r="S402" i="1"/>
  <c r="N387" i="1"/>
  <c r="O387" i="1"/>
  <c r="P387" i="1" s="1"/>
  <c r="S387" i="1"/>
  <c r="N375" i="1"/>
  <c r="O375" i="1"/>
  <c r="P375" i="1" s="1"/>
  <c r="O359" i="1"/>
  <c r="P359" i="1" s="1"/>
  <c r="N359" i="1"/>
  <c r="S359" i="1"/>
  <c r="N347" i="1"/>
  <c r="S347" i="1"/>
  <c r="N335" i="1"/>
  <c r="O335" i="1"/>
  <c r="P335" i="1" s="1"/>
  <c r="S335" i="1"/>
  <c r="N322" i="1"/>
  <c r="O322" i="1"/>
  <c r="P322" i="1" s="1"/>
  <c r="S322" i="1"/>
  <c r="N306" i="1"/>
  <c r="O306" i="1"/>
  <c r="P306" i="1" s="1"/>
  <c r="S306" i="1"/>
  <c r="N288" i="1"/>
  <c r="O288" i="1"/>
  <c r="P288" i="1" s="1"/>
  <c r="O276" i="1"/>
  <c r="P276" i="1" s="1"/>
  <c r="N276" i="1"/>
  <c r="S276" i="1"/>
  <c r="N264" i="1"/>
  <c r="S264" i="1"/>
  <c r="N252" i="1"/>
  <c r="O252" i="1"/>
  <c r="P252" i="1" s="1"/>
  <c r="S252" i="1"/>
  <c r="N240" i="1"/>
  <c r="O240" i="1"/>
  <c r="P240" i="1" s="1"/>
  <c r="S240" i="1"/>
  <c r="N225" i="1"/>
  <c r="O225" i="1"/>
  <c r="P225" i="1" s="1"/>
  <c r="S225" i="1"/>
  <c r="N180" i="1"/>
  <c r="O180" i="1"/>
  <c r="P180" i="1" s="1"/>
  <c r="O156" i="1"/>
  <c r="P156" i="1" s="1"/>
  <c r="N156" i="1"/>
  <c r="S156" i="1"/>
  <c r="N93" i="1"/>
  <c r="O93" i="1"/>
  <c r="P93" i="1" s="1"/>
  <c r="S93" i="1"/>
  <c r="S84" i="1"/>
  <c r="N84" i="1"/>
  <c r="O84" i="1"/>
  <c r="P84" i="1" s="1"/>
  <c r="N62" i="1"/>
  <c r="S62" i="1"/>
  <c r="S40" i="1"/>
  <c r="O40" i="1"/>
  <c r="P40" i="1" s="1"/>
  <c r="N27" i="1"/>
  <c r="S27" i="1"/>
  <c r="O27" i="1"/>
  <c r="P27" i="1" s="1"/>
  <c r="S15" i="1"/>
  <c r="N15" i="1"/>
  <c r="O15" i="1"/>
  <c r="P15" i="1" s="1"/>
  <c r="N69" i="1"/>
  <c r="S390" i="1"/>
  <c r="Y307" i="1"/>
  <c r="U307" i="1"/>
  <c r="V307" i="1" s="1"/>
  <c r="T307" i="1"/>
  <c r="Y85" i="1"/>
  <c r="U85" i="1"/>
  <c r="V85" i="1" s="1"/>
  <c r="T85" i="1"/>
  <c r="N336" i="1"/>
  <c r="Y180" i="1"/>
  <c r="U180" i="1"/>
  <c r="V180" i="1" s="1"/>
  <c r="T180" i="1"/>
  <c r="Y445" i="1"/>
  <c r="Z445" i="1" s="1"/>
  <c r="U445" i="1"/>
  <c r="V445" i="1" s="1"/>
  <c r="T445" i="1"/>
  <c r="Y426" i="1"/>
  <c r="U426" i="1"/>
  <c r="V426" i="1" s="1"/>
  <c r="T426" i="1"/>
  <c r="U413" i="1"/>
  <c r="V413" i="1" s="1"/>
  <c r="Y413" i="1"/>
  <c r="T413" i="1"/>
  <c r="Y398" i="1"/>
  <c r="U398" i="1"/>
  <c r="V398" i="1" s="1"/>
  <c r="T398" i="1"/>
  <c r="Y374" i="1"/>
  <c r="U374" i="1"/>
  <c r="V374" i="1" s="1"/>
  <c r="T374" i="1"/>
  <c r="Y358" i="1"/>
  <c r="U358" i="1"/>
  <c r="V358" i="1" s="1"/>
  <c r="T358" i="1"/>
  <c r="Y346" i="1"/>
  <c r="U346" i="1"/>
  <c r="V346" i="1" s="1"/>
  <c r="T346" i="1"/>
  <c r="U334" i="1"/>
  <c r="V334" i="1" s="1"/>
  <c r="Y334" i="1"/>
  <c r="T334" i="1"/>
  <c r="Y287" i="1"/>
  <c r="U287" i="1"/>
  <c r="V287" i="1" s="1"/>
  <c r="T287" i="1"/>
  <c r="Y275" i="1"/>
  <c r="U275" i="1"/>
  <c r="V275" i="1" s="1"/>
  <c r="T275" i="1"/>
  <c r="Y263" i="1"/>
  <c r="U263" i="1"/>
  <c r="V263" i="1" s="1"/>
  <c r="T263" i="1"/>
  <c r="Y251" i="1"/>
  <c r="U251" i="1"/>
  <c r="V251" i="1" s="1"/>
  <c r="T251" i="1"/>
  <c r="Y239" i="1"/>
  <c r="U239" i="1"/>
  <c r="V239" i="1" s="1"/>
  <c r="T239" i="1"/>
  <c r="Y179" i="1"/>
  <c r="U179" i="1"/>
  <c r="V179" i="1" s="1"/>
  <c r="T179" i="1"/>
  <c r="U141" i="1"/>
  <c r="V141" i="1" s="1"/>
  <c r="Y141" i="1"/>
  <c r="T141" i="1"/>
  <c r="U128" i="1"/>
  <c r="V128" i="1" s="1"/>
  <c r="Y128" i="1"/>
  <c r="U72" i="1"/>
  <c r="V72" i="1" s="1"/>
  <c r="Y72" i="1"/>
  <c r="T72" i="1"/>
  <c r="U61" i="1"/>
  <c r="V61" i="1" s="1"/>
  <c r="Y61" i="1"/>
  <c r="Z61" i="1" s="1"/>
  <c r="T61" i="1"/>
  <c r="U39" i="1"/>
  <c r="V39" i="1" s="1"/>
  <c r="Y39" i="1"/>
  <c r="Z39" i="1" s="1"/>
  <c r="T39" i="1"/>
  <c r="U26" i="1"/>
  <c r="V26" i="1" s="1"/>
  <c r="T26" i="1"/>
  <c r="Y26" i="1"/>
  <c r="N390" i="1"/>
  <c r="N309" i="1"/>
  <c r="N226" i="1"/>
  <c r="O428" i="1"/>
  <c r="P428" i="1" s="1"/>
  <c r="O395" i="1"/>
  <c r="P395" i="1" s="1"/>
  <c r="O253" i="1"/>
  <c r="P253" i="1" s="1"/>
  <c r="O94" i="1"/>
  <c r="P94" i="1" s="1"/>
  <c r="S375" i="1"/>
  <c r="Y265" i="1"/>
  <c r="T265" i="1"/>
  <c r="U265" i="1"/>
  <c r="V265" i="1" s="1"/>
  <c r="Y94" i="1"/>
  <c r="T94" i="1"/>
  <c r="U94" i="1"/>
  <c r="V94" i="1" s="1"/>
  <c r="O443" i="1"/>
  <c r="P443" i="1" s="1"/>
  <c r="N443" i="1"/>
  <c r="O424" i="1"/>
  <c r="P424" i="1" s="1"/>
  <c r="S424" i="1"/>
  <c r="N424" i="1"/>
  <c r="O412" i="1"/>
  <c r="P412" i="1" s="1"/>
  <c r="S412" i="1"/>
  <c r="N412" i="1"/>
  <c r="O397" i="1"/>
  <c r="P397" i="1" s="1"/>
  <c r="S397" i="1"/>
  <c r="N397" i="1"/>
  <c r="O385" i="1"/>
  <c r="P385" i="1" s="1"/>
  <c r="S385" i="1"/>
  <c r="N385" i="1"/>
  <c r="O373" i="1"/>
  <c r="P373" i="1" s="1"/>
  <c r="S373" i="1"/>
  <c r="N373" i="1"/>
  <c r="O357" i="1"/>
  <c r="P357" i="1" s="1"/>
  <c r="N357" i="1"/>
  <c r="O345" i="1"/>
  <c r="P345" i="1" s="1"/>
  <c r="S345" i="1"/>
  <c r="N345" i="1"/>
  <c r="O333" i="1"/>
  <c r="P333" i="1" s="1"/>
  <c r="S333" i="1"/>
  <c r="N333" i="1"/>
  <c r="O320" i="1"/>
  <c r="P320" i="1" s="1"/>
  <c r="S320" i="1"/>
  <c r="N320" i="1"/>
  <c r="O304" i="1"/>
  <c r="P304" i="1" s="1"/>
  <c r="S304" i="1"/>
  <c r="N304" i="1"/>
  <c r="O286" i="1"/>
  <c r="P286" i="1" s="1"/>
  <c r="S286" i="1"/>
  <c r="N286" i="1"/>
  <c r="O274" i="1"/>
  <c r="P274" i="1" s="1"/>
  <c r="N274" i="1"/>
  <c r="O262" i="1"/>
  <c r="P262" i="1" s="1"/>
  <c r="S262" i="1"/>
  <c r="N262" i="1"/>
  <c r="O250" i="1"/>
  <c r="P250" i="1" s="1"/>
  <c r="S250" i="1"/>
  <c r="N250" i="1"/>
  <c r="O238" i="1"/>
  <c r="P238" i="1" s="1"/>
  <c r="S238" i="1"/>
  <c r="N238" i="1"/>
  <c r="O223" i="1"/>
  <c r="P223" i="1" s="1"/>
  <c r="S223" i="1"/>
  <c r="N223" i="1"/>
  <c r="O178" i="1"/>
  <c r="P178" i="1" s="1"/>
  <c r="S178" i="1"/>
  <c r="N178" i="1"/>
  <c r="O122" i="1"/>
  <c r="P122" i="1" s="1"/>
  <c r="S122" i="1"/>
  <c r="N122" i="1"/>
  <c r="O114" i="1"/>
  <c r="P114" i="1" s="1"/>
  <c r="S114" i="1"/>
  <c r="N114" i="1"/>
  <c r="O103" i="1"/>
  <c r="P103" i="1" s="1"/>
  <c r="S103" i="1"/>
  <c r="N103" i="1"/>
  <c r="O91" i="1"/>
  <c r="P91" i="1" s="1"/>
  <c r="S91" i="1"/>
  <c r="N91" i="1"/>
  <c r="O82" i="1"/>
  <c r="P82" i="1" s="1"/>
  <c r="S82" i="1"/>
  <c r="N82" i="1"/>
  <c r="O71" i="1"/>
  <c r="P71" i="1" s="1"/>
  <c r="S71" i="1"/>
  <c r="N71" i="1"/>
  <c r="O60" i="1"/>
  <c r="P60" i="1" s="1"/>
  <c r="S60" i="1"/>
  <c r="N60" i="1"/>
  <c r="O25" i="1"/>
  <c r="P25" i="1" s="1"/>
  <c r="S25" i="1"/>
  <c r="O13" i="1"/>
  <c r="P13" i="1" s="1"/>
  <c r="N13" i="1"/>
  <c r="S13" i="1"/>
  <c r="N85" i="1"/>
  <c r="N21" i="1"/>
  <c r="O355" i="1"/>
  <c r="P355" i="1" s="1"/>
  <c r="O181" i="1"/>
  <c r="P181" i="1" s="1"/>
  <c r="O89" i="1"/>
  <c r="P89" i="1" s="1"/>
  <c r="O62" i="1"/>
  <c r="P62" i="1" s="1"/>
  <c r="S357" i="1"/>
  <c r="S157" i="1"/>
  <c r="O157" i="1"/>
  <c r="P157" i="1" s="1"/>
  <c r="S442" i="1"/>
  <c r="O442" i="1"/>
  <c r="P442" i="1" s="1"/>
  <c r="S423" i="1"/>
  <c r="O423" i="1"/>
  <c r="P423" i="1" s="1"/>
  <c r="Y411" i="1"/>
  <c r="U411" i="1"/>
  <c r="V411" i="1" s="1"/>
  <c r="T411" i="1"/>
  <c r="S396" i="1"/>
  <c r="O396" i="1"/>
  <c r="P396" i="1" s="1"/>
  <c r="S384" i="1"/>
  <c r="O384" i="1"/>
  <c r="P384" i="1" s="1"/>
  <c r="S372" i="1"/>
  <c r="O372" i="1"/>
  <c r="P372" i="1" s="1"/>
  <c r="S356" i="1"/>
  <c r="O356" i="1"/>
  <c r="P356" i="1" s="1"/>
  <c r="S344" i="1"/>
  <c r="O344" i="1"/>
  <c r="P344" i="1" s="1"/>
  <c r="Y332" i="1"/>
  <c r="U332" i="1"/>
  <c r="V332" i="1" s="1"/>
  <c r="T332" i="1"/>
  <c r="S319" i="1"/>
  <c r="O319" i="1"/>
  <c r="P319" i="1" s="1"/>
  <c r="S303" i="1"/>
  <c r="O303" i="1"/>
  <c r="P303" i="1" s="1"/>
  <c r="S285" i="1"/>
  <c r="O285" i="1"/>
  <c r="P285" i="1" s="1"/>
  <c r="S273" i="1"/>
  <c r="O273" i="1"/>
  <c r="P273" i="1" s="1"/>
  <c r="S261" i="1"/>
  <c r="O261" i="1"/>
  <c r="P261" i="1" s="1"/>
  <c r="U249" i="1"/>
  <c r="V249" i="1" s="1"/>
  <c r="Y249" i="1"/>
  <c r="T249" i="1"/>
  <c r="S234" i="1"/>
  <c r="O234" i="1"/>
  <c r="P234" i="1" s="1"/>
  <c r="U222" i="1"/>
  <c r="V222" i="1" s="1"/>
  <c r="Y222" i="1"/>
  <c r="T222" i="1"/>
  <c r="U177" i="1"/>
  <c r="V177" i="1" s="1"/>
  <c r="Y177" i="1"/>
  <c r="T177" i="1"/>
  <c r="Y113" i="1"/>
  <c r="AA113" i="1" s="1"/>
  <c r="AB113" i="1" s="1"/>
  <c r="U113" i="1"/>
  <c r="V113" i="1" s="1"/>
  <c r="T113" i="1"/>
  <c r="U90" i="1"/>
  <c r="V90" i="1" s="1"/>
  <c r="Y90" i="1"/>
  <c r="T90" i="1"/>
  <c r="N428" i="1"/>
  <c r="N388" i="1"/>
  <c r="N348" i="1"/>
  <c r="N307" i="1"/>
  <c r="N265" i="1"/>
  <c r="N157" i="1"/>
  <c r="N101" i="1"/>
  <c r="N44" i="1"/>
  <c r="O249" i="1"/>
  <c r="P249" i="1" s="1"/>
  <c r="S342" i="1"/>
  <c r="S403" i="1"/>
  <c r="O403" i="1"/>
  <c r="P403" i="1" s="1"/>
  <c r="Y253" i="1"/>
  <c r="U253" i="1"/>
  <c r="V253" i="1" s="1"/>
  <c r="T253" i="1"/>
  <c r="U28" i="1"/>
  <c r="V28" i="1" s="1"/>
  <c r="Y28" i="1"/>
  <c r="T28" i="1"/>
  <c r="Y441" i="1"/>
  <c r="U441" i="1"/>
  <c r="V441" i="1" s="1"/>
  <c r="T441" i="1"/>
  <c r="Y422" i="1"/>
  <c r="T422" i="1"/>
  <c r="U422" i="1"/>
  <c r="V422" i="1" s="1"/>
  <c r="Y395" i="1"/>
  <c r="U395" i="1"/>
  <c r="V395" i="1" s="1"/>
  <c r="T395" i="1"/>
  <c r="Y383" i="1"/>
  <c r="T383" i="1"/>
  <c r="U383" i="1"/>
  <c r="V383" i="1" s="1"/>
  <c r="S367" i="1"/>
  <c r="O367" i="1"/>
  <c r="P367" i="1" s="1"/>
  <c r="U355" i="1"/>
  <c r="V355" i="1" s="1"/>
  <c r="T355" i="1"/>
  <c r="Y355" i="1"/>
  <c r="Y343" i="1"/>
  <c r="T343" i="1"/>
  <c r="U343" i="1"/>
  <c r="V343" i="1" s="1"/>
  <c r="S331" i="1"/>
  <c r="O331" i="1"/>
  <c r="P331" i="1" s="1"/>
  <c r="Y318" i="1"/>
  <c r="U318" i="1"/>
  <c r="V318" i="1" s="1"/>
  <c r="T318" i="1"/>
  <c r="S284" i="1"/>
  <c r="O284" i="1"/>
  <c r="P284" i="1" s="1"/>
  <c r="Y260" i="1"/>
  <c r="U260" i="1"/>
  <c r="V260" i="1" s="1"/>
  <c r="T260" i="1"/>
  <c r="S248" i="1"/>
  <c r="O248" i="1"/>
  <c r="P248" i="1" s="1"/>
  <c r="Y233" i="1"/>
  <c r="T233" i="1"/>
  <c r="U233" i="1"/>
  <c r="V233" i="1" s="1"/>
  <c r="Y221" i="1"/>
  <c r="U221" i="1"/>
  <c r="V221" i="1" s="1"/>
  <c r="T221" i="1"/>
  <c r="S176" i="1"/>
  <c r="O176" i="1"/>
  <c r="P176" i="1" s="1"/>
  <c r="Y138" i="1"/>
  <c r="U138" i="1"/>
  <c r="V138" i="1" s="1"/>
  <c r="T138" i="1"/>
  <c r="S112" i="1"/>
  <c r="O112" i="1"/>
  <c r="P112" i="1" s="1"/>
  <c r="Y101" i="1"/>
  <c r="T101" i="1"/>
  <c r="U101" i="1"/>
  <c r="V101" i="1" s="1"/>
  <c r="T89" i="1"/>
  <c r="U89" i="1"/>
  <c r="V89" i="1" s="1"/>
  <c r="Y89" i="1"/>
  <c r="S80" i="1"/>
  <c r="O80" i="1"/>
  <c r="P80" i="1" s="1"/>
  <c r="Y69" i="1"/>
  <c r="U69" i="1"/>
  <c r="V69" i="1" s="1"/>
  <c r="T69" i="1"/>
  <c r="Y58" i="1"/>
  <c r="U58" i="1"/>
  <c r="V58" i="1" s="1"/>
  <c r="T58" i="1"/>
  <c r="N48" i="1"/>
  <c r="S48" i="1"/>
  <c r="O48" i="1"/>
  <c r="P48" i="1" s="1"/>
  <c r="N36" i="1"/>
  <c r="S36" i="1"/>
  <c r="N23" i="1"/>
  <c r="S23" i="1"/>
  <c r="N10" i="1"/>
  <c r="S10" i="1"/>
  <c r="O10" i="1"/>
  <c r="P10" i="1" s="1"/>
  <c r="N221" i="1"/>
  <c r="N41" i="1"/>
  <c r="O422" i="1"/>
  <c r="P422" i="1" s="1"/>
  <c r="O388" i="1"/>
  <c r="P388" i="1" s="1"/>
  <c r="O348" i="1"/>
  <c r="P348" i="1" s="1"/>
  <c r="O318" i="1"/>
  <c r="P318" i="1" s="1"/>
  <c r="O58" i="1"/>
  <c r="P58" i="1" s="1"/>
  <c r="O28" i="1"/>
  <c r="P28" i="1" s="1"/>
  <c r="Y83" i="1"/>
  <c r="U83" i="1"/>
  <c r="V83" i="1" s="1"/>
  <c r="T83" i="1"/>
  <c r="Y336" i="1"/>
  <c r="U336" i="1"/>
  <c r="V336" i="1" s="1"/>
  <c r="T336" i="1"/>
  <c r="Y181" i="1"/>
  <c r="U181" i="1"/>
  <c r="V181" i="1" s="1"/>
  <c r="T181" i="1"/>
  <c r="Y51" i="1"/>
  <c r="T51" i="1"/>
  <c r="U51" i="1"/>
  <c r="V51" i="1" s="1"/>
  <c r="S410" i="1"/>
  <c r="O410" i="1"/>
  <c r="P410" i="1" s="1"/>
  <c r="Y272" i="1"/>
  <c r="U272" i="1"/>
  <c r="V272" i="1" s="1"/>
  <c r="T272" i="1"/>
  <c r="Y440" i="1"/>
  <c r="AE440" i="1" s="1"/>
  <c r="AF440" i="1" s="1"/>
  <c r="U440" i="1"/>
  <c r="V440" i="1" s="1"/>
  <c r="T440" i="1"/>
  <c r="O409" i="1"/>
  <c r="P409" i="1" s="1"/>
  <c r="S409" i="1"/>
  <c r="Y394" i="1"/>
  <c r="AA394" i="1" s="1"/>
  <c r="AB394" i="1" s="1"/>
  <c r="U394" i="1"/>
  <c r="V394" i="1" s="1"/>
  <c r="T394" i="1"/>
  <c r="O366" i="1"/>
  <c r="P366" i="1" s="1"/>
  <c r="S366" i="1"/>
  <c r="O354" i="1"/>
  <c r="P354" i="1" s="1"/>
  <c r="S354" i="1"/>
  <c r="Y317" i="1"/>
  <c r="AE317" i="1" s="1"/>
  <c r="AF317" i="1" s="1"/>
  <c r="U317" i="1"/>
  <c r="V317" i="1" s="1"/>
  <c r="T317" i="1"/>
  <c r="O295" i="1"/>
  <c r="P295" i="1" s="1"/>
  <c r="S295" i="1"/>
  <c r="O283" i="1"/>
  <c r="P283" i="1" s="1"/>
  <c r="S283" i="1"/>
  <c r="O271" i="1"/>
  <c r="P271" i="1" s="1"/>
  <c r="S271" i="1"/>
  <c r="O247" i="1"/>
  <c r="P247" i="1" s="1"/>
  <c r="S247" i="1"/>
  <c r="N247" i="1"/>
  <c r="S232" i="1"/>
  <c r="N232" i="1"/>
  <c r="O220" i="1"/>
  <c r="P220" i="1" s="1"/>
  <c r="S220" i="1"/>
  <c r="N220" i="1"/>
  <c r="O175" i="1"/>
  <c r="P175" i="1" s="1"/>
  <c r="S175" i="1"/>
  <c r="N175" i="1"/>
  <c r="N136" i="1"/>
  <c r="O136" i="1"/>
  <c r="P136" i="1" s="1"/>
  <c r="S136" i="1"/>
  <c r="O111" i="1"/>
  <c r="P111" i="1" s="1"/>
  <c r="S111" i="1"/>
  <c r="N111" i="1"/>
  <c r="S99" i="1"/>
  <c r="N99" i="1"/>
  <c r="S68" i="1"/>
  <c r="N68" i="1"/>
  <c r="O68" i="1"/>
  <c r="P68" i="1" s="1"/>
  <c r="S57" i="1"/>
  <c r="N57" i="1"/>
  <c r="O57" i="1"/>
  <c r="P57" i="1" s="1"/>
  <c r="O47" i="1"/>
  <c r="P47" i="1" s="1"/>
  <c r="S47" i="1"/>
  <c r="S35" i="1"/>
  <c r="N35" i="1"/>
  <c r="N22" i="1"/>
  <c r="O22" i="1"/>
  <c r="P22" i="1" s="1"/>
  <c r="S22" i="1"/>
  <c r="O9" i="1"/>
  <c r="P9" i="1" s="1"/>
  <c r="S9" i="1"/>
  <c r="N423" i="1"/>
  <c r="N384" i="1"/>
  <c r="N344" i="1"/>
  <c r="N303" i="1"/>
  <c r="N261" i="1"/>
  <c r="N242" i="1"/>
  <c r="N80" i="1"/>
  <c r="N40" i="1"/>
  <c r="O383" i="1"/>
  <c r="P383" i="1" s="1"/>
  <c r="O347" i="1"/>
  <c r="P347" i="1" s="1"/>
  <c r="O317" i="1"/>
  <c r="P317" i="1" s="1"/>
  <c r="O272" i="1"/>
  <c r="P272" i="1" s="1"/>
  <c r="O85" i="1"/>
  <c r="P85" i="1" s="1"/>
  <c r="O23" i="1"/>
  <c r="P23" i="1" s="1"/>
  <c r="S309" i="1"/>
  <c r="Y289" i="1"/>
  <c r="U289" i="1"/>
  <c r="V289" i="1" s="1"/>
  <c r="T289" i="1"/>
  <c r="S105" i="1"/>
  <c r="O105" i="1"/>
  <c r="P105" i="1" s="1"/>
  <c r="N434" i="1"/>
  <c r="O434" i="1"/>
  <c r="P434" i="1" s="1"/>
  <c r="S434" i="1"/>
  <c r="N420" i="1"/>
  <c r="S420" i="1"/>
  <c r="S408" i="1"/>
  <c r="N408" i="1"/>
  <c r="O393" i="1"/>
  <c r="P393" i="1" s="1"/>
  <c r="S393" i="1"/>
  <c r="N393" i="1"/>
  <c r="S365" i="1"/>
  <c r="N365" i="1"/>
  <c r="N353" i="1"/>
  <c r="O353" i="1"/>
  <c r="P353" i="1" s="1"/>
  <c r="S353" i="1"/>
  <c r="N341" i="1"/>
  <c r="S341" i="1"/>
  <c r="S329" i="1"/>
  <c r="N329" i="1"/>
  <c r="O312" i="1"/>
  <c r="P312" i="1" s="1"/>
  <c r="S312" i="1"/>
  <c r="N312" i="1"/>
  <c r="S294" i="1"/>
  <c r="N294" i="1"/>
  <c r="S282" i="1"/>
  <c r="N282" i="1"/>
  <c r="N270" i="1"/>
  <c r="O270" i="1"/>
  <c r="P270" i="1" s="1"/>
  <c r="S270" i="1"/>
  <c r="N258" i="1"/>
  <c r="S258" i="1"/>
  <c r="S246" i="1"/>
  <c r="N246" i="1"/>
  <c r="O231" i="1"/>
  <c r="P231" i="1" s="1"/>
  <c r="S231" i="1"/>
  <c r="N231" i="1"/>
  <c r="S219" i="1"/>
  <c r="N219" i="1"/>
  <c r="S174" i="1"/>
  <c r="N174" i="1"/>
  <c r="N135" i="1"/>
  <c r="O135" i="1"/>
  <c r="P135" i="1" s="1"/>
  <c r="S135" i="1"/>
  <c r="S110" i="1"/>
  <c r="N110" i="1"/>
  <c r="N78" i="1"/>
  <c r="S78" i="1"/>
  <c r="S67" i="1"/>
  <c r="N67" i="1"/>
  <c r="O67" i="1"/>
  <c r="P67" i="1" s="1"/>
  <c r="S56" i="1"/>
  <c r="N56" i="1"/>
  <c r="N46" i="1"/>
  <c r="S46" i="1"/>
  <c r="S34" i="1"/>
  <c r="O34" i="1"/>
  <c r="P34" i="1" s="1"/>
  <c r="Y21" i="1"/>
  <c r="Z21" i="1" s="1"/>
  <c r="T21" i="1"/>
  <c r="U21" i="1"/>
  <c r="V21" i="1" s="1"/>
  <c r="Y7" i="1"/>
  <c r="U7" i="1"/>
  <c r="V7" i="1" s="1"/>
  <c r="T7" i="1"/>
  <c r="N422" i="1"/>
  <c r="N383" i="1"/>
  <c r="N343" i="1"/>
  <c r="N260" i="1"/>
  <c r="N138" i="1"/>
  <c r="O21" i="1"/>
  <c r="P21" i="1" s="1"/>
  <c r="S288" i="1"/>
  <c r="Y388" i="1"/>
  <c r="U388" i="1"/>
  <c r="V388" i="1" s="1"/>
  <c r="T388" i="1"/>
  <c r="Y226" i="1"/>
  <c r="T226" i="1"/>
  <c r="U226" i="1"/>
  <c r="V226" i="1" s="1"/>
  <c r="S16" i="1"/>
  <c r="N16" i="1"/>
  <c r="U419" i="1"/>
  <c r="V419" i="1" s="1"/>
  <c r="Y419" i="1"/>
  <c r="Z419" i="1" s="1"/>
  <c r="T419" i="1"/>
  <c r="U380" i="1"/>
  <c r="V380" i="1" s="1"/>
  <c r="Y380" i="1"/>
  <c r="T380" i="1"/>
  <c r="U340" i="1"/>
  <c r="V340" i="1" s="1"/>
  <c r="Y340" i="1"/>
  <c r="T340" i="1"/>
  <c r="U293" i="1"/>
  <c r="V293" i="1" s="1"/>
  <c r="Y293" i="1"/>
  <c r="T293" i="1"/>
  <c r="Y257" i="1"/>
  <c r="U257" i="1"/>
  <c r="V257" i="1" s="1"/>
  <c r="T257" i="1"/>
  <c r="U218" i="1"/>
  <c r="V218" i="1" s="1"/>
  <c r="Y218" i="1"/>
  <c r="T218" i="1"/>
  <c r="U120" i="1"/>
  <c r="V120" i="1" s="1"/>
  <c r="Y120" i="1"/>
  <c r="T120" i="1"/>
  <c r="U55" i="1"/>
  <c r="V55" i="1" s="1"/>
  <c r="Y55" i="1"/>
  <c r="T55" i="1"/>
  <c r="U20" i="1"/>
  <c r="V20" i="1" s="1"/>
  <c r="Y20" i="1"/>
  <c r="AA20" i="1" s="1"/>
  <c r="AB20" i="1" s="1"/>
  <c r="T20" i="1"/>
  <c r="N403" i="1"/>
  <c r="N323" i="1"/>
  <c r="N94" i="1"/>
  <c r="N58" i="1"/>
  <c r="O415" i="1"/>
  <c r="P415" i="1" s="1"/>
  <c r="O343" i="1"/>
  <c r="P343" i="1" s="1"/>
  <c r="O307" i="1"/>
  <c r="P307" i="1" s="1"/>
  <c r="O265" i="1"/>
  <c r="P265" i="1" s="1"/>
  <c r="O233" i="1"/>
  <c r="P233" i="1" s="1"/>
  <c r="O110" i="1"/>
  <c r="P110" i="1" s="1"/>
  <c r="O78" i="1"/>
  <c r="P78" i="1" s="1"/>
  <c r="O51" i="1"/>
  <c r="P51" i="1" s="1"/>
  <c r="S274" i="1"/>
  <c r="T128" i="1"/>
  <c r="Y348" i="1"/>
  <c r="U348" i="1"/>
  <c r="V348" i="1" s="1"/>
  <c r="T348" i="1"/>
  <c r="N51" i="1"/>
  <c r="N431" i="1"/>
  <c r="S431" i="1"/>
  <c r="N418" i="1"/>
  <c r="O418" i="1"/>
  <c r="P418" i="1" s="1"/>
  <c r="S418" i="1"/>
  <c r="N406" i="1"/>
  <c r="S406" i="1"/>
  <c r="S391" i="1"/>
  <c r="N391" i="1"/>
  <c r="O379" i="1"/>
  <c r="P379" i="1" s="1"/>
  <c r="S379" i="1"/>
  <c r="N379" i="1"/>
  <c r="S363" i="1"/>
  <c r="N363" i="1"/>
  <c r="N351" i="1"/>
  <c r="S351" i="1"/>
  <c r="N339" i="1"/>
  <c r="O339" i="1"/>
  <c r="P339" i="1" s="1"/>
  <c r="S339" i="1"/>
  <c r="N326" i="1"/>
  <c r="S326" i="1"/>
  <c r="S310" i="1"/>
  <c r="N310" i="1"/>
  <c r="O292" i="1"/>
  <c r="P292" i="1" s="1"/>
  <c r="S292" i="1"/>
  <c r="N292" i="1"/>
  <c r="S280" i="1"/>
  <c r="N280" i="1"/>
  <c r="N268" i="1"/>
  <c r="S268" i="1"/>
  <c r="N256" i="1"/>
  <c r="O256" i="1"/>
  <c r="P256" i="1" s="1"/>
  <c r="S256" i="1"/>
  <c r="N244" i="1"/>
  <c r="S244" i="1"/>
  <c r="O184" i="1"/>
  <c r="P184" i="1" s="1"/>
  <c r="S184" i="1"/>
  <c r="N184" i="1"/>
  <c r="S172" i="1"/>
  <c r="N172" i="1"/>
  <c r="N133" i="1"/>
  <c r="S133" i="1"/>
  <c r="N108" i="1"/>
  <c r="S108" i="1"/>
  <c r="S97" i="1"/>
  <c r="N97" i="1"/>
  <c r="S76" i="1"/>
  <c r="N76" i="1"/>
  <c r="S65" i="1"/>
  <c r="N65" i="1"/>
  <c r="S54" i="1"/>
  <c r="N54" i="1"/>
  <c r="O54" i="1"/>
  <c r="P54" i="1" s="1"/>
  <c r="Y44" i="1"/>
  <c r="T44" i="1"/>
  <c r="U44" i="1"/>
  <c r="V44" i="1" s="1"/>
  <c r="S32" i="1"/>
  <c r="N32" i="1"/>
  <c r="S19" i="1"/>
  <c r="O19" i="1"/>
  <c r="P19" i="1" s="1"/>
  <c r="N181" i="1"/>
  <c r="N112" i="1"/>
  <c r="N34" i="1"/>
  <c r="N7" i="1"/>
  <c r="O341" i="1"/>
  <c r="P341" i="1" s="1"/>
  <c r="O264" i="1"/>
  <c r="P264" i="1" s="1"/>
  <c r="O138" i="1"/>
  <c r="P138" i="1" s="1"/>
  <c r="O108" i="1"/>
  <c r="P108" i="1" s="1"/>
  <c r="O76" i="1"/>
  <c r="P76" i="1" s="1"/>
  <c r="O16" i="1"/>
  <c r="P16" i="1" s="1"/>
  <c r="S360" i="1"/>
  <c r="O360" i="1"/>
  <c r="P360" i="1" s="1"/>
  <c r="N415" i="1"/>
  <c r="N253" i="1"/>
  <c r="O430" i="1"/>
  <c r="P430" i="1" s="1"/>
  <c r="S430" i="1"/>
  <c r="O417" i="1"/>
  <c r="P417" i="1" s="1"/>
  <c r="S417" i="1"/>
  <c r="O378" i="1"/>
  <c r="P378" i="1" s="1"/>
  <c r="S378" i="1"/>
  <c r="O362" i="1"/>
  <c r="P362" i="1" s="1"/>
  <c r="S362" i="1"/>
  <c r="O350" i="1"/>
  <c r="P350" i="1" s="1"/>
  <c r="S350" i="1"/>
  <c r="O338" i="1"/>
  <c r="P338" i="1" s="1"/>
  <c r="S338" i="1"/>
  <c r="O325" i="1"/>
  <c r="P325" i="1" s="1"/>
  <c r="S325" i="1"/>
  <c r="O291" i="1"/>
  <c r="P291" i="1" s="1"/>
  <c r="S291" i="1"/>
  <c r="O279" i="1"/>
  <c r="P279" i="1" s="1"/>
  <c r="S279" i="1"/>
  <c r="O267" i="1"/>
  <c r="P267" i="1" s="1"/>
  <c r="S267" i="1"/>
  <c r="O255" i="1"/>
  <c r="P255" i="1" s="1"/>
  <c r="S255" i="1"/>
  <c r="O243" i="1"/>
  <c r="P243" i="1" s="1"/>
  <c r="S243" i="1"/>
  <c r="N442" i="1"/>
  <c r="N417" i="1"/>
  <c r="N396" i="1"/>
  <c r="N378" i="1"/>
  <c r="N356" i="1"/>
  <c r="N338" i="1"/>
  <c r="N319" i="1"/>
  <c r="N291" i="1"/>
  <c r="N273" i="1"/>
  <c r="N255" i="1"/>
  <c r="N233" i="1"/>
  <c r="O411" i="1"/>
  <c r="P411" i="1" s="1"/>
  <c r="O294" i="1"/>
  <c r="P294" i="1" s="1"/>
  <c r="O133" i="1"/>
  <c r="P133" i="1" s="1"/>
  <c r="S443" i="1"/>
  <c r="O43" i="1"/>
  <c r="P43" i="1" s="1"/>
  <c r="N43" i="1"/>
  <c r="O30" i="1"/>
  <c r="P30" i="1" s="1"/>
  <c r="N30" i="1"/>
  <c r="O18" i="1"/>
  <c r="P18" i="1" s="1"/>
  <c r="N18" i="1"/>
  <c r="N20" i="1"/>
  <c r="O70" i="1"/>
  <c r="P70" i="1" s="1"/>
  <c r="O45" i="1"/>
  <c r="P45" i="1" s="1"/>
  <c r="S64" i="1"/>
  <c r="S30" i="1"/>
  <c r="S107" i="1"/>
  <c r="O177" i="1"/>
  <c r="P177" i="1" s="1"/>
  <c r="O81" i="1"/>
  <c r="P81" i="1" s="1"/>
  <c r="O11" i="1"/>
  <c r="P11" i="1" s="1"/>
  <c r="S386" i="1"/>
  <c r="S305" i="1"/>
  <c r="S224" i="1"/>
  <c r="S92" i="1"/>
  <c r="O26" i="1"/>
  <c r="P26" i="1" s="1"/>
  <c r="S352" i="1"/>
  <c r="S269" i="1"/>
  <c r="S134" i="1"/>
  <c r="S118" i="1"/>
  <c r="S77" i="1"/>
  <c r="S45" i="1"/>
  <c r="S6" i="1"/>
  <c r="O222" i="1"/>
  <c r="P222" i="1" s="1"/>
  <c r="O90" i="1"/>
  <c r="P90" i="1" s="1"/>
  <c r="O24" i="1"/>
  <c r="P24" i="1" s="1"/>
  <c r="S75" i="1"/>
  <c r="S43" i="1"/>
  <c r="S364" i="1"/>
  <c r="S281" i="1"/>
  <c r="S173" i="1"/>
  <c r="S132" i="1"/>
  <c r="U81" i="1"/>
  <c r="V81" i="1" s="1"/>
  <c r="Y81" i="1"/>
  <c r="AA81" i="1" s="1"/>
  <c r="AB81" i="1" s="1"/>
  <c r="U70" i="1"/>
  <c r="V70" i="1" s="1"/>
  <c r="Y70" i="1"/>
  <c r="T70" i="1"/>
  <c r="U59" i="1"/>
  <c r="V59" i="1" s="1"/>
  <c r="T59" i="1"/>
  <c r="Y59" i="1"/>
  <c r="AA59" i="1" s="1"/>
  <c r="AB59" i="1" s="1"/>
  <c r="Y49" i="1"/>
  <c r="AA49" i="1" s="1"/>
  <c r="AB49" i="1" s="1"/>
  <c r="U49" i="1"/>
  <c r="V49" i="1" s="1"/>
  <c r="T49" i="1"/>
  <c r="U24" i="1"/>
  <c r="V24" i="1" s="1"/>
  <c r="Y24" i="1"/>
  <c r="T24" i="1"/>
  <c r="U11" i="1"/>
  <c r="V11" i="1" s="1"/>
  <c r="Y11" i="1"/>
  <c r="Z11" i="1" s="1"/>
  <c r="T11" i="1"/>
  <c r="O6" i="1"/>
  <c r="P6" i="1" s="1"/>
  <c r="S171" i="1"/>
  <c r="S87" i="1"/>
  <c r="S53" i="1"/>
  <c r="S18" i="1"/>
  <c r="S392" i="1"/>
  <c r="S311" i="1"/>
  <c r="S230" i="1"/>
  <c r="S183" i="1"/>
  <c r="O59" i="1"/>
  <c r="P59" i="1" s="1"/>
  <c r="I5" i="13"/>
  <c r="D8" i="14" l="1"/>
  <c r="D18" i="15" s="1"/>
  <c r="F24" i="14"/>
  <c r="AO193" i="13"/>
  <c r="AS193" i="13" s="1"/>
  <c r="X306" i="13"/>
  <c r="AB306" i="13" s="1"/>
  <c r="AF306" i="13" s="1"/>
  <c r="AJ306" i="13" s="1"/>
  <c r="AN306" i="13" s="1"/>
  <c r="AR306" i="13" s="1"/>
  <c r="X364" i="13"/>
  <c r="X249" i="13"/>
  <c r="X400" i="13"/>
  <c r="Y400" i="13" s="1"/>
  <c r="X365" i="13"/>
  <c r="AB365" i="13" s="1"/>
  <c r="AF365" i="13" s="1"/>
  <c r="AJ365" i="13" s="1"/>
  <c r="AN365" i="13" s="1"/>
  <c r="AR365" i="13" s="1"/>
  <c r="X147" i="13"/>
  <c r="AR199" i="13"/>
  <c r="AD23" i="14"/>
  <c r="AE23" i="14" s="1"/>
  <c r="X138" i="13"/>
  <c r="AB138" i="13" s="1"/>
  <c r="R19" i="14"/>
  <c r="S19" i="14" s="1"/>
  <c r="X168" i="13"/>
  <c r="Y168" i="13" s="1"/>
  <c r="X220" i="13"/>
  <c r="AB220" i="13" s="1"/>
  <c r="AC220" i="13" s="1"/>
  <c r="X311" i="13"/>
  <c r="AB311" i="13" s="1"/>
  <c r="J23" i="14"/>
  <c r="V23" i="14"/>
  <c r="X135" i="13"/>
  <c r="X153" i="13"/>
  <c r="X130" i="13"/>
  <c r="X136" i="13"/>
  <c r="AB136" i="13" s="1"/>
  <c r="AC136" i="13" s="1"/>
  <c r="X443" i="13"/>
  <c r="AB443" i="13" s="1"/>
  <c r="AC443" i="13" s="1"/>
  <c r="X367" i="13"/>
  <c r="AB367" i="13" s="1"/>
  <c r="AF367" i="13" s="1"/>
  <c r="AJ367" i="13" s="1"/>
  <c r="AN367" i="13" s="1"/>
  <c r="AR367" i="13" s="1"/>
  <c r="N23" i="14"/>
  <c r="O23" i="14" s="1"/>
  <c r="R23" i="14"/>
  <c r="S23" i="14" s="1"/>
  <c r="X383" i="13"/>
  <c r="AB383" i="13" s="1"/>
  <c r="X408" i="13"/>
  <c r="Y408" i="13" s="1"/>
  <c r="X162" i="13"/>
  <c r="Y162" i="13" s="1"/>
  <c r="X160" i="13"/>
  <c r="Y160" i="13" s="1"/>
  <c r="X146" i="13"/>
  <c r="X431" i="13"/>
  <c r="AB431" i="13" s="1"/>
  <c r="U249" i="13"/>
  <c r="X312" i="13"/>
  <c r="AB312" i="13" s="1"/>
  <c r="AC312" i="13" s="1"/>
  <c r="Z23" i="14"/>
  <c r="AA23" i="14" s="1"/>
  <c r="N38" i="14"/>
  <c r="N37" i="14" s="1"/>
  <c r="X150" i="13"/>
  <c r="Y150" i="13" s="1"/>
  <c r="X144" i="13"/>
  <c r="Y144" i="13" s="1"/>
  <c r="AO190" i="13"/>
  <c r="AS190" i="13" s="1"/>
  <c r="AR190" i="13"/>
  <c r="X310" i="13"/>
  <c r="AB310" i="13" s="1"/>
  <c r="X370" i="13"/>
  <c r="X416" i="13"/>
  <c r="AB416" i="13" s="1"/>
  <c r="X309" i="13"/>
  <c r="X314" i="13"/>
  <c r="Y314" i="13" s="1"/>
  <c r="X143" i="13"/>
  <c r="AB143" i="13" s="1"/>
  <c r="X350" i="13"/>
  <c r="AB350" i="13" s="1"/>
  <c r="AF350" i="13" s="1"/>
  <c r="AJ350" i="13" s="1"/>
  <c r="AN350" i="13" s="1"/>
  <c r="AR350" i="13" s="1"/>
  <c r="X332" i="13"/>
  <c r="AB332" i="13" s="1"/>
  <c r="AF332" i="13" s="1"/>
  <c r="AJ332" i="13" s="1"/>
  <c r="AN332" i="13" s="1"/>
  <c r="AR332" i="13" s="1"/>
  <c r="X287" i="13"/>
  <c r="AB287" i="13" s="1"/>
  <c r="AF287" i="13" s="1"/>
  <c r="AJ287" i="13" s="1"/>
  <c r="AN287" i="13" s="1"/>
  <c r="AR287" i="13" s="1"/>
  <c r="X219" i="13"/>
  <c r="Y219" i="13" s="1"/>
  <c r="X305" i="13"/>
  <c r="AB305" i="13" s="1"/>
  <c r="AC305" i="13" s="1"/>
  <c r="X80" i="13"/>
  <c r="AB80" i="13" s="1"/>
  <c r="AF80" i="13" s="1"/>
  <c r="AJ80" i="13" s="1"/>
  <c r="AN80" i="13" s="1"/>
  <c r="AR80" i="13" s="1"/>
  <c r="X322" i="13"/>
  <c r="AB322" i="13" s="1"/>
  <c r="AF322" i="13" s="1"/>
  <c r="AJ322" i="13" s="1"/>
  <c r="AN322" i="13" s="1"/>
  <c r="AR322" i="13" s="1"/>
  <c r="J19" i="14"/>
  <c r="J19" i="15" s="1"/>
  <c r="X89" i="13"/>
  <c r="AB89" i="13" s="1"/>
  <c r="AC89" i="13" s="1"/>
  <c r="X217" i="13"/>
  <c r="AB217" i="13" s="1"/>
  <c r="AC217" i="13" s="1"/>
  <c r="X230" i="13"/>
  <c r="AB230" i="13" s="1"/>
  <c r="AF230" i="13" s="1"/>
  <c r="AJ230" i="13" s="1"/>
  <c r="AN230" i="13" s="1"/>
  <c r="AR230" i="13" s="1"/>
  <c r="X173" i="13"/>
  <c r="Y173" i="13" s="1"/>
  <c r="AO215" i="13"/>
  <c r="AS215" i="13" s="1"/>
  <c r="AR215" i="13"/>
  <c r="AO188" i="13"/>
  <c r="AS188" i="13" s="1"/>
  <c r="AR188" i="13"/>
  <c r="X248" i="13"/>
  <c r="AB248" i="13" s="1"/>
  <c r="AC248" i="13" s="1"/>
  <c r="X40" i="13"/>
  <c r="AB40" i="13" s="1"/>
  <c r="AC40" i="13" s="1"/>
  <c r="T428" i="13"/>
  <c r="U226" i="13"/>
  <c r="X226" i="13"/>
  <c r="AB226" i="13" s="1"/>
  <c r="X224" i="13"/>
  <c r="AB224" i="13" s="1"/>
  <c r="U224" i="13"/>
  <c r="X445" i="13"/>
  <c r="AB445" i="13" s="1"/>
  <c r="U445" i="13"/>
  <c r="U258" i="13"/>
  <c r="X258" i="13"/>
  <c r="AB258" i="13" s="1"/>
  <c r="AF258" i="13" s="1"/>
  <c r="AJ258" i="13" s="1"/>
  <c r="AN258" i="13" s="1"/>
  <c r="AR258" i="13" s="1"/>
  <c r="U387" i="13"/>
  <c r="X387" i="13"/>
  <c r="AB387" i="13" s="1"/>
  <c r="AC387" i="13" s="1"/>
  <c r="X244" i="13"/>
  <c r="AB244" i="13" s="1"/>
  <c r="AC244" i="13" s="1"/>
  <c r="U244" i="13"/>
  <c r="X54" i="13"/>
  <c r="AB54" i="13" s="1"/>
  <c r="AF54" i="13" s="1"/>
  <c r="AJ54" i="13" s="1"/>
  <c r="AN54" i="13" s="1"/>
  <c r="AR54" i="13" s="1"/>
  <c r="X221" i="13"/>
  <c r="AB221" i="13" s="1"/>
  <c r="AF221" i="13" s="1"/>
  <c r="AJ221" i="13" s="1"/>
  <c r="AN221" i="13" s="1"/>
  <c r="AR221" i="13" s="1"/>
  <c r="X269" i="13"/>
  <c r="Y269" i="13" s="1"/>
  <c r="X346" i="13"/>
  <c r="AB346" i="13" s="1"/>
  <c r="X95" i="13"/>
  <c r="AB95" i="13" s="1"/>
  <c r="X222" i="13"/>
  <c r="AB222" i="13" s="1"/>
  <c r="AF222" i="13" s="1"/>
  <c r="AJ222" i="13" s="1"/>
  <c r="AN222" i="13" s="1"/>
  <c r="AR222" i="13" s="1"/>
  <c r="X292" i="13"/>
  <c r="Y292" i="13" s="1"/>
  <c r="X401" i="13"/>
  <c r="Y401" i="13" s="1"/>
  <c r="X353" i="13"/>
  <c r="AB353" i="13" s="1"/>
  <c r="AC353" i="13" s="1"/>
  <c r="X156" i="13"/>
  <c r="AB156" i="13" s="1"/>
  <c r="X48" i="13"/>
  <c r="Y48" i="13" s="1"/>
  <c r="X106" i="13"/>
  <c r="Y106" i="13" s="1"/>
  <c r="X44" i="13"/>
  <c r="AB44" i="13" s="1"/>
  <c r="AF44" i="13" s="1"/>
  <c r="AJ44" i="13" s="1"/>
  <c r="AN44" i="13" s="1"/>
  <c r="AR44" i="13" s="1"/>
  <c r="X412" i="13"/>
  <c r="AB412" i="13" s="1"/>
  <c r="AF412" i="13" s="1"/>
  <c r="AJ412" i="13" s="1"/>
  <c r="AN412" i="13" s="1"/>
  <c r="AR412" i="13" s="1"/>
  <c r="X394" i="13"/>
  <c r="X84" i="13"/>
  <c r="Y84" i="13" s="1"/>
  <c r="X349" i="13"/>
  <c r="AB349" i="13" s="1"/>
  <c r="X308" i="13"/>
  <c r="AB308" i="13" s="1"/>
  <c r="AC308" i="13" s="1"/>
  <c r="X14" i="13"/>
  <c r="Y14" i="13" s="1"/>
  <c r="X425" i="13"/>
  <c r="Y425" i="13" s="1"/>
  <c r="X395" i="13"/>
  <c r="AB395" i="13" s="1"/>
  <c r="AC395" i="13" s="1"/>
  <c r="X372" i="13"/>
  <c r="AB372" i="13" s="1"/>
  <c r="X252" i="13"/>
  <c r="Y252" i="13" s="1"/>
  <c r="X27" i="13"/>
  <c r="Y27" i="13" s="1"/>
  <c r="X357" i="13"/>
  <c r="AB357" i="13" s="1"/>
  <c r="X179" i="13"/>
  <c r="X157" i="13"/>
  <c r="Y157" i="13" s="1"/>
  <c r="X47" i="13"/>
  <c r="AB47" i="13" s="1"/>
  <c r="X307" i="13"/>
  <c r="Y307" i="13" s="1"/>
  <c r="AO191" i="13"/>
  <c r="AS191" i="13" s="1"/>
  <c r="AR191" i="13"/>
  <c r="X290" i="13"/>
  <c r="Y290" i="13" s="1"/>
  <c r="X282" i="13"/>
  <c r="Y282" i="13" s="1"/>
  <c r="X19" i="13"/>
  <c r="AB19" i="13" s="1"/>
  <c r="AF19" i="13" s="1"/>
  <c r="AJ19" i="13" s="1"/>
  <c r="AN19" i="13" s="1"/>
  <c r="AR19" i="13" s="1"/>
  <c r="U19" i="13"/>
  <c r="U374" i="13"/>
  <c r="X374" i="13"/>
  <c r="X422" i="13"/>
  <c r="AB422" i="13" s="1"/>
  <c r="AC422" i="13" s="1"/>
  <c r="U422" i="13"/>
  <c r="X270" i="13"/>
  <c r="AB270" i="13" s="1"/>
  <c r="AC270" i="13" s="1"/>
  <c r="U270" i="13"/>
  <c r="X324" i="13"/>
  <c r="AB324" i="13" s="1"/>
  <c r="AF324" i="13" s="1"/>
  <c r="AJ324" i="13" s="1"/>
  <c r="AN324" i="13" s="1"/>
  <c r="AR324" i="13" s="1"/>
  <c r="U324" i="13"/>
  <c r="T74" i="13"/>
  <c r="U74" i="13" s="1"/>
  <c r="F16" i="14"/>
  <c r="F13" i="15" s="1"/>
  <c r="T117" i="13"/>
  <c r="F23" i="14"/>
  <c r="U28" i="13"/>
  <c r="X28" i="13"/>
  <c r="AB28" i="13" s="1"/>
  <c r="AF28" i="13" s="1"/>
  <c r="AJ28" i="13" s="1"/>
  <c r="AN28" i="13" s="1"/>
  <c r="AR28" i="13" s="1"/>
  <c r="X341" i="13"/>
  <c r="Y341" i="13" s="1"/>
  <c r="U341" i="13"/>
  <c r="T11" i="13"/>
  <c r="U11" i="13" s="1"/>
  <c r="F9" i="14"/>
  <c r="X25" i="13"/>
  <c r="AB25" i="13" s="1"/>
  <c r="U25" i="13"/>
  <c r="X26" i="13"/>
  <c r="AB26" i="13" s="1"/>
  <c r="AC26" i="13" s="1"/>
  <c r="U26" i="13"/>
  <c r="U385" i="13"/>
  <c r="X385" i="13"/>
  <c r="AB385" i="13" s="1"/>
  <c r="AC385" i="13" s="1"/>
  <c r="X234" i="13"/>
  <c r="AB234" i="13" s="1"/>
  <c r="AC234" i="13" s="1"/>
  <c r="U234" i="13"/>
  <c r="U57" i="13"/>
  <c r="X57" i="13"/>
  <c r="Y57" i="13" s="1"/>
  <c r="U24" i="13"/>
  <c r="X24" i="13"/>
  <c r="AB24" i="13" s="1"/>
  <c r="AC24" i="13" s="1"/>
  <c r="X41" i="13"/>
  <c r="AB41" i="13" s="1"/>
  <c r="AF41" i="13" s="1"/>
  <c r="AJ41" i="13" s="1"/>
  <c r="AN41" i="13" s="1"/>
  <c r="AR41" i="13" s="1"/>
  <c r="U41" i="13"/>
  <c r="X42" i="13"/>
  <c r="AB42" i="13" s="1"/>
  <c r="U42" i="13"/>
  <c r="U15" i="13"/>
  <c r="X15" i="13"/>
  <c r="AB15" i="13" s="1"/>
  <c r="X250" i="13"/>
  <c r="AB250" i="13" s="1"/>
  <c r="AF250" i="13" s="1"/>
  <c r="AJ250" i="13" s="1"/>
  <c r="AN250" i="13" s="1"/>
  <c r="AR250" i="13" s="1"/>
  <c r="U250" i="13"/>
  <c r="U423" i="13"/>
  <c r="X423" i="13"/>
  <c r="X49" i="13"/>
  <c r="AB49" i="13" s="1"/>
  <c r="X283" i="13"/>
  <c r="AB283" i="13" s="1"/>
  <c r="X59" i="13"/>
  <c r="AB59" i="13" s="1"/>
  <c r="X354" i="13"/>
  <c r="AB354" i="13" s="1"/>
  <c r="X404" i="13"/>
  <c r="AB404" i="13" s="1"/>
  <c r="AF404" i="13" s="1"/>
  <c r="AJ404" i="13" s="1"/>
  <c r="AN404" i="13" s="1"/>
  <c r="AR404" i="13" s="1"/>
  <c r="X276" i="13"/>
  <c r="AB276" i="13" s="1"/>
  <c r="AF276" i="13" s="1"/>
  <c r="AJ276" i="13" s="1"/>
  <c r="AN276" i="13" s="1"/>
  <c r="AR276" i="13" s="1"/>
  <c r="X43" i="13"/>
  <c r="AB43" i="13" s="1"/>
  <c r="AF43" i="13" s="1"/>
  <c r="AJ43" i="13" s="1"/>
  <c r="AN43" i="13" s="1"/>
  <c r="AR43" i="13" s="1"/>
  <c r="X111" i="13"/>
  <c r="X417" i="13"/>
  <c r="AB417" i="13" s="1"/>
  <c r="AC417" i="13" s="1"/>
  <c r="X94" i="13"/>
  <c r="AB94" i="13" s="1"/>
  <c r="AC94" i="13" s="1"/>
  <c r="X386" i="13"/>
  <c r="X118" i="13"/>
  <c r="AB118" i="13" s="1"/>
  <c r="AF118" i="13" s="1"/>
  <c r="AJ118" i="13" s="1"/>
  <c r="AN118" i="13" s="1"/>
  <c r="AR118" i="13" s="1"/>
  <c r="X105" i="13"/>
  <c r="Y105" i="13" s="1"/>
  <c r="X343" i="13"/>
  <c r="Y343" i="13" s="1"/>
  <c r="X62" i="13"/>
  <c r="AB62" i="13" s="1"/>
  <c r="AC62" i="13" s="1"/>
  <c r="X294" i="13"/>
  <c r="AB294" i="13" s="1"/>
  <c r="X319" i="13"/>
  <c r="Y319" i="13" s="1"/>
  <c r="U416" i="13"/>
  <c r="U332" i="13"/>
  <c r="U350" i="13"/>
  <c r="X108" i="13"/>
  <c r="AB108" i="13" s="1"/>
  <c r="X326" i="13"/>
  <c r="Y326" i="13" s="1"/>
  <c r="X69" i="13"/>
  <c r="Y69" i="13" s="1"/>
  <c r="X178" i="13"/>
  <c r="AB178" i="13" s="1"/>
  <c r="AC178" i="13" s="1"/>
  <c r="X413" i="13"/>
  <c r="Y413" i="13" s="1"/>
  <c r="X289" i="13"/>
  <c r="AB289" i="13" s="1"/>
  <c r="X180" i="13"/>
  <c r="AB180" i="13" s="1"/>
  <c r="X355" i="13"/>
  <c r="AB355" i="13" s="1"/>
  <c r="AF355" i="13" s="1"/>
  <c r="AJ355" i="13" s="1"/>
  <c r="AN355" i="13" s="1"/>
  <c r="AR355" i="13" s="1"/>
  <c r="X317" i="13"/>
  <c r="AB317" i="13" s="1"/>
  <c r="X176" i="13"/>
  <c r="AB176" i="13" s="1"/>
  <c r="X286" i="13"/>
  <c r="AB286" i="13" s="1"/>
  <c r="X414" i="13"/>
  <c r="X340" i="13"/>
  <c r="Y340" i="13" s="1"/>
  <c r="X93" i="13"/>
  <c r="Y93" i="13" s="1"/>
  <c r="X430" i="13"/>
  <c r="AB430" i="13" s="1"/>
  <c r="AC430" i="13" s="1"/>
  <c r="X358" i="13"/>
  <c r="AB358" i="13" s="1"/>
  <c r="AF358" i="13" s="1"/>
  <c r="AJ358" i="13" s="1"/>
  <c r="AN358" i="13" s="1"/>
  <c r="AR358" i="13" s="1"/>
  <c r="X67" i="13"/>
  <c r="Y67" i="13" s="1"/>
  <c r="X16" i="13"/>
  <c r="Y16" i="13" s="1"/>
  <c r="X362" i="13"/>
  <c r="AB362" i="13" s="1"/>
  <c r="AF362" i="13" s="1"/>
  <c r="AJ362" i="13" s="1"/>
  <c r="AN362" i="13" s="1"/>
  <c r="AR362" i="13" s="1"/>
  <c r="X175" i="13"/>
  <c r="AB175" i="13" s="1"/>
  <c r="AC175" i="13" s="1"/>
  <c r="X267" i="13"/>
  <c r="AB267" i="13" s="1"/>
  <c r="AC267" i="13" s="1"/>
  <c r="X225" i="13"/>
  <c r="AB225" i="13" s="1"/>
  <c r="X352" i="13"/>
  <c r="Y352" i="13" s="1"/>
  <c r="X96" i="13"/>
  <c r="X109" i="13"/>
  <c r="AB109" i="13" s="1"/>
  <c r="AC109" i="13" s="1"/>
  <c r="X411" i="13"/>
  <c r="AB411" i="13" s="1"/>
  <c r="AF411" i="13" s="1"/>
  <c r="AJ411" i="13" s="1"/>
  <c r="AN411" i="13" s="1"/>
  <c r="AR411" i="13" s="1"/>
  <c r="X426" i="13"/>
  <c r="AB426" i="13" s="1"/>
  <c r="AC426" i="13" s="1"/>
  <c r="X90" i="13"/>
  <c r="AB90" i="13" s="1"/>
  <c r="AC90" i="13" s="1"/>
  <c r="X92" i="13"/>
  <c r="AB92" i="13" s="1"/>
  <c r="AF92" i="13" s="1"/>
  <c r="AJ92" i="13" s="1"/>
  <c r="AN92" i="13" s="1"/>
  <c r="AR92" i="13" s="1"/>
  <c r="X53" i="13"/>
  <c r="AB53" i="13" s="1"/>
  <c r="X81" i="13"/>
  <c r="AB81" i="13" s="1"/>
  <c r="AF81" i="13" s="1"/>
  <c r="AJ81" i="13" s="1"/>
  <c r="AN81" i="13" s="1"/>
  <c r="AR81" i="13" s="1"/>
  <c r="X263" i="13"/>
  <c r="AB263" i="13" s="1"/>
  <c r="AF263" i="13" s="1"/>
  <c r="AJ263" i="13" s="1"/>
  <c r="AN263" i="13" s="1"/>
  <c r="AR263" i="13" s="1"/>
  <c r="U40" i="13"/>
  <c r="X373" i="13"/>
  <c r="AB373" i="13" s="1"/>
  <c r="X112" i="13"/>
  <c r="AB112" i="13" s="1"/>
  <c r="AC112" i="13" s="1"/>
  <c r="X246" i="13"/>
  <c r="AB246" i="13" s="1"/>
  <c r="AF246" i="13" s="1"/>
  <c r="AJ246" i="13" s="1"/>
  <c r="AN246" i="13" s="1"/>
  <c r="AR246" i="13" s="1"/>
  <c r="X240" i="13"/>
  <c r="AB240" i="13" s="1"/>
  <c r="AC240" i="13" s="1"/>
  <c r="X243" i="13"/>
  <c r="AB243" i="13" s="1"/>
  <c r="X402" i="13"/>
  <c r="AB402" i="13" s="1"/>
  <c r="X181" i="13"/>
  <c r="Y181" i="13" s="1"/>
  <c r="X344" i="13"/>
  <c r="AB344" i="13" s="1"/>
  <c r="AF344" i="13" s="1"/>
  <c r="AJ344" i="13" s="1"/>
  <c r="AN344" i="13" s="1"/>
  <c r="AR344" i="13" s="1"/>
  <c r="X171" i="13"/>
  <c r="AB171" i="13" s="1"/>
  <c r="AC171" i="13" s="1"/>
  <c r="X110" i="13"/>
  <c r="AB110" i="13" s="1"/>
  <c r="X70" i="13"/>
  <c r="AB70" i="13" s="1"/>
  <c r="AC70" i="13" s="1"/>
  <c r="X380" i="13"/>
  <c r="AB380" i="13" s="1"/>
  <c r="AC380" i="13" s="1"/>
  <c r="X325" i="13"/>
  <c r="Y325" i="13" s="1"/>
  <c r="X254" i="13"/>
  <c r="X253" i="13"/>
  <c r="AB253" i="13" s="1"/>
  <c r="AC253" i="13" s="1"/>
  <c r="X251" i="13"/>
  <c r="AB251" i="13" s="1"/>
  <c r="X20" i="13"/>
  <c r="Y20" i="13" s="1"/>
  <c r="X255" i="13"/>
  <c r="AB255" i="13" s="1"/>
  <c r="X415" i="13"/>
  <c r="Y415" i="13" s="1"/>
  <c r="X227" i="13"/>
  <c r="Y227" i="13" s="1"/>
  <c r="X356" i="13"/>
  <c r="AB356" i="13" s="1"/>
  <c r="AC356" i="13" s="1"/>
  <c r="X390" i="13"/>
  <c r="AB390" i="13" s="1"/>
  <c r="X66" i="13"/>
  <c r="AB66" i="13" s="1"/>
  <c r="AF66" i="13" s="1"/>
  <c r="AJ66" i="13" s="1"/>
  <c r="AN66" i="13" s="1"/>
  <c r="AR66" i="13" s="1"/>
  <c r="X351" i="13"/>
  <c r="AB351" i="13" s="1"/>
  <c r="AF351" i="13" s="1"/>
  <c r="AJ351" i="13" s="1"/>
  <c r="AN351" i="13" s="1"/>
  <c r="AR351" i="13" s="1"/>
  <c r="X262" i="13"/>
  <c r="AB262" i="13" s="1"/>
  <c r="AC262" i="13" s="1"/>
  <c r="X266" i="13"/>
  <c r="X170" i="13"/>
  <c r="AB170" i="13" s="1"/>
  <c r="X177" i="13"/>
  <c r="AB177" i="13" s="1"/>
  <c r="AF177" i="13" s="1"/>
  <c r="AJ177" i="13" s="1"/>
  <c r="AN177" i="13" s="1"/>
  <c r="AR177" i="13" s="1"/>
  <c r="X399" i="13"/>
  <c r="Y399" i="13" s="1"/>
  <c r="X410" i="13"/>
  <c r="AB410" i="13" s="1"/>
  <c r="AC410" i="13" s="1"/>
  <c r="X245" i="13"/>
  <c r="AB245" i="13" s="1"/>
  <c r="AC245" i="13" s="1"/>
  <c r="X223" i="13"/>
  <c r="Y223" i="13" s="1"/>
  <c r="X265" i="13"/>
  <c r="AB265" i="13" s="1"/>
  <c r="AF265" i="13" s="1"/>
  <c r="AJ265" i="13" s="1"/>
  <c r="AN265" i="13" s="1"/>
  <c r="AR265" i="13" s="1"/>
  <c r="X274" i="13"/>
  <c r="AB274" i="13" s="1"/>
  <c r="AF274" i="13" s="1"/>
  <c r="AJ274" i="13" s="1"/>
  <c r="AN274" i="13" s="1"/>
  <c r="AR274" i="13" s="1"/>
  <c r="X87" i="13"/>
  <c r="AB87" i="13" s="1"/>
  <c r="AC87" i="13" s="1"/>
  <c r="X329" i="13"/>
  <c r="Y329" i="13" s="1"/>
  <c r="X295" i="13"/>
  <c r="Y295" i="13" s="1"/>
  <c r="X371" i="13"/>
  <c r="Y371" i="13" s="1"/>
  <c r="X275" i="13"/>
  <c r="AB275" i="13" s="1"/>
  <c r="X32" i="13"/>
  <c r="AB32" i="13" s="1"/>
  <c r="X61" i="13"/>
  <c r="AB61" i="13" s="1"/>
  <c r="X281" i="13"/>
  <c r="AB281" i="13" s="1"/>
  <c r="AC281" i="13" s="1"/>
  <c r="X21" i="13"/>
  <c r="AB21" i="13" s="1"/>
  <c r="X256" i="13"/>
  <c r="Y256" i="13" s="1"/>
  <c r="X388" i="13"/>
  <c r="AB388" i="13" s="1"/>
  <c r="X418" i="13"/>
  <c r="AB418" i="13" s="1"/>
  <c r="AF418" i="13" s="1"/>
  <c r="AJ418" i="13" s="1"/>
  <c r="AN418" i="13" s="1"/>
  <c r="AR418" i="13" s="1"/>
  <c r="X288" i="13"/>
  <c r="AB288" i="13" s="1"/>
  <c r="AC288" i="13" s="1"/>
  <c r="X68" i="13"/>
  <c r="AB68" i="13" s="1"/>
  <c r="AF68" i="13" s="1"/>
  <c r="AJ68" i="13" s="1"/>
  <c r="AN68" i="13" s="1"/>
  <c r="AR68" i="13" s="1"/>
  <c r="X228" i="13"/>
  <c r="Y228" i="13" s="1"/>
  <c r="X342" i="13"/>
  <c r="AB342" i="13" s="1"/>
  <c r="X345" i="13"/>
  <c r="AB345" i="13" s="1"/>
  <c r="X264" i="13"/>
  <c r="AB264" i="13" s="1"/>
  <c r="AF264" i="13" s="1"/>
  <c r="AJ264" i="13" s="1"/>
  <c r="AN264" i="13" s="1"/>
  <c r="AR264" i="13" s="1"/>
  <c r="X86" i="13"/>
  <c r="AB86" i="13" s="1"/>
  <c r="AC86" i="13" s="1"/>
  <c r="X291" i="13"/>
  <c r="Y291" i="13" s="1"/>
  <c r="X75" i="13"/>
  <c r="AB75" i="13" s="1"/>
  <c r="X293" i="13"/>
  <c r="AB293" i="13" s="1"/>
  <c r="AF293" i="13" s="1"/>
  <c r="AJ293" i="13" s="1"/>
  <c r="AN293" i="13" s="1"/>
  <c r="AR293" i="13" s="1"/>
  <c r="X35" i="13"/>
  <c r="Y35" i="13" s="1"/>
  <c r="X268" i="13"/>
  <c r="AB268" i="13" s="1"/>
  <c r="AF268" i="13" s="1"/>
  <c r="AJ268" i="13" s="1"/>
  <c r="AN268" i="13" s="1"/>
  <c r="AR268" i="13" s="1"/>
  <c r="X403" i="13"/>
  <c r="Y403" i="13" s="1"/>
  <c r="X284" i="13"/>
  <c r="Y284" i="13" s="1"/>
  <c r="X363" i="13"/>
  <c r="AB363" i="13" s="1"/>
  <c r="AO216" i="13"/>
  <c r="AS216" i="13" s="1"/>
  <c r="AR216" i="13"/>
  <c r="AD9" i="14"/>
  <c r="AE9" i="14" s="1"/>
  <c r="N16" i="14"/>
  <c r="O16" i="14" s="1"/>
  <c r="AB394" i="13"/>
  <c r="AF394" i="13" s="1"/>
  <c r="AJ394" i="13" s="1"/>
  <c r="AN394" i="13" s="1"/>
  <c r="AR394" i="13" s="1"/>
  <c r="AB374" i="13"/>
  <c r="AC374" i="13" s="1"/>
  <c r="N9" i="14"/>
  <c r="O9" i="14" s="1"/>
  <c r="X34" i="13"/>
  <c r="AB34" i="13" s="1"/>
  <c r="X303" i="13"/>
  <c r="AB303" i="13" s="1"/>
  <c r="AC303" i="13" s="1"/>
  <c r="X232" i="13"/>
  <c r="AB232" i="13" s="1"/>
  <c r="X260" i="13"/>
  <c r="Y260" i="13" s="1"/>
  <c r="X117" i="13"/>
  <c r="AB117" i="13" s="1"/>
  <c r="AF117" i="13" s="1"/>
  <c r="AJ117" i="13" s="1"/>
  <c r="AN117" i="13" s="1"/>
  <c r="AR117" i="13" s="1"/>
  <c r="X331" i="13"/>
  <c r="AB331" i="13" s="1"/>
  <c r="AF331" i="13" s="1"/>
  <c r="AJ331" i="13" s="1"/>
  <c r="AN331" i="13" s="1"/>
  <c r="AR331" i="13" s="1"/>
  <c r="X406" i="13"/>
  <c r="AB406" i="13" s="1"/>
  <c r="AC406" i="13" s="1"/>
  <c r="X336" i="13"/>
  <c r="AB336" i="13" s="1"/>
  <c r="AF336" i="13" s="1"/>
  <c r="AJ336" i="13" s="1"/>
  <c r="AN336" i="13" s="1"/>
  <c r="AR336" i="13" s="1"/>
  <c r="X420" i="13"/>
  <c r="AB420" i="13" s="1"/>
  <c r="AF420" i="13" s="1"/>
  <c r="AJ420" i="13" s="1"/>
  <c r="AN420" i="13" s="1"/>
  <c r="AR420" i="13" s="1"/>
  <c r="X279" i="13"/>
  <c r="AB279" i="13" s="1"/>
  <c r="AF279" i="13" s="1"/>
  <c r="AJ279" i="13" s="1"/>
  <c r="AN279" i="13" s="1"/>
  <c r="AR279" i="13" s="1"/>
  <c r="X348" i="13"/>
  <c r="AB348" i="13" s="1"/>
  <c r="AC348" i="13" s="1"/>
  <c r="X103" i="13"/>
  <c r="AB103" i="13" s="1"/>
  <c r="AF103" i="13" s="1"/>
  <c r="AJ103" i="13" s="1"/>
  <c r="AN103" i="13" s="1"/>
  <c r="AR103" i="13" s="1"/>
  <c r="X76" i="13"/>
  <c r="Y76" i="13" s="1"/>
  <c r="X360" i="13"/>
  <c r="X434" i="13"/>
  <c r="AB434" i="13" s="1"/>
  <c r="AF434" i="13" s="1"/>
  <c r="AJ434" i="13" s="1"/>
  <c r="AN434" i="13" s="1"/>
  <c r="AR434" i="13" s="1"/>
  <c r="X392" i="13"/>
  <c r="Y392" i="13" s="1"/>
  <c r="AB135" i="13"/>
  <c r="AF135" i="13" s="1"/>
  <c r="AJ135" i="13" s="1"/>
  <c r="AN135" i="13" s="1"/>
  <c r="AR135" i="13" s="1"/>
  <c r="X327" i="13"/>
  <c r="AB327" i="13" s="1"/>
  <c r="N11" i="14"/>
  <c r="O11" i="14" s="1"/>
  <c r="X114" i="13"/>
  <c r="AB114" i="13" s="1"/>
  <c r="AC114" i="13" s="1"/>
  <c r="X429" i="13"/>
  <c r="AB429" i="13" s="1"/>
  <c r="AF429" i="13" s="1"/>
  <c r="AJ429" i="13" s="1"/>
  <c r="AN429" i="13" s="1"/>
  <c r="AR429" i="13" s="1"/>
  <c r="AX160" i="1"/>
  <c r="AY160" i="1"/>
  <c r="AZ160" i="1" s="1"/>
  <c r="X393" i="13"/>
  <c r="AB393" i="13" s="1"/>
  <c r="AF393" i="13" s="1"/>
  <c r="AJ393" i="13" s="1"/>
  <c r="AN393" i="13" s="1"/>
  <c r="AR393" i="13" s="1"/>
  <c r="X398" i="13"/>
  <c r="AB398" i="13" s="1"/>
  <c r="AC398" i="13" s="1"/>
  <c r="X368" i="13"/>
  <c r="AB368" i="13" s="1"/>
  <c r="AC368" i="13" s="1"/>
  <c r="X366" i="13"/>
  <c r="AB366" i="13" s="1"/>
  <c r="AF366" i="13" s="1"/>
  <c r="AJ366" i="13" s="1"/>
  <c r="AN366" i="13" s="1"/>
  <c r="AR366" i="13" s="1"/>
  <c r="F35" i="14"/>
  <c r="X315" i="13"/>
  <c r="Y315" i="13" s="1"/>
  <c r="X169" i="13"/>
  <c r="Y169" i="13" s="1"/>
  <c r="X167" i="13"/>
  <c r="AB167" i="13" s="1"/>
  <c r="X435" i="13"/>
  <c r="Y435" i="13" s="1"/>
  <c r="X316" i="13"/>
  <c r="Y316" i="13" s="1"/>
  <c r="X65" i="13"/>
  <c r="AB65" i="13" s="1"/>
  <c r="AC65" i="13" s="1"/>
  <c r="X164" i="13"/>
  <c r="Y164" i="13" s="1"/>
  <c r="X154" i="13"/>
  <c r="Y154" i="13" s="1"/>
  <c r="X397" i="13"/>
  <c r="Y397" i="13" s="1"/>
  <c r="X158" i="13"/>
  <c r="Y158" i="13" s="1"/>
  <c r="U232" i="13"/>
  <c r="X424" i="13"/>
  <c r="AB424" i="13" s="1"/>
  <c r="X436" i="13"/>
  <c r="Y436" i="13" s="1"/>
  <c r="X145" i="13"/>
  <c r="AB145" i="13" s="1"/>
  <c r="AX213" i="1"/>
  <c r="AY213" i="1"/>
  <c r="AZ213" i="1" s="1"/>
  <c r="AR207" i="13"/>
  <c r="AO207" i="13"/>
  <c r="AS207" i="13" s="1"/>
  <c r="X148" i="13"/>
  <c r="AB148" i="13" s="1"/>
  <c r="AX151" i="1"/>
  <c r="AY151" i="1"/>
  <c r="AZ151" i="1" s="1"/>
  <c r="AB400" i="13"/>
  <c r="AC400" i="13" s="1"/>
  <c r="AY216" i="1"/>
  <c r="AZ216" i="1" s="1"/>
  <c r="AX216" i="1"/>
  <c r="X159" i="13"/>
  <c r="Y159" i="13" s="1"/>
  <c r="AB370" i="13"/>
  <c r="AC370" i="13" s="1"/>
  <c r="Y370" i="13"/>
  <c r="X184" i="13"/>
  <c r="Y184" i="13" s="1"/>
  <c r="X17" i="13"/>
  <c r="Y17" i="13" s="1"/>
  <c r="X137" i="13"/>
  <c r="Y137" i="13" s="1"/>
  <c r="AO206" i="13"/>
  <c r="AS206" i="13" s="1"/>
  <c r="AR206" i="13"/>
  <c r="X313" i="13"/>
  <c r="Y313" i="13" s="1"/>
  <c r="X328" i="13"/>
  <c r="Y328" i="13" s="1"/>
  <c r="N13" i="14"/>
  <c r="X444" i="13"/>
  <c r="Y444" i="13" s="1"/>
  <c r="X439" i="13"/>
  <c r="Y439" i="13" s="1"/>
  <c r="X369" i="13"/>
  <c r="Y369" i="13" s="1"/>
  <c r="X161" i="13"/>
  <c r="Y161" i="13" s="1"/>
  <c r="AO185" i="13"/>
  <c r="AS185" i="13" s="1"/>
  <c r="AR185" i="13"/>
  <c r="AX143" i="1"/>
  <c r="AY143" i="1"/>
  <c r="AZ143" i="1" s="1"/>
  <c r="AY155" i="1"/>
  <c r="AZ155" i="1" s="1"/>
  <c r="AX155" i="1"/>
  <c r="AF143" i="13"/>
  <c r="AJ143" i="13" s="1"/>
  <c r="AN143" i="13" s="1"/>
  <c r="AR143" i="13" s="1"/>
  <c r="X437" i="13"/>
  <c r="Y437" i="13" s="1"/>
  <c r="N43" i="14"/>
  <c r="O43" i="14" s="1"/>
  <c r="AO186" i="13"/>
  <c r="AS186" i="13" s="1"/>
  <c r="AR186" i="13"/>
  <c r="X337" i="13"/>
  <c r="AB337" i="13" s="1"/>
  <c r="AF337" i="13" s="1"/>
  <c r="AJ337" i="13" s="1"/>
  <c r="AN337" i="13" s="1"/>
  <c r="AR337" i="13" s="1"/>
  <c r="X83" i="13"/>
  <c r="Y83" i="13" s="1"/>
  <c r="X261" i="13"/>
  <c r="AB261" i="13" s="1"/>
  <c r="AC261" i="13" s="1"/>
  <c r="X378" i="13"/>
  <c r="Y378" i="13" s="1"/>
  <c r="U219" i="13"/>
  <c r="X421" i="13"/>
  <c r="AB421" i="13" s="1"/>
  <c r="AF421" i="13" s="1"/>
  <c r="AJ421" i="13" s="1"/>
  <c r="AN421" i="13" s="1"/>
  <c r="AR421" i="13" s="1"/>
  <c r="X51" i="13"/>
  <c r="AB51" i="13" s="1"/>
  <c r="AC51" i="13" s="1"/>
  <c r="AB423" i="13"/>
  <c r="AC423" i="13" s="1"/>
  <c r="U408" i="13"/>
  <c r="N19" i="14"/>
  <c r="N19" i="15" s="1"/>
  <c r="U421" i="13"/>
  <c r="U360" i="13"/>
  <c r="X441" i="13"/>
  <c r="AB441" i="13" s="1"/>
  <c r="AC441" i="13" s="1"/>
  <c r="AB249" i="13"/>
  <c r="AF249" i="13" s="1"/>
  <c r="AJ249" i="13" s="1"/>
  <c r="AN249" i="13" s="1"/>
  <c r="AR249" i="13" s="1"/>
  <c r="X323" i="13"/>
  <c r="AB323" i="13" s="1"/>
  <c r="AD25" i="14"/>
  <c r="X99" i="13"/>
  <c r="AB99" i="13" s="1"/>
  <c r="X233" i="13"/>
  <c r="AB233" i="13" s="1"/>
  <c r="AC233" i="13" s="1"/>
  <c r="X409" i="13"/>
  <c r="AB409" i="13" s="1"/>
  <c r="AF409" i="13" s="1"/>
  <c r="AJ409" i="13" s="1"/>
  <c r="AN409" i="13" s="1"/>
  <c r="AR409" i="13" s="1"/>
  <c r="N25" i="14"/>
  <c r="O25" i="14" s="1"/>
  <c r="X122" i="13"/>
  <c r="AB122" i="13" s="1"/>
  <c r="X45" i="13"/>
  <c r="Y45" i="13" s="1"/>
  <c r="X85" i="13"/>
  <c r="AB85" i="13" s="1"/>
  <c r="AF85" i="13" s="1"/>
  <c r="AJ85" i="13" s="1"/>
  <c r="AN85" i="13" s="1"/>
  <c r="AR85" i="13" s="1"/>
  <c r="AY198" i="1"/>
  <c r="AZ198" i="1" s="1"/>
  <c r="AX198" i="1"/>
  <c r="AY199" i="1"/>
  <c r="AZ199" i="1" s="1"/>
  <c r="AX199" i="1"/>
  <c r="AY186" i="1"/>
  <c r="AZ186" i="1" s="1"/>
  <c r="AX186" i="1"/>
  <c r="AY187" i="1"/>
  <c r="AZ187" i="1" s="1"/>
  <c r="AX187" i="1"/>
  <c r="N17" i="14"/>
  <c r="N11" i="15" s="1"/>
  <c r="F17" i="14"/>
  <c r="F11" i="15" s="1"/>
  <c r="AY188" i="1"/>
  <c r="AZ188" i="1" s="1"/>
  <c r="AX188" i="1"/>
  <c r="R25" i="14"/>
  <c r="U114" i="13"/>
  <c r="AB130" i="13"/>
  <c r="AF130" i="13" s="1"/>
  <c r="AJ130" i="13" s="1"/>
  <c r="AN130" i="13" s="1"/>
  <c r="AR130" i="13" s="1"/>
  <c r="X132" i="13"/>
  <c r="AB132" i="13" s="1"/>
  <c r="AC132" i="13" s="1"/>
  <c r="AD14" i="14"/>
  <c r="AE14" i="14" s="1"/>
  <c r="AY207" i="1"/>
  <c r="AZ207" i="1" s="1"/>
  <c r="AX207" i="1"/>
  <c r="U99" i="13"/>
  <c r="U348" i="13"/>
  <c r="U420" i="13"/>
  <c r="AY161" i="1"/>
  <c r="AZ161" i="1" s="1"/>
  <c r="AX161" i="1"/>
  <c r="AY162" i="1"/>
  <c r="AZ162" i="1" s="1"/>
  <c r="AX162" i="1"/>
  <c r="AO163" i="13"/>
  <c r="AS163" i="13" s="1"/>
  <c r="AR163" i="13"/>
  <c r="F13" i="14"/>
  <c r="V43" i="14"/>
  <c r="W43" i="14" s="1"/>
  <c r="Y147" i="13"/>
  <c r="AB147" i="13"/>
  <c r="AX148" i="1"/>
  <c r="AY148" i="1"/>
  <c r="AZ148" i="1" s="1"/>
  <c r="Y153" i="13"/>
  <c r="AB153" i="13"/>
  <c r="Y156" i="13"/>
  <c r="AY149" i="1"/>
  <c r="AZ149" i="1" s="1"/>
  <c r="AX149" i="1"/>
  <c r="Y146" i="13"/>
  <c r="AB146" i="13"/>
  <c r="AB160" i="13"/>
  <c r="AR165" i="13"/>
  <c r="AO165" i="13"/>
  <c r="AS165" i="13" s="1"/>
  <c r="AO166" i="13"/>
  <c r="AS166" i="13" s="1"/>
  <c r="AR166" i="13"/>
  <c r="Z38" i="14"/>
  <c r="Z37" i="14" s="1"/>
  <c r="V35" i="14"/>
  <c r="X52" i="13"/>
  <c r="AB52" i="13" s="1"/>
  <c r="AC52" i="13" s="1"/>
  <c r="J9" i="14"/>
  <c r="AC44" i="13"/>
  <c r="V18" i="14"/>
  <c r="W18" i="14" s="1"/>
  <c r="AO151" i="13"/>
  <c r="AS151" i="13" s="1"/>
  <c r="AR151" i="13"/>
  <c r="Z35" i="14"/>
  <c r="AA35" i="14" s="1"/>
  <c r="X91" i="13"/>
  <c r="Y91" i="13" s="1"/>
  <c r="N18" i="14"/>
  <c r="O18" i="14" s="1"/>
  <c r="X242" i="13"/>
  <c r="AB242" i="13" s="1"/>
  <c r="AC242" i="13" s="1"/>
  <c r="R38" i="14"/>
  <c r="R37" i="14" s="1"/>
  <c r="R30" i="14"/>
  <c r="S30" i="14" s="1"/>
  <c r="R26" i="14"/>
  <c r="S26" i="14" s="1"/>
  <c r="N30" i="14"/>
  <c r="O30" i="14" s="1"/>
  <c r="V19" i="14"/>
  <c r="W19" i="14" s="1"/>
  <c r="X64" i="13"/>
  <c r="AB64" i="13" s="1"/>
  <c r="X127" i="13"/>
  <c r="Y127" i="13" s="1"/>
  <c r="X22" i="13"/>
  <c r="AB22" i="13" s="1"/>
  <c r="AC22" i="13" s="1"/>
  <c r="X273" i="13"/>
  <c r="AB273" i="13" s="1"/>
  <c r="AC273" i="13" s="1"/>
  <c r="X442" i="13"/>
  <c r="AB442" i="13" s="1"/>
  <c r="AF442" i="13" s="1"/>
  <c r="AJ442" i="13" s="1"/>
  <c r="AN442" i="13" s="1"/>
  <c r="AR442" i="13" s="1"/>
  <c r="X133" i="13"/>
  <c r="AB133" i="13" s="1"/>
  <c r="AC133" i="13" s="1"/>
  <c r="X361" i="13"/>
  <c r="AB361" i="13" s="1"/>
  <c r="AF361" i="13" s="1"/>
  <c r="AJ361" i="13" s="1"/>
  <c r="AN361" i="13" s="1"/>
  <c r="AR361" i="13" s="1"/>
  <c r="X174" i="13"/>
  <c r="AB174" i="13" s="1"/>
  <c r="AF174" i="13" s="1"/>
  <c r="AJ174" i="13" s="1"/>
  <c r="AN174" i="13" s="1"/>
  <c r="AR174" i="13" s="1"/>
  <c r="X379" i="13"/>
  <c r="AB379" i="13" s="1"/>
  <c r="AF379" i="13" s="1"/>
  <c r="AJ379" i="13" s="1"/>
  <c r="AN379" i="13" s="1"/>
  <c r="AR379" i="13" s="1"/>
  <c r="N35" i="14"/>
  <c r="O35" i="14" s="1"/>
  <c r="AB252" i="13"/>
  <c r="AC252" i="13" s="1"/>
  <c r="U133" i="13"/>
  <c r="X78" i="13"/>
  <c r="AB78" i="13" s="1"/>
  <c r="AF78" i="13" s="1"/>
  <c r="AJ78" i="13" s="1"/>
  <c r="AN78" i="13" s="1"/>
  <c r="AR78" i="13" s="1"/>
  <c r="X123" i="13"/>
  <c r="Y123" i="13" s="1"/>
  <c r="F25" i="14"/>
  <c r="V9" i="14"/>
  <c r="W9" i="14" s="1"/>
  <c r="W20" i="14"/>
  <c r="X23" i="13"/>
  <c r="AB23" i="13" s="1"/>
  <c r="AC23" i="13" s="1"/>
  <c r="F18" i="14"/>
  <c r="N31" i="14"/>
  <c r="O31" i="14" s="1"/>
  <c r="Y19" i="13"/>
  <c r="X125" i="13"/>
  <c r="Y125" i="13" s="1"/>
  <c r="X120" i="13"/>
  <c r="AB120" i="13" s="1"/>
  <c r="AC120" i="13" s="1"/>
  <c r="AB309" i="13"/>
  <c r="AC309" i="13" s="1"/>
  <c r="U260" i="13"/>
  <c r="Y44" i="13"/>
  <c r="Y112" i="13"/>
  <c r="Y372" i="13"/>
  <c r="N40" i="14"/>
  <c r="O40" i="14" s="1"/>
  <c r="X56" i="13"/>
  <c r="AB56" i="13" s="1"/>
  <c r="AF310" i="13"/>
  <c r="AJ310" i="13" s="1"/>
  <c r="AN310" i="13" s="1"/>
  <c r="AR310" i="13" s="1"/>
  <c r="U78" i="13"/>
  <c r="AB96" i="13"/>
  <c r="AF96" i="13" s="1"/>
  <c r="AJ96" i="13" s="1"/>
  <c r="AN96" i="13" s="1"/>
  <c r="AR96" i="13" s="1"/>
  <c r="N26" i="14"/>
  <c r="N12" i="15" s="1"/>
  <c r="N14" i="14"/>
  <c r="O14" i="14" s="1"/>
  <c r="Z19" i="14"/>
  <c r="Z19" i="15" s="1"/>
  <c r="F11" i="14"/>
  <c r="X39" i="13"/>
  <c r="AB39" i="13" s="1"/>
  <c r="AF39" i="13" s="1"/>
  <c r="AJ39" i="13" s="1"/>
  <c r="AN39" i="13" s="1"/>
  <c r="AR39" i="13" s="1"/>
  <c r="R43" i="14"/>
  <c r="S43" i="14" s="1"/>
  <c r="N41" i="14"/>
  <c r="O41" i="14" s="1"/>
  <c r="AD11" i="14"/>
  <c r="AE11" i="14" s="1"/>
  <c r="Z9" i="14"/>
  <c r="AA9" i="14" s="1"/>
  <c r="F14" i="14"/>
  <c r="J35" i="14"/>
  <c r="Y309" i="13"/>
  <c r="N34" i="14"/>
  <c r="O34" i="14" s="1"/>
  <c r="N15" i="14"/>
  <c r="O15" i="14" s="1"/>
  <c r="X30" i="13"/>
  <c r="AB30" i="13" s="1"/>
  <c r="AF30" i="13" s="1"/>
  <c r="AJ30" i="13" s="1"/>
  <c r="AN30" i="13" s="1"/>
  <c r="AR30" i="13" s="1"/>
  <c r="S24" i="14"/>
  <c r="R15" i="14"/>
  <c r="S15" i="14" s="1"/>
  <c r="R13" i="14"/>
  <c r="N21" i="14"/>
  <c r="O21" i="14" s="1"/>
  <c r="R35" i="14"/>
  <c r="S35" i="14" s="1"/>
  <c r="N36" i="14"/>
  <c r="O36" i="14" s="1"/>
  <c r="AB352" i="13"/>
  <c r="AF352" i="13" s="1"/>
  <c r="AJ352" i="13" s="1"/>
  <c r="AN352" i="13" s="1"/>
  <c r="AR352" i="13" s="1"/>
  <c r="R11" i="14"/>
  <c r="S11" i="14" s="1"/>
  <c r="N10" i="14"/>
  <c r="O10" i="14" s="1"/>
  <c r="U30" i="13"/>
  <c r="U56" i="13"/>
  <c r="AB360" i="13"/>
  <c r="AC360" i="13" s="1"/>
  <c r="U378" i="13"/>
  <c r="AC394" i="13"/>
  <c r="AD13" i="14"/>
  <c r="U173" i="13"/>
  <c r="R9" i="14"/>
  <c r="S9" i="14" s="1"/>
  <c r="Y130" i="13"/>
  <c r="AB326" i="13"/>
  <c r="AF326" i="13" s="1"/>
  <c r="AJ326" i="13" s="1"/>
  <c r="AN326" i="13" s="1"/>
  <c r="AR326" i="13" s="1"/>
  <c r="R17" i="14"/>
  <c r="S17" i="14" s="1"/>
  <c r="J29" i="14"/>
  <c r="AD19" i="14"/>
  <c r="AD19" i="15" s="1"/>
  <c r="F43" i="14"/>
  <c r="G43" i="14" s="1"/>
  <c r="Z18" i="14"/>
  <c r="AA18" i="14" s="1"/>
  <c r="R16" i="14"/>
  <c r="R13" i="15" s="1"/>
  <c r="D9" i="15"/>
  <c r="AE24" i="14"/>
  <c r="V34" i="14"/>
  <c r="W34" i="14" s="1"/>
  <c r="AB20" i="13"/>
  <c r="AF20" i="13" s="1"/>
  <c r="AJ20" i="13" s="1"/>
  <c r="AN20" i="13" s="1"/>
  <c r="AR20" i="13" s="1"/>
  <c r="AG100" i="13"/>
  <c r="AJ100" i="13"/>
  <c r="AB364" i="13"/>
  <c r="AF364" i="13" s="1"/>
  <c r="AJ364" i="13" s="1"/>
  <c r="AN364" i="13" s="1"/>
  <c r="AR364" i="13" s="1"/>
  <c r="F41" i="14"/>
  <c r="H41" i="14" s="1"/>
  <c r="Y178" i="13"/>
  <c r="V38" i="14"/>
  <c r="V37" i="14" s="1"/>
  <c r="AW100" i="1"/>
  <c r="AR100" i="1"/>
  <c r="AS100" i="1"/>
  <c r="AT100" i="1" s="1"/>
  <c r="Y412" i="13"/>
  <c r="AB341" i="13"/>
  <c r="AC341" i="13" s="1"/>
  <c r="J34" i="14"/>
  <c r="X247" i="13"/>
  <c r="AB247" i="13" s="1"/>
  <c r="AF247" i="13" s="1"/>
  <c r="AJ247" i="13" s="1"/>
  <c r="AN247" i="13" s="1"/>
  <c r="AR247" i="13" s="1"/>
  <c r="R14" i="14"/>
  <c r="I381" i="13"/>
  <c r="X259" i="13"/>
  <c r="AB259" i="13" s="1"/>
  <c r="AD29" i="14"/>
  <c r="AE29" i="14" s="1"/>
  <c r="V29" i="14"/>
  <c r="W29" i="14" s="1"/>
  <c r="I37" i="13"/>
  <c r="Y286" i="13"/>
  <c r="J18" i="14"/>
  <c r="K18" i="14" s="1"/>
  <c r="F15" i="14"/>
  <c r="N28" i="14"/>
  <c r="Y411" i="13"/>
  <c r="AD15" i="14"/>
  <c r="X419" i="13"/>
  <c r="AB419" i="13" s="1"/>
  <c r="AF419" i="13" s="1"/>
  <c r="AJ419" i="13" s="1"/>
  <c r="AN419" i="13" s="1"/>
  <c r="AR419" i="13" s="1"/>
  <c r="Y310" i="13"/>
  <c r="F30" i="14"/>
  <c r="D13" i="14"/>
  <c r="R18" i="14"/>
  <c r="S18" i="14" s="1"/>
  <c r="Z29" i="14"/>
  <c r="AA29" i="14" s="1"/>
  <c r="X97" i="13"/>
  <c r="AB97" i="13" s="1"/>
  <c r="AC97" i="13" s="1"/>
  <c r="AD16" i="14"/>
  <c r="AE16" i="14" s="1"/>
  <c r="W24" i="14"/>
  <c r="AF312" i="13"/>
  <c r="AJ312" i="13" s="1"/>
  <c r="AN312" i="13" s="1"/>
  <c r="AR312" i="13" s="1"/>
  <c r="AF431" i="13"/>
  <c r="AJ431" i="13" s="1"/>
  <c r="AN431" i="13" s="1"/>
  <c r="AR431" i="13" s="1"/>
  <c r="Y259" i="1"/>
  <c r="AE259" i="1" s="1"/>
  <c r="AF259" i="1" s="1"/>
  <c r="X183" i="13"/>
  <c r="AB183" i="13" s="1"/>
  <c r="AF183" i="13" s="1"/>
  <c r="AJ183" i="13" s="1"/>
  <c r="AN183" i="13" s="1"/>
  <c r="AR183" i="13" s="1"/>
  <c r="AD10" i="14"/>
  <c r="AE10" i="14" s="1"/>
  <c r="D22" i="14"/>
  <c r="E24" i="14" s="1"/>
  <c r="R10" i="14"/>
  <c r="Y246" i="13"/>
  <c r="F10" i="14"/>
  <c r="O24" i="14"/>
  <c r="Y61" i="13"/>
  <c r="D38" i="14"/>
  <c r="Z43" i="14"/>
  <c r="AA43" i="14" s="1"/>
  <c r="AD26" i="14"/>
  <c r="AD12" i="15" s="1"/>
  <c r="V41" i="14"/>
  <c r="W41" i="14" s="1"/>
  <c r="AB291" i="13"/>
  <c r="Z34" i="14"/>
  <c r="AA34" i="14" s="1"/>
  <c r="X440" i="13"/>
  <c r="AB440" i="13" s="1"/>
  <c r="AF440" i="13" s="1"/>
  <c r="AJ440" i="13" s="1"/>
  <c r="AN440" i="13" s="1"/>
  <c r="AR440" i="13" s="1"/>
  <c r="N29" i="14"/>
  <c r="O29" i="14" s="1"/>
  <c r="X318" i="13"/>
  <c r="AB318" i="13" s="1"/>
  <c r="AF318" i="13" s="1"/>
  <c r="AJ318" i="13" s="1"/>
  <c r="AN318" i="13" s="1"/>
  <c r="AR318" i="13" s="1"/>
  <c r="Y135" i="13"/>
  <c r="F29" i="14"/>
  <c r="AD28" i="14"/>
  <c r="X101" i="13"/>
  <c r="Y423" i="13"/>
  <c r="F34" i="14"/>
  <c r="R36" i="14"/>
  <c r="S36" i="14" s="1"/>
  <c r="R28" i="14"/>
  <c r="F40" i="14"/>
  <c r="AD18" i="14"/>
  <c r="AE18" i="14" s="1"/>
  <c r="AD17" i="14"/>
  <c r="AD11" i="15" s="1"/>
  <c r="J41" i="14"/>
  <c r="Y245" i="1"/>
  <c r="AA245" i="1" s="1"/>
  <c r="AB245" i="1" s="1"/>
  <c r="X335" i="13"/>
  <c r="AB93" i="13"/>
  <c r="AF93" i="13" s="1"/>
  <c r="AJ93" i="13" s="1"/>
  <c r="AN93" i="13" s="1"/>
  <c r="AR93" i="13" s="1"/>
  <c r="X113" i="13"/>
  <c r="AB113" i="13" s="1"/>
  <c r="X347" i="13"/>
  <c r="AB347" i="13" s="1"/>
  <c r="Z41" i="14"/>
  <c r="AA41" i="14" s="1"/>
  <c r="R40" i="14"/>
  <c r="S40" i="14" s="1"/>
  <c r="R29" i="14"/>
  <c r="S29" i="14" s="1"/>
  <c r="X271" i="13"/>
  <c r="AB271" i="13" s="1"/>
  <c r="AC271" i="13" s="1"/>
  <c r="F36" i="14"/>
  <c r="Y275" i="13"/>
  <c r="X231" i="13"/>
  <c r="AB231" i="13" s="1"/>
  <c r="AC231" i="13" s="1"/>
  <c r="X141" i="13"/>
  <c r="AB141" i="13" s="1"/>
  <c r="AC141" i="13" s="1"/>
  <c r="R34" i="14"/>
  <c r="S34" i="14" s="1"/>
  <c r="AB48" i="13"/>
  <c r="AF48" i="13" s="1"/>
  <c r="AJ48" i="13" s="1"/>
  <c r="AN48" i="13" s="1"/>
  <c r="AR48" i="13" s="1"/>
  <c r="AD43" i="14"/>
  <c r="AE43" i="14" s="1"/>
  <c r="J43" i="14"/>
  <c r="K43" i="14" s="1"/>
  <c r="R21" i="14"/>
  <c r="AD21" i="14"/>
  <c r="Y28" i="13"/>
  <c r="Y86" i="13"/>
  <c r="F28" i="14"/>
  <c r="Y407" i="1"/>
  <c r="AA407" i="1" s="1"/>
  <c r="AB407" i="1" s="1"/>
  <c r="AB415" i="13"/>
  <c r="AF415" i="13" s="1"/>
  <c r="AJ415" i="13" s="1"/>
  <c r="AN415" i="13" s="1"/>
  <c r="AR415" i="13" s="1"/>
  <c r="AA24" i="14"/>
  <c r="AB179" i="13"/>
  <c r="AF179" i="13" s="1"/>
  <c r="AJ179" i="13" s="1"/>
  <c r="AN179" i="13" s="1"/>
  <c r="AR179" i="13" s="1"/>
  <c r="Y179" i="13"/>
  <c r="Y358" i="13"/>
  <c r="X131" i="13"/>
  <c r="AB131" i="13" s="1"/>
  <c r="X375" i="13"/>
  <c r="AB375" i="13" s="1"/>
  <c r="AC375" i="13" s="1"/>
  <c r="I115" i="13"/>
  <c r="U279" i="13"/>
  <c r="Y244" i="13"/>
  <c r="X428" i="13"/>
  <c r="AB428" i="13" s="1"/>
  <c r="AF428" i="13" s="1"/>
  <c r="AJ428" i="13" s="1"/>
  <c r="AN428" i="13" s="1"/>
  <c r="AR428" i="13" s="1"/>
  <c r="F31" i="14"/>
  <c r="I277" i="13"/>
  <c r="AD41" i="14"/>
  <c r="AE41" i="14" s="1"/>
  <c r="I139" i="13"/>
  <c r="AD30" i="14"/>
  <c r="AE30" i="14" s="1"/>
  <c r="X10" i="13"/>
  <c r="AB10" i="13" s="1"/>
  <c r="AF10" i="13" s="1"/>
  <c r="AJ10" i="13" s="1"/>
  <c r="AN10" i="13" s="1"/>
  <c r="AR10" i="13" s="1"/>
  <c r="X218" i="13"/>
  <c r="AB218" i="13" s="1"/>
  <c r="AC218" i="13" s="1"/>
  <c r="U141" i="13"/>
  <c r="D28" i="14"/>
  <c r="D27" i="14" s="1"/>
  <c r="E28" i="14" s="1"/>
  <c r="U122" i="13"/>
  <c r="R41" i="14"/>
  <c r="S41" i="14" s="1"/>
  <c r="R31" i="14"/>
  <c r="S31" i="14" s="1"/>
  <c r="O20" i="14"/>
  <c r="S20" i="14"/>
  <c r="AB269" i="13"/>
  <c r="AC269" i="13" s="1"/>
  <c r="X320" i="13"/>
  <c r="AB320" i="13" s="1"/>
  <c r="Y374" i="13"/>
  <c r="T259" i="1"/>
  <c r="AD31" i="14"/>
  <c r="AE31" i="14" s="1"/>
  <c r="U303" i="13"/>
  <c r="X31" i="13"/>
  <c r="Y31" i="13" s="1"/>
  <c r="X304" i="13"/>
  <c r="AB304" i="13" s="1"/>
  <c r="AF304" i="13" s="1"/>
  <c r="AJ304" i="13" s="1"/>
  <c r="AN304" i="13" s="1"/>
  <c r="AR304" i="13" s="1"/>
  <c r="AC431" i="13"/>
  <c r="AB414" i="13"/>
  <c r="Y414" i="13"/>
  <c r="X172" i="13"/>
  <c r="AB172" i="13" s="1"/>
  <c r="AC172" i="13" s="1"/>
  <c r="X285" i="13"/>
  <c r="X391" i="13"/>
  <c r="AB391" i="13" s="1"/>
  <c r="AC391" i="13" s="1"/>
  <c r="AF40" i="13"/>
  <c r="AJ40" i="13" s="1"/>
  <c r="AN40" i="13" s="1"/>
  <c r="AR40" i="13" s="1"/>
  <c r="AF86" i="13"/>
  <c r="AJ86" i="13" s="1"/>
  <c r="AN86" i="13" s="1"/>
  <c r="AR86" i="13" s="1"/>
  <c r="AD38" i="14"/>
  <c r="AD37" i="14" s="1"/>
  <c r="U428" i="13"/>
  <c r="U242" i="13"/>
  <c r="AD40" i="14"/>
  <c r="AE40" i="14" s="1"/>
  <c r="Y221" i="13"/>
  <c r="Y387" i="13"/>
  <c r="AD35" i="14"/>
  <c r="AE35" i="14" s="1"/>
  <c r="AL31" i="1"/>
  <c r="AM31" i="1"/>
  <c r="AN31" i="1" s="1"/>
  <c r="AQ31" i="1"/>
  <c r="D16" i="15"/>
  <c r="AF59" i="13"/>
  <c r="AJ59" i="13" s="1"/>
  <c r="AN59" i="13" s="1"/>
  <c r="AR59" i="13" s="1"/>
  <c r="AC59" i="13"/>
  <c r="X407" i="13"/>
  <c r="AB407" i="13" s="1"/>
  <c r="Y143" i="13"/>
  <c r="Y245" i="13"/>
  <c r="U183" i="13"/>
  <c r="AF217" i="13"/>
  <c r="AJ217" i="13" s="1"/>
  <c r="AN217" i="13" s="1"/>
  <c r="AR217" i="13" s="1"/>
  <c r="U406" i="13"/>
  <c r="AE20" i="14"/>
  <c r="D32" i="14"/>
  <c r="AB254" i="13"/>
  <c r="Y254" i="13"/>
  <c r="Y266" i="13"/>
  <c r="AB266" i="13"/>
  <c r="AF266" i="13" s="1"/>
  <c r="AJ266" i="13" s="1"/>
  <c r="AN266" i="13" s="1"/>
  <c r="AR266" i="13" s="1"/>
  <c r="Y111" i="13"/>
  <c r="AB111" i="13"/>
  <c r="AB386" i="13"/>
  <c r="Y386" i="13"/>
  <c r="AD34" i="14"/>
  <c r="AE34" i="14" s="1"/>
  <c r="AA20" i="14"/>
  <c r="D8" i="15"/>
  <c r="AD36" i="14"/>
  <c r="AE36" i="14" s="1"/>
  <c r="W35" i="14"/>
  <c r="U434" i="13"/>
  <c r="U39" i="13"/>
  <c r="U51" i="13"/>
  <c r="Y6" i="13"/>
  <c r="U383" i="13"/>
  <c r="U327" i="1"/>
  <c r="V327" i="1" s="1"/>
  <c r="T245" i="1"/>
  <c r="AF94" i="13"/>
  <c r="AJ94" i="13" s="1"/>
  <c r="AN94" i="13" s="1"/>
  <c r="AR94" i="13" s="1"/>
  <c r="Y312" i="13"/>
  <c r="Y109" i="1"/>
  <c r="AE109" i="1" s="1"/>
  <c r="AC310" i="13"/>
  <c r="U109" i="1"/>
  <c r="V109" i="1" s="1"/>
  <c r="AC19" i="13"/>
  <c r="Y255" i="13"/>
  <c r="Y281" i="13"/>
  <c r="Y226" i="13"/>
  <c r="AC54" i="13"/>
  <c r="AF387" i="13"/>
  <c r="AJ387" i="13" s="1"/>
  <c r="AN387" i="13" s="1"/>
  <c r="AR387" i="13" s="1"/>
  <c r="Y402" i="13"/>
  <c r="Y14" i="1"/>
  <c r="Z14" i="1" s="1"/>
  <c r="T327" i="1"/>
  <c r="T407" i="1"/>
  <c r="Z440" i="1"/>
  <c r="Y249" i="13"/>
  <c r="Y434" i="13"/>
  <c r="AC143" i="13"/>
  <c r="U230" i="13"/>
  <c r="U120" i="13"/>
  <c r="T14" i="1"/>
  <c r="U80" i="13"/>
  <c r="T66" i="1"/>
  <c r="U64" i="13"/>
  <c r="U331" i="13"/>
  <c r="AD8" i="14"/>
  <c r="Z8" i="14"/>
  <c r="V8" i="14"/>
  <c r="W23" i="14"/>
  <c r="R18" i="15"/>
  <c r="N13" i="15"/>
  <c r="N18" i="15"/>
  <c r="AA440" i="1"/>
  <c r="AB440" i="1" s="1"/>
  <c r="Y66" i="1"/>
  <c r="AE66" i="1" s="1"/>
  <c r="Y322" i="13"/>
  <c r="T96" i="1"/>
  <c r="Y306" i="13"/>
  <c r="AC306" i="13"/>
  <c r="Y80" i="13"/>
  <c r="U34" i="13"/>
  <c r="AF406" i="13"/>
  <c r="AJ406" i="13" s="1"/>
  <c r="AN406" i="13" s="1"/>
  <c r="AR406" i="13" s="1"/>
  <c r="AF303" i="13"/>
  <c r="AJ303" i="13" s="1"/>
  <c r="AN303" i="13" s="1"/>
  <c r="AR303" i="13" s="1"/>
  <c r="U117" i="13"/>
  <c r="U322" i="13"/>
  <c r="AC434" i="13"/>
  <c r="AC117" i="13"/>
  <c r="AF34" i="13"/>
  <c r="AJ34" i="13" s="1"/>
  <c r="AN34" i="13" s="1"/>
  <c r="AR34" i="13" s="1"/>
  <c r="AC34" i="13"/>
  <c r="AF6" i="13"/>
  <c r="AJ6" i="13" s="1"/>
  <c r="AN6" i="13" s="1"/>
  <c r="AR6" i="13" s="1"/>
  <c r="AC6" i="13"/>
  <c r="AF15" i="13"/>
  <c r="AJ15" i="13" s="1"/>
  <c r="AN15" i="13" s="1"/>
  <c r="AR15" i="13" s="1"/>
  <c r="AC15" i="13"/>
  <c r="U13" i="13"/>
  <c r="X13" i="13"/>
  <c r="U89" i="13"/>
  <c r="U9" i="13"/>
  <c r="X9" i="13"/>
  <c r="AB9" i="13" s="1"/>
  <c r="U96" i="1"/>
  <c r="V96" i="1" s="1"/>
  <c r="F8" i="14"/>
  <c r="Z317" i="1"/>
  <c r="AA317" i="1"/>
  <c r="AB317" i="1" s="1"/>
  <c r="Y87" i="1"/>
  <c r="U87" i="1"/>
  <c r="V87" i="1" s="1"/>
  <c r="T87" i="1"/>
  <c r="U77" i="1"/>
  <c r="V77" i="1" s="1"/>
  <c r="T77" i="1"/>
  <c r="Y77" i="1"/>
  <c r="Y410" i="13"/>
  <c r="AA44" i="1"/>
  <c r="AB44" i="1" s="1"/>
  <c r="AE44" i="1"/>
  <c r="Z44" i="1"/>
  <c r="T97" i="1"/>
  <c r="Y97" i="1"/>
  <c r="U97" i="1"/>
  <c r="V97" i="1" s="1"/>
  <c r="Y431" i="1"/>
  <c r="T431" i="1"/>
  <c r="U431" i="1"/>
  <c r="V431" i="1" s="1"/>
  <c r="AE226" i="1"/>
  <c r="AA226" i="1"/>
  <c r="AB226" i="1" s="1"/>
  <c r="Z226" i="1"/>
  <c r="Y174" i="1"/>
  <c r="U174" i="1"/>
  <c r="V174" i="1" s="1"/>
  <c r="T174" i="1"/>
  <c r="Y353" i="1"/>
  <c r="U353" i="1"/>
  <c r="V353" i="1" s="1"/>
  <c r="T353" i="1"/>
  <c r="Y420" i="1"/>
  <c r="U420" i="1"/>
  <c r="V420" i="1" s="1"/>
  <c r="T420" i="1"/>
  <c r="AE394" i="1"/>
  <c r="Z394" i="1"/>
  <c r="Y40" i="13"/>
  <c r="Y390" i="13"/>
  <c r="T367" i="1"/>
  <c r="Y367" i="1"/>
  <c r="U367" i="1"/>
  <c r="V367" i="1" s="1"/>
  <c r="Z441" i="1"/>
  <c r="AE441" i="1"/>
  <c r="AA441" i="1"/>
  <c r="AB441" i="1" s="1"/>
  <c r="Y431" i="13"/>
  <c r="Y364" i="13"/>
  <c r="U303" i="1"/>
  <c r="V303" i="1" s="1"/>
  <c r="Y303" i="1"/>
  <c r="T303" i="1"/>
  <c r="Y94" i="13"/>
  <c r="Y253" i="13"/>
  <c r="T82" i="1"/>
  <c r="Y82" i="1"/>
  <c r="U82" i="1"/>
  <c r="V82" i="1" s="1"/>
  <c r="Y122" i="1"/>
  <c r="T122" i="1"/>
  <c r="U122" i="1"/>
  <c r="V122" i="1" s="1"/>
  <c r="Y412" i="1"/>
  <c r="U412" i="1"/>
  <c r="V412" i="1" s="1"/>
  <c r="T412" i="1"/>
  <c r="Y170" i="13"/>
  <c r="Y416" i="13"/>
  <c r="AE94" i="1"/>
  <c r="AA94" i="1"/>
  <c r="AB94" i="1" s="1"/>
  <c r="Z94" i="1"/>
  <c r="AE141" i="1"/>
  <c r="AA141" i="1"/>
  <c r="AB141" i="1" s="1"/>
  <c r="Z141" i="1"/>
  <c r="AE334" i="1"/>
  <c r="Z334" i="1"/>
  <c r="AA334" i="1"/>
  <c r="AB334" i="1" s="1"/>
  <c r="Y96" i="13"/>
  <c r="Y243" i="13"/>
  <c r="Y414" i="1"/>
  <c r="U414" i="1"/>
  <c r="V414" i="1" s="1"/>
  <c r="T414" i="1"/>
  <c r="Y54" i="13"/>
  <c r="Y254" i="1"/>
  <c r="U254" i="1"/>
  <c r="V254" i="1" s="1"/>
  <c r="T254" i="1"/>
  <c r="Y404" i="1"/>
  <c r="U404" i="1"/>
  <c r="V404" i="1" s="1"/>
  <c r="T404" i="1"/>
  <c r="Y365" i="13"/>
  <c r="Y136" i="13"/>
  <c r="Y342" i="13"/>
  <c r="Y171" i="1"/>
  <c r="U171" i="1"/>
  <c r="V171" i="1" s="1"/>
  <c r="T171" i="1"/>
  <c r="Y132" i="1"/>
  <c r="U132" i="1"/>
  <c r="V132" i="1" s="1"/>
  <c r="T132" i="1"/>
  <c r="Y118" i="1"/>
  <c r="U118" i="1"/>
  <c r="V118" i="1" s="1"/>
  <c r="T118" i="1"/>
  <c r="Y255" i="1"/>
  <c r="U255" i="1"/>
  <c r="V255" i="1" s="1"/>
  <c r="T255" i="1"/>
  <c r="U350" i="1"/>
  <c r="V350" i="1" s="1"/>
  <c r="Y350" i="1"/>
  <c r="T350" i="1"/>
  <c r="T108" i="1"/>
  <c r="Y108" i="1"/>
  <c r="U108" i="1"/>
  <c r="V108" i="1" s="1"/>
  <c r="Y292" i="1"/>
  <c r="T292" i="1"/>
  <c r="U292" i="1"/>
  <c r="V292" i="1" s="1"/>
  <c r="Y363" i="1"/>
  <c r="T363" i="1"/>
  <c r="U363" i="1"/>
  <c r="V363" i="1" s="1"/>
  <c r="U34" i="1"/>
  <c r="V34" i="1" s="1"/>
  <c r="Y34" i="1"/>
  <c r="T34" i="1"/>
  <c r="T22" i="1"/>
  <c r="Y22" i="1"/>
  <c r="U22" i="1"/>
  <c r="V22" i="1" s="1"/>
  <c r="Y68" i="1"/>
  <c r="U68" i="1"/>
  <c r="V68" i="1" s="1"/>
  <c r="T68" i="1"/>
  <c r="Y232" i="1"/>
  <c r="U232" i="1"/>
  <c r="V232" i="1" s="1"/>
  <c r="T232" i="1"/>
  <c r="AG317" i="1"/>
  <c r="AH317" i="1" s="1"/>
  <c r="AK317" i="1"/>
  <c r="Y409" i="1"/>
  <c r="U409" i="1"/>
  <c r="V409" i="1" s="1"/>
  <c r="T409" i="1"/>
  <c r="AE336" i="1"/>
  <c r="AA336" i="1"/>
  <c r="AB336" i="1" s="1"/>
  <c r="Z336" i="1"/>
  <c r="Y23" i="1"/>
  <c r="T23" i="1"/>
  <c r="U23" i="1"/>
  <c r="V23" i="1" s="1"/>
  <c r="Z69" i="1"/>
  <c r="AA69" i="1"/>
  <c r="AB69" i="1" s="1"/>
  <c r="AE69" i="1"/>
  <c r="Z233" i="1"/>
  <c r="AE233" i="1"/>
  <c r="AA233" i="1"/>
  <c r="AB233" i="1" s="1"/>
  <c r="U234" i="1"/>
  <c r="V234" i="1" s="1"/>
  <c r="Y234" i="1"/>
  <c r="T234" i="1"/>
  <c r="U384" i="1"/>
  <c r="V384" i="1" s="1"/>
  <c r="Y384" i="1"/>
  <c r="T384" i="1"/>
  <c r="Y304" i="1"/>
  <c r="T304" i="1"/>
  <c r="U304" i="1"/>
  <c r="V304" i="1" s="1"/>
  <c r="AE72" i="1"/>
  <c r="AA72" i="1"/>
  <c r="AB72" i="1" s="1"/>
  <c r="Z72" i="1"/>
  <c r="AE263" i="1"/>
  <c r="AA263" i="1"/>
  <c r="AB263" i="1" s="1"/>
  <c r="Z263" i="1"/>
  <c r="AE398" i="1"/>
  <c r="AA398" i="1"/>
  <c r="AB398" i="1" s="1"/>
  <c r="Z398" i="1"/>
  <c r="Z85" i="1"/>
  <c r="AE85" i="1"/>
  <c r="AA85" i="1"/>
  <c r="AB85" i="1" s="1"/>
  <c r="Y15" i="1"/>
  <c r="U15" i="1"/>
  <c r="V15" i="1" s="1"/>
  <c r="T15" i="1"/>
  <c r="Y240" i="1"/>
  <c r="U240" i="1"/>
  <c r="V240" i="1" s="1"/>
  <c r="T240" i="1"/>
  <c r="Y359" i="1"/>
  <c r="U359" i="1"/>
  <c r="V359" i="1" s="1"/>
  <c r="T359" i="1"/>
  <c r="T17" i="1"/>
  <c r="Y17" i="1"/>
  <c r="U17" i="1"/>
  <c r="V17" i="1" s="1"/>
  <c r="T131" i="1"/>
  <c r="Y131" i="1"/>
  <c r="U131" i="1"/>
  <c r="V131" i="1" s="1"/>
  <c r="Y337" i="1"/>
  <c r="U337" i="1"/>
  <c r="V337" i="1" s="1"/>
  <c r="T337" i="1"/>
  <c r="Y173" i="1"/>
  <c r="U173" i="1"/>
  <c r="V173" i="1" s="1"/>
  <c r="T173" i="1"/>
  <c r="Y134" i="1"/>
  <c r="U134" i="1"/>
  <c r="V134" i="1" s="1"/>
  <c r="T134" i="1"/>
  <c r="U107" i="1"/>
  <c r="V107" i="1" s="1"/>
  <c r="Y107" i="1"/>
  <c r="T107" i="1"/>
  <c r="T274" i="1"/>
  <c r="Y274" i="1"/>
  <c r="U274" i="1"/>
  <c r="V274" i="1" s="1"/>
  <c r="AA120" i="1"/>
  <c r="AB120" i="1" s="1"/>
  <c r="Z120" i="1"/>
  <c r="AE120" i="1"/>
  <c r="AA340" i="1"/>
  <c r="AB340" i="1" s="1"/>
  <c r="AE340" i="1"/>
  <c r="Z340" i="1"/>
  <c r="Y46" i="1"/>
  <c r="T46" i="1"/>
  <c r="U46" i="1"/>
  <c r="V46" i="1" s="1"/>
  <c r="Y219" i="1"/>
  <c r="T219" i="1"/>
  <c r="U219" i="1"/>
  <c r="V219" i="1" s="1"/>
  <c r="Y282" i="1"/>
  <c r="U282" i="1"/>
  <c r="V282" i="1" s="1"/>
  <c r="T282" i="1"/>
  <c r="Y434" i="1"/>
  <c r="U434" i="1"/>
  <c r="V434" i="1" s="1"/>
  <c r="T434" i="1"/>
  <c r="Z318" i="1"/>
  <c r="AE318" i="1"/>
  <c r="AA318" i="1"/>
  <c r="AB318" i="1" s="1"/>
  <c r="AE28" i="1"/>
  <c r="Z28" i="1"/>
  <c r="AA28" i="1"/>
  <c r="AB28" i="1" s="1"/>
  <c r="Y319" i="1"/>
  <c r="U319" i="1"/>
  <c r="V319" i="1" s="1"/>
  <c r="T319" i="1"/>
  <c r="Y360" i="13"/>
  <c r="T250" i="1"/>
  <c r="Y250" i="1"/>
  <c r="U250" i="1"/>
  <c r="V250" i="1" s="1"/>
  <c r="Y118" i="13"/>
  <c r="Y306" i="1"/>
  <c r="U306" i="1"/>
  <c r="V306" i="1" s="1"/>
  <c r="T306" i="1"/>
  <c r="Y228" i="1"/>
  <c r="U228" i="1"/>
  <c r="V228" i="1" s="1"/>
  <c r="T228" i="1"/>
  <c r="Y266" i="1"/>
  <c r="U266" i="1"/>
  <c r="V266" i="1" s="1"/>
  <c r="T266" i="1"/>
  <c r="Y416" i="1"/>
  <c r="U416" i="1"/>
  <c r="V416" i="1" s="1"/>
  <c r="T416" i="1"/>
  <c r="Y366" i="13"/>
  <c r="Z428" i="1"/>
  <c r="AE428" i="1"/>
  <c r="AA428" i="1"/>
  <c r="AB428" i="1" s="1"/>
  <c r="U281" i="1"/>
  <c r="V281" i="1" s="1"/>
  <c r="Y281" i="1"/>
  <c r="T281" i="1"/>
  <c r="Y269" i="1"/>
  <c r="U269" i="1"/>
  <c r="V269" i="1" s="1"/>
  <c r="T269" i="1"/>
  <c r="U30" i="1"/>
  <c r="V30" i="1" s="1"/>
  <c r="Y30" i="1"/>
  <c r="T30" i="1"/>
  <c r="Y267" i="1"/>
  <c r="U267" i="1"/>
  <c r="V267" i="1" s="1"/>
  <c r="T267" i="1"/>
  <c r="Y362" i="1"/>
  <c r="U362" i="1"/>
  <c r="V362" i="1" s="1"/>
  <c r="T362" i="1"/>
  <c r="T54" i="1"/>
  <c r="U54" i="1"/>
  <c r="V54" i="1" s="1"/>
  <c r="Y54" i="1"/>
  <c r="Y244" i="1"/>
  <c r="T244" i="1"/>
  <c r="U244" i="1"/>
  <c r="V244" i="1" s="1"/>
  <c r="Y379" i="1"/>
  <c r="T379" i="1"/>
  <c r="U379" i="1"/>
  <c r="V379" i="1" s="1"/>
  <c r="AE348" i="1"/>
  <c r="AA348" i="1"/>
  <c r="AB348" i="1" s="1"/>
  <c r="Z348" i="1"/>
  <c r="AE388" i="1"/>
  <c r="AA388" i="1"/>
  <c r="AB388" i="1" s="1"/>
  <c r="Z388" i="1"/>
  <c r="Y136" i="1"/>
  <c r="U136" i="1"/>
  <c r="V136" i="1" s="1"/>
  <c r="T136" i="1"/>
  <c r="Y247" i="1"/>
  <c r="U247" i="1"/>
  <c r="V247" i="1" s="1"/>
  <c r="T247" i="1"/>
  <c r="Y426" i="13"/>
  <c r="Y36" i="1"/>
  <c r="T36" i="1"/>
  <c r="U36" i="1"/>
  <c r="V36" i="1" s="1"/>
  <c r="Y80" i="1"/>
  <c r="T80" i="1"/>
  <c r="U80" i="1"/>
  <c r="V80" i="1" s="1"/>
  <c r="Y248" i="1"/>
  <c r="U248" i="1"/>
  <c r="V248" i="1" s="1"/>
  <c r="T248" i="1"/>
  <c r="Z383" i="1"/>
  <c r="AA383" i="1"/>
  <c r="AB383" i="1" s="1"/>
  <c r="AE383" i="1"/>
  <c r="Z96" i="1"/>
  <c r="AE96" i="1"/>
  <c r="AA96" i="1"/>
  <c r="AB96" i="1" s="1"/>
  <c r="Z249" i="1"/>
  <c r="AE249" i="1"/>
  <c r="AA249" i="1"/>
  <c r="AB249" i="1" s="1"/>
  <c r="U396" i="1"/>
  <c r="V396" i="1" s="1"/>
  <c r="Y396" i="1"/>
  <c r="T396" i="1"/>
  <c r="T91" i="1"/>
  <c r="Y91" i="1"/>
  <c r="U91" i="1"/>
  <c r="V91" i="1" s="1"/>
  <c r="Y373" i="1"/>
  <c r="T373" i="1"/>
  <c r="U373" i="1"/>
  <c r="V373" i="1" s="1"/>
  <c r="Y424" i="1"/>
  <c r="U424" i="1"/>
  <c r="V424" i="1" s="1"/>
  <c r="T424" i="1"/>
  <c r="AE265" i="1"/>
  <c r="AA265" i="1"/>
  <c r="AB265" i="1" s="1"/>
  <c r="Z265" i="1"/>
  <c r="AE26" i="1"/>
  <c r="AA26" i="1"/>
  <c r="AB26" i="1" s="1"/>
  <c r="Z26" i="1"/>
  <c r="AE413" i="1"/>
  <c r="AA413" i="1"/>
  <c r="AB413" i="1" s="1"/>
  <c r="Z413" i="1"/>
  <c r="Y27" i="1"/>
  <c r="U27" i="1"/>
  <c r="V27" i="1" s="1"/>
  <c r="T27" i="1"/>
  <c r="Y421" i="1"/>
  <c r="U421" i="1"/>
  <c r="V421" i="1" s="1"/>
  <c r="T421" i="1"/>
  <c r="AA74" i="1"/>
  <c r="AB74" i="1" s="1"/>
  <c r="AE74" i="1"/>
  <c r="Z74" i="1"/>
  <c r="AA170" i="1"/>
  <c r="AB170" i="1" s="1"/>
  <c r="AE170" i="1"/>
  <c r="Z170" i="1"/>
  <c r="Y349" i="1"/>
  <c r="T349" i="1"/>
  <c r="U349" i="1"/>
  <c r="V349" i="1" s="1"/>
  <c r="Z49" i="1"/>
  <c r="AE49" i="1"/>
  <c r="U364" i="1"/>
  <c r="V364" i="1" s="1"/>
  <c r="Y364" i="1"/>
  <c r="T364" i="1"/>
  <c r="U352" i="1"/>
  <c r="V352" i="1" s="1"/>
  <c r="Y352" i="1"/>
  <c r="T352" i="1"/>
  <c r="Y64" i="1"/>
  <c r="U64" i="1"/>
  <c r="V64" i="1" s="1"/>
  <c r="T64" i="1"/>
  <c r="Y310" i="1"/>
  <c r="T310" i="1"/>
  <c r="U310" i="1"/>
  <c r="V310" i="1" s="1"/>
  <c r="Y231" i="1"/>
  <c r="U231" i="1"/>
  <c r="V231" i="1" s="1"/>
  <c r="T231" i="1"/>
  <c r="Y294" i="1"/>
  <c r="U294" i="1"/>
  <c r="V294" i="1" s="1"/>
  <c r="T294" i="1"/>
  <c r="Y365" i="1"/>
  <c r="U365" i="1"/>
  <c r="V365" i="1" s="1"/>
  <c r="T365" i="1"/>
  <c r="Y345" i="13"/>
  <c r="Y354" i="1"/>
  <c r="U354" i="1"/>
  <c r="V354" i="1" s="1"/>
  <c r="T354" i="1"/>
  <c r="Z89" i="1"/>
  <c r="AE89" i="1"/>
  <c r="AA89" i="1"/>
  <c r="AB89" i="1" s="1"/>
  <c r="Y331" i="1"/>
  <c r="T331" i="1"/>
  <c r="U331" i="1"/>
  <c r="V331" i="1" s="1"/>
  <c r="Y342" i="1"/>
  <c r="U342" i="1"/>
  <c r="V342" i="1" s="1"/>
  <c r="T342" i="1"/>
  <c r="Z90" i="1"/>
  <c r="AA90" i="1"/>
  <c r="AB90" i="1" s="1"/>
  <c r="AE90" i="1"/>
  <c r="Y320" i="1"/>
  <c r="U320" i="1"/>
  <c r="V320" i="1" s="1"/>
  <c r="T320" i="1"/>
  <c r="Y375" i="1"/>
  <c r="U375" i="1"/>
  <c r="V375" i="1" s="1"/>
  <c r="T375" i="1"/>
  <c r="AE179" i="1"/>
  <c r="Z179" i="1"/>
  <c r="AA179" i="1"/>
  <c r="AB179" i="1" s="1"/>
  <c r="AA275" i="1"/>
  <c r="AB275" i="1" s="1"/>
  <c r="AE275" i="1"/>
  <c r="Z275" i="1"/>
  <c r="AE346" i="1"/>
  <c r="AA346" i="1"/>
  <c r="AB346" i="1" s="1"/>
  <c r="Z346" i="1"/>
  <c r="Y417" i="13"/>
  <c r="AE307" i="1"/>
  <c r="AA307" i="1"/>
  <c r="AB307" i="1" s="1"/>
  <c r="Z307" i="1"/>
  <c r="Y252" i="1"/>
  <c r="U252" i="1"/>
  <c r="V252" i="1" s="1"/>
  <c r="T252" i="1"/>
  <c r="Y29" i="1"/>
  <c r="U29" i="1"/>
  <c r="V29" i="1" s="1"/>
  <c r="T29" i="1"/>
  <c r="U86" i="1"/>
  <c r="V86" i="1" s="1"/>
  <c r="Y86" i="1"/>
  <c r="T86" i="1"/>
  <c r="Y429" i="1"/>
  <c r="T429" i="1"/>
  <c r="U429" i="1"/>
  <c r="V429" i="1" s="1"/>
  <c r="Y394" i="13"/>
  <c r="Z59" i="1"/>
  <c r="AE59" i="1"/>
  <c r="Y43" i="1"/>
  <c r="U43" i="1"/>
  <c r="V43" i="1" s="1"/>
  <c r="T43" i="1"/>
  <c r="Y279" i="1"/>
  <c r="U279" i="1"/>
  <c r="V279" i="1" s="1"/>
  <c r="T279" i="1"/>
  <c r="Y378" i="1"/>
  <c r="U378" i="1"/>
  <c r="V378" i="1" s="1"/>
  <c r="T378" i="1"/>
  <c r="Y65" i="1"/>
  <c r="T65" i="1"/>
  <c r="U65" i="1"/>
  <c r="V65" i="1" s="1"/>
  <c r="Y256" i="1"/>
  <c r="T256" i="1"/>
  <c r="U256" i="1"/>
  <c r="V256" i="1" s="1"/>
  <c r="Y326" i="1"/>
  <c r="T326" i="1"/>
  <c r="U326" i="1"/>
  <c r="V326" i="1" s="1"/>
  <c r="Z20" i="1"/>
  <c r="AE20" i="1"/>
  <c r="AA218" i="1"/>
  <c r="AB218" i="1" s="1"/>
  <c r="AE218" i="1"/>
  <c r="Z218" i="1"/>
  <c r="AA380" i="1"/>
  <c r="AB380" i="1" s="1"/>
  <c r="AE380" i="1"/>
  <c r="Z380" i="1"/>
  <c r="Y56" i="1"/>
  <c r="U56" i="1"/>
  <c r="V56" i="1" s="1"/>
  <c r="T56" i="1"/>
  <c r="Y110" i="1"/>
  <c r="U110" i="1"/>
  <c r="V110" i="1" s="1"/>
  <c r="T110" i="1"/>
  <c r="Y35" i="1"/>
  <c r="U35" i="1"/>
  <c r="V35" i="1" s="1"/>
  <c r="T35" i="1"/>
  <c r="Y271" i="1"/>
  <c r="U271" i="1"/>
  <c r="V271" i="1" s="1"/>
  <c r="T271" i="1"/>
  <c r="AG440" i="1"/>
  <c r="AH440" i="1" s="1"/>
  <c r="AK440" i="1"/>
  <c r="Z138" i="1"/>
  <c r="AA138" i="1"/>
  <c r="AB138" i="1" s="1"/>
  <c r="AE138" i="1"/>
  <c r="Z332" i="1"/>
  <c r="AA332" i="1"/>
  <c r="AB332" i="1" s="1"/>
  <c r="AE332" i="1"/>
  <c r="T178" i="1"/>
  <c r="Y178" i="1"/>
  <c r="U178" i="1"/>
  <c r="V178" i="1" s="1"/>
  <c r="T262" i="1"/>
  <c r="Y262" i="1"/>
  <c r="U262" i="1"/>
  <c r="V262" i="1" s="1"/>
  <c r="Y84" i="1"/>
  <c r="U84" i="1"/>
  <c r="V84" i="1" s="1"/>
  <c r="T84" i="1"/>
  <c r="Y156" i="1"/>
  <c r="U156" i="1"/>
  <c r="V156" i="1" s="1"/>
  <c r="T156" i="1"/>
  <c r="Y322" i="1"/>
  <c r="U322" i="1"/>
  <c r="V322" i="1" s="1"/>
  <c r="T322" i="1"/>
  <c r="Y183" i="1"/>
  <c r="U183" i="1"/>
  <c r="V183" i="1" s="1"/>
  <c r="T183" i="1"/>
  <c r="AA11" i="1"/>
  <c r="AB11" i="1" s="1"/>
  <c r="AE11" i="1"/>
  <c r="Y75" i="1"/>
  <c r="U75" i="1"/>
  <c r="V75" i="1" s="1"/>
  <c r="T75" i="1"/>
  <c r="Y443" i="1"/>
  <c r="U443" i="1"/>
  <c r="V443" i="1" s="1"/>
  <c r="T443" i="1"/>
  <c r="T133" i="1"/>
  <c r="Y133" i="1"/>
  <c r="U133" i="1"/>
  <c r="V133" i="1" s="1"/>
  <c r="Y391" i="1"/>
  <c r="T391" i="1"/>
  <c r="U391" i="1"/>
  <c r="V391" i="1" s="1"/>
  <c r="Y312" i="1"/>
  <c r="U312" i="1"/>
  <c r="V312" i="1" s="1"/>
  <c r="T312" i="1"/>
  <c r="U47" i="1"/>
  <c r="V47" i="1" s="1"/>
  <c r="Y47" i="1"/>
  <c r="T47" i="1"/>
  <c r="Y366" i="1"/>
  <c r="U366" i="1"/>
  <c r="V366" i="1" s="1"/>
  <c r="T366" i="1"/>
  <c r="Y48" i="1"/>
  <c r="U48" i="1"/>
  <c r="V48" i="1" s="1"/>
  <c r="T48" i="1"/>
  <c r="Z260" i="1"/>
  <c r="AE260" i="1"/>
  <c r="AA260" i="1"/>
  <c r="AB260" i="1" s="1"/>
  <c r="Z395" i="1"/>
  <c r="AE395" i="1"/>
  <c r="AA395" i="1"/>
  <c r="AB395" i="1" s="1"/>
  <c r="AE253" i="1"/>
  <c r="AA253" i="1"/>
  <c r="AB253" i="1" s="1"/>
  <c r="Z253" i="1"/>
  <c r="Y261" i="1"/>
  <c r="U261" i="1"/>
  <c r="V261" i="1" s="1"/>
  <c r="T261" i="1"/>
  <c r="Z411" i="1"/>
  <c r="AE411" i="1"/>
  <c r="AA411" i="1"/>
  <c r="AB411" i="1" s="1"/>
  <c r="Y157" i="1"/>
  <c r="U157" i="1"/>
  <c r="V157" i="1" s="1"/>
  <c r="T157" i="1"/>
  <c r="T13" i="1"/>
  <c r="U13" i="1"/>
  <c r="V13" i="1" s="1"/>
  <c r="Y13" i="1"/>
  <c r="T60" i="1"/>
  <c r="Y60" i="1"/>
  <c r="U60" i="1"/>
  <c r="V60" i="1" s="1"/>
  <c r="T103" i="1"/>
  <c r="Y103" i="1"/>
  <c r="U103" i="1"/>
  <c r="V103" i="1" s="1"/>
  <c r="Y385" i="1"/>
  <c r="U385" i="1"/>
  <c r="V385" i="1" s="1"/>
  <c r="T385" i="1"/>
  <c r="Y406" i="13"/>
  <c r="Y363" i="13"/>
  <c r="U40" i="1"/>
  <c r="V40" i="1" s="1"/>
  <c r="T40" i="1"/>
  <c r="Y40" i="1"/>
  <c r="Y93" i="1"/>
  <c r="U93" i="1"/>
  <c r="V93" i="1" s="1"/>
  <c r="T93" i="1"/>
  <c r="Y387" i="1"/>
  <c r="U387" i="1"/>
  <c r="V387" i="1" s="1"/>
  <c r="T387" i="1"/>
  <c r="AA361" i="1"/>
  <c r="AB361" i="1" s="1"/>
  <c r="AE361" i="1"/>
  <c r="Z361" i="1"/>
  <c r="Y21" i="13"/>
  <c r="T41" i="1"/>
  <c r="Y41" i="1"/>
  <c r="U41" i="1"/>
  <c r="V41" i="1" s="1"/>
  <c r="U230" i="1"/>
  <c r="V230" i="1" s="1"/>
  <c r="Y230" i="1"/>
  <c r="T230" i="1"/>
  <c r="Y92" i="1"/>
  <c r="U92" i="1"/>
  <c r="V92" i="1" s="1"/>
  <c r="T92" i="1"/>
  <c r="Y291" i="1"/>
  <c r="U291" i="1"/>
  <c r="V291" i="1" s="1"/>
  <c r="T291" i="1"/>
  <c r="Y360" i="1"/>
  <c r="U360" i="1"/>
  <c r="V360" i="1" s="1"/>
  <c r="T360" i="1"/>
  <c r="Y19" i="1"/>
  <c r="T19" i="1"/>
  <c r="U19" i="1"/>
  <c r="V19" i="1" s="1"/>
  <c r="T76" i="1"/>
  <c r="Y76" i="1"/>
  <c r="U76" i="1"/>
  <c r="V76" i="1" s="1"/>
  <c r="Y339" i="1"/>
  <c r="T339" i="1"/>
  <c r="U339" i="1"/>
  <c r="V339" i="1" s="1"/>
  <c r="Y406" i="1"/>
  <c r="T406" i="1"/>
  <c r="U406" i="1"/>
  <c r="V406" i="1" s="1"/>
  <c r="Y385" i="13"/>
  <c r="Y246" i="1"/>
  <c r="U246" i="1"/>
  <c r="V246" i="1" s="1"/>
  <c r="T246" i="1"/>
  <c r="Y309" i="1"/>
  <c r="U309" i="1"/>
  <c r="V309" i="1" s="1"/>
  <c r="T309" i="1"/>
  <c r="Y175" i="1"/>
  <c r="U175" i="1"/>
  <c r="V175" i="1" s="1"/>
  <c r="T175" i="1"/>
  <c r="Y283" i="1"/>
  <c r="U283" i="1"/>
  <c r="V283" i="1" s="1"/>
  <c r="T283" i="1"/>
  <c r="AE51" i="1"/>
  <c r="Z51" i="1"/>
  <c r="AA51" i="1"/>
  <c r="AB51" i="1" s="1"/>
  <c r="Y176" i="1"/>
  <c r="T176" i="1"/>
  <c r="U176" i="1"/>
  <c r="V176" i="1" s="1"/>
  <c r="Z343" i="1"/>
  <c r="AE343" i="1"/>
  <c r="AA343" i="1"/>
  <c r="AB343" i="1" s="1"/>
  <c r="Z177" i="1"/>
  <c r="AE177" i="1"/>
  <c r="AA177" i="1"/>
  <c r="AB177" i="1" s="1"/>
  <c r="Y344" i="1"/>
  <c r="U344" i="1"/>
  <c r="V344" i="1" s="1"/>
  <c r="T344" i="1"/>
  <c r="T333" i="1"/>
  <c r="U333" i="1"/>
  <c r="V333" i="1" s="1"/>
  <c r="Y333" i="1"/>
  <c r="AA39" i="1"/>
  <c r="AB39" i="1" s="1"/>
  <c r="AE39" i="1"/>
  <c r="AE239" i="1"/>
  <c r="AA239" i="1"/>
  <c r="AB239" i="1" s="1"/>
  <c r="Z239" i="1"/>
  <c r="AA287" i="1"/>
  <c r="AB287" i="1" s="1"/>
  <c r="Z287" i="1"/>
  <c r="AE287" i="1"/>
  <c r="AE358" i="1"/>
  <c r="AA358" i="1"/>
  <c r="AB358" i="1" s="1"/>
  <c r="Z358" i="1"/>
  <c r="Z426" i="1"/>
  <c r="AE426" i="1"/>
  <c r="AA426" i="1"/>
  <c r="AB426" i="1" s="1"/>
  <c r="Y264" i="1"/>
  <c r="U264" i="1"/>
  <c r="V264" i="1" s="1"/>
  <c r="T264" i="1"/>
  <c r="T42" i="1"/>
  <c r="Y42" i="1"/>
  <c r="U42" i="1"/>
  <c r="V42" i="1" s="1"/>
  <c r="Y95" i="1"/>
  <c r="T95" i="1"/>
  <c r="U95" i="1"/>
  <c r="V95" i="1" s="1"/>
  <c r="Y290" i="1"/>
  <c r="U290" i="1"/>
  <c r="V290" i="1" s="1"/>
  <c r="T290" i="1"/>
  <c r="U311" i="1"/>
  <c r="V311" i="1" s="1"/>
  <c r="Y311" i="1"/>
  <c r="T311" i="1"/>
  <c r="Y224" i="1"/>
  <c r="U224" i="1"/>
  <c r="V224" i="1" s="1"/>
  <c r="T224" i="1"/>
  <c r="Y357" i="13"/>
  <c r="Y268" i="1"/>
  <c r="T268" i="1"/>
  <c r="U268" i="1"/>
  <c r="V268" i="1" s="1"/>
  <c r="AA55" i="1"/>
  <c r="AB55" i="1" s="1"/>
  <c r="AE55" i="1"/>
  <c r="Z55" i="1"/>
  <c r="AA419" i="1"/>
  <c r="AB419" i="1" s="1"/>
  <c r="AE419" i="1"/>
  <c r="AE7" i="1"/>
  <c r="AA7" i="1"/>
  <c r="AB7" i="1" s="1"/>
  <c r="Z7" i="1"/>
  <c r="Y67" i="1"/>
  <c r="U67" i="1"/>
  <c r="V67" i="1" s="1"/>
  <c r="T67" i="1"/>
  <c r="Y135" i="1"/>
  <c r="U135" i="1"/>
  <c r="V135" i="1" s="1"/>
  <c r="T135" i="1"/>
  <c r="Y258" i="1"/>
  <c r="U258" i="1"/>
  <c r="V258" i="1" s="1"/>
  <c r="T258" i="1"/>
  <c r="Y393" i="1"/>
  <c r="U393" i="1"/>
  <c r="V393" i="1" s="1"/>
  <c r="T393" i="1"/>
  <c r="Y105" i="1"/>
  <c r="T105" i="1"/>
  <c r="U105" i="1"/>
  <c r="V105" i="1" s="1"/>
  <c r="Z272" i="1"/>
  <c r="AE272" i="1"/>
  <c r="AA272" i="1"/>
  <c r="AB272" i="1" s="1"/>
  <c r="AE83" i="1"/>
  <c r="Z83" i="1"/>
  <c r="AA83" i="1"/>
  <c r="AB83" i="1" s="1"/>
  <c r="Y284" i="1"/>
  <c r="T284" i="1"/>
  <c r="U284" i="1"/>
  <c r="V284" i="1" s="1"/>
  <c r="Z355" i="1"/>
  <c r="AE355" i="1"/>
  <c r="AA355" i="1"/>
  <c r="AB355" i="1" s="1"/>
  <c r="Y430" i="13"/>
  <c r="Y403" i="1"/>
  <c r="U403" i="1"/>
  <c r="V403" i="1" s="1"/>
  <c r="T403" i="1"/>
  <c r="U273" i="1"/>
  <c r="V273" i="1" s="1"/>
  <c r="Y273" i="1"/>
  <c r="T273" i="1"/>
  <c r="Y423" i="1"/>
  <c r="U423" i="1"/>
  <c r="V423" i="1" s="1"/>
  <c r="T423" i="1"/>
  <c r="T223" i="1"/>
  <c r="Y223" i="1"/>
  <c r="U223" i="1"/>
  <c r="V223" i="1" s="1"/>
  <c r="Y335" i="1"/>
  <c r="U335" i="1"/>
  <c r="V335" i="1" s="1"/>
  <c r="T335" i="1"/>
  <c r="Y227" i="1"/>
  <c r="T227" i="1"/>
  <c r="U227" i="1"/>
  <c r="V227" i="1" s="1"/>
  <c r="Y34" i="13"/>
  <c r="U392" i="1"/>
  <c r="V392" i="1" s="1"/>
  <c r="Y392" i="1"/>
  <c r="T392" i="1"/>
  <c r="AA24" i="1"/>
  <c r="AB24" i="1" s="1"/>
  <c r="AE24" i="1"/>
  <c r="Z24" i="1"/>
  <c r="Z70" i="1"/>
  <c r="AE70" i="1"/>
  <c r="AA70" i="1"/>
  <c r="AB70" i="1" s="1"/>
  <c r="Y305" i="1"/>
  <c r="U305" i="1"/>
  <c r="V305" i="1" s="1"/>
  <c r="T305" i="1"/>
  <c r="Y325" i="1"/>
  <c r="U325" i="1"/>
  <c r="V325" i="1" s="1"/>
  <c r="T325" i="1"/>
  <c r="Y417" i="1"/>
  <c r="U417" i="1"/>
  <c r="V417" i="1" s="1"/>
  <c r="T417" i="1"/>
  <c r="Y32" i="1"/>
  <c r="T32" i="1"/>
  <c r="U32" i="1"/>
  <c r="V32" i="1" s="1"/>
  <c r="Y172" i="1"/>
  <c r="T172" i="1"/>
  <c r="U172" i="1"/>
  <c r="V172" i="1" s="1"/>
  <c r="Y418" i="1"/>
  <c r="T418" i="1"/>
  <c r="U418" i="1"/>
  <c r="V418" i="1" s="1"/>
  <c r="AA257" i="1"/>
  <c r="AB257" i="1" s="1"/>
  <c r="AE257" i="1"/>
  <c r="Z257" i="1"/>
  <c r="Y90" i="13"/>
  <c r="U16" i="1"/>
  <c r="V16" i="1" s="1"/>
  <c r="Y16" i="1"/>
  <c r="T16" i="1"/>
  <c r="U288" i="1"/>
  <c r="V288" i="1" s="1"/>
  <c r="Y288" i="1"/>
  <c r="T288" i="1"/>
  <c r="Y78" i="1"/>
  <c r="T78" i="1"/>
  <c r="U78" i="1"/>
  <c r="V78" i="1" s="1"/>
  <c r="Y329" i="1"/>
  <c r="U329" i="1"/>
  <c r="V329" i="1" s="1"/>
  <c r="T329" i="1"/>
  <c r="Y99" i="1"/>
  <c r="U99" i="1"/>
  <c r="V99" i="1" s="1"/>
  <c r="T99" i="1"/>
  <c r="Y295" i="1"/>
  <c r="U295" i="1"/>
  <c r="V295" i="1" s="1"/>
  <c r="T295" i="1"/>
  <c r="Z101" i="1"/>
  <c r="AE101" i="1"/>
  <c r="AA101" i="1"/>
  <c r="AB101" i="1" s="1"/>
  <c r="Z422" i="1"/>
  <c r="AE422" i="1"/>
  <c r="AA422" i="1"/>
  <c r="AB422" i="1" s="1"/>
  <c r="U356" i="1"/>
  <c r="V356" i="1" s="1"/>
  <c r="Y356" i="1"/>
  <c r="T356" i="1"/>
  <c r="T25" i="1"/>
  <c r="Y25" i="1"/>
  <c r="U25" i="1"/>
  <c r="V25" i="1" s="1"/>
  <c r="Y71" i="1"/>
  <c r="T71" i="1"/>
  <c r="U71" i="1"/>
  <c r="V71" i="1" s="1"/>
  <c r="T114" i="1"/>
  <c r="Y114" i="1"/>
  <c r="U114" i="1"/>
  <c r="V114" i="1" s="1"/>
  <c r="Y397" i="1"/>
  <c r="U397" i="1"/>
  <c r="V397" i="1" s="1"/>
  <c r="T397" i="1"/>
  <c r="AE128" i="1"/>
  <c r="Z128" i="1"/>
  <c r="AA128" i="1"/>
  <c r="AB128" i="1" s="1"/>
  <c r="AA180" i="1"/>
  <c r="AB180" i="1" s="1"/>
  <c r="AE180" i="1"/>
  <c r="Z180" i="1"/>
  <c r="Y390" i="1"/>
  <c r="U390" i="1"/>
  <c r="V390" i="1" s="1"/>
  <c r="T390" i="1"/>
  <c r="Y276" i="1"/>
  <c r="U276" i="1"/>
  <c r="V276" i="1" s="1"/>
  <c r="T276" i="1"/>
  <c r="Y402" i="1"/>
  <c r="U402" i="1"/>
  <c r="V402" i="1" s="1"/>
  <c r="T402" i="1"/>
  <c r="AE415" i="1"/>
  <c r="Z415" i="1"/>
  <c r="AA415" i="1"/>
  <c r="AB415" i="1" s="1"/>
  <c r="Y106" i="1"/>
  <c r="U106" i="1"/>
  <c r="V106" i="1" s="1"/>
  <c r="T106" i="1"/>
  <c r="Y308" i="1"/>
  <c r="U308" i="1"/>
  <c r="V308" i="1" s="1"/>
  <c r="T308" i="1"/>
  <c r="AA130" i="1"/>
  <c r="AB130" i="1" s="1"/>
  <c r="AE130" i="1"/>
  <c r="Z130" i="1"/>
  <c r="U18" i="1"/>
  <c r="V18" i="1" s="1"/>
  <c r="Y18" i="1"/>
  <c r="T18" i="1"/>
  <c r="Y6" i="1"/>
  <c r="U6" i="1"/>
  <c r="V6" i="1" s="1"/>
  <c r="T6" i="1"/>
  <c r="Y386" i="1"/>
  <c r="U386" i="1"/>
  <c r="V386" i="1" s="1"/>
  <c r="T386" i="1"/>
  <c r="Y351" i="1"/>
  <c r="T351" i="1"/>
  <c r="U351" i="1"/>
  <c r="V351" i="1" s="1"/>
  <c r="U270" i="1"/>
  <c r="V270" i="1" s="1"/>
  <c r="T270" i="1"/>
  <c r="Y270" i="1"/>
  <c r="Y341" i="1"/>
  <c r="U341" i="1"/>
  <c r="V341" i="1" s="1"/>
  <c r="T341" i="1"/>
  <c r="Y57" i="1"/>
  <c r="U57" i="1"/>
  <c r="V57" i="1" s="1"/>
  <c r="T57" i="1"/>
  <c r="Y220" i="1"/>
  <c r="U220" i="1"/>
  <c r="V220" i="1" s="1"/>
  <c r="T220" i="1"/>
  <c r="Y410" i="1"/>
  <c r="T410" i="1"/>
  <c r="U410" i="1"/>
  <c r="V410" i="1" s="1"/>
  <c r="Z181" i="1"/>
  <c r="AA181" i="1"/>
  <c r="AB181" i="1" s="1"/>
  <c r="AE181" i="1"/>
  <c r="AA327" i="1"/>
  <c r="AB327" i="1" s="1"/>
  <c r="AE327" i="1"/>
  <c r="Z327" i="1"/>
  <c r="Z58" i="1"/>
  <c r="AA58" i="1"/>
  <c r="AB58" i="1" s="1"/>
  <c r="AE58" i="1"/>
  <c r="Z221" i="1"/>
  <c r="AE221" i="1"/>
  <c r="AA221" i="1"/>
  <c r="AB221" i="1" s="1"/>
  <c r="Z222" i="1"/>
  <c r="AA222" i="1"/>
  <c r="AB222" i="1" s="1"/>
  <c r="AE222" i="1"/>
  <c r="U285" i="1"/>
  <c r="V285" i="1" s="1"/>
  <c r="Y285" i="1"/>
  <c r="T285" i="1"/>
  <c r="U442" i="1"/>
  <c r="V442" i="1" s="1"/>
  <c r="Y442" i="1"/>
  <c r="T442" i="1"/>
  <c r="Y336" i="13"/>
  <c r="Y357" i="1"/>
  <c r="U357" i="1"/>
  <c r="V357" i="1" s="1"/>
  <c r="T357" i="1"/>
  <c r="Y286" i="1"/>
  <c r="T286" i="1"/>
  <c r="U286" i="1"/>
  <c r="V286" i="1" s="1"/>
  <c r="Y345" i="1"/>
  <c r="T345" i="1"/>
  <c r="U345" i="1"/>
  <c r="V345" i="1" s="1"/>
  <c r="AA61" i="1"/>
  <c r="AB61" i="1" s="1"/>
  <c r="AE61" i="1"/>
  <c r="Z251" i="1"/>
  <c r="AE251" i="1"/>
  <c r="AA251" i="1"/>
  <c r="AB251" i="1" s="1"/>
  <c r="AE374" i="1"/>
  <c r="AA374" i="1"/>
  <c r="AB374" i="1" s="1"/>
  <c r="Z374" i="1"/>
  <c r="AA445" i="1"/>
  <c r="AB445" i="1" s="1"/>
  <c r="AE445" i="1"/>
  <c r="U62" i="1"/>
  <c r="V62" i="1" s="1"/>
  <c r="Y62" i="1"/>
  <c r="T62" i="1"/>
  <c r="U225" i="1"/>
  <c r="V225" i="1" s="1"/>
  <c r="T225" i="1"/>
  <c r="Y225" i="1"/>
  <c r="Y52" i="1"/>
  <c r="U52" i="1"/>
  <c r="V52" i="1" s="1"/>
  <c r="T52" i="1"/>
  <c r="Y242" i="1"/>
  <c r="U242" i="1"/>
  <c r="V242" i="1" s="1"/>
  <c r="T242" i="1"/>
  <c r="Y389" i="1"/>
  <c r="T389" i="1"/>
  <c r="U389" i="1"/>
  <c r="V389" i="1" s="1"/>
  <c r="Y53" i="1"/>
  <c r="U53" i="1"/>
  <c r="V53" i="1" s="1"/>
  <c r="T53" i="1"/>
  <c r="Z81" i="1"/>
  <c r="AE81" i="1"/>
  <c r="U45" i="1"/>
  <c r="V45" i="1" s="1"/>
  <c r="Y45" i="1"/>
  <c r="T45" i="1"/>
  <c r="Y243" i="1"/>
  <c r="U243" i="1"/>
  <c r="V243" i="1" s="1"/>
  <c r="T243" i="1"/>
  <c r="Y338" i="1"/>
  <c r="U338" i="1"/>
  <c r="V338" i="1" s="1"/>
  <c r="T338" i="1"/>
  <c r="Y430" i="1"/>
  <c r="U430" i="1"/>
  <c r="V430" i="1" s="1"/>
  <c r="T430" i="1"/>
  <c r="Y184" i="1"/>
  <c r="T184" i="1"/>
  <c r="U184" i="1"/>
  <c r="V184" i="1" s="1"/>
  <c r="Y280" i="1"/>
  <c r="T280" i="1"/>
  <c r="U280" i="1"/>
  <c r="V280" i="1" s="1"/>
  <c r="AA293" i="1"/>
  <c r="AB293" i="1" s="1"/>
  <c r="AE293" i="1"/>
  <c r="Z293" i="1"/>
  <c r="AA21" i="1"/>
  <c r="AB21" i="1" s="1"/>
  <c r="AE21" i="1"/>
  <c r="Y408" i="1"/>
  <c r="U408" i="1"/>
  <c r="V408" i="1" s="1"/>
  <c r="T408" i="1"/>
  <c r="AE289" i="1"/>
  <c r="AA289" i="1"/>
  <c r="AB289" i="1" s="1"/>
  <c r="Z289" i="1"/>
  <c r="Y9" i="1"/>
  <c r="U9" i="1"/>
  <c r="V9" i="1" s="1"/>
  <c r="T9" i="1"/>
  <c r="Y111" i="1"/>
  <c r="U111" i="1"/>
  <c r="V111" i="1" s="1"/>
  <c r="T111" i="1"/>
  <c r="Y398" i="13"/>
  <c r="Y10" i="1"/>
  <c r="T10" i="1"/>
  <c r="U10" i="1"/>
  <c r="V10" i="1" s="1"/>
  <c r="Y112" i="1"/>
  <c r="T112" i="1"/>
  <c r="U112" i="1"/>
  <c r="V112" i="1" s="1"/>
  <c r="Z113" i="1"/>
  <c r="AE113" i="1"/>
  <c r="U372" i="1"/>
  <c r="V372" i="1" s="1"/>
  <c r="Y372" i="1"/>
  <c r="T372" i="1"/>
  <c r="T238" i="1"/>
  <c r="Y238" i="1"/>
  <c r="U238" i="1"/>
  <c r="V238" i="1" s="1"/>
  <c r="Y347" i="1"/>
  <c r="U347" i="1"/>
  <c r="V347" i="1" s="1"/>
  <c r="T347" i="1"/>
  <c r="U117" i="1"/>
  <c r="V117" i="1" s="1"/>
  <c r="Y117" i="1"/>
  <c r="T117" i="1"/>
  <c r="Y324" i="1"/>
  <c r="U324" i="1"/>
  <c r="V324" i="1" s="1"/>
  <c r="T324" i="1"/>
  <c r="Y323" i="1"/>
  <c r="U323" i="1"/>
  <c r="V323" i="1" s="1"/>
  <c r="T323" i="1"/>
  <c r="Y15" i="13"/>
  <c r="K5" i="15"/>
  <c r="O5" i="15" s="1"/>
  <c r="S5" i="15" s="1"/>
  <c r="W5" i="15" s="1"/>
  <c r="AA5" i="15" s="1"/>
  <c r="AE5" i="15" s="1"/>
  <c r="Y421" i="13" l="1"/>
  <c r="Y393" i="13"/>
  <c r="Y49" i="13"/>
  <c r="AC393" i="13"/>
  <c r="AB84" i="13"/>
  <c r="AF84" i="13" s="1"/>
  <c r="AJ84" i="13" s="1"/>
  <c r="AN84" i="13" s="1"/>
  <c r="AR84" i="13" s="1"/>
  <c r="AF443" i="13"/>
  <c r="AJ443" i="13" s="1"/>
  <c r="AN443" i="13" s="1"/>
  <c r="AR443" i="13" s="1"/>
  <c r="Y270" i="13"/>
  <c r="AB173" i="13"/>
  <c r="AC173" i="13" s="1"/>
  <c r="Y75" i="13"/>
  <c r="AD22" i="14"/>
  <c r="AB162" i="13"/>
  <c r="I446" i="13"/>
  <c r="I455" i="13" s="1"/>
  <c r="O8" i="14"/>
  <c r="S8" i="14"/>
  <c r="Y95" i="13"/>
  <c r="AB378" i="13"/>
  <c r="AC378" i="13" s="1"/>
  <c r="N22" i="14"/>
  <c r="O22" i="14" s="1"/>
  <c r="Y443" i="13"/>
  <c r="AC135" i="13"/>
  <c r="Y349" i="13"/>
  <c r="AF398" i="13"/>
  <c r="AJ398" i="13" s="1"/>
  <c r="AN398" i="13" s="1"/>
  <c r="AR398" i="13" s="1"/>
  <c r="Y138" i="13"/>
  <c r="Y367" i="13"/>
  <c r="Y445" i="13"/>
  <c r="AC103" i="13"/>
  <c r="Y103" i="13"/>
  <c r="Y294" i="13"/>
  <c r="Y354" i="13"/>
  <c r="R19" i="15"/>
  <c r="AB168" i="13"/>
  <c r="AC168" i="13" s="1"/>
  <c r="AC362" i="13"/>
  <c r="AB14" i="13"/>
  <c r="AB403" i="13"/>
  <c r="AC403" i="13" s="1"/>
  <c r="Y355" i="13"/>
  <c r="AF175" i="13"/>
  <c r="AJ175" i="13" s="1"/>
  <c r="AN175" i="13" s="1"/>
  <c r="AR175" i="13" s="1"/>
  <c r="Y66" i="13"/>
  <c r="Y288" i="13"/>
  <c r="Y62" i="13"/>
  <c r="Y81" i="13"/>
  <c r="AC222" i="13"/>
  <c r="Y222" i="13"/>
  <c r="Y379" i="13"/>
  <c r="Y110" i="13"/>
  <c r="Y59" i="13"/>
  <c r="Y418" i="13"/>
  <c r="AB144" i="13"/>
  <c r="AF144" i="13" s="1"/>
  <c r="Y287" i="13"/>
  <c r="AC418" i="13"/>
  <c r="R22" i="14"/>
  <c r="S22" i="14" s="1"/>
  <c r="Y70" i="13"/>
  <c r="Y308" i="13"/>
  <c r="Y180" i="13"/>
  <c r="Y25" i="13"/>
  <c r="Y332" i="13"/>
  <c r="Y337" i="13"/>
  <c r="AF416" i="13"/>
  <c r="AJ416" i="13" s="1"/>
  <c r="AN416" i="13" s="1"/>
  <c r="AR416" i="13" s="1"/>
  <c r="AC416" i="13"/>
  <c r="Y442" i="13"/>
  <c r="Y404" i="13"/>
  <c r="AB290" i="13"/>
  <c r="AC290" i="13" s="1"/>
  <c r="AF383" i="13"/>
  <c r="AJ383" i="13" s="1"/>
  <c r="AN383" i="13" s="1"/>
  <c r="AR383" i="13" s="1"/>
  <c r="AC383" i="13"/>
  <c r="Y26" i="13"/>
  <c r="Y220" i="13"/>
  <c r="AF220" i="13"/>
  <c r="AJ220" i="13" s="1"/>
  <c r="AN220" i="13" s="1"/>
  <c r="AR220" i="13" s="1"/>
  <c r="AB219" i="13"/>
  <c r="AC219" i="13" s="1"/>
  <c r="AF26" i="13"/>
  <c r="AJ26" i="13" s="1"/>
  <c r="AN26" i="13" s="1"/>
  <c r="AR26" i="13" s="1"/>
  <c r="AF374" i="13"/>
  <c r="AJ374" i="13" s="1"/>
  <c r="AN374" i="13" s="1"/>
  <c r="AR374" i="13" s="1"/>
  <c r="Y420" i="13"/>
  <c r="E33" i="14"/>
  <c r="Y258" i="13"/>
  <c r="Y383" i="13"/>
  <c r="AC258" i="13"/>
  <c r="Y373" i="13"/>
  <c r="AB408" i="13"/>
  <c r="AC408" i="13" s="1"/>
  <c r="AF395" i="13"/>
  <c r="AJ395" i="13" s="1"/>
  <c r="AN395" i="13" s="1"/>
  <c r="AR395" i="13" s="1"/>
  <c r="AB150" i="13"/>
  <c r="AF150" i="13" s="1"/>
  <c r="Y362" i="13"/>
  <c r="Y225" i="13"/>
  <c r="Y305" i="13"/>
  <c r="Y311" i="13"/>
  <c r="AC138" i="13"/>
  <c r="AF138" i="13"/>
  <c r="AJ138" i="13" s="1"/>
  <c r="AN138" i="13" s="1"/>
  <c r="AR138" i="13" s="1"/>
  <c r="AB401" i="13"/>
  <c r="AC401" i="13" s="1"/>
  <c r="Y22" i="13"/>
  <c r="AB329" i="13"/>
  <c r="AF329" i="13" s="1"/>
  <c r="AJ329" i="13" s="1"/>
  <c r="AN329" i="13" s="1"/>
  <c r="AR329" i="13" s="1"/>
  <c r="AB425" i="13"/>
  <c r="AC425" i="13" s="1"/>
  <c r="AF402" i="13"/>
  <c r="AJ402" i="13" s="1"/>
  <c r="AN402" i="13" s="1"/>
  <c r="AR402" i="13" s="1"/>
  <c r="AC402" i="13"/>
  <c r="AC372" i="13"/>
  <c r="AF372" i="13"/>
  <c r="AJ372" i="13" s="1"/>
  <c r="AN372" i="13" s="1"/>
  <c r="AR372" i="13" s="1"/>
  <c r="AF390" i="13"/>
  <c r="AJ390" i="13" s="1"/>
  <c r="AN390" i="13" s="1"/>
  <c r="AR390" i="13" s="1"/>
  <c r="AC390" i="13"/>
  <c r="AF356" i="13"/>
  <c r="AJ356" i="13" s="1"/>
  <c r="AN356" i="13" s="1"/>
  <c r="AR356" i="13" s="1"/>
  <c r="Y422" i="13"/>
  <c r="AF422" i="13"/>
  <c r="AJ422" i="13" s="1"/>
  <c r="AN422" i="13" s="1"/>
  <c r="AR422" i="13" s="1"/>
  <c r="AB69" i="13"/>
  <c r="AC69" i="13" s="1"/>
  <c r="Y217" i="13"/>
  <c r="AB314" i="13"/>
  <c r="AC314" i="13" s="1"/>
  <c r="AC346" i="13"/>
  <c r="AF346" i="13"/>
  <c r="AJ346" i="13" s="1"/>
  <c r="AN346" i="13" s="1"/>
  <c r="AR346" i="13" s="1"/>
  <c r="AC349" i="13"/>
  <c r="AF349" i="13"/>
  <c r="AJ349" i="13" s="1"/>
  <c r="AN349" i="13" s="1"/>
  <c r="AR349" i="13" s="1"/>
  <c r="AC95" i="13"/>
  <c r="AF95" i="13"/>
  <c r="AJ95" i="13" s="1"/>
  <c r="AN95" i="13" s="1"/>
  <c r="AR95" i="13" s="1"/>
  <c r="AF445" i="13"/>
  <c r="AJ445" i="13" s="1"/>
  <c r="AN445" i="13" s="1"/>
  <c r="AR445" i="13" s="1"/>
  <c r="AC445" i="13"/>
  <c r="Y346" i="13"/>
  <c r="AB343" i="13"/>
  <c r="AF343" i="13" s="1"/>
  <c r="AJ343" i="13" s="1"/>
  <c r="AN343" i="13" s="1"/>
  <c r="AR343" i="13" s="1"/>
  <c r="Y388" i="13"/>
  <c r="Y23" i="13"/>
  <c r="AB392" i="13"/>
  <c r="AF392" i="13" s="1"/>
  <c r="AJ392" i="13" s="1"/>
  <c r="AN392" i="13" s="1"/>
  <c r="AR392" i="13" s="1"/>
  <c r="Y350" i="13"/>
  <c r="Y265" i="13"/>
  <c r="Y47" i="13"/>
  <c r="Y117" i="13"/>
  <c r="AC263" i="13"/>
  <c r="Y263" i="13"/>
  <c r="Y148" i="13"/>
  <c r="AF89" i="13"/>
  <c r="AJ89" i="13" s="1"/>
  <c r="AN89" i="13" s="1"/>
  <c r="AR89" i="13" s="1"/>
  <c r="Y89" i="13"/>
  <c r="AC41" i="13"/>
  <c r="AC49" i="13"/>
  <c r="AF49" i="13"/>
  <c r="AJ49" i="13" s="1"/>
  <c r="AN49" i="13" s="1"/>
  <c r="AR49" i="13" s="1"/>
  <c r="AF47" i="13"/>
  <c r="AJ47" i="13" s="1"/>
  <c r="AN47" i="13" s="1"/>
  <c r="AR47" i="13" s="1"/>
  <c r="AC47" i="13"/>
  <c r="Y261" i="13"/>
  <c r="AC268" i="13"/>
  <c r="Y232" i="13"/>
  <c r="Y289" i="13"/>
  <c r="AB307" i="13"/>
  <c r="Y293" i="13"/>
  <c r="AB223" i="13"/>
  <c r="AC223" i="13" s="1"/>
  <c r="AF308" i="13"/>
  <c r="AJ308" i="13" s="1"/>
  <c r="AN308" i="13" s="1"/>
  <c r="AR308" i="13" s="1"/>
  <c r="Y303" i="13"/>
  <c r="Y268" i="13"/>
  <c r="AF62" i="13"/>
  <c r="AJ62" i="13" s="1"/>
  <c r="AN62" i="13" s="1"/>
  <c r="AR62" i="13" s="1"/>
  <c r="Y324" i="13"/>
  <c r="AF171" i="13"/>
  <c r="AJ171" i="13" s="1"/>
  <c r="AN171" i="13" s="1"/>
  <c r="AR171" i="13" s="1"/>
  <c r="AC324" i="13"/>
  <c r="Y41" i="13"/>
  <c r="Y171" i="13"/>
  <c r="Y274" i="13"/>
  <c r="AF110" i="13"/>
  <c r="AJ110" i="13" s="1"/>
  <c r="AN110" i="13" s="1"/>
  <c r="AR110" i="13" s="1"/>
  <c r="AC110" i="13"/>
  <c r="AB292" i="13"/>
  <c r="AC292" i="13" s="1"/>
  <c r="Y87" i="13"/>
  <c r="Y175" i="13"/>
  <c r="AF288" i="13"/>
  <c r="AJ288" i="13" s="1"/>
  <c r="AN288" i="13" s="1"/>
  <c r="AR288" i="13" s="1"/>
  <c r="AC180" i="13"/>
  <c r="AF180" i="13"/>
  <c r="AJ180" i="13" s="1"/>
  <c r="AN180" i="13" s="1"/>
  <c r="AR180" i="13" s="1"/>
  <c r="AF75" i="13"/>
  <c r="AJ75" i="13" s="1"/>
  <c r="AN75" i="13" s="1"/>
  <c r="AR75" i="13" s="1"/>
  <c r="AC75" i="13"/>
  <c r="Y122" i="13"/>
  <c r="AF252" i="13"/>
  <c r="AJ252" i="13" s="1"/>
  <c r="AN252" i="13" s="1"/>
  <c r="AR252" i="13" s="1"/>
  <c r="AB76" i="13"/>
  <c r="AF76" i="13" s="1"/>
  <c r="AJ76" i="13" s="1"/>
  <c r="AN76" i="13" s="1"/>
  <c r="AR76" i="13" s="1"/>
  <c r="AF90" i="13"/>
  <c r="AJ90" i="13" s="1"/>
  <c r="AN90" i="13" s="1"/>
  <c r="AR90" i="13" s="1"/>
  <c r="Y230" i="13"/>
  <c r="AB228" i="13"/>
  <c r="AF228" i="13" s="1"/>
  <c r="AJ228" i="13" s="1"/>
  <c r="AN228" i="13" s="1"/>
  <c r="AR228" i="13" s="1"/>
  <c r="Y42" i="13"/>
  <c r="Y114" i="13"/>
  <c r="AB282" i="13"/>
  <c r="AC282" i="13" s="1"/>
  <c r="AB57" i="13"/>
  <c r="AB157" i="13"/>
  <c r="AC157" i="13" s="1"/>
  <c r="AF178" i="13"/>
  <c r="AJ178" i="13" s="1"/>
  <c r="AN178" i="13" s="1"/>
  <c r="AR178" i="13" s="1"/>
  <c r="Y176" i="13"/>
  <c r="AF114" i="13"/>
  <c r="AJ114" i="13" s="1"/>
  <c r="AN114" i="13" s="1"/>
  <c r="AR114" i="13" s="1"/>
  <c r="AB181" i="13"/>
  <c r="AF181" i="13" s="1"/>
  <c r="AJ181" i="13" s="1"/>
  <c r="AN181" i="13" s="1"/>
  <c r="AR181" i="13" s="1"/>
  <c r="Y132" i="13"/>
  <c r="AF233" i="13"/>
  <c r="AJ233" i="13" s="1"/>
  <c r="AN233" i="13" s="1"/>
  <c r="AR233" i="13" s="1"/>
  <c r="AC274" i="13"/>
  <c r="Y224" i="13"/>
  <c r="Y248" i="13"/>
  <c r="AB295" i="13"/>
  <c r="AF295" i="13" s="1"/>
  <c r="AJ295" i="13" s="1"/>
  <c r="AN295" i="13" s="1"/>
  <c r="AR295" i="13" s="1"/>
  <c r="AC21" i="13"/>
  <c r="AF21" i="13"/>
  <c r="AJ21" i="13" s="1"/>
  <c r="AN21" i="13" s="1"/>
  <c r="AR21" i="13" s="1"/>
  <c r="Y65" i="13"/>
  <c r="Y53" i="13"/>
  <c r="AF42" i="13"/>
  <c r="AJ42" i="13" s="1"/>
  <c r="AN42" i="13" s="1"/>
  <c r="AR42" i="13" s="1"/>
  <c r="AC42" i="13"/>
  <c r="Y43" i="13"/>
  <c r="AB35" i="13"/>
  <c r="AC35" i="13" s="1"/>
  <c r="AB16" i="13"/>
  <c r="AF16" i="13" s="1"/>
  <c r="AJ16" i="13" s="1"/>
  <c r="AN16" i="13" s="1"/>
  <c r="AR16" i="13" s="1"/>
  <c r="AF373" i="13"/>
  <c r="AJ373" i="13" s="1"/>
  <c r="AN373" i="13" s="1"/>
  <c r="AR373" i="13" s="1"/>
  <c r="AC373" i="13"/>
  <c r="AC176" i="13"/>
  <c r="AF176" i="13"/>
  <c r="AJ176" i="13" s="1"/>
  <c r="AN176" i="13" s="1"/>
  <c r="AR176" i="13" s="1"/>
  <c r="AF294" i="13"/>
  <c r="AJ294" i="13" s="1"/>
  <c r="AN294" i="13" s="1"/>
  <c r="AR294" i="13" s="1"/>
  <c r="AC294" i="13"/>
  <c r="AC354" i="13"/>
  <c r="AF354" i="13"/>
  <c r="AJ354" i="13" s="1"/>
  <c r="AN354" i="13" s="1"/>
  <c r="AR354" i="13" s="1"/>
  <c r="AC388" i="13"/>
  <c r="AF388" i="13"/>
  <c r="AJ388" i="13" s="1"/>
  <c r="AN388" i="13" s="1"/>
  <c r="AR388" i="13" s="1"/>
  <c r="AF224" i="13"/>
  <c r="AJ224" i="13" s="1"/>
  <c r="AN224" i="13" s="1"/>
  <c r="AR224" i="13" s="1"/>
  <c r="AC224" i="13"/>
  <c r="AC255" i="13"/>
  <c r="AF255" i="13"/>
  <c r="AJ255" i="13" s="1"/>
  <c r="AN255" i="13" s="1"/>
  <c r="AR255" i="13" s="1"/>
  <c r="AF226" i="13"/>
  <c r="AJ226" i="13" s="1"/>
  <c r="AN226" i="13" s="1"/>
  <c r="AR226" i="13" s="1"/>
  <c r="AC226" i="13"/>
  <c r="AC357" i="13"/>
  <c r="AF357" i="13"/>
  <c r="AJ357" i="13" s="1"/>
  <c r="AN357" i="13" s="1"/>
  <c r="AR357" i="13" s="1"/>
  <c r="AC275" i="13"/>
  <c r="AF275" i="13"/>
  <c r="AJ275" i="13" s="1"/>
  <c r="AN275" i="13" s="1"/>
  <c r="AR275" i="13" s="1"/>
  <c r="AF170" i="13"/>
  <c r="AJ170" i="13" s="1"/>
  <c r="AN170" i="13" s="1"/>
  <c r="AR170" i="13" s="1"/>
  <c r="AC170" i="13"/>
  <c r="AC81" i="13"/>
  <c r="AB399" i="13"/>
  <c r="AC399" i="13" s="1"/>
  <c r="Y32" i="13"/>
  <c r="Y234" i="13"/>
  <c r="AC250" i="13"/>
  <c r="AB27" i="13"/>
  <c r="AC27" i="13" s="1"/>
  <c r="Y177" i="13"/>
  <c r="Y262" i="13"/>
  <c r="AC404" i="13"/>
  <c r="Y250" i="13"/>
  <c r="Y251" i="13"/>
  <c r="AB325" i="13"/>
  <c r="AF325" i="13" s="1"/>
  <c r="AJ325" i="13" s="1"/>
  <c r="AN325" i="13" s="1"/>
  <c r="AR325" i="13" s="1"/>
  <c r="AF234" i="13"/>
  <c r="AJ234" i="13" s="1"/>
  <c r="AN234" i="13" s="1"/>
  <c r="AR234" i="13" s="1"/>
  <c r="Y109" i="13"/>
  <c r="AB260" i="13"/>
  <c r="AC260" i="13" s="1"/>
  <c r="AC265" i="13"/>
  <c r="AC350" i="13"/>
  <c r="AF253" i="13"/>
  <c r="AJ253" i="13" s="1"/>
  <c r="AN253" i="13" s="1"/>
  <c r="AR253" i="13" s="1"/>
  <c r="Y356" i="13"/>
  <c r="Y353" i="13"/>
  <c r="AB340" i="13"/>
  <c r="AF340" i="13" s="1"/>
  <c r="AJ340" i="13" s="1"/>
  <c r="AN340" i="13" s="1"/>
  <c r="AR340" i="13" s="1"/>
  <c r="Y264" i="13"/>
  <c r="Y240" i="13"/>
  <c r="AF245" i="13"/>
  <c r="AJ245" i="13" s="1"/>
  <c r="AN245" i="13" s="1"/>
  <c r="AR245" i="13" s="1"/>
  <c r="AF240" i="13"/>
  <c r="AJ240" i="13" s="1"/>
  <c r="AN240" i="13" s="1"/>
  <c r="AR240" i="13" s="1"/>
  <c r="Y108" i="13"/>
  <c r="AC66" i="13"/>
  <c r="AB106" i="13"/>
  <c r="AC106" i="13" s="1"/>
  <c r="AF348" i="13"/>
  <c r="AJ348" i="13" s="1"/>
  <c r="AN348" i="13" s="1"/>
  <c r="AR348" i="13" s="1"/>
  <c r="Y348" i="13"/>
  <c r="Y395" i="13"/>
  <c r="F22" i="14"/>
  <c r="G22" i="14" s="1"/>
  <c r="X11" i="13"/>
  <c r="F8" i="15"/>
  <c r="AC232" i="13"/>
  <c r="AF232" i="13"/>
  <c r="AJ232" i="13" s="1"/>
  <c r="AN232" i="13" s="1"/>
  <c r="AR232" i="13" s="1"/>
  <c r="AF53" i="13"/>
  <c r="AJ53" i="13" s="1"/>
  <c r="AN53" i="13" s="1"/>
  <c r="AR53" i="13" s="1"/>
  <c r="AC53" i="13"/>
  <c r="AC289" i="13"/>
  <c r="AF289" i="13"/>
  <c r="AJ289" i="13" s="1"/>
  <c r="AN289" i="13" s="1"/>
  <c r="AR289" i="13" s="1"/>
  <c r="AC25" i="13"/>
  <c r="AF25" i="13"/>
  <c r="AJ25" i="13" s="1"/>
  <c r="AN25" i="13" s="1"/>
  <c r="AR25" i="13" s="1"/>
  <c r="AF61" i="13"/>
  <c r="AJ61" i="13" s="1"/>
  <c r="AN61" i="13" s="1"/>
  <c r="AR61" i="13" s="1"/>
  <c r="AC61" i="13"/>
  <c r="AC243" i="13"/>
  <c r="AF243" i="13"/>
  <c r="AJ243" i="13" s="1"/>
  <c r="AN243" i="13" s="1"/>
  <c r="AR243" i="13" s="1"/>
  <c r="AF32" i="13"/>
  <c r="AJ32" i="13" s="1"/>
  <c r="AN32" i="13" s="1"/>
  <c r="AR32" i="13" s="1"/>
  <c r="AC32" i="13"/>
  <c r="AC251" i="13"/>
  <c r="AF251" i="13"/>
  <c r="AJ251" i="13" s="1"/>
  <c r="AN251" i="13" s="1"/>
  <c r="AR251" i="13" s="1"/>
  <c r="AC345" i="13"/>
  <c r="AF345" i="13"/>
  <c r="AJ345" i="13" s="1"/>
  <c r="AN345" i="13" s="1"/>
  <c r="AR345" i="13" s="1"/>
  <c r="AF342" i="13"/>
  <c r="AJ342" i="13" s="1"/>
  <c r="AN342" i="13" s="1"/>
  <c r="AR342" i="13" s="1"/>
  <c r="AC342" i="13"/>
  <c r="AC286" i="13"/>
  <c r="AF286" i="13"/>
  <c r="AJ286" i="13" s="1"/>
  <c r="AN286" i="13" s="1"/>
  <c r="AR286" i="13" s="1"/>
  <c r="AC317" i="13"/>
  <c r="AF317" i="13"/>
  <c r="AJ317" i="13" s="1"/>
  <c r="AN317" i="13" s="1"/>
  <c r="AR317" i="13" s="1"/>
  <c r="AF363" i="13"/>
  <c r="AJ363" i="13" s="1"/>
  <c r="AN363" i="13" s="1"/>
  <c r="AR363" i="13" s="1"/>
  <c r="AC363" i="13"/>
  <c r="AB371" i="13"/>
  <c r="AC371" i="13" s="1"/>
  <c r="AB319" i="13"/>
  <c r="Y317" i="13"/>
  <c r="Y283" i="13"/>
  <c r="Y68" i="13"/>
  <c r="Y276" i="13"/>
  <c r="AF242" i="13"/>
  <c r="AJ242" i="13" s="1"/>
  <c r="AN242" i="13" s="1"/>
  <c r="AR242" i="13" s="1"/>
  <c r="AC28" i="13"/>
  <c r="AC358" i="13"/>
  <c r="AC221" i="13"/>
  <c r="AC118" i="13"/>
  <c r="AB413" i="13"/>
  <c r="AB105" i="13"/>
  <c r="AB284" i="13"/>
  <c r="AF267" i="13"/>
  <c r="AJ267" i="13" s="1"/>
  <c r="AN267" i="13" s="1"/>
  <c r="AR267" i="13" s="1"/>
  <c r="AC351" i="13"/>
  <c r="AB397" i="13"/>
  <c r="AF397" i="13" s="1"/>
  <c r="AJ397" i="13" s="1"/>
  <c r="AN397" i="13" s="1"/>
  <c r="AR397" i="13" s="1"/>
  <c r="Y380" i="13"/>
  <c r="AB67" i="13"/>
  <c r="AF380" i="13"/>
  <c r="AJ380" i="13" s="1"/>
  <c r="AN380" i="13" s="1"/>
  <c r="AR380" i="13" s="1"/>
  <c r="AF281" i="13"/>
  <c r="AJ281" i="13" s="1"/>
  <c r="AN281" i="13" s="1"/>
  <c r="AR281" i="13" s="1"/>
  <c r="Y331" i="13"/>
  <c r="AC429" i="13"/>
  <c r="Y267" i="13"/>
  <c r="Y92" i="13"/>
  <c r="AC355" i="13"/>
  <c r="AC279" i="13"/>
  <c r="Y51" i="13"/>
  <c r="Y351" i="13"/>
  <c r="Y99" i="13"/>
  <c r="AF24" i="13"/>
  <c r="AJ24" i="13" s="1"/>
  <c r="AN24" i="13" s="1"/>
  <c r="AR24" i="13" s="1"/>
  <c r="AF417" i="13"/>
  <c r="AJ417" i="13" s="1"/>
  <c r="AN417" i="13" s="1"/>
  <c r="AR417" i="13" s="1"/>
  <c r="Y344" i="13"/>
  <c r="AF87" i="13"/>
  <c r="AJ87" i="13" s="1"/>
  <c r="AN87" i="13" s="1"/>
  <c r="AR87" i="13" s="1"/>
  <c r="AB256" i="13"/>
  <c r="Y429" i="13"/>
  <c r="AF430" i="13"/>
  <c r="AJ430" i="13" s="1"/>
  <c r="AN430" i="13" s="1"/>
  <c r="AR430" i="13" s="1"/>
  <c r="Y24" i="13"/>
  <c r="AF410" i="13"/>
  <c r="AJ410" i="13" s="1"/>
  <c r="AN410" i="13" s="1"/>
  <c r="AR410" i="13" s="1"/>
  <c r="AB227" i="13"/>
  <c r="AF227" i="13" s="1"/>
  <c r="AJ227" i="13" s="1"/>
  <c r="AN227" i="13" s="1"/>
  <c r="AR227" i="13" s="1"/>
  <c r="Y279" i="13"/>
  <c r="AF244" i="13"/>
  <c r="AJ244" i="13" s="1"/>
  <c r="AN244" i="13" s="1"/>
  <c r="AR244" i="13" s="1"/>
  <c r="AC230" i="13"/>
  <c r="AC421" i="13"/>
  <c r="AC420" i="13"/>
  <c r="AC293" i="13"/>
  <c r="AC344" i="13"/>
  <c r="AC367" i="13"/>
  <c r="AC331" i="13"/>
  <c r="AF70" i="13"/>
  <c r="AJ70" i="13" s="1"/>
  <c r="AN70" i="13" s="1"/>
  <c r="AR70" i="13" s="1"/>
  <c r="AF262" i="13"/>
  <c r="AJ262" i="13" s="1"/>
  <c r="AN262" i="13" s="1"/>
  <c r="AR262" i="13" s="1"/>
  <c r="AC332" i="13"/>
  <c r="AF353" i="13"/>
  <c r="AJ353" i="13" s="1"/>
  <c r="AN353" i="13" s="1"/>
  <c r="AR353" i="13" s="1"/>
  <c r="AF270" i="13"/>
  <c r="AJ270" i="13" s="1"/>
  <c r="AN270" i="13" s="1"/>
  <c r="AR270" i="13" s="1"/>
  <c r="AC85" i="13"/>
  <c r="Y85" i="13"/>
  <c r="AB154" i="13"/>
  <c r="AC154" i="13" s="1"/>
  <c r="AB159" i="13"/>
  <c r="AC159" i="13" s="1"/>
  <c r="AB164" i="13"/>
  <c r="AF164" i="13" s="1"/>
  <c r="AG259" i="1"/>
  <c r="AH259" i="1" s="1"/>
  <c r="Y327" i="13"/>
  <c r="Y323" i="13"/>
  <c r="Y242" i="13"/>
  <c r="AC80" i="13"/>
  <c r="AC327" i="13"/>
  <c r="AF327" i="13"/>
  <c r="AJ327" i="13" s="1"/>
  <c r="AN327" i="13" s="1"/>
  <c r="AR327" i="13" s="1"/>
  <c r="AF309" i="13"/>
  <c r="AJ309" i="13" s="1"/>
  <c r="AN309" i="13" s="1"/>
  <c r="AR309" i="13" s="1"/>
  <c r="AC39" i="13"/>
  <c r="AB315" i="13"/>
  <c r="AC315" i="13" s="1"/>
  <c r="Y441" i="13"/>
  <c r="S25" i="14"/>
  <c r="AC366" i="13"/>
  <c r="AC379" i="13"/>
  <c r="AC411" i="13"/>
  <c r="O17" i="14"/>
  <c r="AA259" i="1"/>
  <c r="AB259" i="1" s="1"/>
  <c r="AC249" i="13"/>
  <c r="AC99" i="13"/>
  <c r="AF99" i="13"/>
  <c r="AJ99" i="13" s="1"/>
  <c r="AN99" i="13" s="1"/>
  <c r="AR99" i="13" s="1"/>
  <c r="Y167" i="13"/>
  <c r="AB45" i="13"/>
  <c r="AF45" i="13" s="1"/>
  <c r="AJ45" i="13" s="1"/>
  <c r="AN45" i="13" s="1"/>
  <c r="AR45" i="13" s="1"/>
  <c r="AB137" i="13"/>
  <c r="AF137" i="13" s="1"/>
  <c r="AK259" i="1"/>
  <c r="AQ259" i="1" s="1"/>
  <c r="AB91" i="13"/>
  <c r="AF91" i="13" s="1"/>
  <c r="AJ91" i="13" s="1"/>
  <c r="AN91" i="13" s="1"/>
  <c r="AR91" i="13" s="1"/>
  <c r="Y368" i="13"/>
  <c r="AB316" i="13"/>
  <c r="AC316" i="13" s="1"/>
  <c r="AF22" i="13"/>
  <c r="AJ22" i="13" s="1"/>
  <c r="AN22" i="13" s="1"/>
  <c r="AR22" i="13" s="1"/>
  <c r="AF261" i="13"/>
  <c r="AJ261" i="13" s="1"/>
  <c r="AN261" i="13" s="1"/>
  <c r="AR261" i="13" s="1"/>
  <c r="Y52" i="13"/>
  <c r="Y145" i="13"/>
  <c r="AB161" i="13"/>
  <c r="AF161" i="13" s="1"/>
  <c r="AF370" i="13"/>
  <c r="AG370" i="13" s="1"/>
  <c r="AF441" i="13"/>
  <c r="AJ441" i="13" s="1"/>
  <c r="AN441" i="13" s="1"/>
  <c r="AR441" i="13" s="1"/>
  <c r="AB435" i="13"/>
  <c r="AC435" i="13" s="1"/>
  <c r="Y424" i="13"/>
  <c r="AC365" i="13"/>
  <c r="AC337" i="13"/>
  <c r="AF368" i="13"/>
  <c r="AG368" i="13" s="1"/>
  <c r="AC246" i="13"/>
  <c r="AB158" i="13"/>
  <c r="AC158" i="13" s="1"/>
  <c r="AB169" i="13"/>
  <c r="AF109" i="13"/>
  <c r="AJ109" i="13" s="1"/>
  <c r="AN109" i="13" s="1"/>
  <c r="AR109" i="13" s="1"/>
  <c r="AC92" i="13"/>
  <c r="AB437" i="13"/>
  <c r="AC437" i="13" s="1"/>
  <c r="AF51" i="13"/>
  <c r="AJ51" i="13" s="1"/>
  <c r="AN51" i="13" s="1"/>
  <c r="AR51" i="13" s="1"/>
  <c r="Y78" i="13"/>
  <c r="AC287" i="13"/>
  <c r="AB17" i="13"/>
  <c r="AF400" i="13"/>
  <c r="AB328" i="13"/>
  <c r="AC328" i="13" s="1"/>
  <c r="AB436" i="13"/>
  <c r="AB83" i="13"/>
  <c r="AB184" i="13"/>
  <c r="AB369" i="13"/>
  <c r="AC369" i="13" s="1"/>
  <c r="AB127" i="13"/>
  <c r="AF127" i="13" s="1"/>
  <c r="AB439" i="13"/>
  <c r="AC439" i="13" s="1"/>
  <c r="O19" i="14"/>
  <c r="AB444" i="13"/>
  <c r="AB313" i="13"/>
  <c r="Y233" i="13"/>
  <c r="AC43" i="13"/>
  <c r="Z259" i="1"/>
  <c r="AF423" i="13"/>
  <c r="AJ423" i="13" s="1"/>
  <c r="AN423" i="13" s="1"/>
  <c r="AR423" i="13" s="1"/>
  <c r="Y120" i="13"/>
  <c r="AC78" i="13"/>
  <c r="AC130" i="13"/>
  <c r="Y361" i="13"/>
  <c r="AF426" i="13"/>
  <c r="AJ426" i="13" s="1"/>
  <c r="AN426" i="13" s="1"/>
  <c r="AR426" i="13" s="1"/>
  <c r="N9" i="15"/>
  <c r="AF65" i="13"/>
  <c r="AJ65" i="13" s="1"/>
  <c r="AN65" i="13" s="1"/>
  <c r="AR65" i="13" s="1"/>
  <c r="AC336" i="13"/>
  <c r="AC68" i="13"/>
  <c r="AC352" i="13"/>
  <c r="AC409" i="13"/>
  <c r="Y409" i="13"/>
  <c r="AC177" i="13"/>
  <c r="AF133" i="13"/>
  <c r="AJ133" i="13" s="1"/>
  <c r="AN133" i="13" s="1"/>
  <c r="AR133" i="13" s="1"/>
  <c r="AC361" i="13"/>
  <c r="AC442" i="13"/>
  <c r="Y56" i="13"/>
  <c r="Y273" i="13"/>
  <c r="AF120" i="13"/>
  <c r="AJ120" i="13" s="1"/>
  <c r="AN120" i="13" s="1"/>
  <c r="AR120" i="13" s="1"/>
  <c r="AC174" i="13"/>
  <c r="AC96" i="13"/>
  <c r="Y174" i="13"/>
  <c r="AE25" i="14"/>
  <c r="S13" i="14"/>
  <c r="F12" i="14"/>
  <c r="F10" i="15" s="1"/>
  <c r="H10" i="15" s="1"/>
  <c r="AA38" i="14"/>
  <c r="AF122" i="13"/>
  <c r="AJ122" i="13" s="1"/>
  <c r="AN122" i="13" s="1"/>
  <c r="AR122" i="13" s="1"/>
  <c r="AC122" i="13"/>
  <c r="AF323" i="13"/>
  <c r="AJ323" i="13" s="1"/>
  <c r="AN323" i="13" s="1"/>
  <c r="AR323" i="13" s="1"/>
  <c r="AC323" i="13"/>
  <c r="N12" i="14"/>
  <c r="N10" i="15" s="1"/>
  <c r="Y133" i="13"/>
  <c r="AD12" i="14"/>
  <c r="AD10" i="15" s="1"/>
  <c r="Y64" i="13"/>
  <c r="AF132" i="13"/>
  <c r="AJ132" i="13" s="1"/>
  <c r="AN132" i="13" s="1"/>
  <c r="AR132" i="13" s="1"/>
  <c r="F9" i="15"/>
  <c r="AF112" i="13"/>
  <c r="AJ112" i="13" s="1"/>
  <c r="AN112" i="13" s="1"/>
  <c r="AR112" i="13" s="1"/>
  <c r="Y30" i="13"/>
  <c r="R12" i="15"/>
  <c r="AF273" i="13"/>
  <c r="AJ273" i="13" s="1"/>
  <c r="AN273" i="13" s="1"/>
  <c r="AR273" i="13" s="1"/>
  <c r="AA19" i="14"/>
  <c r="AC264" i="13"/>
  <c r="AF248" i="13"/>
  <c r="AJ248" i="13" s="1"/>
  <c r="AN248" i="13" s="1"/>
  <c r="AR248" i="13" s="1"/>
  <c r="Y39" i="13"/>
  <c r="AF341" i="13"/>
  <c r="AJ341" i="13" s="1"/>
  <c r="AN341" i="13" s="1"/>
  <c r="AR341" i="13" s="1"/>
  <c r="AF385" i="13"/>
  <c r="AJ385" i="13" s="1"/>
  <c r="AN385" i="13" s="1"/>
  <c r="AR385" i="13" s="1"/>
  <c r="AC148" i="13"/>
  <c r="AF148" i="13"/>
  <c r="AF145" i="13"/>
  <c r="AC145" i="13"/>
  <c r="AC156" i="13"/>
  <c r="AF156" i="13"/>
  <c r="AC147" i="13"/>
  <c r="AF147" i="13"/>
  <c r="AC160" i="13"/>
  <c r="AF160" i="13"/>
  <c r="AC167" i="13"/>
  <c r="AF167" i="13"/>
  <c r="AC162" i="13"/>
  <c r="AF162" i="13"/>
  <c r="AC146" i="13"/>
  <c r="AF146" i="13"/>
  <c r="AC153" i="13"/>
  <c r="AF153" i="13"/>
  <c r="O26" i="14"/>
  <c r="G41" i="14"/>
  <c r="AC64" i="13"/>
  <c r="AF64" i="13"/>
  <c r="AJ64" i="13" s="1"/>
  <c r="AN64" i="13" s="1"/>
  <c r="AR64" i="13" s="1"/>
  <c r="AC322" i="13"/>
  <c r="V19" i="15"/>
  <c r="N39" i="14"/>
  <c r="N20" i="15" s="1"/>
  <c r="AC364" i="13"/>
  <c r="N16" i="15"/>
  <c r="Y183" i="13"/>
  <c r="AC183" i="13"/>
  <c r="AB123" i="13"/>
  <c r="AB125" i="13"/>
  <c r="AC125" i="13" s="1"/>
  <c r="AF56" i="13"/>
  <c r="AJ56" i="13" s="1"/>
  <c r="AN56" i="13" s="1"/>
  <c r="AR56" i="13" s="1"/>
  <c r="AC56" i="13"/>
  <c r="AF360" i="13"/>
  <c r="AJ360" i="13" s="1"/>
  <c r="AN360" i="13" s="1"/>
  <c r="AR360" i="13" s="1"/>
  <c r="AD9" i="15"/>
  <c r="AF305" i="13"/>
  <c r="AJ305" i="13" s="1"/>
  <c r="AN305" i="13" s="1"/>
  <c r="AR305" i="13" s="1"/>
  <c r="S38" i="14"/>
  <c r="O38" i="14"/>
  <c r="Y440" i="13"/>
  <c r="AC276" i="13"/>
  <c r="Y259" i="13"/>
  <c r="AC440" i="13"/>
  <c r="R9" i="15"/>
  <c r="R8" i="15"/>
  <c r="AC419" i="13"/>
  <c r="AC326" i="13"/>
  <c r="R12" i="14"/>
  <c r="R10" i="15" s="1"/>
  <c r="R11" i="15"/>
  <c r="N8" i="15"/>
  <c r="Y247" i="13"/>
  <c r="AF136" i="13"/>
  <c r="AJ136" i="13" s="1"/>
  <c r="AN136" i="13" s="1"/>
  <c r="AR136" i="13" s="1"/>
  <c r="AF424" i="13"/>
  <c r="AJ424" i="13" s="1"/>
  <c r="AN424" i="13" s="1"/>
  <c r="AR424" i="13" s="1"/>
  <c r="AC424" i="13"/>
  <c r="E23" i="14"/>
  <c r="AC20" i="13"/>
  <c r="AC412" i="13"/>
  <c r="Z407" i="1"/>
  <c r="AE407" i="1"/>
  <c r="AF407" i="1" s="1"/>
  <c r="AC247" i="13"/>
  <c r="AC259" i="13"/>
  <c r="AF259" i="13"/>
  <c r="AJ259" i="13" s="1"/>
  <c r="AN259" i="13" s="1"/>
  <c r="AR259" i="13" s="1"/>
  <c r="AE19" i="14"/>
  <c r="AE15" i="14"/>
  <c r="H43" i="14"/>
  <c r="I43" i="14" s="1"/>
  <c r="W38" i="14"/>
  <c r="F39" i="14"/>
  <c r="S14" i="14"/>
  <c r="S16" i="14"/>
  <c r="E38" i="14"/>
  <c r="AK100" i="13"/>
  <c r="AN100" i="13"/>
  <c r="N27" i="14"/>
  <c r="O27" i="14" s="1"/>
  <c r="AF97" i="13"/>
  <c r="AJ97" i="13" s="1"/>
  <c r="AN97" i="13" s="1"/>
  <c r="AR97" i="13" s="1"/>
  <c r="Y428" i="13"/>
  <c r="Y419" i="13"/>
  <c r="Y97" i="13"/>
  <c r="AF23" i="13"/>
  <c r="AJ23" i="13" s="1"/>
  <c r="AN23" i="13" s="1"/>
  <c r="AR23" i="13" s="1"/>
  <c r="AX100" i="1"/>
  <c r="AY100" i="1"/>
  <c r="AZ100" i="1" s="1"/>
  <c r="AF52" i="13"/>
  <c r="AJ52" i="13" s="1"/>
  <c r="AN52" i="13" s="1"/>
  <c r="AR52" i="13" s="1"/>
  <c r="Y131" i="13"/>
  <c r="Z245" i="1"/>
  <c r="AE245" i="1"/>
  <c r="AG245" i="1" s="1"/>
  <c r="AH245" i="1" s="1"/>
  <c r="E14" i="14"/>
  <c r="O13" i="14"/>
  <c r="D12" i="14"/>
  <c r="D10" i="15" s="1"/>
  <c r="AE13" i="14"/>
  <c r="AD13" i="15"/>
  <c r="AF141" i="13"/>
  <c r="AJ141" i="13" s="1"/>
  <c r="AN141" i="13" s="1"/>
  <c r="AR141" i="13" s="1"/>
  <c r="Y141" i="13"/>
  <c r="Y347" i="13"/>
  <c r="AF375" i="13"/>
  <c r="AJ375" i="13" s="1"/>
  <c r="AN375" i="13" s="1"/>
  <c r="AR375" i="13" s="1"/>
  <c r="R16" i="15"/>
  <c r="S10" i="14"/>
  <c r="D17" i="15"/>
  <c r="E25" i="14"/>
  <c r="AD8" i="15"/>
  <c r="AF231" i="13"/>
  <c r="AJ231" i="13" s="1"/>
  <c r="AN231" i="13" s="1"/>
  <c r="AR231" i="13" s="1"/>
  <c r="AO30" i="13"/>
  <c r="AC84" i="13"/>
  <c r="AC93" i="13"/>
  <c r="Y318" i="13"/>
  <c r="O28" i="14"/>
  <c r="AC48" i="13"/>
  <c r="Y231" i="13"/>
  <c r="Y375" i="13"/>
  <c r="AC291" i="13"/>
  <c r="AF291" i="13"/>
  <c r="AJ291" i="13" s="1"/>
  <c r="AN291" i="13" s="1"/>
  <c r="AR291" i="13" s="1"/>
  <c r="AE26" i="14"/>
  <c r="AF271" i="13"/>
  <c r="AJ271" i="13" s="1"/>
  <c r="AN271" i="13" s="1"/>
  <c r="AR271" i="13" s="1"/>
  <c r="AE17" i="14"/>
  <c r="AC318" i="13"/>
  <c r="Y113" i="13"/>
  <c r="Y391" i="13"/>
  <c r="Y218" i="13"/>
  <c r="AB101" i="13"/>
  <c r="Y101" i="13"/>
  <c r="AA109" i="1"/>
  <c r="AB109" i="1" s="1"/>
  <c r="AD16" i="15"/>
  <c r="Y304" i="13"/>
  <c r="AB335" i="13"/>
  <c r="Y335" i="13"/>
  <c r="AE28" i="14"/>
  <c r="AF391" i="13"/>
  <c r="AJ391" i="13" s="1"/>
  <c r="AN391" i="13" s="1"/>
  <c r="AR391" i="13" s="1"/>
  <c r="Y271" i="13"/>
  <c r="Y320" i="13"/>
  <c r="F27" i="14"/>
  <c r="F15" i="15" s="1"/>
  <c r="AC113" i="13"/>
  <c r="AF113" i="13"/>
  <c r="AJ113" i="13" s="1"/>
  <c r="AN113" i="13" s="1"/>
  <c r="AR113" i="13" s="1"/>
  <c r="S28" i="14"/>
  <c r="R27" i="14"/>
  <c r="R15" i="15" s="1"/>
  <c r="AD27" i="14"/>
  <c r="AD15" i="15" s="1"/>
  <c r="R39" i="14"/>
  <c r="AC179" i="13"/>
  <c r="AF218" i="13"/>
  <c r="AJ218" i="13" s="1"/>
  <c r="AN218" i="13" s="1"/>
  <c r="AR218" i="13" s="1"/>
  <c r="AE21" i="14"/>
  <c r="S21" i="14"/>
  <c r="AC428" i="13"/>
  <c r="AC10" i="13"/>
  <c r="Y172" i="13"/>
  <c r="Y10" i="13"/>
  <c r="AC415" i="13"/>
  <c r="AA14" i="1"/>
  <c r="AB14" i="1" s="1"/>
  <c r="AC266" i="13"/>
  <c r="AC30" i="13"/>
  <c r="AE38" i="14"/>
  <c r="AD39" i="14"/>
  <c r="AD20" i="15" s="1"/>
  <c r="AB31" i="13"/>
  <c r="AC108" i="13"/>
  <c r="AF108" i="13"/>
  <c r="AJ108" i="13" s="1"/>
  <c r="AN108" i="13" s="1"/>
  <c r="AR108" i="13" s="1"/>
  <c r="E35" i="14"/>
  <c r="Z109" i="1"/>
  <c r="AF269" i="13"/>
  <c r="AJ269" i="13" s="1"/>
  <c r="AN269" i="13" s="1"/>
  <c r="AR269" i="13" s="1"/>
  <c r="AF407" i="13"/>
  <c r="AJ407" i="13" s="1"/>
  <c r="AN407" i="13" s="1"/>
  <c r="AR407" i="13" s="1"/>
  <c r="AC407" i="13"/>
  <c r="AC304" i="13"/>
  <c r="AF172" i="13"/>
  <c r="AJ172" i="13" s="1"/>
  <c r="AN172" i="13" s="1"/>
  <c r="AR172" i="13" s="1"/>
  <c r="AF414" i="13"/>
  <c r="AJ414" i="13" s="1"/>
  <c r="AN414" i="13" s="1"/>
  <c r="AR414" i="13" s="1"/>
  <c r="AC414" i="13"/>
  <c r="AF225" i="13"/>
  <c r="AJ225" i="13" s="1"/>
  <c r="AN225" i="13" s="1"/>
  <c r="AR225" i="13" s="1"/>
  <c r="AC225" i="13"/>
  <c r="AB285" i="13"/>
  <c r="Y285" i="13"/>
  <c r="AW31" i="1"/>
  <c r="AS31" i="1"/>
  <c r="AT31" i="1" s="1"/>
  <c r="AR31" i="1"/>
  <c r="AC283" i="13"/>
  <c r="AF283" i="13"/>
  <c r="AJ283" i="13" s="1"/>
  <c r="AN283" i="13" s="1"/>
  <c r="AR283" i="13" s="1"/>
  <c r="Y407" i="13"/>
  <c r="AF347" i="13"/>
  <c r="AJ347" i="13" s="1"/>
  <c r="AN347" i="13" s="1"/>
  <c r="AR347" i="13" s="1"/>
  <c r="AC347" i="13"/>
  <c r="E34" i="14"/>
  <c r="AC320" i="13"/>
  <c r="AF320" i="13"/>
  <c r="AJ320" i="13" s="1"/>
  <c r="AN320" i="13" s="1"/>
  <c r="AR320" i="13" s="1"/>
  <c r="E36" i="14"/>
  <c r="D14" i="15"/>
  <c r="AF111" i="13"/>
  <c r="AJ111" i="13" s="1"/>
  <c r="AN111" i="13" s="1"/>
  <c r="AR111" i="13" s="1"/>
  <c r="AC111" i="13"/>
  <c r="AF386" i="13"/>
  <c r="AJ386" i="13" s="1"/>
  <c r="AN386" i="13" s="1"/>
  <c r="AR386" i="13" s="1"/>
  <c r="AC386" i="13"/>
  <c r="AC311" i="13"/>
  <c r="AF311" i="13"/>
  <c r="AJ311" i="13" s="1"/>
  <c r="AN311" i="13" s="1"/>
  <c r="AR311" i="13" s="1"/>
  <c r="AF254" i="13"/>
  <c r="AJ254" i="13" s="1"/>
  <c r="AN254" i="13" s="1"/>
  <c r="AR254" i="13" s="1"/>
  <c r="AC254" i="13"/>
  <c r="AC131" i="13"/>
  <c r="AF131" i="13"/>
  <c r="AJ131" i="13" s="1"/>
  <c r="AN131" i="13" s="1"/>
  <c r="AR131" i="13" s="1"/>
  <c r="E29" i="14"/>
  <c r="D15" i="15"/>
  <c r="E31" i="14"/>
  <c r="E30" i="14"/>
  <c r="AE14" i="1"/>
  <c r="AK14" i="1" s="1"/>
  <c r="Z66" i="1"/>
  <c r="AA66" i="1"/>
  <c r="AB66" i="1" s="1"/>
  <c r="AD18" i="15"/>
  <c r="AE8" i="14"/>
  <c r="AE37" i="14"/>
  <c r="Z18" i="15"/>
  <c r="AA8" i="14"/>
  <c r="AA37" i="14"/>
  <c r="V18" i="15"/>
  <c r="W8" i="14"/>
  <c r="W37" i="14"/>
  <c r="S37" i="14"/>
  <c r="O37" i="14"/>
  <c r="L41" i="14"/>
  <c r="P41" i="14" s="1"/>
  <c r="I41" i="14"/>
  <c r="AB13" i="13"/>
  <c r="Y13" i="13"/>
  <c r="Y9" i="13"/>
  <c r="AF9" i="13"/>
  <c r="AJ9" i="13" s="1"/>
  <c r="AN9" i="13" s="1"/>
  <c r="AR9" i="13" s="1"/>
  <c r="AC9" i="13"/>
  <c r="G8" i="14"/>
  <c r="F18" i="15"/>
  <c r="AE103" i="1"/>
  <c r="AA103" i="1"/>
  <c r="AB103" i="1" s="1"/>
  <c r="Z103" i="1"/>
  <c r="Z110" i="1"/>
  <c r="AE110" i="1"/>
  <c r="AA110" i="1"/>
  <c r="AB110" i="1" s="1"/>
  <c r="AF26" i="1"/>
  <c r="AK26" i="1"/>
  <c r="AG26" i="1"/>
  <c r="AH26" i="1" s="1"/>
  <c r="AE68" i="1"/>
  <c r="Z68" i="1"/>
  <c r="AA68" i="1"/>
  <c r="AB68" i="1" s="1"/>
  <c r="AA9" i="1"/>
  <c r="AB9" i="1" s="1"/>
  <c r="AE9" i="1"/>
  <c r="Z9" i="1"/>
  <c r="Z112" i="1"/>
  <c r="AE112" i="1"/>
  <c r="AA112" i="1"/>
  <c r="AB112" i="1" s="1"/>
  <c r="AA341" i="1"/>
  <c r="AB341" i="1" s="1"/>
  <c r="AE341" i="1"/>
  <c r="Z341" i="1"/>
  <c r="AF289" i="1"/>
  <c r="AG289" i="1"/>
  <c r="AH289" i="1" s="1"/>
  <c r="AK289" i="1"/>
  <c r="AA389" i="1"/>
  <c r="AB389" i="1" s="1"/>
  <c r="AE389" i="1"/>
  <c r="Z389" i="1"/>
  <c r="AK221" i="1"/>
  <c r="AG221" i="1"/>
  <c r="AH221" i="1" s="1"/>
  <c r="AF221" i="1"/>
  <c r="AF70" i="1"/>
  <c r="AK70" i="1"/>
  <c r="AG70" i="1"/>
  <c r="AH70" i="1" s="1"/>
  <c r="AG419" i="1"/>
  <c r="AH419" i="1" s="1"/>
  <c r="AK419" i="1"/>
  <c r="AF419" i="1"/>
  <c r="AE224" i="1"/>
  <c r="Z224" i="1"/>
  <c r="AA224" i="1"/>
  <c r="AB224" i="1" s="1"/>
  <c r="AA42" i="1"/>
  <c r="AB42" i="1" s="1"/>
  <c r="AE42" i="1"/>
  <c r="Z42" i="1"/>
  <c r="AG11" i="1"/>
  <c r="AH11" i="1" s="1"/>
  <c r="AK11" i="1"/>
  <c r="AF11" i="1"/>
  <c r="AK380" i="1"/>
  <c r="AG380" i="1"/>
  <c r="AH380" i="1" s="1"/>
  <c r="AF380" i="1"/>
  <c r="AA256" i="1"/>
  <c r="AB256" i="1" s="1"/>
  <c r="Z256" i="1"/>
  <c r="AE256" i="1"/>
  <c r="AE378" i="1"/>
  <c r="Z378" i="1"/>
  <c r="AA378" i="1"/>
  <c r="AB378" i="1" s="1"/>
  <c r="AA29" i="1"/>
  <c r="AB29" i="1" s="1"/>
  <c r="Z29" i="1"/>
  <c r="AE29" i="1"/>
  <c r="AE342" i="1"/>
  <c r="Z342" i="1"/>
  <c r="AA342" i="1"/>
  <c r="AB342" i="1" s="1"/>
  <c r="AA294" i="1"/>
  <c r="AB294" i="1" s="1"/>
  <c r="AE294" i="1"/>
  <c r="Z294" i="1"/>
  <c r="AF249" i="1"/>
  <c r="AK249" i="1"/>
  <c r="AG249" i="1"/>
  <c r="AH249" i="1" s="1"/>
  <c r="Z248" i="1"/>
  <c r="AE248" i="1"/>
  <c r="AA248" i="1"/>
  <c r="AB248" i="1" s="1"/>
  <c r="AF348" i="1"/>
  <c r="AG348" i="1"/>
  <c r="AH348" i="1" s="1"/>
  <c r="AK348" i="1"/>
  <c r="Z319" i="1"/>
  <c r="AE319" i="1"/>
  <c r="AA319" i="1"/>
  <c r="AB319" i="1" s="1"/>
  <c r="AA337" i="1"/>
  <c r="AB337" i="1" s="1"/>
  <c r="AE337" i="1"/>
  <c r="Z337" i="1"/>
  <c r="Z240" i="1"/>
  <c r="AA240" i="1"/>
  <c r="AB240" i="1" s="1"/>
  <c r="AE240" i="1"/>
  <c r="AK263" i="1"/>
  <c r="AF263" i="1"/>
  <c r="AG263" i="1"/>
  <c r="AH263" i="1" s="1"/>
  <c r="AK141" i="1"/>
  <c r="AF141" i="1"/>
  <c r="AG141" i="1"/>
  <c r="AH141" i="1" s="1"/>
  <c r="AE10" i="1"/>
  <c r="AA10" i="1"/>
  <c r="AB10" i="1" s="1"/>
  <c r="Z10" i="1"/>
  <c r="Z47" i="1"/>
  <c r="AA47" i="1"/>
  <c r="AB47" i="1" s="1"/>
  <c r="AE47" i="1"/>
  <c r="AA171" i="1"/>
  <c r="AB171" i="1" s="1"/>
  <c r="AE171" i="1"/>
  <c r="Z171" i="1"/>
  <c r="AA106" i="1"/>
  <c r="AB106" i="1" s="1"/>
  <c r="AE106" i="1"/>
  <c r="Z106" i="1"/>
  <c r="AA329" i="1"/>
  <c r="AB329" i="1" s="1"/>
  <c r="AE329" i="1"/>
  <c r="Z329" i="1"/>
  <c r="Z135" i="1"/>
  <c r="AE135" i="1"/>
  <c r="AA135" i="1"/>
  <c r="AB135" i="1" s="1"/>
  <c r="AA311" i="1"/>
  <c r="AB311" i="1" s="1"/>
  <c r="Z311" i="1"/>
  <c r="AE311" i="1"/>
  <c r="Z176" i="1"/>
  <c r="AE176" i="1"/>
  <c r="AA176" i="1"/>
  <c r="AB176" i="1" s="1"/>
  <c r="AA309" i="1"/>
  <c r="AB309" i="1" s="1"/>
  <c r="AE309" i="1"/>
  <c r="Z309" i="1"/>
  <c r="AA391" i="1"/>
  <c r="AB391" i="1" s="1"/>
  <c r="AE391" i="1"/>
  <c r="Z391" i="1"/>
  <c r="AA262" i="1"/>
  <c r="AB262" i="1" s="1"/>
  <c r="AE262" i="1"/>
  <c r="Z262" i="1"/>
  <c r="AE64" i="1"/>
  <c r="AA64" i="1"/>
  <c r="AB64" i="1" s="1"/>
  <c r="Z64" i="1"/>
  <c r="AE136" i="1"/>
  <c r="AA136" i="1"/>
  <c r="AB136" i="1" s="1"/>
  <c r="Z136" i="1"/>
  <c r="AE306" i="1"/>
  <c r="AA306" i="1"/>
  <c r="AB306" i="1" s="1"/>
  <c r="Z306" i="1"/>
  <c r="AA131" i="1"/>
  <c r="AB131" i="1" s="1"/>
  <c r="AE131" i="1"/>
  <c r="Z131" i="1"/>
  <c r="AF336" i="1"/>
  <c r="AK336" i="1"/>
  <c r="AG336" i="1"/>
  <c r="AH336" i="1" s="1"/>
  <c r="AA363" i="1"/>
  <c r="AB363" i="1" s="1"/>
  <c r="AE363" i="1"/>
  <c r="Z363" i="1"/>
  <c r="AA255" i="1"/>
  <c r="AB255" i="1" s="1"/>
  <c r="AE255" i="1"/>
  <c r="Z255" i="1"/>
  <c r="AG44" i="1"/>
  <c r="AH44" i="1" s="1"/>
  <c r="AK44" i="1"/>
  <c r="AF44" i="1"/>
  <c r="AA430" i="1"/>
  <c r="AB430" i="1" s="1"/>
  <c r="AE430" i="1"/>
  <c r="Z430" i="1"/>
  <c r="AA6" i="1"/>
  <c r="AB6" i="1" s="1"/>
  <c r="AE6" i="1"/>
  <c r="Z6" i="1"/>
  <c r="AK58" i="1"/>
  <c r="AG58" i="1"/>
  <c r="AH58" i="1" s="1"/>
  <c r="AF58" i="1"/>
  <c r="AA53" i="1"/>
  <c r="AB53" i="1" s="1"/>
  <c r="AE53" i="1"/>
  <c r="Z53" i="1"/>
  <c r="AA242" i="1"/>
  <c r="AB242" i="1" s="1"/>
  <c r="AE242" i="1"/>
  <c r="Z242" i="1"/>
  <c r="Z18" i="1"/>
  <c r="AE18" i="1"/>
  <c r="AA18" i="1"/>
  <c r="AB18" i="1" s="1"/>
  <c r="AK257" i="1"/>
  <c r="AF257" i="1"/>
  <c r="AG257" i="1"/>
  <c r="AH257" i="1" s="1"/>
  <c r="AF24" i="1"/>
  <c r="AK24" i="1"/>
  <c r="AG24" i="1"/>
  <c r="AH24" i="1" s="1"/>
  <c r="AA227" i="1"/>
  <c r="AB227" i="1" s="1"/>
  <c r="AE227" i="1"/>
  <c r="Z227" i="1"/>
  <c r="Z423" i="1"/>
  <c r="AE423" i="1"/>
  <c r="AA423" i="1"/>
  <c r="AB423" i="1" s="1"/>
  <c r="AG55" i="1"/>
  <c r="AH55" i="1" s="1"/>
  <c r="AK55" i="1"/>
  <c r="AF55" i="1"/>
  <c r="Z344" i="1"/>
  <c r="AE344" i="1"/>
  <c r="AA344" i="1"/>
  <c r="AB344" i="1" s="1"/>
  <c r="AA76" i="1"/>
  <c r="AB76" i="1" s="1"/>
  <c r="AE76" i="1"/>
  <c r="Z76" i="1"/>
  <c r="AE322" i="1"/>
  <c r="AA322" i="1"/>
  <c r="AB322" i="1" s="1"/>
  <c r="Z322" i="1"/>
  <c r="AQ440" i="1"/>
  <c r="AM440" i="1"/>
  <c r="AN440" i="1" s="1"/>
  <c r="AL440" i="1"/>
  <c r="AK218" i="1"/>
  <c r="AF218" i="1"/>
  <c r="AG218" i="1"/>
  <c r="AH218" i="1" s="1"/>
  <c r="AA65" i="1"/>
  <c r="AB65" i="1" s="1"/>
  <c r="AE65" i="1"/>
  <c r="Z65" i="1"/>
  <c r="AE279" i="1"/>
  <c r="AA279" i="1"/>
  <c r="AB279" i="1" s="1"/>
  <c r="Z279" i="1"/>
  <c r="Z331" i="1"/>
  <c r="AE331" i="1"/>
  <c r="AA331" i="1"/>
  <c r="AB331" i="1" s="1"/>
  <c r="AG66" i="1"/>
  <c r="AH66" i="1" s="1"/>
  <c r="AK66" i="1"/>
  <c r="AF66" i="1"/>
  <c r="AA231" i="1"/>
  <c r="AB231" i="1" s="1"/>
  <c r="AE231" i="1"/>
  <c r="Z231" i="1"/>
  <c r="AK170" i="1"/>
  <c r="AF170" i="1"/>
  <c r="AG170" i="1"/>
  <c r="AH170" i="1" s="1"/>
  <c r="AE91" i="1"/>
  <c r="Z91" i="1"/>
  <c r="AA91" i="1"/>
  <c r="AB91" i="1" s="1"/>
  <c r="Z80" i="1"/>
  <c r="AE80" i="1"/>
  <c r="AA80" i="1"/>
  <c r="AB80" i="1" s="1"/>
  <c r="AA379" i="1"/>
  <c r="AB379" i="1" s="1"/>
  <c r="AE379" i="1"/>
  <c r="Z379" i="1"/>
  <c r="AA269" i="1"/>
  <c r="AB269" i="1" s="1"/>
  <c r="AE269" i="1"/>
  <c r="Z269" i="1"/>
  <c r="AG28" i="1"/>
  <c r="AH28" i="1" s="1"/>
  <c r="AK28" i="1"/>
  <c r="AF28" i="1"/>
  <c r="AA434" i="1"/>
  <c r="AB434" i="1" s="1"/>
  <c r="AE434" i="1"/>
  <c r="Z434" i="1"/>
  <c r="Z46" i="1"/>
  <c r="AE46" i="1"/>
  <c r="AA46" i="1"/>
  <c r="AB46" i="1" s="1"/>
  <c r="AA15" i="1"/>
  <c r="AB15" i="1" s="1"/>
  <c r="AE15" i="1"/>
  <c r="Z15" i="1"/>
  <c r="AF72" i="1"/>
  <c r="AK72" i="1"/>
  <c r="AG72" i="1"/>
  <c r="AH72" i="1" s="1"/>
  <c r="AA22" i="1"/>
  <c r="AB22" i="1" s="1"/>
  <c r="AE22" i="1"/>
  <c r="Z22" i="1"/>
  <c r="AA420" i="1"/>
  <c r="AB420" i="1" s="1"/>
  <c r="AE420" i="1"/>
  <c r="Z420" i="1"/>
  <c r="AF226" i="1"/>
  <c r="AK226" i="1"/>
  <c r="AG226" i="1"/>
  <c r="AH226" i="1" s="1"/>
  <c r="AA87" i="1"/>
  <c r="AB87" i="1" s="1"/>
  <c r="AE87" i="1"/>
  <c r="Z87" i="1"/>
  <c r="AA32" i="1"/>
  <c r="AB32" i="1" s="1"/>
  <c r="AE32" i="1"/>
  <c r="Z32" i="1"/>
  <c r="AF411" i="1"/>
  <c r="AK411" i="1"/>
  <c r="AG411" i="1"/>
  <c r="AH411" i="1" s="1"/>
  <c r="AF113" i="1"/>
  <c r="AK113" i="1"/>
  <c r="AG113" i="1"/>
  <c r="AH113" i="1" s="1"/>
  <c r="AA408" i="1"/>
  <c r="AB408" i="1" s="1"/>
  <c r="AE408" i="1"/>
  <c r="Z408" i="1"/>
  <c r="AG21" i="1"/>
  <c r="AH21" i="1" s="1"/>
  <c r="AK21" i="1"/>
  <c r="AF21" i="1"/>
  <c r="AA338" i="1"/>
  <c r="AB338" i="1" s="1"/>
  <c r="AE338" i="1"/>
  <c r="Z338" i="1"/>
  <c r="AA286" i="1"/>
  <c r="AB286" i="1" s="1"/>
  <c r="AE286" i="1"/>
  <c r="Z286" i="1"/>
  <c r="Z285" i="1"/>
  <c r="AE285" i="1"/>
  <c r="AA285" i="1"/>
  <c r="AB285" i="1" s="1"/>
  <c r="AE220" i="1"/>
  <c r="Z220" i="1"/>
  <c r="AA220" i="1"/>
  <c r="AB220" i="1" s="1"/>
  <c r="AA351" i="1"/>
  <c r="AB351" i="1" s="1"/>
  <c r="AE351" i="1"/>
  <c r="Z351" i="1"/>
  <c r="AK101" i="1"/>
  <c r="AG101" i="1"/>
  <c r="AH101" i="1" s="1"/>
  <c r="AF101" i="1"/>
  <c r="AA417" i="1"/>
  <c r="AB417" i="1" s="1"/>
  <c r="Z417" i="1"/>
  <c r="AE417" i="1"/>
  <c r="AE264" i="1"/>
  <c r="AA264" i="1"/>
  <c r="AB264" i="1" s="1"/>
  <c r="Z264" i="1"/>
  <c r="AK239" i="1"/>
  <c r="AF239" i="1"/>
  <c r="AG239" i="1"/>
  <c r="AH239" i="1" s="1"/>
  <c r="AA291" i="1"/>
  <c r="AB291" i="1" s="1"/>
  <c r="AE291" i="1"/>
  <c r="Z291" i="1"/>
  <c r="AE60" i="1"/>
  <c r="AA60" i="1"/>
  <c r="AB60" i="1" s="1"/>
  <c r="Z60" i="1"/>
  <c r="AA133" i="1"/>
  <c r="AB133" i="1" s="1"/>
  <c r="AE133" i="1"/>
  <c r="Z133" i="1"/>
  <c r="AE183" i="1"/>
  <c r="AA183" i="1"/>
  <c r="AB183" i="1" s="1"/>
  <c r="Z183" i="1"/>
  <c r="AA56" i="1"/>
  <c r="AB56" i="1" s="1"/>
  <c r="AE56" i="1"/>
  <c r="Z56" i="1"/>
  <c r="AG346" i="1"/>
  <c r="AH346" i="1" s="1"/>
  <c r="AK346" i="1"/>
  <c r="AF346" i="1"/>
  <c r="AA320" i="1"/>
  <c r="AB320" i="1" s="1"/>
  <c r="AE320" i="1"/>
  <c r="Z320" i="1"/>
  <c r="AA352" i="1"/>
  <c r="AB352" i="1" s="1"/>
  <c r="AE352" i="1"/>
  <c r="Z352" i="1"/>
  <c r="AA173" i="1"/>
  <c r="AB173" i="1" s="1"/>
  <c r="AE173" i="1"/>
  <c r="Z173" i="1"/>
  <c r="AK233" i="1"/>
  <c r="AG233" i="1"/>
  <c r="AH233" i="1" s="1"/>
  <c r="AF233" i="1"/>
  <c r="AA404" i="1"/>
  <c r="AB404" i="1" s="1"/>
  <c r="AE404" i="1"/>
  <c r="Z404" i="1"/>
  <c r="AE414" i="1"/>
  <c r="AA414" i="1"/>
  <c r="AB414" i="1" s="1"/>
  <c r="Z414" i="1"/>
  <c r="AA412" i="1"/>
  <c r="AB412" i="1" s="1"/>
  <c r="AE412" i="1"/>
  <c r="Z412" i="1"/>
  <c r="AG445" i="1"/>
  <c r="AH445" i="1" s="1"/>
  <c r="AK445" i="1"/>
  <c r="AF445" i="1"/>
  <c r="AA323" i="1"/>
  <c r="AB323" i="1" s="1"/>
  <c r="AE323" i="1"/>
  <c r="Z323" i="1"/>
  <c r="AE347" i="1"/>
  <c r="AA347" i="1"/>
  <c r="AB347" i="1" s="1"/>
  <c r="Z347" i="1"/>
  <c r="AF374" i="1"/>
  <c r="AK374" i="1"/>
  <c r="AG374" i="1"/>
  <c r="AH374" i="1" s="1"/>
  <c r="AF415" i="1"/>
  <c r="AK415" i="1"/>
  <c r="AG415" i="1"/>
  <c r="AH415" i="1" s="1"/>
  <c r="AK128" i="1"/>
  <c r="AF128" i="1"/>
  <c r="AG128" i="1"/>
  <c r="AH128" i="1" s="1"/>
  <c r="AE71" i="1"/>
  <c r="AA71" i="1"/>
  <c r="AB71" i="1" s="1"/>
  <c r="Z71" i="1"/>
  <c r="Z78" i="1"/>
  <c r="AE78" i="1"/>
  <c r="AA78" i="1"/>
  <c r="AB78" i="1" s="1"/>
  <c r="Z273" i="1"/>
  <c r="AE273" i="1"/>
  <c r="AA273" i="1"/>
  <c r="AB273" i="1" s="1"/>
  <c r="Z284" i="1"/>
  <c r="AE284" i="1"/>
  <c r="AA284" i="1"/>
  <c r="AB284" i="1" s="1"/>
  <c r="AE105" i="1"/>
  <c r="AA105" i="1"/>
  <c r="AB105" i="1" s="1"/>
  <c r="Z105" i="1"/>
  <c r="AE67" i="1"/>
  <c r="AA67" i="1"/>
  <c r="AB67" i="1" s="1"/>
  <c r="Z67" i="1"/>
  <c r="AF39" i="1"/>
  <c r="AK39" i="1"/>
  <c r="AG39" i="1"/>
  <c r="AH39" i="1" s="1"/>
  <c r="AF177" i="1"/>
  <c r="AK177" i="1"/>
  <c r="AG177" i="1"/>
  <c r="AH177" i="1" s="1"/>
  <c r="AF51" i="1"/>
  <c r="AK51" i="1"/>
  <c r="AG51" i="1"/>
  <c r="AH51" i="1" s="1"/>
  <c r="AA246" i="1"/>
  <c r="AB246" i="1" s="1"/>
  <c r="AE246" i="1"/>
  <c r="Z246" i="1"/>
  <c r="AE387" i="1"/>
  <c r="AA387" i="1"/>
  <c r="AB387" i="1" s="1"/>
  <c r="Z387" i="1"/>
  <c r="Z261" i="1"/>
  <c r="AE261" i="1"/>
  <c r="AA261" i="1"/>
  <c r="AB261" i="1" s="1"/>
  <c r="Z48" i="1"/>
  <c r="AE48" i="1"/>
  <c r="AA48" i="1"/>
  <c r="AB48" i="1" s="1"/>
  <c r="AA178" i="1"/>
  <c r="AB178" i="1" s="1"/>
  <c r="AE178" i="1"/>
  <c r="Z178" i="1"/>
  <c r="AK20" i="1"/>
  <c r="AG20" i="1"/>
  <c r="AH20" i="1" s="1"/>
  <c r="AF20" i="1"/>
  <c r="AK89" i="1"/>
  <c r="AG89" i="1"/>
  <c r="AH89" i="1" s="1"/>
  <c r="AF89" i="1"/>
  <c r="AF96" i="1"/>
  <c r="AG96" i="1"/>
  <c r="AH96" i="1" s="1"/>
  <c r="AK96" i="1"/>
  <c r="AF388" i="1"/>
  <c r="AK388" i="1"/>
  <c r="AG388" i="1"/>
  <c r="AH388" i="1" s="1"/>
  <c r="AA281" i="1"/>
  <c r="AB281" i="1" s="1"/>
  <c r="AE281" i="1"/>
  <c r="Z281" i="1"/>
  <c r="AA416" i="1"/>
  <c r="AB416" i="1" s="1"/>
  <c r="AE416" i="1"/>
  <c r="Z416" i="1"/>
  <c r="AG318" i="1"/>
  <c r="AH318" i="1" s="1"/>
  <c r="AF318" i="1"/>
  <c r="AK318" i="1"/>
  <c r="AK340" i="1"/>
  <c r="AG340" i="1"/>
  <c r="AH340" i="1" s="1"/>
  <c r="AF340" i="1"/>
  <c r="AA17" i="1"/>
  <c r="AB17" i="1" s="1"/>
  <c r="AE17" i="1"/>
  <c r="Z17" i="1"/>
  <c r="AF85" i="1"/>
  <c r="AK85" i="1"/>
  <c r="AG85" i="1"/>
  <c r="AH85" i="1" s="1"/>
  <c r="AE409" i="1"/>
  <c r="AA409" i="1"/>
  <c r="AB409" i="1" s="1"/>
  <c r="Z409" i="1"/>
  <c r="AA292" i="1"/>
  <c r="AB292" i="1" s="1"/>
  <c r="AE292" i="1"/>
  <c r="Z292" i="1"/>
  <c r="AA118" i="1"/>
  <c r="AB118" i="1" s="1"/>
  <c r="AE118" i="1"/>
  <c r="Z118" i="1"/>
  <c r="AF94" i="1"/>
  <c r="AK94" i="1"/>
  <c r="AG94" i="1"/>
  <c r="AH94" i="1" s="1"/>
  <c r="AK441" i="1"/>
  <c r="AG441" i="1"/>
  <c r="AH441" i="1" s="1"/>
  <c r="AF441" i="1"/>
  <c r="AG355" i="1"/>
  <c r="AH355" i="1" s="1"/>
  <c r="AK355" i="1"/>
  <c r="AF355" i="1"/>
  <c r="AA373" i="1"/>
  <c r="AB373" i="1" s="1"/>
  <c r="AE373" i="1"/>
  <c r="Z373" i="1"/>
  <c r="AA392" i="1"/>
  <c r="AB392" i="1" s="1"/>
  <c r="Z392" i="1"/>
  <c r="AE392" i="1"/>
  <c r="AE335" i="1"/>
  <c r="AA335" i="1"/>
  <c r="AB335" i="1" s="1"/>
  <c r="Z335" i="1"/>
  <c r="AG426" i="1"/>
  <c r="AH426" i="1" s="1"/>
  <c r="AK426" i="1"/>
  <c r="AF426" i="1"/>
  <c r="Z13" i="1"/>
  <c r="AE13" i="1"/>
  <c r="AA13" i="1"/>
  <c r="AB13" i="1" s="1"/>
  <c r="AE156" i="1"/>
  <c r="AA156" i="1"/>
  <c r="AB156" i="1" s="1"/>
  <c r="Z156" i="1"/>
  <c r="AA429" i="1"/>
  <c r="AB429" i="1" s="1"/>
  <c r="AE429" i="1"/>
  <c r="Z429" i="1"/>
  <c r="AE252" i="1"/>
  <c r="AA252" i="1"/>
  <c r="AB252" i="1" s="1"/>
  <c r="Z252" i="1"/>
  <c r="AK275" i="1"/>
  <c r="AF275" i="1"/>
  <c r="AG275" i="1"/>
  <c r="AH275" i="1" s="1"/>
  <c r="AA310" i="1"/>
  <c r="AB310" i="1" s="1"/>
  <c r="AE310" i="1"/>
  <c r="Z310" i="1"/>
  <c r="AK74" i="1"/>
  <c r="AF74" i="1"/>
  <c r="AG74" i="1"/>
  <c r="AH74" i="1" s="1"/>
  <c r="Z36" i="1"/>
  <c r="AA36" i="1"/>
  <c r="AB36" i="1" s="1"/>
  <c r="AE36" i="1"/>
  <c r="AA244" i="1"/>
  <c r="AB244" i="1" s="1"/>
  <c r="AE244" i="1"/>
  <c r="Z244" i="1"/>
  <c r="AE362" i="1"/>
  <c r="AA362" i="1"/>
  <c r="AB362" i="1" s="1"/>
  <c r="Z362" i="1"/>
  <c r="AA250" i="1"/>
  <c r="AB250" i="1" s="1"/>
  <c r="AE250" i="1"/>
  <c r="Z250" i="1"/>
  <c r="AA282" i="1"/>
  <c r="AB282" i="1" s="1"/>
  <c r="AE282" i="1"/>
  <c r="Z282" i="1"/>
  <c r="AA304" i="1"/>
  <c r="AB304" i="1" s="1"/>
  <c r="AE304" i="1"/>
  <c r="Z304" i="1"/>
  <c r="AG69" i="1"/>
  <c r="AH69" i="1" s="1"/>
  <c r="AF69" i="1"/>
  <c r="AK69" i="1"/>
  <c r="AQ317" i="1"/>
  <c r="AM317" i="1"/>
  <c r="AN317" i="1" s="1"/>
  <c r="AL317" i="1"/>
  <c r="AA34" i="1"/>
  <c r="AB34" i="1" s="1"/>
  <c r="AE34" i="1"/>
  <c r="Z34" i="1"/>
  <c r="AA353" i="1"/>
  <c r="AB353" i="1" s="1"/>
  <c r="AE353" i="1"/>
  <c r="Z353" i="1"/>
  <c r="AA345" i="1"/>
  <c r="AB345" i="1" s="1"/>
  <c r="AE345" i="1"/>
  <c r="Z345" i="1"/>
  <c r="AE114" i="1"/>
  <c r="Z114" i="1"/>
  <c r="AA114" i="1"/>
  <c r="AB114" i="1" s="1"/>
  <c r="AA349" i="1"/>
  <c r="AB349" i="1" s="1"/>
  <c r="AE349" i="1"/>
  <c r="Z349" i="1"/>
  <c r="AE111" i="1"/>
  <c r="Z111" i="1"/>
  <c r="AA111" i="1"/>
  <c r="AB111" i="1" s="1"/>
  <c r="AA52" i="1"/>
  <c r="AB52" i="1" s="1"/>
  <c r="AE52" i="1"/>
  <c r="Z52" i="1"/>
  <c r="AF222" i="1"/>
  <c r="AK222" i="1"/>
  <c r="AG222" i="1"/>
  <c r="AH222" i="1" s="1"/>
  <c r="AK327" i="1"/>
  <c r="AF327" i="1"/>
  <c r="AG327" i="1"/>
  <c r="AH327" i="1" s="1"/>
  <c r="AA238" i="1"/>
  <c r="AB238" i="1" s="1"/>
  <c r="AE238" i="1"/>
  <c r="Z238" i="1"/>
  <c r="AA280" i="1"/>
  <c r="AB280" i="1" s="1"/>
  <c r="AE280" i="1"/>
  <c r="Z280" i="1"/>
  <c r="AE243" i="1"/>
  <c r="Z243" i="1"/>
  <c r="AA243" i="1"/>
  <c r="AB243" i="1" s="1"/>
  <c r="AA225" i="1"/>
  <c r="AB225" i="1" s="1"/>
  <c r="AE225" i="1"/>
  <c r="Z225" i="1"/>
  <c r="AK251" i="1"/>
  <c r="AG251" i="1"/>
  <c r="AH251" i="1" s="1"/>
  <c r="AF251" i="1"/>
  <c r="AA357" i="1"/>
  <c r="AB357" i="1" s="1"/>
  <c r="AE357" i="1"/>
  <c r="Z357" i="1"/>
  <c r="Z57" i="1"/>
  <c r="AE57" i="1"/>
  <c r="AA57" i="1"/>
  <c r="AB57" i="1" s="1"/>
  <c r="AF130" i="1"/>
  <c r="AK130" i="1"/>
  <c r="AG130" i="1"/>
  <c r="AH130" i="1" s="1"/>
  <c r="AE25" i="1"/>
  <c r="Z25" i="1"/>
  <c r="AA25" i="1"/>
  <c r="AB25" i="1" s="1"/>
  <c r="AE288" i="1"/>
  <c r="Z288" i="1"/>
  <c r="AA288" i="1"/>
  <c r="AB288" i="1" s="1"/>
  <c r="AA418" i="1"/>
  <c r="AB418" i="1" s="1"/>
  <c r="AE418" i="1"/>
  <c r="Z418" i="1"/>
  <c r="AA325" i="1"/>
  <c r="AB325" i="1" s="1"/>
  <c r="AE325" i="1"/>
  <c r="Z325" i="1"/>
  <c r="AA268" i="1"/>
  <c r="AB268" i="1" s="1"/>
  <c r="AE268" i="1"/>
  <c r="Z268" i="1"/>
  <c r="AA290" i="1"/>
  <c r="AB290" i="1" s="1"/>
  <c r="AE290" i="1"/>
  <c r="Z290" i="1"/>
  <c r="AA333" i="1"/>
  <c r="AB333" i="1" s="1"/>
  <c r="AE333" i="1"/>
  <c r="Z333" i="1"/>
  <c r="AE19" i="1"/>
  <c r="Z19" i="1"/>
  <c r="AA19" i="1"/>
  <c r="AB19" i="1" s="1"/>
  <c r="AE92" i="1"/>
  <c r="AA92" i="1"/>
  <c r="AB92" i="1" s="1"/>
  <c r="Z92" i="1"/>
  <c r="AG361" i="1"/>
  <c r="AH361" i="1" s="1"/>
  <c r="AK361" i="1"/>
  <c r="AF361" i="1"/>
  <c r="AF332" i="1"/>
  <c r="AK332" i="1"/>
  <c r="AG332" i="1"/>
  <c r="AH332" i="1" s="1"/>
  <c r="AE271" i="1"/>
  <c r="Z271" i="1"/>
  <c r="AA271" i="1"/>
  <c r="AB271" i="1" s="1"/>
  <c r="AF90" i="1"/>
  <c r="AK90" i="1"/>
  <c r="AG90" i="1"/>
  <c r="AH90" i="1" s="1"/>
  <c r="AA364" i="1"/>
  <c r="AB364" i="1" s="1"/>
  <c r="AE364" i="1"/>
  <c r="Z364" i="1"/>
  <c r="AE27" i="1"/>
  <c r="AA27" i="1"/>
  <c r="AB27" i="1" s="1"/>
  <c r="Z27" i="1"/>
  <c r="AF265" i="1"/>
  <c r="AG265" i="1"/>
  <c r="AH265" i="1" s="1"/>
  <c r="AK265" i="1"/>
  <c r="AF383" i="1"/>
  <c r="AK383" i="1"/>
  <c r="AG383" i="1"/>
  <c r="AH383" i="1" s="1"/>
  <c r="AF428" i="1"/>
  <c r="AG428" i="1"/>
  <c r="AH428" i="1" s="1"/>
  <c r="AK428" i="1"/>
  <c r="AK120" i="1"/>
  <c r="AF120" i="1"/>
  <c r="AG120" i="1"/>
  <c r="AH120" i="1" s="1"/>
  <c r="AA108" i="1"/>
  <c r="AB108" i="1" s="1"/>
  <c r="AE108" i="1"/>
  <c r="Z108" i="1"/>
  <c r="AA254" i="1"/>
  <c r="AB254" i="1" s="1"/>
  <c r="AE254" i="1"/>
  <c r="Z254" i="1"/>
  <c r="AE122" i="1"/>
  <c r="AA122" i="1"/>
  <c r="AB122" i="1" s="1"/>
  <c r="Z122" i="1"/>
  <c r="AE354" i="1"/>
  <c r="AA354" i="1"/>
  <c r="AB354" i="1" s="1"/>
  <c r="Z354" i="1"/>
  <c r="AA324" i="1"/>
  <c r="AB324" i="1" s="1"/>
  <c r="AE324" i="1"/>
  <c r="Z324" i="1"/>
  <c r="AF181" i="1"/>
  <c r="AK181" i="1"/>
  <c r="AG181" i="1"/>
  <c r="AH181" i="1" s="1"/>
  <c r="AE402" i="1"/>
  <c r="AA402" i="1"/>
  <c r="AB402" i="1" s="1"/>
  <c r="Z402" i="1"/>
  <c r="AA390" i="1"/>
  <c r="AB390" i="1" s="1"/>
  <c r="AE390" i="1"/>
  <c r="Z390" i="1"/>
  <c r="AE295" i="1"/>
  <c r="AA295" i="1"/>
  <c r="AB295" i="1" s="1"/>
  <c r="Z295" i="1"/>
  <c r="AK83" i="1"/>
  <c r="AG83" i="1"/>
  <c r="AH83" i="1" s="1"/>
  <c r="AF83" i="1"/>
  <c r="AA393" i="1"/>
  <c r="AB393" i="1" s="1"/>
  <c r="AE393" i="1"/>
  <c r="Z393" i="1"/>
  <c r="AK7" i="1"/>
  <c r="AF7" i="1"/>
  <c r="AG7" i="1"/>
  <c r="AH7" i="1" s="1"/>
  <c r="AE283" i="1"/>
  <c r="AA283" i="1"/>
  <c r="AB283" i="1" s="1"/>
  <c r="Z283" i="1"/>
  <c r="AE93" i="1"/>
  <c r="AA93" i="1"/>
  <c r="AB93" i="1" s="1"/>
  <c r="Z93" i="1"/>
  <c r="AF253" i="1"/>
  <c r="AG253" i="1"/>
  <c r="AH253" i="1" s="1"/>
  <c r="AK253" i="1"/>
  <c r="AE366" i="1"/>
  <c r="Z366" i="1"/>
  <c r="AA366" i="1"/>
  <c r="AB366" i="1" s="1"/>
  <c r="AA312" i="1"/>
  <c r="AB312" i="1" s="1"/>
  <c r="AE312" i="1"/>
  <c r="Z312" i="1"/>
  <c r="AA443" i="1"/>
  <c r="AB443" i="1" s="1"/>
  <c r="AE443" i="1"/>
  <c r="Z443" i="1"/>
  <c r="AA86" i="1"/>
  <c r="AB86" i="1" s="1"/>
  <c r="AE86" i="1"/>
  <c r="Z86" i="1"/>
  <c r="AA266" i="1"/>
  <c r="AB266" i="1" s="1"/>
  <c r="AE266" i="1"/>
  <c r="Z266" i="1"/>
  <c r="Z384" i="1"/>
  <c r="AE384" i="1"/>
  <c r="AA384" i="1"/>
  <c r="AB384" i="1" s="1"/>
  <c r="AA132" i="1"/>
  <c r="AB132" i="1" s="1"/>
  <c r="Z132" i="1"/>
  <c r="AE132" i="1"/>
  <c r="Z303" i="1"/>
  <c r="AE303" i="1"/>
  <c r="AA303" i="1"/>
  <c r="AB303" i="1" s="1"/>
  <c r="Z367" i="1"/>
  <c r="AE367" i="1"/>
  <c r="AA367" i="1"/>
  <c r="AB367" i="1" s="1"/>
  <c r="AG394" i="1"/>
  <c r="AH394" i="1" s="1"/>
  <c r="AK394" i="1"/>
  <c r="AF394" i="1"/>
  <c r="Z372" i="1"/>
  <c r="AE372" i="1"/>
  <c r="AA372" i="1"/>
  <c r="AB372" i="1" s="1"/>
  <c r="Z442" i="1"/>
  <c r="AE442" i="1"/>
  <c r="AA442" i="1"/>
  <c r="AB442" i="1" s="1"/>
  <c r="AK260" i="1"/>
  <c r="AG260" i="1"/>
  <c r="AH260" i="1" s="1"/>
  <c r="AF260" i="1"/>
  <c r="AA45" i="1"/>
  <c r="AB45" i="1" s="1"/>
  <c r="AE45" i="1"/>
  <c r="Z45" i="1"/>
  <c r="AF61" i="1"/>
  <c r="AK61" i="1"/>
  <c r="AG61" i="1"/>
  <c r="AH61" i="1" s="1"/>
  <c r="AE403" i="1"/>
  <c r="AA403" i="1"/>
  <c r="AB403" i="1" s="1"/>
  <c r="Z403" i="1"/>
  <c r="AA230" i="1"/>
  <c r="AB230" i="1" s="1"/>
  <c r="AE230" i="1"/>
  <c r="Z230" i="1"/>
  <c r="Z40" i="1"/>
  <c r="AA40" i="1"/>
  <c r="AB40" i="1" s="1"/>
  <c r="AE40" i="1"/>
  <c r="AE84" i="1"/>
  <c r="AA84" i="1"/>
  <c r="AB84" i="1" s="1"/>
  <c r="Z84" i="1"/>
  <c r="AA326" i="1"/>
  <c r="AB326" i="1" s="1"/>
  <c r="AE326" i="1"/>
  <c r="Z326" i="1"/>
  <c r="AA43" i="1"/>
  <c r="AB43" i="1" s="1"/>
  <c r="AE43" i="1"/>
  <c r="Z43" i="1"/>
  <c r="AF307" i="1"/>
  <c r="AK307" i="1"/>
  <c r="AG307" i="1"/>
  <c r="AH307" i="1" s="1"/>
  <c r="AA365" i="1"/>
  <c r="AB365" i="1" s="1"/>
  <c r="AE365" i="1"/>
  <c r="Z365" i="1"/>
  <c r="AF49" i="1"/>
  <c r="AK49" i="1"/>
  <c r="AG49" i="1"/>
  <c r="AH49" i="1" s="1"/>
  <c r="Z396" i="1"/>
  <c r="AE396" i="1"/>
  <c r="AA396" i="1"/>
  <c r="AB396" i="1" s="1"/>
  <c r="AE267" i="1"/>
  <c r="AA267" i="1"/>
  <c r="AB267" i="1" s="1"/>
  <c r="Z267" i="1"/>
  <c r="AA219" i="1"/>
  <c r="AB219" i="1" s="1"/>
  <c r="AE219" i="1"/>
  <c r="Z219" i="1"/>
  <c r="AA107" i="1"/>
  <c r="AB107" i="1" s="1"/>
  <c r="AE107" i="1"/>
  <c r="Z107" i="1"/>
  <c r="AA359" i="1"/>
  <c r="AB359" i="1" s="1"/>
  <c r="AE359" i="1"/>
  <c r="Z359" i="1"/>
  <c r="AG398" i="1"/>
  <c r="AH398" i="1" s="1"/>
  <c r="AK398" i="1"/>
  <c r="AF398" i="1"/>
  <c r="AG334" i="1"/>
  <c r="AH334" i="1" s="1"/>
  <c r="AK334" i="1"/>
  <c r="AF334" i="1"/>
  <c r="AE82" i="1"/>
  <c r="Z82" i="1"/>
  <c r="AA82" i="1"/>
  <c r="AB82" i="1" s="1"/>
  <c r="AA174" i="1"/>
  <c r="AB174" i="1" s="1"/>
  <c r="AE174" i="1"/>
  <c r="Z174" i="1"/>
  <c r="AA431" i="1"/>
  <c r="AB431" i="1" s="1"/>
  <c r="AE431" i="1"/>
  <c r="Z431" i="1"/>
  <c r="AA134" i="1"/>
  <c r="AB134" i="1" s="1"/>
  <c r="AE134" i="1"/>
  <c r="Z134" i="1"/>
  <c r="AK293" i="1"/>
  <c r="AG293" i="1"/>
  <c r="AH293" i="1" s="1"/>
  <c r="AF293" i="1"/>
  <c r="AA117" i="1"/>
  <c r="AB117" i="1" s="1"/>
  <c r="Z117" i="1"/>
  <c r="AE117" i="1"/>
  <c r="AA184" i="1"/>
  <c r="AB184" i="1" s="1"/>
  <c r="AE184" i="1"/>
  <c r="Z184" i="1"/>
  <c r="AE386" i="1"/>
  <c r="AA386" i="1"/>
  <c r="AB386" i="1" s="1"/>
  <c r="Z386" i="1"/>
  <c r="AG180" i="1"/>
  <c r="AH180" i="1" s="1"/>
  <c r="AK180" i="1"/>
  <c r="AF180" i="1"/>
  <c r="Z356" i="1"/>
  <c r="AE356" i="1"/>
  <c r="AA356" i="1"/>
  <c r="AB356" i="1" s="1"/>
  <c r="AA16" i="1"/>
  <c r="AB16" i="1" s="1"/>
  <c r="AE16" i="1"/>
  <c r="Z16" i="1"/>
  <c r="AA172" i="1"/>
  <c r="AB172" i="1" s="1"/>
  <c r="AE172" i="1"/>
  <c r="Z172" i="1"/>
  <c r="AE305" i="1"/>
  <c r="AA305" i="1"/>
  <c r="AB305" i="1" s="1"/>
  <c r="Z305" i="1"/>
  <c r="AG272" i="1"/>
  <c r="AH272" i="1" s="1"/>
  <c r="AK272" i="1"/>
  <c r="AF272" i="1"/>
  <c r="AA95" i="1"/>
  <c r="AB95" i="1" s="1"/>
  <c r="AE95" i="1"/>
  <c r="Z95" i="1"/>
  <c r="AG358" i="1"/>
  <c r="AH358" i="1" s="1"/>
  <c r="AK358" i="1"/>
  <c r="AF358" i="1"/>
  <c r="AG343" i="1"/>
  <c r="AH343" i="1" s="1"/>
  <c r="AF343" i="1"/>
  <c r="AK343" i="1"/>
  <c r="AA406" i="1"/>
  <c r="AB406" i="1" s="1"/>
  <c r="AE406" i="1"/>
  <c r="Z406" i="1"/>
  <c r="AE360" i="1"/>
  <c r="AA360" i="1"/>
  <c r="AB360" i="1" s="1"/>
  <c r="Z360" i="1"/>
  <c r="AA41" i="1"/>
  <c r="AB41" i="1" s="1"/>
  <c r="Z41" i="1"/>
  <c r="AE41" i="1"/>
  <c r="AK395" i="1"/>
  <c r="AG395" i="1"/>
  <c r="AH395" i="1" s="1"/>
  <c r="AF395" i="1"/>
  <c r="AF138" i="1"/>
  <c r="AK138" i="1"/>
  <c r="AG138" i="1"/>
  <c r="AH138" i="1" s="1"/>
  <c r="Z35" i="1"/>
  <c r="AA35" i="1"/>
  <c r="AB35" i="1" s="1"/>
  <c r="AE35" i="1"/>
  <c r="AF59" i="1"/>
  <c r="AK59" i="1"/>
  <c r="AG59" i="1"/>
  <c r="AH59" i="1" s="1"/>
  <c r="AK179" i="1"/>
  <c r="AG179" i="1"/>
  <c r="AH179" i="1" s="1"/>
  <c r="AF179" i="1"/>
  <c r="AE421" i="1"/>
  <c r="AA421" i="1"/>
  <c r="AB421" i="1" s="1"/>
  <c r="Z421" i="1"/>
  <c r="AG413" i="1"/>
  <c r="AH413" i="1" s="1"/>
  <c r="AK413" i="1"/>
  <c r="AF413" i="1"/>
  <c r="AA424" i="1"/>
  <c r="AB424" i="1" s="1"/>
  <c r="AE424" i="1"/>
  <c r="Z424" i="1"/>
  <c r="AA54" i="1"/>
  <c r="AB54" i="1" s="1"/>
  <c r="AE54" i="1"/>
  <c r="Z54" i="1"/>
  <c r="AE232" i="1"/>
  <c r="Z232" i="1"/>
  <c r="AA232" i="1"/>
  <c r="AB232" i="1" s="1"/>
  <c r="AA350" i="1"/>
  <c r="AB350" i="1" s="1"/>
  <c r="AE350" i="1"/>
  <c r="Z350" i="1"/>
  <c r="AA77" i="1"/>
  <c r="AB77" i="1" s="1"/>
  <c r="AE77" i="1"/>
  <c r="Z77" i="1"/>
  <c r="Z410" i="1"/>
  <c r="AE410" i="1"/>
  <c r="AA410" i="1"/>
  <c r="AB410" i="1" s="1"/>
  <c r="AG422" i="1"/>
  <c r="AH422" i="1" s="1"/>
  <c r="AF422" i="1"/>
  <c r="AK422" i="1"/>
  <c r="AA339" i="1"/>
  <c r="AB339" i="1" s="1"/>
  <c r="Z339" i="1"/>
  <c r="AE339" i="1"/>
  <c r="AE375" i="1"/>
  <c r="AA375" i="1"/>
  <c r="AB375" i="1" s="1"/>
  <c r="Z375" i="1"/>
  <c r="AF81" i="1"/>
  <c r="AG81" i="1"/>
  <c r="AH81" i="1" s="1"/>
  <c r="AK81" i="1"/>
  <c r="Z62" i="1"/>
  <c r="AE62" i="1"/>
  <c r="AA62" i="1"/>
  <c r="AB62" i="1" s="1"/>
  <c r="AA270" i="1"/>
  <c r="AB270" i="1" s="1"/>
  <c r="AE270" i="1"/>
  <c r="Z270" i="1"/>
  <c r="AA308" i="1"/>
  <c r="AB308" i="1" s="1"/>
  <c r="AE308" i="1"/>
  <c r="Z308" i="1"/>
  <c r="AE276" i="1"/>
  <c r="AA276" i="1"/>
  <c r="AB276" i="1" s="1"/>
  <c r="Z276" i="1"/>
  <c r="AA397" i="1"/>
  <c r="AB397" i="1" s="1"/>
  <c r="AE397" i="1"/>
  <c r="Z397" i="1"/>
  <c r="AE99" i="1"/>
  <c r="AA99" i="1"/>
  <c r="AB99" i="1" s="1"/>
  <c r="Z99" i="1"/>
  <c r="AA223" i="1"/>
  <c r="AB223" i="1" s="1"/>
  <c r="AE223" i="1"/>
  <c r="Z223" i="1"/>
  <c r="AA258" i="1"/>
  <c r="AB258" i="1" s="1"/>
  <c r="AE258" i="1"/>
  <c r="Z258" i="1"/>
  <c r="AK287" i="1"/>
  <c r="AG287" i="1"/>
  <c r="AH287" i="1" s="1"/>
  <c r="AF287" i="1"/>
  <c r="AK109" i="1"/>
  <c r="AG109" i="1"/>
  <c r="AH109" i="1" s="1"/>
  <c r="AF109" i="1"/>
  <c r="AE175" i="1"/>
  <c r="AA175" i="1"/>
  <c r="AB175" i="1" s="1"/>
  <c r="Z175" i="1"/>
  <c r="AA385" i="1"/>
  <c r="AB385" i="1" s="1"/>
  <c r="AE385" i="1"/>
  <c r="Z385" i="1"/>
  <c r="AE157" i="1"/>
  <c r="AA157" i="1"/>
  <c r="AB157" i="1" s="1"/>
  <c r="Z157" i="1"/>
  <c r="AA75" i="1"/>
  <c r="AB75" i="1" s="1"/>
  <c r="Z75" i="1"/>
  <c r="AE75" i="1"/>
  <c r="AE247" i="1"/>
  <c r="AA247" i="1"/>
  <c r="AB247" i="1" s="1"/>
  <c r="Z247" i="1"/>
  <c r="AA30" i="1"/>
  <c r="AB30" i="1" s="1"/>
  <c r="AE30" i="1"/>
  <c r="Z30" i="1"/>
  <c r="AA228" i="1"/>
  <c r="AB228" i="1" s="1"/>
  <c r="Z228" i="1"/>
  <c r="AE228" i="1"/>
  <c r="AA274" i="1"/>
  <c r="AB274" i="1" s="1"/>
  <c r="AE274" i="1"/>
  <c r="Z274" i="1"/>
  <c r="Z234" i="1"/>
  <c r="AE234" i="1"/>
  <c r="AA234" i="1"/>
  <c r="AB234" i="1" s="1"/>
  <c r="AA23" i="1"/>
  <c r="AB23" i="1" s="1"/>
  <c r="AE23" i="1"/>
  <c r="Z23" i="1"/>
  <c r="AA97" i="1"/>
  <c r="AB97" i="1" s="1"/>
  <c r="AE97" i="1"/>
  <c r="Z97" i="1"/>
  <c r="AE22" i="14" l="1"/>
  <c r="AF378" i="13"/>
  <c r="AJ378" i="13" s="1"/>
  <c r="AN378" i="13" s="1"/>
  <c r="AR378" i="13" s="1"/>
  <c r="N454" i="13"/>
  <c r="AF290" i="13"/>
  <c r="AJ290" i="13" s="1"/>
  <c r="AN290" i="13" s="1"/>
  <c r="AR290" i="13" s="1"/>
  <c r="AF173" i="13"/>
  <c r="AJ173" i="13" s="1"/>
  <c r="AN173" i="13" s="1"/>
  <c r="AR173" i="13" s="1"/>
  <c r="P453" i="13"/>
  <c r="N453" i="13"/>
  <c r="L453" i="13"/>
  <c r="I449" i="13"/>
  <c r="I450" i="13" s="1"/>
  <c r="AF314" i="13"/>
  <c r="AG314" i="13" s="1"/>
  <c r="AF408" i="13"/>
  <c r="AJ408" i="13" s="1"/>
  <c r="AN408" i="13" s="1"/>
  <c r="AR408" i="13" s="1"/>
  <c r="AC150" i="13"/>
  <c r="AF403" i="13"/>
  <c r="AJ403" i="13" s="1"/>
  <c r="AN403" i="13" s="1"/>
  <c r="AR403" i="13" s="1"/>
  <c r="AK245" i="1"/>
  <c r="AM245" i="1" s="1"/>
  <c r="AN245" i="1" s="1"/>
  <c r="AC144" i="13"/>
  <c r="AF219" i="13"/>
  <c r="AJ219" i="13" s="1"/>
  <c r="AN219" i="13" s="1"/>
  <c r="AR219" i="13" s="1"/>
  <c r="AF168" i="13"/>
  <c r="AJ168" i="13" s="1"/>
  <c r="AF14" i="13"/>
  <c r="AJ14" i="13" s="1"/>
  <c r="AN14" i="13" s="1"/>
  <c r="AR14" i="13" s="1"/>
  <c r="AC14" i="13"/>
  <c r="AF292" i="13"/>
  <c r="AJ292" i="13" s="1"/>
  <c r="AN292" i="13" s="1"/>
  <c r="AR292" i="13" s="1"/>
  <c r="AC181" i="13"/>
  <c r="AC329" i="13"/>
  <c r="AF35" i="13"/>
  <c r="AJ35" i="13" s="1"/>
  <c r="AN35" i="13" s="1"/>
  <c r="AR35" i="13" s="1"/>
  <c r="AF69" i="13"/>
  <c r="AJ69" i="13" s="1"/>
  <c r="AN69" i="13" s="1"/>
  <c r="AR69" i="13" s="1"/>
  <c r="AC392" i="13"/>
  <c r="AF401" i="13"/>
  <c r="AG401" i="13" s="1"/>
  <c r="AF425" i="13"/>
  <c r="AG425" i="13" s="1"/>
  <c r="AF223" i="13"/>
  <c r="AJ223" i="13" s="1"/>
  <c r="AN223" i="13" s="1"/>
  <c r="AR223" i="13" s="1"/>
  <c r="AC76" i="13"/>
  <c r="AC228" i="13"/>
  <c r="AF27" i="13"/>
  <c r="AJ27" i="13" s="1"/>
  <c r="AN27" i="13" s="1"/>
  <c r="AR27" i="13" s="1"/>
  <c r="AC340" i="13"/>
  <c r="AC343" i="13"/>
  <c r="AF399" i="13"/>
  <c r="AC16" i="13"/>
  <c r="AC397" i="13"/>
  <c r="AC325" i="13"/>
  <c r="AC295" i="13"/>
  <c r="AF282" i="13"/>
  <c r="AJ282" i="13" s="1"/>
  <c r="AN282" i="13" s="1"/>
  <c r="AR282" i="13" s="1"/>
  <c r="AF260" i="13"/>
  <c r="AJ260" i="13" s="1"/>
  <c r="AN260" i="13" s="1"/>
  <c r="AR260" i="13" s="1"/>
  <c r="AC164" i="13"/>
  <c r="AF307" i="13"/>
  <c r="AJ307" i="13" s="1"/>
  <c r="AN307" i="13" s="1"/>
  <c r="AR307" i="13" s="1"/>
  <c r="AC307" i="13"/>
  <c r="AF157" i="13"/>
  <c r="AJ157" i="13" s="1"/>
  <c r="AC227" i="13"/>
  <c r="AF154" i="13"/>
  <c r="AG154" i="13" s="1"/>
  <c r="AC57" i="13"/>
  <c r="AF57" i="13"/>
  <c r="AJ57" i="13" s="1"/>
  <c r="AN57" i="13" s="1"/>
  <c r="AR57" i="13" s="1"/>
  <c r="AF159" i="13"/>
  <c r="AG159" i="13" s="1"/>
  <c r="AF106" i="13"/>
  <c r="AJ106" i="13" s="1"/>
  <c r="AN106" i="13" s="1"/>
  <c r="AR106" i="13" s="1"/>
  <c r="AF371" i="13"/>
  <c r="AG371" i="13" s="1"/>
  <c r="Y11" i="13"/>
  <c r="AB11" i="13"/>
  <c r="AC67" i="13"/>
  <c r="AF67" i="13"/>
  <c r="AJ67" i="13" s="1"/>
  <c r="AN67" i="13" s="1"/>
  <c r="AR67" i="13" s="1"/>
  <c r="AF284" i="13"/>
  <c r="AJ284" i="13" s="1"/>
  <c r="AN284" i="13" s="1"/>
  <c r="AR284" i="13" s="1"/>
  <c r="AC284" i="13"/>
  <c r="AF319" i="13"/>
  <c r="AJ319" i="13" s="1"/>
  <c r="AN319" i="13" s="1"/>
  <c r="AR319" i="13" s="1"/>
  <c r="AC319" i="13"/>
  <c r="AF105" i="13"/>
  <c r="AJ105" i="13" s="1"/>
  <c r="AN105" i="13" s="1"/>
  <c r="AR105" i="13" s="1"/>
  <c r="AC105" i="13"/>
  <c r="AF256" i="13"/>
  <c r="AJ256" i="13" s="1"/>
  <c r="AN256" i="13" s="1"/>
  <c r="AR256" i="13" s="1"/>
  <c r="AC256" i="13"/>
  <c r="AC413" i="13"/>
  <c r="AF413" i="13"/>
  <c r="AJ413" i="13" s="1"/>
  <c r="AN413" i="13" s="1"/>
  <c r="AR413" i="13" s="1"/>
  <c r="AG407" i="1"/>
  <c r="AH407" i="1" s="1"/>
  <c r="AM259" i="1"/>
  <c r="AN259" i="1" s="1"/>
  <c r="AL259" i="1"/>
  <c r="AC137" i="13"/>
  <c r="AF315" i="13"/>
  <c r="AG315" i="13" s="1"/>
  <c r="AC91" i="13"/>
  <c r="AK407" i="1"/>
  <c r="AF245" i="1"/>
  <c r="AF437" i="13"/>
  <c r="AG437" i="13" s="1"/>
  <c r="AC45" i="13"/>
  <c r="AC161" i="13"/>
  <c r="AJ370" i="13"/>
  <c r="AK370" i="13" s="1"/>
  <c r="AF435" i="13"/>
  <c r="AJ435" i="13" s="1"/>
  <c r="AF328" i="13"/>
  <c r="AG328" i="13" s="1"/>
  <c r="AF316" i="13"/>
  <c r="AJ368" i="13"/>
  <c r="AK368" i="13" s="1"/>
  <c r="AF158" i="13"/>
  <c r="AJ158" i="13" s="1"/>
  <c r="AC169" i="13"/>
  <c r="AF169" i="13"/>
  <c r="AC127" i="13"/>
  <c r="AF369" i="13"/>
  <c r="AJ369" i="13" s="1"/>
  <c r="AC184" i="13"/>
  <c r="AF184" i="13"/>
  <c r="AF439" i="13"/>
  <c r="AG439" i="13" s="1"/>
  <c r="AF83" i="13"/>
  <c r="AJ83" i="13" s="1"/>
  <c r="AN83" i="13" s="1"/>
  <c r="AR83" i="13" s="1"/>
  <c r="AC83" i="13"/>
  <c r="AC436" i="13"/>
  <c r="AF436" i="13"/>
  <c r="AG400" i="13"/>
  <c r="AJ400" i="13"/>
  <c r="AC17" i="13"/>
  <c r="AF17" i="13"/>
  <c r="AJ17" i="13" s="1"/>
  <c r="AN17" i="13" s="1"/>
  <c r="AR17" i="13" s="1"/>
  <c r="AC313" i="13"/>
  <c r="AF313" i="13"/>
  <c r="AC444" i="13"/>
  <c r="AF444" i="13"/>
  <c r="G10" i="15"/>
  <c r="AJ145" i="13"/>
  <c r="AG145" i="13"/>
  <c r="AG146" i="13"/>
  <c r="AJ146" i="13"/>
  <c r="AG167" i="13"/>
  <c r="AJ167" i="13"/>
  <c r="AG164" i="13"/>
  <c r="AJ164" i="13"/>
  <c r="AG160" i="13"/>
  <c r="AJ160" i="13"/>
  <c r="AG148" i="13"/>
  <c r="AJ148" i="13"/>
  <c r="AG150" i="13"/>
  <c r="AJ150" i="13"/>
  <c r="AJ161" i="13"/>
  <c r="AG161" i="13"/>
  <c r="AG162" i="13"/>
  <c r="AJ162" i="13"/>
  <c r="AG147" i="13"/>
  <c r="AJ147" i="13"/>
  <c r="AG144" i="13"/>
  <c r="AJ144" i="13"/>
  <c r="AJ156" i="13"/>
  <c r="AG156" i="13"/>
  <c r="AG153" i="13"/>
  <c r="AJ153" i="13"/>
  <c r="AG137" i="13"/>
  <c r="AJ137" i="13"/>
  <c r="AF125" i="13"/>
  <c r="AJ125" i="13" s="1"/>
  <c r="AC123" i="13"/>
  <c r="AF123" i="13"/>
  <c r="AG127" i="13"/>
  <c r="AJ127" i="13"/>
  <c r="N15" i="15"/>
  <c r="L43" i="14"/>
  <c r="P43" i="14" s="1"/>
  <c r="E13" i="14"/>
  <c r="O12" i="14"/>
  <c r="AO100" i="13"/>
  <c r="AS100" i="13" s="1"/>
  <c r="AR100" i="13"/>
  <c r="S12" i="14"/>
  <c r="AE10" i="15"/>
  <c r="O10" i="15"/>
  <c r="I10" i="15"/>
  <c r="S10" i="15"/>
  <c r="AE12" i="14"/>
  <c r="S27" i="14"/>
  <c r="AC101" i="13"/>
  <c r="AF101" i="13"/>
  <c r="AJ101" i="13" s="1"/>
  <c r="AN101" i="13" s="1"/>
  <c r="AR101" i="13" s="1"/>
  <c r="AF335" i="13"/>
  <c r="AJ335" i="13" s="1"/>
  <c r="AN335" i="13" s="1"/>
  <c r="AR335" i="13" s="1"/>
  <c r="AC335" i="13"/>
  <c r="R20" i="15"/>
  <c r="AE27" i="14"/>
  <c r="AG14" i="1"/>
  <c r="AH14" i="1" s="1"/>
  <c r="AC31" i="13"/>
  <c r="AF31" i="13"/>
  <c r="AY31" i="1"/>
  <c r="AZ31" i="1" s="1"/>
  <c r="AX31" i="1"/>
  <c r="AC285" i="13"/>
  <c r="AF285" i="13"/>
  <c r="AJ285" i="13" s="1"/>
  <c r="AN285" i="13" s="1"/>
  <c r="AR285" i="13" s="1"/>
  <c r="AF14" i="1"/>
  <c r="T41" i="14"/>
  <c r="Q41" i="14"/>
  <c r="AF13" i="13"/>
  <c r="AJ13" i="13" s="1"/>
  <c r="AN13" i="13" s="1"/>
  <c r="AR13" i="13" s="1"/>
  <c r="AC13" i="13"/>
  <c r="AF228" i="1"/>
  <c r="AK228" i="1"/>
  <c r="AG228" i="1"/>
  <c r="AH228" i="1" s="1"/>
  <c r="AM109" i="1"/>
  <c r="AN109" i="1" s="1"/>
  <c r="AQ109" i="1"/>
  <c r="AL109" i="1"/>
  <c r="AG375" i="1"/>
  <c r="AH375" i="1" s="1"/>
  <c r="AK375" i="1"/>
  <c r="AF375" i="1"/>
  <c r="AG41" i="1"/>
  <c r="AH41" i="1" s="1"/>
  <c r="AK41" i="1"/>
  <c r="AF41" i="1"/>
  <c r="AM180" i="1"/>
  <c r="AN180" i="1" s="1"/>
  <c r="AQ180" i="1"/>
  <c r="AL180" i="1"/>
  <c r="AK117" i="1"/>
  <c r="AG117" i="1"/>
  <c r="AH117" i="1" s="1"/>
  <c r="AF117" i="1"/>
  <c r="AG84" i="1"/>
  <c r="AH84" i="1" s="1"/>
  <c r="AK84" i="1"/>
  <c r="AF84" i="1"/>
  <c r="AK86" i="1"/>
  <c r="AF86" i="1"/>
  <c r="AG86" i="1"/>
  <c r="AH86" i="1" s="1"/>
  <c r="AK366" i="1"/>
  <c r="AG366" i="1"/>
  <c r="AH366" i="1" s="1"/>
  <c r="AF366" i="1"/>
  <c r="AF354" i="1"/>
  <c r="AK354" i="1"/>
  <c r="AG354" i="1"/>
  <c r="AH354" i="1" s="1"/>
  <c r="AL332" i="1"/>
  <c r="AM332" i="1"/>
  <c r="AN332" i="1" s="1"/>
  <c r="AQ332" i="1"/>
  <c r="AK92" i="1"/>
  <c r="AF92" i="1"/>
  <c r="AG92" i="1"/>
  <c r="AH92" i="1" s="1"/>
  <c r="AG225" i="1"/>
  <c r="AH225" i="1" s="1"/>
  <c r="AK225" i="1"/>
  <c r="AF225" i="1"/>
  <c r="AQ85" i="1"/>
  <c r="AM85" i="1"/>
  <c r="AN85" i="1" s="1"/>
  <c r="AL85" i="1"/>
  <c r="AG178" i="1"/>
  <c r="AH178" i="1" s="1"/>
  <c r="AK178" i="1"/>
  <c r="AF178" i="1"/>
  <c r="AM51" i="1"/>
  <c r="AN51" i="1" s="1"/>
  <c r="AL51" i="1"/>
  <c r="AQ51" i="1"/>
  <c r="AG231" i="1"/>
  <c r="AH231" i="1" s="1"/>
  <c r="AK231" i="1"/>
  <c r="AF231" i="1"/>
  <c r="AM55" i="1"/>
  <c r="AN55" i="1" s="1"/>
  <c r="AQ55" i="1"/>
  <c r="AL55" i="1"/>
  <c r="AQ336" i="1"/>
  <c r="AM336" i="1"/>
  <c r="AN336" i="1" s="1"/>
  <c r="AL336" i="1"/>
  <c r="AF378" i="1"/>
  <c r="AK378" i="1"/>
  <c r="AG378" i="1"/>
  <c r="AH378" i="1" s="1"/>
  <c r="AL181" i="1"/>
  <c r="AQ181" i="1"/>
  <c r="AM181" i="1"/>
  <c r="AN181" i="1" s="1"/>
  <c r="AK71" i="1"/>
  <c r="AF71" i="1"/>
  <c r="AG71" i="1"/>
  <c r="AH71" i="1" s="1"/>
  <c r="AG351" i="1"/>
  <c r="AH351" i="1" s="1"/>
  <c r="AK351" i="1"/>
  <c r="AF351" i="1"/>
  <c r="AK269" i="1"/>
  <c r="AG269" i="1"/>
  <c r="AH269" i="1" s="1"/>
  <c r="AF269" i="1"/>
  <c r="AF389" i="1"/>
  <c r="AK389" i="1"/>
  <c r="AG389" i="1"/>
  <c r="AH389" i="1" s="1"/>
  <c r="AQ245" i="1"/>
  <c r="AL245" i="1"/>
  <c r="AF107" i="1"/>
  <c r="AK107" i="1"/>
  <c r="AG107" i="1"/>
  <c r="AH107" i="1" s="1"/>
  <c r="AF43" i="1"/>
  <c r="AK43" i="1"/>
  <c r="AG43" i="1"/>
  <c r="AH43" i="1" s="1"/>
  <c r="AQ394" i="1"/>
  <c r="AM394" i="1"/>
  <c r="AN394" i="1" s="1"/>
  <c r="AL394" i="1"/>
  <c r="AL90" i="1"/>
  <c r="AQ90" i="1"/>
  <c r="AM90" i="1"/>
  <c r="AN90" i="1" s="1"/>
  <c r="AG268" i="1"/>
  <c r="AH268" i="1" s="1"/>
  <c r="AK268" i="1"/>
  <c r="AF268" i="1"/>
  <c r="AG288" i="1"/>
  <c r="AH288" i="1" s="1"/>
  <c r="AK288" i="1"/>
  <c r="AF288" i="1"/>
  <c r="AK353" i="1"/>
  <c r="AG353" i="1"/>
  <c r="AH353" i="1" s="1"/>
  <c r="AF353" i="1"/>
  <c r="AM275" i="1"/>
  <c r="AN275" i="1" s="1"/>
  <c r="AQ275" i="1"/>
  <c r="AL275" i="1"/>
  <c r="AL441" i="1"/>
  <c r="AQ441" i="1"/>
  <c r="AM441" i="1"/>
  <c r="AN441" i="1" s="1"/>
  <c r="AK416" i="1"/>
  <c r="AG416" i="1"/>
  <c r="AH416" i="1" s="1"/>
  <c r="AF416" i="1"/>
  <c r="AK352" i="1"/>
  <c r="AG352" i="1"/>
  <c r="AH352" i="1" s="1"/>
  <c r="AF352" i="1"/>
  <c r="AL411" i="1"/>
  <c r="AQ411" i="1"/>
  <c r="AM411" i="1"/>
  <c r="AN411" i="1" s="1"/>
  <c r="AF420" i="1"/>
  <c r="AK420" i="1"/>
  <c r="AG420" i="1"/>
  <c r="AH420" i="1" s="1"/>
  <c r="AG46" i="1"/>
  <c r="AH46" i="1" s="1"/>
  <c r="AK46" i="1"/>
  <c r="AF46" i="1"/>
  <c r="AG91" i="1"/>
  <c r="AH91" i="1" s="1"/>
  <c r="AK91" i="1"/>
  <c r="AF91" i="1"/>
  <c r="AF279" i="1"/>
  <c r="AK279" i="1"/>
  <c r="AG279" i="1"/>
  <c r="AH279" i="1" s="1"/>
  <c r="AG322" i="1"/>
  <c r="AH322" i="1" s="1"/>
  <c r="AK322" i="1"/>
  <c r="AF322" i="1"/>
  <c r="AK176" i="1"/>
  <c r="AG176" i="1"/>
  <c r="AH176" i="1" s="1"/>
  <c r="AF176" i="1"/>
  <c r="AG329" i="1"/>
  <c r="AH329" i="1" s="1"/>
  <c r="AF329" i="1"/>
  <c r="AK329" i="1"/>
  <c r="AK337" i="1"/>
  <c r="AG337" i="1"/>
  <c r="AH337" i="1" s="1"/>
  <c r="AF337" i="1"/>
  <c r="AK248" i="1"/>
  <c r="AG248" i="1"/>
  <c r="AH248" i="1" s="1"/>
  <c r="AF248" i="1"/>
  <c r="AG342" i="1"/>
  <c r="AH342" i="1" s="1"/>
  <c r="AK342" i="1"/>
  <c r="AF342" i="1"/>
  <c r="AK341" i="1"/>
  <c r="AF341" i="1"/>
  <c r="AG341" i="1"/>
  <c r="AH341" i="1" s="1"/>
  <c r="AK68" i="1"/>
  <c r="AG68" i="1"/>
  <c r="AH68" i="1" s="1"/>
  <c r="AF68" i="1"/>
  <c r="AG305" i="1"/>
  <c r="AH305" i="1" s="1"/>
  <c r="AK305" i="1"/>
  <c r="AF305" i="1"/>
  <c r="AG250" i="1"/>
  <c r="AH250" i="1" s="1"/>
  <c r="AK250" i="1"/>
  <c r="AF250" i="1"/>
  <c r="AM445" i="1"/>
  <c r="AN445" i="1" s="1"/>
  <c r="AQ445" i="1"/>
  <c r="AL445" i="1"/>
  <c r="AF234" i="1"/>
  <c r="AK234" i="1"/>
  <c r="AG234" i="1"/>
  <c r="AH234" i="1" s="1"/>
  <c r="AM287" i="1"/>
  <c r="AN287" i="1" s="1"/>
  <c r="AQ287" i="1"/>
  <c r="AL287" i="1"/>
  <c r="AG35" i="1"/>
  <c r="AH35" i="1" s="1"/>
  <c r="AK35" i="1"/>
  <c r="AF35" i="1"/>
  <c r="AG172" i="1"/>
  <c r="AH172" i="1" s="1"/>
  <c r="AK172" i="1"/>
  <c r="AF172" i="1"/>
  <c r="AG295" i="1"/>
  <c r="AH295" i="1" s="1"/>
  <c r="AF295" i="1"/>
  <c r="AK295" i="1"/>
  <c r="AK27" i="1"/>
  <c r="AG27" i="1"/>
  <c r="AH27" i="1" s="1"/>
  <c r="AF27" i="1"/>
  <c r="AK19" i="1"/>
  <c r="AG19" i="1"/>
  <c r="AH19" i="1" s="1"/>
  <c r="AF19" i="1"/>
  <c r="AG57" i="1"/>
  <c r="AH57" i="1" s="1"/>
  <c r="AK57" i="1"/>
  <c r="AF57" i="1"/>
  <c r="AG304" i="1"/>
  <c r="AH304" i="1" s="1"/>
  <c r="AK304" i="1"/>
  <c r="AF304" i="1"/>
  <c r="AW259" i="1"/>
  <c r="AR259" i="1"/>
  <c r="AS259" i="1"/>
  <c r="AT259" i="1" s="1"/>
  <c r="AF118" i="1"/>
  <c r="AK118" i="1"/>
  <c r="AG118" i="1"/>
  <c r="AH118" i="1" s="1"/>
  <c r="AG17" i="1"/>
  <c r="AH17" i="1" s="1"/>
  <c r="AK17" i="1"/>
  <c r="AF17" i="1"/>
  <c r="AK387" i="1"/>
  <c r="AG387" i="1"/>
  <c r="AH387" i="1" s="1"/>
  <c r="AF387" i="1"/>
  <c r="AL177" i="1"/>
  <c r="AQ177" i="1"/>
  <c r="AM177" i="1"/>
  <c r="AN177" i="1" s="1"/>
  <c r="AF284" i="1"/>
  <c r="AG284" i="1"/>
  <c r="AH284" i="1" s="1"/>
  <c r="AK284" i="1"/>
  <c r="AK414" i="1"/>
  <c r="AF414" i="1"/>
  <c r="AG414" i="1"/>
  <c r="AH414" i="1" s="1"/>
  <c r="AK173" i="1"/>
  <c r="AF173" i="1"/>
  <c r="AG173" i="1"/>
  <c r="AH173" i="1" s="1"/>
  <c r="AF291" i="1"/>
  <c r="AK291" i="1"/>
  <c r="AG291" i="1"/>
  <c r="AH291" i="1" s="1"/>
  <c r="AF417" i="1"/>
  <c r="AK417" i="1"/>
  <c r="AG417" i="1"/>
  <c r="AH417" i="1" s="1"/>
  <c r="AF338" i="1"/>
  <c r="AK338" i="1"/>
  <c r="AG338" i="1"/>
  <c r="AH338" i="1" s="1"/>
  <c r="AM66" i="1"/>
  <c r="AN66" i="1" s="1"/>
  <c r="AQ66" i="1"/>
  <c r="AL66" i="1"/>
  <c r="AF423" i="1"/>
  <c r="AK423" i="1"/>
  <c r="AG423" i="1"/>
  <c r="AH423" i="1" s="1"/>
  <c r="AK18" i="1"/>
  <c r="AF18" i="1"/>
  <c r="AG18" i="1"/>
  <c r="AH18" i="1" s="1"/>
  <c r="AK6" i="1"/>
  <c r="AF6" i="1"/>
  <c r="AG6" i="1"/>
  <c r="AH6" i="1" s="1"/>
  <c r="AK131" i="1"/>
  <c r="AF131" i="1"/>
  <c r="AG131" i="1"/>
  <c r="AH131" i="1" s="1"/>
  <c r="AG136" i="1"/>
  <c r="AH136" i="1" s="1"/>
  <c r="AK136" i="1"/>
  <c r="AF136" i="1"/>
  <c r="AL81" i="1"/>
  <c r="AQ81" i="1"/>
  <c r="AM81" i="1"/>
  <c r="AN81" i="1" s="1"/>
  <c r="AM358" i="1"/>
  <c r="AN358" i="1" s="1"/>
  <c r="AQ358" i="1"/>
  <c r="AL358" i="1"/>
  <c r="AK40" i="1"/>
  <c r="AG40" i="1"/>
  <c r="AH40" i="1" s="1"/>
  <c r="AF40" i="1"/>
  <c r="AM253" i="1"/>
  <c r="AN253" i="1" s="1"/>
  <c r="AL253" i="1"/>
  <c r="AQ253" i="1"/>
  <c r="AF105" i="1"/>
  <c r="AK105" i="1"/>
  <c r="AG105" i="1"/>
  <c r="AH105" i="1" s="1"/>
  <c r="AL58" i="1"/>
  <c r="AQ58" i="1"/>
  <c r="AM58" i="1"/>
  <c r="AN58" i="1" s="1"/>
  <c r="AG270" i="1"/>
  <c r="AH270" i="1" s="1"/>
  <c r="AK270" i="1"/>
  <c r="AF270" i="1"/>
  <c r="AL422" i="1"/>
  <c r="AQ422" i="1"/>
  <c r="AM422" i="1"/>
  <c r="AN422" i="1" s="1"/>
  <c r="AG424" i="1"/>
  <c r="AH424" i="1" s="1"/>
  <c r="AK424" i="1"/>
  <c r="AF424" i="1"/>
  <c r="AK95" i="1"/>
  <c r="AG95" i="1"/>
  <c r="AH95" i="1" s="1"/>
  <c r="AF95" i="1"/>
  <c r="AG82" i="1"/>
  <c r="AH82" i="1" s="1"/>
  <c r="AK82" i="1"/>
  <c r="AF82" i="1"/>
  <c r="AF365" i="1"/>
  <c r="AK365" i="1"/>
  <c r="AG365" i="1"/>
  <c r="AH365" i="1" s="1"/>
  <c r="AF384" i="1"/>
  <c r="AK384" i="1"/>
  <c r="AG384" i="1"/>
  <c r="AH384" i="1" s="1"/>
  <c r="AM7" i="1"/>
  <c r="AN7" i="1" s="1"/>
  <c r="AQ7" i="1"/>
  <c r="AL7" i="1"/>
  <c r="AG108" i="1"/>
  <c r="AH108" i="1" s="1"/>
  <c r="AK108" i="1"/>
  <c r="AF108" i="1"/>
  <c r="AQ74" i="1"/>
  <c r="AL74" i="1"/>
  <c r="AM74" i="1"/>
  <c r="AN74" i="1" s="1"/>
  <c r="AM128" i="1"/>
  <c r="AN128" i="1" s="1"/>
  <c r="AQ128" i="1"/>
  <c r="AL128" i="1"/>
  <c r="AL113" i="1"/>
  <c r="AQ113" i="1"/>
  <c r="AM113" i="1"/>
  <c r="AN113" i="1" s="1"/>
  <c r="AG65" i="1"/>
  <c r="AH65" i="1" s="1"/>
  <c r="AK65" i="1"/>
  <c r="AF65" i="1"/>
  <c r="AK311" i="1"/>
  <c r="AG311" i="1"/>
  <c r="AH311" i="1" s="1"/>
  <c r="AF311" i="1"/>
  <c r="AL26" i="1"/>
  <c r="AQ26" i="1"/>
  <c r="AM26" i="1"/>
  <c r="AN26" i="1" s="1"/>
  <c r="AG274" i="1"/>
  <c r="AH274" i="1" s="1"/>
  <c r="AK274" i="1"/>
  <c r="AF274" i="1"/>
  <c r="AG99" i="1"/>
  <c r="AH99" i="1" s="1"/>
  <c r="AK99" i="1"/>
  <c r="AF99" i="1"/>
  <c r="AF350" i="1"/>
  <c r="AK350" i="1"/>
  <c r="AG350" i="1"/>
  <c r="AH350" i="1" s="1"/>
  <c r="AM179" i="1"/>
  <c r="AN179" i="1" s="1"/>
  <c r="AQ179" i="1"/>
  <c r="AL179" i="1"/>
  <c r="AF360" i="1"/>
  <c r="AK360" i="1"/>
  <c r="AG360" i="1"/>
  <c r="AH360" i="1" s="1"/>
  <c r="AG219" i="1"/>
  <c r="AH219" i="1" s="1"/>
  <c r="AF219" i="1"/>
  <c r="AK219" i="1"/>
  <c r="AK230" i="1"/>
  <c r="AF230" i="1"/>
  <c r="AG230" i="1"/>
  <c r="AH230" i="1" s="1"/>
  <c r="AK367" i="1"/>
  <c r="AG367" i="1"/>
  <c r="AH367" i="1" s="1"/>
  <c r="AF367" i="1"/>
  <c r="AG443" i="1"/>
  <c r="AH443" i="1" s="1"/>
  <c r="AK443" i="1"/>
  <c r="AF443" i="1"/>
  <c r="AF390" i="1"/>
  <c r="AK390" i="1"/>
  <c r="AG390" i="1"/>
  <c r="AH390" i="1" s="1"/>
  <c r="AG122" i="1"/>
  <c r="AH122" i="1" s="1"/>
  <c r="AK122" i="1"/>
  <c r="AF122" i="1"/>
  <c r="AK25" i="1"/>
  <c r="AG25" i="1"/>
  <c r="AH25" i="1" s="1"/>
  <c r="AF25" i="1"/>
  <c r="AG114" i="1"/>
  <c r="AH114" i="1" s="1"/>
  <c r="AK114" i="1"/>
  <c r="AF114" i="1"/>
  <c r="AF362" i="1"/>
  <c r="AG362" i="1"/>
  <c r="AH362" i="1" s="1"/>
  <c r="AK362" i="1"/>
  <c r="AG252" i="1"/>
  <c r="AH252" i="1" s="1"/>
  <c r="AK252" i="1"/>
  <c r="AF252" i="1"/>
  <c r="AG373" i="1"/>
  <c r="AH373" i="1" s="1"/>
  <c r="AK373" i="1"/>
  <c r="AF373" i="1"/>
  <c r="AK281" i="1"/>
  <c r="AG281" i="1"/>
  <c r="AH281" i="1" s="1"/>
  <c r="AF281" i="1"/>
  <c r="AK404" i="1"/>
  <c r="AG404" i="1"/>
  <c r="AH404" i="1" s="1"/>
  <c r="AF404" i="1"/>
  <c r="AG320" i="1"/>
  <c r="AH320" i="1" s="1"/>
  <c r="AK320" i="1"/>
  <c r="AF320" i="1"/>
  <c r="AF183" i="1"/>
  <c r="AK183" i="1"/>
  <c r="AG183" i="1"/>
  <c r="AH183" i="1" s="1"/>
  <c r="AG220" i="1"/>
  <c r="AH220" i="1" s="1"/>
  <c r="AK220" i="1"/>
  <c r="AF220" i="1"/>
  <c r="AG32" i="1"/>
  <c r="AH32" i="1" s="1"/>
  <c r="AK32" i="1"/>
  <c r="AF32" i="1"/>
  <c r="AG22" i="1"/>
  <c r="AH22" i="1" s="1"/>
  <c r="AK22" i="1"/>
  <c r="AF22" i="1"/>
  <c r="AK434" i="1"/>
  <c r="AG434" i="1"/>
  <c r="AH434" i="1" s="1"/>
  <c r="AF434" i="1"/>
  <c r="AL249" i="1"/>
  <c r="AM249" i="1"/>
  <c r="AN249" i="1" s="1"/>
  <c r="AQ249" i="1"/>
  <c r="AK29" i="1"/>
  <c r="AG29" i="1"/>
  <c r="AH29" i="1" s="1"/>
  <c r="AF29" i="1"/>
  <c r="AK42" i="1"/>
  <c r="AF42" i="1"/>
  <c r="AG42" i="1"/>
  <c r="AH42" i="1" s="1"/>
  <c r="AL70" i="1"/>
  <c r="AM70" i="1"/>
  <c r="AN70" i="1" s="1"/>
  <c r="AQ70" i="1"/>
  <c r="AK112" i="1"/>
  <c r="AG112" i="1"/>
  <c r="AH112" i="1" s="1"/>
  <c r="AF112" i="1"/>
  <c r="AK308" i="1"/>
  <c r="AG308" i="1"/>
  <c r="AH308" i="1" s="1"/>
  <c r="AF308" i="1"/>
  <c r="AG349" i="1"/>
  <c r="AH349" i="1" s="1"/>
  <c r="AF349" i="1"/>
  <c r="AK349" i="1"/>
  <c r="AG97" i="1"/>
  <c r="AH97" i="1" s="1"/>
  <c r="AK97" i="1"/>
  <c r="AF97" i="1"/>
  <c r="AF30" i="1"/>
  <c r="AK30" i="1"/>
  <c r="AG30" i="1"/>
  <c r="AH30" i="1" s="1"/>
  <c r="AG386" i="1"/>
  <c r="AH386" i="1" s="1"/>
  <c r="AK386" i="1"/>
  <c r="AF386" i="1"/>
  <c r="AF267" i="1"/>
  <c r="AK267" i="1"/>
  <c r="AG267" i="1"/>
  <c r="AH267" i="1" s="1"/>
  <c r="AQ61" i="1"/>
  <c r="AL61" i="1"/>
  <c r="AM61" i="1"/>
  <c r="AN61" i="1" s="1"/>
  <c r="AF442" i="1"/>
  <c r="AK442" i="1"/>
  <c r="AG442" i="1"/>
  <c r="AH442" i="1" s="1"/>
  <c r="AG93" i="1"/>
  <c r="AH93" i="1" s="1"/>
  <c r="AK93" i="1"/>
  <c r="AF93" i="1"/>
  <c r="AM361" i="1"/>
  <c r="AN361" i="1" s="1"/>
  <c r="AL361" i="1"/>
  <c r="AQ361" i="1"/>
  <c r="AG357" i="1"/>
  <c r="AH357" i="1" s="1"/>
  <c r="AK357" i="1"/>
  <c r="AF357" i="1"/>
  <c r="AF243" i="1"/>
  <c r="AK243" i="1"/>
  <c r="AG243" i="1"/>
  <c r="AH243" i="1" s="1"/>
  <c r="AG34" i="1"/>
  <c r="AH34" i="1" s="1"/>
  <c r="AK34" i="1"/>
  <c r="AF34" i="1"/>
  <c r="AG156" i="1"/>
  <c r="AH156" i="1" s="1"/>
  <c r="AK156" i="1"/>
  <c r="AF156" i="1"/>
  <c r="AM426" i="1"/>
  <c r="AN426" i="1" s="1"/>
  <c r="AQ426" i="1"/>
  <c r="AL426" i="1"/>
  <c r="AM94" i="1"/>
  <c r="AN94" i="1" s="1"/>
  <c r="AQ94" i="1"/>
  <c r="AL94" i="1"/>
  <c r="AG292" i="1"/>
  <c r="AH292" i="1" s="1"/>
  <c r="AK292" i="1"/>
  <c r="AF292" i="1"/>
  <c r="AQ39" i="1"/>
  <c r="AM39" i="1"/>
  <c r="AN39" i="1" s="1"/>
  <c r="AL39" i="1"/>
  <c r="AF273" i="1"/>
  <c r="AK273" i="1"/>
  <c r="AG273" i="1"/>
  <c r="AH273" i="1" s="1"/>
  <c r="AQ415" i="1"/>
  <c r="AL415" i="1"/>
  <c r="AM415" i="1"/>
  <c r="AN415" i="1" s="1"/>
  <c r="AG331" i="1"/>
  <c r="AH331" i="1" s="1"/>
  <c r="AF331" i="1"/>
  <c r="AK331" i="1"/>
  <c r="AG76" i="1"/>
  <c r="AH76" i="1" s="1"/>
  <c r="AK76" i="1"/>
  <c r="AF76" i="1"/>
  <c r="AK227" i="1"/>
  <c r="AF227" i="1"/>
  <c r="AG227" i="1"/>
  <c r="AH227" i="1" s="1"/>
  <c r="AK242" i="1"/>
  <c r="AF242" i="1"/>
  <c r="AG242" i="1"/>
  <c r="AH242" i="1" s="1"/>
  <c r="AF430" i="1"/>
  <c r="AK430" i="1"/>
  <c r="AG430" i="1"/>
  <c r="AH430" i="1" s="1"/>
  <c r="AF255" i="1"/>
  <c r="AK255" i="1"/>
  <c r="AG255" i="1"/>
  <c r="AH255" i="1" s="1"/>
  <c r="AM141" i="1"/>
  <c r="AN141" i="1" s="1"/>
  <c r="AQ141" i="1"/>
  <c r="AL141" i="1"/>
  <c r="AM380" i="1"/>
  <c r="AN380" i="1" s="1"/>
  <c r="AQ380" i="1"/>
  <c r="AL380" i="1"/>
  <c r="AK77" i="1"/>
  <c r="AF77" i="1"/>
  <c r="AG77" i="1"/>
  <c r="AH77" i="1" s="1"/>
  <c r="AG16" i="1"/>
  <c r="AH16" i="1" s="1"/>
  <c r="AK16" i="1"/>
  <c r="AF16" i="1"/>
  <c r="AM334" i="1"/>
  <c r="AN334" i="1" s="1"/>
  <c r="AQ334" i="1"/>
  <c r="AL334" i="1"/>
  <c r="AG393" i="1"/>
  <c r="AH393" i="1" s="1"/>
  <c r="AF393" i="1"/>
  <c r="AK393" i="1"/>
  <c r="AG397" i="1"/>
  <c r="AH397" i="1" s="1"/>
  <c r="AK397" i="1"/>
  <c r="AF397" i="1"/>
  <c r="AM413" i="1"/>
  <c r="AN413" i="1" s="1"/>
  <c r="AQ413" i="1"/>
  <c r="AL413" i="1"/>
  <c r="AL138" i="1"/>
  <c r="AM138" i="1"/>
  <c r="AN138" i="1" s="1"/>
  <c r="AQ138" i="1"/>
  <c r="AG406" i="1"/>
  <c r="AH406" i="1" s="1"/>
  <c r="AK406" i="1"/>
  <c r="AF406" i="1"/>
  <c r="AL272" i="1"/>
  <c r="AM272" i="1"/>
  <c r="AN272" i="1" s="1"/>
  <c r="AQ272" i="1"/>
  <c r="AG431" i="1"/>
  <c r="AH431" i="1" s="1"/>
  <c r="AK431" i="1"/>
  <c r="AF431" i="1"/>
  <c r="AK266" i="1"/>
  <c r="AG266" i="1"/>
  <c r="AH266" i="1" s="1"/>
  <c r="AF266" i="1"/>
  <c r="AK254" i="1"/>
  <c r="AG254" i="1"/>
  <c r="AH254" i="1" s="1"/>
  <c r="AF254" i="1"/>
  <c r="AK364" i="1"/>
  <c r="AF364" i="1"/>
  <c r="AG364" i="1"/>
  <c r="AH364" i="1" s="1"/>
  <c r="AF325" i="1"/>
  <c r="AG325" i="1"/>
  <c r="AH325" i="1" s="1"/>
  <c r="AK325" i="1"/>
  <c r="AM407" i="1"/>
  <c r="AN407" i="1" s="1"/>
  <c r="AQ407" i="1"/>
  <c r="AL407" i="1"/>
  <c r="AG345" i="1"/>
  <c r="AH345" i="1" s="1"/>
  <c r="AK345" i="1"/>
  <c r="AF345" i="1"/>
  <c r="AG244" i="1"/>
  <c r="AH244" i="1" s="1"/>
  <c r="AK244" i="1"/>
  <c r="AF244" i="1"/>
  <c r="AK429" i="1"/>
  <c r="AG429" i="1"/>
  <c r="AH429" i="1" s="1"/>
  <c r="AF429" i="1"/>
  <c r="AQ14" i="1"/>
  <c r="AL14" i="1"/>
  <c r="AM14" i="1"/>
  <c r="AN14" i="1" s="1"/>
  <c r="AG133" i="1"/>
  <c r="AH133" i="1" s="1"/>
  <c r="AK133" i="1"/>
  <c r="AF133" i="1"/>
  <c r="AM239" i="1"/>
  <c r="AN239" i="1" s="1"/>
  <c r="AQ239" i="1"/>
  <c r="AL239" i="1"/>
  <c r="AF285" i="1"/>
  <c r="AK285" i="1"/>
  <c r="AG285" i="1"/>
  <c r="AH285" i="1" s="1"/>
  <c r="AG379" i="1"/>
  <c r="AH379" i="1" s="1"/>
  <c r="AK379" i="1"/>
  <c r="AF379" i="1"/>
  <c r="AG110" i="1"/>
  <c r="AH110" i="1" s="1"/>
  <c r="AK110" i="1"/>
  <c r="AF110" i="1"/>
  <c r="AK54" i="1"/>
  <c r="AG54" i="1"/>
  <c r="AH54" i="1" s="1"/>
  <c r="AF54" i="1"/>
  <c r="AF157" i="1"/>
  <c r="AK157" i="1"/>
  <c r="AG157" i="1"/>
  <c r="AH157" i="1" s="1"/>
  <c r="AG258" i="1"/>
  <c r="AH258" i="1" s="1"/>
  <c r="AF258" i="1"/>
  <c r="AK258" i="1"/>
  <c r="AK410" i="1"/>
  <c r="AG410" i="1"/>
  <c r="AH410" i="1" s="1"/>
  <c r="AF410" i="1"/>
  <c r="AM398" i="1"/>
  <c r="AN398" i="1" s="1"/>
  <c r="AQ398" i="1"/>
  <c r="AL398" i="1"/>
  <c r="AG326" i="1"/>
  <c r="AH326" i="1" s="1"/>
  <c r="AF326" i="1"/>
  <c r="AK326" i="1"/>
  <c r="AF303" i="1"/>
  <c r="AK303" i="1"/>
  <c r="AG303" i="1"/>
  <c r="AH303" i="1" s="1"/>
  <c r="AG312" i="1"/>
  <c r="AH312" i="1" s="1"/>
  <c r="AK312" i="1"/>
  <c r="AF312" i="1"/>
  <c r="AG324" i="1"/>
  <c r="AH324" i="1" s="1"/>
  <c r="AF324" i="1"/>
  <c r="AK324" i="1"/>
  <c r="AM120" i="1"/>
  <c r="AN120" i="1" s="1"/>
  <c r="AQ120" i="1"/>
  <c r="AL120" i="1"/>
  <c r="AL383" i="1"/>
  <c r="AQ383" i="1"/>
  <c r="AM383" i="1"/>
  <c r="AN383" i="1" s="1"/>
  <c r="AG333" i="1"/>
  <c r="AH333" i="1" s="1"/>
  <c r="AK333" i="1"/>
  <c r="AF333" i="1"/>
  <c r="AG280" i="1"/>
  <c r="AH280" i="1" s="1"/>
  <c r="AK280" i="1"/>
  <c r="AF280" i="1"/>
  <c r="AM327" i="1"/>
  <c r="AN327" i="1" s="1"/>
  <c r="AQ327" i="1"/>
  <c r="AL327" i="1"/>
  <c r="AG310" i="1"/>
  <c r="AH310" i="1" s="1"/>
  <c r="AK310" i="1"/>
  <c r="AF310" i="1"/>
  <c r="AG13" i="1"/>
  <c r="AH13" i="1" s="1"/>
  <c r="AK13" i="1"/>
  <c r="AF13" i="1"/>
  <c r="AL355" i="1"/>
  <c r="AQ355" i="1"/>
  <c r="AM355" i="1"/>
  <c r="AN355" i="1" s="1"/>
  <c r="AQ388" i="1"/>
  <c r="AM388" i="1"/>
  <c r="AN388" i="1" s="1"/>
  <c r="AL388" i="1"/>
  <c r="AM20" i="1"/>
  <c r="AN20" i="1" s="1"/>
  <c r="AQ20" i="1"/>
  <c r="AL20" i="1"/>
  <c r="AK48" i="1"/>
  <c r="AF48" i="1"/>
  <c r="AG48" i="1"/>
  <c r="AH48" i="1" s="1"/>
  <c r="AG347" i="1"/>
  <c r="AH347" i="1" s="1"/>
  <c r="AK347" i="1"/>
  <c r="AF347" i="1"/>
  <c r="AM346" i="1"/>
  <c r="AN346" i="1" s="1"/>
  <c r="AQ346" i="1"/>
  <c r="AL346" i="1"/>
  <c r="AL101" i="1"/>
  <c r="AM101" i="1"/>
  <c r="AN101" i="1" s="1"/>
  <c r="AQ101" i="1"/>
  <c r="AF87" i="1"/>
  <c r="AG87" i="1"/>
  <c r="AH87" i="1" s="1"/>
  <c r="AK87" i="1"/>
  <c r="AQ72" i="1"/>
  <c r="AM72" i="1"/>
  <c r="AN72" i="1" s="1"/>
  <c r="AL72" i="1"/>
  <c r="AQ28" i="1"/>
  <c r="AL28" i="1"/>
  <c r="AM28" i="1"/>
  <c r="AN28" i="1" s="1"/>
  <c r="AL170" i="1"/>
  <c r="AQ170" i="1"/>
  <c r="AM170" i="1"/>
  <c r="AN170" i="1" s="1"/>
  <c r="AM218" i="1"/>
  <c r="AN218" i="1" s="1"/>
  <c r="AQ218" i="1"/>
  <c r="AL218" i="1"/>
  <c r="AG262" i="1"/>
  <c r="AH262" i="1" s="1"/>
  <c r="AK262" i="1"/>
  <c r="AF262" i="1"/>
  <c r="AG135" i="1"/>
  <c r="AH135" i="1" s="1"/>
  <c r="AK135" i="1"/>
  <c r="AF135" i="1"/>
  <c r="AG10" i="1"/>
  <c r="AH10" i="1" s="1"/>
  <c r="AK10" i="1"/>
  <c r="AF10" i="1"/>
  <c r="AF319" i="1"/>
  <c r="AG319" i="1"/>
  <c r="AH319" i="1" s="1"/>
  <c r="AK319" i="1"/>
  <c r="AM11" i="1"/>
  <c r="AN11" i="1" s="1"/>
  <c r="AQ11" i="1"/>
  <c r="AL11" i="1"/>
  <c r="AQ289" i="1"/>
  <c r="AM289" i="1"/>
  <c r="AN289" i="1" s="1"/>
  <c r="AL289" i="1"/>
  <c r="AG9" i="1"/>
  <c r="AH9" i="1" s="1"/>
  <c r="AK9" i="1"/>
  <c r="AF9" i="1"/>
  <c r="AK134" i="1"/>
  <c r="AG134" i="1"/>
  <c r="AH134" i="1" s="1"/>
  <c r="AF134" i="1"/>
  <c r="AL260" i="1"/>
  <c r="AQ260" i="1"/>
  <c r="AM260" i="1"/>
  <c r="AN260" i="1" s="1"/>
  <c r="AL233" i="1"/>
  <c r="AM233" i="1"/>
  <c r="AN233" i="1" s="1"/>
  <c r="AQ233" i="1"/>
  <c r="AG256" i="1"/>
  <c r="AH256" i="1" s="1"/>
  <c r="AK256" i="1"/>
  <c r="AF256" i="1"/>
  <c r="AK175" i="1"/>
  <c r="AG175" i="1"/>
  <c r="AH175" i="1" s="1"/>
  <c r="AF175" i="1"/>
  <c r="AG62" i="1"/>
  <c r="AH62" i="1" s="1"/>
  <c r="AK62" i="1"/>
  <c r="AF62" i="1"/>
  <c r="AG232" i="1"/>
  <c r="AH232" i="1" s="1"/>
  <c r="AK232" i="1"/>
  <c r="AF232" i="1"/>
  <c r="AL343" i="1"/>
  <c r="AQ343" i="1"/>
  <c r="AM343" i="1"/>
  <c r="AN343" i="1" s="1"/>
  <c r="AF356" i="1"/>
  <c r="AG356" i="1"/>
  <c r="AH356" i="1" s="1"/>
  <c r="AK356" i="1"/>
  <c r="AM293" i="1"/>
  <c r="AN293" i="1" s="1"/>
  <c r="AQ293" i="1"/>
  <c r="AL293" i="1"/>
  <c r="AQ307" i="1"/>
  <c r="AM307" i="1"/>
  <c r="AN307" i="1" s="1"/>
  <c r="AL307" i="1"/>
  <c r="AF403" i="1"/>
  <c r="AK403" i="1"/>
  <c r="AG403" i="1"/>
  <c r="AH403" i="1" s="1"/>
  <c r="AF372" i="1"/>
  <c r="AK372" i="1"/>
  <c r="AG372" i="1"/>
  <c r="AH372" i="1" s="1"/>
  <c r="AK402" i="1"/>
  <c r="AF402" i="1"/>
  <c r="AG402" i="1"/>
  <c r="AH402" i="1" s="1"/>
  <c r="AQ428" i="1"/>
  <c r="AL428" i="1"/>
  <c r="AM428" i="1"/>
  <c r="AN428" i="1" s="1"/>
  <c r="AF111" i="1"/>
  <c r="AG111" i="1"/>
  <c r="AH111" i="1" s="1"/>
  <c r="AK111" i="1"/>
  <c r="AM340" i="1"/>
  <c r="AN340" i="1" s="1"/>
  <c r="AQ340" i="1"/>
  <c r="AL340" i="1"/>
  <c r="AG246" i="1"/>
  <c r="AH246" i="1" s="1"/>
  <c r="AK246" i="1"/>
  <c r="AF246" i="1"/>
  <c r="AG78" i="1"/>
  <c r="AH78" i="1" s="1"/>
  <c r="AF78" i="1"/>
  <c r="AK78" i="1"/>
  <c r="AL21" i="1"/>
  <c r="AQ21" i="1"/>
  <c r="AM21" i="1"/>
  <c r="AN21" i="1" s="1"/>
  <c r="AF344" i="1"/>
  <c r="AG344" i="1"/>
  <c r="AH344" i="1" s="1"/>
  <c r="AK344" i="1"/>
  <c r="AL24" i="1"/>
  <c r="AQ24" i="1"/>
  <c r="AM24" i="1"/>
  <c r="AN24" i="1" s="1"/>
  <c r="AF53" i="1"/>
  <c r="AK53" i="1"/>
  <c r="AG53" i="1"/>
  <c r="AH53" i="1" s="1"/>
  <c r="AM44" i="1"/>
  <c r="AN44" i="1" s="1"/>
  <c r="AQ44" i="1"/>
  <c r="AL44" i="1"/>
  <c r="AG363" i="1"/>
  <c r="AH363" i="1" s="1"/>
  <c r="AK363" i="1"/>
  <c r="AF363" i="1"/>
  <c r="AF171" i="1"/>
  <c r="AK171" i="1"/>
  <c r="AG171" i="1"/>
  <c r="AH171" i="1" s="1"/>
  <c r="AM263" i="1"/>
  <c r="AN263" i="1" s="1"/>
  <c r="AQ263" i="1"/>
  <c r="AL263" i="1"/>
  <c r="AK224" i="1"/>
  <c r="AF224" i="1"/>
  <c r="AG224" i="1"/>
  <c r="AH224" i="1" s="1"/>
  <c r="AG339" i="1"/>
  <c r="AH339" i="1" s="1"/>
  <c r="AK339" i="1"/>
  <c r="AF339" i="1"/>
  <c r="AK52" i="1"/>
  <c r="AG52" i="1"/>
  <c r="AH52" i="1" s="1"/>
  <c r="AF52" i="1"/>
  <c r="AG56" i="1"/>
  <c r="AH56" i="1" s="1"/>
  <c r="AK56" i="1"/>
  <c r="AF56" i="1"/>
  <c r="AF247" i="1"/>
  <c r="AK247" i="1"/>
  <c r="AG247" i="1"/>
  <c r="AH247" i="1" s="1"/>
  <c r="AG385" i="1"/>
  <c r="AH385" i="1" s="1"/>
  <c r="AK385" i="1"/>
  <c r="AF385" i="1"/>
  <c r="AG184" i="1"/>
  <c r="AH184" i="1" s="1"/>
  <c r="AK184" i="1"/>
  <c r="AF184" i="1"/>
  <c r="AG174" i="1"/>
  <c r="AH174" i="1" s="1"/>
  <c r="AK174" i="1"/>
  <c r="AF174" i="1"/>
  <c r="AF396" i="1"/>
  <c r="AK396" i="1"/>
  <c r="AG396" i="1"/>
  <c r="AH396" i="1" s="1"/>
  <c r="AF132" i="1"/>
  <c r="AK132" i="1"/>
  <c r="AG132" i="1"/>
  <c r="AH132" i="1" s="1"/>
  <c r="AQ83" i="1"/>
  <c r="AM83" i="1"/>
  <c r="AN83" i="1" s="1"/>
  <c r="AL83" i="1"/>
  <c r="AQ265" i="1"/>
  <c r="AM265" i="1"/>
  <c r="AN265" i="1" s="1"/>
  <c r="AL265" i="1"/>
  <c r="AG271" i="1"/>
  <c r="AH271" i="1" s="1"/>
  <c r="AK271" i="1"/>
  <c r="AF271" i="1"/>
  <c r="AG418" i="1"/>
  <c r="AH418" i="1" s="1"/>
  <c r="AK418" i="1"/>
  <c r="AF418" i="1"/>
  <c r="AQ130" i="1"/>
  <c r="AL130" i="1"/>
  <c r="AM130" i="1"/>
  <c r="AN130" i="1" s="1"/>
  <c r="AM251" i="1"/>
  <c r="AN251" i="1" s="1"/>
  <c r="AQ251" i="1"/>
  <c r="AL251" i="1"/>
  <c r="AL222" i="1"/>
  <c r="AQ222" i="1"/>
  <c r="AM222" i="1"/>
  <c r="AN222" i="1" s="1"/>
  <c r="AW317" i="1"/>
  <c r="AS317" i="1"/>
  <c r="AT317" i="1" s="1"/>
  <c r="AR317" i="1"/>
  <c r="AG282" i="1"/>
  <c r="AH282" i="1" s="1"/>
  <c r="AK282" i="1"/>
  <c r="AF282" i="1"/>
  <c r="AG335" i="1"/>
  <c r="AH335" i="1" s="1"/>
  <c r="AK335" i="1"/>
  <c r="AF335" i="1"/>
  <c r="AG409" i="1"/>
  <c r="AH409" i="1" s="1"/>
  <c r="AK409" i="1"/>
  <c r="AF409" i="1"/>
  <c r="AL318" i="1"/>
  <c r="AQ318" i="1"/>
  <c r="AM318" i="1"/>
  <c r="AN318" i="1" s="1"/>
  <c r="AM96" i="1"/>
  <c r="AN96" i="1" s="1"/>
  <c r="AQ96" i="1"/>
  <c r="AL96" i="1"/>
  <c r="AL89" i="1"/>
  <c r="AQ89" i="1"/>
  <c r="AM89" i="1"/>
  <c r="AN89" i="1" s="1"/>
  <c r="AG67" i="1"/>
  <c r="AH67" i="1" s="1"/>
  <c r="AK67" i="1"/>
  <c r="AF67" i="1"/>
  <c r="AF323" i="1"/>
  <c r="AG323" i="1"/>
  <c r="AH323" i="1" s="1"/>
  <c r="AK323" i="1"/>
  <c r="AG264" i="1"/>
  <c r="AH264" i="1" s="1"/>
  <c r="AK264" i="1"/>
  <c r="AF264" i="1"/>
  <c r="AG286" i="1"/>
  <c r="AH286" i="1" s="1"/>
  <c r="AK286" i="1"/>
  <c r="AF286" i="1"/>
  <c r="AK80" i="1"/>
  <c r="AG80" i="1"/>
  <c r="AH80" i="1" s="1"/>
  <c r="AF80" i="1"/>
  <c r="AG306" i="1"/>
  <c r="AH306" i="1" s="1"/>
  <c r="AK306" i="1"/>
  <c r="AF306" i="1"/>
  <c r="AG240" i="1"/>
  <c r="AH240" i="1" s="1"/>
  <c r="AK240" i="1"/>
  <c r="AF240" i="1"/>
  <c r="AQ348" i="1"/>
  <c r="AL348" i="1"/>
  <c r="AM348" i="1"/>
  <c r="AN348" i="1" s="1"/>
  <c r="AG294" i="1"/>
  <c r="AH294" i="1" s="1"/>
  <c r="AK294" i="1"/>
  <c r="AF294" i="1"/>
  <c r="AG223" i="1"/>
  <c r="AH223" i="1" s="1"/>
  <c r="AK223" i="1"/>
  <c r="AF223" i="1"/>
  <c r="AL49" i="1"/>
  <c r="AM49" i="1"/>
  <c r="AN49" i="1" s="1"/>
  <c r="AQ49" i="1"/>
  <c r="AK408" i="1"/>
  <c r="AF408" i="1"/>
  <c r="AG408" i="1"/>
  <c r="AH408" i="1" s="1"/>
  <c r="AM257" i="1"/>
  <c r="AN257" i="1" s="1"/>
  <c r="AQ257" i="1"/>
  <c r="AL257" i="1"/>
  <c r="AF75" i="1"/>
  <c r="AK75" i="1"/>
  <c r="AG75" i="1"/>
  <c r="AH75" i="1" s="1"/>
  <c r="AG23" i="1"/>
  <c r="AH23" i="1" s="1"/>
  <c r="AK23" i="1"/>
  <c r="AF23" i="1"/>
  <c r="AG276" i="1"/>
  <c r="AH276" i="1" s="1"/>
  <c r="AK276" i="1"/>
  <c r="AF276" i="1"/>
  <c r="AG421" i="1"/>
  <c r="AH421" i="1" s="1"/>
  <c r="AK421" i="1"/>
  <c r="AF421" i="1"/>
  <c r="AL59" i="1"/>
  <c r="AQ59" i="1"/>
  <c r="AM59" i="1"/>
  <c r="AN59" i="1" s="1"/>
  <c r="AL395" i="1"/>
  <c r="AQ395" i="1"/>
  <c r="AM395" i="1"/>
  <c r="AN395" i="1" s="1"/>
  <c r="AG359" i="1"/>
  <c r="AH359" i="1" s="1"/>
  <c r="AK359" i="1"/>
  <c r="AF359" i="1"/>
  <c r="AG45" i="1"/>
  <c r="AH45" i="1" s="1"/>
  <c r="AK45" i="1"/>
  <c r="AF45" i="1"/>
  <c r="AK283" i="1"/>
  <c r="AG283" i="1"/>
  <c r="AH283" i="1" s="1"/>
  <c r="AF283" i="1"/>
  <c r="AF290" i="1"/>
  <c r="AG290" i="1"/>
  <c r="AH290" i="1" s="1"/>
  <c r="AK290" i="1"/>
  <c r="AG238" i="1"/>
  <c r="AH238" i="1" s="1"/>
  <c r="AK238" i="1"/>
  <c r="AF238" i="1"/>
  <c r="AL69" i="1"/>
  <c r="AM69" i="1"/>
  <c r="AN69" i="1" s="1"/>
  <c r="AQ69" i="1"/>
  <c r="AK36" i="1"/>
  <c r="AG36" i="1"/>
  <c r="AH36" i="1" s="1"/>
  <c r="AF36" i="1"/>
  <c r="AG392" i="1"/>
  <c r="AH392" i="1" s="1"/>
  <c r="AK392" i="1"/>
  <c r="AF392" i="1"/>
  <c r="AF261" i="1"/>
  <c r="AK261" i="1"/>
  <c r="AG261" i="1"/>
  <c r="AH261" i="1" s="1"/>
  <c r="AM374" i="1"/>
  <c r="AN374" i="1" s="1"/>
  <c r="AQ374" i="1"/>
  <c r="AL374" i="1"/>
  <c r="AG412" i="1"/>
  <c r="AH412" i="1" s="1"/>
  <c r="AK412" i="1"/>
  <c r="AF412" i="1"/>
  <c r="AK60" i="1"/>
  <c r="AF60" i="1"/>
  <c r="AG60" i="1"/>
  <c r="AH60" i="1" s="1"/>
  <c r="AQ226" i="1"/>
  <c r="AM226" i="1"/>
  <c r="AN226" i="1" s="1"/>
  <c r="AL226" i="1"/>
  <c r="AF15" i="1"/>
  <c r="AK15" i="1"/>
  <c r="AG15" i="1"/>
  <c r="AH15" i="1" s="1"/>
  <c r="AW440" i="1"/>
  <c r="AS440" i="1"/>
  <c r="AT440" i="1" s="1"/>
  <c r="AR440" i="1"/>
  <c r="AF64" i="1"/>
  <c r="AG64" i="1"/>
  <c r="AH64" i="1" s="1"/>
  <c r="AK64" i="1"/>
  <c r="AG391" i="1"/>
  <c r="AH391" i="1" s="1"/>
  <c r="AK391" i="1"/>
  <c r="AF391" i="1"/>
  <c r="AF309" i="1"/>
  <c r="AG309" i="1"/>
  <c r="AH309" i="1" s="1"/>
  <c r="AK309" i="1"/>
  <c r="AK106" i="1"/>
  <c r="AG106" i="1"/>
  <c r="AH106" i="1" s="1"/>
  <c r="AF106" i="1"/>
  <c r="AG47" i="1"/>
  <c r="AH47" i="1" s="1"/>
  <c r="AK47" i="1"/>
  <c r="AF47" i="1"/>
  <c r="AM419" i="1"/>
  <c r="AN419" i="1" s="1"/>
  <c r="AQ419" i="1"/>
  <c r="AL419" i="1"/>
  <c r="AL221" i="1"/>
  <c r="AM221" i="1"/>
  <c r="AN221" i="1" s="1"/>
  <c r="AQ221" i="1"/>
  <c r="AG103" i="1"/>
  <c r="AH103" i="1" s="1"/>
  <c r="AK103" i="1"/>
  <c r="AF103" i="1"/>
  <c r="G432" i="13" l="1"/>
  <c r="G299" i="13"/>
  <c r="G301" i="13"/>
  <c r="G300" i="13"/>
  <c r="G298" i="13"/>
  <c r="Q449" i="13"/>
  <c r="F464" i="13" s="1"/>
  <c r="AG168" i="13"/>
  <c r="N455" i="13"/>
  <c r="AJ314" i="13"/>
  <c r="AK314" i="13" s="1"/>
  <c r="AJ425" i="13"/>
  <c r="AN425" i="13" s="1"/>
  <c r="AJ401" i="13"/>
  <c r="AK401" i="13" s="1"/>
  <c r="AG157" i="13"/>
  <c r="AJ371" i="13"/>
  <c r="AK371" i="13" s="1"/>
  <c r="AG399" i="13"/>
  <c r="AJ399" i="13"/>
  <c r="AJ154" i="13"/>
  <c r="AN154" i="13" s="1"/>
  <c r="AJ159" i="13"/>
  <c r="AK159" i="13" s="1"/>
  <c r="AF11" i="13"/>
  <c r="AJ11" i="13" s="1"/>
  <c r="AN11" i="13" s="1"/>
  <c r="AR11" i="13" s="1"/>
  <c r="AC11" i="13"/>
  <c r="AJ315" i="13"/>
  <c r="AN315" i="13" s="1"/>
  <c r="AG435" i="13"/>
  <c r="AN370" i="13"/>
  <c r="AO370" i="13" s="1"/>
  <c r="AS370" i="13" s="1"/>
  <c r="AJ437" i="13"/>
  <c r="AK437" i="13" s="1"/>
  <c r="AJ328" i="13"/>
  <c r="AK328" i="13" s="1"/>
  <c r="AG158" i="13"/>
  <c r="AN368" i="13"/>
  <c r="AR368" i="13" s="1"/>
  <c r="AJ316" i="13"/>
  <c r="AG316" i="13"/>
  <c r="AG369" i="13"/>
  <c r="AG169" i="13"/>
  <c r="AJ169" i="13"/>
  <c r="AK400" i="13"/>
  <c r="AN400" i="13"/>
  <c r="AJ439" i="13"/>
  <c r="AK439" i="13" s="1"/>
  <c r="AG436" i="13"/>
  <c r="AJ436" i="13"/>
  <c r="AG184" i="13"/>
  <c r="AJ184" i="13"/>
  <c r="AK369" i="13"/>
  <c r="AN369" i="13"/>
  <c r="AK435" i="13"/>
  <c r="AN435" i="13"/>
  <c r="AG444" i="13"/>
  <c r="AJ444" i="13"/>
  <c r="AG313" i="13"/>
  <c r="AJ313" i="13"/>
  <c r="AK158" i="13"/>
  <c r="AN158" i="13"/>
  <c r="AK162" i="13"/>
  <c r="AN162" i="13"/>
  <c r="AK168" i="13"/>
  <c r="AN168" i="13"/>
  <c r="AK153" i="13"/>
  <c r="AN153" i="13"/>
  <c r="AK164" i="13"/>
  <c r="AN164" i="13"/>
  <c r="AK161" i="13"/>
  <c r="AN161" i="13"/>
  <c r="AN167" i="13"/>
  <c r="AK167" i="13"/>
  <c r="AN156" i="13"/>
  <c r="AK156" i="13"/>
  <c r="AK157" i="13"/>
  <c r="AN157" i="13"/>
  <c r="AK150" i="13"/>
  <c r="AN150" i="13"/>
  <c r="AK146" i="13"/>
  <c r="AN146" i="13"/>
  <c r="AK144" i="13"/>
  <c r="AN144" i="13"/>
  <c r="AK148" i="13"/>
  <c r="AN148" i="13"/>
  <c r="AK145" i="13"/>
  <c r="AN145" i="13"/>
  <c r="AK147" i="13"/>
  <c r="AN147" i="13"/>
  <c r="AK160" i="13"/>
  <c r="AN160" i="13"/>
  <c r="AK137" i="13"/>
  <c r="AN137" i="13"/>
  <c r="AG125" i="13"/>
  <c r="AG123" i="13"/>
  <c r="AJ123" i="13"/>
  <c r="AK125" i="13"/>
  <c r="AN125" i="13"/>
  <c r="AN127" i="13"/>
  <c r="AK127" i="13"/>
  <c r="M43" i="14"/>
  <c r="AJ31" i="13"/>
  <c r="AG31" i="13"/>
  <c r="U41" i="14"/>
  <c r="X41" i="14"/>
  <c r="Q43" i="14"/>
  <c r="T43" i="14"/>
  <c r="AS120" i="1"/>
  <c r="AT120" i="1" s="1"/>
  <c r="AW120" i="1"/>
  <c r="AR120" i="1"/>
  <c r="AQ156" i="1"/>
  <c r="AM156" i="1"/>
  <c r="AN156" i="1" s="1"/>
  <c r="AL156" i="1"/>
  <c r="AM362" i="1"/>
  <c r="AN362" i="1" s="1"/>
  <c r="AQ362" i="1"/>
  <c r="AL362" i="1"/>
  <c r="AM390" i="1"/>
  <c r="AN390" i="1" s="1"/>
  <c r="AQ390" i="1"/>
  <c r="AL390" i="1"/>
  <c r="AR113" i="1"/>
  <c r="AW113" i="1"/>
  <c r="AS113" i="1"/>
  <c r="AT113" i="1" s="1"/>
  <c r="AM424" i="1"/>
  <c r="AN424" i="1" s="1"/>
  <c r="AQ424" i="1"/>
  <c r="AL424" i="1"/>
  <c r="AM414" i="1"/>
  <c r="AN414" i="1" s="1"/>
  <c r="AQ414" i="1"/>
  <c r="AL414" i="1"/>
  <c r="AM57" i="1"/>
  <c r="AN57" i="1" s="1"/>
  <c r="AQ57" i="1"/>
  <c r="AL57" i="1"/>
  <c r="AR411" i="1"/>
  <c r="AW411" i="1"/>
  <c r="AS411" i="1"/>
  <c r="AT411" i="1" s="1"/>
  <c r="AQ92" i="1"/>
  <c r="AM92" i="1"/>
  <c r="AN92" i="1" s="1"/>
  <c r="AL92" i="1"/>
  <c r="AM103" i="1"/>
  <c r="AN103" i="1" s="1"/>
  <c r="AQ103" i="1"/>
  <c r="AL103" i="1"/>
  <c r="AM392" i="1"/>
  <c r="AN392" i="1" s="1"/>
  <c r="AQ392" i="1"/>
  <c r="AL392" i="1"/>
  <c r="AM67" i="1"/>
  <c r="AN67" i="1" s="1"/>
  <c r="AL67" i="1"/>
  <c r="AQ67" i="1"/>
  <c r="AQ409" i="1"/>
  <c r="AM409" i="1"/>
  <c r="AN409" i="1" s="1"/>
  <c r="AL409" i="1"/>
  <c r="AM282" i="1"/>
  <c r="AN282" i="1" s="1"/>
  <c r="AQ282" i="1"/>
  <c r="AL282" i="1"/>
  <c r="AW265" i="1"/>
  <c r="AS265" i="1"/>
  <c r="AT265" i="1" s="1"/>
  <c r="AR265" i="1"/>
  <c r="AL396" i="1"/>
  <c r="AQ396" i="1"/>
  <c r="AM396" i="1"/>
  <c r="AN396" i="1" s="1"/>
  <c r="AQ247" i="1"/>
  <c r="AL247" i="1"/>
  <c r="AM247" i="1"/>
  <c r="AN247" i="1" s="1"/>
  <c r="AM111" i="1"/>
  <c r="AN111" i="1" s="1"/>
  <c r="AQ111" i="1"/>
  <c r="AL111" i="1"/>
  <c r="AM402" i="1"/>
  <c r="AN402" i="1" s="1"/>
  <c r="AQ402" i="1"/>
  <c r="AL402" i="1"/>
  <c r="AW355" i="1"/>
  <c r="AS355" i="1"/>
  <c r="AT355" i="1" s="1"/>
  <c r="AR355" i="1"/>
  <c r="AM280" i="1"/>
  <c r="AN280" i="1" s="1"/>
  <c r="AQ280" i="1"/>
  <c r="AL280" i="1"/>
  <c r="AL133" i="1"/>
  <c r="AQ133" i="1"/>
  <c r="AM133" i="1"/>
  <c r="AN133" i="1" s="1"/>
  <c r="AM325" i="1"/>
  <c r="AN325" i="1" s="1"/>
  <c r="AQ325" i="1"/>
  <c r="AL325" i="1"/>
  <c r="AS334" i="1"/>
  <c r="AT334" i="1" s="1"/>
  <c r="AW334" i="1"/>
  <c r="AR334" i="1"/>
  <c r="AM255" i="1"/>
  <c r="AN255" i="1" s="1"/>
  <c r="AQ255" i="1"/>
  <c r="AL255" i="1"/>
  <c r="AM76" i="1"/>
  <c r="AN76" i="1" s="1"/>
  <c r="AQ76" i="1"/>
  <c r="AL76" i="1"/>
  <c r="AQ308" i="1"/>
  <c r="AM308" i="1"/>
  <c r="AN308" i="1" s="1"/>
  <c r="AL308" i="1"/>
  <c r="AM29" i="1"/>
  <c r="AN29" i="1" s="1"/>
  <c r="AQ29" i="1"/>
  <c r="AL29" i="1"/>
  <c r="AM32" i="1"/>
  <c r="AN32" i="1" s="1"/>
  <c r="AQ32" i="1"/>
  <c r="AL32" i="1"/>
  <c r="AM281" i="1"/>
  <c r="AN281" i="1" s="1"/>
  <c r="AQ281" i="1"/>
  <c r="AL281" i="1"/>
  <c r="AM274" i="1"/>
  <c r="AN274" i="1" s="1"/>
  <c r="AQ274" i="1"/>
  <c r="AL274" i="1"/>
  <c r="AL65" i="1"/>
  <c r="AM65" i="1"/>
  <c r="AN65" i="1" s="1"/>
  <c r="AQ65" i="1"/>
  <c r="AQ108" i="1"/>
  <c r="AL108" i="1"/>
  <c r="AM108" i="1"/>
  <c r="AN108" i="1" s="1"/>
  <c r="AM136" i="1"/>
  <c r="AN136" i="1" s="1"/>
  <c r="AQ136" i="1"/>
  <c r="AL136" i="1"/>
  <c r="AL18" i="1"/>
  <c r="AQ18" i="1"/>
  <c r="AM18" i="1"/>
  <c r="AN18" i="1" s="1"/>
  <c r="AL248" i="1"/>
  <c r="AM248" i="1"/>
  <c r="AN248" i="1" s="1"/>
  <c r="AQ248" i="1"/>
  <c r="AM91" i="1"/>
  <c r="AN91" i="1" s="1"/>
  <c r="AQ91" i="1"/>
  <c r="AL91" i="1"/>
  <c r="AW441" i="1"/>
  <c r="AS441" i="1"/>
  <c r="AT441" i="1" s="1"/>
  <c r="AR441" i="1"/>
  <c r="AW181" i="1"/>
  <c r="AR181" i="1"/>
  <c r="AS181" i="1"/>
  <c r="AT181" i="1" s="1"/>
  <c r="AR332" i="1"/>
  <c r="AS332" i="1"/>
  <c r="AT332" i="1" s="1"/>
  <c r="AW332" i="1"/>
  <c r="AQ366" i="1"/>
  <c r="AM366" i="1"/>
  <c r="AN366" i="1" s="1"/>
  <c r="AL366" i="1"/>
  <c r="AM106" i="1"/>
  <c r="AN106" i="1" s="1"/>
  <c r="AQ106" i="1"/>
  <c r="AL106" i="1"/>
  <c r="AM264" i="1"/>
  <c r="AN264" i="1" s="1"/>
  <c r="AQ264" i="1"/>
  <c r="AL264" i="1"/>
  <c r="AL52" i="1"/>
  <c r="AM52" i="1"/>
  <c r="AN52" i="1" s="1"/>
  <c r="AQ52" i="1"/>
  <c r="AS21" i="1"/>
  <c r="AT21" i="1" s="1"/>
  <c r="AW21" i="1"/>
  <c r="AR21" i="1"/>
  <c r="AW343" i="1"/>
  <c r="AR343" i="1"/>
  <c r="AS343" i="1"/>
  <c r="AT343" i="1" s="1"/>
  <c r="AQ256" i="1"/>
  <c r="AL256" i="1"/>
  <c r="AM256" i="1"/>
  <c r="AN256" i="1" s="1"/>
  <c r="AL319" i="1"/>
  <c r="AQ319" i="1"/>
  <c r="AM319" i="1"/>
  <c r="AN319" i="1" s="1"/>
  <c r="AM262" i="1"/>
  <c r="AN262" i="1" s="1"/>
  <c r="AQ262" i="1"/>
  <c r="AL262" i="1"/>
  <c r="AW28" i="1"/>
  <c r="AS28" i="1"/>
  <c r="AT28" i="1" s="1"/>
  <c r="AR28" i="1"/>
  <c r="AM324" i="1"/>
  <c r="AN324" i="1" s="1"/>
  <c r="AQ324" i="1"/>
  <c r="AL324" i="1"/>
  <c r="AQ266" i="1"/>
  <c r="AL266" i="1"/>
  <c r="AM266" i="1"/>
  <c r="AN266" i="1" s="1"/>
  <c r="AS61" i="1"/>
  <c r="AT61" i="1" s="1"/>
  <c r="AW61" i="1"/>
  <c r="AR61" i="1"/>
  <c r="AR249" i="1"/>
  <c r="AS249" i="1"/>
  <c r="AT249" i="1" s="1"/>
  <c r="AW249" i="1"/>
  <c r="AM404" i="1"/>
  <c r="AN404" i="1" s="1"/>
  <c r="AQ404" i="1"/>
  <c r="AL404" i="1"/>
  <c r="AS179" i="1"/>
  <c r="AT179" i="1" s="1"/>
  <c r="AW179" i="1"/>
  <c r="AR179" i="1"/>
  <c r="AS74" i="1"/>
  <c r="AT74" i="1" s="1"/>
  <c r="AW74" i="1"/>
  <c r="AR74" i="1"/>
  <c r="AL105" i="1"/>
  <c r="AQ105" i="1"/>
  <c r="AM105" i="1"/>
  <c r="AN105" i="1" s="1"/>
  <c r="AR81" i="1"/>
  <c r="AW81" i="1"/>
  <c r="AS81" i="1"/>
  <c r="AT81" i="1" s="1"/>
  <c r="AM417" i="1"/>
  <c r="AN417" i="1" s="1"/>
  <c r="AQ417" i="1"/>
  <c r="AL417" i="1"/>
  <c r="AL172" i="1"/>
  <c r="AM172" i="1"/>
  <c r="AN172" i="1" s="1"/>
  <c r="AQ172" i="1"/>
  <c r="AM305" i="1"/>
  <c r="AN305" i="1" s="1"/>
  <c r="AQ305" i="1"/>
  <c r="AL305" i="1"/>
  <c r="AM341" i="1"/>
  <c r="AN341" i="1" s="1"/>
  <c r="AQ341" i="1"/>
  <c r="AL341" i="1"/>
  <c r="AL176" i="1"/>
  <c r="AM176" i="1"/>
  <c r="AN176" i="1" s="1"/>
  <c r="AQ176" i="1"/>
  <c r="AM288" i="1"/>
  <c r="AN288" i="1" s="1"/>
  <c r="AQ288" i="1"/>
  <c r="AL288" i="1"/>
  <c r="AR85" i="1"/>
  <c r="AW85" i="1"/>
  <c r="AS85" i="1"/>
  <c r="AT85" i="1" s="1"/>
  <c r="AQ41" i="1"/>
  <c r="AM41" i="1"/>
  <c r="AN41" i="1" s="1"/>
  <c r="AL41" i="1"/>
  <c r="AW226" i="1"/>
  <c r="AR226" i="1"/>
  <c r="AS226" i="1"/>
  <c r="AT226" i="1" s="1"/>
  <c r="AR221" i="1"/>
  <c r="AW221" i="1"/>
  <c r="AS221" i="1"/>
  <c r="AT221" i="1" s="1"/>
  <c r="AM309" i="1"/>
  <c r="AN309" i="1" s="1"/>
  <c r="AQ309" i="1"/>
  <c r="AL309" i="1"/>
  <c r="AM359" i="1"/>
  <c r="AN359" i="1" s="1"/>
  <c r="AQ359" i="1"/>
  <c r="AL359" i="1"/>
  <c r="AM408" i="1"/>
  <c r="AN408" i="1" s="1"/>
  <c r="AQ408" i="1"/>
  <c r="AL408" i="1"/>
  <c r="AW348" i="1"/>
  <c r="AS348" i="1"/>
  <c r="AT348" i="1" s="1"/>
  <c r="AR348" i="1"/>
  <c r="AM171" i="1"/>
  <c r="AN171" i="1" s="1"/>
  <c r="AQ171" i="1"/>
  <c r="AL171" i="1"/>
  <c r="AW24" i="1"/>
  <c r="AS24" i="1"/>
  <c r="AT24" i="1" s="1"/>
  <c r="AR24" i="1"/>
  <c r="AS340" i="1"/>
  <c r="AT340" i="1" s="1"/>
  <c r="AW340" i="1"/>
  <c r="AR340" i="1"/>
  <c r="AW307" i="1"/>
  <c r="AR307" i="1"/>
  <c r="AS307" i="1"/>
  <c r="AT307" i="1" s="1"/>
  <c r="AS346" i="1"/>
  <c r="AT346" i="1" s="1"/>
  <c r="AW346" i="1"/>
  <c r="AR346" i="1"/>
  <c r="AL48" i="1"/>
  <c r="AQ48" i="1"/>
  <c r="AM48" i="1"/>
  <c r="AN48" i="1" s="1"/>
  <c r="AQ326" i="1"/>
  <c r="AM326" i="1"/>
  <c r="AN326" i="1" s="1"/>
  <c r="AL326" i="1"/>
  <c r="AS141" i="1"/>
  <c r="AT141" i="1" s="1"/>
  <c r="AW141" i="1"/>
  <c r="AR141" i="1"/>
  <c r="AL331" i="1"/>
  <c r="AQ331" i="1"/>
  <c r="AM331" i="1"/>
  <c r="AN331" i="1" s="1"/>
  <c r="AW415" i="1"/>
  <c r="AS415" i="1"/>
  <c r="AT415" i="1" s="1"/>
  <c r="AR415" i="1"/>
  <c r="AQ292" i="1"/>
  <c r="AL292" i="1"/>
  <c r="AM292" i="1"/>
  <c r="AN292" i="1" s="1"/>
  <c r="AM34" i="1"/>
  <c r="AN34" i="1" s="1"/>
  <c r="AQ34" i="1"/>
  <c r="AL34" i="1"/>
  <c r="AM443" i="1"/>
  <c r="AN443" i="1" s="1"/>
  <c r="AL443" i="1"/>
  <c r="AQ443" i="1"/>
  <c r="AS128" i="1"/>
  <c r="AT128" i="1" s="1"/>
  <c r="AW128" i="1"/>
  <c r="AR128" i="1"/>
  <c r="AM365" i="1"/>
  <c r="AN365" i="1" s="1"/>
  <c r="AQ365" i="1"/>
  <c r="AL365" i="1"/>
  <c r="AS422" i="1"/>
  <c r="AT422" i="1" s="1"/>
  <c r="AW422" i="1"/>
  <c r="AR422" i="1"/>
  <c r="AL423" i="1"/>
  <c r="AQ423" i="1"/>
  <c r="AM423" i="1"/>
  <c r="AN423" i="1" s="1"/>
  <c r="AL284" i="1"/>
  <c r="AQ284" i="1"/>
  <c r="AM284" i="1"/>
  <c r="AN284" i="1" s="1"/>
  <c r="AY259" i="1"/>
  <c r="AZ259" i="1" s="1"/>
  <c r="AX259" i="1"/>
  <c r="AQ295" i="1"/>
  <c r="AM295" i="1"/>
  <c r="AN295" i="1" s="1"/>
  <c r="AL295" i="1"/>
  <c r="AM269" i="1"/>
  <c r="AN269" i="1" s="1"/>
  <c r="AQ269" i="1"/>
  <c r="AL269" i="1"/>
  <c r="AQ244" i="1"/>
  <c r="AL244" i="1"/>
  <c r="AM244" i="1"/>
  <c r="AN244" i="1" s="1"/>
  <c r="AM223" i="1"/>
  <c r="AN223" i="1" s="1"/>
  <c r="AQ223" i="1"/>
  <c r="AL223" i="1"/>
  <c r="AW89" i="1"/>
  <c r="AS89" i="1"/>
  <c r="AT89" i="1" s="1"/>
  <c r="AR89" i="1"/>
  <c r="AS130" i="1"/>
  <c r="AT130" i="1" s="1"/>
  <c r="AW130" i="1"/>
  <c r="AR130" i="1"/>
  <c r="AQ339" i="1"/>
  <c r="AM339" i="1"/>
  <c r="AN339" i="1" s="1"/>
  <c r="AL339" i="1"/>
  <c r="AW233" i="1"/>
  <c r="AS233" i="1"/>
  <c r="AT233" i="1" s="1"/>
  <c r="AR233" i="1"/>
  <c r="AL9" i="1"/>
  <c r="AQ9" i="1"/>
  <c r="AM9" i="1"/>
  <c r="AN9" i="1" s="1"/>
  <c r="AM13" i="1"/>
  <c r="AN13" i="1" s="1"/>
  <c r="AQ13" i="1"/>
  <c r="AL13" i="1"/>
  <c r="AM333" i="1"/>
  <c r="AN333" i="1" s="1"/>
  <c r="AQ333" i="1"/>
  <c r="AL333" i="1"/>
  <c r="AQ379" i="1"/>
  <c r="AM379" i="1"/>
  <c r="AN379" i="1" s="1"/>
  <c r="AL379" i="1"/>
  <c r="AQ406" i="1"/>
  <c r="AM406" i="1"/>
  <c r="AN406" i="1" s="1"/>
  <c r="AL406" i="1"/>
  <c r="AM397" i="1"/>
  <c r="AN397" i="1" s="1"/>
  <c r="AQ397" i="1"/>
  <c r="AL397" i="1"/>
  <c r="AM16" i="1"/>
  <c r="AN16" i="1" s="1"/>
  <c r="AQ16" i="1"/>
  <c r="AL16" i="1"/>
  <c r="AM430" i="1"/>
  <c r="AN430" i="1" s="1"/>
  <c r="AQ430" i="1"/>
  <c r="AL430" i="1"/>
  <c r="AL349" i="1"/>
  <c r="AQ349" i="1"/>
  <c r="AM349" i="1"/>
  <c r="AN349" i="1" s="1"/>
  <c r="AL112" i="1"/>
  <c r="AM112" i="1"/>
  <c r="AN112" i="1" s="1"/>
  <c r="AQ112" i="1"/>
  <c r="AQ220" i="1"/>
  <c r="AM220" i="1"/>
  <c r="AN220" i="1" s="1"/>
  <c r="AL220" i="1"/>
  <c r="AR7" i="1"/>
  <c r="AW7" i="1"/>
  <c r="AS7" i="1"/>
  <c r="AT7" i="1" s="1"/>
  <c r="AW253" i="1"/>
  <c r="AR253" i="1"/>
  <c r="AS253" i="1"/>
  <c r="AT253" i="1" s="1"/>
  <c r="AM17" i="1"/>
  <c r="AN17" i="1" s="1"/>
  <c r="AQ17" i="1"/>
  <c r="AL17" i="1"/>
  <c r="AQ19" i="1"/>
  <c r="AL19" i="1"/>
  <c r="AM19" i="1"/>
  <c r="AN19" i="1" s="1"/>
  <c r="AM337" i="1"/>
  <c r="AN337" i="1" s="1"/>
  <c r="AQ337" i="1"/>
  <c r="AL337" i="1"/>
  <c r="AM46" i="1"/>
  <c r="AN46" i="1" s="1"/>
  <c r="AQ46" i="1"/>
  <c r="AL46" i="1"/>
  <c r="AM352" i="1"/>
  <c r="AN352" i="1" s="1"/>
  <c r="AQ352" i="1"/>
  <c r="AL352" i="1"/>
  <c r="AW394" i="1"/>
  <c r="AS394" i="1"/>
  <c r="AT394" i="1" s="1"/>
  <c r="AR394" i="1"/>
  <c r="AM86" i="1"/>
  <c r="AN86" i="1" s="1"/>
  <c r="AQ86" i="1"/>
  <c r="AL86" i="1"/>
  <c r="AM412" i="1"/>
  <c r="AN412" i="1" s="1"/>
  <c r="AQ412" i="1"/>
  <c r="AL412" i="1"/>
  <c r="AS374" i="1"/>
  <c r="AT374" i="1" s="1"/>
  <c r="AW374" i="1"/>
  <c r="AR374" i="1"/>
  <c r="AM240" i="1"/>
  <c r="AN240" i="1" s="1"/>
  <c r="AQ240" i="1"/>
  <c r="AL240" i="1"/>
  <c r="AL80" i="1"/>
  <c r="AM80" i="1"/>
  <c r="AN80" i="1" s="1"/>
  <c r="AQ80" i="1"/>
  <c r="AX317" i="1"/>
  <c r="AY317" i="1"/>
  <c r="AZ317" i="1" s="1"/>
  <c r="AL344" i="1"/>
  <c r="AM344" i="1"/>
  <c r="AN344" i="1" s="1"/>
  <c r="AQ344" i="1"/>
  <c r="AL372" i="1"/>
  <c r="AQ372" i="1"/>
  <c r="AM372" i="1"/>
  <c r="AN372" i="1" s="1"/>
  <c r="AQ232" i="1"/>
  <c r="AM232" i="1"/>
  <c r="AN232" i="1" s="1"/>
  <c r="AL232" i="1"/>
  <c r="AS218" i="1"/>
  <c r="AT218" i="1" s="1"/>
  <c r="AW218" i="1"/>
  <c r="AR218" i="1"/>
  <c r="AS72" i="1"/>
  <c r="AT72" i="1" s="1"/>
  <c r="AW72" i="1"/>
  <c r="AR72" i="1"/>
  <c r="AS20" i="1"/>
  <c r="AT20" i="1" s="1"/>
  <c r="AW20" i="1"/>
  <c r="AR20" i="1"/>
  <c r="AL410" i="1"/>
  <c r="AM410" i="1"/>
  <c r="AN410" i="1" s="1"/>
  <c r="AQ410" i="1"/>
  <c r="AR14" i="1"/>
  <c r="AW14" i="1"/>
  <c r="AS14" i="1"/>
  <c r="AT14" i="1" s="1"/>
  <c r="AL273" i="1"/>
  <c r="AQ273" i="1"/>
  <c r="AM273" i="1"/>
  <c r="AN273" i="1" s="1"/>
  <c r="AQ93" i="1"/>
  <c r="AM93" i="1"/>
  <c r="AN93" i="1" s="1"/>
  <c r="AL93" i="1"/>
  <c r="AR70" i="1"/>
  <c r="AW70" i="1"/>
  <c r="AS70" i="1"/>
  <c r="AT70" i="1" s="1"/>
  <c r="AM373" i="1"/>
  <c r="AN373" i="1" s="1"/>
  <c r="AL373" i="1"/>
  <c r="AQ373" i="1"/>
  <c r="AM350" i="1"/>
  <c r="AN350" i="1" s="1"/>
  <c r="AQ350" i="1"/>
  <c r="AL350" i="1"/>
  <c r="AS26" i="1"/>
  <c r="AT26" i="1" s="1"/>
  <c r="AW26" i="1"/>
  <c r="AR26" i="1"/>
  <c r="AM131" i="1"/>
  <c r="AN131" i="1" s="1"/>
  <c r="AQ131" i="1"/>
  <c r="AL131" i="1"/>
  <c r="AM291" i="1"/>
  <c r="AN291" i="1" s="1"/>
  <c r="AQ291" i="1"/>
  <c r="AL291" i="1"/>
  <c r="AM304" i="1"/>
  <c r="AN304" i="1" s="1"/>
  <c r="AL304" i="1"/>
  <c r="AQ304" i="1"/>
  <c r="AM35" i="1"/>
  <c r="AN35" i="1" s="1"/>
  <c r="AL35" i="1"/>
  <c r="AQ35" i="1"/>
  <c r="AL234" i="1"/>
  <c r="AQ234" i="1"/>
  <c r="AM234" i="1"/>
  <c r="AN234" i="1" s="1"/>
  <c r="AM268" i="1"/>
  <c r="AN268" i="1" s="1"/>
  <c r="AQ268" i="1"/>
  <c r="AL268" i="1"/>
  <c r="AQ351" i="1"/>
  <c r="AL351" i="1"/>
  <c r="AM351" i="1"/>
  <c r="AN351" i="1" s="1"/>
  <c r="AW336" i="1"/>
  <c r="AR336" i="1"/>
  <c r="AS336" i="1"/>
  <c r="AT336" i="1" s="1"/>
  <c r="AM134" i="1"/>
  <c r="AN134" i="1" s="1"/>
  <c r="AQ134" i="1"/>
  <c r="AL134" i="1"/>
  <c r="AM157" i="1"/>
  <c r="AN157" i="1" s="1"/>
  <c r="AQ157" i="1"/>
  <c r="AL157" i="1"/>
  <c r="AW395" i="1"/>
  <c r="AS395" i="1"/>
  <c r="AT395" i="1" s="1"/>
  <c r="AR395" i="1"/>
  <c r="AQ418" i="1"/>
  <c r="AM418" i="1"/>
  <c r="AN418" i="1" s="1"/>
  <c r="AL418" i="1"/>
  <c r="AM174" i="1"/>
  <c r="AN174" i="1" s="1"/>
  <c r="AQ174" i="1"/>
  <c r="AL174" i="1"/>
  <c r="AM78" i="1"/>
  <c r="AN78" i="1" s="1"/>
  <c r="AQ78" i="1"/>
  <c r="AL78" i="1"/>
  <c r="AM10" i="1"/>
  <c r="AN10" i="1" s="1"/>
  <c r="AQ10" i="1"/>
  <c r="AL10" i="1"/>
  <c r="AM312" i="1"/>
  <c r="AN312" i="1" s="1"/>
  <c r="AQ312" i="1"/>
  <c r="AL312" i="1"/>
  <c r="AM54" i="1"/>
  <c r="AN54" i="1" s="1"/>
  <c r="AL54" i="1"/>
  <c r="AQ54" i="1"/>
  <c r="AM364" i="1"/>
  <c r="AN364" i="1" s="1"/>
  <c r="AQ364" i="1"/>
  <c r="AL364" i="1"/>
  <c r="AR138" i="1"/>
  <c r="AW138" i="1"/>
  <c r="AS138" i="1"/>
  <c r="AT138" i="1" s="1"/>
  <c r="AW94" i="1"/>
  <c r="AS94" i="1"/>
  <c r="AT94" i="1" s="1"/>
  <c r="AR94" i="1"/>
  <c r="AM243" i="1"/>
  <c r="AN243" i="1" s="1"/>
  <c r="AQ243" i="1"/>
  <c r="AL243" i="1"/>
  <c r="AM114" i="1"/>
  <c r="AN114" i="1" s="1"/>
  <c r="AQ114" i="1"/>
  <c r="AL114" i="1"/>
  <c r="AM82" i="1"/>
  <c r="AN82" i="1" s="1"/>
  <c r="AQ82" i="1"/>
  <c r="AL82" i="1"/>
  <c r="AM270" i="1"/>
  <c r="AN270" i="1" s="1"/>
  <c r="AQ270" i="1"/>
  <c r="AL270" i="1"/>
  <c r="AS275" i="1"/>
  <c r="AT275" i="1" s="1"/>
  <c r="AW275" i="1"/>
  <c r="AR275" i="1"/>
  <c r="AM43" i="1"/>
  <c r="AN43" i="1" s="1"/>
  <c r="AQ43" i="1"/>
  <c r="AL43" i="1"/>
  <c r="AS245" i="1"/>
  <c r="AT245" i="1" s="1"/>
  <c r="AW245" i="1"/>
  <c r="AR245" i="1"/>
  <c r="AM378" i="1"/>
  <c r="AN378" i="1" s="1"/>
  <c r="AQ378" i="1"/>
  <c r="AL378" i="1"/>
  <c r="AW51" i="1"/>
  <c r="AR51" i="1"/>
  <c r="AS51" i="1"/>
  <c r="AT51" i="1" s="1"/>
  <c r="AM225" i="1"/>
  <c r="AN225" i="1" s="1"/>
  <c r="AQ225" i="1"/>
  <c r="AL225" i="1"/>
  <c r="AM228" i="1"/>
  <c r="AN228" i="1" s="1"/>
  <c r="AQ228" i="1"/>
  <c r="AL228" i="1"/>
  <c r="AS251" i="1"/>
  <c r="AT251" i="1" s="1"/>
  <c r="AW251" i="1"/>
  <c r="AR251" i="1"/>
  <c r="AM175" i="1"/>
  <c r="AN175" i="1" s="1"/>
  <c r="AQ175" i="1"/>
  <c r="AL175" i="1"/>
  <c r="AX440" i="1"/>
  <c r="AY440" i="1"/>
  <c r="AZ440" i="1" s="1"/>
  <c r="AQ283" i="1"/>
  <c r="AM283" i="1"/>
  <c r="AN283" i="1" s="1"/>
  <c r="AL283" i="1"/>
  <c r="AS83" i="1"/>
  <c r="AT83" i="1" s="1"/>
  <c r="AW83" i="1"/>
  <c r="AR83" i="1"/>
  <c r="AQ363" i="1"/>
  <c r="AL363" i="1"/>
  <c r="AM363" i="1"/>
  <c r="AN363" i="1" s="1"/>
  <c r="AS419" i="1"/>
  <c r="AT419" i="1" s="1"/>
  <c r="AW419" i="1"/>
  <c r="AR419" i="1"/>
  <c r="AQ391" i="1"/>
  <c r="AL391" i="1"/>
  <c r="AM391" i="1"/>
  <c r="AN391" i="1" s="1"/>
  <c r="AM238" i="1"/>
  <c r="AN238" i="1" s="1"/>
  <c r="AL238" i="1"/>
  <c r="AQ238" i="1"/>
  <c r="AM276" i="1"/>
  <c r="AN276" i="1" s="1"/>
  <c r="AQ276" i="1"/>
  <c r="AL276" i="1"/>
  <c r="AR96" i="1"/>
  <c r="AW96" i="1"/>
  <c r="AS96" i="1"/>
  <c r="AT96" i="1" s="1"/>
  <c r="AL310" i="1"/>
  <c r="AQ310" i="1"/>
  <c r="AM310" i="1"/>
  <c r="AN310" i="1" s="1"/>
  <c r="AS398" i="1"/>
  <c r="AT398" i="1" s="1"/>
  <c r="AW398" i="1"/>
  <c r="AR398" i="1"/>
  <c r="AL285" i="1"/>
  <c r="AQ285" i="1"/>
  <c r="AM285" i="1"/>
  <c r="AN285" i="1" s="1"/>
  <c r="AM30" i="1"/>
  <c r="AN30" i="1" s="1"/>
  <c r="AQ30" i="1"/>
  <c r="AL30" i="1"/>
  <c r="AM183" i="1"/>
  <c r="AN183" i="1" s="1"/>
  <c r="AQ183" i="1"/>
  <c r="AL183" i="1"/>
  <c r="AM122" i="1"/>
  <c r="AN122" i="1" s="1"/>
  <c r="AQ122" i="1"/>
  <c r="AL122" i="1"/>
  <c r="AL367" i="1"/>
  <c r="AQ367" i="1"/>
  <c r="AM367" i="1"/>
  <c r="AN367" i="1" s="1"/>
  <c r="AL384" i="1"/>
  <c r="AM384" i="1"/>
  <c r="AN384" i="1" s="1"/>
  <c r="AQ384" i="1"/>
  <c r="AR177" i="1"/>
  <c r="AW177" i="1"/>
  <c r="AS177" i="1"/>
  <c r="AT177" i="1" s="1"/>
  <c r="AM118" i="1"/>
  <c r="AN118" i="1" s="1"/>
  <c r="AQ118" i="1"/>
  <c r="AL118" i="1"/>
  <c r="AM322" i="1"/>
  <c r="AN322" i="1" s="1"/>
  <c r="AQ322" i="1"/>
  <c r="AL322" i="1"/>
  <c r="AS55" i="1"/>
  <c r="AT55" i="1" s="1"/>
  <c r="AW55" i="1"/>
  <c r="AR55" i="1"/>
  <c r="AQ354" i="1"/>
  <c r="AL354" i="1"/>
  <c r="AM354" i="1"/>
  <c r="AN354" i="1" s="1"/>
  <c r="AM375" i="1"/>
  <c r="AN375" i="1" s="1"/>
  <c r="AQ375" i="1"/>
  <c r="AL375" i="1"/>
  <c r="AM23" i="1"/>
  <c r="AN23" i="1" s="1"/>
  <c r="AQ23" i="1"/>
  <c r="AL23" i="1"/>
  <c r="AL15" i="1"/>
  <c r="AQ15" i="1"/>
  <c r="AM15" i="1"/>
  <c r="AN15" i="1" s="1"/>
  <c r="AL261" i="1"/>
  <c r="AQ261" i="1"/>
  <c r="AM261" i="1"/>
  <c r="AN261" i="1" s="1"/>
  <c r="AM75" i="1"/>
  <c r="AN75" i="1" s="1"/>
  <c r="AQ75" i="1"/>
  <c r="AL75" i="1"/>
  <c r="AM335" i="1"/>
  <c r="AN335" i="1" s="1"/>
  <c r="AQ335" i="1"/>
  <c r="AL335" i="1"/>
  <c r="AM132" i="1"/>
  <c r="AN132" i="1" s="1"/>
  <c r="AQ132" i="1"/>
  <c r="AL132" i="1"/>
  <c r="AM224" i="1"/>
  <c r="AN224" i="1" s="1"/>
  <c r="AQ224" i="1"/>
  <c r="AL224" i="1"/>
  <c r="AW428" i="1"/>
  <c r="AR428" i="1"/>
  <c r="AS428" i="1"/>
  <c r="AT428" i="1" s="1"/>
  <c r="AS293" i="1"/>
  <c r="AT293" i="1" s="1"/>
  <c r="AW293" i="1"/>
  <c r="AR293" i="1"/>
  <c r="AQ62" i="1"/>
  <c r="AL62" i="1"/>
  <c r="AM62" i="1"/>
  <c r="AN62" i="1" s="1"/>
  <c r="AW260" i="1"/>
  <c r="AS260" i="1"/>
  <c r="AT260" i="1" s="1"/>
  <c r="AR260" i="1"/>
  <c r="AW289" i="1"/>
  <c r="AR289" i="1"/>
  <c r="AS289" i="1"/>
  <c r="AT289" i="1" s="1"/>
  <c r="AM87" i="1"/>
  <c r="AN87" i="1" s="1"/>
  <c r="AQ87" i="1"/>
  <c r="AL87" i="1"/>
  <c r="AM258" i="1"/>
  <c r="AN258" i="1" s="1"/>
  <c r="AQ258" i="1"/>
  <c r="AL258" i="1"/>
  <c r="AM345" i="1"/>
  <c r="AN345" i="1" s="1"/>
  <c r="AQ345" i="1"/>
  <c r="AL345" i="1"/>
  <c r="AQ431" i="1"/>
  <c r="AM431" i="1"/>
  <c r="AN431" i="1" s="1"/>
  <c r="AL431" i="1"/>
  <c r="AM242" i="1"/>
  <c r="AN242" i="1" s="1"/>
  <c r="AQ242" i="1"/>
  <c r="AL242" i="1"/>
  <c r="AL442" i="1"/>
  <c r="AQ442" i="1"/>
  <c r="AM442" i="1"/>
  <c r="AN442" i="1" s="1"/>
  <c r="AM434" i="1"/>
  <c r="AN434" i="1" s="1"/>
  <c r="AQ434" i="1"/>
  <c r="AL434" i="1"/>
  <c r="AM252" i="1"/>
  <c r="AN252" i="1" s="1"/>
  <c r="AQ252" i="1"/>
  <c r="AL252" i="1"/>
  <c r="AS66" i="1"/>
  <c r="AT66" i="1" s="1"/>
  <c r="AW66" i="1"/>
  <c r="AR66" i="1"/>
  <c r="AS445" i="1"/>
  <c r="AT445" i="1" s="1"/>
  <c r="AW445" i="1"/>
  <c r="AR445" i="1"/>
  <c r="AR90" i="1"/>
  <c r="AW90" i="1"/>
  <c r="AS90" i="1"/>
  <c r="AT90" i="1" s="1"/>
  <c r="AM53" i="1"/>
  <c r="AN53" i="1" s="1"/>
  <c r="AQ53" i="1"/>
  <c r="AL53" i="1"/>
  <c r="AW272" i="1"/>
  <c r="AR272" i="1"/>
  <c r="AS272" i="1"/>
  <c r="AT272" i="1" s="1"/>
  <c r="AQ290" i="1"/>
  <c r="AL290" i="1"/>
  <c r="AM290" i="1"/>
  <c r="AN290" i="1" s="1"/>
  <c r="AR59" i="1"/>
  <c r="AW59" i="1"/>
  <c r="AS59" i="1"/>
  <c r="AT59" i="1" s="1"/>
  <c r="AL323" i="1"/>
  <c r="AQ323" i="1"/>
  <c r="AM323" i="1"/>
  <c r="AN323" i="1" s="1"/>
  <c r="AR222" i="1"/>
  <c r="AW222" i="1"/>
  <c r="AS222" i="1"/>
  <c r="AT222" i="1" s="1"/>
  <c r="AQ271" i="1"/>
  <c r="AL271" i="1"/>
  <c r="AM271" i="1"/>
  <c r="AN271" i="1" s="1"/>
  <c r="AS44" i="1"/>
  <c r="AT44" i="1" s="1"/>
  <c r="AW44" i="1"/>
  <c r="AR44" i="1"/>
  <c r="AM135" i="1"/>
  <c r="AN135" i="1" s="1"/>
  <c r="AQ135" i="1"/>
  <c r="AL135" i="1"/>
  <c r="AM347" i="1"/>
  <c r="AN347" i="1" s="1"/>
  <c r="AQ347" i="1"/>
  <c r="AL347" i="1"/>
  <c r="AW388" i="1"/>
  <c r="AS388" i="1"/>
  <c r="AT388" i="1" s="1"/>
  <c r="AR388" i="1"/>
  <c r="AS383" i="1"/>
  <c r="AT383" i="1" s="1"/>
  <c r="AR383" i="1"/>
  <c r="AW383" i="1"/>
  <c r="AQ254" i="1"/>
  <c r="AM254" i="1"/>
  <c r="AN254" i="1" s="1"/>
  <c r="AL254" i="1"/>
  <c r="AM393" i="1"/>
  <c r="AN393" i="1" s="1"/>
  <c r="AQ393" i="1"/>
  <c r="AL393" i="1"/>
  <c r="AS380" i="1"/>
  <c r="AT380" i="1" s="1"/>
  <c r="AW380" i="1"/>
  <c r="AR380" i="1"/>
  <c r="AS39" i="1"/>
  <c r="AT39" i="1" s="1"/>
  <c r="AW39" i="1"/>
  <c r="AR39" i="1"/>
  <c r="AS426" i="1"/>
  <c r="AT426" i="1" s="1"/>
  <c r="AW426" i="1"/>
  <c r="AR426" i="1"/>
  <c r="AM357" i="1"/>
  <c r="AN357" i="1" s="1"/>
  <c r="AL357" i="1"/>
  <c r="AQ357" i="1"/>
  <c r="AM267" i="1"/>
  <c r="AN267" i="1" s="1"/>
  <c r="AQ267" i="1"/>
  <c r="AL267" i="1"/>
  <c r="AQ40" i="1"/>
  <c r="AM40" i="1"/>
  <c r="AN40" i="1" s="1"/>
  <c r="AL40" i="1"/>
  <c r="AM173" i="1"/>
  <c r="AN173" i="1" s="1"/>
  <c r="AQ173" i="1"/>
  <c r="AL173" i="1"/>
  <c r="AM27" i="1"/>
  <c r="AN27" i="1" s="1"/>
  <c r="AL27" i="1"/>
  <c r="AQ27" i="1"/>
  <c r="AQ342" i="1"/>
  <c r="AM342" i="1"/>
  <c r="AN342" i="1" s="1"/>
  <c r="AL342" i="1"/>
  <c r="AM329" i="1"/>
  <c r="AN329" i="1" s="1"/>
  <c r="AQ329" i="1"/>
  <c r="AL329" i="1"/>
  <c r="AM420" i="1"/>
  <c r="AN420" i="1" s="1"/>
  <c r="AQ420" i="1"/>
  <c r="AL420" i="1"/>
  <c r="AM71" i="1"/>
  <c r="AN71" i="1" s="1"/>
  <c r="AQ71" i="1"/>
  <c r="AL71" i="1"/>
  <c r="AQ117" i="1"/>
  <c r="AL117" i="1"/>
  <c r="AM117" i="1"/>
  <c r="AN117" i="1" s="1"/>
  <c r="AM64" i="1"/>
  <c r="AN64" i="1" s="1"/>
  <c r="AQ64" i="1"/>
  <c r="AL64" i="1"/>
  <c r="AM47" i="1"/>
  <c r="AN47" i="1" s="1"/>
  <c r="AQ47" i="1"/>
  <c r="AL47" i="1"/>
  <c r="AL36" i="1"/>
  <c r="AQ36" i="1"/>
  <c r="AM36" i="1"/>
  <c r="AN36" i="1" s="1"/>
  <c r="AM45" i="1"/>
  <c r="AN45" i="1" s="1"/>
  <c r="AQ45" i="1"/>
  <c r="AL45" i="1"/>
  <c r="AW318" i="1"/>
  <c r="AR318" i="1"/>
  <c r="AS318" i="1"/>
  <c r="AT318" i="1" s="1"/>
  <c r="AM385" i="1"/>
  <c r="AN385" i="1" s="1"/>
  <c r="AQ385" i="1"/>
  <c r="AL385" i="1"/>
  <c r="AM56" i="1"/>
  <c r="AN56" i="1" s="1"/>
  <c r="AL56" i="1"/>
  <c r="AQ56" i="1"/>
  <c r="AS263" i="1"/>
  <c r="AT263" i="1" s="1"/>
  <c r="AW263" i="1"/>
  <c r="AR263" i="1"/>
  <c r="AL356" i="1"/>
  <c r="AQ356" i="1"/>
  <c r="AM356" i="1"/>
  <c r="AN356" i="1" s="1"/>
  <c r="AS11" i="1"/>
  <c r="AT11" i="1" s="1"/>
  <c r="AW11" i="1"/>
  <c r="AR11" i="1"/>
  <c r="AS170" i="1"/>
  <c r="AT170" i="1" s="1"/>
  <c r="AW170" i="1"/>
  <c r="AR170" i="1"/>
  <c r="AS327" i="1"/>
  <c r="AT327" i="1" s="1"/>
  <c r="AW327" i="1"/>
  <c r="AR327" i="1"/>
  <c r="AS239" i="1"/>
  <c r="AT239" i="1" s="1"/>
  <c r="AW239" i="1"/>
  <c r="AR239" i="1"/>
  <c r="AM429" i="1"/>
  <c r="AN429" i="1" s="1"/>
  <c r="AQ429" i="1"/>
  <c r="AL429" i="1"/>
  <c r="AS413" i="1"/>
  <c r="AT413" i="1" s="1"/>
  <c r="AW413" i="1"/>
  <c r="AR413" i="1"/>
  <c r="AM77" i="1"/>
  <c r="AN77" i="1" s="1"/>
  <c r="AQ77" i="1"/>
  <c r="AL77" i="1"/>
  <c r="AQ97" i="1"/>
  <c r="AL97" i="1"/>
  <c r="AM97" i="1"/>
  <c r="AN97" i="1" s="1"/>
  <c r="AQ42" i="1"/>
  <c r="AM42" i="1"/>
  <c r="AN42" i="1" s="1"/>
  <c r="AL42" i="1"/>
  <c r="AM22" i="1"/>
  <c r="AN22" i="1" s="1"/>
  <c r="AL22" i="1"/>
  <c r="AQ22" i="1"/>
  <c r="AM320" i="1"/>
  <c r="AN320" i="1" s="1"/>
  <c r="AL320" i="1"/>
  <c r="AQ320" i="1"/>
  <c r="AM230" i="1"/>
  <c r="AN230" i="1" s="1"/>
  <c r="AQ230" i="1"/>
  <c r="AL230" i="1"/>
  <c r="AQ95" i="1"/>
  <c r="AL95" i="1"/>
  <c r="AM95" i="1"/>
  <c r="AN95" i="1" s="1"/>
  <c r="AQ6" i="1"/>
  <c r="AM6" i="1"/>
  <c r="AN6" i="1" s="1"/>
  <c r="AL6" i="1"/>
  <c r="AS287" i="1"/>
  <c r="AT287" i="1" s="1"/>
  <c r="AW287" i="1"/>
  <c r="AR287" i="1"/>
  <c r="AM279" i="1"/>
  <c r="AN279" i="1" s="1"/>
  <c r="AQ279" i="1"/>
  <c r="AL279" i="1"/>
  <c r="AM353" i="1"/>
  <c r="AN353" i="1" s="1"/>
  <c r="AQ353" i="1"/>
  <c r="AL353" i="1"/>
  <c r="AM231" i="1"/>
  <c r="AN231" i="1" s="1"/>
  <c r="AQ231" i="1"/>
  <c r="AL231" i="1"/>
  <c r="AM178" i="1"/>
  <c r="AN178" i="1" s="1"/>
  <c r="AQ178" i="1"/>
  <c r="AL178" i="1"/>
  <c r="AS109" i="1"/>
  <c r="AT109" i="1" s="1"/>
  <c r="AW109" i="1"/>
  <c r="AR109" i="1"/>
  <c r="AQ421" i="1"/>
  <c r="AM421" i="1"/>
  <c r="AN421" i="1" s="1"/>
  <c r="AL421" i="1"/>
  <c r="AM386" i="1"/>
  <c r="AN386" i="1" s="1"/>
  <c r="AQ386" i="1"/>
  <c r="AL386" i="1"/>
  <c r="AL25" i="1"/>
  <c r="AQ25" i="1"/>
  <c r="AM25" i="1"/>
  <c r="AN25" i="1" s="1"/>
  <c r="AM60" i="1"/>
  <c r="AN60" i="1" s="1"/>
  <c r="AQ60" i="1"/>
  <c r="AL60" i="1"/>
  <c r="AR49" i="1"/>
  <c r="AW49" i="1"/>
  <c r="AS49" i="1"/>
  <c r="AT49" i="1" s="1"/>
  <c r="AM246" i="1"/>
  <c r="AN246" i="1" s="1"/>
  <c r="AQ246" i="1"/>
  <c r="AL246" i="1"/>
  <c r="AR69" i="1"/>
  <c r="AW69" i="1"/>
  <c r="AS69" i="1"/>
  <c r="AT69" i="1" s="1"/>
  <c r="AS257" i="1"/>
  <c r="AT257" i="1" s="1"/>
  <c r="AW257" i="1"/>
  <c r="AR257" i="1"/>
  <c r="AM294" i="1"/>
  <c r="AN294" i="1" s="1"/>
  <c r="AQ294" i="1"/>
  <c r="AL294" i="1"/>
  <c r="AM306" i="1"/>
  <c r="AN306" i="1" s="1"/>
  <c r="AQ306" i="1"/>
  <c r="AL306" i="1"/>
  <c r="AM286" i="1"/>
  <c r="AN286" i="1" s="1"/>
  <c r="AQ286" i="1"/>
  <c r="AL286" i="1"/>
  <c r="AL184" i="1"/>
  <c r="AQ184" i="1"/>
  <c r="AM184" i="1"/>
  <c r="AN184" i="1" s="1"/>
  <c r="AQ403" i="1"/>
  <c r="AM403" i="1"/>
  <c r="AN403" i="1" s="1"/>
  <c r="AL403" i="1"/>
  <c r="AW101" i="1"/>
  <c r="AR101" i="1"/>
  <c r="AS101" i="1"/>
  <c r="AT101" i="1" s="1"/>
  <c r="AL303" i="1"/>
  <c r="AQ303" i="1"/>
  <c r="AM303" i="1"/>
  <c r="AN303" i="1" s="1"/>
  <c r="AM110" i="1"/>
  <c r="AN110" i="1" s="1"/>
  <c r="AQ110" i="1"/>
  <c r="AL110" i="1"/>
  <c r="AS407" i="1"/>
  <c r="AT407" i="1" s="1"/>
  <c r="AW407" i="1"/>
  <c r="AR407" i="1"/>
  <c r="AL227" i="1"/>
  <c r="AQ227" i="1"/>
  <c r="AM227" i="1"/>
  <c r="AN227" i="1" s="1"/>
  <c r="AW361" i="1"/>
  <c r="AS361" i="1"/>
  <c r="AT361" i="1" s="1"/>
  <c r="AR361" i="1"/>
  <c r="AM219" i="1"/>
  <c r="AN219" i="1" s="1"/>
  <c r="AQ219" i="1"/>
  <c r="AL219" i="1"/>
  <c r="AQ360" i="1"/>
  <c r="AM360" i="1"/>
  <c r="AN360" i="1" s="1"/>
  <c r="AL360" i="1"/>
  <c r="AM99" i="1"/>
  <c r="AN99" i="1" s="1"/>
  <c r="AL99" i="1"/>
  <c r="AQ99" i="1"/>
  <c r="AM311" i="1"/>
  <c r="AN311" i="1" s="1"/>
  <c r="AQ311" i="1"/>
  <c r="AL311" i="1"/>
  <c r="AR58" i="1"/>
  <c r="AW58" i="1"/>
  <c r="AS58" i="1"/>
  <c r="AT58" i="1" s="1"/>
  <c r="AS358" i="1"/>
  <c r="AT358" i="1" s="1"/>
  <c r="AW358" i="1"/>
  <c r="AR358" i="1"/>
  <c r="AM338" i="1"/>
  <c r="AN338" i="1" s="1"/>
  <c r="AQ338" i="1"/>
  <c r="AL338" i="1"/>
  <c r="AM387" i="1"/>
  <c r="AN387" i="1" s="1"/>
  <c r="AQ387" i="1"/>
  <c r="AL387" i="1"/>
  <c r="AM250" i="1"/>
  <c r="AN250" i="1" s="1"/>
  <c r="AQ250" i="1"/>
  <c r="AL250" i="1"/>
  <c r="AM68" i="1"/>
  <c r="AN68" i="1" s="1"/>
  <c r="AQ68" i="1"/>
  <c r="AL68" i="1"/>
  <c r="AM416" i="1"/>
  <c r="AN416" i="1" s="1"/>
  <c r="AQ416" i="1"/>
  <c r="AL416" i="1"/>
  <c r="AM107" i="1"/>
  <c r="AN107" i="1" s="1"/>
  <c r="AQ107" i="1"/>
  <c r="AL107" i="1"/>
  <c r="AM389" i="1"/>
  <c r="AN389" i="1" s="1"/>
  <c r="AQ389" i="1"/>
  <c r="AL389" i="1"/>
  <c r="AQ84" i="1"/>
  <c r="AL84" i="1"/>
  <c r="AM84" i="1"/>
  <c r="AN84" i="1" s="1"/>
  <c r="AW180" i="1"/>
  <c r="AR180" i="1"/>
  <c r="AS180" i="1"/>
  <c r="AT180" i="1" s="1"/>
  <c r="K5" i="14"/>
  <c r="O5" i="14" s="1"/>
  <c r="S5" i="14" s="1"/>
  <c r="W5" i="14" s="1"/>
  <c r="AA5" i="14" s="1"/>
  <c r="AE5" i="14" s="1"/>
  <c r="AN314" i="13" l="1"/>
  <c r="I432" i="13"/>
  <c r="K432" i="13"/>
  <c r="P432" i="13"/>
  <c r="K297" i="13"/>
  <c r="P297" i="13"/>
  <c r="I297" i="13"/>
  <c r="P296" i="13"/>
  <c r="K296" i="13"/>
  <c r="I296" i="13"/>
  <c r="I298" i="13"/>
  <c r="P298" i="13"/>
  <c r="K298" i="13"/>
  <c r="I299" i="13"/>
  <c r="K299" i="13"/>
  <c r="P299" i="13"/>
  <c r="I300" i="13"/>
  <c r="K300" i="13"/>
  <c r="P300" i="13"/>
  <c r="I301" i="13"/>
  <c r="K301" i="13"/>
  <c r="P301" i="13"/>
  <c r="AN401" i="13"/>
  <c r="AO401" i="13" s="1"/>
  <c r="AS401" i="13" s="1"/>
  <c r="AK154" i="13"/>
  <c r="AK425" i="13"/>
  <c r="AN371" i="13"/>
  <c r="AO371" i="13" s="1"/>
  <c r="AS371" i="13" s="1"/>
  <c r="AK399" i="13"/>
  <c r="AN399" i="13"/>
  <c r="AN159" i="13"/>
  <c r="AR159" i="13" s="1"/>
  <c r="AK315" i="13"/>
  <c r="AR370" i="13"/>
  <c r="AN437" i="13"/>
  <c r="AO437" i="13" s="1"/>
  <c r="AS437" i="13" s="1"/>
  <c r="AN328" i="13"/>
  <c r="AO328" i="13" s="1"/>
  <c r="AS328" i="13" s="1"/>
  <c r="AO368" i="13"/>
  <c r="AS368" i="13" s="1"/>
  <c r="AK316" i="13"/>
  <c r="AN316" i="13"/>
  <c r="AK169" i="13"/>
  <c r="AN169" i="13"/>
  <c r="AN439" i="13"/>
  <c r="AR439" i="13" s="1"/>
  <c r="AK184" i="13"/>
  <c r="AN184" i="13"/>
  <c r="AK436" i="13"/>
  <c r="AN436" i="13"/>
  <c r="AO400" i="13"/>
  <c r="AS400" i="13" s="1"/>
  <c r="AR400" i="13"/>
  <c r="AR369" i="13"/>
  <c r="AO369" i="13"/>
  <c r="AS369" i="13" s="1"/>
  <c r="AO425" i="13"/>
  <c r="AS425" i="13" s="1"/>
  <c r="AR425" i="13"/>
  <c r="AK444" i="13"/>
  <c r="AN444" i="13"/>
  <c r="AO435" i="13"/>
  <c r="AS435" i="13" s="1"/>
  <c r="AR435" i="13"/>
  <c r="AN313" i="13"/>
  <c r="AK313" i="13"/>
  <c r="AO314" i="13"/>
  <c r="AS314" i="13" s="1"/>
  <c r="AR314" i="13"/>
  <c r="AO315" i="13"/>
  <c r="AS315" i="13" s="1"/>
  <c r="AR315" i="13"/>
  <c r="AO146" i="13"/>
  <c r="AS146" i="13" s="1"/>
  <c r="AR146" i="13"/>
  <c r="AO161" i="13"/>
  <c r="AS161" i="13" s="1"/>
  <c r="AR161" i="13"/>
  <c r="AO160" i="13"/>
  <c r="AS160" i="13" s="1"/>
  <c r="AR160" i="13"/>
  <c r="AO150" i="13"/>
  <c r="AS150" i="13" s="1"/>
  <c r="AR150" i="13"/>
  <c r="AO164" i="13"/>
  <c r="AS164" i="13" s="1"/>
  <c r="AR164" i="13"/>
  <c r="AO147" i="13"/>
  <c r="AS147" i="13" s="1"/>
  <c r="AR147" i="13"/>
  <c r="AO157" i="13"/>
  <c r="AS157" i="13" s="1"/>
  <c r="AR157" i="13"/>
  <c r="AO153" i="13"/>
  <c r="AS153" i="13" s="1"/>
  <c r="AR153" i="13"/>
  <c r="AO162" i="13"/>
  <c r="AS162" i="13" s="1"/>
  <c r="AR162" i="13"/>
  <c r="AO167" i="13"/>
  <c r="AS167" i="13" s="1"/>
  <c r="AR167" i="13"/>
  <c r="AR168" i="13"/>
  <c r="AO168" i="13"/>
  <c r="AS168" i="13" s="1"/>
  <c r="AO148" i="13"/>
  <c r="AS148" i="13" s="1"/>
  <c r="AR148" i="13"/>
  <c r="AO144" i="13"/>
  <c r="AS144" i="13" s="1"/>
  <c r="AR144" i="13"/>
  <c r="AO154" i="13"/>
  <c r="AS154" i="13" s="1"/>
  <c r="AR154" i="13"/>
  <c r="AO158" i="13"/>
  <c r="AS158" i="13" s="1"/>
  <c r="AR158" i="13"/>
  <c r="AO145" i="13"/>
  <c r="AS145" i="13" s="1"/>
  <c r="AR145" i="13"/>
  <c r="AO156" i="13"/>
  <c r="AS156" i="13" s="1"/>
  <c r="AR156" i="13"/>
  <c r="AO137" i="13"/>
  <c r="AS137" i="13" s="1"/>
  <c r="AR137" i="13"/>
  <c r="AN123" i="13"/>
  <c r="AK123" i="13"/>
  <c r="AO125" i="13"/>
  <c r="AS125" i="13" s="1"/>
  <c r="AR125" i="13"/>
  <c r="AO127" i="13"/>
  <c r="AS127" i="13" s="1"/>
  <c r="AR127" i="13"/>
  <c r="AK31" i="13"/>
  <c r="AN31" i="13"/>
  <c r="U43" i="14"/>
  <c r="X43" i="14"/>
  <c r="Y41" i="14"/>
  <c r="AB41" i="14"/>
  <c r="AR19" i="1"/>
  <c r="AW19" i="1"/>
  <c r="AS19" i="1"/>
  <c r="AT19" i="1" s="1"/>
  <c r="AS349" i="1"/>
  <c r="AT349" i="1" s="1"/>
  <c r="AR349" i="1"/>
  <c r="AW349" i="1"/>
  <c r="AR423" i="1"/>
  <c r="AW423" i="1"/>
  <c r="AS423" i="1"/>
  <c r="AT423" i="1" s="1"/>
  <c r="AY141" i="1"/>
  <c r="AZ141" i="1" s="1"/>
  <c r="AX141" i="1"/>
  <c r="AW359" i="1"/>
  <c r="AS359" i="1"/>
  <c r="AT359" i="1" s="1"/>
  <c r="AR359" i="1"/>
  <c r="AY226" i="1"/>
  <c r="AZ226" i="1" s="1"/>
  <c r="AX226" i="1"/>
  <c r="AS52" i="1"/>
  <c r="AT52" i="1" s="1"/>
  <c r="AW52" i="1"/>
  <c r="AR52" i="1"/>
  <c r="AW136" i="1"/>
  <c r="AS136" i="1"/>
  <c r="AT136" i="1" s="1"/>
  <c r="AR136" i="1"/>
  <c r="AS281" i="1"/>
  <c r="AT281" i="1" s="1"/>
  <c r="AW281" i="1"/>
  <c r="AR281" i="1"/>
  <c r="AW308" i="1"/>
  <c r="AR308" i="1"/>
  <c r="AS308" i="1"/>
  <c r="AT308" i="1" s="1"/>
  <c r="AY180" i="1"/>
  <c r="AZ180" i="1" s="1"/>
  <c r="AX180" i="1"/>
  <c r="AW360" i="1"/>
  <c r="AS360" i="1"/>
  <c r="AT360" i="1" s="1"/>
  <c r="AR360" i="1"/>
  <c r="AR25" i="1"/>
  <c r="AW25" i="1"/>
  <c r="AS25" i="1"/>
  <c r="AT25" i="1" s="1"/>
  <c r="AS22" i="1"/>
  <c r="AT22" i="1" s="1"/>
  <c r="AW22" i="1"/>
  <c r="AR22" i="1"/>
  <c r="AS77" i="1"/>
  <c r="AT77" i="1" s="1"/>
  <c r="AW77" i="1"/>
  <c r="AR77" i="1"/>
  <c r="AY11" i="1"/>
  <c r="AZ11" i="1" s="1"/>
  <c r="AX11" i="1"/>
  <c r="AS385" i="1"/>
  <c r="AT385" i="1" s="1"/>
  <c r="AW385" i="1"/>
  <c r="AR385" i="1"/>
  <c r="AS242" i="1"/>
  <c r="AT242" i="1" s="1"/>
  <c r="AW242" i="1"/>
  <c r="AR242" i="1"/>
  <c r="AS15" i="1"/>
  <c r="AT15" i="1" s="1"/>
  <c r="AW15" i="1"/>
  <c r="AR15" i="1"/>
  <c r="AW354" i="1"/>
  <c r="AS354" i="1"/>
  <c r="AT354" i="1" s="1"/>
  <c r="AR354" i="1"/>
  <c r="AY398" i="1"/>
  <c r="AZ398" i="1" s="1"/>
  <c r="AX398" i="1"/>
  <c r="AW283" i="1"/>
  <c r="AS283" i="1"/>
  <c r="AT283" i="1" s="1"/>
  <c r="AR283" i="1"/>
  <c r="AR228" i="1"/>
  <c r="AW228" i="1"/>
  <c r="AS228" i="1"/>
  <c r="AT228" i="1" s="1"/>
  <c r="AX245" i="1"/>
  <c r="AY245" i="1"/>
  <c r="AZ245" i="1" s="1"/>
  <c r="AR243" i="1"/>
  <c r="AW243" i="1"/>
  <c r="AS243" i="1"/>
  <c r="AT243" i="1" s="1"/>
  <c r="AX138" i="1"/>
  <c r="AY138" i="1"/>
  <c r="AZ138" i="1" s="1"/>
  <c r="AS351" i="1"/>
  <c r="AT351" i="1" s="1"/>
  <c r="AW351" i="1"/>
  <c r="AR351" i="1"/>
  <c r="AR234" i="1"/>
  <c r="AW234" i="1"/>
  <c r="AS234" i="1"/>
  <c r="AT234" i="1" s="1"/>
  <c r="AR350" i="1"/>
  <c r="AW350" i="1"/>
  <c r="AS350" i="1"/>
  <c r="AT350" i="1" s="1"/>
  <c r="AW93" i="1"/>
  <c r="AR93" i="1"/>
  <c r="AS93" i="1"/>
  <c r="AT93" i="1" s="1"/>
  <c r="AY14" i="1"/>
  <c r="AZ14" i="1" s="1"/>
  <c r="AX14" i="1"/>
  <c r="AX218" i="1"/>
  <c r="AY218" i="1"/>
  <c r="AZ218" i="1" s="1"/>
  <c r="AS86" i="1"/>
  <c r="AT86" i="1" s="1"/>
  <c r="AW86" i="1"/>
  <c r="AR86" i="1"/>
  <c r="AS16" i="1"/>
  <c r="AT16" i="1" s="1"/>
  <c r="AW16" i="1"/>
  <c r="AR16" i="1"/>
  <c r="AX233" i="1"/>
  <c r="AY233" i="1"/>
  <c r="AZ233" i="1" s="1"/>
  <c r="AY307" i="1"/>
  <c r="AZ307" i="1" s="1"/>
  <c r="AX307" i="1"/>
  <c r="AW288" i="1"/>
  <c r="AS288" i="1"/>
  <c r="AT288" i="1" s="1"/>
  <c r="AR288" i="1"/>
  <c r="AW91" i="1"/>
  <c r="AS91" i="1"/>
  <c r="AT91" i="1" s="1"/>
  <c r="AR91" i="1"/>
  <c r="AW111" i="1"/>
  <c r="AS111" i="1"/>
  <c r="AT111" i="1" s="1"/>
  <c r="AR111" i="1"/>
  <c r="AW282" i="1"/>
  <c r="AS282" i="1"/>
  <c r="AT282" i="1" s="1"/>
  <c r="AR282" i="1"/>
  <c r="AS420" i="1"/>
  <c r="AT420" i="1" s="1"/>
  <c r="AW420" i="1"/>
  <c r="AR420" i="1"/>
  <c r="AX222" i="1"/>
  <c r="AY222" i="1"/>
  <c r="AZ222" i="1" s="1"/>
  <c r="AW276" i="1"/>
  <c r="AS276" i="1"/>
  <c r="AT276" i="1" s="1"/>
  <c r="AR276" i="1"/>
  <c r="AW82" i="1"/>
  <c r="AS82" i="1"/>
  <c r="AT82" i="1" s="1"/>
  <c r="AR82" i="1"/>
  <c r="AX395" i="1"/>
  <c r="AY395" i="1"/>
  <c r="AZ395" i="1" s="1"/>
  <c r="AR46" i="1"/>
  <c r="AW46" i="1"/>
  <c r="AS46" i="1"/>
  <c r="AT46" i="1" s="1"/>
  <c r="AS17" i="1"/>
  <c r="AT17" i="1" s="1"/>
  <c r="AW17" i="1"/>
  <c r="AR17" i="1"/>
  <c r="AX89" i="1"/>
  <c r="AY89" i="1"/>
  <c r="AZ89" i="1" s="1"/>
  <c r="AW172" i="1"/>
  <c r="AS172" i="1"/>
  <c r="AT172" i="1" s="1"/>
  <c r="AR172" i="1"/>
  <c r="AW324" i="1"/>
  <c r="AR324" i="1"/>
  <c r="AS324" i="1"/>
  <c r="AT324" i="1" s="1"/>
  <c r="AS76" i="1"/>
  <c r="AT76" i="1" s="1"/>
  <c r="AW76" i="1"/>
  <c r="AR76" i="1"/>
  <c r="AR325" i="1"/>
  <c r="AW325" i="1"/>
  <c r="AS325" i="1"/>
  <c r="AT325" i="1" s="1"/>
  <c r="AW280" i="1"/>
  <c r="AS280" i="1"/>
  <c r="AT280" i="1" s="1"/>
  <c r="AR280" i="1"/>
  <c r="AS392" i="1"/>
  <c r="AT392" i="1" s="1"/>
  <c r="AW392" i="1"/>
  <c r="AR392" i="1"/>
  <c r="AS424" i="1"/>
  <c r="AT424" i="1" s="1"/>
  <c r="AW424" i="1"/>
  <c r="AR424" i="1"/>
  <c r="AR362" i="1"/>
  <c r="AW362" i="1"/>
  <c r="AS362" i="1"/>
  <c r="AT362" i="1" s="1"/>
  <c r="AX239" i="1"/>
  <c r="AY239" i="1"/>
  <c r="AZ239" i="1" s="1"/>
  <c r="AR36" i="1"/>
  <c r="AW36" i="1"/>
  <c r="AS36" i="1"/>
  <c r="AT36" i="1" s="1"/>
  <c r="AS294" i="1"/>
  <c r="AT294" i="1" s="1"/>
  <c r="AW294" i="1"/>
  <c r="AR294" i="1"/>
  <c r="AW329" i="1"/>
  <c r="AS329" i="1"/>
  <c r="AT329" i="1" s="1"/>
  <c r="AR329" i="1"/>
  <c r="AY426" i="1"/>
  <c r="AZ426" i="1" s="1"/>
  <c r="AX426" i="1"/>
  <c r="AS393" i="1"/>
  <c r="AT393" i="1" s="1"/>
  <c r="AW393" i="1"/>
  <c r="AR393" i="1"/>
  <c r="AY388" i="1"/>
  <c r="AZ388" i="1" s="1"/>
  <c r="AX388" i="1"/>
  <c r="AW323" i="1"/>
  <c r="AS323" i="1"/>
  <c r="AT323" i="1" s="1"/>
  <c r="AR323" i="1"/>
  <c r="AW62" i="1"/>
  <c r="AS62" i="1"/>
  <c r="AT62" i="1" s="1"/>
  <c r="AR62" i="1"/>
  <c r="AX55" i="1"/>
  <c r="AY55" i="1"/>
  <c r="AZ55" i="1" s="1"/>
  <c r="AW122" i="1"/>
  <c r="AS122" i="1"/>
  <c r="AT122" i="1" s="1"/>
  <c r="AR122" i="1"/>
  <c r="AS363" i="1"/>
  <c r="AT363" i="1" s="1"/>
  <c r="AW363" i="1"/>
  <c r="AR363" i="1"/>
  <c r="AW174" i="1"/>
  <c r="AS174" i="1"/>
  <c r="AT174" i="1" s="1"/>
  <c r="AR174" i="1"/>
  <c r="AW268" i="1"/>
  <c r="AS268" i="1"/>
  <c r="AT268" i="1" s="1"/>
  <c r="AR268" i="1"/>
  <c r="AR35" i="1"/>
  <c r="AW35" i="1"/>
  <c r="AS35" i="1"/>
  <c r="AT35" i="1" s="1"/>
  <c r="AS131" i="1"/>
  <c r="AT131" i="1" s="1"/>
  <c r="AW131" i="1"/>
  <c r="AR131" i="1"/>
  <c r="AS373" i="1"/>
  <c r="AT373" i="1" s="1"/>
  <c r="AW373" i="1"/>
  <c r="AR373" i="1"/>
  <c r="AR273" i="1"/>
  <c r="AW273" i="1"/>
  <c r="AS273" i="1"/>
  <c r="AT273" i="1" s="1"/>
  <c r="AR410" i="1"/>
  <c r="AW410" i="1"/>
  <c r="AS410" i="1"/>
  <c r="AT410" i="1" s="1"/>
  <c r="AS240" i="1"/>
  <c r="AT240" i="1" s="1"/>
  <c r="AW240" i="1"/>
  <c r="AR240" i="1"/>
  <c r="AS333" i="1"/>
  <c r="AT333" i="1" s="1"/>
  <c r="AW333" i="1"/>
  <c r="AR333" i="1"/>
  <c r="AX422" i="1"/>
  <c r="AY422" i="1"/>
  <c r="AZ422" i="1" s="1"/>
  <c r="AY340" i="1"/>
  <c r="AZ340" i="1" s="1"/>
  <c r="AX340" i="1"/>
  <c r="AR309" i="1"/>
  <c r="AS309" i="1"/>
  <c r="AT309" i="1" s="1"/>
  <c r="AW309" i="1"/>
  <c r="AR176" i="1"/>
  <c r="AW176" i="1"/>
  <c r="AS176" i="1"/>
  <c r="AT176" i="1" s="1"/>
  <c r="AW105" i="1"/>
  <c r="AS105" i="1"/>
  <c r="AT105" i="1" s="1"/>
  <c r="AR105" i="1"/>
  <c r="AW256" i="1"/>
  <c r="AR256" i="1"/>
  <c r="AS256" i="1"/>
  <c r="AT256" i="1" s="1"/>
  <c r="AW248" i="1"/>
  <c r="AS248" i="1"/>
  <c r="AT248" i="1" s="1"/>
  <c r="AR248" i="1"/>
  <c r="AS32" i="1"/>
  <c r="AT32" i="1" s="1"/>
  <c r="AW32" i="1"/>
  <c r="AR32" i="1"/>
  <c r="AX81" i="1"/>
  <c r="AY81" i="1"/>
  <c r="AZ81" i="1" s="1"/>
  <c r="AW416" i="1"/>
  <c r="AS416" i="1"/>
  <c r="AT416" i="1" s="1"/>
  <c r="AR416" i="1"/>
  <c r="AS117" i="1"/>
  <c r="AT117" i="1" s="1"/>
  <c r="AW117" i="1"/>
  <c r="AR117" i="1"/>
  <c r="AS434" i="1"/>
  <c r="AT434" i="1" s="1"/>
  <c r="AW434" i="1"/>
  <c r="AR434" i="1"/>
  <c r="AS387" i="1"/>
  <c r="AT387" i="1" s="1"/>
  <c r="AR387" i="1"/>
  <c r="AW387" i="1"/>
  <c r="AS219" i="1"/>
  <c r="AT219" i="1" s="1"/>
  <c r="AW219" i="1"/>
  <c r="AR219" i="1"/>
  <c r="AS386" i="1"/>
  <c r="AT386" i="1" s="1"/>
  <c r="AW386" i="1"/>
  <c r="AR386" i="1"/>
  <c r="AR132" i="1"/>
  <c r="AW132" i="1"/>
  <c r="AS132" i="1"/>
  <c r="AT132" i="1" s="1"/>
  <c r="AS23" i="1"/>
  <c r="AT23" i="1" s="1"/>
  <c r="AW23" i="1"/>
  <c r="AR23" i="1"/>
  <c r="AW310" i="1"/>
  <c r="AS310" i="1"/>
  <c r="AT310" i="1" s="1"/>
  <c r="AR310" i="1"/>
  <c r="AW238" i="1"/>
  <c r="AR238" i="1"/>
  <c r="AS238" i="1"/>
  <c r="AT238" i="1" s="1"/>
  <c r="AW225" i="1"/>
  <c r="AS225" i="1"/>
  <c r="AT225" i="1" s="1"/>
  <c r="AR225" i="1"/>
  <c r="AS43" i="1"/>
  <c r="AT43" i="1" s="1"/>
  <c r="AW43" i="1"/>
  <c r="AR43" i="1"/>
  <c r="AS364" i="1"/>
  <c r="AT364" i="1" s="1"/>
  <c r="AW364" i="1"/>
  <c r="AR364" i="1"/>
  <c r="AS312" i="1"/>
  <c r="AT312" i="1" s="1"/>
  <c r="AW312" i="1"/>
  <c r="AR312" i="1"/>
  <c r="AW220" i="1"/>
  <c r="AR220" i="1"/>
  <c r="AS220" i="1"/>
  <c r="AT220" i="1" s="1"/>
  <c r="AS397" i="1"/>
  <c r="AT397" i="1" s="1"/>
  <c r="AW397" i="1"/>
  <c r="AR397" i="1"/>
  <c r="AS443" i="1"/>
  <c r="AT443" i="1" s="1"/>
  <c r="AW443" i="1"/>
  <c r="AR443" i="1"/>
  <c r="AW292" i="1"/>
  <c r="AR292" i="1"/>
  <c r="AS292" i="1"/>
  <c r="AT292" i="1" s="1"/>
  <c r="AS326" i="1"/>
  <c r="AT326" i="1" s="1"/>
  <c r="AW326" i="1"/>
  <c r="AR326" i="1"/>
  <c r="AW108" i="1"/>
  <c r="AS108" i="1"/>
  <c r="AT108" i="1" s="1"/>
  <c r="AR108" i="1"/>
  <c r="AW403" i="1"/>
  <c r="AR403" i="1"/>
  <c r="AS403" i="1"/>
  <c r="AT403" i="1" s="1"/>
  <c r="AS246" i="1"/>
  <c r="AT246" i="1" s="1"/>
  <c r="AW246" i="1"/>
  <c r="AR246" i="1"/>
  <c r="AS311" i="1"/>
  <c r="AT311" i="1" s="1"/>
  <c r="AW311" i="1"/>
  <c r="AR311" i="1"/>
  <c r="AY109" i="1"/>
  <c r="AZ109" i="1" s="1"/>
  <c r="AX109" i="1"/>
  <c r="AW84" i="1"/>
  <c r="AS84" i="1"/>
  <c r="AT84" i="1" s="1"/>
  <c r="AR84" i="1"/>
  <c r="AY413" i="1"/>
  <c r="AZ413" i="1" s="1"/>
  <c r="AX413" i="1"/>
  <c r="AR356" i="1"/>
  <c r="AW356" i="1"/>
  <c r="AS356" i="1"/>
  <c r="AT356" i="1" s="1"/>
  <c r="AR68" i="1"/>
  <c r="AW68" i="1"/>
  <c r="AS68" i="1"/>
  <c r="AT68" i="1" s="1"/>
  <c r="AR303" i="1"/>
  <c r="AW303" i="1"/>
  <c r="AS303" i="1"/>
  <c r="AT303" i="1" s="1"/>
  <c r="AY49" i="1"/>
  <c r="AZ49" i="1" s="1"/>
  <c r="AX49" i="1"/>
  <c r="AX327" i="1"/>
  <c r="AY327" i="1"/>
  <c r="AZ327" i="1" s="1"/>
  <c r="AR47" i="1"/>
  <c r="AW47" i="1"/>
  <c r="AS47" i="1"/>
  <c r="AT47" i="1" s="1"/>
  <c r="AW347" i="1"/>
  <c r="AS347" i="1"/>
  <c r="AT347" i="1" s="1"/>
  <c r="AR347" i="1"/>
  <c r="AX272" i="1"/>
  <c r="AY272" i="1"/>
  <c r="AZ272" i="1" s="1"/>
  <c r="AS431" i="1"/>
  <c r="AT431" i="1" s="1"/>
  <c r="AW431" i="1"/>
  <c r="AR431" i="1"/>
  <c r="AR87" i="1"/>
  <c r="AW87" i="1"/>
  <c r="AS87" i="1"/>
  <c r="AT87" i="1" s="1"/>
  <c r="AX293" i="1"/>
  <c r="AY293" i="1"/>
  <c r="AZ293" i="1" s="1"/>
  <c r="AX83" i="1"/>
  <c r="AY83" i="1"/>
  <c r="AZ83" i="1" s="1"/>
  <c r="AW175" i="1"/>
  <c r="AS175" i="1"/>
  <c r="AT175" i="1" s="1"/>
  <c r="AR175" i="1"/>
  <c r="AW114" i="1"/>
  <c r="AS114" i="1"/>
  <c r="AT114" i="1" s="1"/>
  <c r="AR114" i="1"/>
  <c r="AX94" i="1"/>
  <c r="AY94" i="1"/>
  <c r="AZ94" i="1" s="1"/>
  <c r="AW232" i="1"/>
  <c r="AS232" i="1"/>
  <c r="AT232" i="1" s="1"/>
  <c r="AR232" i="1"/>
  <c r="AW295" i="1"/>
  <c r="AR295" i="1"/>
  <c r="AS295" i="1"/>
  <c r="AT295" i="1" s="1"/>
  <c r="AW266" i="1"/>
  <c r="AR266" i="1"/>
  <c r="AS266" i="1"/>
  <c r="AT266" i="1" s="1"/>
  <c r="AS65" i="1"/>
  <c r="AT65" i="1" s="1"/>
  <c r="AW65" i="1"/>
  <c r="AR65" i="1"/>
  <c r="AR255" i="1"/>
  <c r="AW255" i="1"/>
  <c r="AS255" i="1"/>
  <c r="AT255" i="1" s="1"/>
  <c r="AW133" i="1"/>
  <c r="AR133" i="1"/>
  <c r="AS133" i="1"/>
  <c r="AT133" i="1" s="1"/>
  <c r="AW247" i="1"/>
  <c r="AR247" i="1"/>
  <c r="AS247" i="1"/>
  <c r="AT247" i="1" s="1"/>
  <c r="AW409" i="1"/>
  <c r="AS409" i="1"/>
  <c r="AT409" i="1" s="1"/>
  <c r="AR409" i="1"/>
  <c r="AX411" i="1"/>
  <c r="AY411" i="1"/>
  <c r="AZ411" i="1" s="1"/>
  <c r="AR110" i="1"/>
  <c r="AW110" i="1"/>
  <c r="AS110" i="1"/>
  <c r="AT110" i="1" s="1"/>
  <c r="AR384" i="1"/>
  <c r="AW384" i="1"/>
  <c r="AS384" i="1"/>
  <c r="AT384" i="1" s="1"/>
  <c r="AW184" i="1"/>
  <c r="AS184" i="1"/>
  <c r="AT184" i="1" s="1"/>
  <c r="AR184" i="1"/>
  <c r="AY44" i="1"/>
  <c r="AZ44" i="1" s="1"/>
  <c r="AX44" i="1"/>
  <c r="AX90" i="1"/>
  <c r="AY90" i="1"/>
  <c r="AZ90" i="1" s="1"/>
  <c r="AS183" i="1"/>
  <c r="AT183" i="1" s="1"/>
  <c r="AW183" i="1"/>
  <c r="AR183" i="1"/>
  <c r="AY96" i="1"/>
  <c r="AZ96" i="1" s="1"/>
  <c r="AX96" i="1"/>
  <c r="AW304" i="1"/>
  <c r="AS304" i="1"/>
  <c r="AT304" i="1" s="1"/>
  <c r="AR304" i="1"/>
  <c r="AR13" i="1"/>
  <c r="AW13" i="1"/>
  <c r="AS13" i="1"/>
  <c r="AT13" i="1" s="1"/>
  <c r="AW223" i="1"/>
  <c r="AS223" i="1"/>
  <c r="AT223" i="1" s="1"/>
  <c r="AR223" i="1"/>
  <c r="AS365" i="1"/>
  <c r="AT365" i="1" s="1"/>
  <c r="AW365" i="1"/>
  <c r="AR365" i="1"/>
  <c r="AR48" i="1"/>
  <c r="AW48" i="1"/>
  <c r="AS48" i="1"/>
  <c r="AT48" i="1" s="1"/>
  <c r="AX221" i="1"/>
  <c r="AY221" i="1"/>
  <c r="AZ221" i="1" s="1"/>
  <c r="AR41" i="1"/>
  <c r="AW41" i="1"/>
  <c r="AS41" i="1"/>
  <c r="AT41" i="1" s="1"/>
  <c r="AY74" i="1"/>
  <c r="AZ74" i="1" s="1"/>
  <c r="AX74" i="1"/>
  <c r="AX61" i="1"/>
  <c r="AY61" i="1"/>
  <c r="AZ61" i="1" s="1"/>
  <c r="AY28" i="1"/>
  <c r="AZ28" i="1" s="1"/>
  <c r="AX28" i="1"/>
  <c r="AX343" i="1"/>
  <c r="AY343" i="1"/>
  <c r="AZ343" i="1" s="1"/>
  <c r="AW264" i="1"/>
  <c r="AS264" i="1"/>
  <c r="AT264" i="1" s="1"/>
  <c r="AR264" i="1"/>
  <c r="AX181" i="1"/>
  <c r="AY181" i="1"/>
  <c r="AZ181" i="1" s="1"/>
  <c r="AY355" i="1"/>
  <c r="AZ355" i="1" s="1"/>
  <c r="AX355" i="1"/>
  <c r="AW67" i="1"/>
  <c r="AR67" i="1"/>
  <c r="AS67" i="1"/>
  <c r="AT67" i="1" s="1"/>
  <c r="AX58" i="1"/>
  <c r="AY58" i="1"/>
  <c r="AZ58" i="1" s="1"/>
  <c r="AY380" i="1"/>
  <c r="AZ380" i="1" s="1"/>
  <c r="AX380" i="1"/>
  <c r="AW389" i="1"/>
  <c r="AS389" i="1"/>
  <c r="AT389" i="1" s="1"/>
  <c r="AR389" i="1"/>
  <c r="AR338" i="1"/>
  <c r="AW338" i="1"/>
  <c r="AS338" i="1"/>
  <c r="AT338" i="1" s="1"/>
  <c r="AY407" i="1"/>
  <c r="AZ407" i="1" s="1"/>
  <c r="AX407" i="1"/>
  <c r="AX257" i="1"/>
  <c r="AY257" i="1"/>
  <c r="AZ257" i="1" s="1"/>
  <c r="AW178" i="1"/>
  <c r="AS178" i="1"/>
  <c r="AT178" i="1" s="1"/>
  <c r="AR178" i="1"/>
  <c r="AS353" i="1"/>
  <c r="AT353" i="1" s="1"/>
  <c r="AW353" i="1"/>
  <c r="AR353" i="1"/>
  <c r="AS230" i="1"/>
  <c r="AT230" i="1" s="1"/>
  <c r="AW230" i="1"/>
  <c r="AR230" i="1"/>
  <c r="AS42" i="1"/>
  <c r="AT42" i="1" s="1"/>
  <c r="AW42" i="1"/>
  <c r="AR42" i="1"/>
  <c r="AS173" i="1"/>
  <c r="AT173" i="1" s="1"/>
  <c r="AW173" i="1"/>
  <c r="AR173" i="1"/>
  <c r="AY39" i="1"/>
  <c r="AZ39" i="1" s="1"/>
  <c r="AX39" i="1"/>
  <c r="AW6" i="1"/>
  <c r="AS6" i="1"/>
  <c r="AT6" i="1" s="1"/>
  <c r="AR6" i="1"/>
  <c r="AX263" i="1"/>
  <c r="AY263" i="1"/>
  <c r="AZ263" i="1" s="1"/>
  <c r="AW342" i="1"/>
  <c r="AS342" i="1"/>
  <c r="AT342" i="1" s="1"/>
  <c r="AR342" i="1"/>
  <c r="AS254" i="1"/>
  <c r="AT254" i="1" s="1"/>
  <c r="AR254" i="1"/>
  <c r="AW254" i="1"/>
  <c r="AS53" i="1"/>
  <c r="AT53" i="1" s="1"/>
  <c r="AW53" i="1"/>
  <c r="AR53" i="1"/>
  <c r="AS345" i="1"/>
  <c r="AT345" i="1" s="1"/>
  <c r="AW345" i="1"/>
  <c r="AR345" i="1"/>
  <c r="AW335" i="1"/>
  <c r="AS335" i="1"/>
  <c r="AT335" i="1" s="1"/>
  <c r="AR335" i="1"/>
  <c r="AR75" i="1"/>
  <c r="AW75" i="1"/>
  <c r="AS75" i="1"/>
  <c r="AT75" i="1" s="1"/>
  <c r="AS118" i="1"/>
  <c r="AT118" i="1" s="1"/>
  <c r="AW118" i="1"/>
  <c r="AR118" i="1"/>
  <c r="AR285" i="1"/>
  <c r="AW285" i="1"/>
  <c r="AS285" i="1"/>
  <c r="AT285" i="1" s="1"/>
  <c r="AX275" i="1"/>
  <c r="AY275" i="1"/>
  <c r="AZ275" i="1" s="1"/>
  <c r="AS418" i="1"/>
  <c r="AT418" i="1" s="1"/>
  <c r="AW418" i="1"/>
  <c r="AR418" i="1"/>
  <c r="AX20" i="1"/>
  <c r="AY20" i="1"/>
  <c r="AZ20" i="1" s="1"/>
  <c r="AY415" i="1"/>
  <c r="AZ415" i="1" s="1"/>
  <c r="AX415" i="1"/>
  <c r="AY24" i="1"/>
  <c r="AZ24" i="1" s="1"/>
  <c r="AX24" i="1"/>
  <c r="AX348" i="1"/>
  <c r="AY348" i="1"/>
  <c r="AZ348" i="1" s="1"/>
  <c r="AS341" i="1"/>
  <c r="AT341" i="1" s="1"/>
  <c r="AW341" i="1"/>
  <c r="AR341" i="1"/>
  <c r="AR396" i="1"/>
  <c r="AW396" i="1"/>
  <c r="AS396" i="1"/>
  <c r="AT396" i="1" s="1"/>
  <c r="AW103" i="1"/>
  <c r="AS103" i="1"/>
  <c r="AT103" i="1" s="1"/>
  <c r="AR103" i="1"/>
  <c r="AW306" i="1"/>
  <c r="AS306" i="1"/>
  <c r="AT306" i="1" s="1"/>
  <c r="AR306" i="1"/>
  <c r="AX66" i="1"/>
  <c r="AY66" i="1"/>
  <c r="AZ66" i="1" s="1"/>
  <c r="AR78" i="1"/>
  <c r="AW78" i="1"/>
  <c r="AS78" i="1"/>
  <c r="AT78" i="1" s="1"/>
  <c r="AR64" i="1"/>
  <c r="AW64" i="1"/>
  <c r="AS64" i="1"/>
  <c r="AT64" i="1" s="1"/>
  <c r="AW135" i="1"/>
  <c r="AS135" i="1"/>
  <c r="AT135" i="1" s="1"/>
  <c r="AR135" i="1"/>
  <c r="AX59" i="1"/>
  <c r="AY59" i="1"/>
  <c r="AZ59" i="1" s="1"/>
  <c r="AR442" i="1"/>
  <c r="AW442" i="1"/>
  <c r="AS442" i="1"/>
  <c r="AT442" i="1" s="1"/>
  <c r="AW322" i="1"/>
  <c r="AR322" i="1"/>
  <c r="AS322" i="1"/>
  <c r="AT322" i="1" s="1"/>
  <c r="AY51" i="1"/>
  <c r="AZ51" i="1" s="1"/>
  <c r="AX51" i="1"/>
  <c r="AW157" i="1"/>
  <c r="AR157" i="1"/>
  <c r="AS157" i="1"/>
  <c r="AT157" i="1" s="1"/>
  <c r="AS412" i="1"/>
  <c r="AT412" i="1" s="1"/>
  <c r="AW412" i="1"/>
  <c r="AR412" i="1"/>
  <c r="AW337" i="1"/>
  <c r="AS337" i="1"/>
  <c r="AT337" i="1" s="1"/>
  <c r="AR337" i="1"/>
  <c r="AX253" i="1"/>
  <c r="AY253" i="1"/>
  <c r="AZ253" i="1" s="1"/>
  <c r="AR112" i="1"/>
  <c r="AS112" i="1"/>
  <c r="AT112" i="1" s="1"/>
  <c r="AW112" i="1"/>
  <c r="AS430" i="1"/>
  <c r="AT430" i="1" s="1"/>
  <c r="AW430" i="1"/>
  <c r="AR430" i="1"/>
  <c r="AS406" i="1"/>
  <c r="AT406" i="1" s="1"/>
  <c r="AW406" i="1"/>
  <c r="AR406" i="1"/>
  <c r="AS339" i="1"/>
  <c r="AT339" i="1" s="1"/>
  <c r="AW339" i="1"/>
  <c r="AR339" i="1"/>
  <c r="AW244" i="1"/>
  <c r="AS244" i="1"/>
  <c r="AT244" i="1" s="1"/>
  <c r="AR244" i="1"/>
  <c r="AS269" i="1"/>
  <c r="AT269" i="1" s="1"/>
  <c r="AW269" i="1"/>
  <c r="AR269" i="1"/>
  <c r="AY85" i="1"/>
  <c r="AZ85" i="1" s="1"/>
  <c r="AX85" i="1"/>
  <c r="AW404" i="1"/>
  <c r="AR404" i="1"/>
  <c r="AS404" i="1"/>
  <c r="AT404" i="1" s="1"/>
  <c r="AW262" i="1"/>
  <c r="AR262" i="1"/>
  <c r="AS262" i="1"/>
  <c r="AT262" i="1" s="1"/>
  <c r="AS29" i="1"/>
  <c r="AT29" i="1" s="1"/>
  <c r="AW29" i="1"/>
  <c r="AR29" i="1"/>
  <c r="AR57" i="1"/>
  <c r="AW57" i="1"/>
  <c r="AS57" i="1"/>
  <c r="AT57" i="1" s="1"/>
  <c r="AX113" i="1"/>
  <c r="AY113" i="1"/>
  <c r="AZ113" i="1" s="1"/>
  <c r="AW156" i="1"/>
  <c r="AS156" i="1"/>
  <c r="AT156" i="1" s="1"/>
  <c r="AR156" i="1"/>
  <c r="AX287" i="1"/>
  <c r="AY287" i="1"/>
  <c r="AZ287" i="1" s="1"/>
  <c r="AW290" i="1"/>
  <c r="AS290" i="1"/>
  <c r="AT290" i="1" s="1"/>
  <c r="AR290" i="1"/>
  <c r="AX260" i="1"/>
  <c r="AY260" i="1"/>
  <c r="AZ260" i="1" s="1"/>
  <c r="AX358" i="1"/>
  <c r="AY358" i="1"/>
  <c r="AZ358" i="1" s="1"/>
  <c r="AW286" i="1"/>
  <c r="AS286" i="1"/>
  <c r="AT286" i="1" s="1"/>
  <c r="AR286" i="1"/>
  <c r="AX318" i="1"/>
  <c r="AY318" i="1"/>
  <c r="AZ318" i="1" s="1"/>
  <c r="AW71" i="1"/>
  <c r="AR71" i="1"/>
  <c r="AS71" i="1"/>
  <c r="AT71" i="1" s="1"/>
  <c r="AR267" i="1"/>
  <c r="AW267" i="1"/>
  <c r="AS267" i="1"/>
  <c r="AT267" i="1" s="1"/>
  <c r="AX289" i="1"/>
  <c r="AY289" i="1"/>
  <c r="AZ289" i="1" s="1"/>
  <c r="AY428" i="1"/>
  <c r="AZ428" i="1" s="1"/>
  <c r="AX428" i="1"/>
  <c r="AW375" i="1"/>
  <c r="AS375" i="1"/>
  <c r="AT375" i="1" s="1"/>
  <c r="AR375" i="1"/>
  <c r="AS391" i="1"/>
  <c r="AT391" i="1" s="1"/>
  <c r="AW391" i="1"/>
  <c r="AR391" i="1"/>
  <c r="AS10" i="1"/>
  <c r="AT10" i="1" s="1"/>
  <c r="AW10" i="1"/>
  <c r="AR10" i="1"/>
  <c r="AX70" i="1"/>
  <c r="AY70" i="1"/>
  <c r="AZ70" i="1" s="1"/>
  <c r="AX394" i="1"/>
  <c r="AY394" i="1"/>
  <c r="AZ394" i="1" s="1"/>
  <c r="AS9" i="1"/>
  <c r="AT9" i="1" s="1"/>
  <c r="AW9" i="1"/>
  <c r="AR9" i="1"/>
  <c r="AW284" i="1"/>
  <c r="AS284" i="1"/>
  <c r="AT284" i="1" s="1"/>
  <c r="AR284" i="1"/>
  <c r="AW331" i="1"/>
  <c r="AS331" i="1"/>
  <c r="AT331" i="1" s="1"/>
  <c r="AR331" i="1"/>
  <c r="AX346" i="1"/>
  <c r="AY346" i="1"/>
  <c r="AZ346" i="1" s="1"/>
  <c r="AS171" i="1"/>
  <c r="AT171" i="1" s="1"/>
  <c r="AW171" i="1"/>
  <c r="AR171" i="1"/>
  <c r="AS408" i="1"/>
  <c r="AT408" i="1" s="1"/>
  <c r="AW408" i="1"/>
  <c r="AR408" i="1"/>
  <c r="AS417" i="1"/>
  <c r="AT417" i="1" s="1"/>
  <c r="AW417" i="1"/>
  <c r="AR417" i="1"/>
  <c r="AY179" i="1"/>
  <c r="AZ179" i="1" s="1"/>
  <c r="AX179" i="1"/>
  <c r="AW366" i="1"/>
  <c r="AS366" i="1"/>
  <c r="AT366" i="1" s="1"/>
  <c r="AR366" i="1"/>
  <c r="AW18" i="1"/>
  <c r="AS18" i="1"/>
  <c r="AT18" i="1" s="1"/>
  <c r="AR18" i="1"/>
  <c r="AW274" i="1"/>
  <c r="AS274" i="1"/>
  <c r="AT274" i="1" s="1"/>
  <c r="AR274" i="1"/>
  <c r="AS227" i="1"/>
  <c r="AT227" i="1" s="1"/>
  <c r="AW227" i="1"/>
  <c r="AR227" i="1"/>
  <c r="AR344" i="1"/>
  <c r="AW344" i="1"/>
  <c r="AS344" i="1"/>
  <c r="AT344" i="1" s="1"/>
  <c r="AW99" i="1"/>
  <c r="AS99" i="1"/>
  <c r="AT99" i="1" s="1"/>
  <c r="AR99" i="1"/>
  <c r="AS107" i="1"/>
  <c r="AT107" i="1" s="1"/>
  <c r="AW107" i="1"/>
  <c r="AR107" i="1"/>
  <c r="AX69" i="1"/>
  <c r="AY69" i="1"/>
  <c r="AZ69" i="1" s="1"/>
  <c r="AS279" i="1"/>
  <c r="AT279" i="1" s="1"/>
  <c r="AW279" i="1"/>
  <c r="AR279" i="1"/>
  <c r="AY445" i="1"/>
  <c r="AZ445" i="1" s="1"/>
  <c r="AX445" i="1"/>
  <c r="AY361" i="1"/>
  <c r="AZ361" i="1" s="1"/>
  <c r="AX361" i="1"/>
  <c r="AW40" i="1"/>
  <c r="AS40" i="1"/>
  <c r="AT40" i="1" s="1"/>
  <c r="AR40" i="1"/>
  <c r="AX177" i="1"/>
  <c r="AY177" i="1"/>
  <c r="AZ177" i="1" s="1"/>
  <c r="AX251" i="1"/>
  <c r="AY251" i="1"/>
  <c r="AZ251" i="1" s="1"/>
  <c r="AR378" i="1"/>
  <c r="AW378" i="1"/>
  <c r="AS378" i="1"/>
  <c r="AT378" i="1" s="1"/>
  <c r="AS54" i="1"/>
  <c r="AT54" i="1" s="1"/>
  <c r="AW54" i="1"/>
  <c r="AR54" i="1"/>
  <c r="AY336" i="1"/>
  <c r="AZ336" i="1" s="1"/>
  <c r="AX336" i="1"/>
  <c r="AS291" i="1"/>
  <c r="AT291" i="1" s="1"/>
  <c r="AW291" i="1"/>
  <c r="AR291" i="1"/>
  <c r="AY26" i="1"/>
  <c r="AZ26" i="1" s="1"/>
  <c r="AX26" i="1"/>
  <c r="AX72" i="1"/>
  <c r="AY72" i="1"/>
  <c r="AZ72" i="1" s="1"/>
  <c r="AR372" i="1"/>
  <c r="AW372" i="1"/>
  <c r="AS372" i="1"/>
  <c r="AT372" i="1" s="1"/>
  <c r="AY7" i="1"/>
  <c r="AZ7" i="1" s="1"/>
  <c r="AX7" i="1"/>
  <c r="AX130" i="1"/>
  <c r="AY130" i="1"/>
  <c r="AZ130" i="1" s="1"/>
  <c r="AS305" i="1"/>
  <c r="AT305" i="1" s="1"/>
  <c r="AW305" i="1"/>
  <c r="AR305" i="1"/>
  <c r="AX249" i="1"/>
  <c r="AY249" i="1"/>
  <c r="AZ249" i="1" s="1"/>
  <c r="AY21" i="1"/>
  <c r="AZ21" i="1" s="1"/>
  <c r="AX21" i="1"/>
  <c r="AX332" i="1"/>
  <c r="AY332" i="1"/>
  <c r="AZ332" i="1" s="1"/>
  <c r="AW402" i="1"/>
  <c r="AR402" i="1"/>
  <c r="AS402" i="1"/>
  <c r="AT402" i="1" s="1"/>
  <c r="AY120" i="1"/>
  <c r="AZ120" i="1" s="1"/>
  <c r="AX120" i="1"/>
  <c r="AS95" i="1"/>
  <c r="AT95" i="1" s="1"/>
  <c r="AW95" i="1"/>
  <c r="AR95" i="1"/>
  <c r="AS258" i="1"/>
  <c r="AT258" i="1" s="1"/>
  <c r="AW258" i="1"/>
  <c r="AR258" i="1"/>
  <c r="AW367" i="1"/>
  <c r="AS367" i="1"/>
  <c r="AT367" i="1" s="1"/>
  <c r="AR367" i="1"/>
  <c r="AS34" i="1"/>
  <c r="AT34" i="1" s="1"/>
  <c r="AW34" i="1"/>
  <c r="AR34" i="1"/>
  <c r="AW250" i="1"/>
  <c r="AS250" i="1"/>
  <c r="AT250" i="1" s="1"/>
  <c r="AR250" i="1"/>
  <c r="AX101" i="1"/>
  <c r="AY101" i="1"/>
  <c r="AZ101" i="1" s="1"/>
  <c r="AS231" i="1"/>
  <c r="AT231" i="1" s="1"/>
  <c r="AW231" i="1"/>
  <c r="AR231" i="1"/>
  <c r="AW97" i="1"/>
  <c r="AS97" i="1"/>
  <c r="AT97" i="1" s="1"/>
  <c r="AR97" i="1"/>
  <c r="AW56" i="1"/>
  <c r="AR56" i="1"/>
  <c r="AS56" i="1"/>
  <c r="AT56" i="1" s="1"/>
  <c r="AW60" i="1"/>
  <c r="AR60" i="1"/>
  <c r="AS60" i="1"/>
  <c r="AT60" i="1" s="1"/>
  <c r="AW320" i="1"/>
  <c r="AS320" i="1"/>
  <c r="AT320" i="1" s="1"/>
  <c r="AR320" i="1"/>
  <c r="AY170" i="1"/>
  <c r="AZ170" i="1" s="1"/>
  <c r="AX170" i="1"/>
  <c r="AW27" i="1"/>
  <c r="AR27" i="1"/>
  <c r="AS27" i="1"/>
  <c r="AT27" i="1" s="1"/>
  <c r="AX383" i="1"/>
  <c r="AY383" i="1"/>
  <c r="AZ383" i="1" s="1"/>
  <c r="AW271" i="1"/>
  <c r="AS271" i="1"/>
  <c r="AT271" i="1" s="1"/>
  <c r="AR271" i="1"/>
  <c r="AR261" i="1"/>
  <c r="AW261" i="1"/>
  <c r="AS261" i="1"/>
  <c r="AT261" i="1" s="1"/>
  <c r="AW421" i="1"/>
  <c r="AR421" i="1"/>
  <c r="AS421" i="1"/>
  <c r="AT421" i="1" s="1"/>
  <c r="AW429" i="1"/>
  <c r="AS429" i="1"/>
  <c r="AT429" i="1" s="1"/>
  <c r="AR429" i="1"/>
  <c r="AS45" i="1"/>
  <c r="AT45" i="1" s="1"/>
  <c r="AW45" i="1"/>
  <c r="AR45" i="1"/>
  <c r="AS357" i="1"/>
  <c r="AT357" i="1" s="1"/>
  <c r="AW357" i="1"/>
  <c r="AR357" i="1"/>
  <c r="AW252" i="1"/>
  <c r="AS252" i="1"/>
  <c r="AT252" i="1" s="1"/>
  <c r="AR252" i="1"/>
  <c r="AS224" i="1"/>
  <c r="AT224" i="1" s="1"/>
  <c r="AW224" i="1"/>
  <c r="AR224" i="1"/>
  <c r="AW30" i="1"/>
  <c r="AR30" i="1"/>
  <c r="AS30" i="1"/>
  <c r="AT30" i="1" s="1"/>
  <c r="AY419" i="1"/>
  <c r="AZ419" i="1" s="1"/>
  <c r="AX419" i="1"/>
  <c r="AR270" i="1"/>
  <c r="AW270" i="1"/>
  <c r="AS270" i="1"/>
  <c r="AT270" i="1" s="1"/>
  <c r="AS134" i="1"/>
  <c r="AT134" i="1" s="1"/>
  <c r="AW134" i="1"/>
  <c r="AR134" i="1"/>
  <c r="AS80" i="1"/>
  <c r="AT80" i="1" s="1"/>
  <c r="AW80" i="1"/>
  <c r="AR80" i="1"/>
  <c r="AX374" i="1"/>
  <c r="AY374" i="1"/>
  <c r="AZ374" i="1" s="1"/>
  <c r="AS352" i="1"/>
  <c r="AT352" i="1" s="1"/>
  <c r="AW352" i="1"/>
  <c r="AR352" i="1"/>
  <c r="AS379" i="1"/>
  <c r="AT379" i="1" s="1"/>
  <c r="AW379" i="1"/>
  <c r="AR379" i="1"/>
  <c r="AY128" i="1"/>
  <c r="AZ128" i="1" s="1"/>
  <c r="AX128" i="1"/>
  <c r="AR319" i="1"/>
  <c r="AW319" i="1"/>
  <c r="AS319" i="1"/>
  <c r="AT319" i="1" s="1"/>
  <c r="AS106" i="1"/>
  <c r="AT106" i="1" s="1"/>
  <c r="AW106" i="1"/>
  <c r="AR106" i="1"/>
  <c r="AX441" i="1"/>
  <c r="AY441" i="1"/>
  <c r="AZ441" i="1" s="1"/>
  <c r="AX334" i="1"/>
  <c r="AY334" i="1"/>
  <c r="AZ334" i="1" s="1"/>
  <c r="AY265" i="1"/>
  <c r="AZ265" i="1" s="1"/>
  <c r="AX265" i="1"/>
  <c r="AS92" i="1"/>
  <c r="AT92" i="1" s="1"/>
  <c r="AW92" i="1"/>
  <c r="AR92" i="1"/>
  <c r="AS414" i="1"/>
  <c r="AT414" i="1" s="1"/>
  <c r="AR414" i="1"/>
  <c r="AW414" i="1"/>
  <c r="AS390" i="1"/>
  <c r="AT390" i="1" s="1"/>
  <c r="AW390" i="1"/>
  <c r="AR390" i="1"/>
  <c r="V296" i="13" l="1"/>
  <c r="AP296" i="13"/>
  <c r="AD296" i="13"/>
  <c r="R296" i="13"/>
  <c r="T296" i="13" s="1"/>
  <c r="U296" i="13" s="1"/>
  <c r="AL296" i="13"/>
  <c r="AH296" i="13"/>
  <c r="Z296" i="13"/>
  <c r="V297" i="13"/>
  <c r="AL297" i="13"/>
  <c r="AP297" i="13"/>
  <c r="AD297" i="13"/>
  <c r="R297" i="13"/>
  <c r="T297" i="13" s="1"/>
  <c r="U297" i="13" s="1"/>
  <c r="Z297" i="13"/>
  <c r="AH297" i="13"/>
  <c r="AL432" i="13"/>
  <c r="AP432" i="13"/>
  <c r="V432" i="13"/>
  <c r="AH432" i="13"/>
  <c r="Z432" i="13"/>
  <c r="R432" i="13"/>
  <c r="AD432" i="13"/>
  <c r="K454" i="13"/>
  <c r="K446" i="13"/>
  <c r="P446" i="13"/>
  <c r="AD298" i="13"/>
  <c r="Z298" i="13"/>
  <c r="AP298" i="13"/>
  <c r="AH298" i="13"/>
  <c r="R298" i="13"/>
  <c r="V298" i="13"/>
  <c r="AL298" i="13"/>
  <c r="AP300" i="13"/>
  <c r="Z300" i="13"/>
  <c r="AD300" i="13"/>
  <c r="AH300" i="13"/>
  <c r="V300" i="13"/>
  <c r="AL300" i="13"/>
  <c r="R300" i="13"/>
  <c r="T300" i="13" s="1"/>
  <c r="U300" i="13" s="1"/>
  <c r="R301" i="13"/>
  <c r="T301" i="13" s="1"/>
  <c r="U301" i="13" s="1"/>
  <c r="V301" i="13"/>
  <c r="AL301" i="13"/>
  <c r="AD301" i="13"/>
  <c r="AH301" i="13"/>
  <c r="Z301" i="13"/>
  <c r="AP301" i="13"/>
  <c r="AH299" i="13"/>
  <c r="AL299" i="13"/>
  <c r="AP299" i="13"/>
  <c r="Z299" i="13"/>
  <c r="V299" i="13"/>
  <c r="AD299" i="13"/>
  <c r="R299" i="13"/>
  <c r="T299" i="13" s="1"/>
  <c r="U299" i="13" s="1"/>
  <c r="AR401" i="13"/>
  <c r="AR371" i="13"/>
  <c r="AO159" i="13"/>
  <c r="AS159" i="13" s="1"/>
  <c r="AO399" i="13"/>
  <c r="AS399" i="13" s="1"/>
  <c r="AR399" i="13"/>
  <c r="AR328" i="13"/>
  <c r="AR437" i="13"/>
  <c r="AO316" i="13"/>
  <c r="AS316" i="13" s="1"/>
  <c r="AR316" i="13"/>
  <c r="AO439" i="13"/>
  <c r="AS439" i="13" s="1"/>
  <c r="AO169" i="13"/>
  <c r="AS169" i="13" s="1"/>
  <c r="AR169" i="13"/>
  <c r="AO436" i="13"/>
  <c r="AS436" i="13" s="1"/>
  <c r="AR436" i="13"/>
  <c r="AO184" i="13"/>
  <c r="AS184" i="13" s="1"/>
  <c r="AR184" i="13"/>
  <c r="AO313" i="13"/>
  <c r="AS313" i="13" s="1"/>
  <c r="AR313" i="13"/>
  <c r="AO444" i="13"/>
  <c r="AS444" i="13" s="1"/>
  <c r="AR444" i="13"/>
  <c r="AR123" i="13"/>
  <c r="AO123" i="13"/>
  <c r="AS123" i="13" s="1"/>
  <c r="AO31" i="13"/>
  <c r="AS31" i="13" s="1"/>
  <c r="AR31" i="13"/>
  <c r="AC41" i="14"/>
  <c r="AF41" i="14"/>
  <c r="AG41" i="14" s="1"/>
  <c r="Y43" i="14"/>
  <c r="AB43" i="14"/>
  <c r="AY403" i="1"/>
  <c r="AZ403" i="1" s="1"/>
  <c r="AX403" i="1"/>
  <c r="AY62" i="1"/>
  <c r="AZ62" i="1" s="1"/>
  <c r="AX62" i="1"/>
  <c r="AX17" i="1"/>
  <c r="AY17" i="1"/>
  <c r="AZ17" i="1" s="1"/>
  <c r="AX111" i="1"/>
  <c r="AY111" i="1"/>
  <c r="AZ111" i="1" s="1"/>
  <c r="AY305" i="1"/>
  <c r="AZ305" i="1" s="1"/>
  <c r="AX305" i="1"/>
  <c r="AY274" i="1"/>
  <c r="AZ274" i="1" s="1"/>
  <c r="AX274" i="1"/>
  <c r="AY417" i="1"/>
  <c r="AZ417" i="1" s="1"/>
  <c r="AX417" i="1"/>
  <c r="AY390" i="1"/>
  <c r="AZ390" i="1" s="1"/>
  <c r="AX390" i="1"/>
  <c r="AY421" i="1"/>
  <c r="AZ421" i="1" s="1"/>
  <c r="AX421" i="1"/>
  <c r="AY97" i="1"/>
  <c r="AZ97" i="1" s="1"/>
  <c r="AX97" i="1"/>
  <c r="AX99" i="1"/>
  <c r="AY99" i="1"/>
  <c r="AZ99" i="1" s="1"/>
  <c r="AY391" i="1"/>
  <c r="AZ391" i="1" s="1"/>
  <c r="AX391" i="1"/>
  <c r="AX57" i="1"/>
  <c r="AY57" i="1"/>
  <c r="AZ57" i="1" s="1"/>
  <c r="AY406" i="1"/>
  <c r="AZ406" i="1" s="1"/>
  <c r="AX406" i="1"/>
  <c r="AY335" i="1"/>
  <c r="AZ335" i="1" s="1"/>
  <c r="AX335" i="1"/>
  <c r="AY254" i="1"/>
  <c r="AZ254" i="1" s="1"/>
  <c r="AX254" i="1"/>
  <c r="AY42" i="1"/>
  <c r="AZ42" i="1" s="1"/>
  <c r="AX42" i="1"/>
  <c r="AX80" i="1"/>
  <c r="AY80" i="1"/>
  <c r="AZ80" i="1" s="1"/>
  <c r="AX269" i="1"/>
  <c r="AY269" i="1"/>
  <c r="AZ269" i="1" s="1"/>
  <c r="AY322" i="1"/>
  <c r="AZ322" i="1" s="1"/>
  <c r="AX322" i="1"/>
  <c r="AY64" i="1"/>
  <c r="AZ64" i="1" s="1"/>
  <c r="AX64" i="1"/>
  <c r="AY295" i="1"/>
  <c r="AZ295" i="1" s="1"/>
  <c r="AX295" i="1"/>
  <c r="AY232" i="1"/>
  <c r="AZ232" i="1" s="1"/>
  <c r="AX232" i="1"/>
  <c r="AY431" i="1"/>
  <c r="AZ431" i="1" s="1"/>
  <c r="AX431" i="1"/>
  <c r="AY292" i="1"/>
  <c r="AZ292" i="1" s="1"/>
  <c r="AX292" i="1"/>
  <c r="AX176" i="1"/>
  <c r="AY176" i="1"/>
  <c r="AZ176" i="1" s="1"/>
  <c r="AY174" i="1"/>
  <c r="AZ174" i="1" s="1"/>
  <c r="AX174" i="1"/>
  <c r="AY288" i="1"/>
  <c r="AZ288" i="1" s="1"/>
  <c r="AX288" i="1"/>
  <c r="AX234" i="1"/>
  <c r="AY234" i="1"/>
  <c r="AZ234" i="1" s="1"/>
  <c r="AY52" i="1"/>
  <c r="AZ52" i="1" s="1"/>
  <c r="AX52" i="1"/>
  <c r="AY367" i="1"/>
  <c r="AZ367" i="1" s="1"/>
  <c r="AX367" i="1"/>
  <c r="AY345" i="1"/>
  <c r="AZ345" i="1" s="1"/>
  <c r="AX345" i="1"/>
  <c r="AY32" i="1"/>
  <c r="AZ32" i="1" s="1"/>
  <c r="AX32" i="1"/>
  <c r="AY393" i="1"/>
  <c r="AZ393" i="1" s="1"/>
  <c r="AX393" i="1"/>
  <c r="AY291" i="1"/>
  <c r="AZ291" i="1" s="1"/>
  <c r="AX291" i="1"/>
  <c r="AY378" i="1"/>
  <c r="AZ378" i="1" s="1"/>
  <c r="AX378" i="1"/>
  <c r="AY279" i="1"/>
  <c r="AZ279" i="1" s="1"/>
  <c r="AX279" i="1"/>
  <c r="AY286" i="1"/>
  <c r="AZ286" i="1" s="1"/>
  <c r="AX286" i="1"/>
  <c r="AY290" i="1"/>
  <c r="AZ290" i="1" s="1"/>
  <c r="AX290" i="1"/>
  <c r="AY430" i="1"/>
  <c r="AZ430" i="1" s="1"/>
  <c r="AX430" i="1"/>
  <c r="AX442" i="1"/>
  <c r="AY442" i="1"/>
  <c r="AZ442" i="1" s="1"/>
  <c r="AY418" i="1"/>
  <c r="AZ418" i="1" s="1"/>
  <c r="AX418" i="1"/>
  <c r="AX230" i="1"/>
  <c r="AY230" i="1"/>
  <c r="AZ230" i="1" s="1"/>
  <c r="AY41" i="1"/>
  <c r="AZ41" i="1" s="1"/>
  <c r="AX41" i="1"/>
  <c r="AX223" i="1"/>
  <c r="AY223" i="1"/>
  <c r="AZ223" i="1" s="1"/>
  <c r="AX409" i="1"/>
  <c r="AY409" i="1"/>
  <c r="AZ409" i="1" s="1"/>
  <c r="AX443" i="1"/>
  <c r="AY443" i="1"/>
  <c r="AZ443" i="1" s="1"/>
  <c r="AY434" i="1"/>
  <c r="AZ434" i="1" s="1"/>
  <c r="AX434" i="1"/>
  <c r="AX410" i="1"/>
  <c r="AY410" i="1"/>
  <c r="AZ410" i="1" s="1"/>
  <c r="AX35" i="1"/>
  <c r="AY35" i="1"/>
  <c r="AZ35" i="1" s="1"/>
  <c r="AY363" i="1"/>
  <c r="AZ363" i="1" s="1"/>
  <c r="AX363" i="1"/>
  <c r="AY276" i="1"/>
  <c r="AZ276" i="1" s="1"/>
  <c r="AX276" i="1"/>
  <c r="AY22" i="1"/>
  <c r="AZ22" i="1" s="1"/>
  <c r="AX22" i="1"/>
  <c r="AY349" i="1"/>
  <c r="AZ349" i="1" s="1"/>
  <c r="AX349" i="1"/>
  <c r="AY341" i="1"/>
  <c r="AZ341" i="1" s="1"/>
  <c r="AX341" i="1"/>
  <c r="AX284" i="1"/>
  <c r="AY284" i="1"/>
  <c r="AZ284" i="1" s="1"/>
  <c r="AY306" i="1"/>
  <c r="AZ306" i="1" s="1"/>
  <c r="AX306" i="1"/>
  <c r="AX384" i="1"/>
  <c r="AY384" i="1"/>
  <c r="AZ384" i="1" s="1"/>
  <c r="AY65" i="1"/>
  <c r="AZ65" i="1" s="1"/>
  <c r="AX65" i="1"/>
  <c r="AX356" i="1"/>
  <c r="AY356" i="1"/>
  <c r="AZ356" i="1" s="1"/>
  <c r="AY43" i="1"/>
  <c r="AZ43" i="1" s="1"/>
  <c r="AX43" i="1"/>
  <c r="AX256" i="1"/>
  <c r="AY256" i="1"/>
  <c r="AZ256" i="1" s="1"/>
  <c r="AY333" i="1"/>
  <c r="AZ333" i="1" s="1"/>
  <c r="AX333" i="1"/>
  <c r="AY325" i="1"/>
  <c r="AZ325" i="1" s="1"/>
  <c r="AX325" i="1"/>
  <c r="AX172" i="1"/>
  <c r="AY172" i="1"/>
  <c r="AZ172" i="1" s="1"/>
  <c r="AY351" i="1"/>
  <c r="AZ351" i="1" s="1"/>
  <c r="AX351" i="1"/>
  <c r="AY228" i="1"/>
  <c r="AZ228" i="1" s="1"/>
  <c r="AX228" i="1"/>
  <c r="AY408" i="1"/>
  <c r="AZ408" i="1" s="1"/>
  <c r="AX408" i="1"/>
  <c r="AX320" i="1"/>
  <c r="AY320" i="1"/>
  <c r="AZ320" i="1" s="1"/>
  <c r="AY258" i="1"/>
  <c r="AZ258" i="1" s="1"/>
  <c r="AX258" i="1"/>
  <c r="AY379" i="1"/>
  <c r="AZ379" i="1" s="1"/>
  <c r="AX379" i="1"/>
  <c r="AX45" i="1"/>
  <c r="AY45" i="1"/>
  <c r="AZ45" i="1" s="1"/>
  <c r="AY40" i="1"/>
  <c r="AZ40" i="1" s="1"/>
  <c r="AX40" i="1"/>
  <c r="AX366" i="1"/>
  <c r="AY366" i="1"/>
  <c r="AZ366" i="1" s="1"/>
  <c r="AY171" i="1"/>
  <c r="AZ171" i="1" s="1"/>
  <c r="AX171" i="1"/>
  <c r="AY10" i="1"/>
  <c r="AZ10" i="1" s="1"/>
  <c r="AX10" i="1"/>
  <c r="AY404" i="1"/>
  <c r="AZ404" i="1" s="1"/>
  <c r="AX404" i="1"/>
  <c r="AY244" i="1"/>
  <c r="AZ244" i="1" s="1"/>
  <c r="AX244" i="1"/>
  <c r="AX112" i="1"/>
  <c r="AY112" i="1"/>
  <c r="AZ112" i="1" s="1"/>
  <c r="AY118" i="1"/>
  <c r="AZ118" i="1" s="1"/>
  <c r="AX118" i="1"/>
  <c r="AY342" i="1"/>
  <c r="AZ342" i="1" s="1"/>
  <c r="AX342" i="1"/>
  <c r="AY67" i="1"/>
  <c r="AZ67" i="1" s="1"/>
  <c r="AX67" i="1"/>
  <c r="AY13" i="1"/>
  <c r="AZ13" i="1" s="1"/>
  <c r="AX13" i="1"/>
  <c r="AY424" i="1"/>
  <c r="AZ424" i="1" s="1"/>
  <c r="AX424" i="1"/>
  <c r="AX46" i="1"/>
  <c r="AY46" i="1"/>
  <c r="AZ46" i="1" s="1"/>
  <c r="AY91" i="1"/>
  <c r="AZ91" i="1" s="1"/>
  <c r="AX91" i="1"/>
  <c r="AY354" i="1"/>
  <c r="AZ354" i="1" s="1"/>
  <c r="AX354" i="1"/>
  <c r="AY308" i="1"/>
  <c r="AZ308" i="1" s="1"/>
  <c r="AX308" i="1"/>
  <c r="AY270" i="1"/>
  <c r="AZ270" i="1" s="1"/>
  <c r="AX270" i="1"/>
  <c r="AY412" i="1"/>
  <c r="AZ412" i="1" s="1"/>
  <c r="AX412" i="1"/>
  <c r="AY106" i="1"/>
  <c r="AZ106" i="1" s="1"/>
  <c r="AX106" i="1"/>
  <c r="AY227" i="1"/>
  <c r="AZ227" i="1" s="1"/>
  <c r="AX227" i="1"/>
  <c r="AX92" i="1"/>
  <c r="AY92" i="1"/>
  <c r="AZ92" i="1" s="1"/>
  <c r="AY271" i="1"/>
  <c r="AZ271" i="1" s="1"/>
  <c r="AX271" i="1"/>
  <c r="AX9" i="1"/>
  <c r="AY9" i="1"/>
  <c r="AZ9" i="1" s="1"/>
  <c r="AY267" i="1"/>
  <c r="AZ267" i="1" s="1"/>
  <c r="AX267" i="1"/>
  <c r="AY353" i="1"/>
  <c r="AZ353" i="1" s="1"/>
  <c r="AX353" i="1"/>
  <c r="AY338" i="1"/>
  <c r="AZ338" i="1" s="1"/>
  <c r="AX338" i="1"/>
  <c r="AX304" i="1"/>
  <c r="AY304" i="1"/>
  <c r="AZ304" i="1" s="1"/>
  <c r="AY247" i="1"/>
  <c r="AZ247" i="1" s="1"/>
  <c r="AX247" i="1"/>
  <c r="AY386" i="1"/>
  <c r="AZ386" i="1" s="1"/>
  <c r="AX386" i="1"/>
  <c r="AY117" i="1"/>
  <c r="AZ117" i="1" s="1"/>
  <c r="AX117" i="1"/>
  <c r="AX248" i="1"/>
  <c r="AY248" i="1"/>
  <c r="AZ248" i="1" s="1"/>
  <c r="AY309" i="1"/>
  <c r="AZ309" i="1" s="1"/>
  <c r="AX309" i="1"/>
  <c r="AX273" i="1"/>
  <c r="AY273" i="1"/>
  <c r="AZ273" i="1" s="1"/>
  <c r="AY25" i="1"/>
  <c r="AZ25" i="1" s="1"/>
  <c r="AX25" i="1"/>
  <c r="AX173" i="1"/>
  <c r="AY173" i="1"/>
  <c r="AZ173" i="1" s="1"/>
  <c r="AX110" i="1"/>
  <c r="AY110" i="1"/>
  <c r="AZ110" i="1" s="1"/>
  <c r="AX311" i="1"/>
  <c r="AY311" i="1"/>
  <c r="AZ311" i="1" s="1"/>
  <c r="AY108" i="1"/>
  <c r="AZ108" i="1" s="1"/>
  <c r="AX108" i="1"/>
  <c r="AY23" i="1"/>
  <c r="AZ23" i="1" s="1"/>
  <c r="AX23" i="1"/>
  <c r="AX268" i="1"/>
  <c r="AY268" i="1"/>
  <c r="AZ268" i="1" s="1"/>
  <c r="AX36" i="1"/>
  <c r="AY36" i="1"/>
  <c r="AZ36" i="1" s="1"/>
  <c r="AX76" i="1"/>
  <c r="AY76" i="1"/>
  <c r="AZ76" i="1" s="1"/>
  <c r="AY420" i="1"/>
  <c r="AZ420" i="1" s="1"/>
  <c r="AX420" i="1"/>
  <c r="AX15" i="1"/>
  <c r="AY15" i="1"/>
  <c r="AZ15" i="1" s="1"/>
  <c r="AY385" i="1"/>
  <c r="AZ385" i="1" s="1"/>
  <c r="AX385" i="1"/>
  <c r="AX281" i="1"/>
  <c r="AY281" i="1"/>
  <c r="AZ281" i="1" s="1"/>
  <c r="AY359" i="1"/>
  <c r="AZ359" i="1" s="1"/>
  <c r="AX359" i="1"/>
  <c r="AX261" i="1"/>
  <c r="AY261" i="1"/>
  <c r="AZ261" i="1" s="1"/>
  <c r="AY18" i="1"/>
  <c r="AZ18" i="1" s="1"/>
  <c r="AX18" i="1"/>
  <c r="AY220" i="1"/>
  <c r="AZ220" i="1" s="1"/>
  <c r="AX220" i="1"/>
  <c r="AY224" i="1"/>
  <c r="AZ224" i="1" s="1"/>
  <c r="AX224" i="1"/>
  <c r="AY402" i="1"/>
  <c r="AZ402" i="1" s="1"/>
  <c r="AX402" i="1"/>
  <c r="AY252" i="1"/>
  <c r="AZ252" i="1" s="1"/>
  <c r="AX252" i="1"/>
  <c r="AY60" i="1"/>
  <c r="AZ60" i="1" s="1"/>
  <c r="AX60" i="1"/>
  <c r="AY95" i="1"/>
  <c r="AZ95" i="1" s="1"/>
  <c r="AX95" i="1"/>
  <c r="AY103" i="1"/>
  <c r="AZ103" i="1" s="1"/>
  <c r="AX103" i="1"/>
  <c r="AX319" i="1"/>
  <c r="AY319" i="1"/>
  <c r="AZ319" i="1" s="1"/>
  <c r="AY352" i="1"/>
  <c r="AZ352" i="1" s="1"/>
  <c r="AX352" i="1"/>
  <c r="AX250" i="1"/>
  <c r="AY250" i="1"/>
  <c r="AZ250" i="1" s="1"/>
  <c r="AX372" i="1"/>
  <c r="AY372" i="1"/>
  <c r="AZ372" i="1" s="1"/>
  <c r="AY107" i="1"/>
  <c r="AZ107" i="1" s="1"/>
  <c r="AX107" i="1"/>
  <c r="AY375" i="1"/>
  <c r="AZ375" i="1" s="1"/>
  <c r="AX375" i="1"/>
  <c r="AY156" i="1"/>
  <c r="AZ156" i="1" s="1"/>
  <c r="AX156" i="1"/>
  <c r="AY29" i="1"/>
  <c r="AZ29" i="1" s="1"/>
  <c r="AX29" i="1"/>
  <c r="AY75" i="1"/>
  <c r="AZ75" i="1" s="1"/>
  <c r="AX75" i="1"/>
  <c r="AX48" i="1"/>
  <c r="AY48" i="1"/>
  <c r="AZ48" i="1" s="1"/>
  <c r="AY114" i="1"/>
  <c r="AZ114" i="1" s="1"/>
  <c r="AX114" i="1"/>
  <c r="AX303" i="1"/>
  <c r="AY303" i="1"/>
  <c r="AZ303" i="1" s="1"/>
  <c r="AY312" i="1"/>
  <c r="AZ312" i="1" s="1"/>
  <c r="AX312" i="1"/>
  <c r="AY225" i="1"/>
  <c r="AZ225" i="1" s="1"/>
  <c r="AX225" i="1"/>
  <c r="AX323" i="1"/>
  <c r="AY323" i="1"/>
  <c r="AZ323" i="1" s="1"/>
  <c r="AY93" i="1"/>
  <c r="AZ93" i="1" s="1"/>
  <c r="AX93" i="1"/>
  <c r="AY283" i="1"/>
  <c r="AZ283" i="1" s="1"/>
  <c r="AX283" i="1"/>
  <c r="AY310" i="1"/>
  <c r="AZ310" i="1" s="1"/>
  <c r="AX310" i="1"/>
  <c r="AX134" i="1"/>
  <c r="AY134" i="1"/>
  <c r="AZ134" i="1" s="1"/>
  <c r="AY429" i="1"/>
  <c r="AZ429" i="1" s="1"/>
  <c r="AX429" i="1"/>
  <c r="AY56" i="1"/>
  <c r="AZ56" i="1" s="1"/>
  <c r="AX56" i="1"/>
  <c r="AY339" i="1"/>
  <c r="AZ339" i="1" s="1"/>
  <c r="AX339" i="1"/>
  <c r="AX396" i="1"/>
  <c r="AY396" i="1"/>
  <c r="AZ396" i="1" s="1"/>
  <c r="AY133" i="1"/>
  <c r="AZ133" i="1" s="1"/>
  <c r="AX133" i="1"/>
  <c r="AY347" i="1"/>
  <c r="AZ347" i="1" s="1"/>
  <c r="AX347" i="1"/>
  <c r="AY326" i="1"/>
  <c r="AZ326" i="1" s="1"/>
  <c r="AX326" i="1"/>
  <c r="AY219" i="1"/>
  <c r="AZ219" i="1" s="1"/>
  <c r="AX219" i="1"/>
  <c r="AY373" i="1"/>
  <c r="AZ373" i="1" s="1"/>
  <c r="AX373" i="1"/>
  <c r="AX122" i="1"/>
  <c r="AY122" i="1"/>
  <c r="AZ122" i="1" s="1"/>
  <c r="AY16" i="1"/>
  <c r="AZ16" i="1" s="1"/>
  <c r="AX16" i="1"/>
  <c r="AY19" i="1"/>
  <c r="AZ19" i="1" s="1"/>
  <c r="AX19" i="1"/>
  <c r="AY184" i="1"/>
  <c r="AZ184" i="1" s="1"/>
  <c r="AX184" i="1"/>
  <c r="AY362" i="1"/>
  <c r="AZ362" i="1" s="1"/>
  <c r="AX362" i="1"/>
  <c r="AX34" i="1"/>
  <c r="AY34" i="1"/>
  <c r="AZ34" i="1" s="1"/>
  <c r="AX54" i="1"/>
  <c r="AY54" i="1"/>
  <c r="AZ54" i="1" s="1"/>
  <c r="AY71" i="1"/>
  <c r="AZ71" i="1" s="1"/>
  <c r="AX71" i="1"/>
  <c r="AY78" i="1"/>
  <c r="AZ78" i="1" s="1"/>
  <c r="AX78" i="1"/>
  <c r="AX53" i="1"/>
  <c r="AY53" i="1"/>
  <c r="AZ53" i="1" s="1"/>
  <c r="AY178" i="1"/>
  <c r="AZ178" i="1" s="1"/>
  <c r="AX178" i="1"/>
  <c r="AY389" i="1"/>
  <c r="AZ389" i="1" s="1"/>
  <c r="AX389" i="1"/>
  <c r="AY266" i="1"/>
  <c r="AZ266" i="1" s="1"/>
  <c r="AX266" i="1"/>
  <c r="AX87" i="1"/>
  <c r="AY87" i="1"/>
  <c r="AZ87" i="1" s="1"/>
  <c r="AY246" i="1"/>
  <c r="AZ246" i="1" s="1"/>
  <c r="AX246" i="1"/>
  <c r="AY397" i="1"/>
  <c r="AZ397" i="1" s="1"/>
  <c r="AX397" i="1"/>
  <c r="AY416" i="1"/>
  <c r="AZ416" i="1" s="1"/>
  <c r="AX416" i="1"/>
  <c r="AY240" i="1"/>
  <c r="AZ240" i="1" s="1"/>
  <c r="AX240" i="1"/>
  <c r="AY329" i="1"/>
  <c r="AZ329" i="1" s="1"/>
  <c r="AX329" i="1"/>
  <c r="AY392" i="1"/>
  <c r="AZ392" i="1" s="1"/>
  <c r="AX392" i="1"/>
  <c r="AY350" i="1"/>
  <c r="AZ350" i="1" s="1"/>
  <c r="AX350" i="1"/>
  <c r="AY360" i="1"/>
  <c r="AZ360" i="1" s="1"/>
  <c r="AX360" i="1"/>
  <c r="AY231" i="1"/>
  <c r="AZ231" i="1" s="1"/>
  <c r="AX231" i="1"/>
  <c r="AY294" i="1"/>
  <c r="AZ294" i="1" s="1"/>
  <c r="AX294" i="1"/>
  <c r="AY30" i="1"/>
  <c r="AZ30" i="1" s="1"/>
  <c r="AX30" i="1"/>
  <c r="AX157" i="1"/>
  <c r="AY157" i="1"/>
  <c r="AZ157" i="1" s="1"/>
  <c r="AY135" i="1"/>
  <c r="AZ135" i="1" s="1"/>
  <c r="AX135" i="1"/>
  <c r="AY365" i="1"/>
  <c r="AZ365" i="1" s="1"/>
  <c r="AX365" i="1"/>
  <c r="AY255" i="1"/>
  <c r="AZ255" i="1" s="1"/>
  <c r="AX255" i="1"/>
  <c r="AX175" i="1"/>
  <c r="AY175" i="1"/>
  <c r="AZ175" i="1" s="1"/>
  <c r="AX47" i="1"/>
  <c r="AY47" i="1"/>
  <c r="AZ47" i="1" s="1"/>
  <c r="AX68" i="1"/>
  <c r="AY68" i="1"/>
  <c r="AZ68" i="1" s="1"/>
  <c r="AY364" i="1"/>
  <c r="AZ364" i="1" s="1"/>
  <c r="AX364" i="1"/>
  <c r="AY238" i="1"/>
  <c r="AZ238" i="1" s="1"/>
  <c r="AX238" i="1"/>
  <c r="AY387" i="1"/>
  <c r="AZ387" i="1" s="1"/>
  <c r="AX387" i="1"/>
  <c r="AY105" i="1"/>
  <c r="AZ105" i="1" s="1"/>
  <c r="AX105" i="1"/>
  <c r="AY324" i="1"/>
  <c r="AZ324" i="1" s="1"/>
  <c r="AX324" i="1"/>
  <c r="AY82" i="1"/>
  <c r="AZ82" i="1" s="1"/>
  <c r="AX82" i="1"/>
  <c r="AY282" i="1"/>
  <c r="AZ282" i="1" s="1"/>
  <c r="AX282" i="1"/>
  <c r="AY243" i="1"/>
  <c r="AZ243" i="1" s="1"/>
  <c r="AX243" i="1"/>
  <c r="AX136" i="1"/>
  <c r="AY136" i="1"/>
  <c r="AZ136" i="1" s="1"/>
  <c r="AX423" i="1"/>
  <c r="AY423" i="1"/>
  <c r="AZ423" i="1" s="1"/>
  <c r="AY414" i="1"/>
  <c r="AZ414" i="1" s="1"/>
  <c r="AX414" i="1"/>
  <c r="AX344" i="1"/>
  <c r="AY344" i="1"/>
  <c r="AZ344" i="1" s="1"/>
  <c r="AX285" i="1"/>
  <c r="AY285" i="1"/>
  <c r="AZ285" i="1" s="1"/>
  <c r="AY183" i="1"/>
  <c r="AZ183" i="1" s="1"/>
  <c r="AX183" i="1"/>
  <c r="AY280" i="1"/>
  <c r="AZ280" i="1" s="1"/>
  <c r="AX280" i="1"/>
  <c r="AY27" i="1"/>
  <c r="AZ27" i="1" s="1"/>
  <c r="AX27" i="1"/>
  <c r="AX331" i="1"/>
  <c r="AY331" i="1"/>
  <c r="AZ331" i="1" s="1"/>
  <c r="AY357" i="1"/>
  <c r="AZ357" i="1" s="1"/>
  <c r="AX357" i="1"/>
  <c r="AY262" i="1"/>
  <c r="AZ262" i="1" s="1"/>
  <c r="AX262" i="1"/>
  <c r="AY337" i="1"/>
  <c r="AZ337" i="1" s="1"/>
  <c r="AX337" i="1"/>
  <c r="AY6" i="1"/>
  <c r="AZ6" i="1" s="1"/>
  <c r="AX6" i="1"/>
  <c r="AY264" i="1"/>
  <c r="AZ264" i="1" s="1"/>
  <c r="AX264" i="1"/>
  <c r="AY84" i="1"/>
  <c r="AZ84" i="1" s="1"/>
  <c r="AX84" i="1"/>
  <c r="AY132" i="1"/>
  <c r="AZ132" i="1" s="1"/>
  <c r="AX132" i="1"/>
  <c r="AY131" i="1"/>
  <c r="AZ131" i="1" s="1"/>
  <c r="AX131" i="1"/>
  <c r="AY86" i="1"/>
  <c r="AZ86" i="1" s="1"/>
  <c r="AX86" i="1"/>
  <c r="AY242" i="1"/>
  <c r="AZ242" i="1" s="1"/>
  <c r="AX242" i="1"/>
  <c r="AX77" i="1"/>
  <c r="AY77" i="1"/>
  <c r="AZ77" i="1" s="1"/>
  <c r="R446" i="13"/>
  <c r="X296" i="13" l="1"/>
  <c r="Y296" i="13" s="1"/>
  <c r="R42" i="14"/>
  <c r="X297" i="13"/>
  <c r="Y297" i="13" s="1"/>
  <c r="V42" i="14"/>
  <c r="T432" i="13"/>
  <c r="U432" i="13" s="1"/>
  <c r="F42" i="14"/>
  <c r="N42" i="14"/>
  <c r="J42" i="14"/>
  <c r="X300" i="13"/>
  <c r="Y300" i="13" s="1"/>
  <c r="AD42" i="14"/>
  <c r="Z42" i="14"/>
  <c r="AB297" i="13"/>
  <c r="AC297" i="13" s="1"/>
  <c r="X301" i="13"/>
  <c r="Y301" i="13" s="1"/>
  <c r="O454" i="13"/>
  <c r="K455" i="13"/>
  <c r="L454" i="13"/>
  <c r="L455" i="13" s="1"/>
  <c r="T298" i="13"/>
  <c r="F33" i="14"/>
  <c r="F32" i="14" s="1"/>
  <c r="F14" i="15" s="1"/>
  <c r="F462" i="13"/>
  <c r="I463" i="13" s="1"/>
  <c r="P447" i="13"/>
  <c r="P448" i="13" s="1"/>
  <c r="AP446" i="13"/>
  <c r="AD33" i="14"/>
  <c r="X299" i="13"/>
  <c r="Y299" i="13" s="1"/>
  <c r="Z446" i="13"/>
  <c r="N33" i="14"/>
  <c r="R33" i="14"/>
  <c r="AD446" i="13"/>
  <c r="AC43" i="14"/>
  <c r="AF43" i="14"/>
  <c r="AG43" i="14" s="1"/>
  <c r="V7" i="13"/>
  <c r="X7" i="13" s="1"/>
  <c r="AB7" i="13" s="1"/>
  <c r="AB296" i="13" l="1"/>
  <c r="AE42" i="14"/>
  <c r="AD17" i="15"/>
  <c r="K42" i="14"/>
  <c r="L42" i="14"/>
  <c r="M42" i="14" s="1"/>
  <c r="AA42" i="14"/>
  <c r="AB42" i="14"/>
  <c r="AC42" i="14" s="1"/>
  <c r="AF42" i="14"/>
  <c r="AG42" i="14" s="1"/>
  <c r="W42" i="14"/>
  <c r="X42" i="14"/>
  <c r="Y42" i="14" s="1"/>
  <c r="AB300" i="13"/>
  <c r="S42" i="14"/>
  <c r="R17" i="15"/>
  <c r="T42" i="14"/>
  <c r="U42" i="14" s="1"/>
  <c r="X432" i="13"/>
  <c r="O42" i="14"/>
  <c r="N17" i="15"/>
  <c r="P42" i="14"/>
  <c r="Q42" i="14" s="1"/>
  <c r="H42" i="14"/>
  <c r="I42" i="14" s="1"/>
  <c r="G42" i="14"/>
  <c r="AF297" i="13"/>
  <c r="AB301" i="13"/>
  <c r="O33" i="14"/>
  <c r="N32" i="14"/>
  <c r="U298" i="13"/>
  <c r="T446" i="13"/>
  <c r="O455" i="13"/>
  <c r="P454" i="13"/>
  <c r="P455" i="13" s="1"/>
  <c r="X298" i="13"/>
  <c r="S33" i="14"/>
  <c r="R32" i="14"/>
  <c r="AE33" i="14"/>
  <c r="AD32" i="14"/>
  <c r="AB299" i="13"/>
  <c r="AF300" i="13"/>
  <c r="AC300" i="13"/>
  <c r="J8" i="14"/>
  <c r="AF7" i="13"/>
  <c r="AJ7" i="13" s="1"/>
  <c r="AN7" i="13" s="1"/>
  <c r="AR7" i="13" s="1"/>
  <c r="AC7" i="13"/>
  <c r="Y7" i="13"/>
  <c r="K9" i="14"/>
  <c r="O12" i="15"/>
  <c r="J38" i="14"/>
  <c r="J24" i="14"/>
  <c r="K20" i="14"/>
  <c r="O13" i="15"/>
  <c r="K19" i="14"/>
  <c r="AC296" i="13" l="1"/>
  <c r="AF296" i="13"/>
  <c r="Y432" i="13"/>
  <c r="AB432" i="13"/>
  <c r="AG297" i="13"/>
  <c r="AJ297" i="13"/>
  <c r="AC301" i="13"/>
  <c r="AF301" i="13"/>
  <c r="AG300" i="13"/>
  <c r="AJ300" i="13"/>
  <c r="O32" i="14"/>
  <c r="N14" i="15"/>
  <c r="N44" i="14"/>
  <c r="AC299" i="13"/>
  <c r="AF299" i="13"/>
  <c r="S32" i="14"/>
  <c r="R14" i="15"/>
  <c r="R44" i="14"/>
  <c r="AE32" i="14"/>
  <c r="AD44" i="14"/>
  <c r="AD14" i="15"/>
  <c r="Y298" i="13"/>
  <c r="AB298" i="13"/>
  <c r="K24" i="14"/>
  <c r="K38" i="14"/>
  <c r="J37" i="14"/>
  <c r="J18" i="15"/>
  <c r="O16" i="15"/>
  <c r="O9" i="15"/>
  <c r="K35" i="14"/>
  <c r="H9" i="14"/>
  <c r="G9" i="14"/>
  <c r="H8" i="14"/>
  <c r="S2" i="1"/>
  <c r="Y2" i="1" s="1"/>
  <c r="AE2" i="1" s="1"/>
  <c r="AK2" i="1" s="1"/>
  <c r="AQ2" i="1" s="1"/>
  <c r="AW2" i="1" s="1"/>
  <c r="AG296" i="13" l="1"/>
  <c r="AJ296" i="13"/>
  <c r="AK297" i="13"/>
  <c r="AN297" i="13"/>
  <c r="AC432" i="13"/>
  <c r="AF432" i="13"/>
  <c r="AG301" i="13"/>
  <c r="AJ301" i="13"/>
  <c r="AK300" i="13"/>
  <c r="AN300" i="13"/>
  <c r="AJ299" i="13"/>
  <c r="AG299" i="13"/>
  <c r="AC298" i="13"/>
  <c r="AF298" i="13"/>
  <c r="K37" i="14"/>
  <c r="I8" i="14"/>
  <c r="K8" i="14"/>
  <c r="G18" i="15"/>
  <c r="N21" i="15"/>
  <c r="O15" i="15"/>
  <c r="S13" i="15"/>
  <c r="O8" i="15"/>
  <c r="K34" i="14"/>
  <c r="O11" i="15"/>
  <c r="O19" i="15"/>
  <c r="S12" i="15"/>
  <c r="O14" i="15"/>
  <c r="H18" i="15"/>
  <c r="L8" i="14"/>
  <c r="P8" i="14" s="1"/>
  <c r="I9" i="14"/>
  <c r="L9" i="14"/>
  <c r="P9" i="14" s="1"/>
  <c r="AN296" i="13" l="1"/>
  <c r="AK296" i="13"/>
  <c r="AG432" i="13"/>
  <c r="AJ432" i="13"/>
  <c r="AO297" i="13"/>
  <c r="AS297" i="13" s="1"/>
  <c r="AR297" i="13"/>
  <c r="AK301" i="13"/>
  <c r="AN301" i="13"/>
  <c r="AO300" i="13"/>
  <c r="AS300" i="13" s="1"/>
  <c r="AR300" i="13"/>
  <c r="AG298" i="13"/>
  <c r="AJ298" i="13"/>
  <c r="AK299" i="13"/>
  <c r="AN299" i="13"/>
  <c r="Q8" i="14"/>
  <c r="T8" i="14"/>
  <c r="Q9" i="14"/>
  <c r="T9" i="14"/>
  <c r="AA18" i="15"/>
  <c r="K18" i="15"/>
  <c r="W18" i="15"/>
  <c r="O18" i="15"/>
  <c r="AE18" i="15"/>
  <c r="I18" i="15"/>
  <c r="M8" i="14"/>
  <c r="L18" i="15"/>
  <c r="AE13" i="15"/>
  <c r="M9" i="14"/>
  <c r="AR296" i="13" l="1"/>
  <c r="AO296" i="13"/>
  <c r="AS296" i="13" s="1"/>
  <c r="AK432" i="13"/>
  <c r="AN432" i="13"/>
  <c r="AO301" i="13"/>
  <c r="AS301" i="13" s="1"/>
  <c r="AR301" i="13"/>
  <c r="AO299" i="13"/>
  <c r="AS299" i="13" s="1"/>
  <c r="AR299" i="13"/>
  <c r="AK298" i="13"/>
  <c r="AN298" i="13"/>
  <c r="U9" i="14"/>
  <c r="X9" i="14"/>
  <c r="U8" i="14"/>
  <c r="X8" i="14"/>
  <c r="M18" i="15"/>
  <c r="P18" i="15"/>
  <c r="AO432" i="13" l="1"/>
  <c r="AS432" i="13" s="1"/>
  <c r="AR432" i="13"/>
  <c r="AO298" i="13"/>
  <c r="AS298" i="13" s="1"/>
  <c r="AR298" i="13"/>
  <c r="Y8" i="14"/>
  <c r="AB8" i="14"/>
  <c r="Y9" i="14"/>
  <c r="AB9" i="14"/>
  <c r="Q18" i="15"/>
  <c r="F38" i="14"/>
  <c r="F37" i="14" s="1"/>
  <c r="F20" i="15" s="1"/>
  <c r="F26" i="14"/>
  <c r="F12" i="15" s="1"/>
  <c r="F21" i="14"/>
  <c r="F20" i="14"/>
  <c r="F19" i="14"/>
  <c r="F47" i="14" l="1"/>
  <c r="F19" i="15"/>
  <c r="H19" i="15" s="1"/>
  <c r="F44" i="14"/>
  <c r="G21" i="14"/>
  <c r="F16" i="15"/>
  <c r="AC9" i="14"/>
  <c r="AF9" i="14"/>
  <c r="AG9" i="14" s="1"/>
  <c r="AC8" i="14"/>
  <c r="AF8" i="14"/>
  <c r="AG8" i="14" s="1"/>
  <c r="G20" i="14"/>
  <c r="F17" i="15"/>
  <c r="H9" i="15"/>
  <c r="H11" i="15"/>
  <c r="G11" i="15"/>
  <c r="H12" i="15"/>
  <c r="G12" i="15"/>
  <c r="H13" i="15"/>
  <c r="G13" i="15"/>
  <c r="G10" i="14"/>
  <c r="H10" i="14"/>
  <c r="H39" i="14"/>
  <c r="H37" i="14"/>
  <c r="G37" i="14"/>
  <c r="G25" i="14"/>
  <c r="H25" i="14"/>
  <c r="H16" i="14"/>
  <c r="G16" i="14"/>
  <c r="H30" i="14"/>
  <c r="G30" i="14"/>
  <c r="H13" i="14"/>
  <c r="G13" i="14"/>
  <c r="H32" i="14"/>
  <c r="G32" i="14"/>
  <c r="H12" i="14"/>
  <c r="G12" i="14"/>
  <c r="H33" i="14"/>
  <c r="G33" i="14"/>
  <c r="H17" i="14"/>
  <c r="G17" i="14"/>
  <c r="H22" i="14"/>
  <c r="G19" i="14"/>
  <c r="H19" i="14"/>
  <c r="H24" i="14"/>
  <c r="G24" i="14"/>
  <c r="H20" i="14"/>
  <c r="G31" i="14"/>
  <c r="H31" i="14"/>
  <c r="G38" i="14"/>
  <c r="H38" i="14"/>
  <c r="G14" i="14"/>
  <c r="H14" i="14"/>
  <c r="H26" i="14"/>
  <c r="G26" i="14"/>
  <c r="H35" i="14"/>
  <c r="G35" i="14"/>
  <c r="G15" i="14"/>
  <c r="H15" i="14"/>
  <c r="H28" i="14"/>
  <c r="G28" i="14"/>
  <c r="H21" i="14"/>
  <c r="H11" i="14"/>
  <c r="G11" i="14"/>
  <c r="G19" i="15" l="1"/>
  <c r="H14" i="15"/>
  <c r="G9" i="15"/>
  <c r="I10" i="14"/>
  <c r="H17" i="15"/>
  <c r="H8" i="15"/>
  <c r="G8" i="15"/>
  <c r="I19" i="15"/>
  <c r="I13" i="15"/>
  <c r="I9" i="15"/>
  <c r="H15" i="15"/>
  <c r="G15" i="15"/>
  <c r="I12" i="15"/>
  <c r="H16" i="15"/>
  <c r="G16" i="15"/>
  <c r="I11" i="15"/>
  <c r="I15" i="14"/>
  <c r="I21" i="14"/>
  <c r="I14" i="14"/>
  <c r="I32" i="14"/>
  <c r="I13" i="14"/>
  <c r="I37" i="14"/>
  <c r="L37" i="14"/>
  <c r="P37" i="14" s="1"/>
  <c r="I20" i="14"/>
  <c r="L20" i="14"/>
  <c r="P20" i="14" s="1"/>
  <c r="H36" i="14"/>
  <c r="G36" i="14"/>
  <c r="I28" i="14"/>
  <c r="I38" i="14"/>
  <c r="L38" i="14"/>
  <c r="P38" i="14" s="1"/>
  <c r="I22" i="14"/>
  <c r="I24" i="14"/>
  <c r="L24" i="14"/>
  <c r="P24" i="14" s="1"/>
  <c r="I35" i="14"/>
  <c r="L35" i="14"/>
  <c r="P35" i="14" s="1"/>
  <c r="H23" i="14"/>
  <c r="G23" i="14"/>
  <c r="I16" i="14"/>
  <c r="H34" i="14"/>
  <c r="G34" i="14"/>
  <c r="I19" i="14"/>
  <c r="L19" i="14"/>
  <c r="P19" i="14" s="1"/>
  <c r="I17" i="14"/>
  <c r="I25" i="14"/>
  <c r="I33" i="14"/>
  <c r="I26" i="14"/>
  <c r="H18" i="14"/>
  <c r="G18" i="14"/>
  <c r="I30" i="14"/>
  <c r="I31" i="14"/>
  <c r="I12" i="14"/>
  <c r="G29" i="14"/>
  <c r="H29" i="14"/>
  <c r="I11" i="14"/>
  <c r="H40" i="14"/>
  <c r="G40" i="14"/>
  <c r="Q35" i="14" l="1"/>
  <c r="T35" i="14"/>
  <c r="Q38" i="14"/>
  <c r="T38" i="14"/>
  <c r="Q37" i="14"/>
  <c r="T37" i="14"/>
  <c r="Q24" i="14"/>
  <c r="T24" i="14"/>
  <c r="Q19" i="14"/>
  <c r="T19" i="14"/>
  <c r="Q20" i="14"/>
  <c r="T20" i="14"/>
  <c r="F21" i="15"/>
  <c r="G14" i="15"/>
  <c r="G27" i="14"/>
  <c r="H27" i="14"/>
  <c r="H44" i="14" s="1"/>
  <c r="H20" i="15"/>
  <c r="H21" i="15" s="1"/>
  <c r="I15" i="15"/>
  <c r="I16" i="15"/>
  <c r="I14" i="15"/>
  <c r="I8" i="15"/>
  <c r="M24" i="14"/>
  <c r="M37" i="14"/>
  <c r="I34" i="14"/>
  <c r="L34" i="14"/>
  <c r="P34" i="14" s="1"/>
  <c r="I29" i="14"/>
  <c r="M38" i="14"/>
  <c r="I18" i="14"/>
  <c r="I23" i="14"/>
  <c r="M35" i="14"/>
  <c r="I36" i="14"/>
  <c r="M19" i="14"/>
  <c r="M20" i="14"/>
  <c r="I40" i="14"/>
  <c r="U24" i="14" l="1"/>
  <c r="X24" i="14"/>
  <c r="U37" i="14"/>
  <c r="X37" i="14"/>
  <c r="U38" i="14"/>
  <c r="X38" i="14"/>
  <c r="Q34" i="14"/>
  <c r="T34" i="14"/>
  <c r="U20" i="14"/>
  <c r="X20" i="14"/>
  <c r="U19" i="14"/>
  <c r="X19" i="14"/>
  <c r="U35" i="14"/>
  <c r="X35" i="14"/>
  <c r="I27" i="14"/>
  <c r="M34" i="14"/>
  <c r="Y20" i="14" l="1"/>
  <c r="AB20" i="14"/>
  <c r="U34" i="14"/>
  <c r="X34" i="14"/>
  <c r="Y19" i="14"/>
  <c r="AB19" i="14"/>
  <c r="Y35" i="14"/>
  <c r="AB35" i="14"/>
  <c r="Y38" i="14"/>
  <c r="AB38" i="14"/>
  <c r="Y37" i="14"/>
  <c r="AB37" i="14"/>
  <c r="Y24" i="14"/>
  <c r="AB24" i="14"/>
  <c r="AC19" i="14" l="1"/>
  <c r="AF19" i="14"/>
  <c r="AG19" i="14" s="1"/>
  <c r="AC35" i="14"/>
  <c r="AF35" i="14"/>
  <c r="AG35" i="14" s="1"/>
  <c r="AC24" i="14"/>
  <c r="AF24" i="14"/>
  <c r="AG24" i="14" s="1"/>
  <c r="Y34" i="14"/>
  <c r="AB34" i="14"/>
  <c r="AC37" i="14"/>
  <c r="AF37" i="14"/>
  <c r="AG37" i="14" s="1"/>
  <c r="AC38" i="14"/>
  <c r="AF38" i="14"/>
  <c r="AG38" i="14" s="1"/>
  <c r="AC20" i="14"/>
  <c r="AF20" i="14"/>
  <c r="AG20" i="14" s="1"/>
  <c r="AC34" i="14" l="1"/>
  <c r="AF34" i="14"/>
  <c r="AG34" i="14" s="1"/>
  <c r="AE12" i="15"/>
  <c r="V396" i="13" l="1"/>
  <c r="X396" i="13" s="1"/>
  <c r="AB396" i="13" s="1"/>
  <c r="V280" i="13"/>
  <c r="V389" i="13"/>
  <c r="X389" i="13" s="1"/>
  <c r="V338" i="13"/>
  <c r="X338" i="13" s="1"/>
  <c r="V333" i="13"/>
  <c r="V334" i="13"/>
  <c r="X334" i="13" s="1"/>
  <c r="V29" i="13"/>
  <c r="X29" i="13" s="1"/>
  <c r="V74" i="13"/>
  <c r="V36" i="13"/>
  <c r="V257" i="13"/>
  <c r="V238" i="13"/>
  <c r="X238" i="13" s="1"/>
  <c r="V55" i="13"/>
  <c r="V128" i="13"/>
  <c r="V72" i="13"/>
  <c r="X72" i="13" s="1"/>
  <c r="V58" i="13"/>
  <c r="X58" i="13" s="1"/>
  <c r="V142" i="13"/>
  <c r="V239" i="13"/>
  <c r="X239" i="13" s="1"/>
  <c r="V77" i="13"/>
  <c r="X77" i="13" s="1"/>
  <c r="V339" i="13"/>
  <c r="X339" i="13" s="1"/>
  <c r="V82" i="13"/>
  <c r="V134" i="13"/>
  <c r="V46" i="13"/>
  <c r="V107" i="13"/>
  <c r="V18" i="13"/>
  <c r="V384" i="13"/>
  <c r="V71" i="13"/>
  <c r="V359" i="13"/>
  <c r="X359" i="13" s="1"/>
  <c r="V272" i="13"/>
  <c r="X272" i="13" s="1"/>
  <c r="V60" i="13"/>
  <c r="X60" i="13" s="1"/>
  <c r="AB272" i="13" l="1"/>
  <c r="Y272" i="13"/>
  <c r="J17" i="14"/>
  <c r="J11" i="15" s="1"/>
  <c r="X82" i="13"/>
  <c r="X280" i="13"/>
  <c r="J33" i="14"/>
  <c r="AB29" i="13"/>
  <c r="Y29" i="13"/>
  <c r="AB359" i="13"/>
  <c r="Y359" i="13"/>
  <c r="J28" i="14"/>
  <c r="K28" i="14" s="1"/>
  <c r="X142" i="13"/>
  <c r="AC396" i="13"/>
  <c r="AF396" i="13"/>
  <c r="AJ396" i="13" s="1"/>
  <c r="AN396" i="13" s="1"/>
  <c r="AR396" i="13" s="1"/>
  <c r="J26" i="14"/>
  <c r="J12" i="15" s="1"/>
  <c r="X134" i="13"/>
  <c r="X36" i="13"/>
  <c r="J11" i="14"/>
  <c r="K11" i="14" s="1"/>
  <c r="AB60" i="13"/>
  <c r="Y60" i="13"/>
  <c r="AB334" i="13"/>
  <c r="Y334" i="13"/>
  <c r="X333" i="13"/>
  <c r="J36" i="14"/>
  <c r="AB338" i="13"/>
  <c r="Y338" i="13"/>
  <c r="AB389" i="13"/>
  <c r="Y389" i="13"/>
  <c r="J40" i="14"/>
  <c r="J39" i="14" s="1"/>
  <c r="X384" i="13"/>
  <c r="X18" i="13"/>
  <c r="J10" i="14"/>
  <c r="V446" i="13"/>
  <c r="W446" i="13" s="1"/>
  <c r="X107" i="13"/>
  <c r="J21" i="14"/>
  <c r="J16" i="15" s="1"/>
  <c r="J14" i="14"/>
  <c r="K14" i="14" s="1"/>
  <c r="X55" i="13"/>
  <c r="J31" i="14"/>
  <c r="L31" i="14" s="1"/>
  <c r="P31" i="14" s="1"/>
  <c r="X257" i="13"/>
  <c r="J16" i="14"/>
  <c r="J13" i="15" s="1"/>
  <c r="X74" i="13"/>
  <c r="AB339" i="13"/>
  <c r="Y339" i="13"/>
  <c r="AB77" i="13"/>
  <c r="Y77" i="13"/>
  <c r="AB239" i="13"/>
  <c r="Y239" i="13"/>
  <c r="J15" i="14"/>
  <c r="K15" i="14" s="1"/>
  <c r="X71" i="13"/>
  <c r="AB58" i="13"/>
  <c r="Y58" i="13"/>
  <c r="AB72" i="13"/>
  <c r="Y72" i="13"/>
  <c r="X128" i="13"/>
  <c r="J25" i="14"/>
  <c r="J13" i="14"/>
  <c r="K13" i="14" s="1"/>
  <c r="X46" i="13"/>
  <c r="AB238" i="13"/>
  <c r="Y238" i="13"/>
  <c r="AA446" i="13"/>
  <c r="AE446" i="13"/>
  <c r="AQ446" i="13"/>
  <c r="S446" i="13"/>
  <c r="U446" i="13"/>
  <c r="J30" i="14"/>
  <c r="Y396" i="13"/>
  <c r="K40" i="14" l="1"/>
  <c r="L40" i="14"/>
  <c r="P40" i="14" s="1"/>
  <c r="T40" i="14" s="1"/>
  <c r="K31" i="14"/>
  <c r="L28" i="14"/>
  <c r="P28" i="14" s="1"/>
  <c r="Q28" i="14" s="1"/>
  <c r="L13" i="14"/>
  <c r="P13" i="14" s="1"/>
  <c r="T13" i="14" s="1"/>
  <c r="J32" i="14"/>
  <c r="J14" i="15" s="1"/>
  <c r="L15" i="14"/>
  <c r="P15" i="14" s="1"/>
  <c r="T15" i="14" s="1"/>
  <c r="AB71" i="13"/>
  <c r="Y71" i="13"/>
  <c r="AF389" i="13"/>
  <c r="AC389" i="13"/>
  <c r="L16" i="14"/>
  <c r="P16" i="14" s="1"/>
  <c r="Q16" i="14" s="1"/>
  <c r="AF238" i="13"/>
  <c r="AC238" i="13"/>
  <c r="K16" i="14"/>
  <c r="AB46" i="13"/>
  <c r="Y46" i="13"/>
  <c r="L21" i="14"/>
  <c r="P21" i="14" s="1"/>
  <c r="T21" i="14" s="1"/>
  <c r="AC239" i="13"/>
  <c r="AF239" i="13"/>
  <c r="AB107" i="13"/>
  <c r="Y107" i="13"/>
  <c r="K25" i="14"/>
  <c r="J22" i="14"/>
  <c r="J17" i="15" s="1"/>
  <c r="L25" i="14"/>
  <c r="AC334" i="13"/>
  <c r="AF334" i="13"/>
  <c r="AC359" i="13"/>
  <c r="AF359" i="13"/>
  <c r="L33" i="14"/>
  <c r="P33" i="14" s="1"/>
  <c r="Q33" i="14" s="1"/>
  <c r="L11" i="14"/>
  <c r="P11" i="14" s="1"/>
  <c r="Q11" i="14" s="1"/>
  <c r="AB128" i="13"/>
  <c r="Y128" i="13"/>
  <c r="AF77" i="13"/>
  <c r="AC77" i="13"/>
  <c r="J8" i="15"/>
  <c r="K33" i="14"/>
  <c r="AB18" i="13"/>
  <c r="Y18" i="13"/>
  <c r="X446" i="13"/>
  <c r="Y446" i="13" s="1"/>
  <c r="AC60" i="13"/>
  <c r="AF60" i="13"/>
  <c r="AF29" i="13"/>
  <c r="AC29" i="13"/>
  <c r="J9" i="15"/>
  <c r="K9" i="15" s="1"/>
  <c r="AC58" i="13"/>
  <c r="AF58" i="13"/>
  <c r="L14" i="14"/>
  <c r="P14" i="14" s="1"/>
  <c r="Q14" i="14" s="1"/>
  <c r="AB257" i="13"/>
  <c r="Y257" i="13"/>
  <c r="J12" i="14"/>
  <c r="L17" i="14"/>
  <c r="P17" i="14" s="1"/>
  <c r="T17" i="14" s="1"/>
  <c r="K21" i="14"/>
  <c r="K17" i="14"/>
  <c r="L26" i="14"/>
  <c r="P26" i="14" s="1"/>
  <c r="Q26" i="14" s="1"/>
  <c r="AC72" i="13"/>
  <c r="AF72" i="13"/>
  <c r="AF339" i="13"/>
  <c r="AC339" i="13"/>
  <c r="AB384" i="13"/>
  <c r="Y384" i="13"/>
  <c r="K26" i="14"/>
  <c r="Y74" i="13"/>
  <c r="AB74" i="13"/>
  <c r="J20" i="15"/>
  <c r="L20" i="15" s="1"/>
  <c r="P20" i="15" s="1"/>
  <c r="L39" i="14"/>
  <c r="P39" i="14" s="1"/>
  <c r="T39" i="14" s="1"/>
  <c r="AB36" i="13"/>
  <c r="Y36" i="13"/>
  <c r="AB280" i="13"/>
  <c r="Y280" i="13"/>
  <c r="AB134" i="13"/>
  <c r="Y134" i="13"/>
  <c r="AB82" i="13"/>
  <c r="Y82" i="13"/>
  <c r="AB55" i="13"/>
  <c r="Y55" i="13"/>
  <c r="AC338" i="13"/>
  <c r="AF338" i="13"/>
  <c r="AC272" i="13"/>
  <c r="AF272" i="13"/>
  <c r="K36" i="14"/>
  <c r="L36" i="14"/>
  <c r="AB142" i="13"/>
  <c r="Y142" i="13"/>
  <c r="AB333" i="13"/>
  <c r="Y333" i="13"/>
  <c r="J27" i="14"/>
  <c r="Q31" i="14"/>
  <c r="T31" i="14"/>
  <c r="K13" i="15"/>
  <c r="L13" i="15"/>
  <c r="K23" i="14"/>
  <c r="L23" i="14"/>
  <c r="P23" i="14" s="1"/>
  <c r="K16" i="15"/>
  <c r="L16" i="15"/>
  <c r="M31" i="14"/>
  <c r="K30" i="14"/>
  <c r="L30" i="14"/>
  <c r="P30" i="14" s="1"/>
  <c r="K10" i="14"/>
  <c r="L10" i="14"/>
  <c r="P10" i="14" s="1"/>
  <c r="K19" i="15"/>
  <c r="L19" i="15"/>
  <c r="L18" i="14"/>
  <c r="P18" i="14" s="1"/>
  <c r="K11" i="15"/>
  <c r="L11" i="15"/>
  <c r="J47" i="14" l="1"/>
  <c r="Q40" i="14"/>
  <c r="M40" i="14"/>
  <c r="L32" i="14"/>
  <c r="P32" i="14" s="1"/>
  <c r="T28" i="14"/>
  <c r="U28" i="14" s="1"/>
  <c r="K32" i="14"/>
  <c r="Q13" i="14"/>
  <c r="M33" i="14"/>
  <c r="M13" i="14"/>
  <c r="M11" i="14"/>
  <c r="M28" i="14"/>
  <c r="L22" i="14"/>
  <c r="M22" i="14" s="1"/>
  <c r="K22" i="14"/>
  <c r="J44" i="14"/>
  <c r="M26" i="14"/>
  <c r="M15" i="14"/>
  <c r="T14" i="14"/>
  <c r="U14" i="14" s="1"/>
  <c r="Q15" i="14"/>
  <c r="T11" i="14"/>
  <c r="U11" i="14" s="1"/>
  <c r="M16" i="14"/>
  <c r="Q17" i="14"/>
  <c r="M21" i="14"/>
  <c r="T33" i="14"/>
  <c r="U33" i="14" s="1"/>
  <c r="T16" i="14"/>
  <c r="U16" i="14" s="1"/>
  <c r="AF384" i="13"/>
  <c r="AC384" i="13"/>
  <c r="AF134" i="13"/>
  <c r="AC134" i="13"/>
  <c r="AG339" i="13"/>
  <c r="AC46" i="13"/>
  <c r="AF46" i="13"/>
  <c r="AC142" i="13"/>
  <c r="AF142" i="13"/>
  <c r="P36" i="14"/>
  <c r="M36" i="14"/>
  <c r="AC280" i="13"/>
  <c r="AF280" i="13"/>
  <c r="AG72" i="13"/>
  <c r="AG58" i="13"/>
  <c r="AF18" i="13"/>
  <c r="AC18" i="13"/>
  <c r="AB446" i="13"/>
  <c r="AC446" i="13" s="1"/>
  <c r="AG334" i="13"/>
  <c r="AG272" i="13"/>
  <c r="AC36" i="13"/>
  <c r="AF36" i="13"/>
  <c r="P25" i="14"/>
  <c r="M25" i="14"/>
  <c r="AG238" i="13"/>
  <c r="AG338" i="13"/>
  <c r="AG359" i="13"/>
  <c r="AG77" i="13"/>
  <c r="AG389" i="13"/>
  <c r="AC257" i="13"/>
  <c r="AF257" i="13"/>
  <c r="M14" i="14"/>
  <c r="T26" i="14"/>
  <c r="Q21" i="14"/>
  <c r="J15" i="15"/>
  <c r="L15" i="15" s="1"/>
  <c r="K27" i="14"/>
  <c r="L27" i="14"/>
  <c r="AC55" i="13"/>
  <c r="AF55" i="13"/>
  <c r="J10" i="15"/>
  <c r="L12" i="14"/>
  <c r="K12" i="14"/>
  <c r="AF107" i="13"/>
  <c r="AC107" i="13"/>
  <c r="L9" i="15"/>
  <c r="M9" i="15" s="1"/>
  <c r="AF74" i="13"/>
  <c r="AC74" i="13"/>
  <c r="AG29" i="13"/>
  <c r="AC128" i="13"/>
  <c r="AF128" i="13"/>
  <c r="AG239" i="13"/>
  <c r="AF71" i="13"/>
  <c r="AC71" i="13"/>
  <c r="M17" i="14"/>
  <c r="AF333" i="13"/>
  <c r="AC333" i="13"/>
  <c r="AF82" i="13"/>
  <c r="AC82" i="13"/>
  <c r="AG60" i="13"/>
  <c r="U21" i="14"/>
  <c r="U40" i="14"/>
  <c r="U31" i="14"/>
  <c r="Q18" i="14"/>
  <c r="T18" i="14"/>
  <c r="Q10" i="14"/>
  <c r="T10" i="14"/>
  <c r="Q23" i="14"/>
  <c r="T23" i="14"/>
  <c r="Q30" i="14"/>
  <c r="T30" i="14"/>
  <c r="U17" i="14"/>
  <c r="U13" i="14"/>
  <c r="U15" i="14"/>
  <c r="M13" i="15"/>
  <c r="P13" i="15"/>
  <c r="K12" i="15"/>
  <c r="L12" i="15"/>
  <c r="K8" i="15"/>
  <c r="L8" i="15"/>
  <c r="M11" i="15"/>
  <c r="P11" i="15"/>
  <c r="M23" i="14"/>
  <c r="M30" i="14"/>
  <c r="K29" i="14"/>
  <c r="L29" i="14"/>
  <c r="P29" i="14" s="1"/>
  <c r="P16" i="15"/>
  <c r="M16" i="15"/>
  <c r="M18" i="14"/>
  <c r="L17" i="15"/>
  <c r="M19" i="15"/>
  <c r="P19" i="15"/>
  <c r="M10" i="14"/>
  <c r="M32" i="14" l="1"/>
  <c r="P22" i="14"/>
  <c r="T22" i="14" s="1"/>
  <c r="L44" i="14"/>
  <c r="J21" i="15"/>
  <c r="P9" i="15"/>
  <c r="Q9" i="15" s="1"/>
  <c r="AG142" i="13"/>
  <c r="AG74" i="13"/>
  <c r="AG46" i="13"/>
  <c r="AG107" i="13"/>
  <c r="AG257" i="13"/>
  <c r="AG18" i="13"/>
  <c r="AF446" i="13"/>
  <c r="AG446" i="13" s="1"/>
  <c r="AG333" i="13"/>
  <c r="AG71" i="13"/>
  <c r="Q25" i="14"/>
  <c r="T25" i="14"/>
  <c r="Q32" i="14"/>
  <c r="T32" i="14"/>
  <c r="Q36" i="14"/>
  <c r="T36" i="14"/>
  <c r="U26" i="14"/>
  <c r="AG128" i="13"/>
  <c r="AG55" i="13"/>
  <c r="AG36" i="13"/>
  <c r="AG134" i="13"/>
  <c r="K15" i="15"/>
  <c r="K10" i="15"/>
  <c r="L10" i="15"/>
  <c r="AG280" i="13"/>
  <c r="P12" i="14"/>
  <c r="M12" i="14"/>
  <c r="AG82" i="13"/>
  <c r="P27" i="14"/>
  <c r="M27" i="14"/>
  <c r="AG384" i="13"/>
  <c r="U18" i="14"/>
  <c r="X18" i="14"/>
  <c r="Q29" i="14"/>
  <c r="T29" i="14"/>
  <c r="U30" i="14"/>
  <c r="U10" i="14"/>
  <c r="U23" i="14"/>
  <c r="X23" i="14"/>
  <c r="Q13" i="15"/>
  <c r="T13" i="15"/>
  <c r="M12" i="15"/>
  <c r="P12" i="15"/>
  <c r="M15" i="15"/>
  <c r="P15" i="15"/>
  <c r="K14" i="15"/>
  <c r="L14" i="15"/>
  <c r="Q11" i="15"/>
  <c r="P8" i="15"/>
  <c r="M8" i="15"/>
  <c r="M29" i="14"/>
  <c r="Q16" i="15"/>
  <c r="Q19" i="15"/>
  <c r="P17" i="15"/>
  <c r="L21" i="15" l="1"/>
  <c r="Q22" i="14"/>
  <c r="Q12" i="14"/>
  <c r="T12" i="14"/>
  <c r="M10" i="15"/>
  <c r="P10" i="15"/>
  <c r="U36" i="14"/>
  <c r="P44" i="14"/>
  <c r="U32" i="14"/>
  <c r="Q27" i="14"/>
  <c r="T27" i="14"/>
  <c r="U25" i="14"/>
  <c r="U22" i="14"/>
  <c r="Y23" i="14"/>
  <c r="AB23" i="14"/>
  <c r="U29" i="14"/>
  <c r="X29" i="14"/>
  <c r="Y18" i="14"/>
  <c r="AB18" i="14"/>
  <c r="U13" i="15"/>
  <c r="Q12" i="15"/>
  <c r="T12" i="15"/>
  <c r="P14" i="15"/>
  <c r="M14" i="15"/>
  <c r="Q15" i="15"/>
  <c r="Q8" i="15"/>
  <c r="T10" i="15" l="1"/>
  <c r="Q10" i="15"/>
  <c r="U27" i="14"/>
  <c r="U12" i="14"/>
  <c r="AC23" i="14"/>
  <c r="AF23" i="14"/>
  <c r="AG23" i="14" s="1"/>
  <c r="Y29" i="14"/>
  <c r="AB29" i="14"/>
  <c r="AC18" i="14"/>
  <c r="AF18" i="14"/>
  <c r="AG18" i="14" s="1"/>
  <c r="U12" i="15"/>
  <c r="Q14" i="15"/>
  <c r="P21" i="15"/>
  <c r="U10" i="15" l="1"/>
  <c r="AC29" i="14"/>
  <c r="AF29" i="14"/>
  <c r="AG29" i="14" s="1"/>
  <c r="AG413" i="13"/>
  <c r="AG132" i="13"/>
  <c r="AG176" i="13"/>
  <c r="AG171" i="13"/>
  <c r="AG292" i="13"/>
  <c r="AG117" i="13"/>
  <c r="AG24" i="13"/>
  <c r="AG407" i="13"/>
  <c r="AG337" i="13"/>
  <c r="AG240" i="13"/>
  <c r="AG41" i="13"/>
  <c r="AG28" i="13"/>
  <c r="AG367" i="13"/>
  <c r="AG397" i="13"/>
  <c r="AG264" i="13"/>
  <c r="AG255" i="13"/>
  <c r="AG352" i="13"/>
  <c r="AG19" i="13"/>
  <c r="AG353" i="13"/>
  <c r="AG45" i="13"/>
  <c r="AG270" i="13"/>
  <c r="AG304" i="13"/>
  <c r="AG285" i="13"/>
  <c r="AG62" i="13"/>
  <c r="AG319" i="13"/>
  <c r="AG228" i="13"/>
  <c r="AG97" i="13"/>
  <c r="AG320" i="13"/>
  <c r="AG434" i="13"/>
  <c r="AG312" i="13"/>
  <c r="AG27" i="13"/>
  <c r="AG306" i="13"/>
  <c r="AG244" i="13"/>
  <c r="AG291" i="13"/>
  <c r="AG246" i="13"/>
  <c r="AG441" i="13"/>
  <c r="AG89" i="13"/>
  <c r="AG217" i="13"/>
  <c r="AG311" i="13"/>
  <c r="AG404" i="13"/>
  <c r="AG180" i="13"/>
  <c r="AG92" i="13"/>
  <c r="AG411" i="13"/>
  <c r="AG287" i="13"/>
  <c r="AG326" i="13"/>
  <c r="AG346" i="13"/>
  <c r="AG375" i="13"/>
  <c r="AG226" i="13"/>
  <c r="AG84" i="13"/>
  <c r="AG179" i="13"/>
  <c r="AG289" i="13"/>
  <c r="AG329" i="13"/>
  <c r="AG93" i="13"/>
  <c r="AG387" i="13"/>
  <c r="AG219" i="13"/>
  <c r="AG65" i="13"/>
  <c r="AG221" i="13"/>
  <c r="AG111" i="13"/>
  <c r="AG362" i="13"/>
  <c r="AG309" i="13"/>
  <c r="AG392" i="13"/>
  <c r="AG419" i="13"/>
  <c r="AG249" i="13"/>
  <c r="AG341" i="13"/>
  <c r="AG85" i="13"/>
  <c r="AG250" i="13"/>
  <c r="AG443" i="13"/>
  <c r="AG95" i="13"/>
  <c r="AG173" i="13"/>
  <c r="AG43" i="13"/>
  <c r="AG32" i="13"/>
  <c r="AG252" i="13"/>
  <c r="AG422" i="13"/>
  <c r="AG380" i="13"/>
  <c r="AG35" i="13"/>
  <c r="AG247" i="13"/>
  <c r="AG267" i="13"/>
  <c r="AG395" i="13"/>
  <c r="AG268" i="13"/>
  <c r="AG131" i="13"/>
  <c r="AG91" i="13"/>
  <c r="AG340" i="13"/>
  <c r="AG284" i="13"/>
  <c r="AG263" i="13"/>
  <c r="AG61" i="13"/>
  <c r="AG274" i="13"/>
  <c r="AG317" i="13"/>
  <c r="AG361" i="13"/>
  <c r="AG408" i="13"/>
  <c r="AG303" i="13"/>
  <c r="AG420" i="13"/>
  <c r="AG175" i="13"/>
  <c r="AG402" i="13"/>
  <c r="AG409" i="13"/>
  <c r="AG25" i="13"/>
  <c r="AG66" i="13"/>
  <c r="AG356" i="13"/>
  <c r="AG218" i="13"/>
  <c r="AG26" i="13"/>
  <c r="AG415" i="13"/>
  <c r="AG414" i="13"/>
  <c r="AG393" i="13"/>
  <c r="AG138" i="13"/>
  <c r="AG374" i="13"/>
  <c r="AG17" i="13"/>
  <c r="AG310" i="13"/>
  <c r="AG47" i="13"/>
  <c r="AG112" i="13"/>
  <c r="AG403" i="13"/>
  <c r="AG48" i="13"/>
  <c r="AG78" i="13"/>
  <c r="AG248" i="13"/>
  <c r="AG143" i="13"/>
  <c r="AG275" i="13"/>
  <c r="AG293" i="13"/>
  <c r="AG254" i="13"/>
  <c r="AG350" i="13"/>
  <c r="AG269" i="13"/>
  <c r="AG76" i="13"/>
  <c r="AG23" i="13"/>
  <c r="AG122" i="13"/>
  <c r="AG295" i="13"/>
  <c r="AG44" i="13"/>
  <c r="AG57" i="13"/>
  <c r="AG281" i="13"/>
  <c r="AG349" i="13"/>
  <c r="AG83" i="13"/>
  <c r="AG101" i="13"/>
  <c r="AG220" i="13"/>
  <c r="AG253" i="13"/>
  <c r="AG251" i="13"/>
  <c r="AG227" i="13"/>
  <c r="AG271" i="13"/>
  <c r="AG181" i="13"/>
  <c r="AG86" i="13"/>
  <c r="AG81" i="13"/>
  <c r="AG56" i="13"/>
  <c r="AG336" i="13"/>
  <c r="AG428" i="13"/>
  <c r="AG67" i="13"/>
  <c r="AG53" i="13"/>
  <c r="AG135" i="13"/>
  <c r="AG256" i="13"/>
  <c r="AG42" i="13"/>
  <c r="AG324" i="13"/>
  <c r="AG87" i="13"/>
  <c r="AG418" i="13"/>
  <c r="AG69" i="13"/>
  <c r="AG245" i="13"/>
  <c r="AG6" i="13"/>
  <c r="AG365" i="13"/>
  <c r="AG286" i="13"/>
  <c r="AG94" i="13"/>
  <c r="AG113" i="13"/>
  <c r="AG373" i="13"/>
  <c r="AG323" i="13"/>
  <c r="AG231" i="13"/>
  <c r="AG345" i="13"/>
  <c r="AG136" i="13"/>
  <c r="AG178" i="13"/>
  <c r="AG174" i="13"/>
  <c r="AG288" i="13"/>
  <c r="AG290" i="13"/>
  <c r="AG308" i="13"/>
  <c r="AG431" i="13"/>
  <c r="AG342" i="13"/>
  <c r="AG266" i="13"/>
  <c r="AG273" i="13"/>
  <c r="AG11" i="13"/>
  <c r="AG424" i="13"/>
  <c r="AG114" i="13"/>
  <c r="AG351" i="13"/>
  <c r="AG357" i="13"/>
  <c r="AG360" i="13"/>
  <c r="AG364" i="13"/>
  <c r="AG379" i="13"/>
  <c r="AG430" i="13"/>
  <c r="AG358" i="13"/>
  <c r="AG110" i="13"/>
  <c r="AG347" i="13"/>
  <c r="AG332" i="13"/>
  <c r="AG390" i="13"/>
  <c r="AG14" i="13"/>
  <c r="AG54" i="13"/>
  <c r="AG234" i="13"/>
  <c r="AG426" i="13"/>
  <c r="AG90" i="13"/>
  <c r="AG108" i="13"/>
  <c r="AG318" i="13"/>
  <c r="AG52" i="13"/>
  <c r="AG410" i="13"/>
  <c r="AG223" i="13"/>
  <c r="AG388" i="13"/>
  <c r="AG391" i="13"/>
  <c r="AG21" i="13"/>
  <c r="AG398" i="13"/>
  <c r="AG325" i="13"/>
  <c r="AG259" i="13"/>
  <c r="AG348" i="13"/>
  <c r="AG412" i="13"/>
  <c r="AG260" i="13"/>
  <c r="AG305" i="13"/>
  <c r="AG386" i="13"/>
  <c r="AG366" i="13"/>
  <c r="AG172" i="13"/>
  <c r="AG96" i="13"/>
  <c r="AG15" i="13"/>
  <c r="AG335" i="13"/>
  <c r="AG22" i="13"/>
  <c r="AG385" i="13"/>
  <c r="AG177" i="13"/>
  <c r="AG423" i="13"/>
  <c r="AG343" i="13"/>
  <c r="AG421" i="13"/>
  <c r="AG331" i="13"/>
  <c r="AG7" i="13"/>
  <c r="AG233" i="13"/>
  <c r="AG10" i="13"/>
  <c r="AG170" i="13"/>
  <c r="AG16" i="13"/>
  <c r="AG30" i="13"/>
  <c r="AG363" i="13"/>
  <c r="AG442" i="13"/>
  <c r="AG49" i="13"/>
  <c r="AG225" i="13"/>
  <c r="AG445" i="13"/>
  <c r="AG224" i="13"/>
  <c r="AG283" i="13"/>
  <c r="AG40" i="13"/>
  <c r="AG354" i="13"/>
  <c r="AG103" i="13"/>
  <c r="AG440" i="13"/>
  <c r="AG282" i="13"/>
  <c r="AG394" i="13"/>
  <c r="AG276" i="13"/>
  <c r="AG261" i="13"/>
  <c r="AG243" i="13"/>
  <c r="AG232" i="13"/>
  <c r="AG406" i="13"/>
  <c r="AG118" i="13"/>
  <c r="AG417" i="13"/>
  <c r="AG109" i="13"/>
  <c r="AG70" i="13"/>
  <c r="AG429" i="13"/>
  <c r="AG327" i="13"/>
  <c r="AG59" i="13"/>
  <c r="AG222" i="13"/>
  <c r="AG262" i="13"/>
  <c r="AG68" i="13"/>
  <c r="AG372" i="13"/>
  <c r="AG396" i="13"/>
  <c r="AG322" i="13"/>
  <c r="AG141" i="13"/>
  <c r="AG9" i="13"/>
  <c r="AG258" i="13"/>
  <c r="AG242" i="13"/>
  <c r="AG130" i="13"/>
  <c r="AG64" i="13"/>
  <c r="AG51" i="13"/>
  <c r="AG39" i="13"/>
  <c r="AG120" i="13"/>
  <c r="AG99" i="13"/>
  <c r="AG383" i="13"/>
  <c r="AG416" i="13"/>
  <c r="AG230" i="13"/>
  <c r="AG294" i="13"/>
  <c r="AK20" i="13" l="1"/>
  <c r="AG20" i="13"/>
  <c r="AG183" i="13"/>
  <c r="AK307" i="13"/>
  <c r="AG307" i="13"/>
  <c r="AK265" i="13"/>
  <c r="AG265" i="13"/>
  <c r="AK344" i="13"/>
  <c r="AG344" i="13"/>
  <c r="AK106" i="13"/>
  <c r="AG106" i="13"/>
  <c r="AK133" i="13"/>
  <c r="AG133" i="13"/>
  <c r="AK355" i="13"/>
  <c r="AG355" i="13"/>
  <c r="AO183" i="13"/>
  <c r="AS183" i="13" s="1"/>
  <c r="AK183" i="13"/>
  <c r="AK319" i="13"/>
  <c r="AK23" i="13"/>
  <c r="AK336" i="13"/>
  <c r="AK271" i="13"/>
  <c r="AK327" i="13"/>
  <c r="AK408" i="13"/>
  <c r="AK41" i="13"/>
  <c r="AK398" i="13"/>
  <c r="AK303" i="13"/>
  <c r="AK21" i="13"/>
  <c r="AK53" i="13"/>
  <c r="AK285" i="13"/>
  <c r="AK101" i="13"/>
  <c r="AK95" i="13"/>
  <c r="AK220" i="13"/>
  <c r="AK259" i="13"/>
  <c r="AK341" i="13"/>
  <c r="AK103" i="13"/>
  <c r="AK283" i="13"/>
  <c r="AK59" i="13"/>
  <c r="AK342" i="13"/>
  <c r="AK143" i="13"/>
  <c r="AK311" i="13"/>
  <c r="AK266" i="13"/>
  <c r="AK354" i="13"/>
  <c r="AK445" i="13"/>
  <c r="AK262" i="13"/>
  <c r="AK170" i="13"/>
  <c r="AK48" i="13"/>
  <c r="AK268" i="13"/>
  <c r="AK233" i="13"/>
  <c r="AK353" i="13"/>
  <c r="AK413" i="13"/>
  <c r="AK415" i="13"/>
  <c r="AK15" i="13"/>
  <c r="AK416" i="13"/>
  <c r="S11" i="15"/>
  <c r="T11" i="15"/>
  <c r="AK365" i="13"/>
  <c r="AK363" i="13"/>
  <c r="AK423" i="13"/>
  <c r="AK345" i="13"/>
  <c r="AK120" i="13"/>
  <c r="AG80" i="13"/>
  <c r="AK429" i="13"/>
  <c r="AK260" i="13"/>
  <c r="AK410" i="13"/>
  <c r="AK390" i="13"/>
  <c r="AK286" i="13"/>
  <c r="AK70" i="13"/>
  <c r="AK40" i="13"/>
  <c r="AK7" i="13"/>
  <c r="AK332" i="13"/>
  <c r="AK54" i="13"/>
  <c r="AK351" i="13"/>
  <c r="AK52" i="13"/>
  <c r="AK57" i="13"/>
  <c r="AK25" i="13"/>
  <c r="AK250" i="13"/>
  <c r="AK109" i="13"/>
  <c r="AK243" i="13"/>
  <c r="AK282" i="13"/>
  <c r="AK30" i="13"/>
  <c r="AK318" i="13"/>
  <c r="AK14" i="13"/>
  <c r="AO355" i="13"/>
  <c r="AS355" i="13" s="1"/>
  <c r="AK85" i="13"/>
  <c r="AK387" i="13"/>
  <c r="AK9" i="13"/>
  <c r="AG34" i="13"/>
  <c r="AK396" i="13"/>
  <c r="AK118" i="13"/>
  <c r="AK224" i="13"/>
  <c r="AK16" i="13"/>
  <c r="AK96" i="13"/>
  <c r="AK418" i="13"/>
  <c r="AK56" i="13"/>
  <c r="AK414" i="13"/>
  <c r="AK331" i="13"/>
  <c r="AK172" i="13"/>
  <c r="AK412" i="13"/>
  <c r="AK347" i="13"/>
  <c r="AK64" i="13"/>
  <c r="AK222" i="13"/>
  <c r="AK421" i="13"/>
  <c r="AK348" i="13"/>
  <c r="AK108" i="13"/>
  <c r="AK110" i="13"/>
  <c r="AK335" i="13"/>
  <c r="AK366" i="13"/>
  <c r="AK90" i="13"/>
  <c r="AK324" i="13"/>
  <c r="AK284" i="13"/>
  <c r="AK225" i="13"/>
  <c r="AK174" i="13"/>
  <c r="AK42" i="13"/>
  <c r="AO21" i="13"/>
  <c r="AS21" i="13" s="1"/>
  <c r="AK358" i="13"/>
  <c r="AK261" i="13"/>
  <c r="AK230" i="13"/>
  <c r="AK99" i="13"/>
  <c r="AG279" i="13"/>
  <c r="AK372" i="13"/>
  <c r="AK276" i="13"/>
  <c r="AK49" i="13"/>
  <c r="AK223" i="13"/>
  <c r="AK426" i="13"/>
  <c r="AK308" i="13"/>
  <c r="AK178" i="13"/>
  <c r="AK373" i="13"/>
  <c r="AK39" i="13"/>
  <c r="AG378" i="13"/>
  <c r="AK383" i="13"/>
  <c r="AK51" i="13"/>
  <c r="AG13" i="13"/>
  <c r="AK130" i="13"/>
  <c r="AG75" i="13"/>
  <c r="AK10" i="13"/>
  <c r="AK234" i="13"/>
  <c r="AK135" i="13"/>
  <c r="AK17" i="13"/>
  <c r="AK294" i="13"/>
  <c r="AG105" i="13"/>
  <c r="AK258" i="13"/>
  <c r="AK442" i="13"/>
  <c r="AO233" i="13"/>
  <c r="AS233" i="13" s="1"/>
  <c r="AK325" i="13"/>
  <c r="AK360" i="13"/>
  <c r="AK136" i="13"/>
  <c r="AK113" i="13"/>
  <c r="AO262" i="13"/>
  <c r="AS262" i="13" s="1"/>
  <c r="AO283" i="13"/>
  <c r="AS283" i="13" s="1"/>
  <c r="AK273" i="13"/>
  <c r="AK94" i="13"/>
  <c r="AK361" i="13"/>
  <c r="AK177" i="13"/>
  <c r="AK388" i="13"/>
  <c r="AK181" i="13"/>
  <c r="AK253" i="13"/>
  <c r="AK275" i="13"/>
  <c r="AK393" i="13"/>
  <c r="AK66" i="13"/>
  <c r="AK263" i="13"/>
  <c r="AK422" i="13"/>
  <c r="AK65" i="13"/>
  <c r="AK270" i="13"/>
  <c r="AK141" i="13"/>
  <c r="AK430" i="13"/>
  <c r="AK256" i="13"/>
  <c r="AK323" i="13"/>
  <c r="AK44" i="13"/>
  <c r="AO23" i="13"/>
  <c r="AS23" i="13" s="1"/>
  <c r="AK403" i="13"/>
  <c r="AK374" i="13"/>
  <c r="AK409" i="13"/>
  <c r="AK219" i="13"/>
  <c r="AK329" i="13"/>
  <c r="AK417" i="13"/>
  <c r="AK406" i="13"/>
  <c r="AO170" i="13"/>
  <c r="AS170" i="13" s="1"/>
  <c r="AK22" i="13"/>
  <c r="AK114" i="13"/>
  <c r="AK6" i="13"/>
  <c r="AK364" i="13"/>
  <c r="AO415" i="13"/>
  <c r="AS415" i="13" s="1"/>
  <c r="AK11" i="13"/>
  <c r="AK248" i="13"/>
  <c r="AK402" i="13"/>
  <c r="AK228" i="13"/>
  <c r="AK288" i="13"/>
  <c r="AK83" i="13"/>
  <c r="AK26" i="13"/>
  <c r="AK175" i="13"/>
  <c r="AK340" i="13"/>
  <c r="AK267" i="13"/>
  <c r="AK252" i="13"/>
  <c r="AK249" i="13"/>
  <c r="AK111" i="13"/>
  <c r="AK305" i="13"/>
  <c r="AK379" i="13"/>
  <c r="AK290" i="13"/>
  <c r="AK231" i="13"/>
  <c r="AK428" i="13"/>
  <c r="AK251" i="13"/>
  <c r="AK349" i="13"/>
  <c r="AK76" i="13"/>
  <c r="AK112" i="13"/>
  <c r="AK218" i="13"/>
  <c r="AK317" i="13"/>
  <c r="AK322" i="13"/>
  <c r="AK385" i="13"/>
  <c r="AK386" i="13"/>
  <c r="AK67" i="13"/>
  <c r="AO336" i="13"/>
  <c r="AS336" i="13" s="1"/>
  <c r="AK281" i="13"/>
  <c r="AO220" i="13"/>
  <c r="AS220" i="13" s="1"/>
  <c r="AK122" i="13"/>
  <c r="AK269" i="13"/>
  <c r="AK78" i="13"/>
  <c r="AK47" i="13"/>
  <c r="AK254" i="13"/>
  <c r="AK420" i="13"/>
  <c r="AK274" i="13"/>
  <c r="AK247" i="13"/>
  <c r="AK68" i="13"/>
  <c r="AK232" i="13"/>
  <c r="AK394" i="13"/>
  <c r="AK440" i="13"/>
  <c r="AK343" i="13"/>
  <c r="AK357" i="13"/>
  <c r="AK424" i="13"/>
  <c r="AK87" i="13"/>
  <c r="AK350" i="13"/>
  <c r="AK356" i="13"/>
  <c r="AK35" i="13"/>
  <c r="AK419" i="13"/>
  <c r="AK221" i="13"/>
  <c r="AK320" i="13"/>
  <c r="AK391" i="13"/>
  <c r="AK431" i="13"/>
  <c r="AK245" i="13"/>
  <c r="AK138" i="13"/>
  <c r="AO408" i="13"/>
  <c r="AS408" i="13" s="1"/>
  <c r="AK380" i="13"/>
  <c r="AK173" i="13"/>
  <c r="AK392" i="13"/>
  <c r="AK443" i="13"/>
  <c r="AK242" i="13"/>
  <c r="AK69" i="13"/>
  <c r="AK86" i="13"/>
  <c r="AK293" i="13"/>
  <c r="AO48" i="13"/>
  <c r="AS48" i="13" s="1"/>
  <c r="AK310" i="13"/>
  <c r="AK84" i="13"/>
  <c r="AK295" i="13"/>
  <c r="AK326" i="13"/>
  <c r="AO307" i="13"/>
  <c r="AS307" i="13" s="1"/>
  <c r="AK367" i="13"/>
  <c r="AO265" i="13"/>
  <c r="AS265" i="13" s="1"/>
  <c r="AK89" i="13"/>
  <c r="AO20" i="13"/>
  <c r="AS20" i="13" s="1"/>
  <c r="AK45" i="13"/>
  <c r="AK24" i="13"/>
  <c r="AO303" i="13"/>
  <c r="AS303" i="13" s="1"/>
  <c r="AK32" i="13"/>
  <c r="AO95" i="13"/>
  <c r="AS95" i="13" s="1"/>
  <c r="AK289" i="13"/>
  <c r="AK395" i="13"/>
  <c r="AO344" i="13"/>
  <c r="AS344" i="13" s="1"/>
  <c r="AK117" i="13"/>
  <c r="AK43" i="13"/>
  <c r="AK226" i="13"/>
  <c r="AK411" i="13"/>
  <c r="AK441" i="13"/>
  <c r="AO319" i="13"/>
  <c r="AS319" i="13" s="1"/>
  <c r="AK397" i="13"/>
  <c r="AK132" i="13"/>
  <c r="AO413" i="13"/>
  <c r="AS413" i="13" s="1"/>
  <c r="AK131" i="13"/>
  <c r="AK217" i="13"/>
  <c r="AK28" i="13"/>
  <c r="AK292" i="13"/>
  <c r="AK93" i="13"/>
  <c r="AK246" i="13"/>
  <c r="AK352" i="13"/>
  <c r="AK61" i="13"/>
  <c r="AK91" i="13"/>
  <c r="AK309" i="13"/>
  <c r="AK375" i="13"/>
  <c r="AK92" i="13"/>
  <c r="AK291" i="13"/>
  <c r="AK312" i="13"/>
  <c r="AO133" i="13"/>
  <c r="AS133" i="13" s="1"/>
  <c r="AK287" i="13"/>
  <c r="AO353" i="13"/>
  <c r="AS353" i="13" s="1"/>
  <c r="AK255" i="13"/>
  <c r="AK19" i="13"/>
  <c r="AK407" i="13"/>
  <c r="AK171" i="13"/>
  <c r="AK244" i="13"/>
  <c r="AK62" i="13"/>
  <c r="AK240" i="13"/>
  <c r="AK362" i="13"/>
  <c r="AK346" i="13"/>
  <c r="AK306" i="13"/>
  <c r="AK404" i="13"/>
  <c r="AK264" i="13"/>
  <c r="AK227" i="13"/>
  <c r="AK179" i="13"/>
  <c r="AK434" i="13"/>
  <c r="AK97" i="13"/>
  <c r="AK304" i="13"/>
  <c r="AO285" i="13"/>
  <c r="AS285" i="13" s="1"/>
  <c r="AK337" i="13"/>
  <c r="AK176" i="13"/>
  <c r="AO106" i="13" l="1"/>
  <c r="AS106" i="13" s="1"/>
  <c r="AO143" i="13"/>
  <c r="AS143" i="13" s="1"/>
  <c r="AO311" i="13"/>
  <c r="AS311" i="13" s="1"/>
  <c r="AO327" i="13"/>
  <c r="AS327" i="13" s="1"/>
  <c r="AO271" i="13"/>
  <c r="AS271" i="13" s="1"/>
  <c r="AO398" i="13"/>
  <c r="AS398" i="13" s="1"/>
  <c r="AO81" i="13"/>
  <c r="AS81" i="13" s="1"/>
  <c r="AK81" i="13"/>
  <c r="AO259" i="13"/>
  <c r="AS259" i="13" s="1"/>
  <c r="AK180" i="13"/>
  <c r="AO27" i="13"/>
  <c r="AS27" i="13" s="1"/>
  <c r="AK27" i="13"/>
  <c r="AO53" i="13"/>
  <c r="AS53" i="13" s="1"/>
  <c r="AO41" i="13"/>
  <c r="AS41" i="13" s="1"/>
  <c r="AO103" i="13"/>
  <c r="AS103" i="13" s="1"/>
  <c r="AO59" i="13"/>
  <c r="AS59" i="13" s="1"/>
  <c r="AO342" i="13"/>
  <c r="AS342" i="13" s="1"/>
  <c r="AO266" i="13"/>
  <c r="AS266" i="13" s="1"/>
  <c r="AO101" i="13"/>
  <c r="AS101" i="13" s="1"/>
  <c r="AO341" i="13"/>
  <c r="AS341" i="13" s="1"/>
  <c r="AO354" i="13"/>
  <c r="AS354" i="13" s="1"/>
  <c r="S8" i="15"/>
  <c r="T8" i="15"/>
  <c r="T19" i="15"/>
  <c r="S19" i="15"/>
  <c r="AO240" i="13"/>
  <c r="AS240" i="13" s="1"/>
  <c r="AO232" i="13"/>
  <c r="AS232" i="13" s="1"/>
  <c r="AO252" i="13"/>
  <c r="AS252" i="13" s="1"/>
  <c r="AO291" i="13"/>
  <c r="AS291" i="13" s="1"/>
  <c r="AO395" i="13"/>
  <c r="AS395" i="13" s="1"/>
  <c r="AO293" i="13"/>
  <c r="AS293" i="13" s="1"/>
  <c r="AO67" i="13"/>
  <c r="AS67" i="13" s="1"/>
  <c r="AO329" i="13"/>
  <c r="AS329" i="13" s="1"/>
  <c r="AO275" i="13"/>
  <c r="AS275" i="13" s="1"/>
  <c r="AO284" i="13"/>
  <c r="AS284" i="13" s="1"/>
  <c r="AO62" i="13"/>
  <c r="AS62" i="13" s="1"/>
  <c r="AO411" i="13"/>
  <c r="AS411" i="13" s="1"/>
  <c r="AO320" i="13"/>
  <c r="AS320" i="13" s="1"/>
  <c r="AO304" i="13"/>
  <c r="AS304" i="13" s="1"/>
  <c r="AO306" i="13"/>
  <c r="AS306" i="13" s="1"/>
  <c r="AO91" i="13"/>
  <c r="AS91" i="13" s="1"/>
  <c r="AO28" i="13"/>
  <c r="AS28" i="13" s="1"/>
  <c r="AO43" i="13"/>
  <c r="AS43" i="13" s="1"/>
  <c r="AO242" i="13"/>
  <c r="AS242" i="13" s="1"/>
  <c r="AO138" i="13"/>
  <c r="AS138" i="13" s="1"/>
  <c r="AO343" i="13"/>
  <c r="AS343" i="13" s="1"/>
  <c r="AO305" i="13"/>
  <c r="AS305" i="13" s="1"/>
  <c r="AO402" i="13"/>
  <c r="AS402" i="13" s="1"/>
  <c r="AO374" i="13"/>
  <c r="AS374" i="13" s="1"/>
  <c r="AO388" i="13"/>
  <c r="AS388" i="13" s="1"/>
  <c r="AO258" i="13"/>
  <c r="AS258" i="13" s="1"/>
  <c r="AO49" i="13"/>
  <c r="AS49" i="13" s="1"/>
  <c r="AO230" i="13"/>
  <c r="AS230" i="13" s="1"/>
  <c r="AO174" i="13"/>
  <c r="AS174" i="13" s="1"/>
  <c r="AO366" i="13"/>
  <c r="AS366" i="13" s="1"/>
  <c r="AO222" i="13"/>
  <c r="AS222" i="13" s="1"/>
  <c r="AO347" i="13"/>
  <c r="AS347" i="13" s="1"/>
  <c r="AO56" i="13"/>
  <c r="AS56" i="13" s="1"/>
  <c r="AO14" i="13"/>
  <c r="AS14" i="13" s="1"/>
  <c r="AO345" i="13"/>
  <c r="AS345" i="13" s="1"/>
  <c r="AO416" i="13"/>
  <c r="AS416" i="13" s="1"/>
  <c r="AO39" i="13"/>
  <c r="AS39" i="13" s="1"/>
  <c r="AO9" i="13"/>
  <c r="AS9" i="13" s="1"/>
  <c r="AO332" i="13"/>
  <c r="AS332" i="13" s="1"/>
  <c r="AO260" i="13"/>
  <c r="AS260" i="13" s="1"/>
  <c r="AO410" i="13"/>
  <c r="AS410" i="13" s="1"/>
  <c r="AO117" i="13"/>
  <c r="AS117" i="13" s="1"/>
  <c r="AO24" i="13"/>
  <c r="AS24" i="13" s="1"/>
  <c r="AO310" i="13"/>
  <c r="AS310" i="13" s="1"/>
  <c r="AO443" i="13"/>
  <c r="AS443" i="13" s="1"/>
  <c r="AO440" i="13"/>
  <c r="AS440" i="13" s="1"/>
  <c r="AO281" i="13"/>
  <c r="AS281" i="13" s="1"/>
  <c r="AO248" i="13"/>
  <c r="AS248" i="13" s="1"/>
  <c r="AO22" i="13"/>
  <c r="AS22" i="13" s="1"/>
  <c r="AO403" i="13"/>
  <c r="AS403" i="13" s="1"/>
  <c r="AO141" i="13"/>
  <c r="AS141" i="13" s="1"/>
  <c r="AO66" i="13"/>
  <c r="AS66" i="13" s="1"/>
  <c r="AO177" i="13"/>
  <c r="AS177" i="13" s="1"/>
  <c r="AO113" i="13"/>
  <c r="AS113" i="13" s="1"/>
  <c r="AK105" i="13"/>
  <c r="AK378" i="13"/>
  <c r="AO373" i="13"/>
  <c r="AS373" i="13" s="1"/>
  <c r="AO276" i="13"/>
  <c r="AS276" i="13" s="1"/>
  <c r="AO225" i="13"/>
  <c r="AS225" i="13" s="1"/>
  <c r="AO335" i="13"/>
  <c r="AS335" i="13" s="1"/>
  <c r="AO110" i="13"/>
  <c r="AS110" i="13" s="1"/>
  <c r="AO412" i="13"/>
  <c r="AS412" i="13" s="1"/>
  <c r="AO418" i="13"/>
  <c r="AS418" i="13" s="1"/>
  <c r="AK34" i="13"/>
  <c r="AO318" i="13"/>
  <c r="AS318" i="13" s="1"/>
  <c r="AO423" i="13"/>
  <c r="AS423" i="13" s="1"/>
  <c r="AO97" i="13"/>
  <c r="AS97" i="13" s="1"/>
  <c r="AO19" i="13"/>
  <c r="AS19" i="13" s="1"/>
  <c r="AO217" i="13"/>
  <c r="AS217" i="13" s="1"/>
  <c r="AO367" i="13"/>
  <c r="AS367" i="13" s="1"/>
  <c r="AO392" i="13"/>
  <c r="AS392" i="13" s="1"/>
  <c r="AO431" i="13"/>
  <c r="AS431" i="13" s="1"/>
  <c r="AO356" i="13"/>
  <c r="AS356" i="13" s="1"/>
  <c r="AO394" i="13"/>
  <c r="AS394" i="13" s="1"/>
  <c r="AO254" i="13"/>
  <c r="AS254" i="13" s="1"/>
  <c r="AO249" i="13"/>
  <c r="AS249" i="13" s="1"/>
  <c r="AO83" i="13"/>
  <c r="AS83" i="13" s="1"/>
  <c r="AO361" i="13"/>
  <c r="AS361" i="13" s="1"/>
  <c r="AO136" i="13"/>
  <c r="AS136" i="13" s="1"/>
  <c r="AO294" i="13"/>
  <c r="AS294" i="13" s="1"/>
  <c r="AO434" i="13"/>
  <c r="AS434" i="13" s="1"/>
  <c r="AO362" i="13"/>
  <c r="AS362" i="13" s="1"/>
  <c r="AO312" i="13"/>
  <c r="AS312" i="13" s="1"/>
  <c r="AO47" i="13"/>
  <c r="AS47" i="13" s="1"/>
  <c r="AO251" i="13"/>
  <c r="AS251" i="13" s="1"/>
  <c r="AO11" i="13"/>
  <c r="AS11" i="13" s="1"/>
  <c r="AO406" i="13"/>
  <c r="AS406" i="13" s="1"/>
  <c r="AO393" i="13"/>
  <c r="AS393" i="13" s="1"/>
  <c r="AK75" i="13"/>
  <c r="AO178" i="13"/>
  <c r="AS178" i="13" s="1"/>
  <c r="AO372" i="13"/>
  <c r="AS372" i="13" s="1"/>
  <c r="AO261" i="13"/>
  <c r="AS261" i="13" s="1"/>
  <c r="AO108" i="13"/>
  <c r="AS108" i="13" s="1"/>
  <c r="AO64" i="13"/>
  <c r="AS64" i="13" s="1"/>
  <c r="AO172" i="13"/>
  <c r="AS172" i="13" s="1"/>
  <c r="AO96" i="13"/>
  <c r="AS96" i="13" s="1"/>
  <c r="AO250" i="13"/>
  <c r="AS250" i="13" s="1"/>
  <c r="AO445" i="13"/>
  <c r="AS445" i="13" s="1"/>
  <c r="AO363" i="13"/>
  <c r="AS363" i="13" s="1"/>
  <c r="AO54" i="13"/>
  <c r="AS54" i="13" s="1"/>
  <c r="AO45" i="13"/>
  <c r="AS45" i="13" s="1"/>
  <c r="AO391" i="13"/>
  <c r="AS391" i="13" s="1"/>
  <c r="AO94" i="13"/>
  <c r="AS94" i="13" s="1"/>
  <c r="AO360" i="13"/>
  <c r="AS360" i="13" s="1"/>
  <c r="AO17" i="13"/>
  <c r="AS17" i="13" s="1"/>
  <c r="AO130" i="13"/>
  <c r="AS130" i="13" s="1"/>
  <c r="AS30" i="13"/>
  <c r="AO429" i="13"/>
  <c r="AS429" i="13" s="1"/>
  <c r="AO348" i="13"/>
  <c r="AS348" i="13" s="1"/>
  <c r="AO331" i="13"/>
  <c r="AS331" i="13" s="1"/>
  <c r="AO16" i="13"/>
  <c r="AS16" i="13" s="1"/>
  <c r="AO25" i="13"/>
  <c r="AS25" i="13" s="1"/>
  <c r="AO7" i="13"/>
  <c r="AS7" i="13" s="1"/>
  <c r="AO365" i="13"/>
  <c r="AS365" i="13" s="1"/>
  <c r="AO407" i="13"/>
  <c r="AS407" i="13" s="1"/>
  <c r="AO35" i="13"/>
  <c r="AS35" i="13" s="1"/>
  <c r="AO420" i="13"/>
  <c r="AS420" i="13" s="1"/>
  <c r="AO322" i="13"/>
  <c r="AS322" i="13" s="1"/>
  <c r="AO26" i="13"/>
  <c r="AS26" i="13" s="1"/>
  <c r="AO179" i="13"/>
  <c r="AS179" i="13" s="1"/>
  <c r="AO350" i="13"/>
  <c r="AS350" i="13" s="1"/>
  <c r="AO441" i="13"/>
  <c r="AS441" i="13" s="1"/>
  <c r="AO387" i="13"/>
  <c r="AS387" i="13" s="1"/>
  <c r="AO282" i="13"/>
  <c r="AS282" i="13" s="1"/>
  <c r="AO40" i="13"/>
  <c r="AS40" i="13" s="1"/>
  <c r="AO287" i="13"/>
  <c r="AS287" i="13" s="1"/>
  <c r="AO92" i="13"/>
  <c r="AS92" i="13" s="1"/>
  <c r="AO86" i="13"/>
  <c r="AS86" i="13" s="1"/>
  <c r="AO269" i="13"/>
  <c r="AS269" i="13" s="1"/>
  <c r="AO386" i="13"/>
  <c r="AS386" i="13" s="1"/>
  <c r="AO290" i="13"/>
  <c r="AS290" i="13" s="1"/>
  <c r="AO228" i="13"/>
  <c r="AS228" i="13" s="1"/>
  <c r="AO364" i="13"/>
  <c r="AS364" i="13" s="1"/>
  <c r="AO219" i="13"/>
  <c r="AS219" i="13" s="1"/>
  <c r="AO323" i="13"/>
  <c r="AS323" i="13" s="1"/>
  <c r="AO65" i="13"/>
  <c r="AS65" i="13" s="1"/>
  <c r="AO253" i="13"/>
  <c r="AS253" i="13" s="1"/>
  <c r="AK13" i="13"/>
  <c r="AO426" i="13"/>
  <c r="AS426" i="13" s="1"/>
  <c r="AK279" i="13"/>
  <c r="AO324" i="13"/>
  <c r="AS324" i="13" s="1"/>
  <c r="AO421" i="13"/>
  <c r="AS421" i="13" s="1"/>
  <c r="AO224" i="13"/>
  <c r="AS224" i="13" s="1"/>
  <c r="AO85" i="13"/>
  <c r="AS85" i="13" s="1"/>
  <c r="AO57" i="13"/>
  <c r="AS57" i="13" s="1"/>
  <c r="AO286" i="13"/>
  <c r="AS286" i="13" s="1"/>
  <c r="AK80" i="13"/>
  <c r="U11" i="15"/>
  <c r="AO15" i="13"/>
  <c r="AS15" i="13" s="1"/>
  <c r="AO176" i="13"/>
  <c r="AS176" i="13" s="1"/>
  <c r="AO352" i="13"/>
  <c r="AS352" i="13" s="1"/>
  <c r="AO288" i="13"/>
  <c r="AS288" i="13" s="1"/>
  <c r="AO131" i="13"/>
  <c r="AS131" i="13" s="1"/>
  <c r="AO78" i="13"/>
  <c r="AS78" i="13" s="1"/>
  <c r="AO428" i="13"/>
  <c r="AS428" i="13" s="1"/>
  <c r="AO270" i="13"/>
  <c r="AS270" i="13" s="1"/>
  <c r="AO358" i="13"/>
  <c r="AS358" i="13" s="1"/>
  <c r="AO227" i="13"/>
  <c r="AS227" i="13" s="1"/>
  <c r="AO289" i="13"/>
  <c r="AS289" i="13" s="1"/>
  <c r="AO93" i="13"/>
  <c r="AS93" i="13" s="1"/>
  <c r="AO264" i="13"/>
  <c r="AS264" i="13" s="1"/>
  <c r="AO226" i="13"/>
  <c r="AS226" i="13" s="1"/>
  <c r="AO295" i="13"/>
  <c r="AS295" i="13" s="1"/>
  <c r="AO221" i="13"/>
  <c r="AS221" i="13" s="1"/>
  <c r="AO6" i="13"/>
  <c r="AS6" i="13" s="1"/>
  <c r="S9" i="15"/>
  <c r="T9" i="15"/>
  <c r="AO375" i="13"/>
  <c r="AS375" i="13" s="1"/>
  <c r="AO69" i="13"/>
  <c r="AS69" i="13" s="1"/>
  <c r="AO424" i="13"/>
  <c r="AS424" i="13" s="1"/>
  <c r="AO122" i="13"/>
  <c r="AS122" i="13" s="1"/>
  <c r="AO379" i="13"/>
  <c r="AS379" i="13" s="1"/>
  <c r="AO409" i="13"/>
  <c r="AS409" i="13" s="1"/>
  <c r="AO181" i="13"/>
  <c r="AS181" i="13" s="1"/>
  <c r="AO442" i="13"/>
  <c r="AS442" i="13" s="1"/>
  <c r="AO223" i="13"/>
  <c r="AS223" i="13" s="1"/>
  <c r="AO99" i="13"/>
  <c r="AS99" i="13" s="1"/>
  <c r="AO42" i="13"/>
  <c r="AS42" i="13" s="1"/>
  <c r="AO90" i="13"/>
  <c r="AS90" i="13" s="1"/>
  <c r="AO414" i="13"/>
  <c r="AS414" i="13" s="1"/>
  <c r="AO118" i="13"/>
  <c r="AS118" i="13" s="1"/>
  <c r="AO52" i="13"/>
  <c r="AS52" i="13" s="1"/>
  <c r="AO346" i="13"/>
  <c r="AS346" i="13" s="1"/>
  <c r="AO61" i="13"/>
  <c r="AS61" i="13" s="1"/>
  <c r="AO245" i="13"/>
  <c r="AS245" i="13" s="1"/>
  <c r="AO349" i="13"/>
  <c r="AS349" i="13" s="1"/>
  <c r="AO111" i="13"/>
  <c r="AS111" i="13" s="1"/>
  <c r="AO263" i="13"/>
  <c r="AS263" i="13" s="1"/>
  <c r="AO396" i="13"/>
  <c r="AS396" i="13" s="1"/>
  <c r="AO255" i="13"/>
  <c r="AS255" i="13" s="1"/>
  <c r="AO173" i="13"/>
  <c r="AS173" i="13" s="1"/>
  <c r="AO317" i="13"/>
  <c r="AS317" i="13" s="1"/>
  <c r="AO417" i="13"/>
  <c r="AS417" i="13" s="1"/>
  <c r="AO246" i="13"/>
  <c r="AS246" i="13" s="1"/>
  <c r="AO68" i="13"/>
  <c r="AS68" i="13" s="1"/>
  <c r="AO44" i="13"/>
  <c r="AS44" i="13" s="1"/>
  <c r="AO308" i="13"/>
  <c r="AS308" i="13" s="1"/>
  <c r="AO326" i="13"/>
  <c r="AS326" i="13" s="1"/>
  <c r="AO380" i="13"/>
  <c r="AS380" i="13" s="1"/>
  <c r="AO218" i="13"/>
  <c r="AS218" i="13" s="1"/>
  <c r="AO231" i="13"/>
  <c r="AS231" i="13" s="1"/>
  <c r="AO267" i="13"/>
  <c r="AS267" i="13" s="1"/>
  <c r="AO273" i="13"/>
  <c r="AS273" i="13" s="1"/>
  <c r="AO325" i="13"/>
  <c r="AS325" i="13" s="1"/>
  <c r="AO135" i="13"/>
  <c r="AS135" i="13" s="1"/>
  <c r="AO244" i="13"/>
  <c r="AS244" i="13" s="1"/>
  <c r="AO132" i="13"/>
  <c r="AS132" i="13" s="1"/>
  <c r="AO32" i="13"/>
  <c r="AS32" i="13" s="1"/>
  <c r="AO87" i="13"/>
  <c r="AS87" i="13" s="1"/>
  <c r="AO247" i="13"/>
  <c r="AS247" i="13" s="1"/>
  <c r="AO112" i="13"/>
  <c r="AS112" i="13" s="1"/>
  <c r="AO340" i="13"/>
  <c r="AS340" i="13" s="1"/>
  <c r="AO256" i="13"/>
  <c r="AS256" i="13" s="1"/>
  <c r="AO234" i="13"/>
  <c r="AS234" i="13" s="1"/>
  <c r="AO51" i="13"/>
  <c r="AS51" i="13" s="1"/>
  <c r="AO243" i="13"/>
  <c r="AS243" i="13" s="1"/>
  <c r="AO404" i="13"/>
  <c r="AS404" i="13" s="1"/>
  <c r="AO171" i="13"/>
  <c r="AS171" i="13" s="1"/>
  <c r="AO309" i="13"/>
  <c r="AS309" i="13" s="1"/>
  <c r="AO292" i="13"/>
  <c r="AS292" i="13" s="1"/>
  <c r="AO397" i="13"/>
  <c r="AS397" i="13" s="1"/>
  <c r="AO89" i="13"/>
  <c r="AS89" i="13" s="1"/>
  <c r="AO84" i="13"/>
  <c r="AS84" i="13" s="1"/>
  <c r="AO419" i="13"/>
  <c r="AS419" i="13" s="1"/>
  <c r="AO357" i="13"/>
  <c r="AS357" i="13" s="1"/>
  <c r="AO274" i="13"/>
  <c r="AS274" i="13" s="1"/>
  <c r="AO385" i="13"/>
  <c r="AS385" i="13" s="1"/>
  <c r="AO76" i="13"/>
  <c r="AS76" i="13" s="1"/>
  <c r="AO175" i="13"/>
  <c r="AS175" i="13" s="1"/>
  <c r="AO114" i="13"/>
  <c r="AS114" i="13" s="1"/>
  <c r="AO430" i="13"/>
  <c r="AS430" i="13" s="1"/>
  <c r="AO422" i="13"/>
  <c r="AS422" i="13" s="1"/>
  <c r="AO10" i="13"/>
  <c r="AS10" i="13" s="1"/>
  <c r="AO383" i="13"/>
  <c r="AS383" i="13" s="1"/>
  <c r="AO109" i="13"/>
  <c r="AS109" i="13" s="1"/>
  <c r="AO351" i="13"/>
  <c r="AS351" i="13" s="1"/>
  <c r="AO70" i="13"/>
  <c r="AS70" i="13" s="1"/>
  <c r="AO390" i="13"/>
  <c r="AS390" i="13" s="1"/>
  <c r="AO120" i="13"/>
  <c r="AS120" i="13" s="1"/>
  <c r="T44" i="14" l="1"/>
  <c r="AO337" i="13"/>
  <c r="AS337" i="13" s="1"/>
  <c r="AO180" i="13"/>
  <c r="AS180" i="13" s="1"/>
  <c r="AO268" i="13"/>
  <c r="AS268" i="13" s="1"/>
  <c r="AO80" i="13"/>
  <c r="AS80" i="13" s="1"/>
  <c r="AO105" i="13"/>
  <c r="AS105" i="13" s="1"/>
  <c r="AO75" i="13"/>
  <c r="AS75" i="13" s="1"/>
  <c r="S18" i="15"/>
  <c r="T18" i="15"/>
  <c r="S16" i="15"/>
  <c r="T16" i="15"/>
  <c r="AO34" i="13"/>
  <c r="AS34" i="13" s="1"/>
  <c r="U19" i="15"/>
  <c r="U9" i="15"/>
  <c r="U8" i="15"/>
  <c r="AO279" i="13"/>
  <c r="AS279" i="13" s="1"/>
  <c r="AO13" i="13"/>
  <c r="AS13" i="13" s="1"/>
  <c r="AO378" i="13"/>
  <c r="AS378" i="13" s="1"/>
  <c r="T20" i="15" l="1"/>
  <c r="U18" i="15"/>
  <c r="X18" i="15"/>
  <c r="T14" i="15"/>
  <c r="S14" i="15"/>
  <c r="R21" i="15"/>
  <c r="U16" i="15"/>
  <c r="S15" i="15"/>
  <c r="T15" i="15"/>
  <c r="T17" i="15"/>
  <c r="AB18" i="15" l="1"/>
  <c r="Y18" i="15"/>
  <c r="U15" i="15"/>
  <c r="U14" i="15"/>
  <c r="T21" i="15"/>
  <c r="AC18" i="15" l="1"/>
  <c r="AF18" i="15"/>
  <c r="AG18" i="15" s="1"/>
  <c r="AE15" i="15" l="1"/>
  <c r="AE16" i="15"/>
  <c r="AE11" i="15"/>
  <c r="AE19" i="15"/>
  <c r="AE8" i="15" l="1"/>
  <c r="AE9" i="15"/>
  <c r="AE14" i="15" l="1"/>
  <c r="AD21" i="15"/>
  <c r="AL82" i="13" l="1"/>
  <c r="Z17" i="14" s="1"/>
  <c r="AL74" i="13"/>
  <c r="AL359" i="13"/>
  <c r="AL272" i="13"/>
  <c r="AL128" i="13"/>
  <c r="Z25" i="14" s="1"/>
  <c r="AL60" i="13"/>
  <c r="AL107" i="13"/>
  <c r="Z21" i="14" s="1"/>
  <c r="AL134" i="13"/>
  <c r="Z26" i="14" s="1"/>
  <c r="AL257" i="13"/>
  <c r="Z31" i="14" s="1"/>
  <c r="AA31" i="14" s="1"/>
  <c r="AL280" i="13"/>
  <c r="Z33" i="14" s="1"/>
  <c r="AL339" i="13"/>
  <c r="AL55" i="13"/>
  <c r="AL333" i="13"/>
  <c r="AL77" i="13"/>
  <c r="AL384" i="13"/>
  <c r="AL46" i="13"/>
  <c r="Z13" i="14" s="1"/>
  <c r="AA13" i="14" s="1"/>
  <c r="AL142" i="13"/>
  <c r="Z28" i="14" s="1"/>
  <c r="AL334" i="13"/>
  <c r="AL238" i="13"/>
  <c r="AL18" i="13"/>
  <c r="AL239" i="13"/>
  <c r="AL389" i="13"/>
  <c r="AL71" i="13"/>
  <c r="Z15" i="14" s="1"/>
  <c r="AA15" i="14" s="1"/>
  <c r="AL29" i="13"/>
  <c r="AL36" i="13"/>
  <c r="Z11" i="14" s="1"/>
  <c r="AL58" i="13"/>
  <c r="AL72" i="13"/>
  <c r="AL338" i="13"/>
  <c r="Z16" i="14" l="1"/>
  <c r="Z13" i="15" s="1"/>
  <c r="AA13" i="15" s="1"/>
  <c r="Z36" i="14"/>
  <c r="AA36" i="14" s="1"/>
  <c r="Z14" i="14"/>
  <c r="AA33" i="14"/>
  <c r="Z9" i="15"/>
  <c r="AA11" i="14"/>
  <c r="Z12" i="15"/>
  <c r="AA12" i="15" s="1"/>
  <c r="AA26" i="14"/>
  <c r="AA21" i="14"/>
  <c r="Z16" i="15"/>
  <c r="Z10" i="14"/>
  <c r="AL446" i="13"/>
  <c r="AM446" i="13" s="1"/>
  <c r="Z30" i="14"/>
  <c r="AA30" i="14" s="1"/>
  <c r="AA28" i="14"/>
  <c r="AA25" i="14"/>
  <c r="Z22" i="14"/>
  <c r="Z40" i="14"/>
  <c r="Z11" i="15"/>
  <c r="AA17" i="14"/>
  <c r="AA19" i="15"/>
  <c r="AA16" i="14" l="1"/>
  <c r="AA10" i="14"/>
  <c r="Z8" i="15"/>
  <c r="AA8" i="15" s="1"/>
  <c r="Z27" i="14"/>
  <c r="Z39" i="14"/>
  <c r="Z20" i="15" s="1"/>
  <c r="AA40" i="14"/>
  <c r="AA22" i="14"/>
  <c r="Z17" i="15"/>
  <c r="Z32" i="14"/>
  <c r="Z12" i="14"/>
  <c r="AA14" i="14"/>
  <c r="AA11" i="15"/>
  <c r="AA9" i="15"/>
  <c r="AA16" i="15"/>
  <c r="Z10" i="15" l="1"/>
  <c r="AA10" i="15" s="1"/>
  <c r="AA12" i="14"/>
  <c r="Z14" i="15"/>
  <c r="AA14" i="15" s="1"/>
  <c r="AA32" i="14"/>
  <c r="Z15" i="15"/>
  <c r="AA15" i="15" s="1"/>
  <c r="AA27" i="14"/>
  <c r="Z44" i="14"/>
  <c r="AH338" i="13"/>
  <c r="AJ338" i="13" s="1"/>
  <c r="AN338" i="13" s="1"/>
  <c r="AH359" i="13"/>
  <c r="AJ359" i="13" s="1"/>
  <c r="AN359" i="13" s="1"/>
  <c r="AH77" i="13"/>
  <c r="AJ77" i="13" s="1"/>
  <c r="AN77" i="13" s="1"/>
  <c r="AH334" i="13"/>
  <c r="AJ334" i="13" s="1"/>
  <c r="AN334" i="13" s="1"/>
  <c r="AH384" i="13"/>
  <c r="AH339" i="13"/>
  <c r="AJ339" i="13" s="1"/>
  <c r="AN339" i="13" s="1"/>
  <c r="AH333" i="13"/>
  <c r="AH257" i="13"/>
  <c r="AH74" i="13"/>
  <c r="AH239" i="13"/>
  <c r="AJ239" i="13" s="1"/>
  <c r="AN239" i="13" s="1"/>
  <c r="AH107" i="13"/>
  <c r="AH238" i="13"/>
  <c r="AH36" i="13"/>
  <c r="AH46" i="13"/>
  <c r="AH71" i="13"/>
  <c r="AH82" i="13"/>
  <c r="AH55" i="13"/>
  <c r="AH58" i="13"/>
  <c r="AJ58" i="13" s="1"/>
  <c r="AN58" i="13" s="1"/>
  <c r="AH142" i="13"/>
  <c r="AH280" i="13"/>
  <c r="AH29" i="13"/>
  <c r="AJ29" i="13" s="1"/>
  <c r="AN29" i="13" s="1"/>
  <c r="AH60" i="13"/>
  <c r="AJ60" i="13" s="1"/>
  <c r="AN60" i="13" s="1"/>
  <c r="AH72" i="13"/>
  <c r="AJ72" i="13" s="1"/>
  <c r="AN72" i="13" s="1"/>
  <c r="AH134" i="13"/>
  <c r="AH272" i="13"/>
  <c r="AJ272" i="13" s="1"/>
  <c r="AN272" i="13" s="1"/>
  <c r="AH18" i="13"/>
  <c r="AH128" i="13"/>
  <c r="AH389" i="13"/>
  <c r="AJ389" i="13" s="1"/>
  <c r="AN389" i="13" s="1"/>
  <c r="AK29" i="13" l="1"/>
  <c r="AK60" i="13"/>
  <c r="AK338" i="13"/>
  <c r="AK272" i="13"/>
  <c r="AK72" i="13"/>
  <c r="AK359" i="13"/>
  <c r="AK339" i="13"/>
  <c r="AK77" i="13"/>
  <c r="Z21" i="15"/>
  <c r="V21" i="14"/>
  <c r="AJ107" i="13"/>
  <c r="AR359" i="13"/>
  <c r="AO359" i="13"/>
  <c r="AS359" i="13" s="1"/>
  <c r="AR58" i="13"/>
  <c r="AO58" i="13"/>
  <c r="AS58" i="13" s="1"/>
  <c r="AR339" i="13"/>
  <c r="AO339" i="13"/>
  <c r="AS339" i="13" s="1"/>
  <c r="AK58" i="13"/>
  <c r="V40" i="14"/>
  <c r="AJ384" i="13"/>
  <c r="AR338" i="13"/>
  <c r="AO338" i="13"/>
  <c r="AS338" i="13" s="1"/>
  <c r="V33" i="14"/>
  <c r="AJ280" i="13"/>
  <c r="V30" i="14"/>
  <c r="AJ238" i="13"/>
  <c r="V14" i="14"/>
  <c r="AJ55" i="13"/>
  <c r="V26" i="14"/>
  <c r="AJ134" i="13"/>
  <c r="V17" i="14"/>
  <c r="AJ82" i="13"/>
  <c r="AR334" i="13"/>
  <c r="AO334" i="13"/>
  <c r="AS334" i="13" s="1"/>
  <c r="V28" i="14"/>
  <c r="AJ142" i="13"/>
  <c r="V10" i="14"/>
  <c r="AH446" i="13"/>
  <c r="AI446" i="13" s="1"/>
  <c r="AJ18" i="13"/>
  <c r="AR272" i="13"/>
  <c r="AO272" i="13"/>
  <c r="AS272" i="13" s="1"/>
  <c r="AK239" i="13"/>
  <c r="V16" i="14"/>
  <c r="AJ74" i="13"/>
  <c r="AR72" i="13"/>
  <c r="AO72" i="13"/>
  <c r="AS72" i="13" s="1"/>
  <c r="V15" i="14"/>
  <c r="AJ71" i="13"/>
  <c r="AK334" i="13"/>
  <c r="V13" i="14"/>
  <c r="AJ46" i="13"/>
  <c r="V36" i="14"/>
  <c r="AJ333" i="13"/>
  <c r="AR389" i="13"/>
  <c r="AO389" i="13"/>
  <c r="AS389" i="13" s="1"/>
  <c r="V25" i="14"/>
  <c r="AJ128" i="13"/>
  <c r="AR239" i="13"/>
  <c r="AO239" i="13"/>
  <c r="AS239" i="13" s="1"/>
  <c r="V31" i="14"/>
  <c r="AJ257" i="13"/>
  <c r="AR60" i="13"/>
  <c r="AO60" i="13"/>
  <c r="AS60" i="13" s="1"/>
  <c r="AK389" i="13"/>
  <c r="AO29" i="13"/>
  <c r="AS29" i="13" s="1"/>
  <c r="AR29" i="13"/>
  <c r="V11" i="14"/>
  <c r="AJ36" i="13"/>
  <c r="AR77" i="13"/>
  <c r="AO77" i="13"/>
  <c r="AS77" i="13" s="1"/>
  <c r="V12" i="15" l="1"/>
  <c r="W26" i="14"/>
  <c r="X26" i="14"/>
  <c r="AN36" i="13"/>
  <c r="AK36" i="13"/>
  <c r="W36" i="14"/>
  <c r="X36" i="14"/>
  <c r="AN46" i="13"/>
  <c r="AK46" i="13"/>
  <c r="AN18" i="13"/>
  <c r="AK18" i="13"/>
  <c r="AJ446" i="13"/>
  <c r="AK446" i="13" s="1"/>
  <c r="AN134" i="13"/>
  <c r="AK134" i="13"/>
  <c r="AN384" i="13"/>
  <c r="AK384" i="13"/>
  <c r="W13" i="14"/>
  <c r="X13" i="14"/>
  <c r="W31" i="14"/>
  <c r="X31" i="14"/>
  <c r="AN71" i="13"/>
  <c r="AK71" i="13"/>
  <c r="AN142" i="13"/>
  <c r="AK142" i="13"/>
  <c r="V12" i="14"/>
  <c r="W14" i="14"/>
  <c r="X14" i="14"/>
  <c r="W15" i="14"/>
  <c r="X15" i="14"/>
  <c r="AN238" i="13"/>
  <c r="AK238" i="13"/>
  <c r="W10" i="14"/>
  <c r="V8" i="15"/>
  <c r="X10" i="14"/>
  <c r="AN55" i="13"/>
  <c r="AK55" i="13"/>
  <c r="V27" i="14"/>
  <c r="W28" i="14"/>
  <c r="X28" i="14"/>
  <c r="V39" i="14"/>
  <c r="W40" i="14"/>
  <c r="X40" i="14"/>
  <c r="AN257" i="13"/>
  <c r="AK257" i="13"/>
  <c r="W30" i="14"/>
  <c r="X30" i="14"/>
  <c r="AN128" i="13"/>
  <c r="AK128" i="13"/>
  <c r="AN280" i="13"/>
  <c r="AK280" i="13"/>
  <c r="W25" i="14"/>
  <c r="V22" i="14"/>
  <c r="X25" i="14"/>
  <c r="AN74" i="13"/>
  <c r="AK74" i="13"/>
  <c r="AN82" i="13"/>
  <c r="AK82" i="13"/>
  <c r="V32" i="14"/>
  <c r="W33" i="14"/>
  <c r="X33" i="14"/>
  <c r="V13" i="15"/>
  <c r="W16" i="14"/>
  <c r="X16" i="14"/>
  <c r="V11" i="15"/>
  <c r="X11" i="15" s="1"/>
  <c r="W17" i="14"/>
  <c r="X17" i="14"/>
  <c r="V9" i="15"/>
  <c r="W9" i="15" s="1"/>
  <c r="W11" i="14"/>
  <c r="X11" i="14"/>
  <c r="AN333" i="13"/>
  <c r="AK333" i="13"/>
  <c r="AN107" i="13"/>
  <c r="AK107" i="13"/>
  <c r="W21" i="14"/>
  <c r="V16" i="15"/>
  <c r="X16" i="15" s="1"/>
  <c r="X21" i="14"/>
  <c r="W19" i="15"/>
  <c r="X19" i="15"/>
  <c r="AR142" i="13" l="1"/>
  <c r="AO142" i="13"/>
  <c r="AS142" i="13" s="1"/>
  <c r="AR18" i="13"/>
  <c r="AN446" i="13"/>
  <c r="AO446" i="13" s="1"/>
  <c r="AO18" i="13"/>
  <c r="AS18" i="13" s="1"/>
  <c r="AR128" i="13"/>
  <c r="AO128" i="13"/>
  <c r="AS128" i="13" s="1"/>
  <c r="AR333" i="13"/>
  <c r="AO333" i="13"/>
  <c r="AS333" i="13" s="1"/>
  <c r="Y11" i="14"/>
  <c r="AB11" i="14"/>
  <c r="AR82" i="13"/>
  <c r="AO82" i="13"/>
  <c r="AS82" i="13" s="1"/>
  <c r="V14" i="15"/>
  <c r="W14" i="15" s="1"/>
  <c r="W32" i="14"/>
  <c r="X32" i="14"/>
  <c r="X9" i="15"/>
  <c r="AB9" i="15" s="1"/>
  <c r="AR257" i="13"/>
  <c r="AO257" i="13"/>
  <c r="AS257" i="13" s="1"/>
  <c r="AR46" i="13"/>
  <c r="AO46" i="13"/>
  <c r="AS46" i="13" s="1"/>
  <c r="V44" i="14"/>
  <c r="Y36" i="14"/>
  <c r="AB36" i="14"/>
  <c r="AB40" i="14"/>
  <c r="Y40" i="14"/>
  <c r="AB25" i="14"/>
  <c r="Y25" i="14"/>
  <c r="AR238" i="13"/>
  <c r="AO238" i="13"/>
  <c r="AS238" i="13" s="1"/>
  <c r="Y13" i="14"/>
  <c r="AB13" i="14"/>
  <c r="AR55" i="13"/>
  <c r="AO55" i="13"/>
  <c r="AS55" i="13" s="1"/>
  <c r="Y30" i="14"/>
  <c r="AB30" i="14"/>
  <c r="AR71" i="13"/>
  <c r="AO71" i="13"/>
  <c r="AS71" i="13" s="1"/>
  <c r="AB31" i="14"/>
  <c r="Y31" i="14"/>
  <c r="Y17" i="14"/>
  <c r="AB17" i="14"/>
  <c r="W22" i="14"/>
  <c r="V17" i="15"/>
  <c r="X17" i="15" s="1"/>
  <c r="X22" i="14"/>
  <c r="Y15" i="14"/>
  <c r="AB15" i="14"/>
  <c r="V20" i="15"/>
  <c r="X20" i="15" s="1"/>
  <c r="AB20" i="15" s="1"/>
  <c r="AF20" i="15" s="1"/>
  <c r="X39" i="14"/>
  <c r="AB39" i="14" s="1"/>
  <c r="AF39" i="14" s="1"/>
  <c r="AB28" i="14"/>
  <c r="Y28" i="14"/>
  <c r="AR36" i="13"/>
  <c r="AO36" i="13"/>
  <c r="AS36" i="13" s="1"/>
  <c r="W11" i="15"/>
  <c r="Y16" i="14"/>
  <c r="AB16" i="14"/>
  <c r="AB14" i="14"/>
  <c r="Y14" i="14"/>
  <c r="AR384" i="13"/>
  <c r="AO384" i="13"/>
  <c r="AS384" i="13" s="1"/>
  <c r="AB26" i="14"/>
  <c r="Y26" i="14"/>
  <c r="Y10" i="14"/>
  <c r="AB10" i="14"/>
  <c r="AR74" i="13"/>
  <c r="AO74" i="13"/>
  <c r="AS74" i="13" s="1"/>
  <c r="W13" i="15"/>
  <c r="X13" i="15"/>
  <c r="AR280" i="13"/>
  <c r="AO280" i="13"/>
  <c r="AS280" i="13" s="1"/>
  <c r="V15" i="15"/>
  <c r="W15" i="15" s="1"/>
  <c r="W27" i="14"/>
  <c r="X27" i="14"/>
  <c r="X8" i="15"/>
  <c r="W8" i="15"/>
  <c r="AB21" i="14"/>
  <c r="Y21" i="14"/>
  <c r="AR107" i="13"/>
  <c r="AO107" i="13"/>
  <c r="AS107" i="13" s="1"/>
  <c r="Y33" i="14"/>
  <c r="AB33" i="14"/>
  <c r="V10" i="15"/>
  <c r="W12" i="14"/>
  <c r="X12" i="14"/>
  <c r="AR134" i="13"/>
  <c r="AO134" i="13"/>
  <c r="AS134" i="13" s="1"/>
  <c r="W12" i="15"/>
  <c r="X12" i="15"/>
  <c r="W16" i="15"/>
  <c r="Y16" i="15"/>
  <c r="AB16" i="15"/>
  <c r="Y19" i="15"/>
  <c r="AB19" i="15"/>
  <c r="Y11" i="15"/>
  <c r="AB11" i="15"/>
  <c r="Y9" i="15" l="1"/>
  <c r="V21" i="15"/>
  <c r="AF15" i="14"/>
  <c r="AG15" i="14" s="1"/>
  <c r="AC15" i="14"/>
  <c r="AF11" i="14"/>
  <c r="AG11" i="14" s="1"/>
  <c r="AC11" i="14"/>
  <c r="AC14" i="14"/>
  <c r="AF14" i="14"/>
  <c r="AG14" i="14" s="1"/>
  <c r="X15" i="15"/>
  <c r="Y15" i="15" s="1"/>
  <c r="AC17" i="14"/>
  <c r="AF17" i="14"/>
  <c r="AG17" i="14" s="1"/>
  <c r="AB12" i="14"/>
  <c r="Y12" i="14"/>
  <c r="Y22" i="14"/>
  <c r="AB22" i="14"/>
  <c r="AC16" i="14"/>
  <c r="AF16" i="14"/>
  <c r="AG16" i="14" s="1"/>
  <c r="AF13" i="14"/>
  <c r="AG13" i="14" s="1"/>
  <c r="AC13" i="14"/>
  <c r="Y12" i="15"/>
  <c r="AB12" i="15"/>
  <c r="AF10" i="14"/>
  <c r="AG10" i="14" s="1"/>
  <c r="AC10" i="14"/>
  <c r="X14" i="15"/>
  <c r="AB14" i="15" s="1"/>
  <c r="AF25" i="14"/>
  <c r="AG25" i="14" s="1"/>
  <c r="AC25" i="14"/>
  <c r="AR446" i="13"/>
  <c r="AS446" i="13" s="1"/>
  <c r="AC33" i="14"/>
  <c r="AF33" i="14"/>
  <c r="AG33" i="14" s="1"/>
  <c r="Y13" i="15"/>
  <c r="AB13" i="15"/>
  <c r="W10" i="15"/>
  <c r="X10" i="15"/>
  <c r="AC21" i="14"/>
  <c r="AF21" i="14"/>
  <c r="AG21" i="14" s="1"/>
  <c r="Y32" i="14"/>
  <c r="AB32" i="14"/>
  <c r="AC31" i="14"/>
  <c r="AF31" i="14"/>
  <c r="AG31" i="14" s="1"/>
  <c r="Y8" i="15"/>
  <c r="AB8" i="15"/>
  <c r="AF28" i="14"/>
  <c r="AG28" i="14" s="1"/>
  <c r="AC28" i="14"/>
  <c r="Y27" i="14"/>
  <c r="AB27" i="14"/>
  <c r="AC26" i="14"/>
  <c r="AF26" i="14"/>
  <c r="AG26" i="14" s="1"/>
  <c r="AC40" i="14"/>
  <c r="AF40" i="14"/>
  <c r="AG40" i="14" s="1"/>
  <c r="AC30" i="14"/>
  <c r="AF30" i="14"/>
  <c r="AG30" i="14" s="1"/>
  <c r="AC36" i="14"/>
  <c r="AF36" i="14"/>
  <c r="AG36" i="14" s="1"/>
  <c r="X44" i="14"/>
  <c r="AF9" i="15"/>
  <c r="AG9" i="15" s="1"/>
  <c r="AC9" i="15"/>
  <c r="AC11" i="15"/>
  <c r="AF11" i="15"/>
  <c r="AG11" i="15" s="1"/>
  <c r="AC19" i="15"/>
  <c r="AF19" i="15"/>
  <c r="AG19" i="15" s="1"/>
  <c r="AF16" i="15"/>
  <c r="AG16" i="15" s="1"/>
  <c r="AC16" i="15"/>
  <c r="AB17" i="15"/>
  <c r="AF12" i="14" l="1"/>
  <c r="AG12" i="14" s="1"/>
  <c r="AC12" i="14"/>
  <c r="AC27" i="14"/>
  <c r="AF27" i="14"/>
  <c r="AG27" i="14" s="1"/>
  <c r="Y10" i="15"/>
  <c r="AB10" i="15"/>
  <c r="AB15" i="15"/>
  <c r="AC15" i="15" s="1"/>
  <c r="AB44" i="14"/>
  <c r="AF13" i="15"/>
  <c r="AG13" i="15" s="1"/>
  <c r="AC13" i="15"/>
  <c r="AF8" i="15"/>
  <c r="AG8" i="15" s="1"/>
  <c r="AC8" i="15"/>
  <c r="AF32" i="14"/>
  <c r="AG32" i="14" s="1"/>
  <c r="AC32" i="14"/>
  <c r="AC22" i="14"/>
  <c r="AF22" i="14"/>
  <c r="AG22" i="14" s="1"/>
  <c r="AC12" i="15"/>
  <c r="AF12" i="15"/>
  <c r="AG12" i="15" s="1"/>
  <c r="X21" i="15"/>
  <c r="Y14" i="15"/>
  <c r="AF14" i="15"/>
  <c r="AG14" i="15" s="1"/>
  <c r="AC14" i="15"/>
  <c r="AF17" i="15"/>
  <c r="AF15" i="15" l="1"/>
  <c r="AG15" i="15" s="1"/>
  <c r="AF44" i="14"/>
  <c r="AB21" i="15"/>
  <c r="AC10" i="15"/>
  <c r="AF10" i="15"/>
  <c r="AG10" i="15" s="1"/>
  <c r="M41" i="14"/>
  <c r="K41" i="14"/>
  <c r="D39" i="14"/>
  <c r="AG17" i="15"/>
  <c r="D44" i="14" l="1"/>
  <c r="D47" i="14"/>
  <c r="AF21" i="15"/>
  <c r="D20" i="15"/>
  <c r="AA39" i="14"/>
  <c r="O39" i="14"/>
  <c r="W39" i="14"/>
  <c r="AE39" i="14"/>
  <c r="S39" i="14"/>
  <c r="E41" i="14"/>
  <c r="E40" i="14"/>
  <c r="Q39" i="14"/>
  <c r="U39" i="14"/>
  <c r="Y39" i="14"/>
  <c r="AC39" i="14"/>
  <c r="AG39" i="14"/>
  <c r="K39" i="14"/>
  <c r="I39" i="14"/>
  <c r="Y17" i="15"/>
  <c r="S17" i="15"/>
  <c r="G39" i="14"/>
  <c r="I17" i="15"/>
  <c r="AC17" i="15"/>
  <c r="K17" i="15"/>
  <c r="W17" i="15"/>
  <c r="O17" i="15"/>
  <c r="AA17" i="15"/>
  <c r="U17" i="15"/>
  <c r="AE17" i="15"/>
  <c r="Q17" i="15"/>
  <c r="M17" i="15"/>
  <c r="M39" i="14"/>
  <c r="G17" i="15"/>
  <c r="D49" i="14" l="1"/>
  <c r="D50" i="14"/>
  <c r="K44" i="14"/>
  <c r="S44" i="14"/>
  <c r="AE44" i="14"/>
  <c r="AA44" i="14"/>
  <c r="O44" i="14"/>
  <c r="W44" i="14"/>
  <c r="G44" i="14"/>
  <c r="I44" i="14"/>
  <c r="M44" i="14"/>
  <c r="Q44" i="14"/>
  <c r="U44" i="14"/>
  <c r="Y44" i="14"/>
  <c r="AC44" i="14"/>
  <c r="AG44" i="14"/>
  <c r="D21" i="15"/>
  <c r="E10" i="15" s="1"/>
  <c r="K20" i="15"/>
  <c r="W20" i="15"/>
  <c r="O20" i="15"/>
  <c r="AA20" i="15"/>
  <c r="AE20" i="15"/>
  <c r="G20" i="15"/>
  <c r="I20" i="15"/>
  <c r="M20" i="15"/>
  <c r="Q20" i="15"/>
  <c r="S20" i="15"/>
  <c r="U20" i="15"/>
  <c r="Y20" i="15"/>
  <c r="AC20" i="15"/>
  <c r="AG20" i="15"/>
  <c r="E42" i="14"/>
  <c r="E43" i="14"/>
  <c r="E21" i="14"/>
  <c r="E22" i="14"/>
  <c r="E39" i="14"/>
  <c r="E15" i="14"/>
  <c r="E37" i="14"/>
  <c r="E9" i="14"/>
  <c r="E32" i="14"/>
  <c r="E10" i="14"/>
  <c r="E27" i="14"/>
  <c r="E11" i="14"/>
  <c r="E26" i="14"/>
  <c r="E12" i="14"/>
  <c r="E16" i="14"/>
  <c r="E8" i="14"/>
  <c r="E19" i="14"/>
  <c r="E17" i="14"/>
  <c r="E18" i="14"/>
  <c r="E20" i="14"/>
  <c r="AA21" i="15" l="1"/>
  <c r="E20" i="15"/>
  <c r="W21" i="15"/>
  <c r="AC21" i="15"/>
  <c r="E18" i="15"/>
  <c r="Y21" i="15"/>
  <c r="AG21" i="15"/>
  <c r="G21" i="15"/>
  <c r="E16" i="15"/>
  <c r="O21" i="15"/>
  <c r="E19" i="15"/>
  <c r="E17" i="15"/>
  <c r="U21" i="15"/>
  <c r="E11" i="15"/>
  <c r="AE21" i="15"/>
  <c r="E8" i="15"/>
  <c r="E15" i="15"/>
  <c r="E14" i="15"/>
  <c r="S21" i="15"/>
  <c r="I21" i="15"/>
  <c r="K21" i="15"/>
  <c r="E44" i="14"/>
  <c r="E9" i="15"/>
  <c r="E12" i="15"/>
  <c r="Q21" i="15"/>
  <c r="M21" i="15"/>
  <c r="E13" i="15"/>
  <c r="E21" i="15" l="1"/>
</calcChain>
</file>

<file path=xl/sharedStrings.xml><?xml version="1.0" encoding="utf-8"?>
<sst xmlns="http://schemas.openxmlformats.org/spreadsheetml/2006/main" count="62184" uniqueCount="5232">
  <si>
    <r>
      <rPr>
        <b/>
        <sz val="8"/>
        <rFont val="Arial"/>
        <family val="2"/>
      </rPr>
      <t xml:space="preserve">
</t>
    </r>
  </si>
  <si>
    <r>
      <rPr>
        <b/>
        <sz val="7"/>
        <rFont val="Arial"/>
        <family val="2"/>
      </rPr>
      <t>ITEM</t>
    </r>
  </si>
  <si>
    <r>
      <rPr>
        <b/>
        <sz val="7"/>
        <rFont val="Arial"/>
        <family val="2"/>
      </rPr>
      <t>CÓDIGO</t>
    </r>
  </si>
  <si>
    <r>
      <rPr>
        <b/>
        <sz val="7"/>
        <rFont val="Arial"/>
        <family val="2"/>
      </rPr>
      <t>DESCRIÇÃO</t>
    </r>
  </si>
  <si>
    <r>
      <rPr>
        <b/>
        <sz val="7"/>
        <rFont val="Arial"/>
        <family val="2"/>
      </rPr>
      <t>FONTE</t>
    </r>
  </si>
  <si>
    <r>
      <rPr>
        <b/>
        <sz val="7"/>
        <rFont val="Arial"/>
        <family val="2"/>
      </rPr>
      <t>UND</t>
    </r>
  </si>
  <si>
    <r>
      <rPr>
        <b/>
        <sz val="7"/>
        <rFont val="Arial"/>
        <family val="2"/>
      </rPr>
      <t>QUANTIDADE</t>
    </r>
  </si>
  <si>
    <r>
      <rPr>
        <b/>
        <sz val="7"/>
        <rFont val="Arial"/>
        <family val="2"/>
      </rPr>
      <t>PREÇO
UNITÁRIO R$</t>
    </r>
  </si>
  <si>
    <r>
      <rPr>
        <b/>
        <sz val="7"/>
        <rFont val="Arial"/>
        <family val="2"/>
      </rPr>
      <t>PREÇO
TOTAL R$</t>
    </r>
  </si>
  <si>
    <r>
      <rPr>
        <b/>
        <sz val="7"/>
        <rFont val="Arial"/>
        <family val="2"/>
      </rPr>
      <t>1</t>
    </r>
  </si>
  <si>
    <r>
      <rPr>
        <b/>
        <sz val="7"/>
        <rFont val="Arial"/>
        <family val="2"/>
      </rPr>
      <t>GERENCIAMENTO DA OBRA</t>
    </r>
  </si>
  <si>
    <r>
      <rPr>
        <sz val="7"/>
        <rFont val="Arial"/>
        <family val="2"/>
      </rPr>
      <t>1.1</t>
    </r>
  </si>
  <si>
    <r>
      <rPr>
        <sz val="7"/>
        <rFont val="Arial"/>
        <family val="2"/>
      </rPr>
      <t>90766</t>
    </r>
  </si>
  <si>
    <r>
      <rPr>
        <sz val="7"/>
        <rFont val="Arial"/>
        <family val="2"/>
      </rPr>
      <t>ALMOXARIFE COM ENCARGOS COMPLEMENTARES</t>
    </r>
  </si>
  <si>
    <r>
      <rPr>
        <sz val="7"/>
        <rFont val="Arial"/>
        <family val="2"/>
      </rPr>
      <t>SINAPI</t>
    </r>
  </si>
  <si>
    <r>
      <rPr>
        <sz val="7"/>
        <rFont val="Arial"/>
        <family val="2"/>
      </rPr>
      <t>H</t>
    </r>
  </si>
  <si>
    <r>
      <rPr>
        <sz val="7"/>
        <rFont val="Arial"/>
        <family val="2"/>
      </rPr>
      <t>1.2</t>
    </r>
  </si>
  <si>
    <r>
      <rPr>
        <sz val="7"/>
        <rFont val="Arial"/>
        <family val="2"/>
      </rPr>
      <t>90777</t>
    </r>
  </si>
  <si>
    <r>
      <rPr>
        <sz val="7"/>
        <rFont val="Arial"/>
        <family val="2"/>
      </rPr>
      <t>ENGENHEIRO CIVIL DE OBRA JUNIOR COM ENCARGOS COMPLEMENTARES</t>
    </r>
  </si>
  <si>
    <r>
      <rPr>
        <sz val="7"/>
        <rFont val="Arial"/>
        <family val="2"/>
      </rPr>
      <t>1.3</t>
    </r>
  </si>
  <si>
    <r>
      <rPr>
        <sz val="7"/>
        <rFont val="Arial"/>
        <family val="2"/>
      </rPr>
      <t>90780</t>
    </r>
  </si>
  <si>
    <r>
      <rPr>
        <sz val="7"/>
        <rFont val="Arial"/>
        <family val="2"/>
      </rPr>
      <t>MESTRE DE OBRAS COM ENCARGOS COMPLEMENTARES</t>
    </r>
  </si>
  <si>
    <r>
      <rPr>
        <b/>
        <sz val="7"/>
        <rFont val="Arial"/>
        <family val="2"/>
      </rPr>
      <t>2</t>
    </r>
  </si>
  <si>
    <r>
      <rPr>
        <b/>
        <sz val="7"/>
        <rFont val="Arial"/>
        <family val="2"/>
      </rPr>
      <t>SERVIÇOS PRELIMINARES</t>
    </r>
  </si>
  <si>
    <r>
      <rPr>
        <sz val="7"/>
        <rFont val="Arial"/>
        <family val="2"/>
      </rPr>
      <t>2.1</t>
    </r>
  </si>
  <si>
    <r>
      <rPr>
        <sz val="7"/>
        <rFont val="Arial"/>
        <family val="2"/>
      </rPr>
      <t>CPU_IFAM.COZ.097</t>
    </r>
  </si>
  <si>
    <r>
      <rPr>
        <sz val="7"/>
        <rFont val="Arial"/>
        <family val="2"/>
      </rPr>
      <t>PLACA DE OBRA EM LONA COM IMPRESSÃO DIGITAL- FORNECIMENTO E INSTALAÇÃO</t>
    </r>
  </si>
  <si>
    <r>
      <rPr>
        <sz val="7"/>
        <rFont val="Arial"/>
        <family val="2"/>
      </rPr>
      <t>PRÓPRIA</t>
    </r>
  </si>
  <si>
    <r>
      <rPr>
        <sz val="7"/>
        <rFont val="Arial"/>
        <family val="2"/>
      </rPr>
      <t>M2</t>
    </r>
  </si>
  <si>
    <r>
      <rPr>
        <sz val="7"/>
        <rFont val="Arial"/>
        <family val="2"/>
      </rPr>
      <t>2.2</t>
    </r>
  </si>
  <si>
    <r>
      <rPr>
        <sz val="7"/>
        <rFont val="Arial"/>
        <family val="2"/>
      </rPr>
      <t>98459</t>
    </r>
  </si>
  <si>
    <r>
      <rPr>
        <sz val="7"/>
        <rFont val="Arial"/>
        <family val="2"/>
      </rPr>
      <t>TAPUME COM TELHA METÁLICA. AF_05/2018</t>
    </r>
  </si>
  <si>
    <r>
      <rPr>
        <sz val="7"/>
        <rFont val="Arial"/>
        <family val="2"/>
      </rPr>
      <t>2.3</t>
    </r>
  </si>
  <si>
    <r>
      <rPr>
        <sz val="7"/>
        <rFont val="Arial"/>
        <family val="2"/>
      </rPr>
      <t>CPU_IFAM.COZ.006</t>
    </r>
  </si>
  <si>
    <r>
      <rPr>
        <sz val="7"/>
        <rFont val="Arial"/>
        <family val="2"/>
      </rPr>
      <t>TAXAS E EMOLUMENTOS (PRESIDENTE FIGUEIREDO)</t>
    </r>
  </si>
  <si>
    <r>
      <rPr>
        <sz val="7"/>
        <rFont val="Arial"/>
        <family val="2"/>
      </rPr>
      <t>UN</t>
    </r>
  </si>
  <si>
    <r>
      <rPr>
        <b/>
        <sz val="7"/>
        <rFont val="Arial"/>
        <family val="2"/>
      </rPr>
      <t>3</t>
    </r>
  </si>
  <si>
    <r>
      <rPr>
        <b/>
        <sz val="7"/>
        <rFont val="Arial"/>
        <family val="2"/>
      </rPr>
      <t>TRANSPORTE, DEMOLIÇÕES, RETIRADAS E REMOÇÕES</t>
    </r>
  </si>
  <si>
    <r>
      <rPr>
        <sz val="7"/>
        <rFont val="Arial"/>
        <family val="2"/>
      </rPr>
      <t>3.1</t>
    </r>
  </si>
  <si>
    <r>
      <rPr>
        <sz val="7"/>
        <rFont val="Arial"/>
        <family val="2"/>
      </rPr>
      <t>100947</t>
    </r>
  </si>
  <si>
    <r>
      <rPr>
        <sz val="7"/>
        <rFont val="Arial"/>
        <family val="2"/>
      </rPr>
      <t>TRANSPORTE COM CAMINHÃO CARROCERIA 9T, EM VIA URBANA PAVIMENTADA, DMT ATÉ 30KM (UNIDADE: TXKM). AF_07/2020</t>
    </r>
  </si>
  <si>
    <r>
      <rPr>
        <sz val="7"/>
        <rFont val="Arial"/>
        <family val="2"/>
      </rPr>
      <t>TXKM</t>
    </r>
  </si>
  <si>
    <r>
      <rPr>
        <sz val="7"/>
        <rFont val="Arial"/>
        <family val="2"/>
      </rPr>
      <t>3.2</t>
    </r>
  </si>
  <si>
    <r>
      <rPr>
        <sz val="7"/>
        <rFont val="Arial"/>
        <family val="2"/>
      </rPr>
      <t>100948</t>
    </r>
  </si>
  <si>
    <r>
      <rPr>
        <sz val="7"/>
        <rFont val="Arial"/>
        <family val="2"/>
      </rPr>
      <t>TRANSPORTE COM CAMINHÃO CARROCERIA 9T, EM VIA URBANA PAVIMENTADA, ADICIONAL PARA DMT EXCEDENTE A 30 KM (UNIDADE: TXKM). AF_07/2020</t>
    </r>
  </si>
  <si>
    <r>
      <rPr>
        <sz val="7"/>
        <rFont val="Arial"/>
        <family val="2"/>
      </rPr>
      <t>3.3</t>
    </r>
  </si>
  <si>
    <r>
      <rPr>
        <sz val="7"/>
        <rFont val="Arial"/>
        <family val="2"/>
      </rPr>
      <t>100981</t>
    </r>
  </si>
  <si>
    <r>
      <rPr>
        <sz val="7"/>
        <rFont val="Arial"/>
        <family val="2"/>
      </rPr>
      <t>CARGA, MANOBRA E DESCARGA DE ENTULHO EM CAMINHÃO BASCULANTE 6 M³ - CARGA COM ESCAVADEIRA HIDRÁULICA (CAÇAMBA DE 0,80 M³ / 111 HP) E DESCARGA LIVRE (UNIDADE: M3). AF_07/2020</t>
    </r>
  </si>
  <si>
    <r>
      <rPr>
        <sz val="7"/>
        <rFont val="Arial"/>
        <family val="2"/>
      </rPr>
      <t>M3</t>
    </r>
  </si>
  <si>
    <r>
      <rPr>
        <sz val="7"/>
        <rFont val="Arial"/>
        <family val="2"/>
      </rPr>
      <t>3.4</t>
    </r>
  </si>
  <si>
    <r>
      <rPr>
        <sz val="7"/>
        <rFont val="Arial"/>
        <family val="2"/>
      </rPr>
      <t>97631</t>
    </r>
  </si>
  <si>
    <r>
      <rPr>
        <sz val="7"/>
        <rFont val="Arial"/>
        <family val="2"/>
      </rPr>
      <t>DEMOLIÇÃO DE ARGAMASSAS, DE FORMA MANUAL, SEM REAPROVEITAMENTO. AF_12/2017</t>
    </r>
  </si>
  <si>
    <r>
      <rPr>
        <sz val="7"/>
        <rFont val="Arial"/>
        <family val="2"/>
      </rPr>
      <t>3.5</t>
    </r>
  </si>
  <si>
    <r>
      <rPr>
        <sz val="7"/>
        <rFont val="Arial"/>
        <family val="2"/>
      </rPr>
      <t>98524</t>
    </r>
  </si>
  <si>
    <r>
      <rPr>
        <sz val="7"/>
        <rFont val="Arial"/>
        <family val="2"/>
      </rPr>
      <t>LIMPEZA MANUAL DE VEGETAÇÃO EM TERRENO COM ENXADA.AF_05/2018</t>
    </r>
  </si>
  <si>
    <r>
      <rPr>
        <b/>
        <sz val="7"/>
        <rFont val="Arial"/>
        <family val="2"/>
      </rPr>
      <t>4</t>
    </r>
  </si>
  <si>
    <r>
      <rPr>
        <b/>
        <sz val="7"/>
        <rFont val="Arial"/>
        <family val="2"/>
      </rPr>
      <t>SUPERESTRUTURA</t>
    </r>
  </si>
  <si>
    <r>
      <rPr>
        <sz val="7"/>
        <rFont val="Arial"/>
        <family val="2"/>
      </rPr>
      <t>4.1</t>
    </r>
  </si>
  <si>
    <r>
      <rPr>
        <sz val="7"/>
        <rFont val="Arial"/>
        <family val="2"/>
      </rPr>
      <t>92718</t>
    </r>
  </si>
  <si>
    <r>
      <rPr>
        <sz val="7"/>
        <rFont val="Arial"/>
        <family val="2"/>
      </rPr>
      <t>CONCRETAGEM DE PILARES, FCK = 25 MPA, COM USO DE BALDES EM EDIFICAÇÃO COM SEÇÃO MÉDIA DE PILARES MENOR OU IGUAL A 0,25 M² - LANÇAMENTO, ADENSAMENTO E ACABAMENTO. AF_12/2015</t>
    </r>
  </si>
  <si>
    <r>
      <rPr>
        <sz val="7"/>
        <rFont val="Arial"/>
        <family val="2"/>
      </rPr>
      <t>4.2</t>
    </r>
  </si>
  <si>
    <r>
      <rPr>
        <sz val="7"/>
        <rFont val="Arial"/>
        <family val="2"/>
      </rPr>
      <t>92873</t>
    </r>
  </si>
  <si>
    <r>
      <rPr>
        <sz val="7"/>
        <rFont val="Arial"/>
        <family val="2"/>
      </rPr>
      <t>LANÇAMENTO COM USO DE BALDES, ADENSAMENTO E ACABAMENTO DE CONCRETO EM ESTRUTURAS. AF_12/2015</t>
    </r>
  </si>
  <si>
    <r>
      <rPr>
        <sz val="7"/>
        <rFont val="Arial"/>
        <family val="2"/>
      </rPr>
      <t>4.3</t>
    </r>
  </si>
  <si>
    <r>
      <rPr>
        <sz val="7"/>
        <rFont val="Arial"/>
        <family val="2"/>
      </rPr>
      <t>94965</t>
    </r>
  </si>
  <si>
    <r>
      <rPr>
        <sz val="7"/>
        <rFont val="Arial"/>
        <family val="2"/>
      </rPr>
      <t>CONCRETO FCK = 25MPA, TRAÇO 1:2,3:2,7 (EM MASSA SECA DE CIMENTO/ AREIA MÉDIA/ BRITA 1) - PREPARO MECÂNICO COM BETONEIRA 400 L. AF_05/2021</t>
    </r>
  </si>
  <si>
    <r>
      <rPr>
        <sz val="7"/>
        <rFont val="Arial"/>
        <family val="2"/>
      </rPr>
      <t>4.4</t>
    </r>
  </si>
  <si>
    <r>
      <rPr>
        <sz val="7"/>
        <rFont val="Arial"/>
        <family val="2"/>
      </rPr>
      <t>92415</t>
    </r>
  </si>
  <si>
    <r>
      <rPr>
        <sz val="7"/>
        <rFont val="Arial"/>
        <family val="2"/>
      </rPr>
      <t>MONTAGEM E DESMONTAGEM DE FÔRMA DE PILARES RETANGULARES E ESTRUTURAS SIMILARES, PÉ-DIREITO SIMPLES, EM CHAPA DE MADEIRA COMPENSADA RESINADA, 2 UTILIZAÇÕES. AF_09/2020</t>
    </r>
  </si>
  <si>
    <r>
      <rPr>
        <sz val="7"/>
        <rFont val="Arial"/>
        <family val="2"/>
      </rPr>
      <t>4.5</t>
    </r>
  </si>
  <si>
    <r>
      <rPr>
        <sz val="7"/>
        <rFont val="Arial"/>
        <family val="2"/>
      </rPr>
      <t>92448</t>
    </r>
  </si>
  <si>
    <r>
      <rPr>
        <sz val="7"/>
        <rFont val="Arial"/>
        <family val="2"/>
      </rPr>
      <t>MONTAGEM E DESMONTAGEM DE FÔRMA DE VIGA, ESCORAMENTO COM PONTALETE DE MADEIRA, PÉ-DIREITO SIMPLES, EM MADEIRA SERRADA, 4 UTILIZAÇÕES. AF_09/2020</t>
    </r>
  </si>
  <si>
    <r>
      <rPr>
        <sz val="7"/>
        <rFont val="Arial"/>
        <family val="2"/>
      </rPr>
      <t>4.6</t>
    </r>
  </si>
  <si>
    <r>
      <rPr>
        <sz val="7"/>
        <rFont val="Arial"/>
        <family val="2"/>
      </rPr>
      <t>92776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</si>
  <si>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CA-50 DE 6,3 MM - MONTAGEM. AF_12/2015</t>
    </r>
  </si>
  <si>
    <r>
      <rPr>
        <sz val="7"/>
        <rFont val="Arial"/>
        <family val="2"/>
      </rPr>
      <t>KG</t>
    </r>
  </si>
  <si>
    <r>
      <rPr>
        <sz val="7"/>
        <rFont val="Arial"/>
        <family val="2"/>
      </rPr>
      <t>4.7</t>
    </r>
  </si>
  <si>
    <r>
      <rPr>
        <sz val="7"/>
        <rFont val="Arial"/>
        <family val="2"/>
      </rPr>
      <t>92777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</si>
  <si>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CA-50 DE 8,0 MM - MONTAGEM. AF_12/2015</t>
    </r>
  </si>
  <si>
    <r>
      <rPr>
        <sz val="7"/>
        <rFont val="Arial"/>
        <family val="2"/>
      </rPr>
      <t>4.8</t>
    </r>
  </si>
  <si>
    <r>
      <rPr>
        <sz val="7"/>
        <rFont val="Arial"/>
        <family val="2"/>
      </rPr>
      <t>92778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</si>
  <si>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CA-50 DE 10,0 MM - MONTAGEM. AF_12/2015</t>
    </r>
  </si>
  <si>
    <r>
      <rPr>
        <sz val="7"/>
        <rFont val="Arial"/>
        <family val="2"/>
      </rPr>
      <t>4.9</t>
    </r>
  </si>
  <si>
    <r>
      <rPr>
        <sz val="7"/>
        <rFont val="Arial"/>
        <family val="2"/>
      </rPr>
      <t>92779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</si>
  <si>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CA-50 DE 12,5 MM - MONTAGEM. AF_12/2015</t>
    </r>
  </si>
  <si>
    <r>
      <rPr>
        <sz val="7"/>
        <rFont val="Arial"/>
        <family val="2"/>
      </rPr>
      <t>4.10</t>
    </r>
  </si>
  <si>
    <r>
      <rPr>
        <sz val="7"/>
        <rFont val="Arial"/>
        <family val="2"/>
      </rPr>
      <t>92780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</si>
  <si>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CA-50 DE 16,0 MM - MONTAGEM. AF_12/2015</t>
    </r>
  </si>
  <si>
    <r>
      <rPr>
        <b/>
        <sz val="7"/>
        <rFont val="Arial"/>
        <family val="2"/>
      </rPr>
      <t>5</t>
    </r>
  </si>
  <si>
    <r>
      <rPr>
        <b/>
        <sz val="7"/>
        <rFont val="Arial"/>
        <family val="2"/>
      </rPr>
      <t>COBERTURA</t>
    </r>
  </si>
  <si>
    <r>
      <rPr>
        <sz val="7"/>
        <rFont val="Arial"/>
        <family val="2"/>
      </rPr>
      <t>5.1</t>
    </r>
  </si>
  <si>
    <r>
      <rPr>
        <sz val="7"/>
        <rFont val="Arial"/>
        <family val="2"/>
      </rPr>
      <t>94221</t>
    </r>
  </si>
  <si>
    <r>
      <rPr>
        <sz val="7"/>
        <rFont val="Arial"/>
        <family val="2"/>
      </rPr>
      <t>CUMEEIRA PARA TELHA CERÂMICA EMBOÇADA COM ARGAMASSA TRAÇO 1:2:9 (CIMENTO, CAL E AREIA) PARA TELHADOS COM ATÉ 2 ÁGUAS, INCLUSO TRANSPORTE VERTICAL. AF_07/2019</t>
    </r>
  </si>
  <si>
    <r>
      <rPr>
        <sz val="7"/>
        <rFont val="Arial"/>
        <family val="2"/>
      </rPr>
      <t>M</t>
    </r>
  </si>
  <si>
    <r>
      <rPr>
        <sz val="7"/>
        <rFont val="Arial"/>
        <family val="2"/>
      </rPr>
      <t>5.2</t>
    </r>
  </si>
  <si>
    <r>
      <rPr>
        <sz val="7"/>
        <rFont val="Arial"/>
        <family val="2"/>
      </rPr>
      <t>94229</t>
    </r>
  </si>
  <si>
    <r>
      <rPr>
        <sz val="7"/>
        <rFont val="Arial"/>
        <family val="2"/>
      </rPr>
      <t>CALHA EM CHAPA DE AÇO GALVANIZADO NÚMERO 24, DESENVOLVIMENTO DE 100 CM, INCLUSO TRANSPORTE VERTICAL. AF_07/2019</t>
    </r>
  </si>
  <si>
    <r>
      <rPr>
        <sz val="7"/>
        <rFont val="Arial"/>
        <family val="2"/>
      </rPr>
      <t>5.3</t>
    </r>
  </si>
  <si>
    <r>
      <rPr>
        <sz val="7"/>
        <rFont val="Arial"/>
        <family val="2"/>
      </rPr>
      <t>92574</t>
    </r>
  </si>
  <si>
    <r>
      <rPr>
        <sz val="7"/>
        <rFont val="Arial"/>
        <family val="2"/>
      </rPr>
      <t>TRAMA DE AÇO COMPOSTA POR RIPAS, CAIBROS E TERÇAS PARA TELHADOS DE ATÉ 2 ÁGUAS PARA TELHA CERÂMICA CAPA-CANAL, INCLUSO TRANSPORTE VERTICAL. AF_07/2019</t>
    </r>
  </si>
  <si>
    <r>
      <rPr>
        <sz val="7"/>
        <rFont val="Arial"/>
        <family val="2"/>
      </rPr>
      <t>5.4</t>
    </r>
  </si>
  <si>
    <r>
      <rPr>
        <sz val="7"/>
        <rFont val="Arial"/>
        <family val="2"/>
      </rPr>
      <t>92593</t>
    </r>
  </si>
  <si>
    <r>
      <rPr>
        <sz val="7"/>
        <rFont val="Arial"/>
        <family val="2"/>
      </rPr>
      <t>(COMPOSIÇÃO REPRESENTATIVA) FABRICAÇÃO E INSTALAÇÃO DE TESOURA INTEIRA EM AÇO, PARA VÃOS DE 3 A 12 M E PARA QUALQUER TIPO DE TELHA, INCLUSO IÇAMENTO. AF_12/2015</t>
    </r>
  </si>
  <si>
    <r>
      <rPr>
        <sz val="7"/>
        <rFont val="Arial"/>
        <family val="2"/>
      </rPr>
      <t>5.5</t>
    </r>
  </si>
  <si>
    <r>
      <rPr>
        <sz val="7"/>
        <rFont val="Arial"/>
        <family val="2"/>
      </rPr>
      <t>94201</t>
    </r>
  </si>
  <si>
    <r>
      <rPr>
        <sz val="7"/>
        <rFont val="Arial"/>
        <family val="2"/>
      </rPr>
      <t>TELHAMENTO COM TELHA CERÂMICA CAPA-CANAL, TIPO COLONIAL, COM ATÉ 2 ÁGUAS, INCLUSO TRANSPORTE VERTICAL. AF_07/2019</t>
    </r>
  </si>
  <si>
    <r>
      <rPr>
        <b/>
        <sz val="7"/>
        <rFont val="Arial"/>
        <family val="2"/>
      </rPr>
      <t>6</t>
    </r>
  </si>
  <si>
    <r>
      <rPr>
        <b/>
        <sz val="7"/>
        <rFont val="Arial"/>
        <family val="2"/>
      </rPr>
      <t>ALVENARIA / VEDAÇÕES / DIVISÓRIAS</t>
    </r>
  </si>
  <si>
    <r>
      <rPr>
        <sz val="7"/>
        <rFont val="Arial"/>
        <family val="2"/>
      </rPr>
      <t>6.1</t>
    </r>
  </si>
  <si>
    <r>
      <rPr>
        <sz val="7"/>
        <rFont val="Arial"/>
        <family val="2"/>
      </rPr>
      <t>93201</t>
    </r>
  </si>
  <si>
    <r>
      <rPr>
        <sz val="7"/>
        <rFont val="Arial"/>
        <family val="2"/>
      </rPr>
      <t>FIXAÇÃO (ENCUNHAMENTO) DE ALVENARIA DE VEDAÇÃO COM ARGAMASSA APLICADA COM COLHER. AF_03/2016</t>
    </r>
  </si>
  <si>
    <r>
      <rPr>
        <sz val="7"/>
        <rFont val="Arial"/>
        <family val="2"/>
      </rPr>
      <t>6.2</t>
    </r>
  </si>
  <si>
    <r>
      <rPr>
        <sz val="7"/>
        <rFont val="Arial"/>
        <family val="2"/>
      </rPr>
      <t>93194</t>
    </r>
  </si>
  <si>
    <r>
      <rPr>
        <sz val="7"/>
        <rFont val="Arial"/>
        <family val="2"/>
      </rPr>
      <t>CONTRAVERGA PRÉ-MOLDADA PARA VÃOS DE ATÉ 1,5 M DE COMPRIMENTO. AF_03/2016</t>
    </r>
  </si>
  <si>
    <r>
      <rPr>
        <sz val="7"/>
        <rFont val="Arial"/>
        <family val="2"/>
      </rPr>
      <t>6.3</t>
    </r>
  </si>
  <si>
    <r>
      <rPr>
        <sz val="7"/>
        <rFont val="Arial"/>
        <family val="2"/>
      </rPr>
      <t>93195</t>
    </r>
  </si>
  <si>
    <r>
      <rPr>
        <sz val="7"/>
        <rFont val="Arial"/>
        <family val="2"/>
      </rPr>
      <t>CONTRAVERGA PRÉ-MOLDADA PARA VÃOS DE MAIS DE 1,5 M DE COMPRIMENTO. AF_03/2016</t>
    </r>
  </si>
  <si>
    <r>
      <rPr>
        <sz val="7"/>
        <rFont val="Arial"/>
        <family val="2"/>
      </rPr>
      <t>6.4</t>
    </r>
  </si>
  <si>
    <r>
      <rPr>
        <sz val="7"/>
        <rFont val="Arial"/>
        <family val="2"/>
      </rPr>
      <t>93182</t>
    </r>
  </si>
  <si>
    <r>
      <rPr>
        <sz val="7"/>
        <rFont val="Arial"/>
        <family val="2"/>
      </rPr>
      <t>VERGA PRÉ-MOLDADA PARA JANELAS COM ATÉ 1,5 M DE VÃO. AF_03/2016</t>
    </r>
  </si>
  <si>
    <r>
      <rPr>
        <sz val="7"/>
        <rFont val="Arial"/>
        <family val="2"/>
      </rPr>
      <t>6.5</t>
    </r>
  </si>
  <si>
    <r>
      <rPr>
        <sz val="7"/>
        <rFont val="Arial"/>
        <family val="2"/>
      </rPr>
      <t>93184</t>
    </r>
  </si>
  <si>
    <r>
      <rPr>
        <sz val="7"/>
        <rFont val="Arial"/>
        <family val="2"/>
      </rPr>
      <t>VERGA PRÉ-MOLDADA PARA PORTAS COM ATÉ 1,5 M DE VÃO. AF_03/2016</t>
    </r>
  </si>
  <si>
    <r>
      <rPr>
        <sz val="7"/>
        <rFont val="Arial"/>
        <family val="2"/>
      </rPr>
      <t>6.6</t>
    </r>
  </si>
  <si>
    <r>
      <rPr>
        <sz val="7"/>
        <rFont val="Arial"/>
        <family val="2"/>
      </rPr>
      <t>87496</t>
    </r>
  </si>
  <si>
    <r>
      <rPr>
        <sz val="7"/>
        <rFont val="Arial"/>
        <family val="2"/>
      </rPr>
      <t>ALVENARIA DE VEDAÇÃO DE BLOCOS CERÂMICOS FURADOS NA HORIZONTAL DE 9X19X19CM (ESPESSURA 9CM) DE PAREDES COM ÁREA LÍQUIDA MENOR QUE 6M² SEM VÃOS E ARGAMASSA DE ASSENTAMENTO COM PREPARO MANUAL. AF_06/2014</t>
    </r>
  </si>
  <si>
    <r>
      <rPr>
        <sz val="7"/>
        <rFont val="Arial"/>
        <family val="2"/>
      </rPr>
      <t>6.7</t>
    </r>
  </si>
  <si>
    <r>
      <rPr>
        <sz val="7"/>
        <rFont val="Arial"/>
        <family val="2"/>
      </rPr>
      <t>87512</t>
    </r>
  </si>
  <si>
    <r>
      <rPr>
        <sz val="7"/>
        <rFont val="Arial"/>
        <family val="2"/>
      </rPr>
      <t>ALVENARIA DE VEDAÇÃO DE BLOCOS CERÂMICOS FURADOS NA HORIZONTAL DE 9X19X19CM (ESPESSURA 9CM) DE PAREDES COM ÁREA LÍQUIDA MENOR QUE 6M² COM VÃOS E ARGAMASSA DE ASSENTAMENTO COM PREPARO MANUAL. AF_06/2014</t>
    </r>
  </si>
  <si>
    <r>
      <rPr>
        <sz val="7"/>
        <rFont val="Arial"/>
        <family val="2"/>
      </rPr>
      <t>6.8</t>
    </r>
  </si>
  <si>
    <r>
      <rPr>
        <sz val="7"/>
        <rFont val="Arial"/>
        <family val="2"/>
      </rPr>
      <t>102255</t>
    </r>
  </si>
  <si>
    <r>
      <rPr>
        <sz val="7"/>
        <rFont val="Arial"/>
        <family val="2"/>
      </rPr>
      <t>TAPA VISTA DE MICTÓRIO EM GRANITO CINZA POLIDO, ESP = 3CM, ASSENTADO COM ARGAMASSA COLANTE AC III-E . AF_01/2021</t>
    </r>
  </si>
  <si>
    <r>
      <rPr>
        <sz val="7"/>
        <rFont val="Arial"/>
        <family val="2"/>
      </rPr>
      <t>6.9</t>
    </r>
  </si>
  <si>
    <r>
      <rPr>
        <sz val="7"/>
        <rFont val="Arial"/>
        <family val="2"/>
      </rPr>
      <t>IFAM102253</t>
    </r>
  </si>
  <si>
    <r>
      <rPr>
        <sz val="7"/>
        <rFont val="Arial"/>
        <family val="2"/>
      </rPr>
      <t>DIVISORIA SANITÁRIA, TIPO CABINE, EM GRANITO CINZA POLIDO, ESP = 2CM, ASSENTADO COM ARGAMASSA COLANTE AC III-E, EXCLUSIVE FERRAGENS. AF_01/2021</t>
    </r>
  </si>
  <si>
    <r>
      <rPr>
        <b/>
        <sz val="7"/>
        <rFont val="Arial"/>
        <family val="2"/>
      </rPr>
      <t>7</t>
    </r>
  </si>
  <si>
    <r>
      <rPr>
        <b/>
        <sz val="7"/>
        <rFont val="Arial"/>
        <family val="2"/>
      </rPr>
      <t>PISOS</t>
    </r>
  </si>
  <si>
    <r>
      <rPr>
        <sz val="7"/>
        <rFont val="Arial"/>
        <family val="2"/>
      </rPr>
      <t>7.1</t>
    </r>
  </si>
  <si>
    <r>
      <rPr>
        <sz val="7"/>
        <rFont val="Arial"/>
        <family val="2"/>
      </rPr>
      <t>CPU_IFAM.COZ.179</t>
    </r>
  </si>
  <si>
    <r>
      <rPr>
        <sz val="7"/>
        <rFont val="Arial"/>
        <family val="2"/>
      </rPr>
      <t>PISO EM GRANILITE, MARMORITE OU GRANITINA EM AMBIENTES INTERNOS.</t>
    </r>
  </si>
  <si>
    <r>
      <rPr>
        <sz val="7"/>
        <rFont val="Arial"/>
        <family val="2"/>
      </rPr>
      <t>7.2</t>
    </r>
  </si>
  <si>
    <r>
      <rPr>
        <sz val="7"/>
        <rFont val="Arial"/>
        <family val="2"/>
      </rPr>
      <t>95240</t>
    </r>
  </si>
  <si>
    <r>
      <rPr>
        <sz val="7"/>
        <rFont val="Arial"/>
        <family val="2"/>
      </rPr>
      <t>LASTRO DE CONCRETO MAGRO, APLICADO EM PISOS, LAJES SOBRE SOLO OU RADIERS, ESPESSURA DE 3 CM. AF_07/2016</t>
    </r>
  </si>
  <si>
    <r>
      <rPr>
        <sz val="7"/>
        <rFont val="Arial"/>
        <family val="2"/>
      </rPr>
      <t>7.3</t>
    </r>
  </si>
  <si>
    <r>
      <rPr>
        <sz val="7"/>
        <rFont val="Arial"/>
        <family val="2"/>
      </rPr>
      <t>87249</t>
    </r>
  </si>
  <si>
    <r>
      <rPr>
        <sz val="7"/>
        <rFont val="Arial"/>
        <family val="2"/>
      </rPr>
      <t>REVESTIMENTO CERÂMICO PARA PISO COM PLACAS TIPO ESMALTADA EXTRA DE DIMENSÕES 45X45 CM APLICADA EM AMBIENTES DE ÁREA MENOR QUE 5 M2. AF_06/2014</t>
    </r>
  </si>
  <si>
    <r>
      <rPr>
        <sz val="7"/>
        <rFont val="Arial"/>
        <family val="2"/>
      </rPr>
      <t>7.4</t>
    </r>
  </si>
  <si>
    <r>
      <rPr>
        <sz val="7"/>
        <rFont val="Arial"/>
        <family val="2"/>
      </rPr>
      <t>87250</t>
    </r>
  </si>
  <si>
    <r>
      <rPr>
        <sz val="7"/>
        <rFont val="Arial"/>
        <family val="2"/>
      </rPr>
      <t>REVESTIMENTO CERÂMICO PARA PISO COM PLACAS TIPO ESMALTADA EXTRA DE DIMENSÕES 45X45 CM APLICADA EM AMBIENTES DE ÁREA ENTRE 5 M2 E 10 M2. AF_06/2014</t>
    </r>
  </si>
  <si>
    <r>
      <rPr>
        <sz val="7"/>
        <rFont val="Arial"/>
        <family val="2"/>
      </rPr>
      <t>7.5</t>
    </r>
  </si>
  <si>
    <r>
      <rPr>
        <sz val="7"/>
        <rFont val="Arial"/>
        <family val="2"/>
      </rPr>
      <t>87251</t>
    </r>
  </si>
  <si>
    <r>
      <rPr>
        <sz val="7"/>
        <rFont val="Arial"/>
        <family val="2"/>
      </rPr>
      <t>REVESTIMENTO CERÂMICO PARA PISO COM PLACAS TIPO ESMALTADA EXTRA DE DIMENSÕES 45X45 CM APLICADA EM AMBIENTES DE ÁREA MAIOR QUE 10 M2. AF_06/2014</t>
    </r>
  </si>
  <si>
    <r>
      <rPr>
        <sz val="7"/>
        <rFont val="Arial"/>
        <family val="2"/>
      </rPr>
      <t>7.6</t>
    </r>
  </si>
  <si>
    <r>
      <rPr>
        <sz val="7"/>
        <rFont val="Arial"/>
        <family val="2"/>
      </rPr>
      <t>94438</t>
    </r>
  </si>
  <si>
    <r>
      <rPr>
        <sz val="7"/>
        <rFont val="Arial"/>
        <family val="2"/>
      </rPr>
      <t>(COMPOSIÇÃO REPRESENTATIVA) DO SERVIÇO DE CONTRAPISO EM ARGAMASSA TRAÇO 1:4 (CIM E AREIA), EM BETONEIRA 400 L, ESPESSURA 3 CM ÁREAS SECAS E 3 CM ÁREAS MOLHADAS, PARA EDIFICAÇÃO HABITACIONAL UNIFAMILIAR (CASA) E EDIFICAÇÃO PÚBLICA PADRÃO. AF_11/2014</t>
    </r>
  </si>
  <si>
    <r>
      <rPr>
        <sz val="7"/>
        <rFont val="Arial"/>
        <family val="2"/>
      </rPr>
      <t>7.7</t>
    </r>
  </si>
  <si>
    <r>
      <rPr>
        <sz val="7"/>
        <rFont val="Arial"/>
        <family val="2"/>
      </rPr>
      <t>87755</t>
    </r>
  </si>
  <si>
    <r>
      <rPr>
        <sz val="7"/>
        <rFont val="Arial"/>
        <family val="2"/>
      </rPr>
      <t>CONTRAPISO EM ARGAMASSA TRAÇO 1:4 (CIMENTO E AREIA), PREPARO MECÂNICO COM BETONEIRA 400 L, APLICADO EM ÁREAS MOLHADAS SOBRE IMPERMEABILIZAÇÃO, ACABAMENTO NÃO REFORÇADO, ESPESSURA 3CM. AF_07/2021</t>
    </r>
  </si>
  <si>
    <r>
      <rPr>
        <sz val="7"/>
        <rFont val="Arial"/>
        <family val="2"/>
      </rPr>
      <t>7.8</t>
    </r>
  </si>
  <si>
    <r>
      <rPr>
        <sz val="7"/>
        <rFont val="Arial"/>
        <family val="2"/>
      </rPr>
      <t>94994</t>
    </r>
  </si>
  <si>
    <r>
      <rPr>
        <sz val="7"/>
        <rFont val="Arial"/>
        <family val="2"/>
      </rPr>
      <t>EXECUÇÃO DE PASSEIO (CALÇADA) OU PISO DE CONCRETO COM CONCRETO MOLDADO IN LOCO, FEITO EM OBRA, ACABAMENTO CONVENCIONAL, ESPESSURA 8 CM, ARMADO. AF_07/2016</t>
    </r>
  </si>
  <si>
    <r>
      <rPr>
        <sz val="7"/>
        <rFont val="Arial"/>
        <family val="2"/>
      </rPr>
      <t>7.9</t>
    </r>
  </si>
  <si>
    <r>
      <rPr>
        <sz val="7"/>
        <rFont val="Arial"/>
        <family val="2"/>
      </rPr>
      <t>CPU_IFAM.COZ.030</t>
    </r>
  </si>
  <si>
    <r>
      <rPr>
        <sz val="7"/>
        <rFont val="Arial"/>
        <family val="2"/>
      </rPr>
      <t>ACABAMENTO SUPERFICIAL EM PISO DE ALTA RESISTENCIA COM LIXAMENTO E POLIMENTO</t>
    </r>
  </si>
  <si>
    <r>
      <rPr>
        <sz val="7"/>
        <rFont val="Arial"/>
        <family val="2"/>
      </rPr>
      <t>7.10</t>
    </r>
  </si>
  <si>
    <r>
      <rPr>
        <sz val="7"/>
        <rFont val="Arial"/>
        <family val="2"/>
      </rPr>
      <t>98689</t>
    </r>
  </si>
  <si>
    <r>
      <rPr>
        <sz val="7"/>
        <rFont val="Arial"/>
        <family val="2"/>
      </rPr>
      <t>SOLEIRA EM GRANITO, LARGURA 15 CM, ESPESSURA 2,0 CM. AF_09/2020</t>
    </r>
  </si>
  <si>
    <r>
      <rPr>
        <b/>
        <sz val="7"/>
        <rFont val="Arial"/>
        <family val="2"/>
      </rPr>
      <t>8</t>
    </r>
  </si>
  <si>
    <r>
      <rPr>
        <b/>
        <sz val="7"/>
        <rFont val="Arial"/>
        <family val="2"/>
      </rPr>
      <t>FORRO</t>
    </r>
  </si>
  <si>
    <r>
      <rPr>
        <sz val="7"/>
        <rFont val="Arial"/>
        <family val="2"/>
      </rPr>
      <t>8.1</t>
    </r>
  </si>
  <si>
    <r>
      <rPr>
        <sz val="7"/>
        <rFont val="Arial"/>
        <family val="2"/>
      </rPr>
      <t>96485</t>
    </r>
  </si>
  <si>
    <r>
      <rPr>
        <sz val="7"/>
        <rFont val="Arial"/>
        <family val="2"/>
      </rPr>
      <t>FORRO EM RÉGUAS DE PVC, LISO, PARA AMBIENTES RESIDENCIAIS, INCLUSIVE ESTRUTURA DE FIXAÇÃO. AF_05/2017_P</t>
    </r>
  </si>
  <si>
    <r>
      <rPr>
        <sz val="7"/>
        <rFont val="Arial"/>
        <family val="2"/>
      </rPr>
      <t>8.2</t>
    </r>
  </si>
  <si>
    <r>
      <rPr>
        <sz val="7"/>
        <rFont val="Arial"/>
        <family val="2"/>
      </rPr>
      <t>96121</t>
    </r>
  </si>
  <si>
    <r>
      <rPr>
        <sz val="7"/>
        <rFont val="Arial"/>
        <family val="2"/>
      </rPr>
      <t>ACABAMENTOS PARA FORRO (RODA-FORRO EM PERFIL METÁLICO E PLÁSTICO). AF_05/2017</t>
    </r>
  </si>
  <si>
    <r>
      <rPr>
        <b/>
        <sz val="7"/>
        <rFont val="Arial"/>
        <family val="2"/>
      </rPr>
      <t>9</t>
    </r>
  </si>
  <si>
    <r>
      <rPr>
        <b/>
        <sz val="7"/>
        <rFont val="Arial"/>
        <family val="2"/>
      </rPr>
      <t>IMPERMEABILIZAÇÃO</t>
    </r>
  </si>
  <si>
    <r>
      <rPr>
        <sz val="7"/>
        <rFont val="Arial"/>
        <family val="2"/>
      </rPr>
      <t>9.1</t>
    </r>
  </si>
  <si>
    <r>
      <rPr>
        <sz val="7"/>
        <rFont val="Arial"/>
        <family val="2"/>
      </rPr>
      <t>98555</t>
    </r>
  </si>
  <si>
    <r>
      <rPr>
        <sz val="7"/>
        <rFont val="Arial"/>
        <family val="2"/>
      </rPr>
      <t>IMPERMEABILIZAÇÃO DE SUPERFÍCIE COM ARGAMASSA POLIMÉRICA / MEMBRANA ACRÍLICA, 3 DEMÃOS. AF_06/2018</t>
    </r>
  </si>
  <si>
    <r>
      <rPr>
        <b/>
        <sz val="7"/>
        <rFont val="Arial"/>
        <family val="2"/>
      </rPr>
      <t>10</t>
    </r>
  </si>
  <si>
    <r>
      <rPr>
        <b/>
        <sz val="7"/>
        <rFont val="Arial"/>
        <family val="2"/>
      </rPr>
      <t>REVESTIMENTO</t>
    </r>
  </si>
  <si>
    <r>
      <rPr>
        <sz val="7"/>
        <rFont val="Arial"/>
        <family val="2"/>
      </rPr>
      <t>10.1</t>
    </r>
  </si>
  <si>
    <r>
      <rPr>
        <sz val="7"/>
        <rFont val="Arial"/>
        <family val="2"/>
      </rPr>
      <t>CPU_IFAM.COZ.093</t>
    </r>
  </si>
  <si>
    <r>
      <rPr>
        <sz val="7"/>
        <rFont val="Arial"/>
        <family val="2"/>
      </rPr>
      <t>REVESTIMENTO PARA PAREDES INTERNAS COM PLACAS TIPO PORCELANATO DE DIMENSÕES 30X60 CM APLICADAS EM AMBIENTES DE ÁREA MENOR QUE 5 M² NA ALTURA INTEIRA DAS PAREDES. AF_06/2014</t>
    </r>
  </si>
  <si>
    <r>
      <rPr>
        <sz val="7"/>
        <rFont val="Arial"/>
        <family val="2"/>
      </rPr>
      <t>10.2</t>
    </r>
  </si>
  <si>
    <r>
      <rPr>
        <sz val="7"/>
        <rFont val="Arial"/>
        <family val="2"/>
      </rPr>
      <t>CPU_IFAM.COZ.094</t>
    </r>
  </si>
  <si>
    <r>
      <rPr>
        <sz val="7"/>
        <rFont val="Arial"/>
        <family val="2"/>
      </rPr>
      <t>REVESTIMENTO PARA PAREDES INTERNAS COM PLACAS TIPO PORCELANATO DE DIMENSÕES 30X60 CM APLICADAS EM AMBIENTES DE ÁREA MAIOR QUE 5 M² NA ALTURA INTEIRA DAS PAREDES. AF_06/2014</t>
    </r>
  </si>
  <si>
    <r>
      <rPr>
        <sz val="7"/>
        <rFont val="Arial"/>
        <family val="2"/>
      </rPr>
      <t>10.3</t>
    </r>
  </si>
  <si>
    <r>
      <rPr>
        <sz val="7"/>
        <rFont val="Arial"/>
        <family val="2"/>
      </rPr>
      <t>87545</t>
    </r>
  </si>
  <si>
    <r>
      <rPr>
        <sz val="7"/>
        <rFont val="Arial"/>
        <family val="2"/>
      </rPr>
      <t>EMBOÇO, PARA RECEBIMENTO DE CERÂMICA, EM ARGAMASSA TRAÇO 1:2:8, PREPARO MECÂNICO COM BETONEIRA 400L, APLICADO MANUALMENTE EM FACES INTERNAS DE PAREDES, PARA AMBIENTE COM ÁREA MENOR QUE 5M2, ESPESSURA DE 10MM, COM EXECUÇÃO DE TALISCAS. AF_06/2014</t>
    </r>
  </si>
  <si>
    <r>
      <rPr>
        <sz val="7"/>
        <rFont val="Arial"/>
        <family val="2"/>
      </rPr>
      <t>10.4</t>
    </r>
  </si>
  <si>
    <r>
      <rPr>
        <sz val="7"/>
        <rFont val="Arial"/>
        <family val="2"/>
      </rPr>
      <t>87547</t>
    </r>
  </si>
  <si>
    <r>
      <rPr>
        <sz val="7"/>
        <rFont val="Arial"/>
        <family val="2"/>
      </rPr>
      <t>MASSA ÚNICA, PARA RECEBIMENTO DE PINTURA, EM ARGAMASSA TRAÇO 1:2:8, PREPARO MECÂNICO COM BETONEIRA 400L, APLICADA MANUALMENTE EM FACES INTERNAS DE PAREDES, ESPESSURA DE 10MM, COM EXECUÇÃO DE TALISCAS. AF_06/2014</t>
    </r>
  </si>
  <si>
    <r>
      <rPr>
        <sz val="7"/>
        <rFont val="Arial"/>
        <family val="2"/>
      </rPr>
      <t>10.5</t>
    </r>
  </si>
  <si>
    <r>
      <rPr>
        <sz val="7"/>
        <rFont val="Arial"/>
        <family val="2"/>
      </rPr>
      <t>87549</t>
    </r>
  </si>
  <si>
    <r>
      <rPr>
        <sz val="7"/>
        <rFont val="Arial"/>
        <family val="2"/>
      </rPr>
      <t>EMBOÇO, PARA RECEBIMENTO DE CERÂMICA, EM ARGAMASSA TRAÇO 1:2:8, PREPARO MECÂNICO COM BETONEIRA 400L, APLICADO MANUALMENTE EM FACES INTERNAS DE PAREDES, PARA AMBIENTE COM ÁREA ENTRE 5M2 E 10M2, ESPESSURA DE 10MM, COM EXECUÇÃO DE TALISCAS. AF_06/2014</t>
    </r>
  </si>
  <si>
    <r>
      <rPr>
        <sz val="7"/>
        <rFont val="Arial"/>
        <family val="2"/>
      </rPr>
      <t>10.6</t>
    </r>
  </si>
  <si>
    <r>
      <rPr>
        <sz val="7"/>
        <rFont val="Arial"/>
        <family val="2"/>
      </rPr>
      <t>87553</t>
    </r>
  </si>
  <si>
    <r>
      <rPr>
        <sz val="7"/>
        <rFont val="Arial"/>
        <family val="2"/>
      </rPr>
      <t>EMBOÇO, PARA RECEBIMENTO DE CERÂMICA, EM ARGAMASSA TRAÇO 1:2:8, PREPARO MECÂNICO COM BETONEIRA 400L, APLICADO MANUALMENTE EM FACES INTERNAS DE PAREDES, PARA AMBIENTE COM ÁREA MAIOR QUE 10M2, ESPESSURA DE 10MM, COM EXECUÇÃO DE TALISCAS. AF_06/2014</t>
    </r>
  </si>
  <si>
    <r>
      <rPr>
        <sz val="7"/>
        <rFont val="Arial"/>
        <family val="2"/>
      </rPr>
      <t>10.7</t>
    </r>
  </si>
  <si>
    <r>
      <rPr>
        <sz val="7"/>
        <rFont val="Arial"/>
        <family val="2"/>
      </rPr>
      <t>87775</t>
    </r>
  </si>
  <si>
    <r>
      <rPr>
        <sz val="7"/>
        <rFont val="Arial"/>
        <family val="2"/>
      </rPr>
      <t>EMBOÇO OU MASSA ÚNICA EM ARGAMASSA TRAÇO 1:2:8, PREPARO MECÂNICO COM BETONEIRA 400 L, APLICADA MANUALMENTE EM PANOS DE FACHADA COM PRESENÇA DE VÃOS, ESPESSURA DE 25 MM. AF_06/2014</t>
    </r>
  </si>
  <si>
    <r>
      <rPr>
        <sz val="7"/>
        <rFont val="Arial"/>
        <family val="2"/>
      </rPr>
      <t>10.8</t>
    </r>
  </si>
  <si>
    <r>
      <rPr>
        <sz val="7"/>
        <rFont val="Arial"/>
        <family val="2"/>
      </rPr>
      <t>87792</t>
    </r>
  </si>
  <si>
    <r>
      <rPr>
        <sz val="7"/>
        <rFont val="Arial"/>
        <family val="2"/>
      </rPr>
      <t>EMBOÇO OU MASSA ÚNICA EM ARGAMASSA TRAÇO 1:2:8, PREPARO MECÂNICO COM BETONEIRA 400 L, APLICADA MANUALMENTE EM PANOS CEGOS DE FACHADA (SEM PRESENÇA DE VÃOS), ESPESSURA DE 25 MM. AF_06/2014</t>
    </r>
  </si>
  <si>
    <r>
      <rPr>
        <sz val="7"/>
        <rFont val="Arial"/>
        <family val="2"/>
      </rPr>
      <t>10.9</t>
    </r>
  </si>
  <si>
    <r>
      <rPr>
        <sz val="7"/>
        <rFont val="Arial"/>
        <family val="2"/>
      </rPr>
      <t>87879</t>
    </r>
  </si>
  <si>
    <r>
      <rPr>
        <sz val="7"/>
        <rFont val="Arial"/>
        <family val="2"/>
      </rPr>
      <t>CHAPISCO APLICADO EM ALVENARIAS E ESTRUTURAS DE CONCRETO INTERNAS, COM COLHER DE PEDREIRO. ARGAMASSA TRAÇO 1:3 COM PREPARO EM BETONEIRA 400L. AF_06/2014</t>
    </r>
  </si>
  <si>
    <r>
      <rPr>
        <sz val="7"/>
        <rFont val="Arial"/>
        <family val="2"/>
      </rPr>
      <t>10.10</t>
    </r>
  </si>
  <si>
    <r>
      <rPr>
        <sz val="7"/>
        <rFont val="Arial"/>
        <family val="2"/>
      </rPr>
      <t>87889</t>
    </r>
  </si>
  <si>
    <r>
      <rPr>
        <sz val="7"/>
        <rFont val="Arial"/>
        <family val="2"/>
      </rPr>
      <t>CHAPISCO APLICADO EM ALVENARIA (SEM PRESENÇA DE VÃOS) E ESTRUTURAS DE CONCRETO DE FACHADA, COM ROLO PARA TEXTURA ACRÍLICA. ARGAMASSA TRAÇO 1:4 E EMULSÃO POLIMÉRICA (ADESIVO) COM PREPARO EM BETONEIRA 400L. AF_06/2014</t>
    </r>
  </si>
  <si>
    <r>
      <rPr>
        <sz val="7"/>
        <rFont val="Arial"/>
        <family val="2"/>
      </rPr>
      <t>10.11</t>
    </r>
  </si>
  <si>
    <r>
      <rPr>
        <sz val="7"/>
        <rFont val="Arial"/>
        <family val="2"/>
      </rPr>
      <t>87900</t>
    </r>
  </si>
  <si>
    <r>
      <rPr>
        <sz val="7"/>
        <rFont val="Arial"/>
        <family val="2"/>
      </rPr>
      <t>CHAPISCO APLICADO EM ALVENARIA (COM PRESENÇA DE VÃOS) E ESTRUTURAS DE CONCRETO DE FACHADA, COM ROLO PARA TEXTURA ACRÍLICA. ARGAMASSA TRAÇO 1:4 E EMULSÃO POLIMÉRICA (ADESIVO) COM PREPARO EM BETONEIRA 400L. AF_06/2014</t>
    </r>
  </si>
  <si>
    <r>
      <rPr>
        <b/>
        <sz val="7"/>
        <rFont val="Arial"/>
        <family val="2"/>
      </rPr>
      <t>11</t>
    </r>
  </si>
  <si>
    <r>
      <rPr>
        <b/>
        <sz val="7"/>
        <rFont val="Arial"/>
        <family val="2"/>
      </rPr>
      <t>PINTURA</t>
    </r>
  </si>
  <si>
    <r>
      <rPr>
        <b/>
        <sz val="7"/>
        <rFont val="Arial"/>
        <family val="2"/>
      </rPr>
      <t>11.1</t>
    </r>
  </si>
  <si>
    <r>
      <rPr>
        <b/>
        <sz val="7"/>
        <rFont val="Arial"/>
        <family val="2"/>
      </rPr>
      <t>SUPERFÍCIE METÁLICA</t>
    </r>
  </si>
  <si>
    <r>
      <rPr>
        <sz val="7"/>
        <rFont val="Arial"/>
        <family val="2"/>
      </rPr>
      <t>11.1.1</t>
    </r>
  </si>
  <si>
    <r>
      <rPr>
        <sz val="7"/>
        <rFont val="Arial"/>
        <family val="2"/>
      </rPr>
      <t>100758</t>
    </r>
  </si>
  <si>
    <r>
      <rPr>
        <sz val="7"/>
        <rFont val="Arial"/>
        <family val="2"/>
      </rPr>
      <t>PINTURA COM TINTA ALQUÍDICA DE ACABAMENTO (ESMALTE SINTÉTICO ACETINADO) APLICADA A ROLO OU PINCEL SOBRE SUPERFÍCIES METÁLICAS (EXCETO PERFIL) EXECUTADO EM OBRA (02 DEMÃOS). AF_01/2020</t>
    </r>
  </si>
  <si>
    <r>
      <rPr>
        <sz val="7"/>
        <rFont val="Arial"/>
        <family val="2"/>
      </rPr>
      <t>11.1.2</t>
    </r>
  </si>
  <si>
    <r>
      <rPr>
        <sz val="7"/>
        <rFont val="Arial"/>
        <family val="2"/>
      </rPr>
      <t>100722</t>
    </r>
  </si>
  <si>
    <r>
      <rPr>
        <sz val="7"/>
        <rFont val="Arial"/>
        <family val="2"/>
      </rPr>
      <t>PINTURA COM TINTA ALQUÍDICA DE FUNDO (TIPO ZARCÃO) APLICADA A ROLO OU PINCEL SOBRE SUPERFÍCIES METÁLICAS (EXCETO PERFIL) EXECUTADO EM OBRA (POR DEMÃO). AF_01/2020</t>
    </r>
  </si>
  <si>
    <r>
      <rPr>
        <b/>
        <sz val="7"/>
        <rFont val="Arial"/>
        <family val="2"/>
      </rPr>
      <t>11.2</t>
    </r>
  </si>
  <si>
    <r>
      <rPr>
        <b/>
        <sz val="7"/>
        <rFont val="Arial"/>
        <family val="2"/>
      </rPr>
      <t>PISO</t>
    </r>
  </si>
  <si>
    <r>
      <rPr>
        <sz val="7"/>
        <rFont val="Arial"/>
        <family val="2"/>
      </rPr>
      <t>11.2.1</t>
    </r>
  </si>
  <si>
    <r>
      <rPr>
        <sz val="7"/>
        <rFont val="Arial"/>
        <family val="2"/>
      </rPr>
      <t>102491</t>
    </r>
  </si>
  <si>
    <r>
      <rPr>
        <sz val="7"/>
        <rFont val="Arial"/>
        <family val="2"/>
      </rPr>
      <t>PINTURA DE PISO COM TINTA ACRÍLICA, APLICAÇÃO MANUAL, 2 DEMÃOS, INCLUSO FUNDO PREPARADOR. AF_05/2021</t>
    </r>
  </si>
  <si>
    <r>
      <rPr>
        <sz val="7"/>
        <rFont val="Arial"/>
        <family val="2"/>
      </rPr>
      <t>11.2.2</t>
    </r>
  </si>
  <si>
    <r>
      <rPr>
        <sz val="7"/>
        <rFont val="Arial"/>
        <family val="2"/>
      </rPr>
      <t>IFAM102491</t>
    </r>
  </si>
  <si>
    <r>
      <rPr>
        <sz val="7"/>
        <rFont val="Arial"/>
        <family val="2"/>
      </rPr>
      <t>PINTURA DE PISO COM RESINA ACRÍLICA (PISO DE ALTA RESISTÊNCIA), APLICAÇÃO MANUAL, DUAS DEMÃOS, INCLUSO FUNDO PREPARADOR</t>
    </r>
  </si>
  <si>
    <r>
      <rPr>
        <sz val="7"/>
        <rFont val="Arial"/>
        <family val="2"/>
      </rPr>
      <t>m2</t>
    </r>
  </si>
  <si>
    <r>
      <rPr>
        <b/>
        <sz val="7"/>
        <rFont val="Arial"/>
        <family val="2"/>
      </rPr>
      <t>11.3</t>
    </r>
  </si>
  <si>
    <r>
      <rPr>
        <b/>
        <sz val="7"/>
        <rFont val="Arial"/>
        <family val="2"/>
      </rPr>
      <t>PAREDES</t>
    </r>
  </si>
  <si>
    <r>
      <rPr>
        <sz val="7"/>
        <rFont val="Arial"/>
        <family val="2"/>
      </rPr>
      <t>11.3.1</t>
    </r>
  </si>
  <si>
    <r>
      <rPr>
        <sz val="7"/>
        <rFont val="Arial"/>
        <family val="2"/>
      </rPr>
      <t>88485</t>
    </r>
  </si>
  <si>
    <r>
      <rPr>
        <sz val="7"/>
        <rFont val="Arial"/>
        <family val="2"/>
      </rPr>
      <t>APLICAÇÃO DE FUNDO SELADOR ACRÍLICO EM PAREDES, UMA DEMÃO. AF_06/2014</t>
    </r>
  </si>
  <si>
    <r>
      <rPr>
        <sz val="7"/>
        <rFont val="Arial"/>
        <family val="2"/>
      </rPr>
      <t>11.3.2</t>
    </r>
  </si>
  <si>
    <r>
      <rPr>
        <sz val="7"/>
        <rFont val="Arial"/>
        <family val="2"/>
      </rPr>
      <t>88489</t>
    </r>
  </si>
  <si>
    <r>
      <rPr>
        <sz val="7"/>
        <rFont val="Arial"/>
        <family val="2"/>
      </rPr>
      <t>APLICAÇÃO MANUAL DE PINTURA COM TINTA LÁTEX ACRÍLICA EM PAREDES, DUAS DEMÃOS. AF_06/2014</t>
    </r>
  </si>
  <si>
    <r>
      <rPr>
        <sz val="7"/>
        <rFont val="Arial"/>
        <family val="2"/>
      </rPr>
      <t>11.3.3</t>
    </r>
  </si>
  <si>
    <r>
      <rPr>
        <sz val="7"/>
        <rFont val="Arial"/>
        <family val="2"/>
      </rPr>
      <t>88497</t>
    </r>
  </si>
  <si>
    <r>
      <rPr>
        <sz val="7"/>
        <rFont val="Arial"/>
        <family val="2"/>
      </rPr>
      <t>APLICAÇÃO E LIXAMENTO DE MASSA LÁTEX EM PAREDES, DUAS DEMÃOS. AF_06/2014</t>
    </r>
  </si>
  <si>
    <r>
      <rPr>
        <sz val="7"/>
        <rFont val="Arial"/>
        <family val="2"/>
      </rPr>
      <t>11.3.4</t>
    </r>
  </si>
  <si>
    <r>
      <rPr>
        <sz val="7"/>
        <rFont val="Arial"/>
        <family val="2"/>
      </rPr>
      <t>96130</t>
    </r>
  </si>
  <si>
    <r>
      <rPr>
        <sz val="7"/>
        <rFont val="Arial"/>
        <family val="2"/>
      </rPr>
      <t>APLICAÇÃO MANUAL DE MASSA ACRÍLICA EM PAREDES EXTERNAS DE CASAS, UMA DEMÃO. AF_05/2017</t>
    </r>
  </si>
  <si>
    <r>
      <rPr>
        <b/>
        <sz val="7"/>
        <rFont val="Arial"/>
        <family val="2"/>
      </rPr>
      <t>12</t>
    </r>
  </si>
  <si>
    <r>
      <rPr>
        <b/>
        <sz val="7"/>
        <rFont val="Arial"/>
        <family val="2"/>
      </rPr>
      <t>ESQUADRIAS</t>
    </r>
  </si>
  <si>
    <r>
      <rPr>
        <sz val="7"/>
        <rFont val="Arial"/>
        <family val="2"/>
      </rPr>
      <t>12.1</t>
    </r>
  </si>
  <si>
    <r>
      <rPr>
        <sz val="7"/>
        <rFont val="Arial"/>
        <family val="2"/>
      </rPr>
      <t>102181</t>
    </r>
  </si>
  <si>
    <r>
      <rPr>
        <sz val="7"/>
        <rFont val="Arial"/>
        <family val="2"/>
      </rPr>
      <t>INSTALAÇÃO DE VIDRO TEMPERADO, E = 10 MM, ENCAIXADO EM PERFIL U. AF_01/2021_P</t>
    </r>
  </si>
  <si>
    <r>
      <rPr>
        <sz val="7"/>
        <rFont val="Arial"/>
        <family val="2"/>
      </rPr>
      <t>12.2</t>
    </r>
  </si>
  <si>
    <r>
      <rPr>
        <sz val="7"/>
        <rFont val="Arial"/>
        <family val="2"/>
      </rPr>
      <t>91341</t>
    </r>
  </si>
  <si>
    <r>
      <rPr>
        <sz val="7"/>
        <rFont val="Arial"/>
        <family val="2"/>
      </rPr>
      <t>PORTA EM ALUMÍNIO DE ABRIR TIPO VENEZIANA COM GUARNIÇÃO, FIXAÇÃO COM PARAFUSOS - FORNECIMENTO E INSTALAÇÃO. AF_12/2019</t>
    </r>
  </si>
  <si>
    <r>
      <rPr>
        <sz val="7"/>
        <rFont val="Arial"/>
        <family val="2"/>
      </rPr>
      <t>12.3</t>
    </r>
  </si>
  <si>
    <r>
      <rPr>
        <sz val="7"/>
        <rFont val="Arial"/>
        <family val="2"/>
      </rPr>
      <t>94569</t>
    </r>
  </si>
  <si>
    <r>
      <rPr>
        <sz val="7"/>
        <rFont val="Arial"/>
        <family val="2"/>
      </rPr>
      <t>JANELA DE ALUMÍNIO TIPO MAXIM-AR, COM VIDROS, BATENTE E FERRAGENS. EXCLUSIVE ALIZAR, ACABAMENTO E CONTRAMARCO. FORNECIMENTO E INSTALAÇÃO. AF_12/2019</t>
    </r>
  </si>
  <si>
    <r>
      <rPr>
        <sz val="7"/>
        <rFont val="Arial"/>
        <family val="2"/>
      </rPr>
      <t>12.4</t>
    </r>
  </si>
  <si>
    <r>
      <rPr>
        <sz val="7"/>
        <rFont val="Arial"/>
        <family val="2"/>
      </rPr>
      <t>101162</t>
    </r>
  </si>
  <si>
    <r>
      <rPr>
        <sz val="7"/>
        <rFont val="Arial"/>
        <family val="2"/>
      </rPr>
      <t>ALVENARIA DE VEDAÇÃO COM ELEMENTO VAZADO DE CERÂMICA (COBOGÓ) DE 7X20X20CM E ARGAMASSA DE ASSENTAMENTO COM PREPARO EM BETONEIRA. AF_05/2020</t>
    </r>
  </si>
  <si>
    <r>
      <rPr>
        <sz val="7"/>
        <rFont val="Arial"/>
        <family val="2"/>
      </rPr>
      <t>12.5</t>
    </r>
  </si>
  <si>
    <r>
      <rPr>
        <sz val="7"/>
        <rFont val="Arial"/>
        <family val="2"/>
      </rPr>
      <t>101965</t>
    </r>
  </si>
  <si>
    <r>
      <rPr>
        <sz val="7"/>
        <rFont val="Arial"/>
        <family val="2"/>
      </rPr>
      <t>PEITORIL LINEAR EM GRANITO OU MÁRMORE, L = 15CM, COMPRIMENTO DE ATÉ 2M, ASSENTADO COM ARGAMASSA 1:6 COM ADITIVO. AF_11/2020</t>
    </r>
  </si>
  <si>
    <r>
      <rPr>
        <b/>
        <sz val="7"/>
        <rFont val="Arial"/>
        <family val="2"/>
      </rPr>
      <t>13</t>
    </r>
  </si>
  <si>
    <r>
      <rPr>
        <b/>
        <sz val="7"/>
        <rFont val="Arial"/>
        <family val="2"/>
      </rPr>
      <t>INSTALAÇÕES PREDIAIS DE ÁGUA FRIA, ESGOTO E ÁGUAS PLUVIAIS</t>
    </r>
  </si>
  <si>
    <r>
      <rPr>
        <b/>
        <sz val="7"/>
        <rFont val="Arial"/>
        <family val="2"/>
      </rPr>
      <t>13.1</t>
    </r>
  </si>
  <si>
    <r>
      <rPr>
        <b/>
        <sz val="7"/>
        <rFont val="Arial"/>
        <family val="2"/>
      </rPr>
      <t xml:space="preserve">INSTALAÇÕES PREDIAIS DE ÁGUA FRIA </t>
    </r>
  </si>
  <si>
    <r>
      <rPr>
        <sz val="7"/>
        <rFont val="Arial"/>
        <family val="2"/>
      </rPr>
      <t>13.1.1</t>
    </r>
  </si>
  <si>
    <r>
      <rPr>
        <sz val="7"/>
        <rFont val="Arial"/>
        <family val="2"/>
      </rPr>
      <t>89376</t>
    </r>
  </si>
  <si>
    <r>
      <rPr>
        <sz val="7"/>
        <rFont val="Arial"/>
        <family val="2"/>
      </rPr>
      <t>ADAPTADOR CURTO COM BOLSA E ROSCA PARA REGISTRO, PVC, SOLDÁVEL, DN 20MM X 1/2?, INSTALADO EM RAMAL OU SUB-RAMAL DE ÁGUA - FORNECIMENTO E INSTALAÇÃO. AF_12/2014</t>
    </r>
  </si>
  <si>
    <r>
      <rPr>
        <sz val="7"/>
        <rFont val="Arial"/>
        <family val="2"/>
      </rPr>
      <t>13.1.2</t>
    </r>
  </si>
  <si>
    <r>
      <rPr>
        <sz val="7"/>
        <rFont val="Arial"/>
        <family val="2"/>
      </rPr>
      <t>89383</t>
    </r>
  </si>
  <si>
    <r>
      <rPr>
        <sz val="7"/>
        <rFont val="Arial"/>
        <family val="2"/>
      </rPr>
      <t>ADAPTADOR CURTO COM BOLSA E ROSCA PARA REGISTRO, PVC, SOLDÁVEL, DN 25MM X 3/4?, INSTALADO EM RAMAL OU SUB-RAMAL DE ÁGUA - FORNECIMENTO E INSTALAÇÃO. AF_12/2014</t>
    </r>
  </si>
  <si>
    <r>
      <rPr>
        <sz val="7"/>
        <rFont val="Arial"/>
        <family val="2"/>
      </rPr>
      <t>13.1.3</t>
    </r>
  </si>
  <si>
    <r>
      <rPr>
        <sz val="7"/>
        <rFont val="Arial"/>
        <family val="2"/>
      </rPr>
      <t>89984</t>
    </r>
  </si>
  <si>
    <r>
      <rPr>
        <sz val="7"/>
        <rFont val="Arial"/>
        <family val="2"/>
      </rPr>
      <t>REGISTRO DE PRESSÃO BRUTO, LATÃO, ROSCÁVEL, 1/2", COM ACABAMENTO E CANOPLA CROMADOS. FORNECIDO E INSTALADO EM RAMAL DE ÁGUA. AF_12/2014</t>
    </r>
  </si>
  <si>
    <r>
      <rPr>
        <sz val="7"/>
        <rFont val="Arial"/>
        <family val="2"/>
      </rPr>
      <t>13.1.4</t>
    </r>
  </si>
  <si>
    <r>
      <rPr>
        <sz val="7"/>
        <rFont val="Arial"/>
        <family val="2"/>
      </rPr>
      <t>89987</t>
    </r>
  </si>
  <si>
    <r>
      <rPr>
        <sz val="7"/>
        <rFont val="Arial"/>
        <family val="2"/>
      </rPr>
      <t>REGISTRO DE GAVETA BRUTO, LATÃO, ROSCÁVEL, 3/4", COM ACABAMENTO E CANOPLA CROMADOS. FORNECIDO E INSTALADO EM RAMAL DE ÁGUA. AF_12/2014</t>
    </r>
  </si>
  <si>
    <r>
      <rPr>
        <sz val="7"/>
        <rFont val="Arial"/>
        <family val="2"/>
      </rPr>
      <t>13.1.5</t>
    </r>
  </si>
  <si>
    <r>
      <rPr>
        <sz val="7"/>
        <rFont val="Arial"/>
        <family val="2"/>
      </rPr>
      <t>91784</t>
    </r>
  </si>
  <si>
    <r>
      <rPr>
        <sz val="7"/>
        <rFont val="Arial"/>
        <family val="2"/>
      </rPr>
      <t>(COMPOSIÇÃO REPRESENTATIVA) DO SERVIÇO DE INSTALAÇÃO DE TUBOS DE PVC, SOLDÁVEL, ÁGUA FRIA, DN 20 MM (INSTALADO EM RAMAL, SUB-RAMAL OU RAMAL DE DISTRIBUIÇÃO), INCLUSIVE CONEXÕES, CORTES E FIXAÇÕES, PARA PRÉDIOS. AF_10/2015</t>
    </r>
  </si>
  <si>
    <r>
      <rPr>
        <sz val="7"/>
        <rFont val="Arial"/>
        <family val="2"/>
      </rPr>
      <t>13.1.6</t>
    </r>
  </si>
  <si>
    <r>
      <rPr>
        <sz val="7"/>
        <rFont val="Arial"/>
        <family val="2"/>
      </rPr>
      <t>91785</t>
    </r>
  </si>
  <si>
    <r>
      <rPr>
        <sz val="7"/>
        <rFont val="Arial"/>
        <family val="2"/>
      </rPr>
      <t>(COMPOSIÇÃO REPRESENTATIVA) DO SERVIÇO DE INSTALAÇÃO DE TUBOS DE PVC, SOLDÁVEL, ÁGUA FRIA, DN 25 MM (INSTALADO EM RAMAL, SUB-RAMAL, RAMAL DE DISTRIBUIÇÃO OU PRUMADA), INCLUSIVE CONEXÕES, CORTES E FIXAÇÕES, PARA PRÉDIOS. AF_10/2015</t>
    </r>
  </si>
  <si>
    <r>
      <rPr>
        <sz val="7"/>
        <rFont val="Arial"/>
        <family val="2"/>
      </rPr>
      <t>13.1.7</t>
    </r>
  </si>
  <si>
    <r>
      <rPr>
        <sz val="7"/>
        <rFont val="Arial"/>
        <family val="2"/>
      </rPr>
      <t>91786</t>
    </r>
  </si>
  <si>
    <r>
      <rPr>
        <sz val="7"/>
        <rFont val="Arial"/>
        <family val="2"/>
      </rPr>
      <t>(COMPOSIÇÃO REPRESENTATIVA) DO SERVIÇO DE INSTALAÇÃO TUBOS DE PVC, SOLDÁVEL, ÁGUA FRIA, DN 32 MM (INSTALADO EM RAMAL, SUB-RAMAL, RAMAL DE DISTRIBUIÇÃO OU PRUMADA), INCLUSIVE CONEXÕES, CORTES E FIXAÇÕES, PARA PRÉDIOS. AF_10/2015</t>
    </r>
  </si>
  <si>
    <r>
      <rPr>
        <sz val="7"/>
        <rFont val="Arial"/>
        <family val="2"/>
      </rPr>
      <t>13.1.8</t>
    </r>
  </si>
  <si>
    <r>
      <rPr>
        <sz val="7"/>
        <rFont val="Arial"/>
        <family val="2"/>
      </rPr>
      <t>CPU_IFAM.COZ.185</t>
    </r>
  </si>
  <si>
    <r>
      <rPr>
        <sz val="7"/>
        <rFont val="Arial"/>
        <family val="2"/>
      </rPr>
      <t>REGISTRO DE ESFERA, PVC, SOLDÁVEL, DN 32 MM, FORNECIMENTO E INSTALAÇÃO</t>
    </r>
  </si>
  <si>
    <r>
      <rPr>
        <sz val="7"/>
        <rFont val="Arial"/>
        <family val="2"/>
      </rPr>
      <t>13.1.9</t>
    </r>
  </si>
  <si>
    <r>
      <rPr>
        <sz val="7"/>
        <rFont val="Arial"/>
        <family val="2"/>
      </rPr>
      <t>CPU_IFAM.COZ.186</t>
    </r>
  </si>
  <si>
    <r>
      <rPr>
        <sz val="7"/>
        <rFont val="Arial"/>
        <family val="2"/>
      </rPr>
      <t>REGISTRO DE ESFERA, PVC, SOLDÁVEL, DN 40 MM, FORNECIMENTO E INSTALAÇÃO</t>
    </r>
  </si>
  <si>
    <r>
      <rPr>
        <sz val="7"/>
        <rFont val="Arial"/>
        <family val="2"/>
      </rPr>
      <t>13.1.10</t>
    </r>
  </si>
  <si>
    <r>
      <rPr>
        <sz val="7"/>
        <rFont val="Arial"/>
        <family val="2"/>
      </rPr>
      <t>CPU_IFAM.COZ.182</t>
    </r>
  </si>
  <si>
    <r>
      <rPr>
        <sz val="7"/>
        <rFont val="Arial"/>
        <family val="2"/>
      </rPr>
      <t>TUBO, PVC, SOLDÁVEL, DN 40MM - FORNECIMENTO E INSTALAÇÃO.</t>
    </r>
  </si>
  <si>
    <r>
      <rPr>
        <sz val="7"/>
        <rFont val="Arial"/>
        <family val="2"/>
      </rPr>
      <t>13.1.11</t>
    </r>
  </si>
  <si>
    <r>
      <rPr>
        <sz val="7"/>
        <rFont val="Arial"/>
        <family val="2"/>
      </rPr>
      <t>CPU_IFAM.COZ.183</t>
    </r>
  </si>
  <si>
    <r>
      <rPr>
        <sz val="7"/>
        <rFont val="Arial"/>
        <family val="2"/>
      </rPr>
      <t>TUBO, PVC, SOLDÁVEL, DN 50MM - FORNECIMENTO E INSTALAÇÃO</t>
    </r>
  </si>
  <si>
    <r>
      <rPr>
        <sz val="7"/>
        <rFont val="Arial"/>
        <family val="2"/>
      </rPr>
      <t>13.1.12</t>
    </r>
  </si>
  <si>
    <r>
      <rPr>
        <sz val="7"/>
        <rFont val="Arial"/>
        <family val="2"/>
      </rPr>
      <t>90375</t>
    </r>
  </si>
  <si>
    <r>
      <rPr>
        <sz val="7"/>
        <rFont val="Arial"/>
        <family val="2"/>
      </rPr>
      <t>BUCHA DE REDUÇÃO, PVC, SOLDÁVEL, DN 40MM X 32MM, INSTALADO EM RAMAL OU SUB-RAMAL DE ÁGUA - FORNECIMENTO E INSTALAÇÃO. AF_03/2015</t>
    </r>
  </si>
  <si>
    <r>
      <rPr>
        <sz val="7"/>
        <rFont val="Arial"/>
        <family val="2"/>
      </rPr>
      <t>13.1.13</t>
    </r>
  </si>
  <si>
    <r>
      <rPr>
        <sz val="7"/>
        <rFont val="Arial"/>
        <family val="2"/>
      </rPr>
      <t>CPU_IFAM.COZ.187</t>
    </r>
  </si>
  <si>
    <r>
      <rPr>
        <sz val="7"/>
        <rFont val="Arial"/>
        <family val="2"/>
      </rPr>
      <t>BUCHA DE REDUÇÃO, PVC, SOLDÁVEL, DN 50MM X 40MM, INSTALADO EM RAMAL OU SUB-RAMAL DE ÁGUA - FORNECIMENTO E INSTALAÇÃO</t>
    </r>
  </si>
  <si>
    <r>
      <rPr>
        <sz val="7"/>
        <rFont val="Arial"/>
        <family val="2"/>
      </rPr>
      <t>13.1.14</t>
    </r>
  </si>
  <si>
    <r>
      <rPr>
        <sz val="7"/>
        <rFont val="Arial"/>
        <family val="2"/>
      </rPr>
      <t>CPU_IFAM.COZ.188</t>
    </r>
  </si>
  <si>
    <r>
      <rPr>
        <sz val="7"/>
        <rFont val="Arial"/>
        <family val="2"/>
      </rPr>
      <t>JOELHO 90º PVC SOLDÁVEL D=40MM INSTALADO EM RAMAL OU SUB-RAMAL DE ÁGUA FRIA, FORNECIMENTO E INSTALAÇÃO</t>
    </r>
  </si>
  <si>
    <r>
      <rPr>
        <sz val="7"/>
        <rFont val="Arial"/>
        <family val="2"/>
      </rPr>
      <t>13.1.15</t>
    </r>
  </si>
  <si>
    <r>
      <rPr>
        <sz val="7"/>
        <rFont val="Arial"/>
        <family val="2"/>
      </rPr>
      <t>CPU_IFAM.COZ.189</t>
    </r>
  </si>
  <si>
    <r>
      <rPr>
        <sz val="7"/>
        <rFont val="Arial"/>
        <family val="2"/>
      </rPr>
      <t>JOELHO 90º PVC SOLDÁVEL D=50MM INSTALADO EM RAMAL OU SUB-RAMAL DE ÁGUA FRIA, FORNECIMENTO E INSTALAÇÃO</t>
    </r>
  </si>
  <si>
    <r>
      <rPr>
        <sz val="7"/>
        <rFont val="Arial"/>
        <family val="2"/>
      </rPr>
      <t>13.1.16</t>
    </r>
  </si>
  <si>
    <r>
      <rPr>
        <sz val="7"/>
        <rFont val="Arial"/>
        <family val="2"/>
      </rPr>
      <t>CPU_IFAM.COZ.190</t>
    </r>
  </si>
  <si>
    <r>
      <rPr>
        <sz val="7"/>
        <rFont val="Arial"/>
        <family val="2"/>
      </rPr>
      <t>JOELHO DE REDUCAO, PVC SOLDAVEL, 90 GRAUS, 25 MM X 20 MM, PARA AGUA FRIA PREDIAL INSTALADO EM RAMAL OU SUB-RAMAL DE ÁGUA FRIA, FORNECIMENTO E INSTALAÇÃO</t>
    </r>
  </si>
  <si>
    <r>
      <rPr>
        <sz val="7"/>
        <rFont val="Arial"/>
        <family val="2"/>
      </rPr>
      <t>13.1.17</t>
    </r>
  </si>
  <si>
    <r>
      <rPr>
        <sz val="7"/>
        <rFont val="Arial"/>
        <family val="2"/>
      </rPr>
      <t>CPU_IFAM.COZ.191</t>
    </r>
  </si>
  <si>
    <r>
      <rPr>
        <sz val="7"/>
        <rFont val="Arial"/>
        <family val="2"/>
      </rPr>
      <t>JOELHO DE REDUCAO, PVC SOLDAVEL, 90 GRAUS, 32 MM X 25 MM, PARA AGUA FRIA PREDIAL INSTALADO EM RAMAL OU SUB-RAMAL DE ÁGUA FRIA, FORNECIMENTO E INSTALAÇÃO</t>
    </r>
  </si>
  <si>
    <r>
      <rPr>
        <sz val="7"/>
        <rFont val="Arial"/>
        <family val="2"/>
      </rPr>
      <t>13.1.18</t>
    </r>
  </si>
  <si>
    <r>
      <rPr>
        <sz val="7"/>
        <rFont val="Arial"/>
        <family val="2"/>
      </rPr>
      <t>CPU_IFAM.COZ.192</t>
    </r>
  </si>
  <si>
    <r>
      <rPr>
        <sz val="7"/>
        <rFont val="Arial"/>
        <family val="2"/>
      </rPr>
      <t>TE DE REDUCAO, PVC, SOLDAVEL, 90 GRAUS, 40 MM X 32 MM, PARA AGUA FRIA PREDIAL INSTALADO EM RAMAL OU SUB-RAMAL DE ÁGUA FRIA, FORNECIMENTO E INSTALAÇÃO</t>
    </r>
  </si>
  <si>
    <r>
      <rPr>
        <sz val="7"/>
        <rFont val="Arial"/>
        <family val="2"/>
      </rPr>
      <t>13.1.19</t>
    </r>
  </si>
  <si>
    <r>
      <rPr>
        <sz val="7"/>
        <rFont val="Arial"/>
        <family val="2"/>
      </rPr>
      <t>CPU_IFAM.COZ.193</t>
    </r>
  </si>
  <si>
    <r>
      <rPr>
        <sz val="7"/>
        <rFont val="Arial"/>
        <family val="2"/>
      </rPr>
      <t>TE SOLDAVEL, PVC, 90 GRAUS,50 MM, PARA AGUA FRIA PREDIAL INSTALADO EM RAMAL OU SUB-RAMAL DE ÁGUA FRIA, FORNECIMENTO E INSTALAÇÃO</t>
    </r>
  </si>
  <si>
    <r>
      <rPr>
        <sz val="7"/>
        <rFont val="Arial"/>
        <family val="2"/>
      </rPr>
      <t>13.1.20</t>
    </r>
  </si>
  <si>
    <r>
      <rPr>
        <sz val="7"/>
        <rFont val="Arial"/>
        <family val="2"/>
      </rPr>
      <t>93382</t>
    </r>
  </si>
  <si>
    <r>
      <rPr>
        <sz val="7"/>
        <rFont val="Arial"/>
        <family val="2"/>
      </rPr>
      <t>REATERRO MANUAL DE VALAS COM COMPACTAÇÃO MECANIZADA. AF_04/2016</t>
    </r>
  </si>
  <si>
    <r>
      <rPr>
        <sz val="7"/>
        <rFont val="Arial"/>
        <family val="2"/>
      </rPr>
      <t>13.1.21</t>
    </r>
  </si>
  <si>
    <r>
      <rPr>
        <sz val="7"/>
        <rFont val="Arial"/>
        <family val="2"/>
      </rPr>
      <t>93358</t>
    </r>
  </si>
  <si>
    <r>
      <rPr>
        <sz val="7"/>
        <rFont val="Arial"/>
        <family val="2"/>
      </rPr>
      <t>ESCAVAÇÃO MANUAL DE VALA COM PROFUNDIDADE MENOR OU IGUAL A 1,30 M. AF_02/2021</t>
    </r>
  </si>
  <si>
    <r>
      <rPr>
        <b/>
        <sz val="7"/>
        <rFont val="Arial"/>
        <family val="2"/>
      </rPr>
      <t>13.2</t>
    </r>
  </si>
  <si>
    <r>
      <rPr>
        <b/>
        <sz val="7"/>
        <rFont val="Arial"/>
        <family val="2"/>
      </rPr>
      <t>INSTALAÇÕES PREDIAIS DE ESGOTO</t>
    </r>
  </si>
  <si>
    <r>
      <rPr>
        <sz val="7"/>
        <rFont val="Arial"/>
        <family val="2"/>
      </rPr>
      <t>13.2.1</t>
    </r>
  </si>
  <si>
    <r>
      <rPr>
        <sz val="7"/>
        <rFont val="Arial"/>
        <family val="2"/>
      </rPr>
      <t>97903</t>
    </r>
  </si>
  <si>
    <r>
      <rPr>
        <sz val="7"/>
        <rFont val="Arial"/>
        <family val="2"/>
      </rPr>
      <t>CAIXA ENTERRADA HIDRÁULICA RETANGULAR EM ALVENARIA COM TIJOLOS CERÂMICOS MACIÇOS, DIMENSÕES INTERNAS: 0,8X0,8X0,6 M PARA REDE DE ESGOTO. AF_12/2020</t>
    </r>
  </si>
  <si>
    <r>
      <rPr>
        <sz val="7"/>
        <rFont val="Arial"/>
        <family val="2"/>
      </rPr>
      <t>13.2.2</t>
    </r>
  </si>
  <si>
    <r>
      <rPr>
        <sz val="7"/>
        <rFont val="Arial"/>
        <family val="2"/>
      </rPr>
      <t>13.2.3</t>
    </r>
  </si>
  <si>
    <r>
      <rPr>
        <sz val="7"/>
        <rFont val="Arial"/>
        <family val="2"/>
      </rPr>
      <t>89709</t>
    </r>
  </si>
  <si>
    <r>
      <rPr>
        <sz val="7"/>
        <rFont val="Arial"/>
        <family val="2"/>
      </rPr>
      <t>RALO SIFONADO, PVC, DN 100 X 40 MM, JUNTA SOLDÁVEL, FORNECIDO E INSTALADO EM RAMAL DE DESCARGA OU EM RAMAL DE ESGOTO SANITÁRIO. AF_12/2014</t>
    </r>
  </si>
  <si>
    <r>
      <rPr>
        <sz val="7"/>
        <rFont val="Arial"/>
        <family val="2"/>
      </rPr>
      <t>13.2.4</t>
    </r>
  </si>
  <si>
    <r>
      <rPr>
        <sz val="7"/>
        <rFont val="Arial"/>
        <family val="2"/>
      </rPr>
      <t>89798</t>
    </r>
  </si>
  <si>
    <r>
      <rPr>
        <sz val="7"/>
        <rFont val="Arial"/>
        <family val="2"/>
      </rPr>
      <t>TUBO PVC, SERIE NORMAL, ESGOTO PREDIAL, DN 50 MM, FORNECIDO E INSTALADO EM PRUMADA DE ESGOTO SANITÁRIO OU VENTILAÇÃO. AF_12/2014</t>
    </r>
  </si>
  <si>
    <r>
      <rPr>
        <sz val="7"/>
        <rFont val="Arial"/>
        <family val="2"/>
      </rPr>
      <t>13.2.5</t>
    </r>
  </si>
  <si>
    <r>
      <rPr>
        <sz val="7"/>
        <rFont val="Arial"/>
        <family val="2"/>
      </rPr>
      <t>91792</t>
    </r>
  </si>
  <si>
    <r>
      <rPr>
        <sz val="7"/>
        <rFont val="Arial"/>
        <family val="2"/>
      </rPr>
      <t>(COMPOSIÇÃO REPRESENTATIVA) DO SERVIÇO DE INSTALAÇÃO DE TUBO DE PVC, SÉRIE NORMAL, ESGOTO PREDIAL, DN 40 MM (INSTALADO EM RAMAL DE DESCARGA OU RAMAL DE ESGOTO SANITÁRIO), INCLUSIVE CONEXÕES, CORTES E FIXAÇÕES, PARA PRÉDIOS. AF_10/2015</t>
    </r>
  </si>
  <si>
    <r>
      <rPr>
        <sz val="7"/>
        <rFont val="Arial"/>
        <family val="2"/>
      </rPr>
      <t>13.2.6</t>
    </r>
  </si>
  <si>
    <r>
      <rPr>
        <sz val="7"/>
        <rFont val="Arial"/>
        <family val="2"/>
      </rPr>
      <t>91793</t>
    </r>
  </si>
  <si>
    <r>
      <rPr>
        <sz val="7"/>
        <rFont val="Arial"/>
        <family val="2"/>
      </rPr>
      <t>(COMPOSIÇÃO REPRESENTATIVA) DO SERVIÇO DE INSTALAÇÃO DE TUBO DE PVC, SÉRIE NORMAL, ESGOTO PREDIAL, DN 50 MM (INSTALADO EM RAMAL DE DESCARGA OU RAMAL DE ESGOTO SANITÁRIO), INCLUSIVE CONEXÕES, CORTES E FIXAÇÕES PARA, PRÉDIOS. AF_10/2015</t>
    </r>
  </si>
  <si>
    <r>
      <rPr>
        <sz val="7"/>
        <rFont val="Arial"/>
        <family val="2"/>
      </rPr>
      <t>13.2.7</t>
    </r>
  </si>
  <si>
    <r>
      <rPr>
        <sz val="7"/>
        <rFont val="Arial"/>
        <family val="2"/>
      </rPr>
      <t>91795</t>
    </r>
  </si>
  <si>
    <r>
      <rPr>
        <sz val="7"/>
        <rFont val="Arial"/>
        <family val="2"/>
      </rPr>
      <t>(COMPOSIÇÃO REPRESENTATIVA) DO SERVIÇO DE INST. TUBO PVC, SÉRIE N, ESGOTO PREDIAL, 100 MM (INST. RAMAL DESCARGA, RAMAL DE ESG. SANIT., PRUMADA ESG. SANIT., VENTILAÇÃO OU SUB-COLETOR AÉREO), INCL. CONEXÕES E CORTES, FIXAÇÕES, P/ PRÉDIOS. AF_10/2015</t>
    </r>
  </si>
  <si>
    <r>
      <rPr>
        <sz val="7"/>
        <rFont val="Arial"/>
        <family val="2"/>
      </rPr>
      <t>13.2.8</t>
    </r>
  </si>
  <si>
    <r>
      <rPr>
        <sz val="7"/>
        <rFont val="Arial"/>
        <family val="2"/>
      </rPr>
      <t>13.2.9</t>
    </r>
  </si>
  <si>
    <r>
      <rPr>
        <sz val="7"/>
        <rFont val="Arial"/>
        <family val="2"/>
      </rPr>
      <t>CPU_IFAM.COZ.194</t>
    </r>
  </si>
  <si>
    <r>
      <rPr>
        <sz val="7"/>
        <rFont val="Arial"/>
        <family val="2"/>
      </rPr>
      <t>CAIXA SIFONADA, PVC, DN 100 X 100 X 50 MM, JUNTA ELÁSTICA COM TAMPA CEGA, FORNECIDA E INSTALADA EM RAMAL DE DESCARGA OU EM RAMAL DE ESGOTO SANITÁRIO FORNECIMENTO E INSTALAÇÃO</t>
    </r>
  </si>
  <si>
    <r>
      <rPr>
        <sz val="7"/>
        <rFont val="Arial"/>
        <family val="2"/>
      </rPr>
      <t>13.2.10</t>
    </r>
  </si>
  <si>
    <r>
      <rPr>
        <sz val="7"/>
        <rFont val="Arial"/>
        <family val="2"/>
      </rPr>
      <t>89707</t>
    </r>
  </si>
  <si>
    <r>
      <rPr>
        <sz val="7"/>
        <rFont val="Arial"/>
        <family val="2"/>
      </rPr>
      <t>CAIXA SIFONADA, PVC, DN 100 X 100 X 50 MM, JUNTA ELÁSTICA, FORNECIDA E INSTALADA EM RAMAL DE DESCARGA OU EM RAMAL DE ESGOTO SANITÁRIO. AF_12/2014</t>
    </r>
  </si>
  <si>
    <r>
      <rPr>
        <sz val="7"/>
        <rFont val="Arial"/>
        <family val="2"/>
      </rPr>
      <t>13.2.11</t>
    </r>
  </si>
  <si>
    <r>
      <rPr>
        <sz val="7"/>
        <rFont val="Arial"/>
        <family val="2"/>
      </rPr>
      <t>90696</t>
    </r>
  </si>
  <si>
    <r>
      <rPr>
        <sz val="7"/>
        <rFont val="Arial"/>
        <family val="2"/>
      </rPr>
      <t>TUBO DE PVC PARA REDE COLETORA DE ESGOTO DE PAREDE MACIÇA, DN 200 MM, JUNTA ELÁSTICA - FORNECIMENTO E ASSENTAMENTO. AF_01/2021</t>
    </r>
  </si>
  <si>
    <r>
      <rPr>
        <sz val="7"/>
        <rFont val="Arial"/>
        <family val="2"/>
      </rPr>
      <t>13.2.12</t>
    </r>
  </si>
  <si>
    <r>
      <rPr>
        <sz val="7"/>
        <rFont val="Arial"/>
        <family val="2"/>
      </rPr>
      <t>91796</t>
    </r>
  </si>
  <si>
    <r>
      <rPr>
        <sz val="7"/>
        <rFont val="Arial"/>
        <family val="2"/>
      </rPr>
      <t>(COMPOSIÇÃO REPRESENTATIVA) DO SERVIÇO DE INSTALAÇÃO DE TUBO DE PVC, SÉRIE NORMAL, ESGOTO PREDIAL, DN 150 MM (INSTALADO EM SUB-COLETOR AÉREO), INCLUSIVE CONEXÕES, CORTES E FIXAÇÕES, PARA PRÉDIOS. AF_10/2015</t>
    </r>
  </si>
  <si>
    <r>
      <rPr>
        <sz val="7"/>
        <rFont val="Arial"/>
        <family val="2"/>
      </rPr>
      <t>13.2.13</t>
    </r>
  </si>
  <si>
    <r>
      <rPr>
        <sz val="7"/>
        <rFont val="Arial"/>
        <family val="2"/>
      </rPr>
      <t>89785</t>
    </r>
  </si>
  <si>
    <r>
      <rPr>
        <sz val="7"/>
        <rFont val="Arial"/>
        <family val="2"/>
      </rPr>
      <t>JUNÇÃO SIMPLES, PVC, SERIE NORMAL, ESGOTO PREDIAL, DN 50 X 50 MM, JUNTA ELÁSTICA, FORNECIDO E INSTALADO EM RAMAL DE DESCARGA OU RAMAL DE ESGOTO SANITÁRIO. AF_12/2014</t>
    </r>
  </si>
  <si>
    <r>
      <rPr>
        <sz val="7"/>
        <rFont val="Arial"/>
        <family val="2"/>
      </rPr>
      <t>13.2.14</t>
    </r>
  </si>
  <si>
    <r>
      <rPr>
        <sz val="7"/>
        <rFont val="Arial"/>
        <family val="2"/>
      </rPr>
      <t>CPU_IFAM.COZ.196</t>
    </r>
  </si>
  <si>
    <r>
      <rPr>
        <sz val="7"/>
        <rFont val="Arial"/>
        <family val="2"/>
      </rPr>
      <t>TERMINAL DE VENTILACAO, 50 MM, SERIE NORMAL, ESGOTO PREDIAL FORNECIMENTO E INSTALAÇÃO</t>
    </r>
  </si>
  <si>
    <r>
      <rPr>
        <sz val="7"/>
        <rFont val="Arial"/>
        <family val="2"/>
      </rPr>
      <t>13.2.15</t>
    </r>
  </si>
  <si>
    <r>
      <rPr>
        <sz val="7"/>
        <rFont val="Arial"/>
        <family val="2"/>
      </rPr>
      <t>CPU_IFAM.COZ.199</t>
    </r>
  </si>
  <si>
    <r>
      <rPr>
        <sz val="7"/>
        <rFont val="Arial"/>
        <family val="2"/>
      </rPr>
      <t>CAIXA EM ALVENARIA PARA REGISTRO (40X40X60cm) DE 1/2 TIJOLO COMUM, LASTRO DE CONCRETO E TAMPA DE CONCRETO</t>
    </r>
  </si>
  <si>
    <r>
      <rPr>
        <sz val="7"/>
        <rFont val="Arial"/>
        <family val="2"/>
      </rPr>
      <t>13.2.16</t>
    </r>
  </si>
  <si>
    <r>
      <rPr>
        <sz val="7"/>
        <rFont val="Arial"/>
        <family val="2"/>
      </rPr>
      <t>98107</t>
    </r>
  </si>
  <si>
    <r>
      <rPr>
        <sz val="7"/>
        <rFont val="Arial"/>
        <family val="2"/>
      </rPr>
      <t>CAIXA DE GORDURA SIMPLES (CAPACIDADE: 36 L), RETANGULAR, EM ALVENARIA COM BLOCOS DE CONCRETO, DIMENSÕES INTERNAS = 0,2X0,4 M, ALTURA INTERNA = 0,8 M. AF_12/2020</t>
    </r>
  </si>
  <si>
    <r>
      <rPr>
        <sz val="7"/>
        <rFont val="Arial"/>
        <family val="2"/>
      </rPr>
      <t>13.2.17</t>
    </r>
  </si>
  <si>
    <r>
      <rPr>
        <sz val="7"/>
        <rFont val="Arial"/>
        <family val="2"/>
      </rPr>
      <t>98108</t>
    </r>
  </si>
  <si>
    <r>
      <rPr>
        <sz val="7"/>
        <rFont val="Arial"/>
        <family val="2"/>
      </rPr>
      <t>CAIXA DE GORDURA DUPLA (CAPACIDADE: 126 L), RETANGULAR, EM ALVENARIA COM BLOCOS DE CONCRETO, DIMENSÕES INTERNAS = 0,4X0,7 M, ALTURA INTERNA = 0,8 M. AF_12/2020</t>
    </r>
  </si>
  <si>
    <r>
      <rPr>
        <sz val="7"/>
        <rFont val="Arial"/>
        <family val="2"/>
      </rPr>
      <t>13.2.18</t>
    </r>
  </si>
  <si>
    <r>
      <rPr>
        <sz val="7"/>
        <rFont val="Arial"/>
        <family val="2"/>
      </rPr>
      <t>98109</t>
    </r>
  </si>
  <si>
    <r>
      <rPr>
        <sz val="7"/>
        <rFont val="Arial"/>
        <family val="2"/>
      </rPr>
      <t>CAIXA DE GORDURA ESPECIAL (CAPACIDADE: 312 L - PARA ATÉ 146 PESSOAS SERVIDAS NO PICO), RETANGULAR, EM ALVENARIA COM BLOCOS DE CONCRETO, DIMENSÕES INTERNAS = 0,4X1,2 M, ALTURA INTERNA = 1 M. AF_12/2020</t>
    </r>
  </si>
  <si>
    <r>
      <rPr>
        <sz val="7"/>
        <rFont val="Arial"/>
        <family val="2"/>
      </rPr>
      <t>13.2.19</t>
    </r>
  </si>
  <si>
    <r>
      <rPr>
        <sz val="7"/>
        <rFont val="Arial"/>
        <family val="2"/>
      </rPr>
      <t>90107</t>
    </r>
  </si>
  <si>
    <r>
      <rPr>
        <sz val="7"/>
        <rFont val="Arial"/>
        <family val="2"/>
      </rPr>
      <t>ESCAVAÇÃO MECANIZADA DE VALA COM PROFUNDIDADE MAIOR QUE 1,5 M ATÉ 3,0 M (MÉDIA ENTRE MONTANTE E JUSANTE/UMA COMPOSIÇÃO POR TRECHO) COM RETROESCAVADEIRA (CAPACIDADE DA CAÇAMBA DA RETRO: 0,26 M3 / POTÊNCIA: 88 HP), LARGURA MENOR QUE 0,8 M, EM SOLO DE1A CATEGORIA, LOCAIS COM BAIXO NÍVEL DE INTERFERÊNCIA. AF_02/2021</t>
    </r>
  </si>
  <si>
    <r>
      <rPr>
        <b/>
        <sz val="7"/>
        <rFont val="Arial"/>
        <family val="2"/>
      </rPr>
      <t>13.3</t>
    </r>
  </si>
  <si>
    <r>
      <rPr>
        <b/>
        <sz val="7"/>
        <rFont val="Arial"/>
        <family val="2"/>
      </rPr>
      <t>INSTALAÇÕES PREDIAIS DE ÁGUAS PLUVIAIS</t>
    </r>
  </si>
  <si>
    <r>
      <rPr>
        <sz val="7"/>
        <rFont val="Arial"/>
        <family val="2"/>
      </rPr>
      <t>13.3.1</t>
    </r>
  </si>
  <si>
    <r>
      <rPr>
        <sz val="7"/>
        <rFont val="Arial"/>
        <family val="2"/>
      </rPr>
      <t>91790</t>
    </r>
  </si>
  <si>
    <r>
      <rPr>
        <sz val="7"/>
        <rFont val="Arial"/>
        <family val="2"/>
      </rPr>
      <t>(COMPOSIÇÃO REPRESENTATIVA) DO SERVIÇO DE INSTALAÇÃO DE TUBOS DE PVC, SÉRIE R, ÁGUA PLUVIAL, DN 100 MM (INSTALADO EM RAMAL DE ENCAMINHAMENTO, OU CONDUTORES VERTICAIS), INCLUSIVE CONEXÕES, CORTES E FIXAÇÕES, PARA PRÉDIOS. AF_10/2015</t>
    </r>
  </si>
  <si>
    <r>
      <rPr>
        <sz val="7"/>
        <rFont val="Arial"/>
        <family val="2"/>
      </rPr>
      <t>13.3.2</t>
    </r>
  </si>
  <si>
    <r>
      <rPr>
        <sz val="7"/>
        <rFont val="Arial"/>
        <family val="2"/>
      </rPr>
      <t>99255</t>
    </r>
  </si>
  <si>
    <r>
      <rPr>
        <sz val="7"/>
        <rFont val="Arial"/>
        <family val="2"/>
      </rPr>
      <t>CAIXA ENTERRADA HIDRÁULICA RETANGULAR EM ALVENARIA COM TIJOLOS CERÂMICOS MACIÇOS, DIMENSÕES INTERNAS: 0,8X0,8X0,6 M PARA REDE DE DRENAGEM. AF_12/2020</t>
    </r>
  </si>
  <si>
    <r>
      <rPr>
        <sz val="7"/>
        <rFont val="Arial"/>
        <family val="2"/>
      </rPr>
      <t>13.3.3</t>
    </r>
  </si>
  <si>
    <r>
      <rPr>
        <sz val="7"/>
        <rFont val="Arial"/>
        <family val="2"/>
      </rPr>
      <t>CPU_IFAM.COZ.203</t>
    </r>
  </si>
  <si>
    <r>
      <rPr>
        <sz val="7"/>
        <rFont val="Arial"/>
        <family val="2"/>
      </rPr>
      <t>GRELHA HEMISFÉRICA DE FERRO FUNDIDO D=100 MM - FORNECIMENTO E INSTALAÇÃO</t>
    </r>
  </si>
  <si>
    <r>
      <rPr>
        <sz val="7"/>
        <rFont val="Arial"/>
        <family val="2"/>
      </rPr>
      <t>13.3.4</t>
    </r>
  </si>
  <si>
    <r>
      <rPr>
        <sz val="7"/>
        <rFont val="Arial"/>
        <family val="2"/>
      </rPr>
      <t>13.3.5</t>
    </r>
  </si>
  <si>
    <r>
      <rPr>
        <b/>
        <sz val="7"/>
        <rFont val="Arial"/>
        <family val="2"/>
      </rPr>
      <t>13.4</t>
    </r>
  </si>
  <si>
    <r>
      <rPr>
        <b/>
        <sz val="7"/>
        <rFont val="Arial"/>
        <family val="2"/>
      </rPr>
      <t>RETIRADA INSTALAÇÕES EXISTENTES</t>
    </r>
  </si>
  <si>
    <r>
      <rPr>
        <sz val="7"/>
        <rFont val="Arial"/>
        <family val="2"/>
      </rPr>
      <t>13.4.1</t>
    </r>
  </si>
  <si>
    <r>
      <rPr>
        <sz val="7"/>
        <rFont val="Arial"/>
        <family val="2"/>
      </rPr>
      <t>CPU_IFAM.COZ.200</t>
    </r>
  </si>
  <si>
    <r>
      <rPr>
        <sz val="7"/>
        <rFont val="Arial"/>
        <family val="2"/>
      </rPr>
      <t>RETIRADA DE TUBO PVC DE HIDRÁULICA/ESGOTO</t>
    </r>
  </si>
  <si>
    <r>
      <rPr>
        <sz val="7"/>
        <rFont val="Arial"/>
        <family val="2"/>
      </rPr>
      <t>13.4.2</t>
    </r>
  </si>
  <si>
    <r>
      <rPr>
        <sz val="7"/>
        <rFont val="Arial"/>
        <family val="2"/>
      </rPr>
      <t>CPU_IFAM.COZ.201</t>
    </r>
  </si>
  <si>
    <r>
      <rPr>
        <sz val="7"/>
        <rFont val="Arial"/>
        <family val="2"/>
      </rPr>
      <t>DEMOLIÇÃO DE CAIXA DE INSPEÇÃO</t>
    </r>
  </si>
  <si>
    <r>
      <rPr>
        <sz val="7"/>
        <rFont val="Arial"/>
        <family val="2"/>
      </rPr>
      <t>13.4.3</t>
    </r>
  </si>
  <si>
    <r>
      <rPr>
        <sz val="7"/>
        <rFont val="Arial"/>
        <family val="2"/>
      </rPr>
      <t>90444</t>
    </r>
  </si>
  <si>
    <r>
      <rPr>
        <sz val="7"/>
        <rFont val="Arial"/>
        <family val="2"/>
      </rPr>
      <t>RASGO EM CONTRAPISO PARA RAMAIS/ DISTRIBUIÇÃO COM DIÂMETROS MENORES OU IGUAIS A 40 MM. AF_05/2015</t>
    </r>
  </si>
  <si>
    <r>
      <rPr>
        <sz val="7"/>
        <rFont val="Arial"/>
        <family val="2"/>
      </rPr>
      <t>13.4.4</t>
    </r>
  </si>
  <si>
    <r>
      <rPr>
        <sz val="7"/>
        <rFont val="Arial"/>
        <family val="2"/>
      </rPr>
      <t>90446</t>
    </r>
  </si>
  <si>
    <r>
      <rPr>
        <sz val="7"/>
        <rFont val="Arial"/>
        <family val="2"/>
      </rPr>
      <t>RASGO EM CONTRAPISO PARA RAMAIS/ DISTRIBUIÇÃO COM DIÂMETROS MAIORES QUE 75 MM. AF_05/2015</t>
    </r>
  </si>
  <si>
    <r>
      <rPr>
        <sz val="7"/>
        <rFont val="Arial"/>
        <family val="2"/>
      </rPr>
      <t>13.4.5</t>
    </r>
  </si>
  <si>
    <r>
      <rPr>
        <sz val="7"/>
        <rFont val="Arial"/>
        <family val="2"/>
      </rPr>
      <t>CPU_IFAM.COZ.202</t>
    </r>
  </si>
  <si>
    <r>
      <rPr>
        <sz val="7"/>
        <rFont val="Arial"/>
        <family val="2"/>
      </rPr>
      <t>RASGO EM PISO INDUSTRIAL DE ALTA RESISTÊNCIA</t>
    </r>
  </si>
  <si>
    <r>
      <rPr>
        <sz val="7"/>
        <rFont val="Arial"/>
        <family val="2"/>
      </rPr>
      <t>13.4.6</t>
    </r>
  </si>
  <si>
    <r>
      <rPr>
        <sz val="7"/>
        <rFont val="Arial"/>
        <family val="2"/>
      </rPr>
      <t>CPU_IFAM.COZ.204</t>
    </r>
  </si>
  <si>
    <r>
      <rPr>
        <sz val="7"/>
        <rFont val="Arial"/>
        <family val="2"/>
      </rPr>
      <t>RECONSTRUÇÃO DE PISO INDUSTRIAL DE ALTA RESISTENCIA, ESPESSURA 8MM, INCLUSO JUNTAS DE DILATACAO PLASTICAS E POLIMENTO MECANIZADO</t>
    </r>
  </si>
  <si>
    <r>
      <rPr>
        <b/>
        <sz val="7"/>
        <rFont val="Arial"/>
        <family val="2"/>
      </rPr>
      <t>13.5</t>
    </r>
  </si>
  <si>
    <r>
      <rPr>
        <b/>
        <sz val="7"/>
        <rFont val="Arial"/>
        <family val="2"/>
      </rPr>
      <t>LOUÇAS, BANCADAS, METAIS E ACESSÓRIOS</t>
    </r>
  </si>
  <si>
    <r>
      <rPr>
        <sz val="7"/>
        <rFont val="Arial"/>
        <family val="2"/>
      </rPr>
      <t>13.5.1</t>
    </r>
  </si>
  <si>
    <r>
      <rPr>
        <sz val="7"/>
        <rFont val="Arial"/>
        <family val="2"/>
      </rPr>
      <t>CPU_IFAM.COZ.181</t>
    </r>
  </si>
  <si>
    <r>
      <rPr>
        <sz val="7"/>
        <rFont val="Arial"/>
        <family val="2"/>
      </rPr>
      <t>ESPELHO CRISTAL ESPESSURA 4MM, COLADO</t>
    </r>
  </si>
  <si>
    <r>
      <rPr>
        <sz val="7"/>
        <rFont val="Arial"/>
        <family val="2"/>
      </rPr>
      <t>13.5.2</t>
    </r>
  </si>
  <si>
    <r>
      <rPr>
        <sz val="7"/>
        <rFont val="Arial"/>
        <family val="2"/>
      </rPr>
      <t>100858</t>
    </r>
  </si>
  <si>
    <r>
      <rPr>
        <sz val="7"/>
        <rFont val="Arial"/>
        <family val="2"/>
      </rPr>
      <t>MICTÓRIO SIFONADO LOUÇA BRANCA ? PADRÃO MÉDIO ? FORNECIMENTO E INSTALAÇÃO. AF_01/2020</t>
    </r>
  </si>
  <si>
    <r>
      <rPr>
        <sz val="7"/>
        <rFont val="Arial"/>
        <family val="2"/>
      </rPr>
      <t>13.5.3</t>
    </r>
  </si>
  <si>
    <r>
      <rPr>
        <sz val="7"/>
        <rFont val="Arial"/>
        <family val="2"/>
      </rPr>
      <t>86932</t>
    </r>
  </si>
  <si>
    <r>
      <rPr>
        <sz val="7"/>
        <rFont val="Arial"/>
        <family val="2"/>
      </rPr>
      <t>VASO SANITÁRIO SIFONADO COM CAIXA ACOPLADA LOUÇA BRANCA - PADRÃO MÉDIO, INCLUSO ENGATE FLEXÍVEL EM METAL CROMADO, 1/2 X 40CM - FORNECIMENTO E INSTALAÇÃO. AF_01/2020</t>
    </r>
  </si>
  <si>
    <r>
      <rPr>
        <sz val="7"/>
        <rFont val="Arial"/>
        <family val="2"/>
      </rPr>
      <t>13.5.4</t>
    </r>
  </si>
  <si>
    <r>
      <rPr>
        <sz val="7"/>
        <rFont val="Arial"/>
        <family val="2"/>
      </rPr>
      <t>95543</t>
    </r>
  </si>
  <si>
    <r>
      <rPr>
        <sz val="7"/>
        <rFont val="Arial"/>
        <family val="2"/>
      </rPr>
      <t>PORTA TOALHA BANHO EM METAL CROMADO, TIPO BARRA, INCLUSO FIXAÇÃO. AF_01/2020</t>
    </r>
  </si>
  <si>
    <r>
      <rPr>
        <sz val="7"/>
        <rFont val="Arial"/>
        <family val="2"/>
      </rPr>
      <t>13.5.5</t>
    </r>
  </si>
  <si>
    <r>
      <rPr>
        <sz val="7"/>
        <rFont val="Arial"/>
        <family val="2"/>
      </rPr>
      <t>95544</t>
    </r>
  </si>
  <si>
    <r>
      <rPr>
        <sz val="7"/>
        <rFont val="Arial"/>
        <family val="2"/>
      </rPr>
      <t>PAPELEIRA DE PAREDE EM METAL CROMADO SEM TAMPA, INCLUSO FIXAÇÃO. AF_01/2020</t>
    </r>
  </si>
  <si>
    <r>
      <rPr>
        <sz val="7"/>
        <rFont val="Arial"/>
        <family val="2"/>
      </rPr>
      <t>13.5.6</t>
    </r>
  </si>
  <si>
    <r>
      <rPr>
        <sz val="7"/>
        <rFont val="Arial"/>
        <family val="2"/>
      </rPr>
      <t>95547</t>
    </r>
  </si>
  <si>
    <r>
      <rPr>
        <sz val="7"/>
        <rFont val="Arial"/>
        <family val="2"/>
      </rPr>
      <t>SABONETEIRA PLASTICA TIPO DISPENSER PARA SABONETE LIQUIDO COM RESERVATORIO 800 A 1500 ML, INCLUSO FIXAÇÃO. AF_01/2020</t>
    </r>
  </si>
  <si>
    <r>
      <rPr>
        <sz val="7"/>
        <rFont val="Arial"/>
        <family val="2"/>
      </rPr>
      <t>13.5.7</t>
    </r>
  </si>
  <si>
    <r>
      <rPr>
        <sz val="7"/>
        <rFont val="Arial"/>
        <family val="2"/>
      </rPr>
      <t>100868</t>
    </r>
  </si>
  <si>
    <r>
      <rPr>
        <sz val="7"/>
        <rFont val="Arial"/>
        <family val="2"/>
      </rPr>
      <t>BARRA DE APOIO RETA, EM ACO INOX POLIDO, COMPRIMENTO 80 CM, FIXADA NA PAREDE - FORNECIMENTO E INSTALAÇÃO. AF_01/2020</t>
    </r>
  </si>
  <si>
    <r>
      <rPr>
        <sz val="7"/>
        <rFont val="Arial"/>
        <family val="2"/>
      </rPr>
      <t>13.5.8</t>
    </r>
  </si>
  <si>
    <r>
      <rPr>
        <sz val="7"/>
        <rFont val="Arial"/>
        <family val="2"/>
      </rPr>
      <t>CPU_IFAM.COZ.128</t>
    </r>
  </si>
  <si>
    <r>
      <rPr>
        <sz val="7"/>
        <rFont val="Arial"/>
        <family val="2"/>
      </rPr>
      <t>BANCADA DE GRANITO CINZA POLIDO PARA LAVATÓRIO 1,0 X 0,60 M COM RODABANCADA DE 10 CM - FORNECIMENTO E INSTALAÇÃO. AF_12/2013</t>
    </r>
  </si>
  <si>
    <r>
      <rPr>
        <sz val="7"/>
        <rFont val="Arial"/>
        <family val="2"/>
      </rPr>
      <t>13.5.9</t>
    </r>
  </si>
  <si>
    <r>
      <rPr>
        <sz val="7"/>
        <rFont val="Arial"/>
        <family val="2"/>
      </rPr>
      <t>CPU_IFAM.COZ.127</t>
    </r>
  </si>
  <si>
    <r>
      <rPr>
        <sz val="7"/>
        <rFont val="Arial"/>
        <family val="2"/>
      </rPr>
      <t>BANCADA DE GRANITO CINZA POLIDO PARA LAVATÓRIO 2,4 X 0,60 M COM RODABANCADA DE 10 CM- FORNECIMENTO E INSTALAÇÃO. AF_12/2013</t>
    </r>
  </si>
  <si>
    <r>
      <rPr>
        <sz val="7"/>
        <rFont val="Arial"/>
        <family val="2"/>
      </rPr>
      <t>13.5.10</t>
    </r>
  </si>
  <si>
    <r>
      <rPr>
        <sz val="7"/>
        <rFont val="Arial"/>
        <family val="2"/>
      </rPr>
      <t>LAVATÓRIO LOUÇA BRANCA SUSPENSO, 29,5 X 39CM OU EQUIVALENTE, PADRÃO POPULAR, INCLUSO SIFÃO FLEXÍVEL EM PVC, VÁLVULA E ENGATE FLEXÍVEL 30CM E M PLÁSTICO E TORNEIRA ALAVANCA PARA PNE, PADRÃO POPULAR - FORNECIMENTO E INSTALAÇÃO. AF_01/2020 INSTALAÇÃO. AF_01/2020</t>
    </r>
  </si>
  <si>
    <r>
      <rPr>
        <sz val="7"/>
        <rFont val="Arial"/>
        <family val="2"/>
      </rPr>
      <t>13.5.11</t>
    </r>
  </si>
  <si>
    <r>
      <rPr>
        <sz val="7"/>
        <rFont val="Arial"/>
        <family val="2"/>
      </rPr>
      <t>86906</t>
    </r>
  </si>
  <si>
    <r>
      <rPr>
        <sz val="7"/>
        <rFont val="Arial"/>
        <family val="2"/>
      </rPr>
      <t>TORNEIRA CROMADA DE MESA, 1/2? OU 3/4?, PARA LAVATÓRIO, PADRÃO POPULAR - FORNECIMENTO E INSTALAÇÃO. AF_01/2020</t>
    </r>
  </si>
  <si>
    <r>
      <rPr>
        <sz val="7"/>
        <rFont val="Arial"/>
        <family val="2"/>
      </rPr>
      <t>13.5.12</t>
    </r>
  </si>
  <si>
    <r>
      <rPr>
        <sz val="7"/>
        <rFont val="Arial"/>
        <family val="2"/>
      </rPr>
      <t>86884</t>
    </r>
  </si>
  <si>
    <r>
      <rPr>
        <sz val="7"/>
        <rFont val="Arial"/>
        <family val="2"/>
      </rPr>
      <t>ENGATE FLEXÍVEL EM PLÁSTICO BRANCO, 1/2? X 30CM - FORNECIMENTO E INSTALAÇÃO. AF_01/2020</t>
    </r>
  </si>
  <si>
    <r>
      <rPr>
        <sz val="7"/>
        <rFont val="Arial"/>
        <family val="2"/>
      </rPr>
      <t>13.5.13</t>
    </r>
  </si>
  <si>
    <r>
      <rPr>
        <sz val="7"/>
        <rFont val="Arial"/>
        <family val="2"/>
      </rPr>
      <t>CPU_IFAM.COZ.133</t>
    </r>
  </si>
  <si>
    <r>
      <rPr>
        <sz val="7"/>
        <rFont val="Arial"/>
        <family val="2"/>
      </rPr>
      <t>CUBA DE EMBUTIR REDONDA EM LOUÇA BRANCA, D = 35 CM OU EQUIVALENTE, INCLUSO VÁLVULA EM METAL CROMADO E SIFÃO FLEXÍVEL EM PVC - FORNECIMENTO E INSTALAÇÃO. AF_12/2013</t>
    </r>
  </si>
  <si>
    <r>
      <rPr>
        <sz val="7"/>
        <rFont val="Arial"/>
        <family val="2"/>
      </rPr>
      <t>13.5.14</t>
    </r>
  </si>
  <si>
    <r>
      <rPr>
        <sz val="7"/>
        <rFont val="Arial"/>
        <family val="2"/>
      </rPr>
      <t>CPU_IFAM.COZ.129</t>
    </r>
  </si>
  <si>
    <r>
      <rPr>
        <sz val="7"/>
        <rFont val="Arial"/>
        <family val="2"/>
      </rPr>
      <t>BANCADA DE GRANITO CINZA POLIDO PARA PIA DE COZINHA COM RODABANCADA DE 10 CM- FORNECIMENTO E INSTALAÇÃO. AF_12/2013</t>
    </r>
  </si>
  <si>
    <r>
      <rPr>
        <sz val="7"/>
        <rFont val="Arial"/>
        <family val="2"/>
      </rPr>
      <t>13.5.15</t>
    </r>
  </si>
  <si>
    <r>
      <rPr>
        <sz val="7"/>
        <rFont val="Arial"/>
        <family val="2"/>
      </rPr>
      <t>CPU_IFAM.COZ.130</t>
    </r>
  </si>
  <si>
    <r>
      <rPr>
        <sz val="7"/>
        <rFont val="Arial"/>
        <family val="2"/>
      </rPr>
      <t>BANCADA DE GRANITO CINZA POLIDO PARA PIA DE COZINHA 1,6 X 0,60 M COM RODABANCADA DE 10 CM - FORNECIMENTO E INSTALAÇÃO. AF_12/2013</t>
    </r>
  </si>
  <si>
    <r>
      <rPr>
        <sz val="7"/>
        <rFont val="Arial"/>
        <family val="2"/>
      </rPr>
      <t>13.5.16</t>
    </r>
  </si>
  <si>
    <r>
      <rPr>
        <sz val="7"/>
        <rFont val="Arial"/>
        <family val="2"/>
      </rPr>
      <t>CPU_IFAM.COZ.131</t>
    </r>
  </si>
  <si>
    <r>
      <rPr>
        <sz val="7"/>
        <rFont val="Arial"/>
        <family val="2"/>
      </rPr>
      <t>BANCADA DE GRANITO CINZA POLIDO PARA PIA DE COZINHA 1,9 X 0,60 M COM RODABANCADA DE 10 CM - FORNECIMENTO E INSTALAÇÃO. AF_12/2013</t>
    </r>
  </si>
  <si>
    <r>
      <rPr>
        <sz val="7"/>
        <rFont val="Arial"/>
        <family val="2"/>
      </rPr>
      <t>13.5.17</t>
    </r>
  </si>
  <si>
    <r>
      <rPr>
        <sz val="7"/>
        <rFont val="Arial"/>
        <family val="2"/>
      </rPr>
      <t>CPU_IFAM.COZ.137</t>
    </r>
  </si>
  <si>
    <r>
      <rPr>
        <sz val="7"/>
        <rFont val="Arial"/>
        <family val="2"/>
      </rPr>
      <t>BANCADA DE GRANITO CINZA POLIDO PARA PIA DE COZINHA 2,0 X 0,60 M COM RODABANCADA DE 10 CM - FORNECIMENTO E INSTALAÇÃO. AF_12/2013</t>
    </r>
  </si>
  <si>
    <r>
      <rPr>
        <sz val="7"/>
        <rFont val="Arial"/>
        <family val="2"/>
      </rPr>
      <t>13.5.18</t>
    </r>
  </si>
  <si>
    <r>
      <rPr>
        <sz val="7"/>
        <rFont val="Arial"/>
        <family val="2"/>
      </rPr>
      <t>CPU_IFAM.COZ.132</t>
    </r>
  </si>
  <si>
    <r>
      <rPr>
        <sz val="7"/>
        <rFont val="Arial"/>
        <family val="2"/>
      </rPr>
      <t>BANCADA DE GRANITO CINZA POLIDO PARA PIA DE COZINHA 1,2 X 0,60 M COM RODABANCADA DE 10 CM - FORNECIMENTO E INSTALAÇÃO. AF_12/2013</t>
    </r>
  </si>
  <si>
    <r>
      <rPr>
        <sz val="7"/>
        <rFont val="Arial"/>
        <family val="2"/>
      </rPr>
      <t>13.5.19</t>
    </r>
  </si>
  <si>
    <r>
      <rPr>
        <sz val="7"/>
        <rFont val="Arial"/>
        <family val="2"/>
      </rPr>
      <t>CPU_IFAM.COZ.134</t>
    </r>
  </si>
  <si>
    <r>
      <rPr>
        <sz val="7"/>
        <rFont val="Arial"/>
        <family val="2"/>
      </rPr>
      <t>CUBA INDUSTRIAL DE EMBUTIR DE AÇO INOXIDÁVEL MÉDIA (46X30X30 CM), INCLUSO VÁLVULA TIPO AMERICANA EM METAL CROMADO E SIFÃO TIPO COPO EXTENSIVEL UNIVERSAL EM PVC - FORNECIMENTO E INSTALAÇÃO</t>
    </r>
  </si>
  <si>
    <r>
      <rPr>
        <sz val="7"/>
        <rFont val="Arial"/>
        <family val="2"/>
      </rPr>
      <t>13.5.20</t>
    </r>
  </si>
  <si>
    <r>
      <rPr>
        <sz val="7"/>
        <rFont val="Arial"/>
        <family val="2"/>
      </rPr>
      <t>86910</t>
    </r>
  </si>
  <si>
    <r>
      <rPr>
        <sz val="7"/>
        <rFont val="Arial"/>
        <family val="2"/>
      </rPr>
      <t>TORNEIRA CROMADA TUBO MÓVEL, DE PAREDE, 1/2? OU 3/4?, PARA PIA DE COZINHA, PADRÃO MÉDIO - FORNECIMENTO E INSTALAÇÃO. AF_01/2020</t>
    </r>
  </si>
  <si>
    <r>
      <rPr>
        <sz val="7"/>
        <rFont val="Arial"/>
        <family val="2"/>
      </rPr>
      <t>13.5.21</t>
    </r>
  </si>
  <si>
    <r>
      <rPr>
        <sz val="7"/>
        <rFont val="Arial"/>
        <family val="2"/>
      </rPr>
      <t>CPU_IFAM.COZ.135</t>
    </r>
  </si>
  <si>
    <r>
      <rPr>
        <sz val="7"/>
        <rFont val="Arial"/>
        <family val="2"/>
      </rPr>
      <t>TANQUE INDUSTRIAL EM AÇO INOX 120X90X70 CM, INCLUSO VÁLVULA TIPO AMERICANA EM METAL CROMADO E SIFÃO TIPO COPO EXTENSIVEL UNIVERSAL EM PVC - FORNECIMENTO E INSTALAÇÃO</t>
    </r>
  </si>
  <si>
    <r>
      <rPr>
        <sz val="7"/>
        <rFont val="Arial"/>
        <family val="2"/>
      </rPr>
      <t>13.5.22</t>
    </r>
  </si>
  <si>
    <r>
      <rPr>
        <sz val="7"/>
        <rFont val="Arial"/>
        <family val="2"/>
      </rPr>
      <t>86872</t>
    </r>
  </si>
  <si>
    <r>
      <rPr>
        <sz val="7"/>
        <rFont val="Arial"/>
        <family val="2"/>
      </rPr>
      <t>TANQUE DE LOUÇA BRANCA COM COLUNA, 30L OU EQUIVALENTE - FORNECIMENTO E INSTALAÇÃO. AF_01/2020</t>
    </r>
  </si>
  <si>
    <r>
      <rPr>
        <sz val="7"/>
        <rFont val="Arial"/>
        <family val="2"/>
      </rPr>
      <t>13.5.23</t>
    </r>
  </si>
  <si>
    <r>
      <rPr>
        <sz val="7"/>
        <rFont val="Arial"/>
        <family val="2"/>
      </rPr>
      <t>86883</t>
    </r>
  </si>
  <si>
    <r>
      <rPr>
        <sz val="7"/>
        <rFont val="Arial"/>
        <family val="2"/>
      </rPr>
      <t>SIFÃO DO TIPO FLEXÍVEL EM PVC 1 X 1.1/2 - FORNECIMENTO E INSTALAÇÃO. AF_01/2020</t>
    </r>
  </si>
  <si>
    <r>
      <rPr>
        <sz val="7"/>
        <rFont val="Arial"/>
        <family val="2"/>
      </rPr>
      <t>13.5.24</t>
    </r>
  </si>
  <si>
    <r>
      <rPr>
        <sz val="7"/>
        <rFont val="Arial"/>
        <family val="2"/>
      </rPr>
      <t>86877</t>
    </r>
  </si>
  <si>
    <r>
      <rPr>
        <sz val="7"/>
        <rFont val="Arial"/>
        <family val="2"/>
      </rPr>
      <t>VÁLVULA EM METAL CROMADO 1.1/2? X 1.1/2? PARA TANQUE OU LAVATÓRIO, COM OU SEM LADRÃO - FORNECIMENTO E INSTALAÇÃO. AF_01/2020</t>
    </r>
  </si>
  <si>
    <r>
      <rPr>
        <sz val="7"/>
        <rFont val="Arial"/>
        <family val="2"/>
      </rPr>
      <t>13.5.25</t>
    </r>
  </si>
  <si>
    <r>
      <rPr>
        <sz val="7"/>
        <rFont val="Arial"/>
        <family val="2"/>
      </rPr>
      <t>86914</t>
    </r>
  </si>
  <si>
    <r>
      <rPr>
        <sz val="7"/>
        <rFont val="Arial"/>
        <family val="2"/>
      </rPr>
      <t>TORNEIRA CROMADA 1/2? OU 3/4? PARA TANQUE, PADRÃO MÉDIO - FORNECIMENTO E INSTALAÇÃO. AF_01/2020</t>
    </r>
  </si>
  <si>
    <r>
      <rPr>
        <sz val="7"/>
        <rFont val="Arial"/>
        <family val="2"/>
      </rPr>
      <t>13.5.26</t>
    </r>
  </si>
  <si>
    <r>
      <rPr>
        <sz val="7"/>
        <rFont val="Arial"/>
        <family val="2"/>
      </rPr>
      <t>CPU_IFAM.COZ.136</t>
    </r>
  </si>
  <si>
    <r>
      <rPr>
        <sz val="7"/>
        <rFont val="Arial"/>
        <family val="2"/>
      </rPr>
      <t>CHUVEIRO COMUM CORPO PLASTICO TIPO DUCHA, FORNECIMENTO E INSTALACAO</t>
    </r>
  </si>
  <si>
    <r>
      <rPr>
        <sz val="7"/>
        <rFont val="Arial"/>
        <family val="2"/>
      </rPr>
      <t>13.5.27</t>
    </r>
  </si>
  <si>
    <r>
      <rPr>
        <sz val="7"/>
        <rFont val="Arial"/>
        <family val="2"/>
      </rPr>
      <t>CPU_IFAM.COZ.118</t>
    </r>
  </si>
  <si>
    <r>
      <rPr>
        <sz val="7"/>
        <rFont val="Arial"/>
        <family val="2"/>
      </rPr>
      <t>BACIA SANITARIA (VASO) CONVENCIONAL PARA PCD SEM FURO FRONTAL, DE LOUÇA BRANCA INCLUINDO CAIXA ACOPLADA- FORNECIMENTO E INSTALAÇÃO (INCLUSIVE ENGATE PLASTICO DE 40CM).</t>
    </r>
  </si>
  <si>
    <r>
      <rPr>
        <sz val="7"/>
        <rFont val="Arial"/>
        <family val="2"/>
      </rPr>
      <t>13.5.28</t>
    </r>
  </si>
  <si>
    <r>
      <rPr>
        <sz val="7"/>
        <rFont val="Arial"/>
        <family val="2"/>
      </rPr>
      <t>100849</t>
    </r>
  </si>
  <si>
    <r>
      <rPr>
        <sz val="7"/>
        <rFont val="Arial"/>
        <family val="2"/>
      </rPr>
      <t>ASSENTO SANITÁRIO CONVENCIONAL - FORNECIMENTO E INSTALACAO. AF_01/2020</t>
    </r>
  </si>
  <si>
    <r>
      <rPr>
        <sz val="7"/>
        <rFont val="Arial"/>
        <family val="2"/>
      </rPr>
      <t>13.5.29</t>
    </r>
  </si>
  <si>
    <r>
      <rPr>
        <sz val="7"/>
        <rFont val="Arial"/>
        <family val="2"/>
      </rPr>
      <t>95545</t>
    </r>
  </si>
  <si>
    <r>
      <rPr>
        <sz val="7"/>
        <rFont val="Arial"/>
        <family val="2"/>
      </rPr>
      <t>SABONETEIRA DE PAREDE EM METAL CROMADO, INCLUSO FIXAÇÃO. AF_01/2020</t>
    </r>
  </si>
  <si>
    <r>
      <rPr>
        <sz val="7"/>
        <rFont val="Arial"/>
        <family val="2"/>
      </rPr>
      <t>13.5.30</t>
    </r>
  </si>
  <si>
    <r>
      <rPr>
        <sz val="7"/>
        <rFont val="Arial"/>
        <family val="2"/>
      </rPr>
      <t>CPU_IFAM.COZ.119</t>
    </r>
  </si>
  <si>
    <r>
      <rPr>
        <sz val="7"/>
        <rFont val="Arial"/>
        <family val="2"/>
      </rPr>
      <t>VASO SANITARIO SIFONADO INFANTIL LOUCA BRANCA INCLUINDO CAIXA ACOPLADA E ASSENTO- FORNECIMENTO E INSTALAÇÃO (INCLUSIVE ENGATE PLASTICO DE 40CM).</t>
    </r>
  </si>
  <si>
    <r>
      <rPr>
        <sz val="7"/>
        <rFont val="Arial"/>
        <family val="2"/>
      </rPr>
      <t>13.5.31</t>
    </r>
  </si>
  <si>
    <r>
      <rPr>
        <sz val="7"/>
        <rFont val="Arial"/>
        <family val="2"/>
      </rPr>
      <t>100867</t>
    </r>
  </si>
  <si>
    <r>
      <rPr>
        <sz val="7"/>
        <rFont val="Arial"/>
        <family val="2"/>
      </rPr>
      <t>BARRA DE APOIO RETA, EM ACO INOX POLIDO, COMPRIMENTO 70 CM, FIXADA NA PAREDE - FORNECIMENTO E INSTALAÇÃO. AF_01/2020</t>
    </r>
  </si>
  <si>
    <r>
      <rPr>
        <sz val="7"/>
        <rFont val="Arial"/>
        <family val="2"/>
      </rPr>
      <t>13.5.32</t>
    </r>
  </si>
  <si>
    <r>
      <rPr>
        <sz val="7"/>
        <rFont val="Arial"/>
        <family val="2"/>
      </rPr>
      <t>SUPORTE PARA AUXÍLIO DE DEFICIENTES FÍSICOS (BARRA DE APOIO) L = 40CM EM AÇO INOX D = 1 1/2" (UN)</t>
    </r>
  </si>
  <si>
    <r>
      <rPr>
        <sz val="7"/>
        <rFont val="Arial"/>
        <family val="2"/>
      </rPr>
      <t>13.5.33</t>
    </r>
  </si>
  <si>
    <r>
      <rPr>
        <sz val="7"/>
        <rFont val="Arial"/>
        <family val="2"/>
      </rPr>
      <t>86942</t>
    </r>
  </si>
  <si>
    <r>
      <rPr>
        <sz val="7"/>
        <rFont val="Arial"/>
        <family val="2"/>
      </rPr>
      <t>LAVATÓRIO LOUÇA BRANCA SUSPENSO, 29,5 X 39CM OU EQUIVALENTE, PADRÃO POPULAR, INCLUSO SIFÃO TIPO GARRAFA EM PVC, VÁLVULA E ENGATE FLEXÍVEL 30CM EM PLÁSTICO E TORNEIRA CROMADA DE MESA, PADRÃO POPULAR - FORNECIMENTO E INSTALAÇÃO. AF_01/2020</t>
    </r>
  </si>
  <si>
    <r>
      <rPr>
        <b/>
        <sz val="7"/>
        <rFont val="Arial"/>
        <family val="2"/>
      </rPr>
      <t>14</t>
    </r>
  </si>
  <si>
    <r>
      <rPr>
        <b/>
        <sz val="7"/>
        <rFont val="Arial"/>
        <family val="2"/>
      </rPr>
      <t>INSTALAÇÕES ELÉTRICAS</t>
    </r>
  </si>
  <si>
    <r>
      <rPr>
        <b/>
        <sz val="7"/>
        <rFont val="Arial"/>
        <family val="2"/>
      </rPr>
      <t>14.1</t>
    </r>
  </si>
  <si>
    <r>
      <rPr>
        <b/>
        <sz val="7"/>
        <rFont val="Arial"/>
        <family val="2"/>
      </rPr>
      <t>ALIMENTADOR</t>
    </r>
  </si>
  <si>
    <r>
      <rPr>
        <sz val="7"/>
        <rFont val="Arial"/>
        <family val="2"/>
      </rPr>
      <t>14.1.1</t>
    </r>
  </si>
  <si>
    <r>
      <rPr>
        <sz val="7"/>
        <rFont val="Arial"/>
        <family val="2"/>
      </rPr>
      <t>91929</t>
    </r>
  </si>
  <si>
    <r>
      <rPr>
        <sz val="7"/>
        <rFont val="Arial"/>
        <family val="2"/>
      </rPr>
      <t>CABO DE COBRE FLEXÍVEL ISOLADO, 4 MM², ANTI-CHAMA 0,6/1,0 KV, PARA CIRCUITOS TERMINAIS - FORNECIMENTO E INSTALAÇÃO. AF_12/2015</t>
    </r>
  </si>
  <si>
    <r>
      <rPr>
        <sz val="7"/>
        <rFont val="Arial"/>
        <family val="2"/>
      </rPr>
      <t>14.1.2</t>
    </r>
  </si>
  <si>
    <r>
      <rPr>
        <sz val="7"/>
        <rFont val="Arial"/>
        <family val="2"/>
      </rPr>
      <t>92984</t>
    </r>
  </si>
  <si>
    <r>
      <rPr>
        <sz val="7"/>
        <rFont val="Arial"/>
        <family val="2"/>
      </rPr>
      <t>CABO DE COBRE FLEXÍVEL ISOLADO, 25 MM², ANTI-CHAMA 0,6/1,0 KV, PARA DISTRIBUIÇÃO - FORNECIMENTO E INSTALAÇÃO. AF_12/2015</t>
    </r>
  </si>
  <si>
    <r>
      <rPr>
        <sz val="7"/>
        <rFont val="Arial"/>
        <family val="2"/>
      </rPr>
      <t>14.1.3</t>
    </r>
  </si>
  <si>
    <r>
      <rPr>
        <sz val="7"/>
        <rFont val="Arial"/>
        <family val="2"/>
      </rPr>
      <t>92988</t>
    </r>
  </si>
  <si>
    <r>
      <rPr>
        <sz val="7"/>
        <rFont val="Arial"/>
        <family val="2"/>
      </rPr>
      <t>CABO DE COBRE FLEXÍVEL ISOLADO, 50 MM², ANTI-CHAMA 0,6/1,0 KV, PARA DISTRIBUIÇÃO - FORNECIMENTO E INSTALAÇÃO. AF_12/2015</t>
    </r>
  </si>
  <si>
    <r>
      <rPr>
        <sz val="7"/>
        <rFont val="Arial"/>
        <family val="2"/>
      </rPr>
      <t>14.1.4</t>
    </r>
  </si>
  <si>
    <r>
      <rPr>
        <sz val="7"/>
        <rFont val="Arial"/>
        <family val="2"/>
      </rPr>
      <t>93022</t>
    </r>
  </si>
  <si>
    <r>
      <rPr>
        <sz val="7"/>
        <rFont val="Arial"/>
        <family val="2"/>
      </rPr>
      <t>CURVA 90 GRAUS PARA ELETRODUTO, PVC, ROSCÁVEL, DN 75 MM (2 1/2") - FORNECIMENTO E INSTALAÇÃO. AF_12/2015</t>
    </r>
  </si>
  <si>
    <r>
      <rPr>
        <sz val="7"/>
        <rFont val="Arial"/>
        <family val="2"/>
      </rPr>
      <t>14.1.5</t>
    </r>
  </si>
  <si>
    <r>
      <rPr>
        <sz val="7"/>
        <rFont val="Arial"/>
        <family val="2"/>
      </rPr>
      <t>93010</t>
    </r>
  </si>
  <si>
    <r>
      <rPr>
        <sz val="7"/>
        <rFont val="Arial"/>
        <family val="2"/>
      </rPr>
      <t>ELETRODUTO RÍGIDO ROSCÁVEL, PVC, DN 75 MM (2 1/2") - FORNECIMENTO E INSTALAÇÃO. AF_12/2015</t>
    </r>
  </si>
  <si>
    <r>
      <rPr>
        <sz val="7"/>
        <rFont val="Arial"/>
        <family val="2"/>
      </rPr>
      <t>14.1.6</t>
    </r>
  </si>
  <si>
    <r>
      <rPr>
        <sz val="7"/>
        <rFont val="Arial"/>
        <family val="2"/>
      </rPr>
      <t>14.1.7</t>
    </r>
  </si>
  <si>
    <r>
      <rPr>
        <sz val="7"/>
        <rFont val="Arial"/>
        <family val="2"/>
      </rPr>
      <t>14.1.8</t>
    </r>
  </si>
  <si>
    <r>
      <rPr>
        <sz val="7"/>
        <rFont val="Arial"/>
        <family val="2"/>
      </rPr>
      <t>97661</t>
    </r>
  </si>
  <si>
    <r>
      <rPr>
        <sz val="7"/>
        <rFont val="Arial"/>
        <family val="2"/>
      </rPr>
      <t>REMOÇÃO DE CABOS ELÉTRICOS, DE FORMA MANUAL, SEM REAPROVEITAMENTO. AF_12/2017</t>
    </r>
  </si>
  <si>
    <r>
      <rPr>
        <sz val="7"/>
        <rFont val="Arial"/>
        <family val="2"/>
      </rPr>
      <t>14.1.9</t>
    </r>
  </si>
  <si>
    <r>
      <rPr>
        <sz val="7"/>
        <rFont val="Arial"/>
        <family val="2"/>
      </rPr>
      <t>97670</t>
    </r>
  </si>
  <si>
    <r>
      <rPr>
        <sz val="7"/>
        <rFont val="Arial"/>
        <family val="2"/>
      </rPr>
      <t>ELETRODUTO FLEXÍVEL CORRUGADO, PEAD, DN 100 (4?) - FORNECIMENTO E INSTALAÇÃO. AF_04/2016</t>
    </r>
  </si>
  <si>
    <r>
      <rPr>
        <sz val="7"/>
        <rFont val="Arial"/>
        <family val="2"/>
      </rPr>
      <t>14.1.10</t>
    </r>
  </si>
  <si>
    <r>
      <rPr>
        <sz val="7"/>
        <rFont val="Arial"/>
        <family val="2"/>
      </rPr>
      <t>97886</t>
    </r>
  </si>
  <si>
    <r>
      <rPr>
        <sz val="7"/>
        <rFont val="Arial"/>
        <family val="2"/>
      </rPr>
      <t>CAIXA ENTERRADA ELÉTRICA RETANGULAR, EM ALVENARIA COM TIJOLOS CERÂMICOS MACIÇOS, FUNDO COM BRITA, DIMENSÕES INTERNAS: 0,3X0,3X0,3 M. AF_12/2020</t>
    </r>
  </si>
  <si>
    <r>
      <rPr>
        <sz val="7"/>
        <rFont val="Arial"/>
        <family val="2"/>
      </rPr>
      <t>14.1.11</t>
    </r>
  </si>
  <si>
    <r>
      <rPr>
        <sz val="7"/>
        <rFont val="Arial"/>
        <family val="2"/>
      </rPr>
      <t>97888</t>
    </r>
  </si>
  <si>
    <r>
      <rPr>
        <sz val="7"/>
        <rFont val="Arial"/>
        <family val="2"/>
      </rPr>
      <t>CAIXA ENTERRADA ELÉTRICA RETANGULAR, EM ALVENARIA COM TIJOLOS CERÂMICOS MACIÇOS, FUNDO COM BRITA, DIMENSÕES INTERNAS: 0,6X0,6X0,6 M. AF_12/2020</t>
    </r>
  </si>
  <si>
    <r>
      <rPr>
        <sz val="7"/>
        <rFont val="Arial"/>
        <family val="2"/>
      </rPr>
      <t>14.1.12</t>
    </r>
  </si>
  <si>
    <r>
      <rPr>
        <sz val="7"/>
        <rFont val="Arial"/>
        <family val="2"/>
      </rPr>
      <t>101895</t>
    </r>
  </si>
  <si>
    <r>
      <rPr>
        <sz val="7"/>
        <rFont val="Arial"/>
        <family val="2"/>
      </rPr>
      <t>DISJUNTOR TERMOMAGNÉTICO TRIPOLAR , CORRENTE NOMINAL DE 125A - FORNECIMENTO E INSTALAÇÃO. AF_10/2020</t>
    </r>
  </si>
  <si>
    <r>
      <rPr>
        <sz val="7"/>
        <rFont val="Arial"/>
        <family val="2"/>
      </rPr>
      <t>14.1.13</t>
    </r>
  </si>
  <si>
    <r>
      <rPr>
        <sz val="7"/>
        <rFont val="Arial"/>
        <family val="2"/>
      </rPr>
      <t>CPU.LAB.BIC_005</t>
    </r>
  </si>
  <si>
    <r>
      <rPr>
        <sz val="7"/>
        <rFont val="Arial"/>
        <family val="2"/>
      </rPr>
      <t>ELETRODUTO FLEXÍVEL LISO, PEAD, DN 32 MM (1"), PARA CIRCUITOS TERMINAIS, INSTALADO ENTERRADO COM FITA DE SINALIZAÇÃO - FORNECIMENTO E INSTALAÇÃO</t>
    </r>
  </si>
  <si>
    <r>
      <rPr>
        <sz val="7"/>
        <rFont val="Arial"/>
        <family val="2"/>
      </rPr>
      <t>14.1.14</t>
    </r>
  </si>
  <si>
    <r>
      <rPr>
        <sz val="7"/>
        <rFont val="Arial"/>
        <family val="2"/>
      </rPr>
      <t>CPU.LAB.BIC_033</t>
    </r>
  </si>
  <si>
    <r>
      <rPr>
        <sz val="7"/>
        <rFont val="Arial"/>
        <family val="2"/>
      </rPr>
      <t>DEMOLIÇÃO DE CALÇADA, DE FORMA MECANIZADA COM MARTELETE, SEM REAPROVEITAMENTO</t>
    </r>
  </si>
  <si>
    <r>
      <rPr>
        <sz val="7"/>
        <rFont val="Arial"/>
        <family val="2"/>
      </rPr>
      <t>14.1.15</t>
    </r>
  </si>
  <si>
    <r>
      <rPr>
        <sz val="7"/>
        <rFont val="Arial"/>
        <family val="2"/>
      </rPr>
      <t>CPU.LAB.BIC_034</t>
    </r>
  </si>
  <si>
    <r>
      <rPr>
        <sz val="7"/>
        <rFont val="Arial"/>
        <family val="2"/>
      </rPr>
      <t>PERFILADO PERFURADO 38X38MM GALVANIZADO, INCLUINDO CONEXÕES E ACESSÓRIOS DE FIXAÇÃO - FORNECIMENTO E INSTALAÇÃO</t>
    </r>
  </si>
  <si>
    <r>
      <rPr>
        <sz val="7"/>
        <rFont val="Arial"/>
        <family val="2"/>
      </rPr>
      <t>14.1.16</t>
    </r>
  </si>
  <si>
    <r>
      <rPr>
        <sz val="7"/>
        <rFont val="Arial"/>
        <family val="2"/>
      </rPr>
      <t>CPU.MAU_080</t>
    </r>
  </si>
  <si>
    <r>
      <rPr>
        <sz val="7"/>
        <rFont val="Arial"/>
        <family val="2"/>
      </rPr>
      <t>FITA DE SINALIZAÇÃO PARA LINHAS ELÉTRICAS ENTERRADAS – FORNECIMENTO E INSTALAÇÃO</t>
    </r>
  </si>
  <si>
    <r>
      <rPr>
        <sz val="7"/>
        <rFont val="Arial"/>
        <family val="2"/>
      </rPr>
      <t>14.1.17</t>
    </r>
  </si>
  <si>
    <r>
      <rPr>
        <sz val="7"/>
        <rFont val="Arial"/>
        <family val="2"/>
      </rPr>
      <t>CPU_IFAM.COZ.074</t>
    </r>
  </si>
  <si>
    <r>
      <rPr>
        <sz val="7"/>
        <rFont val="Arial"/>
        <family val="2"/>
      </rPr>
      <t>REMOÇÃO DE DISJUNTORES SEM REAPROVEITAMENTO</t>
    </r>
  </si>
  <si>
    <r>
      <rPr>
        <b/>
        <sz val="7"/>
        <rFont val="Arial"/>
        <family val="2"/>
      </rPr>
      <t>14.2</t>
    </r>
  </si>
  <si>
    <r>
      <rPr>
        <b/>
        <sz val="7"/>
        <rFont val="Arial"/>
        <family val="2"/>
      </rPr>
      <t>QD-4</t>
    </r>
  </si>
  <si>
    <r>
      <rPr>
        <sz val="7"/>
        <rFont val="Arial"/>
        <family val="2"/>
      </rPr>
      <t>14.2.1</t>
    </r>
  </si>
  <si>
    <r>
      <rPr>
        <sz val="7"/>
        <rFont val="Arial"/>
        <family val="2"/>
      </rPr>
      <t>90458</t>
    </r>
  </si>
  <si>
    <r>
      <rPr>
        <sz val="7"/>
        <rFont val="Arial"/>
        <family val="2"/>
      </rPr>
      <t>QUEBRA EM ALVENARIA PARA INSTALAÇÃO DE QUADRO DISTRIBUIÇÃO GRANDE (76X40 CM). AF_05/2015</t>
    </r>
  </si>
  <si>
    <r>
      <rPr>
        <sz val="7"/>
        <rFont val="Arial"/>
        <family val="2"/>
      </rPr>
      <t>14.2.2</t>
    </r>
  </si>
  <si>
    <r>
      <rPr>
        <sz val="7"/>
        <rFont val="Arial"/>
        <family val="2"/>
      </rPr>
      <t>93655</t>
    </r>
  </si>
  <si>
    <r>
      <rPr>
        <sz val="7"/>
        <rFont val="Arial"/>
        <family val="2"/>
      </rPr>
      <t>DISJUNTOR MONOPOLAR TIPO DIN, CORRENTE NOMINAL DE 20A - FORNECIMENTO E INSTALAÇÃO. AF_10/2020</t>
    </r>
  </si>
  <si>
    <r>
      <rPr>
        <sz val="7"/>
        <rFont val="Arial"/>
        <family val="2"/>
      </rPr>
      <t>14.2.3</t>
    </r>
  </si>
  <si>
    <r>
      <rPr>
        <sz val="7"/>
        <rFont val="Arial"/>
        <family val="2"/>
      </rPr>
      <t>93657</t>
    </r>
  </si>
  <si>
    <r>
      <rPr>
        <sz val="7"/>
        <rFont val="Arial"/>
        <family val="2"/>
      </rPr>
      <t>DISJUNTOR MONOPOLAR TIPO DIN, CORRENTE NOMINAL DE 32A - FORNECIMENTO E INSTALAÇÃO. AF_10/2020</t>
    </r>
  </si>
  <si>
    <r>
      <rPr>
        <sz val="7"/>
        <rFont val="Arial"/>
        <family val="2"/>
      </rPr>
      <t>14.2.4</t>
    </r>
  </si>
  <si>
    <r>
      <rPr>
        <sz val="7"/>
        <rFont val="Arial"/>
        <family val="2"/>
      </rPr>
      <t>93662</t>
    </r>
  </si>
  <si>
    <r>
      <rPr>
        <sz val="7"/>
        <rFont val="Arial"/>
        <family val="2"/>
      </rPr>
      <t>DISJUNTOR BIPOLAR TIPO DIN, CORRENTE NOMINAL DE 20A - FORNECIMENTO E INSTALAÇÃO. AF_10/2020</t>
    </r>
  </si>
  <si>
    <r>
      <rPr>
        <sz val="7"/>
        <rFont val="Arial"/>
        <family val="2"/>
      </rPr>
      <t>14.2.5</t>
    </r>
  </si>
  <si>
    <r>
      <rPr>
        <sz val="7"/>
        <rFont val="Arial"/>
        <family val="2"/>
      </rPr>
      <t>93670</t>
    </r>
  </si>
  <si>
    <r>
      <rPr>
        <sz val="7"/>
        <rFont val="Arial"/>
        <family val="2"/>
      </rPr>
      <t>DISJUNTOR TRIPOLAR TIPO DIN, CORRENTE NOMINAL DE 25A - FORNECIMENTO E INSTALAÇÃO. AF_10/2020</t>
    </r>
  </si>
  <si>
    <r>
      <rPr>
        <sz val="7"/>
        <rFont val="Arial"/>
        <family val="2"/>
      </rPr>
      <t>14.2.6</t>
    </r>
  </si>
  <si>
    <r>
      <rPr>
        <sz val="7"/>
        <rFont val="Arial"/>
        <family val="2"/>
      </rPr>
      <t>93673</t>
    </r>
  </si>
  <si>
    <r>
      <rPr>
        <sz val="7"/>
        <rFont val="Arial"/>
        <family val="2"/>
      </rPr>
      <t>DISJUNTOR TRIPOLAR TIPO DIN, CORRENTE NOMINAL DE 50A - FORNECIMENTO E INSTALAÇÃO. AF_10/2020</t>
    </r>
  </si>
  <si>
    <r>
      <rPr>
        <sz val="7"/>
        <rFont val="Arial"/>
        <family val="2"/>
      </rPr>
      <t>14.2.7</t>
    </r>
  </si>
  <si>
    <r>
      <rPr>
        <sz val="7"/>
        <rFont val="Arial"/>
        <family val="2"/>
      </rPr>
      <t>101881</t>
    </r>
  </si>
  <si>
    <r>
      <rPr>
        <sz val="7"/>
        <rFont val="Arial"/>
        <family val="2"/>
      </rPr>
      <t>QUADRO DE DISTRIBUIÇÃO DE ENERGIA EM CHAPA DE AÇO GALVANIZADO, DE EMBUTIR, COM BARRAMENTO TRIFÁSICO, PARA 40 DISJUNTORES DIN 100A - FORNECIMENTO E INSTALAÇÃO. AF_10/2020</t>
    </r>
  </si>
  <si>
    <r>
      <rPr>
        <sz val="7"/>
        <rFont val="Arial"/>
        <family val="2"/>
      </rPr>
      <t>14.2.8</t>
    </r>
  </si>
  <si>
    <r>
      <rPr>
        <sz val="7"/>
        <rFont val="Arial"/>
        <family val="2"/>
      </rPr>
      <t>COMP_IFAM_001</t>
    </r>
  </si>
  <si>
    <r>
      <rPr>
        <sz val="7"/>
        <rFont val="Arial"/>
        <family val="2"/>
      </rPr>
      <t>DISJUNTOR TRIPOLAR TIPO DIN, CORRENTE NOMINAL DE 100A - FORNECIMENTO E INSTALAÇÃO.</t>
    </r>
  </si>
  <si>
    <r>
      <rPr>
        <sz val="7"/>
        <rFont val="Arial"/>
        <family val="2"/>
      </rPr>
      <t>UND</t>
    </r>
  </si>
  <si>
    <r>
      <rPr>
        <sz val="7"/>
        <rFont val="Arial"/>
        <family val="2"/>
      </rPr>
      <t>14.2.9</t>
    </r>
  </si>
  <si>
    <r>
      <rPr>
        <sz val="7"/>
        <rFont val="Arial"/>
        <family val="2"/>
      </rPr>
      <t>COMP_IFAM_002</t>
    </r>
  </si>
  <si>
    <r>
      <rPr>
        <sz val="7"/>
        <rFont val="Arial"/>
        <family val="2"/>
      </rPr>
      <t>DISPOSITIVO DR, 4 POLOS, SENSIBILIDADE DE 300 MA, CORRENTE DE 100 A, TIPO AC - FORNECIMENTO E INSTALAÇÃO</t>
    </r>
  </si>
  <si>
    <r>
      <rPr>
        <sz val="7"/>
        <rFont val="Arial"/>
        <family val="2"/>
      </rPr>
      <t>14.2.10</t>
    </r>
  </si>
  <si>
    <r>
      <rPr>
        <sz val="7"/>
        <rFont val="Arial"/>
        <family val="2"/>
      </rPr>
      <t>14.2.11</t>
    </r>
  </si>
  <si>
    <r>
      <rPr>
        <sz val="7"/>
        <rFont val="Arial"/>
        <family val="2"/>
      </rPr>
      <t>CPU_IFAM.COZ.075</t>
    </r>
  </si>
  <si>
    <r>
      <rPr>
        <sz val="7"/>
        <rFont val="Arial"/>
        <family val="2"/>
      </rPr>
      <t>REMOÇÃO DE QUADRO ELÉTRICO DE EMBUTIR SEM REAPROVEITAMENTO</t>
    </r>
  </si>
  <si>
    <r>
      <rPr>
        <sz val="7"/>
        <rFont val="Arial"/>
        <family val="2"/>
      </rPr>
      <t>14.2.12</t>
    </r>
  </si>
  <si>
    <r>
      <rPr>
        <sz val="7"/>
        <rFont val="Arial"/>
        <family val="2"/>
      </rPr>
      <t>CPU_IFAM.COZ.080</t>
    </r>
  </si>
  <si>
    <r>
      <rPr>
        <sz val="7"/>
        <rFont val="Arial"/>
        <family val="2"/>
      </rPr>
      <t>DISPOSITIVO DR, 2 POLOS, SENSIBILIDADE DE 30 MA, CORRENTE DE 40 A, TIPO AC - FORNECIMENTO E INSTALAÇÃO.</t>
    </r>
  </si>
  <si>
    <r>
      <rPr>
        <sz val="7"/>
        <rFont val="Arial"/>
        <family val="2"/>
      </rPr>
      <t>14.2.13</t>
    </r>
  </si>
  <si>
    <r>
      <rPr>
        <sz val="7"/>
        <rFont val="Arial"/>
        <family val="2"/>
      </rPr>
      <t>CPU_IFAM.COZ.099</t>
    </r>
  </si>
  <si>
    <r>
      <rPr>
        <sz val="7"/>
        <rFont val="Arial"/>
        <family val="2"/>
      </rPr>
      <t>DISPOSITIVO DPS CLASSE II, 1 POLO, TENSAO MAXIMA DE 175 V, CORRENTE MAXIMA DE *20* KA (TIPO AC) - FORNECIMENTO E INSTALAÇÃO</t>
    </r>
  </si>
  <si>
    <r>
      <rPr>
        <sz val="7"/>
        <rFont val="Arial"/>
        <family val="2"/>
      </rPr>
      <t>14.2.14</t>
    </r>
  </si>
  <si>
    <r>
      <rPr>
        <sz val="7"/>
        <rFont val="Arial"/>
        <family val="2"/>
      </rPr>
      <t>CPU_IFAM.COZ.100</t>
    </r>
  </si>
  <si>
    <r>
      <rPr>
        <sz val="7"/>
        <rFont val="Arial"/>
        <family val="2"/>
      </rPr>
      <t>DISPOSITIVO DR, 2 POLOS, SENSIBILIDADE DE 30 MA, CORRENTE DE 25 A, TIPO AC - FORNECIMENTO E INSTALAÇÃO.</t>
    </r>
  </si>
  <si>
    <r>
      <rPr>
        <b/>
        <sz val="7"/>
        <rFont val="Arial"/>
        <family val="2"/>
      </rPr>
      <t>14.3</t>
    </r>
  </si>
  <si>
    <r>
      <rPr>
        <b/>
        <sz val="7"/>
        <rFont val="Arial"/>
        <family val="2"/>
      </rPr>
      <t>QD-LANCH</t>
    </r>
  </si>
  <si>
    <r>
      <rPr>
        <sz val="7"/>
        <rFont val="Arial"/>
        <family val="2"/>
      </rPr>
      <t>14.3.1</t>
    </r>
  </si>
  <si>
    <r>
      <rPr>
        <sz val="7"/>
        <rFont val="Arial"/>
        <family val="2"/>
      </rPr>
      <t>90457</t>
    </r>
  </si>
  <si>
    <r>
      <rPr>
        <sz val="7"/>
        <rFont val="Arial"/>
        <family val="2"/>
      </rPr>
      <t>QUEBRA EM ALVENARIA PARA INSTALAÇÃO DE QUADRO DISTRIBUIÇÃO PEQUENO (19X25 CM). AF_05/2015</t>
    </r>
  </si>
  <si>
    <r>
      <rPr>
        <sz val="7"/>
        <rFont val="Arial"/>
        <family val="2"/>
      </rPr>
      <t>14.3.2</t>
    </r>
  </si>
  <si>
    <r>
      <rPr>
        <sz val="7"/>
        <rFont val="Arial"/>
        <family val="2"/>
      </rPr>
      <t>14.3.3</t>
    </r>
  </si>
  <si>
    <r>
      <rPr>
        <sz val="7"/>
        <rFont val="Arial"/>
        <family val="2"/>
      </rPr>
      <t>93656</t>
    </r>
  </si>
  <si>
    <r>
      <rPr>
        <sz val="7"/>
        <rFont val="Arial"/>
        <family val="2"/>
      </rPr>
      <t>DISJUNTOR MONOPOLAR TIPO DIN, CORRENTE NOMINAL DE 25A - FORNECIMENTO E INSTALAÇÃO. AF_10/2020</t>
    </r>
  </si>
  <si>
    <r>
      <rPr>
        <sz val="7"/>
        <rFont val="Arial"/>
        <family val="2"/>
      </rPr>
      <t>14.3.4</t>
    </r>
  </si>
  <si>
    <r>
      <rPr>
        <sz val="7"/>
        <rFont val="Arial"/>
        <family val="2"/>
      </rPr>
      <t>93663</t>
    </r>
  </si>
  <si>
    <r>
      <rPr>
        <sz val="7"/>
        <rFont val="Arial"/>
        <family val="2"/>
      </rPr>
      <t>DISJUNTOR BIPOLAR TIPO DIN, CORRENTE NOMINAL DE 25A - FORNECIMENTO E INSTALAÇÃO. AF_10/2020</t>
    </r>
  </si>
  <si>
    <r>
      <rPr>
        <sz val="7"/>
        <rFont val="Arial"/>
        <family val="2"/>
      </rPr>
      <t>14.3.5</t>
    </r>
  </si>
  <si>
    <r>
      <rPr>
        <sz val="7"/>
        <rFont val="Arial"/>
        <family val="2"/>
      </rPr>
      <t>93672</t>
    </r>
  </si>
  <si>
    <r>
      <rPr>
        <sz val="7"/>
        <rFont val="Arial"/>
        <family val="2"/>
      </rPr>
      <t>DISJUNTOR TRIPOLAR TIPO DIN, CORRENTE NOMINAL DE 40A - FORNECIMENTO E INSTALAÇÃO. AF_10/2020</t>
    </r>
  </si>
  <si>
    <r>
      <rPr>
        <sz val="7"/>
        <rFont val="Arial"/>
        <family val="2"/>
      </rPr>
      <t>14.3.6</t>
    </r>
  </si>
  <si>
    <r>
      <rPr>
        <sz val="7"/>
        <rFont val="Arial"/>
        <family val="2"/>
      </rPr>
      <t>101883</t>
    </r>
  </si>
  <si>
    <r>
      <rPr>
        <sz val="7"/>
        <rFont val="Arial"/>
        <family val="2"/>
      </rPr>
      <t>QUADRO DE DISTRIBUIÇÃO DE ENERGIA EM CHAPA DE AÇO GALVANIZADO, DE EMBUTIR, COM BARRAMENTO TRIFÁSICO, PARA 18 DISJUNTORES DIN 100A - FORNECIMENTO E INSTALAÇÃO. AF_10/2020</t>
    </r>
  </si>
  <si>
    <r>
      <rPr>
        <sz val="7"/>
        <rFont val="Arial"/>
        <family val="2"/>
      </rPr>
      <t>14.3.7</t>
    </r>
  </si>
  <si>
    <r>
      <rPr>
        <b/>
        <sz val="7"/>
        <rFont val="Arial"/>
        <family val="2"/>
      </rPr>
      <t>14.4</t>
    </r>
  </si>
  <si>
    <r>
      <rPr>
        <b/>
        <sz val="7"/>
        <rFont val="Arial"/>
        <family val="2"/>
      </rPr>
      <t>ILUMINAÇÃO E TOMADAS</t>
    </r>
  </si>
  <si>
    <r>
      <rPr>
        <sz val="7"/>
        <rFont val="Arial"/>
        <family val="2"/>
      </rPr>
      <t>14.4.1</t>
    </r>
  </si>
  <si>
    <r>
      <rPr>
        <sz val="7"/>
        <rFont val="Arial"/>
        <family val="2"/>
      </rPr>
      <t>90443</t>
    </r>
  </si>
  <si>
    <r>
      <rPr>
        <sz val="7"/>
        <rFont val="Arial"/>
        <family val="2"/>
      </rPr>
      <t>RASGO EM ALVENARIA PARA RAMAIS/ DISTRIBUIÇÃO COM DIAMETROS MENORES OU IGUAIS A 40 MM. AF_05/2015</t>
    </r>
  </si>
  <si>
    <r>
      <rPr>
        <sz val="7"/>
        <rFont val="Arial"/>
        <family val="2"/>
      </rPr>
      <t>14.4.2</t>
    </r>
  </si>
  <si>
    <r>
      <rPr>
        <sz val="7"/>
        <rFont val="Arial"/>
        <family val="2"/>
      </rPr>
      <t>90456</t>
    </r>
  </si>
  <si>
    <r>
      <rPr>
        <sz val="7"/>
        <rFont val="Arial"/>
        <family val="2"/>
      </rPr>
      <t>QUEBRA EM ALVENARIA PARA INSTALAÇÃO DE CAIXA DE TOMADA (4X4 OU 4X2). AF_05/2015</t>
    </r>
  </si>
  <si>
    <r>
      <rPr>
        <sz val="7"/>
        <rFont val="Arial"/>
        <family val="2"/>
      </rPr>
      <t>14.4.3</t>
    </r>
  </si>
  <si>
    <r>
      <rPr>
        <sz val="7"/>
        <rFont val="Arial"/>
        <family val="2"/>
      </rPr>
      <t>91854</t>
    </r>
  </si>
  <si>
    <r>
      <rPr>
        <sz val="7"/>
        <rFont val="Arial"/>
        <family val="2"/>
      </rPr>
      <t>ELETRODUTO FLEXÍVEL CORRUGADO, PVC, DN 25 MM (3/4"), PARA CIRCUITOS TERMINAIS, INSTALADO EM PAREDE - FORNECIMENTO E INSTALAÇÃO. AF_12/2015</t>
    </r>
  </si>
  <si>
    <r>
      <rPr>
        <sz val="7"/>
        <rFont val="Arial"/>
        <family val="2"/>
      </rPr>
      <t>14.4.4</t>
    </r>
  </si>
  <si>
    <r>
      <rPr>
        <sz val="7"/>
        <rFont val="Arial"/>
        <family val="2"/>
      </rPr>
      <t>91860</t>
    </r>
  </si>
  <si>
    <r>
      <rPr>
        <sz val="7"/>
        <rFont val="Arial"/>
        <family val="2"/>
      </rPr>
      <t>ELETRODUTO FLEXÍVEL CORRUGADO, PEAD, DN 40 MM (1 1/4"), PARA CIRCUITOS TERMINAIS, INSTALADO EM PAREDE - FORNECIMENTO E INSTALAÇÃO. AF_12/2015</t>
    </r>
  </si>
  <si>
    <r>
      <rPr>
        <sz val="7"/>
        <rFont val="Arial"/>
        <family val="2"/>
      </rPr>
      <t>14.4.5</t>
    </r>
  </si>
  <si>
    <r>
      <rPr>
        <sz val="7"/>
        <rFont val="Arial"/>
        <family val="2"/>
      </rPr>
      <t>91861</t>
    </r>
  </si>
  <si>
    <r>
      <rPr>
        <sz val="7"/>
        <rFont val="Arial"/>
        <family val="2"/>
      </rPr>
      <t>ELETRODUTO FLEXÍVEL LISO, PEAD, DN 40 MM (1 1/4"), PARA CIRCUITOS TERMINAIS, INSTALADO EM PAREDE - FORNECIMENTO E INSTALAÇÃO. AF_12/2015</t>
    </r>
  </si>
  <si>
    <r>
      <rPr>
        <sz val="7"/>
        <rFont val="Arial"/>
        <family val="2"/>
      </rPr>
      <t>14.4.6</t>
    </r>
  </si>
  <si>
    <r>
      <rPr>
        <sz val="7"/>
        <rFont val="Arial"/>
        <family val="2"/>
      </rPr>
      <t>91863</t>
    </r>
  </si>
  <si>
    <r>
      <rPr>
        <sz val="7"/>
        <rFont val="Arial"/>
        <family val="2"/>
      </rPr>
      <t>ELETRODUTO RÍGIDO ROSCÁVEL, PVC, DN 25 MM (3/4"), PARA CIRCUITOS TERMINAIS, INSTALADO EM FORRO - FORNECIMENTO E INSTALAÇÃO. AF_12/2015</t>
    </r>
  </si>
  <si>
    <r>
      <rPr>
        <sz val="7"/>
        <rFont val="Arial"/>
        <family val="2"/>
      </rPr>
      <t>14.4.7</t>
    </r>
  </si>
  <si>
    <r>
      <rPr>
        <sz val="7"/>
        <rFont val="Arial"/>
        <family val="2"/>
      </rPr>
      <t>91864</t>
    </r>
  </si>
  <si>
    <r>
      <rPr>
        <sz val="7"/>
        <rFont val="Arial"/>
        <family val="2"/>
      </rPr>
      <t>ELETRODUTO RÍGIDO ROSCÁVEL, PVC, DN 32 MM (1"), PARA CIRCUITOS TERMINAIS, INSTALADO EM FORRO - FORNECIMENTO E INSTALAÇÃO. AF_12/2015</t>
    </r>
  </si>
  <si>
    <r>
      <rPr>
        <sz val="7"/>
        <rFont val="Arial"/>
        <family val="2"/>
      </rPr>
      <t>14.4.8</t>
    </r>
  </si>
  <si>
    <r>
      <rPr>
        <sz val="7"/>
        <rFont val="Arial"/>
        <family val="2"/>
      </rPr>
      <t>91865</t>
    </r>
  </si>
  <si>
    <r>
      <rPr>
        <sz val="7"/>
        <rFont val="Arial"/>
        <family val="2"/>
      </rPr>
      <t>ELETRODUTO RÍGIDO ROSCÁVEL, PVC, DN 40 MM (1 1/4"), PARA CIRCUITOS TERMINAIS, INSTALADO EM FORRO - FORNECIMENTO E INSTALAÇÃO. AF_12/2015</t>
    </r>
  </si>
  <si>
    <r>
      <rPr>
        <sz val="7"/>
        <rFont val="Arial"/>
        <family val="2"/>
      </rPr>
      <t>14.4.9</t>
    </r>
  </si>
  <si>
    <r>
      <rPr>
        <sz val="7"/>
        <rFont val="Arial"/>
        <family val="2"/>
      </rPr>
      <t>91926</t>
    </r>
  </si>
  <si>
    <r>
      <rPr>
        <sz val="7"/>
        <rFont val="Arial"/>
        <family val="2"/>
      </rPr>
      <t>CABO DE COBRE FLEXÍVEL ISOLADO, 2,5 MM², ANTI-CHAMA 450/750 V, PARA CIRCUITOS TERMINAIS - FORNECIMENTO E INSTALAÇÃO. AF_12/2015</t>
    </r>
  </si>
  <si>
    <r>
      <rPr>
        <sz val="7"/>
        <rFont val="Arial"/>
        <family val="2"/>
      </rPr>
      <t>14.4.10</t>
    </r>
  </si>
  <si>
    <r>
      <rPr>
        <sz val="7"/>
        <rFont val="Arial"/>
        <family val="2"/>
      </rPr>
      <t>91928</t>
    </r>
  </si>
  <si>
    <r>
      <rPr>
        <sz val="7"/>
        <rFont val="Arial"/>
        <family val="2"/>
      </rPr>
      <t>CABO DE COBRE FLEXÍVEL ISOLADO, 4 MM², ANTI-CHAMA 450/750 V, PARA CIRCUITOS TERMINAIS - FORNECIMENTO E INSTALAÇÃO. AF_12/2015</t>
    </r>
  </si>
  <si>
    <r>
      <rPr>
        <sz val="7"/>
        <rFont val="Arial"/>
        <family val="2"/>
      </rPr>
      <t>14.4.11</t>
    </r>
  </si>
  <si>
    <r>
      <rPr>
        <sz val="7"/>
        <rFont val="Arial"/>
        <family val="2"/>
      </rPr>
      <t>91930</t>
    </r>
  </si>
  <si>
    <r>
      <rPr>
        <sz val="7"/>
        <rFont val="Arial"/>
        <family val="2"/>
      </rPr>
      <t>CABO DE COBRE FLEXÍVEL ISOLADO, 6 MM², ANTI-CHAMA 450/750 V, PARA CIRCUITOS TERMINAIS - FORNECIMENTO E INSTALAÇÃO. AF_12/2015</t>
    </r>
  </si>
  <si>
    <r>
      <rPr>
        <sz val="7"/>
        <rFont val="Arial"/>
        <family val="2"/>
      </rPr>
      <t>14.4.12</t>
    </r>
  </si>
  <si>
    <r>
      <rPr>
        <sz val="7"/>
        <rFont val="Arial"/>
        <family val="2"/>
      </rPr>
      <t>91932</t>
    </r>
  </si>
  <si>
    <r>
      <rPr>
        <sz val="7"/>
        <rFont val="Arial"/>
        <family val="2"/>
      </rPr>
      <t>CABO DE COBRE FLEXÍVEL ISOLADO, 10 MM², ANTI-CHAMA 450/750 V, PARA CIRCUITOS TERMINAIS - FORNECIMENTO E INSTALAÇÃO. AF_12/2015</t>
    </r>
  </si>
  <si>
    <r>
      <rPr>
        <sz val="7"/>
        <rFont val="Arial"/>
        <family val="2"/>
      </rPr>
      <t>14.4.13</t>
    </r>
  </si>
  <si>
    <r>
      <rPr>
        <sz val="7"/>
        <rFont val="Arial"/>
        <family val="2"/>
      </rPr>
      <t>91939</t>
    </r>
  </si>
  <si>
    <r>
      <rPr>
        <sz val="7"/>
        <rFont val="Arial"/>
        <family val="2"/>
      </rPr>
      <t>CAIXA RETANGULAR 4" X 2" ALTA (2,00 M DO PISO), PVC, INSTALADA EM PAREDE - FORNECIMENTO E INSTALAÇÃO. AF_12/2015</t>
    </r>
  </si>
  <si>
    <r>
      <rPr>
        <sz val="7"/>
        <rFont val="Arial"/>
        <family val="2"/>
      </rPr>
      <t>14.4.14</t>
    </r>
  </si>
  <si>
    <r>
      <rPr>
        <sz val="7"/>
        <rFont val="Arial"/>
        <family val="2"/>
      </rPr>
      <t>91940</t>
    </r>
  </si>
  <si>
    <r>
      <rPr>
        <sz val="7"/>
        <rFont val="Arial"/>
        <family val="2"/>
      </rPr>
      <t>CAIXA RETANGULAR 4" X 2" MÉDIA (1,30 M DO PISO), PVC, INSTALADA EM PAREDE - FORNECIMENTO E INSTALAÇÃO. AF_12/2015</t>
    </r>
  </si>
  <si>
    <r>
      <rPr>
        <sz val="7"/>
        <rFont val="Arial"/>
        <family val="2"/>
      </rPr>
      <t>14.4.15</t>
    </r>
  </si>
  <si>
    <r>
      <rPr>
        <sz val="7"/>
        <rFont val="Arial"/>
        <family val="2"/>
      </rPr>
      <t>91941</t>
    </r>
  </si>
  <si>
    <r>
      <rPr>
        <sz val="7"/>
        <rFont val="Arial"/>
        <family val="2"/>
      </rPr>
      <t>CAIXA RETANGULAR 4" X 2" BAIXA (0,30 M DO PISO), PVC, INSTALADA EM PAREDE - FORNECIMENTO E INSTALAÇÃO. AF_12/2015</t>
    </r>
  </si>
  <si>
    <r>
      <rPr>
        <sz val="7"/>
        <rFont val="Arial"/>
        <family val="2"/>
      </rPr>
      <t>14.4.16</t>
    </r>
  </si>
  <si>
    <r>
      <rPr>
        <sz val="7"/>
        <rFont val="Arial"/>
        <family val="2"/>
      </rPr>
      <t>91953</t>
    </r>
  </si>
  <si>
    <r>
      <rPr>
        <sz val="7"/>
        <rFont val="Arial"/>
        <family val="2"/>
      </rPr>
      <t>INTERRUPTOR SIMPLES (1 MÓDULO), 10A/250V, INCLUINDO SUPORTE E PLACA - FORNECIMENTO E INSTALAÇÃO. AF_12/2015</t>
    </r>
  </si>
  <si>
    <r>
      <rPr>
        <sz val="7"/>
        <rFont val="Arial"/>
        <family val="2"/>
      </rPr>
      <t>14.4.17</t>
    </r>
  </si>
  <si>
    <r>
      <rPr>
        <sz val="7"/>
        <rFont val="Arial"/>
        <family val="2"/>
      </rPr>
      <t>91959</t>
    </r>
  </si>
  <si>
    <r>
      <rPr>
        <sz val="7"/>
        <rFont val="Arial"/>
        <family val="2"/>
      </rPr>
      <t>INTERRUPTOR SIMPLES (2 MÓDULOS), 10A/250V, INCLUINDO SUPORTE E PLACA - FORNECIMENTO E INSTALAÇÃO. AF_12/2015</t>
    </r>
  </si>
  <si>
    <r>
      <rPr>
        <sz val="7"/>
        <rFont val="Arial"/>
        <family val="2"/>
      </rPr>
      <t>14.4.18</t>
    </r>
  </si>
  <si>
    <r>
      <rPr>
        <sz val="7"/>
        <rFont val="Arial"/>
        <family val="2"/>
      </rPr>
      <t>91967</t>
    </r>
  </si>
  <si>
    <r>
      <rPr>
        <sz val="7"/>
        <rFont val="Arial"/>
        <family val="2"/>
      </rPr>
      <t>INTERRUPTOR SIMPLES (3 MÓDULOS), 10A/250V, INCLUINDO SUPORTE E PLACA - FORNECIMENTO E INSTALAÇÃO. AF_12/2015</t>
    </r>
  </si>
  <si>
    <r>
      <rPr>
        <sz val="7"/>
        <rFont val="Arial"/>
        <family val="2"/>
      </rPr>
      <t>14.4.19</t>
    </r>
  </si>
  <si>
    <r>
      <rPr>
        <sz val="7"/>
        <rFont val="Arial"/>
        <family val="2"/>
      </rPr>
      <t>91993</t>
    </r>
  </si>
  <si>
    <r>
      <rPr>
        <sz val="7"/>
        <rFont val="Arial"/>
        <family val="2"/>
      </rPr>
      <t>TOMADA ALTA DE EMBUTIR (1 MÓDULO), 2P+T 20 A, INCLUINDO SUPORTE E PLACA - FORNECIMENTO E INSTALAÇÃO. AF_12/2015</t>
    </r>
  </si>
  <si>
    <r>
      <rPr>
        <sz val="7"/>
        <rFont val="Arial"/>
        <family val="2"/>
      </rPr>
      <t>14.4.20</t>
    </r>
  </si>
  <si>
    <r>
      <rPr>
        <sz val="7"/>
        <rFont val="Arial"/>
        <family val="2"/>
      </rPr>
      <t>91997</t>
    </r>
  </si>
  <si>
    <r>
      <rPr>
        <sz val="7"/>
        <rFont val="Arial"/>
        <family val="2"/>
      </rPr>
      <t>TOMADA MÉDIA DE EMBUTIR (1 MÓDULO), 2P+T 20 A, INCLUINDO SUPORTE E PLACA - FORNECIMENTO E INSTALAÇÃO. AF_12/2015</t>
    </r>
  </si>
  <si>
    <r>
      <rPr>
        <sz val="7"/>
        <rFont val="Arial"/>
        <family val="2"/>
      </rPr>
      <t>14.4.21</t>
    </r>
  </si>
  <si>
    <r>
      <rPr>
        <sz val="7"/>
        <rFont val="Arial"/>
        <family val="2"/>
      </rPr>
      <t>92001</t>
    </r>
  </si>
  <si>
    <r>
      <rPr>
        <sz val="7"/>
        <rFont val="Arial"/>
        <family val="2"/>
      </rPr>
      <t>TOMADA BAIXA DE EMBUTIR (1 MÓDULO), 2P+T 20 A, INCLUINDO SUPORTE E PLACA - FORNECIMENTO E INSTALAÇÃO. AF_12/2015</t>
    </r>
  </si>
  <si>
    <r>
      <rPr>
        <sz val="7"/>
        <rFont val="Arial"/>
        <family val="2"/>
      </rPr>
      <t>14.4.22</t>
    </r>
  </si>
  <si>
    <r>
      <rPr>
        <sz val="7"/>
        <rFont val="Arial"/>
        <family val="2"/>
      </rPr>
      <t>92023</t>
    </r>
  </si>
  <si>
    <r>
      <rPr>
        <sz val="7"/>
        <rFont val="Arial"/>
        <family val="2"/>
      </rPr>
      <t>INTERRUPTOR SIMPLES (1 MÓDULO) COM 1 TOMADA DE EMBUTIR 2P+T 10 A, INCLUINDO SUPORTE E PLACA - FORNECIMENTO E INSTALAÇÃO. AF_12/2015</t>
    </r>
  </si>
  <si>
    <r>
      <rPr>
        <sz val="7"/>
        <rFont val="Arial"/>
        <family val="2"/>
      </rPr>
      <t>14.4.23</t>
    </r>
  </si>
  <si>
    <r>
      <rPr>
        <sz val="7"/>
        <rFont val="Arial"/>
        <family val="2"/>
      </rPr>
      <t>14.4.24</t>
    </r>
  </si>
  <si>
    <r>
      <rPr>
        <sz val="7"/>
        <rFont val="Arial"/>
        <family val="2"/>
      </rPr>
      <t>96995</t>
    </r>
  </si>
  <si>
    <r>
      <rPr>
        <sz val="7"/>
        <rFont val="Arial"/>
        <family val="2"/>
      </rPr>
      <t>REATERRO MANUAL APILOADO COM SOQUETE. AF_10/2017</t>
    </r>
  </si>
  <si>
    <r>
      <rPr>
        <sz val="7"/>
        <rFont val="Arial"/>
        <family val="2"/>
      </rPr>
      <t>14.4.25</t>
    </r>
  </si>
  <si>
    <r>
      <rPr>
        <sz val="7"/>
        <rFont val="Arial"/>
        <family val="2"/>
      </rPr>
      <t>97660</t>
    </r>
  </si>
  <si>
    <r>
      <rPr>
        <sz val="7"/>
        <rFont val="Arial"/>
        <family val="2"/>
      </rPr>
      <t>REMOÇÃO DE INTERRUPTORES/TOMADAS ELÉTRICAS, DE FORMA MANUAL, SEM REAPROVEITAMENTO. AF_12/2017</t>
    </r>
  </si>
  <si>
    <r>
      <rPr>
        <sz val="7"/>
        <rFont val="Arial"/>
        <family val="2"/>
      </rPr>
      <t>14.4.26</t>
    </r>
  </si>
  <si>
    <r>
      <rPr>
        <sz val="7"/>
        <rFont val="Arial"/>
        <family val="2"/>
      </rPr>
      <t>14.4.27</t>
    </r>
  </si>
  <si>
    <r>
      <rPr>
        <sz val="7"/>
        <rFont val="Arial"/>
        <family val="2"/>
      </rPr>
      <t>97665</t>
    </r>
  </si>
  <si>
    <r>
      <rPr>
        <sz val="7"/>
        <rFont val="Arial"/>
        <family val="2"/>
      </rPr>
      <t>REMOÇÃO DE LUMINÁRIAS, DE FORMA MANUAL, SEM REAPROVEITAMENTO. AF_12/2017</t>
    </r>
  </si>
  <si>
    <r>
      <rPr>
        <sz val="7"/>
        <rFont val="Arial"/>
        <family val="2"/>
      </rPr>
      <t>14.4.28</t>
    </r>
  </si>
  <si>
    <r>
      <rPr>
        <sz val="7"/>
        <rFont val="Arial"/>
        <family val="2"/>
      </rPr>
      <t>97667</t>
    </r>
  </si>
  <si>
    <r>
      <rPr>
        <sz val="7"/>
        <rFont val="Arial"/>
        <family val="2"/>
      </rPr>
      <t>ELETRODUTO FLEXÍVEL CORRUGADO, PEAD, DN 50 (1 ½?) - FORNECIMENTO E INSTALAÇÃO. AF_04/2016</t>
    </r>
  </si>
  <si>
    <r>
      <rPr>
        <sz val="7"/>
        <rFont val="Arial"/>
        <family val="2"/>
      </rPr>
      <t>14.4.29</t>
    </r>
  </si>
  <si>
    <r>
      <rPr>
        <sz val="7"/>
        <rFont val="Arial"/>
        <family val="2"/>
      </rPr>
      <t>14.4.30</t>
    </r>
  </si>
  <si>
    <r>
      <rPr>
        <sz val="7"/>
        <rFont val="Arial"/>
        <family val="2"/>
      </rPr>
      <t>CPU_IFAM.COZ.082</t>
    </r>
  </si>
  <si>
    <r>
      <rPr>
        <sz val="7"/>
        <rFont val="Arial"/>
        <family val="2"/>
      </rPr>
      <t>ELETRODUTO PVC FLEXIVEL CORRUGADO, REFORCADO, COR LARANJA, DE 25 MM (3/4"), PARA CIRCUITOS TERMINAIS, INSTALADO EM PISO - FORNECIMENTO E INSTALAÇÃO.</t>
    </r>
  </si>
  <si>
    <r>
      <rPr>
        <sz val="7"/>
        <rFont val="Arial"/>
        <family val="2"/>
      </rPr>
      <t>14.4.31</t>
    </r>
  </si>
  <si>
    <r>
      <rPr>
        <sz val="7"/>
        <rFont val="Arial"/>
        <family val="2"/>
      </rPr>
      <t>CPU_IFAM.COZ.083</t>
    </r>
  </si>
  <si>
    <r>
      <rPr>
        <sz val="7"/>
        <rFont val="Arial"/>
        <family val="2"/>
      </rPr>
      <t>CAIXA OCTOGONAL 4" X 4", PVC, INSTALADA EM FORRO - FORNECIMENTO E INSTALAÇÃO.</t>
    </r>
  </si>
  <si>
    <r>
      <rPr>
        <sz val="7"/>
        <rFont val="Arial"/>
        <family val="2"/>
      </rPr>
      <t>14.4.32</t>
    </r>
  </si>
  <si>
    <r>
      <rPr>
        <sz val="7"/>
        <rFont val="Arial"/>
        <family val="2"/>
      </rPr>
      <t>CPU_IFAM.COZ.084</t>
    </r>
  </si>
  <si>
    <r>
      <rPr>
        <sz val="7"/>
        <rFont val="Arial"/>
        <family val="2"/>
      </rPr>
      <t>LUMINÁRIA COMERCIAL ALETADA, DE SOBREPOR, COM 2 LÂMPADAS TUBULARES LED DE 12 W - FORNECIMENTO E INSTALAÇÃO</t>
    </r>
  </si>
  <si>
    <r>
      <rPr>
        <sz val="7"/>
        <rFont val="Arial"/>
        <family val="2"/>
      </rPr>
      <t>14.4.33</t>
    </r>
  </si>
  <si>
    <r>
      <rPr>
        <sz val="7"/>
        <rFont val="Arial"/>
        <family val="2"/>
      </rPr>
      <t>CPU_IFAM.COZ.085</t>
    </r>
  </si>
  <si>
    <r>
      <rPr>
        <sz val="7"/>
        <rFont val="Arial"/>
        <family val="2"/>
      </rPr>
      <t>LUMINÁRIA COMERCIAL ALETADA, DE SOBREPOR, COM 2 LÂMPADAS TUBULARES LED DE 18 W - FORNECIMENTO E INSTALAÇÃO</t>
    </r>
  </si>
  <si>
    <r>
      <rPr>
        <sz val="7"/>
        <rFont val="Arial"/>
        <family val="2"/>
      </rPr>
      <t>14.4.34</t>
    </r>
  </si>
  <si>
    <r>
      <rPr>
        <sz val="7"/>
        <rFont val="Arial"/>
        <family val="2"/>
      </rPr>
      <t>CPU_IFAM.COZ.086</t>
    </r>
  </si>
  <si>
    <r>
      <rPr>
        <sz val="7"/>
        <rFont val="Arial"/>
        <family val="2"/>
      </rPr>
      <t>LUMINÁRIA TIPO PLAFON EM PLÁSTICO, DE SOBREPOR, COM 1 LÂMPADA LED BULBO DE 10 W - FORNECIMENTO E INSTALAÇÃO.</t>
    </r>
  </si>
  <si>
    <r>
      <rPr>
        <sz val="7"/>
        <rFont val="Arial"/>
        <family val="2"/>
      </rPr>
      <t>14.4.35</t>
    </r>
  </si>
  <si>
    <r>
      <rPr>
        <sz val="7"/>
        <rFont val="Arial"/>
        <family val="2"/>
      </rPr>
      <t>CPU_IFAM.COZ.087</t>
    </r>
  </si>
  <si>
    <r>
      <rPr>
        <sz val="7"/>
        <rFont val="Arial"/>
        <family val="2"/>
      </rPr>
      <t>LUMINÁRIA DE EMERGÊNCIA - FORNECIMENTO E INSTALAÇÃO.</t>
    </r>
  </si>
  <si>
    <r>
      <rPr>
        <sz val="7"/>
        <rFont val="Arial"/>
        <family val="2"/>
      </rPr>
      <t>14.4.36</t>
    </r>
  </si>
  <si>
    <r>
      <rPr>
        <sz val="7"/>
        <rFont val="Arial"/>
        <family val="2"/>
      </rPr>
      <t>CPU_IFAM.COZ.089</t>
    </r>
  </si>
  <si>
    <r>
      <rPr>
        <sz val="7"/>
        <rFont val="Arial"/>
        <family val="2"/>
      </rPr>
      <t>CANALETA PLÁSTICA SIMPLES 20X10MM COM TAMPA, SEM DIVISÃO - FORNECIMENTO E INSTALAÇÃO</t>
    </r>
  </si>
  <si>
    <r>
      <rPr>
        <sz val="7"/>
        <rFont val="Arial"/>
        <family val="2"/>
      </rPr>
      <t>14.4.37</t>
    </r>
  </si>
  <si>
    <r>
      <rPr>
        <sz val="7"/>
        <rFont val="Arial"/>
        <family val="2"/>
      </rPr>
      <t>CPU_IFAM.COZ.090</t>
    </r>
  </si>
  <si>
    <r>
      <rPr>
        <sz val="7"/>
        <rFont val="Arial"/>
        <family val="2"/>
      </rPr>
      <t>TOMADA ALTA DE SOBREPOR EM ALVENARIA (1 MÓDULO), 2P+T 10 A, INCLUINDO SUPORTE E PLACA - FORNECIMENTO E INSTALAÇÃO.</t>
    </r>
  </si>
  <si>
    <r>
      <rPr>
        <sz val="7"/>
        <rFont val="Arial"/>
        <family val="2"/>
      </rPr>
      <t>14.4.38</t>
    </r>
  </si>
  <si>
    <r>
      <rPr>
        <sz val="7"/>
        <rFont val="Arial"/>
        <family val="2"/>
      </rPr>
      <t>CPU_IFAM.COZ.091</t>
    </r>
  </si>
  <si>
    <r>
      <rPr>
        <sz val="7"/>
        <rFont val="Arial"/>
        <family val="2"/>
      </rPr>
      <t>REMOÇÃO DE POSTE DE FERRO GALVANIZADO SIMPLES (6,0 A 10,0 M) COM REAPROVEITAMENTO E INSTALAÇÃO DE COBRE NU DE 50 MM²</t>
    </r>
  </si>
  <si>
    <r>
      <rPr>
        <sz val="7"/>
        <rFont val="Arial"/>
        <family val="2"/>
      </rPr>
      <t>14.4.39</t>
    </r>
  </si>
  <si>
    <r>
      <rPr>
        <sz val="7"/>
        <rFont val="Arial"/>
        <family val="2"/>
      </rPr>
      <t>CPU_IFAM.COZ.101</t>
    </r>
  </si>
  <si>
    <r>
      <rPr>
        <sz val="7"/>
        <rFont val="Arial"/>
        <family val="2"/>
      </rPr>
      <t>14.4.40</t>
    </r>
  </si>
  <si>
    <r>
      <rPr>
        <sz val="7"/>
        <rFont val="Arial"/>
        <family val="2"/>
      </rPr>
      <t>CPU_IFAM.COZ.114</t>
    </r>
  </si>
  <si>
    <r>
      <rPr>
        <sz val="7"/>
        <rFont val="Arial"/>
        <family val="2"/>
      </rPr>
      <t>POSTE DECORATIVO PARA JARDIM COM 2 LUMINÁRIAS EM FORMA DE GLOBO VOLTADAS PARA BAIXO, NA COR PRETA PINTADO A PÓ (TINTA POLIÉSTER), 2 METROS DE ALTURA, INCLUSO 2 LÂMPADAS LED 50W FORMATO TRADICIONAL (BASE E27) - FORNECIMENTO E INSTALAÇÃO.</t>
    </r>
  </si>
  <si>
    <r>
      <rPr>
        <sz val="7"/>
        <rFont val="Arial"/>
        <family val="2"/>
      </rPr>
      <t>14.4.41</t>
    </r>
  </si>
  <si>
    <r>
      <rPr>
        <sz val="7"/>
        <rFont val="Arial"/>
        <family val="2"/>
      </rPr>
      <t>CPU_IFAM.COZ.123</t>
    </r>
  </si>
  <si>
    <r>
      <rPr>
        <sz val="7"/>
        <rFont val="Arial"/>
        <family val="2"/>
      </rPr>
      <t>ELETRODUTO RÍGIDO ROSCÁVEL, PVC, DN 50 MM (1 1/2"), PARA CIRCUITOS TERMINAIS, INSTALADO EM FORRO - FORNECIMENTO E INSTALAÇÃO.</t>
    </r>
  </si>
  <si>
    <r>
      <rPr>
        <b/>
        <sz val="7"/>
        <rFont val="Arial"/>
        <family val="2"/>
      </rPr>
      <t>15</t>
    </r>
  </si>
  <si>
    <r>
      <rPr>
        <b/>
        <sz val="7"/>
        <rFont val="Arial"/>
        <family val="2"/>
      </rPr>
      <t>INSTALAÇÕES DE COMBATE À INCÊNDIO</t>
    </r>
  </si>
  <si>
    <r>
      <rPr>
        <b/>
        <sz val="7"/>
        <rFont val="Arial"/>
        <family val="2"/>
      </rPr>
      <t>15.1</t>
    </r>
  </si>
  <si>
    <r>
      <rPr>
        <b/>
        <sz val="7"/>
        <rFont val="Arial"/>
        <family val="2"/>
      </rPr>
      <t>SINALIZAÇÃO E EMERGÊNCIA</t>
    </r>
  </si>
  <si>
    <r>
      <rPr>
        <sz val="7"/>
        <rFont val="Arial"/>
        <family val="2"/>
      </rPr>
      <t>15.1.1</t>
    </r>
  </si>
  <si>
    <r>
      <rPr>
        <sz val="7"/>
        <rFont val="Arial"/>
        <family val="2"/>
      </rPr>
      <t>CPU_IFAM.COZ.031</t>
    </r>
  </si>
  <si>
    <r>
      <rPr>
        <sz val="7"/>
        <rFont val="Arial"/>
        <family val="2"/>
      </rPr>
      <t>EXTINTOR DE PÓ QUIMICO TIPO ABC - CAPACIDADE EXTINTORA 3-A, 40-B-C FORNECIMENTO E INSTALAÇÃO</t>
    </r>
  </si>
  <si>
    <r>
      <rPr>
        <sz val="7"/>
        <rFont val="Arial"/>
        <family val="2"/>
      </rPr>
      <t>15.1.2</t>
    </r>
  </si>
  <si>
    <r>
      <rPr>
        <sz val="7"/>
        <rFont val="Arial"/>
        <family val="2"/>
      </rPr>
      <t>CPU_IFAM.COZ.032</t>
    </r>
  </si>
  <si>
    <r>
      <rPr>
        <sz val="7"/>
        <rFont val="Arial"/>
        <family val="2"/>
      </rPr>
      <t>PLACA DE SINALIZACAO DE SEGURANCA CONTRA INCENDIO, FOTOLUMINESCENTE, RETANGULAR, *13 X 26* CM, EM PVC *2* MM ANTI-CHAMAS (SIMBOLOS, CORES E PICTOGRAMAS CONFORME NBR 13434) FORNECIMENTO E INSTALAÇÃO</t>
    </r>
  </si>
  <si>
    <r>
      <rPr>
        <sz val="7"/>
        <rFont val="Arial"/>
        <family val="2"/>
      </rPr>
      <t>15.1.3</t>
    </r>
  </si>
  <si>
    <r>
      <rPr>
        <sz val="7"/>
        <rFont val="Arial"/>
        <family val="2"/>
      </rPr>
      <t>CPU_IFAM.COZ.033</t>
    </r>
  </si>
  <si>
    <r>
      <rPr>
        <sz val="7"/>
        <rFont val="Arial"/>
        <family val="2"/>
      </rPr>
      <t>PLACA DE SINALIZACAO DE SEGURANCA CONTRA INCENDIO, FOTOLUMINESCENTE, QUADRADA, *14 X 14* CM, EM PVC *2* MM ANTI-CHAMAS (SIMBOLOS, CORES E PICTOGRAMAS CONFORME NBR 13434) FORNECIMENTO E INSTALAÇÃO</t>
    </r>
  </si>
  <si>
    <r>
      <rPr>
        <b/>
        <sz val="7"/>
        <rFont val="Arial"/>
        <family val="2"/>
      </rPr>
      <t>16</t>
    </r>
  </si>
  <si>
    <r>
      <rPr>
        <b/>
        <sz val="7"/>
        <rFont val="Arial"/>
        <family val="2"/>
      </rPr>
      <t>CENTRAL E INSTALAÇÕES DE GÁS</t>
    </r>
  </si>
  <si>
    <r>
      <rPr>
        <b/>
        <sz val="7"/>
        <rFont val="Arial"/>
        <family val="2"/>
      </rPr>
      <t>16.1</t>
    </r>
  </si>
  <si>
    <r>
      <rPr>
        <b/>
        <sz val="7"/>
        <rFont val="Arial"/>
        <family val="2"/>
      </rPr>
      <t>ESTRUTURA CENTRAL DE GÁS</t>
    </r>
  </si>
  <si>
    <r>
      <rPr>
        <sz val="7"/>
        <rFont val="Arial"/>
        <family val="2"/>
      </rPr>
      <t>16.1.1</t>
    </r>
  </si>
  <si>
    <r>
      <rPr>
        <sz val="7"/>
        <rFont val="Arial"/>
        <family val="2"/>
      </rPr>
      <t>16.1.2</t>
    </r>
  </si>
  <si>
    <r>
      <rPr>
        <sz val="7"/>
        <rFont val="Arial"/>
        <family val="2"/>
      </rPr>
      <t>96532</t>
    </r>
  </si>
  <si>
    <r>
      <rPr>
        <sz val="7"/>
        <rFont val="Arial"/>
        <family val="2"/>
      </rPr>
      <t>FABRICAÇÃO, MONTAGEM E DESMONTAGEM DE FÔRMA PARA SAPATA, EM MADEIRA SERRADA, E=25 MM, 2 UTILIZAÇÕES. AF_06/2017</t>
    </r>
  </si>
  <si>
    <r>
      <rPr>
        <sz val="7"/>
        <rFont val="Arial"/>
        <family val="2"/>
      </rPr>
      <t>16.1.3</t>
    </r>
  </si>
  <si>
    <r>
      <rPr>
        <sz val="7"/>
        <rFont val="Arial"/>
        <family val="2"/>
      </rPr>
      <t>89284</t>
    </r>
  </si>
  <si>
    <r>
      <rPr>
        <sz val="7"/>
        <rFont val="Arial"/>
        <family val="2"/>
      </rPr>
      <t>ALVENARIA ESTRUTURAL DE BLOCOS CERÂMICOS 14X19X39, (ESPESSURA DE 14 CM), PARA PAREDES COM ÁREA LÍQUIDA MAIOR OU IGUAL QUE 6M², SEM VÃOS, UTILIZANDO PALHETA E ARGAMASSA DE ASSENTAMENTO COM PREPARO EM BETONEIRA. AF_12/2014</t>
    </r>
  </si>
  <si>
    <r>
      <rPr>
        <sz val="7"/>
        <rFont val="Arial"/>
        <family val="2"/>
      </rPr>
      <t>16.1.4</t>
    </r>
  </si>
  <si>
    <r>
      <rPr>
        <sz val="7"/>
        <rFont val="Arial"/>
        <family val="2"/>
      </rPr>
      <t>98679</t>
    </r>
  </si>
  <si>
    <r>
      <rPr>
        <sz val="7"/>
        <rFont val="Arial"/>
        <family val="2"/>
      </rPr>
      <t>PISO CIMENTADO, TRAÇO 1:3 (CIMENTO E AREIA), ACABAMENTO LISO, ESPESSURA 2,0 CM, PREPARO MECÂNICO DA ARGAMASSA. AF_09/2020</t>
    </r>
  </si>
  <si>
    <r>
      <rPr>
        <sz val="7"/>
        <rFont val="Arial"/>
        <family val="2"/>
      </rPr>
      <t>16.1.5</t>
    </r>
  </si>
  <si>
    <r>
      <rPr>
        <sz val="7"/>
        <rFont val="Arial"/>
        <family val="2"/>
      </rPr>
      <t>16.1.6</t>
    </r>
  </si>
  <si>
    <r>
      <rPr>
        <sz val="7"/>
        <rFont val="Arial"/>
        <family val="2"/>
      </rPr>
      <t>16.1.7</t>
    </r>
  </si>
  <si>
    <r>
      <rPr>
        <sz val="7"/>
        <rFont val="Arial"/>
        <family val="2"/>
      </rPr>
      <t>16.1.8</t>
    </r>
  </si>
  <si>
    <r>
      <rPr>
        <sz val="7"/>
        <rFont val="Arial"/>
        <family val="2"/>
      </rPr>
      <t>100701</t>
    </r>
  </si>
  <si>
    <r>
      <rPr>
        <sz val="7"/>
        <rFont val="Arial"/>
        <family val="2"/>
      </rPr>
      <t>PORTA DE FERRO, DE ABRIR, TIPO GRADE COM CHAPA, COM GUARNIÇÕES. AF_12/2019</t>
    </r>
  </si>
  <si>
    <r>
      <rPr>
        <sz val="7"/>
        <rFont val="Arial"/>
        <family val="2"/>
      </rPr>
      <t>16.1.9</t>
    </r>
  </si>
  <si>
    <r>
      <rPr>
        <sz val="7"/>
        <rFont val="Arial"/>
        <family val="2"/>
      </rPr>
      <t>16.1.10</t>
    </r>
  </si>
  <si>
    <r>
      <rPr>
        <sz val="7"/>
        <rFont val="Arial"/>
        <family val="2"/>
      </rPr>
      <t>16.1.11</t>
    </r>
  </si>
  <si>
    <r>
      <rPr>
        <sz val="7"/>
        <rFont val="Arial"/>
        <family val="2"/>
      </rPr>
      <t>95305</t>
    </r>
  </si>
  <si>
    <r>
      <rPr>
        <sz val="7"/>
        <rFont val="Arial"/>
        <family val="2"/>
      </rPr>
      <t>TEXTURA ACRÍLICA, APLICAÇÃO MANUAL EM PAREDE, UMA DEMÃO. AF_09/2016</t>
    </r>
  </si>
  <si>
    <r>
      <rPr>
        <sz val="7"/>
        <rFont val="Arial"/>
        <family val="2"/>
      </rPr>
      <t>16.1.12</t>
    </r>
  </si>
  <si>
    <r>
      <rPr>
        <sz val="7"/>
        <rFont val="Arial"/>
        <family val="2"/>
      </rPr>
      <t>92775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</si>
  <si>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CA-60 DE 5,0 MM - MONTAGEM. AF_12/2015</t>
    </r>
  </si>
  <si>
    <r>
      <rPr>
        <sz val="7"/>
        <rFont val="Arial"/>
        <family val="2"/>
      </rPr>
      <t>16.1.13</t>
    </r>
  </si>
  <si>
    <r>
      <rPr>
        <sz val="7"/>
        <rFont val="Arial"/>
        <family val="2"/>
      </rPr>
      <t>92784</t>
    </r>
  </si>
  <si>
    <r>
      <rPr>
        <sz val="7"/>
        <rFont val="Arial"/>
        <family val="2"/>
      </rPr>
      <t>ARMAÇÃO DE LAJE DE UMA ESTRUTURA CONVENCIONAL DE CONCRETO ARMADO EM UMA EDIFICAÇÃO TÉRREA OU SOBRADO UTILIZANDO AÇO CA-60 DE 5,0 MM - MONTAGEM. AF_12/2015</t>
    </r>
  </si>
  <si>
    <r>
      <rPr>
        <sz val="7"/>
        <rFont val="Arial"/>
        <family val="2"/>
      </rPr>
      <t>16.1.14</t>
    </r>
  </si>
  <si>
    <r>
      <rPr>
        <sz val="7"/>
        <rFont val="Arial"/>
        <family val="2"/>
      </rPr>
      <t>16.1.15</t>
    </r>
  </si>
  <si>
    <r>
      <rPr>
        <sz val="7"/>
        <rFont val="Arial"/>
        <family val="2"/>
      </rPr>
      <t>16.1.16</t>
    </r>
  </si>
  <si>
    <r>
      <rPr>
        <sz val="7"/>
        <rFont val="Arial"/>
        <family val="2"/>
      </rPr>
      <t>16.1.17</t>
    </r>
  </si>
  <si>
    <r>
      <rPr>
        <sz val="7"/>
        <rFont val="Arial"/>
        <family val="2"/>
      </rPr>
      <t>16.1.18</t>
    </r>
  </si>
  <si>
    <r>
      <rPr>
        <sz val="7"/>
        <rFont val="Arial"/>
        <family val="2"/>
      </rPr>
      <t>92482</t>
    </r>
  </si>
  <si>
    <r>
      <rPr>
        <sz val="7"/>
        <rFont val="Arial"/>
        <family val="2"/>
      </rPr>
      <t>MONTAGEM E DESMONTAGEM DE FÔRMA DE LAJE MACIÇA, PÉ-DIREITO SIMPLES, EM MADEIRA SERRADA, 1 UTILIZAÇÃO. AF_09/2020</t>
    </r>
  </si>
  <si>
    <r>
      <rPr>
        <sz val="7"/>
        <rFont val="Arial"/>
        <family val="2"/>
      </rPr>
      <t>16.1.19</t>
    </r>
  </si>
  <si>
    <r>
      <rPr>
        <sz val="7"/>
        <rFont val="Arial"/>
        <family val="2"/>
      </rPr>
      <t>95241</t>
    </r>
  </si>
  <si>
    <r>
      <rPr>
        <sz val="7"/>
        <rFont val="Arial"/>
        <family val="2"/>
      </rPr>
      <t>LASTRO DE CONCRETO MAGRO, APLICADO EM PISOS, LAJES SOBRE SOLO OU RADIERS, ESPESSURA DE 5 CM. AF_07/2016</t>
    </r>
  </si>
  <si>
    <r>
      <rPr>
        <b/>
        <sz val="7"/>
        <rFont val="Arial"/>
        <family val="2"/>
      </rPr>
      <t>16.2</t>
    </r>
  </si>
  <si>
    <r>
      <rPr>
        <b/>
        <sz val="7"/>
        <rFont val="Arial"/>
        <family val="2"/>
      </rPr>
      <t>INSTALAÇÕES DE GÁS</t>
    </r>
  </si>
  <si>
    <r>
      <rPr>
        <sz val="7"/>
        <rFont val="Arial"/>
        <family val="2"/>
      </rPr>
      <t>16.2.1</t>
    </r>
  </si>
  <si>
    <r>
      <rPr>
        <sz val="7"/>
        <rFont val="Arial"/>
        <family val="2"/>
      </rPr>
      <t>COMP_IFAM_39749</t>
    </r>
  </si>
  <si>
    <r>
      <rPr>
        <sz val="7"/>
        <rFont val="Arial"/>
        <family val="2"/>
      </rPr>
      <t>TUBO DE COBRE CLASSE "A", DN = 1 " (28 MM), PARA INSTALACOES DE MEDIA PRESSAO PARA GASES COMBUSTIVEIS E MEDICINAIS - FORNECIMENTO E INSTALAÇÃO</t>
    </r>
  </si>
  <si>
    <r>
      <rPr>
        <sz val="7"/>
        <rFont val="Arial"/>
        <family val="2"/>
      </rPr>
      <t>16.2.2</t>
    </r>
  </si>
  <si>
    <r>
      <rPr>
        <sz val="7"/>
        <rFont val="Arial"/>
        <family val="2"/>
      </rPr>
      <t>COMP_IFAM_39748</t>
    </r>
  </si>
  <si>
    <r>
      <rPr>
        <sz val="7"/>
        <rFont val="Arial"/>
        <family val="2"/>
      </rPr>
      <t>TUBO DE COBRE CLASSE "A", DN = 3/4 " (22 MM), PARA INSTALACOES DE MEDIA PRESSAO PARA GASES COMBUSTIVEIS E MEDICINAIS - FORNECIMENTO E INSTALAÇÃO</t>
    </r>
  </si>
  <si>
    <r>
      <rPr>
        <sz val="7"/>
        <rFont val="Arial"/>
        <family val="2"/>
      </rPr>
      <t>16.2.3</t>
    </r>
  </si>
  <si>
    <r>
      <rPr>
        <sz val="7"/>
        <rFont val="Arial"/>
        <family val="2"/>
      </rPr>
      <t>COMP_IFAM_39747</t>
    </r>
  </si>
  <si>
    <r>
      <rPr>
        <sz val="7"/>
        <rFont val="Arial"/>
        <family val="2"/>
      </rPr>
      <t>TUBO DE COBRE CLASSE "A", DN = 1/2 " (15 MM), PARA INSTALACOES DE MEDIA PRESSAO PARA GASES COMBUSTIVEIS E MEDICINAIS - FORNECIMENTO E INSTALAÇÃO</t>
    </r>
  </si>
  <si>
    <r>
      <rPr>
        <sz val="7"/>
        <rFont val="Arial"/>
        <family val="2"/>
      </rPr>
      <t>16.2.4</t>
    </r>
  </si>
  <si>
    <r>
      <rPr>
        <sz val="7"/>
        <rFont val="Arial"/>
        <family val="2"/>
      </rPr>
      <t>92288</t>
    </r>
  </si>
  <si>
    <r>
      <rPr>
        <sz val="7"/>
        <rFont val="Arial"/>
        <family val="2"/>
      </rPr>
      <t>COTOVELO EM COBRE, DN 28 MM, 90 GRAUS, SEM ANEL DE SOLDA, INSTALADO EM PRUMADA ? FORNECIMENTO E INSTALAÇÃO. AF_12/2015</t>
    </r>
  </si>
  <si>
    <r>
      <rPr>
        <sz val="7"/>
        <rFont val="Arial"/>
        <family val="2"/>
      </rPr>
      <t>16.2.5</t>
    </r>
  </si>
  <si>
    <r>
      <rPr>
        <sz val="7"/>
        <rFont val="Arial"/>
        <family val="2"/>
      </rPr>
      <t>93091</t>
    </r>
  </si>
  <si>
    <r>
      <rPr>
        <sz val="7"/>
        <rFont val="Arial"/>
        <family val="2"/>
      </rPr>
      <t>BUCHA DE REDUÇÃO EM COBRE, DN 28 MM X 22 MM, SEM ANEL DE SOLDA, INSTALADO EM RAMAL DE DISTRIBUIÇÃO ? FORNECIMENTO E INSTALAÇÃO. AF_01/2016</t>
    </r>
  </si>
  <si>
    <r>
      <rPr>
        <sz val="7"/>
        <rFont val="Arial"/>
        <family val="2"/>
      </rPr>
      <t>16.2.6</t>
    </r>
  </si>
  <si>
    <r>
      <rPr>
        <sz val="7"/>
        <rFont val="Arial"/>
        <family val="2"/>
      </rPr>
      <t>93051</t>
    </r>
  </si>
  <si>
    <r>
      <rPr>
        <sz val="7"/>
        <rFont val="Arial"/>
        <family val="2"/>
      </rPr>
      <t>BUCHA DE REDUÇÃO EM COBRE, DN 22 MM X 15 MM, SEM ANEL DE SOLDA, BOLSA X BOLSA, INSTALADO EM PRUMADA ? FORNECIMENTO E INSTALAÇÃO. AF_01/2016</t>
    </r>
  </si>
  <si>
    <r>
      <rPr>
        <sz val="7"/>
        <rFont val="Arial"/>
        <family val="2"/>
      </rPr>
      <t>16.2.7</t>
    </r>
  </si>
  <si>
    <r>
      <rPr>
        <sz val="7"/>
        <rFont val="Arial"/>
        <family val="2"/>
      </rPr>
      <t>92287</t>
    </r>
  </si>
  <si>
    <r>
      <rPr>
        <sz val="7"/>
        <rFont val="Arial"/>
        <family val="2"/>
      </rPr>
      <t>COTOVELO EM COBRE, DN 22 MM, 90 GRAUS, SEM ANEL DE SOLDA, INSTALADO EM PRUMADA   FORNECIMENTO E INSTALAÇÃO. AF_12/2015</t>
    </r>
  </si>
  <si>
    <r>
      <rPr>
        <sz val="7"/>
        <rFont val="Arial"/>
        <family val="2"/>
      </rPr>
      <t>16.2.8</t>
    </r>
  </si>
  <si>
    <r>
      <rPr>
        <sz val="7"/>
        <rFont val="Arial"/>
        <family val="2"/>
      </rPr>
      <t>92311</t>
    </r>
  </si>
  <si>
    <r>
      <rPr>
        <sz val="7"/>
        <rFont val="Arial"/>
        <family val="2"/>
      </rPr>
      <t>COTOVELO EM COBRE, DN 15 MM, 90 GRAUS, SEM ANEL DE SOLDA, INSTALADO EM RAMAL DE DISTRIBUIÇÃO ? FORNECIMENTO E INSTALAÇÃO. AF_12/2015</t>
    </r>
  </si>
  <si>
    <r>
      <rPr>
        <sz val="7"/>
        <rFont val="Arial"/>
        <family val="2"/>
      </rPr>
      <t>16.2.9</t>
    </r>
  </si>
  <si>
    <r>
      <rPr>
        <sz val="7"/>
        <rFont val="Arial"/>
        <family val="2"/>
      </rPr>
      <t>95250</t>
    </r>
  </si>
  <si>
    <r>
      <rPr>
        <sz val="7"/>
        <rFont val="Arial"/>
        <family val="2"/>
      </rPr>
      <t>VÁLVULA DE ESFERA BRUTA, BRONZE, ROSCÁVEL, 1'' - FORNECIMENTO E INSTALAÇÃO. AF_08/2021</t>
    </r>
  </si>
  <si>
    <r>
      <rPr>
        <sz val="7"/>
        <rFont val="Arial"/>
        <family val="2"/>
      </rPr>
      <t>16.2.10</t>
    </r>
  </si>
  <si>
    <r>
      <rPr>
        <sz val="7"/>
        <rFont val="Arial"/>
        <family val="2"/>
      </rPr>
      <t>95249</t>
    </r>
  </si>
  <si>
    <r>
      <rPr>
        <sz val="7"/>
        <rFont val="Arial"/>
        <family val="2"/>
      </rPr>
      <t>VÁLVULA DE ESFERA BRUTA, BRONZE, ROSCÁVEL, 3/4'' - FORNECIMENTO E INSTALAÇÃO. AF_08/2021</t>
    </r>
  </si>
  <si>
    <r>
      <rPr>
        <sz val="7"/>
        <rFont val="Arial"/>
        <family val="2"/>
      </rPr>
      <t>16.2.11</t>
    </r>
  </si>
  <si>
    <r>
      <rPr>
        <sz val="7"/>
        <rFont val="Arial"/>
        <family val="2"/>
      </rPr>
      <t>COMP_IFAM_11756</t>
    </r>
  </si>
  <si>
    <r>
      <rPr>
        <sz val="7"/>
        <rFont val="Arial"/>
        <family val="2"/>
      </rPr>
      <t>REGISTRO OU REGULADOR DE GAS COZINHA, VAZAO DE 2 KG/H, 2,8 KPA - FORNECIMENTO E INSTALAÇÃO</t>
    </r>
  </si>
  <si>
    <r>
      <rPr>
        <sz val="7"/>
        <rFont val="Arial"/>
        <family val="2"/>
      </rPr>
      <t>16.2.12</t>
    </r>
  </si>
  <si>
    <r>
      <rPr>
        <sz val="7"/>
        <rFont val="Arial"/>
        <family val="2"/>
      </rPr>
      <t>COMP_IFAM_76744782</t>
    </r>
  </si>
  <si>
    <r>
      <rPr>
        <sz val="7"/>
        <rFont val="Arial"/>
        <family val="2"/>
      </rPr>
      <t>VÁLVULA ESFERA 5/8'' PARA INSTALAÇÃO EM LINHA DE COBRE PARA GAS GLP - FORNECIMENTO E INSTALAÇÃO</t>
    </r>
  </si>
  <si>
    <r>
      <rPr>
        <sz val="7"/>
        <rFont val="Arial"/>
        <family val="2"/>
      </rPr>
      <t>16.2.13</t>
    </r>
  </si>
  <si>
    <r>
      <rPr>
        <sz val="7"/>
        <rFont val="Arial"/>
        <family val="2"/>
      </rPr>
      <t>COMP_IFAM_96258134</t>
    </r>
  </si>
  <si>
    <r>
      <rPr>
        <sz val="7"/>
        <rFont val="Arial"/>
        <family val="2"/>
      </rPr>
      <t>VALVULA REGULADORA DE PRESSÃO DE PRIMEIRO ESTAGIO GLP 30KGH - FORNECIMENTO E INSTALAÇÃO</t>
    </r>
  </si>
  <si>
    <r>
      <rPr>
        <sz val="7"/>
        <rFont val="Arial"/>
        <family val="2"/>
      </rPr>
      <t>16.2.14</t>
    </r>
  </si>
  <si>
    <r>
      <rPr>
        <sz val="7"/>
        <rFont val="Arial"/>
        <family val="2"/>
      </rPr>
      <t>COMP_IFAM_52966978</t>
    </r>
  </si>
  <si>
    <r>
      <rPr>
        <sz val="7"/>
        <rFont val="Arial"/>
        <family val="2"/>
      </rPr>
      <t>BOTIJAO DE GAS P45 - FORNECIMENTO E INSTALAÇÃO</t>
    </r>
  </si>
  <si>
    <r>
      <rPr>
        <sz val="7"/>
        <rFont val="Arial"/>
        <family val="2"/>
      </rPr>
      <t>16.2.15</t>
    </r>
  </si>
  <si>
    <r>
      <rPr>
        <sz val="7"/>
        <rFont val="Arial"/>
        <family val="2"/>
      </rPr>
      <t>92300</t>
    </r>
  </si>
  <si>
    <r>
      <rPr>
        <sz val="7"/>
        <rFont val="Arial"/>
        <family val="2"/>
      </rPr>
      <t>TE EM COBRE, DN 28 MM, SEM ANEL DE SOLDA, INSTALADO EM PRUMADA ? FORNECIMENTO E INSTALAÇÃO. AF_12/2015</t>
    </r>
  </si>
  <si>
    <r>
      <rPr>
        <sz val="7"/>
        <rFont val="Arial"/>
        <family val="2"/>
      </rPr>
      <t>16.2.16</t>
    </r>
  </si>
  <si>
    <r>
      <rPr>
        <sz val="7"/>
        <rFont val="Arial"/>
        <family val="2"/>
      </rPr>
      <t>92299</t>
    </r>
  </si>
  <si>
    <r>
      <rPr>
        <sz val="7"/>
        <rFont val="Arial"/>
        <family val="2"/>
      </rPr>
      <t>TE EM COBRE, DN 22 MM, SEM ANEL DE SOLDA, INSTALADO EM PRUMADA ? FORNECIMENTO E INSTALAÇÃO. AF_12/2015</t>
    </r>
  </si>
  <si>
    <r>
      <rPr>
        <sz val="7"/>
        <rFont val="Arial"/>
        <family val="2"/>
      </rPr>
      <t>16.2.17</t>
    </r>
  </si>
  <si>
    <r>
      <rPr>
        <sz val="7"/>
        <rFont val="Arial"/>
        <family val="2"/>
      </rPr>
      <t>16.2.18</t>
    </r>
  </si>
  <si>
    <r>
      <rPr>
        <sz val="7"/>
        <rFont val="Arial"/>
        <family val="2"/>
      </rPr>
      <t>102486</t>
    </r>
  </si>
  <si>
    <r>
      <rPr>
        <sz val="7"/>
        <rFont val="Arial"/>
        <family val="2"/>
      </rPr>
      <t>CONCRETO FCK = 15MPA, TRAÇO 1:3,4:3,4 (EM MASSA SECA DE CIMENTO/ AREIA MÉDIA/ SEIXO ROLADO) - PREPARO MANUAL. AF_05/2021</t>
    </r>
  </si>
  <si>
    <r>
      <rPr>
        <sz val="7"/>
        <rFont val="Arial"/>
        <family val="2"/>
      </rPr>
      <t>16.2.19</t>
    </r>
  </si>
  <si>
    <r>
      <rPr>
        <sz val="7"/>
        <rFont val="Arial"/>
        <family val="2"/>
      </rPr>
      <t>16.2.20</t>
    </r>
  </si>
  <si>
    <r>
      <rPr>
        <sz val="7"/>
        <rFont val="Arial"/>
        <family val="2"/>
      </rPr>
      <t>101906</t>
    </r>
  </si>
  <si>
    <r>
      <rPr>
        <sz val="7"/>
        <rFont val="Arial"/>
        <family val="2"/>
      </rPr>
      <t>EXTINTOR DE INCÊNDIO PORTÁTIL COM CARGA DE CO2 DE 4 KG, CLASSE BC - FORNECIMENTO E INSTALAÇÃO. AF_10/2020_P</t>
    </r>
  </si>
  <si>
    <r>
      <rPr>
        <b/>
        <sz val="7"/>
        <rFont val="Arial"/>
        <family val="2"/>
      </rPr>
      <t>17</t>
    </r>
  </si>
  <si>
    <r>
      <rPr>
        <b/>
        <sz val="7"/>
        <rFont val="Arial"/>
        <family val="2"/>
      </rPr>
      <t>PLACAS E ACESSÓRIOS</t>
    </r>
  </si>
  <si>
    <r>
      <rPr>
        <sz val="7"/>
        <rFont val="Arial"/>
        <family val="2"/>
      </rPr>
      <t>17.1</t>
    </r>
  </si>
  <si>
    <r>
      <rPr>
        <sz val="7"/>
        <rFont val="Arial"/>
        <family val="2"/>
      </rPr>
      <t>CPU_IFAM.COZ.037</t>
    </r>
  </si>
  <si>
    <r>
      <rPr>
        <sz val="7"/>
        <rFont val="Arial"/>
        <family val="2"/>
      </rPr>
      <t>PLACA DE IDENTIFICAÇÃO DE AMBIENTE EM AÇO ESMALTADO 45 CM X 20 CM FORNECIMENTO E INSTALAÇÃO</t>
    </r>
  </si>
  <si>
    <r>
      <rPr>
        <sz val="7"/>
        <rFont val="Arial"/>
        <family val="2"/>
      </rPr>
      <t>17.2</t>
    </r>
  </si>
  <si>
    <r>
      <rPr>
        <sz val="7"/>
        <rFont val="Arial"/>
        <family val="2"/>
      </rPr>
      <t>CPU_IFAM.COZ.038</t>
    </r>
  </si>
  <si>
    <r>
      <rPr>
        <sz val="7"/>
        <rFont val="Arial"/>
        <family val="2"/>
      </rPr>
      <t>PLACA DE INAUGURAÇÃO DE OBRA EM ALUMÍNIO 0,40 X 0,60 M FORNECIMENTO E INSTALAÇÃO</t>
    </r>
  </si>
  <si>
    <r>
      <rPr>
        <sz val="7"/>
        <rFont val="Arial"/>
        <family val="2"/>
      </rPr>
      <t>17.3</t>
    </r>
  </si>
  <si>
    <r>
      <rPr>
        <sz val="7"/>
        <rFont val="Arial"/>
        <family val="2"/>
      </rPr>
      <t>CPU_IFAM.COZ.070</t>
    </r>
  </si>
  <si>
    <r>
      <rPr>
        <sz val="7"/>
        <rFont val="Arial"/>
        <family val="2"/>
      </rPr>
      <t>COIFA PIRAMIDAL, CONFECCIONADA EM CHAPAS DE AÇO INOX 430 POLIDAS DE 0,6MM, MEDINDO 3500MM X 950MM CONFORME ESPECIFICAÇÕES - FORNECIMENTO E INSTALAÇÃO</t>
    </r>
  </si>
  <si>
    <r>
      <rPr>
        <sz val="7"/>
        <rFont val="Arial"/>
        <family val="2"/>
      </rPr>
      <t>17.4</t>
    </r>
  </si>
  <si>
    <r>
      <rPr>
        <sz val="7"/>
        <rFont val="Arial"/>
        <family val="2"/>
      </rPr>
      <t>CPU_IFAM.COZ.124</t>
    </r>
  </si>
  <si>
    <r>
      <rPr>
        <sz val="7"/>
        <rFont val="Arial"/>
        <family val="2"/>
      </rPr>
      <t>ESTAÇÃO DE TRATAMENTO DE ESGOTO COMPACTA COM VAZÃO DE PROJETO DE 60 M³/DIA CONFORME ESPECIFICAÇÕES - FORNECIMENTO E INSTALAÇÃO - BDI = 18,35</t>
    </r>
  </si>
  <si>
    <r>
      <rPr>
        <b/>
        <sz val="7"/>
        <rFont val="Arial"/>
        <family val="2"/>
      </rPr>
      <t>18</t>
    </r>
  </si>
  <si>
    <r>
      <rPr>
        <b/>
        <sz val="7"/>
        <rFont val="Arial"/>
        <family val="2"/>
      </rPr>
      <t>LIMPEZA DA OBRA</t>
    </r>
  </si>
  <si>
    <r>
      <rPr>
        <sz val="7"/>
        <rFont val="Arial"/>
        <family val="2"/>
      </rPr>
      <t>18.1</t>
    </r>
  </si>
  <si>
    <r>
      <rPr>
        <sz val="7"/>
        <rFont val="Arial"/>
        <family val="2"/>
      </rPr>
      <t>99802</t>
    </r>
  </si>
  <si>
    <r>
      <rPr>
        <sz val="7"/>
        <rFont val="Arial"/>
        <family val="2"/>
      </rPr>
      <t>LIMPEZA DE PISO CERÂMICO OU PORCELANATO COM VASSOURA A SECO. AF_04/2019</t>
    </r>
  </si>
  <si>
    <r>
      <rPr>
        <sz val="7"/>
        <rFont val="Arial"/>
        <family val="2"/>
      </rPr>
      <t>18.2</t>
    </r>
  </si>
  <si>
    <r>
      <rPr>
        <sz val="7"/>
        <rFont val="Arial"/>
        <family val="2"/>
      </rPr>
      <t>99803</t>
    </r>
  </si>
  <si>
    <r>
      <rPr>
        <sz val="7"/>
        <rFont val="Arial"/>
        <family val="2"/>
      </rPr>
      <t>LIMPEZA DE PISO CERÂMICO OU PORCELANATO COM PANO ÚMIDO. AF_04/2019</t>
    </r>
  </si>
  <si>
    <r>
      <rPr>
        <sz val="7"/>
        <rFont val="Arial"/>
        <family val="2"/>
      </rPr>
      <t>18.3</t>
    </r>
  </si>
  <si>
    <r>
      <rPr>
        <sz val="7"/>
        <rFont val="Arial"/>
        <family val="2"/>
      </rPr>
      <t>99806</t>
    </r>
  </si>
  <si>
    <r>
      <rPr>
        <sz val="7"/>
        <rFont val="Arial"/>
        <family val="2"/>
      </rPr>
      <t>LIMPEZA DE REVESTIMENTO CERÂMICO EM PAREDE COM PANO ÚMIDO AF_04/2019</t>
    </r>
  </si>
  <si>
    <r>
      <rPr>
        <sz val="7"/>
        <rFont val="Arial"/>
        <family val="2"/>
      </rPr>
      <t>18.4</t>
    </r>
  </si>
  <si>
    <r>
      <rPr>
        <sz val="7"/>
        <rFont val="Arial"/>
        <family val="2"/>
      </rPr>
      <t>99814</t>
    </r>
  </si>
  <si>
    <r>
      <rPr>
        <sz val="7"/>
        <rFont val="Arial"/>
        <family val="2"/>
      </rPr>
      <t>LIMPEZA DE SUPERFÍCIE COM JATO DE ALTA PRESSÃO. AF_04/2019</t>
    </r>
  </si>
  <si>
    <r>
      <rPr>
        <sz val="7"/>
        <rFont val="Arial"/>
        <family val="2"/>
      </rPr>
      <t>18.5</t>
    </r>
  </si>
  <si>
    <r>
      <rPr>
        <sz val="7"/>
        <rFont val="Arial"/>
        <family val="2"/>
      </rPr>
      <t>99826</t>
    </r>
  </si>
  <si>
    <r>
      <rPr>
        <sz val="7"/>
        <rFont val="Arial"/>
        <family val="2"/>
      </rPr>
      <t>LIMPEZA DE FORRO REMOVÍVEL COM PANO ÚMIDO. AF_04/2019</t>
    </r>
  </si>
  <si>
    <r>
      <rPr>
        <sz val="7"/>
        <rFont val="Arial"/>
        <family val="2"/>
      </rPr>
      <t>18.6</t>
    </r>
  </si>
  <si>
    <r>
      <rPr>
        <sz val="7"/>
        <rFont val="Arial"/>
        <family val="2"/>
      </rPr>
      <t>CPU_IFAM.COZ.096</t>
    </r>
  </si>
  <si>
    <r>
      <rPr>
        <sz val="7"/>
        <rFont val="Arial"/>
        <family val="2"/>
      </rPr>
      <t>LIMPEZA PERMANENTE DA OBRA</t>
    </r>
  </si>
  <si>
    <r>
      <rPr>
        <sz val="7"/>
        <rFont val="Arial"/>
        <family val="2"/>
      </rPr>
      <t>MÊS</t>
    </r>
  </si>
  <si>
    <r>
      <rPr>
        <b/>
        <sz val="6"/>
        <rFont val="Arial"/>
        <family val="2"/>
      </rPr>
      <t>VALOR SEM ENCARGOS:</t>
    </r>
  </si>
  <si>
    <r>
      <rPr>
        <b/>
        <sz val="6"/>
        <rFont val="Arial"/>
        <family val="2"/>
      </rPr>
      <t>VALOR ENCARGOS:</t>
    </r>
  </si>
  <si>
    <r>
      <rPr>
        <b/>
        <sz val="6"/>
        <rFont val="Arial"/>
        <family val="2"/>
      </rPr>
      <t>VALOR COM ENCARGOS:</t>
    </r>
  </si>
  <si>
    <r>
      <rPr>
        <b/>
        <sz val="6"/>
        <rFont val="Arial"/>
        <family val="2"/>
      </rPr>
      <t>VALOR BDI:</t>
    </r>
  </si>
  <si>
    <r>
      <rPr>
        <b/>
        <sz val="6"/>
        <rFont val="Arial"/>
        <family val="2"/>
      </rPr>
      <t>VALOR BDI DIFERENCIADO:</t>
    </r>
  </si>
  <si>
    <r>
      <rPr>
        <b/>
        <sz val="6"/>
        <rFont val="Arial"/>
        <family val="2"/>
      </rPr>
      <t>VALOR BDI TOTAL:</t>
    </r>
  </si>
  <si>
    <r>
      <rPr>
        <b/>
        <sz val="6"/>
        <rFont val="Arial"/>
        <family val="2"/>
      </rPr>
      <t>VALOR ORÇAMENTO:</t>
    </r>
  </si>
  <si>
    <r>
      <rPr>
        <b/>
        <sz val="6"/>
        <rFont val="Arial"/>
        <family val="2"/>
      </rPr>
      <t>VALOR TOTAL:</t>
    </r>
  </si>
  <si>
    <r>
      <rPr>
        <sz val="9"/>
        <rFont val="Calibri"/>
        <family val="2"/>
      </rPr>
      <t xml:space="preserve">
Péricles Teixeira Veiga
Engenheiro Civil
RNP 0402695895AM
GABRIEL DE SOUZA CERVEIRA PEREIRA
Engenheiro Civil
RNP: 0416841619</t>
    </r>
  </si>
  <si>
    <r>
      <rPr>
        <b/>
        <sz val="7"/>
        <rFont val="Arial"/>
        <family val="2"/>
      </rPr>
      <t>UNIDADE</t>
    </r>
  </si>
  <si>
    <r>
      <rPr>
        <b/>
        <sz val="7"/>
        <rFont val="Arial"/>
        <family val="2"/>
      </rPr>
      <t>QTD</t>
    </r>
  </si>
  <si>
    <r>
      <rPr>
        <b/>
        <sz val="7"/>
        <rFont val="Arial"/>
        <family val="2"/>
      </rPr>
      <t>CUSTO DIRETO (R$)</t>
    </r>
  </si>
  <si>
    <r>
      <rPr>
        <b/>
        <sz val="6"/>
        <rFont val="Arial"/>
        <family val="2"/>
      </rPr>
      <t>PREÇO
UNITÁRIO (R$)</t>
    </r>
  </si>
  <si>
    <r>
      <rPr>
        <b/>
        <sz val="7"/>
        <rFont val="Arial"/>
        <family val="2"/>
      </rPr>
      <t>PREÇO
TOTAL (R$)</t>
    </r>
  </si>
  <si>
    <r>
      <rPr>
        <b/>
        <sz val="6"/>
        <rFont val="Arial"/>
        <family val="2"/>
      </rPr>
      <t>MÃO DE OBRA</t>
    </r>
  </si>
  <si>
    <r>
      <rPr>
        <b/>
        <sz val="6"/>
        <rFont val="Arial"/>
        <family val="2"/>
      </rPr>
      <t>MATERIAL</t>
    </r>
  </si>
  <si>
    <r>
      <rPr>
        <b/>
        <sz val="5"/>
        <rFont val="Arial"/>
        <family val="2"/>
      </rPr>
      <t>EQUIPAMENTOS</t>
    </r>
  </si>
  <si>
    <r>
      <rPr>
        <b/>
        <sz val="6"/>
        <rFont val="Arial"/>
        <family val="2"/>
      </rPr>
      <t>OUTROS</t>
    </r>
  </si>
  <si>
    <r>
      <rPr>
        <b/>
        <sz val="6"/>
        <rFont val="Arial"/>
        <family val="2"/>
      </rPr>
      <t>BDI</t>
    </r>
  </si>
  <si>
    <r>
      <rPr>
        <sz val="7"/>
        <rFont val="Arial"/>
        <family val="2"/>
      </rPr>
      <t>CPU.IFAM_ACESS.062</t>
    </r>
  </si>
  <si>
    <r>
      <rPr>
        <sz val="7"/>
        <rFont val="Arial"/>
        <family val="2"/>
      </rPr>
      <t>CPU.IFAM_ACESS.020</t>
    </r>
  </si>
  <si>
    <r>
      <rPr>
        <sz val="7"/>
        <rFont val="Arial"/>
        <family val="2"/>
      </rPr>
      <t>COMPOSIÇÃO-01 - BASE 93673 E 101894 (SINAPI)</t>
    </r>
  </si>
  <si>
    <r>
      <rPr>
        <sz val="7"/>
        <rFont val="Arial"/>
        <family val="2"/>
      </rPr>
      <t>11.1</t>
    </r>
  </si>
  <si>
    <r>
      <rPr>
        <sz val="7"/>
        <rFont val="Arial"/>
        <family val="2"/>
      </rPr>
      <t>SUPERFÍCIE METÁLICA</t>
    </r>
  </si>
  <si>
    <r>
      <rPr>
        <sz val="7"/>
        <rFont val="Arial"/>
        <family val="2"/>
      </rPr>
      <t>11.2</t>
    </r>
  </si>
  <si>
    <r>
      <rPr>
        <sz val="7"/>
        <rFont val="Arial"/>
        <family val="2"/>
      </rPr>
      <t>PISO</t>
    </r>
  </si>
  <si>
    <r>
      <rPr>
        <sz val="7"/>
        <rFont val="Arial"/>
        <family val="2"/>
      </rPr>
      <t>11.3</t>
    </r>
  </si>
  <si>
    <r>
      <rPr>
        <sz val="7"/>
        <rFont val="Arial"/>
        <family val="2"/>
      </rPr>
      <t>PAREDES</t>
    </r>
  </si>
  <si>
    <r>
      <rPr>
        <sz val="7"/>
        <rFont val="Arial"/>
        <family val="2"/>
      </rPr>
      <t>13.1</t>
    </r>
  </si>
  <si>
    <r>
      <rPr>
        <sz val="7"/>
        <rFont val="Arial"/>
        <family val="2"/>
      </rPr>
      <t xml:space="preserve">INSTALAÇÕES PREDIAIS DE ÁGUA FRIA </t>
    </r>
  </si>
  <si>
    <r>
      <rPr>
        <sz val="7"/>
        <rFont val="Arial"/>
        <family val="2"/>
      </rPr>
      <t>13.2</t>
    </r>
  </si>
  <si>
    <r>
      <rPr>
        <sz val="7"/>
        <rFont val="Arial"/>
        <family val="2"/>
      </rPr>
      <t>INSTALAÇÕES PREDIAIS DE ESGOTO</t>
    </r>
  </si>
  <si>
    <r>
      <rPr>
        <sz val="7"/>
        <rFont val="Arial"/>
        <family val="2"/>
      </rPr>
      <t>13.3</t>
    </r>
  </si>
  <si>
    <r>
      <rPr>
        <sz val="7"/>
        <rFont val="Arial"/>
        <family val="2"/>
      </rPr>
      <t>INSTALAÇÕES PREDIAIS DE ÁGUAS PLUVIAIS</t>
    </r>
  </si>
  <si>
    <r>
      <rPr>
        <sz val="7"/>
        <rFont val="Arial"/>
        <family val="2"/>
      </rPr>
      <t>13.4</t>
    </r>
  </si>
  <si>
    <r>
      <rPr>
        <sz val="7"/>
        <rFont val="Arial"/>
        <family val="2"/>
      </rPr>
      <t>RETIRADA INSTALAÇÕES EXISTENTES</t>
    </r>
  </si>
  <si>
    <r>
      <rPr>
        <sz val="7"/>
        <rFont val="Arial"/>
        <family val="2"/>
      </rPr>
      <t>13.5</t>
    </r>
  </si>
  <si>
    <r>
      <rPr>
        <sz val="7"/>
        <rFont val="Arial"/>
        <family val="2"/>
      </rPr>
      <t>LOUÇAS, BANCADAS, METAIS E ACESSÓRIOS</t>
    </r>
  </si>
  <si>
    <r>
      <rPr>
        <sz val="7"/>
        <rFont val="Arial"/>
        <family val="2"/>
      </rPr>
      <t>14.1</t>
    </r>
  </si>
  <si>
    <r>
      <rPr>
        <sz val="7"/>
        <rFont val="Arial"/>
        <family val="2"/>
      </rPr>
      <t>ALIMENTADOR</t>
    </r>
  </si>
  <si>
    <r>
      <rPr>
        <sz val="7"/>
        <rFont val="Arial"/>
        <family val="2"/>
      </rPr>
      <t>14.2</t>
    </r>
  </si>
  <si>
    <r>
      <rPr>
        <sz val="7"/>
        <rFont val="Arial"/>
        <family val="2"/>
      </rPr>
      <t>QD-4</t>
    </r>
  </si>
  <si>
    <r>
      <rPr>
        <sz val="7"/>
        <rFont val="Arial"/>
        <family val="2"/>
      </rPr>
      <t>14.3</t>
    </r>
  </si>
  <si>
    <r>
      <rPr>
        <sz val="7"/>
        <rFont val="Arial"/>
        <family val="2"/>
      </rPr>
      <t>QD-LANCH</t>
    </r>
  </si>
  <si>
    <r>
      <rPr>
        <sz val="7"/>
        <rFont val="Arial"/>
        <family val="2"/>
      </rPr>
      <t>14.4</t>
    </r>
  </si>
  <si>
    <r>
      <rPr>
        <sz val="7"/>
        <rFont val="Arial"/>
        <family val="2"/>
      </rPr>
      <t>ILUMINAÇÃO E TOMADAS</t>
    </r>
  </si>
  <si>
    <r>
      <rPr>
        <sz val="7"/>
        <rFont val="Arial"/>
        <family val="2"/>
      </rPr>
      <t>15.1</t>
    </r>
  </si>
  <si>
    <r>
      <rPr>
        <sz val="7"/>
        <rFont val="Arial"/>
        <family val="2"/>
      </rPr>
      <t>SINALIZAÇÃO E EMERGÊNCIA</t>
    </r>
  </si>
  <si>
    <r>
      <rPr>
        <sz val="7"/>
        <rFont val="Arial"/>
        <family val="2"/>
      </rPr>
      <t>16.1</t>
    </r>
  </si>
  <si>
    <r>
      <rPr>
        <sz val="7"/>
        <rFont val="Arial"/>
        <family val="2"/>
      </rPr>
      <t>ESTRUTURA CENTRAL DE GÁS</t>
    </r>
  </si>
  <si>
    <r>
      <rPr>
        <sz val="7"/>
        <rFont val="Arial"/>
        <family val="2"/>
      </rPr>
      <t>16.2</t>
    </r>
  </si>
  <si>
    <r>
      <rPr>
        <sz val="7"/>
        <rFont val="Arial"/>
        <family val="2"/>
      </rPr>
      <t>INSTALAÇÕES DE GÁS</t>
    </r>
  </si>
  <si>
    <t/>
  </si>
  <si>
    <r>
      <rPr>
        <b/>
        <sz val="8"/>
        <rFont val="Arial"/>
        <family val="2"/>
      </rPr>
      <t>1.1. 90766 - ALMOXARIFE COM ENCARGOS COMPLEMENTARES (H)</t>
    </r>
  </si>
  <si>
    <r>
      <rPr>
        <b/>
        <sz val="6"/>
        <rFont val="Calibri"/>
        <family val="2"/>
      </rPr>
      <t>ENCARGOS COMPLEMENTARES</t>
    </r>
  </si>
  <si>
    <r>
      <rPr>
        <b/>
        <sz val="6"/>
        <rFont val="Arial"/>
        <family val="2"/>
      </rPr>
      <t>FONTE</t>
    </r>
  </si>
  <si>
    <r>
      <rPr>
        <b/>
        <sz val="6"/>
        <rFont val="Arial"/>
        <family val="2"/>
      </rPr>
      <t>UNID</t>
    </r>
  </si>
  <si>
    <r>
      <rPr>
        <b/>
        <sz val="6"/>
        <rFont val="Arial"/>
        <family val="2"/>
      </rPr>
      <t>COEFICIENTE</t>
    </r>
  </si>
  <si>
    <r>
      <rPr>
        <b/>
        <sz val="6"/>
        <rFont val="Arial"/>
        <family val="2"/>
      </rPr>
      <t>PREÇO UNITÁRIO</t>
    </r>
  </si>
  <si>
    <r>
      <rPr>
        <b/>
        <sz val="6"/>
        <rFont val="Arial"/>
        <family val="2"/>
      </rPr>
      <t>TOTAL</t>
    </r>
  </si>
  <si>
    <r>
      <rPr>
        <sz val="7"/>
        <rFont val="Calibri"/>
        <family val="2"/>
      </rPr>
      <t>00043458</t>
    </r>
  </si>
  <si>
    <r>
      <rPr>
        <sz val="7"/>
        <rFont val="Calibri"/>
        <family val="2"/>
      </rPr>
      <t>FERRAMENTAS - FAMILIA ALMOXARIFE - HORISTA (ENCARGOS COMPLEMENTARES - COLETADO CAIXA)</t>
    </r>
  </si>
  <si>
    <r>
      <rPr>
        <sz val="7"/>
        <rFont val="Calibri"/>
        <family val="2"/>
      </rPr>
      <t>SINAPI</t>
    </r>
  </si>
  <si>
    <r>
      <rPr>
        <sz val="7"/>
        <rFont val="Calibri"/>
        <family val="2"/>
      </rPr>
      <t>H</t>
    </r>
  </si>
  <si>
    <r>
      <rPr>
        <sz val="7"/>
        <rFont val="Calibri"/>
        <family val="2"/>
      </rPr>
      <t>00043482</t>
    </r>
  </si>
  <si>
    <r>
      <rPr>
        <sz val="7"/>
        <rFont val="Calibri"/>
        <family val="2"/>
      </rPr>
      <t>EPI - FAMILIA ALMOXARIFE - HORISTA (ENCARGOS COMPLEMENTARES - COLETADO CAIXA)</t>
    </r>
  </si>
  <si>
    <r>
      <rPr>
        <sz val="7"/>
        <rFont val="Calibri"/>
        <family val="2"/>
      </rPr>
      <t>00037372</t>
    </r>
  </si>
  <si>
    <r>
      <rPr>
        <sz val="7"/>
        <rFont val="Calibri"/>
        <family val="2"/>
      </rPr>
      <t>EXAMES - HORISTA (COLETADO CAIXA)</t>
    </r>
  </si>
  <si>
    <r>
      <rPr>
        <sz val="7"/>
        <rFont val="Calibri"/>
        <family val="2"/>
      </rPr>
      <t>00037373</t>
    </r>
  </si>
  <si>
    <r>
      <rPr>
        <sz val="7"/>
        <rFont val="Calibri"/>
        <family val="2"/>
      </rPr>
      <t>SEGURO - HORISTA (COLETADO CAIXA)</t>
    </r>
  </si>
  <si>
    <r>
      <rPr>
        <b/>
        <sz val="6"/>
        <rFont val="Calibri"/>
        <family val="2"/>
      </rPr>
      <t>TOTAL ENCARGOS COMPLEMENTARES:</t>
    </r>
  </si>
  <si>
    <r>
      <rPr>
        <b/>
        <sz val="6"/>
        <rFont val="Calibri"/>
        <family val="2"/>
      </rPr>
      <t>MAO DE OBRA</t>
    </r>
  </si>
  <si>
    <r>
      <rPr>
        <sz val="7"/>
        <rFont val="Calibri"/>
        <family val="2"/>
      </rPr>
      <t>00000253</t>
    </r>
  </si>
  <si>
    <r>
      <rPr>
        <sz val="7"/>
        <rFont val="Calibri"/>
        <family val="2"/>
      </rPr>
      <t>ALMOXARIFE</t>
    </r>
  </si>
  <si>
    <r>
      <rPr>
        <b/>
        <sz val="6"/>
        <rFont val="Calibri"/>
        <family val="2"/>
      </rPr>
      <t>TOTAL MAO DE OBRA:</t>
    </r>
  </si>
  <si>
    <r>
      <rPr>
        <b/>
        <sz val="7"/>
        <rFont val="Arial"/>
        <family val="2"/>
      </rPr>
      <t>VALOR SEM ENCARGOS:</t>
    </r>
  </si>
  <si>
    <r>
      <rPr>
        <b/>
        <sz val="7"/>
        <rFont val="Arial"/>
        <family val="2"/>
      </rPr>
      <t>VALOR ENCARGOS (83.22%):</t>
    </r>
  </si>
  <si>
    <r>
      <rPr>
        <b/>
        <sz val="7"/>
        <rFont val="Arial"/>
        <family val="2"/>
      </rPr>
      <t>VALOR COM ENCARGOS:</t>
    </r>
  </si>
  <si>
    <r>
      <rPr>
        <b/>
        <sz val="7"/>
        <rFont val="Arial"/>
        <family val="2"/>
      </rPr>
      <t>VALOR BDI (28.35%):</t>
    </r>
  </si>
  <si>
    <r>
      <rPr>
        <b/>
        <sz val="7"/>
        <rFont val="Arial"/>
        <family val="2"/>
      </rPr>
      <t>VALOR COM BDI:</t>
    </r>
  </si>
  <si>
    <r>
      <rPr>
        <b/>
        <sz val="7"/>
        <rFont val="Arial"/>
        <family val="2"/>
      </rPr>
      <t>QUANTIDADE:</t>
    </r>
  </si>
  <si>
    <r>
      <rPr>
        <b/>
        <sz val="7"/>
        <rFont val="Arial"/>
        <family val="2"/>
      </rPr>
      <t>TOTAL GERAL:</t>
    </r>
  </si>
  <si>
    <r>
      <rPr>
        <b/>
        <sz val="8"/>
        <rFont val="Arial"/>
        <family val="2"/>
      </rPr>
      <t>1.2. 90777 - ENGENHEIRO CIVIL DE OBRA JUNIOR COM ENCARGOS COMPLEMENTARES (H)</t>
    </r>
  </si>
  <si>
    <r>
      <rPr>
        <sz val="7"/>
        <rFont val="Calibri"/>
        <family val="2"/>
      </rPr>
      <t>00043462</t>
    </r>
  </si>
  <si>
    <r>
      <rPr>
        <sz val="7"/>
        <rFont val="Calibri"/>
        <family val="2"/>
      </rPr>
      <t>FERRAMENTAS - FAMILIA ENGENHEIRO CIVIL - HORISTA (ENCARGOS COMPLEMENTARES - COLETADO CAIXA)</t>
    </r>
  </si>
  <si>
    <r>
      <rPr>
        <sz val="7"/>
        <rFont val="Calibri"/>
        <family val="2"/>
      </rPr>
      <t>00043486</t>
    </r>
  </si>
  <si>
    <r>
      <rPr>
        <sz val="7"/>
        <rFont val="Calibri"/>
        <family val="2"/>
      </rPr>
      <t>EPI - FAMILIA ENGENHEIRO CIVIL - HORISTA (ENCARGOS COMPLEMENTARES - COLETADO CAIXA)</t>
    </r>
  </si>
  <si>
    <r>
      <rPr>
        <sz val="7"/>
        <rFont val="Calibri"/>
        <family val="2"/>
      </rPr>
      <t>00002706</t>
    </r>
  </si>
  <si>
    <r>
      <rPr>
        <sz val="7"/>
        <rFont val="Calibri"/>
        <family val="2"/>
      </rPr>
      <t>ENGENHEIRO CIVIL DE OBRA JUNIOR</t>
    </r>
  </si>
  <si>
    <r>
      <rPr>
        <b/>
        <sz val="8"/>
        <rFont val="Arial"/>
        <family val="2"/>
      </rPr>
      <t>1.3. 90780 - MESTRE DE OBRAS COM ENCARGOS COMPLEMENTARES (H)</t>
    </r>
  </si>
  <si>
    <r>
      <rPr>
        <sz val="7"/>
        <rFont val="Calibri"/>
        <family val="2"/>
      </rPr>
      <t>00043463</t>
    </r>
  </si>
  <si>
    <r>
      <rPr>
        <sz val="7"/>
        <rFont val="Calibri"/>
        <family val="2"/>
      </rPr>
      <t>FERRAMENTAS - FAMILIA ENCARREGADO GERAL - HORISTA (ENCARGOS COMPLEMENTARES - COLETADO CAIXA)</t>
    </r>
  </si>
  <si>
    <r>
      <rPr>
        <sz val="7"/>
        <rFont val="Calibri"/>
        <family val="2"/>
      </rPr>
      <t>00043487</t>
    </r>
  </si>
  <si>
    <r>
      <rPr>
        <sz val="7"/>
        <rFont val="Calibri"/>
        <family val="2"/>
      </rPr>
      <t>EPI - FAMILIA ENCARREGADO GERAL - HORISTA (ENCARGOS COMPLEMENTARES - COLETADO CAIXA)</t>
    </r>
  </si>
  <si>
    <r>
      <rPr>
        <sz val="7"/>
        <rFont val="Calibri"/>
        <family val="2"/>
      </rPr>
      <t>00004069</t>
    </r>
  </si>
  <si>
    <r>
      <rPr>
        <sz val="7"/>
        <rFont val="Calibri"/>
        <family val="2"/>
      </rPr>
      <t>MESTRE DE OBRAS</t>
    </r>
  </si>
  <si>
    <r>
      <rPr>
        <b/>
        <sz val="8"/>
        <rFont val="Arial"/>
        <family val="2"/>
      </rPr>
      <t>2.1. CPU_IFAM.COZ.097 - PLACA DE OBRA EM LONA COM IMPRESSÃO DIGITAL- FORNECIMENTO E INSTALAÇÃO (M2)</t>
    </r>
  </si>
  <si>
    <r>
      <rPr>
        <sz val="7"/>
        <rFont val="Calibri"/>
        <family val="2"/>
      </rPr>
      <t>00037371</t>
    </r>
  </si>
  <si>
    <r>
      <rPr>
        <sz val="7"/>
        <rFont val="Calibri"/>
        <family val="2"/>
      </rPr>
      <t>TRANSPORTE - HORISTA (COLETADO CAIXA)</t>
    </r>
  </si>
  <si>
    <r>
      <rPr>
        <sz val="7"/>
        <rFont val="Calibri"/>
        <family val="2"/>
      </rPr>
      <t>00037370</t>
    </r>
  </si>
  <si>
    <r>
      <rPr>
        <sz val="7"/>
        <rFont val="Calibri"/>
        <family val="2"/>
      </rPr>
      <t>ALIMENTACAO - HORISTA (COLETADO CAIXA)</t>
    </r>
  </si>
  <si>
    <r>
      <rPr>
        <sz val="7"/>
        <rFont val="Calibri"/>
        <family val="2"/>
      </rPr>
      <t>00043467</t>
    </r>
  </si>
  <si>
    <r>
      <rPr>
        <sz val="7"/>
        <rFont val="Calibri"/>
        <family val="2"/>
      </rPr>
      <t>FERRAMENTAS - FAMILIA SERVENTE - HORISTA (ENCARGOS COMPLEMENTARES - COLETADO CAIXA)</t>
    </r>
  </si>
  <si>
    <r>
      <rPr>
        <sz val="7"/>
        <rFont val="Calibri"/>
        <family val="2"/>
      </rPr>
      <t>00043491</t>
    </r>
  </si>
  <si>
    <r>
      <rPr>
        <sz val="7"/>
        <rFont val="Calibri"/>
        <family val="2"/>
      </rPr>
      <t>EPI - FAMILIA SERVENTE - HORISTA (ENCARGOS COMPLEMENTARES - COLETADO CAIXA)</t>
    </r>
  </si>
  <si>
    <r>
      <rPr>
        <sz val="7"/>
        <rFont val="Calibri"/>
        <family val="2"/>
      </rPr>
      <t>00043483</t>
    </r>
  </si>
  <si>
    <r>
      <rPr>
        <sz val="7"/>
        <rFont val="Calibri"/>
        <family val="2"/>
      </rPr>
      <t>EPI - FAMILIA CARPINTEIRO DE FORMAS - HORISTA (ENCARGOS COMPLEMENTARES - COLETADO CAIXA)</t>
    </r>
  </si>
  <si>
    <r>
      <rPr>
        <sz val="7"/>
        <rFont val="Calibri"/>
        <family val="2"/>
      </rPr>
      <t>00043459</t>
    </r>
  </si>
  <si>
    <r>
      <rPr>
        <sz val="7"/>
        <rFont val="Calibri"/>
        <family val="2"/>
      </rPr>
      <t>FERRAMENTAS - FAMILIA CARPINTEIRO DE FORMAS - HORISTA (ENCARGOS COMPLEMENTARES - COLETADO CAIXA)</t>
    </r>
  </si>
  <si>
    <r>
      <rPr>
        <sz val="7"/>
        <rFont val="Calibri"/>
        <family val="2"/>
      </rPr>
      <t>00006111</t>
    </r>
  </si>
  <si>
    <r>
      <rPr>
        <sz val="7"/>
        <rFont val="Calibri"/>
        <family val="2"/>
      </rPr>
      <t>SERVENTE DE OBRAS</t>
    </r>
  </si>
  <si>
    <r>
      <rPr>
        <sz val="7"/>
        <rFont val="Calibri"/>
        <family val="2"/>
      </rPr>
      <t>00001213</t>
    </r>
  </si>
  <si>
    <r>
      <rPr>
        <sz val="7"/>
        <rFont val="Calibri"/>
        <family val="2"/>
      </rPr>
      <t>CARPINTEIRO DE FORMAS</t>
    </r>
  </si>
  <si>
    <r>
      <rPr>
        <b/>
        <sz val="6"/>
        <rFont val="Calibri"/>
        <family val="2"/>
      </rPr>
      <t>MATERIAL</t>
    </r>
  </si>
  <si>
    <r>
      <rPr>
        <sz val="7"/>
        <rFont val="Calibri"/>
        <family val="2"/>
      </rPr>
      <t>00006193</t>
    </r>
  </si>
  <si>
    <r>
      <rPr>
        <sz val="7"/>
        <rFont val="Calibri"/>
        <family val="2"/>
      </rPr>
      <t>TABUA  NAO  APARELHADA  *2,5 X 20* CM, EM MACARANDUBA, ANGELIM OU EQUIVALENTE DA REGIAO - BRUTA</t>
    </r>
  </si>
  <si>
    <r>
      <rPr>
        <sz val="7"/>
        <rFont val="Calibri"/>
        <family val="2"/>
      </rPr>
      <t>M</t>
    </r>
  </si>
  <si>
    <r>
      <rPr>
        <sz val="7"/>
        <rFont val="Calibri"/>
        <family val="2"/>
      </rPr>
      <t>COTAÇÃO.064</t>
    </r>
  </si>
  <si>
    <r>
      <rPr>
        <sz val="7"/>
        <rFont val="Calibri"/>
        <family val="2"/>
      </rPr>
      <t>LONA PARA IMPRESSÃO DIGITAL</t>
    </r>
  </si>
  <si>
    <r>
      <rPr>
        <sz val="7"/>
        <rFont val="Calibri"/>
        <family val="2"/>
      </rPr>
      <t>PRÓPRIA</t>
    </r>
  </si>
  <si>
    <r>
      <rPr>
        <sz val="7"/>
        <rFont val="Calibri"/>
        <family val="2"/>
      </rPr>
      <t>M2</t>
    </r>
  </si>
  <si>
    <r>
      <rPr>
        <sz val="7"/>
        <rFont val="Calibri"/>
        <family val="2"/>
      </rPr>
      <t>00005067</t>
    </r>
  </si>
  <si>
    <r>
      <rPr>
        <sz val="7"/>
        <rFont val="Calibri"/>
        <family val="2"/>
      </rPr>
      <t>PREGO DE ACO POLIDO COM CABECA 16 X 24 (2 1/4 X 12)</t>
    </r>
  </si>
  <si>
    <r>
      <rPr>
        <sz val="7"/>
        <rFont val="Calibri"/>
        <family val="2"/>
      </rPr>
      <t>KG</t>
    </r>
  </si>
  <si>
    <r>
      <rPr>
        <b/>
        <sz val="6"/>
        <rFont val="Calibri"/>
        <family val="2"/>
      </rPr>
      <t>TOTAL MATERIAL:</t>
    </r>
  </si>
  <si>
    <r>
      <rPr>
        <b/>
        <sz val="8"/>
        <rFont val="Arial"/>
        <family val="2"/>
      </rPr>
      <t>2.2. 98459 - TAPUME COM TELHA METÁLICA. AF_05/2018 (M2)</t>
    </r>
  </si>
  <si>
    <r>
      <rPr>
        <sz val="7"/>
        <rFont val="Calibri"/>
        <family val="2"/>
      </rPr>
      <t>00043464</t>
    </r>
  </si>
  <si>
    <r>
      <rPr>
        <sz val="7"/>
        <rFont val="Calibri"/>
        <family val="2"/>
      </rPr>
      <t>FERRAMENTAS - FAMILIA OPERADOR ESCAVADEIRA - HORISTA (ENCARGOS COMPLEMENTARES - COLETADO CAIXA)</t>
    </r>
  </si>
  <si>
    <r>
      <rPr>
        <sz val="7"/>
        <rFont val="Calibri"/>
        <family val="2"/>
      </rPr>
      <t>00043488</t>
    </r>
  </si>
  <si>
    <r>
      <rPr>
        <sz val="7"/>
        <rFont val="Calibri"/>
        <family val="2"/>
      </rPr>
      <t>EPI - FAMILIA OPERADOR ESCAVADEIRA - HORISTA (ENCARGOS COMPLEMENTARES - COLETADO CAIXA)</t>
    </r>
  </si>
  <si>
    <r>
      <rPr>
        <b/>
        <sz val="6"/>
        <rFont val="Calibri"/>
        <family val="2"/>
      </rPr>
      <t>EQUIPAMENTO</t>
    </r>
  </si>
  <si>
    <r>
      <rPr>
        <sz val="7"/>
        <rFont val="Calibri"/>
        <family val="2"/>
      </rPr>
      <t>00014618</t>
    </r>
  </si>
  <si>
    <r>
      <rPr>
        <sz val="7"/>
        <rFont val="Calibri"/>
        <family val="2"/>
      </rPr>
      <t>SERRA CIRCULAR DE BANCADA COM MOTOR ELETRICO, POTENCIA DE *1600* W, PARA DISCO DE DIAMETRO DE 10" (250 MM)</t>
    </r>
  </si>
  <si>
    <r>
      <rPr>
        <sz val="7"/>
        <rFont val="Calibri"/>
        <family val="2"/>
      </rPr>
      <t>UN</t>
    </r>
  </si>
  <si>
    <r>
      <rPr>
        <b/>
        <sz val="6"/>
        <rFont val="Calibri"/>
        <family val="2"/>
      </rPr>
      <t>TOTAL EQUIPAMENTO:</t>
    </r>
  </si>
  <si>
    <r>
      <rPr>
        <b/>
        <sz val="6"/>
        <rFont val="Calibri"/>
        <family val="2"/>
      </rPr>
      <t>GERAL</t>
    </r>
  </si>
  <si>
    <r>
      <rPr>
        <sz val="7"/>
        <rFont val="Calibri"/>
        <family val="2"/>
      </rPr>
      <t>00002705</t>
    </r>
  </si>
  <si>
    <r>
      <rPr>
        <sz val="7"/>
        <rFont val="Calibri"/>
        <family val="2"/>
      </rPr>
      <t>ENERGIA ELETRICA ATE 2000 KWH INDUSTRIAL, SEM DEMANDA</t>
    </r>
  </si>
  <si>
    <r>
      <rPr>
        <sz val="7"/>
        <rFont val="Calibri"/>
        <family val="2"/>
      </rPr>
      <t>KW/H</t>
    </r>
  </si>
  <si>
    <r>
      <rPr>
        <b/>
        <sz val="6"/>
        <rFont val="Calibri"/>
        <family val="2"/>
      </rPr>
      <t>TOTAL GERAL:</t>
    </r>
  </si>
  <si>
    <r>
      <rPr>
        <sz val="7"/>
        <rFont val="Calibri"/>
        <family val="2"/>
      </rPr>
      <t>00006117</t>
    </r>
  </si>
  <si>
    <r>
      <rPr>
        <sz val="7"/>
        <rFont val="Calibri"/>
        <family val="2"/>
      </rPr>
      <t>CARPINTEIRO AUXILIAR</t>
    </r>
  </si>
  <si>
    <r>
      <rPr>
        <sz val="7"/>
        <rFont val="Calibri"/>
        <family val="2"/>
      </rPr>
      <t>00004230</t>
    </r>
  </si>
  <si>
    <r>
      <rPr>
        <sz val="7"/>
        <rFont val="Calibri"/>
        <family val="2"/>
      </rPr>
      <t>OPERADOR DE MAQUINAS E TRATORES DIVERSOS (TERRAPLANAGEM)</t>
    </r>
  </si>
  <si>
    <r>
      <rPr>
        <sz val="7"/>
        <rFont val="Calibri"/>
        <family val="2"/>
      </rPr>
      <t>00001379</t>
    </r>
  </si>
  <si>
    <r>
      <rPr>
        <sz val="7"/>
        <rFont val="Calibri"/>
        <family val="2"/>
      </rPr>
      <t>CIMENTO PORTLAND COMPOSTO CP II-32</t>
    </r>
  </si>
  <si>
    <r>
      <rPr>
        <sz val="7"/>
        <rFont val="Calibri"/>
        <family val="2"/>
      </rPr>
      <t>00004721</t>
    </r>
  </si>
  <si>
    <r>
      <rPr>
        <sz val="7"/>
        <rFont val="Calibri"/>
        <family val="2"/>
      </rPr>
      <t>PEDRA BRITADA N. 1 (9,5 a 19 MM) POSTO PEDREIRA/FORNECEDOR, SEM FRETE</t>
    </r>
  </si>
  <si>
    <r>
      <rPr>
        <sz val="7"/>
        <rFont val="Calibri"/>
        <family val="2"/>
      </rPr>
      <t>M3</t>
    </r>
  </si>
  <si>
    <r>
      <rPr>
        <sz val="7"/>
        <rFont val="Calibri"/>
        <family val="2"/>
      </rPr>
      <t>00004433</t>
    </r>
  </si>
  <si>
    <r>
      <rPr>
        <sz val="7"/>
        <rFont val="Calibri"/>
        <family val="2"/>
      </rPr>
      <t>CAIBRO NAO APARELHADO  *7,5 X 7,5* CM, EM MACARANDUBA, ANGELIM OU EQUIVALENTE DA REGIAO -  BRUTA</t>
    </r>
  </si>
  <si>
    <r>
      <rPr>
        <sz val="7"/>
        <rFont val="Calibri"/>
        <family val="2"/>
      </rPr>
      <t>00003992</t>
    </r>
  </si>
  <si>
    <r>
      <rPr>
        <sz val="7"/>
        <rFont val="Calibri"/>
        <family val="2"/>
      </rPr>
      <t>TABUA APARELHADA *2,5 X 30* CM, EM MACARANDUBA, ANGELIM OU EQUIVALENTE DA REGIAO</t>
    </r>
  </si>
  <si>
    <r>
      <rPr>
        <sz val="7"/>
        <rFont val="Calibri"/>
        <family val="2"/>
      </rPr>
      <t>00007243</t>
    </r>
  </si>
  <si>
    <r>
      <rPr>
        <sz val="7"/>
        <rFont val="Calibri"/>
        <family val="2"/>
      </rPr>
      <t>TELHA TRAPEZOIDAL EM ACO ZINCADO, SEM PINTURA, ALTURA DE APROXIMADAMENTE 40 MM, ESPESSURA DE 0,50 MM E LARGURA UTIL DE 980 MM</t>
    </r>
  </si>
  <si>
    <r>
      <rPr>
        <sz val="7"/>
        <rFont val="Calibri"/>
        <family val="2"/>
      </rPr>
      <t>00000370</t>
    </r>
  </si>
  <si>
    <r>
      <rPr>
        <sz val="7"/>
        <rFont val="Calibri"/>
        <family val="2"/>
      </rPr>
      <t>AREIA MEDIA - POSTO JAZIDA/FORNECEDOR (RETIRADO NA JAZIDA, SEM TRANSPORTE)</t>
    </r>
  </si>
  <si>
    <r>
      <rPr>
        <sz val="7"/>
        <rFont val="Calibri"/>
        <family val="2"/>
      </rPr>
      <t>00005061</t>
    </r>
  </si>
  <si>
    <r>
      <rPr>
        <sz val="7"/>
        <rFont val="Calibri"/>
        <family val="2"/>
      </rPr>
      <t>PREGO DE ACO POLIDO COM CABECA 18 X 27 (2 1/2 X 10)</t>
    </r>
  </si>
  <si>
    <r>
      <rPr>
        <b/>
        <sz val="8"/>
        <rFont val="Arial"/>
        <family val="2"/>
      </rPr>
      <t>2.3. CPU_IFAM.COZ.006 - TAXAS E EMOLUMENTOS (PRESIDENTE FIGUEIREDO) (UN)</t>
    </r>
  </si>
  <si>
    <r>
      <rPr>
        <sz val="7"/>
        <rFont val="Calibri"/>
        <family val="2"/>
      </rPr>
      <t>COTAÇÃO.COZ.0077</t>
    </r>
  </si>
  <si>
    <r>
      <rPr>
        <sz val="7"/>
        <rFont val="Calibri"/>
        <family val="2"/>
      </rPr>
      <t>HABITE-SE</t>
    </r>
  </si>
  <si>
    <r>
      <rPr>
        <sz val="7"/>
        <rFont val="Calibri"/>
        <family val="2"/>
      </rPr>
      <t>COTAÇÃO.COZ.0076</t>
    </r>
  </si>
  <si>
    <r>
      <rPr>
        <sz val="7"/>
        <rFont val="Calibri"/>
        <family val="2"/>
      </rPr>
      <t>ALVARÁ DE CONSTRUÇÃO</t>
    </r>
  </si>
  <si>
    <r>
      <rPr>
        <sz val="7"/>
        <rFont val="Calibri"/>
        <family val="2"/>
      </rPr>
      <t>TX</t>
    </r>
  </si>
  <si>
    <r>
      <rPr>
        <b/>
        <sz val="7"/>
        <rFont val="Arial"/>
        <family val="2"/>
      </rPr>
      <t>VALOR ENCARGOS:</t>
    </r>
  </si>
  <si>
    <r>
      <rPr>
        <b/>
        <sz val="8"/>
        <rFont val="Arial"/>
        <family val="2"/>
      </rPr>
      <t>3.1. 100947 - TRANSPORTE COM CAMINHÃO CARROCERIA 9T, EM VIA URBANA PAVIMENTADA, DMT ATÉ 30KM (UNIDADE: TXKM). AF_07/2020 (TXKM)</t>
    </r>
  </si>
  <si>
    <r>
      <rPr>
        <sz val="7"/>
        <rFont val="Calibri"/>
        <family val="2"/>
      </rPr>
      <t>00037761</t>
    </r>
  </si>
  <si>
    <r>
      <rPr>
        <sz val="7"/>
        <rFont val="Calibri"/>
        <family val="2"/>
      </rPr>
      <t>CAMINHAO TOCO, PESO BRUTO TOTAL 16000 KG, CARGA UTIL MAXIMA DE 10685 KG, DISTANCIA ENTRE EIXOS 4,8M, POTENCIA 189 CV (INCLUI CABINE E CHASSI, NAO INCLUI CARROCERIA)</t>
    </r>
  </si>
  <si>
    <r>
      <rPr>
        <sz val="7"/>
        <rFont val="Calibri"/>
        <family val="2"/>
      </rPr>
      <t>00037731</t>
    </r>
  </si>
  <si>
    <r>
      <rPr>
        <sz val="7"/>
        <rFont val="Calibri"/>
        <family val="2"/>
      </rPr>
      <t>CARROCERIA FIXA ABERTA DE MADEIRA PARA TRANSPORTE GERAL DE CARGA SECA DIMENSOES APROXIMADAS 2,5 X 7,00 X 0,50 M (INCLUI MONTAGEM, NAO INCLUI CAMINHAO)</t>
    </r>
  </si>
  <si>
    <r>
      <rPr>
        <sz val="7"/>
        <rFont val="Calibri"/>
        <family val="2"/>
      </rPr>
      <t>00004093</t>
    </r>
  </si>
  <si>
    <r>
      <rPr>
        <sz val="7"/>
        <rFont val="Calibri"/>
        <family val="2"/>
      </rPr>
      <t>MOTORISTA DE CAMINHAO</t>
    </r>
  </si>
  <si>
    <r>
      <rPr>
        <sz val="7"/>
        <rFont val="Calibri"/>
        <family val="2"/>
      </rPr>
      <t>00004221</t>
    </r>
  </si>
  <si>
    <r>
      <rPr>
        <sz val="7"/>
        <rFont val="Calibri"/>
        <family val="2"/>
      </rPr>
      <t>OLEO DIESEL COMBUSTIVEL COMUM</t>
    </r>
  </si>
  <si>
    <r>
      <rPr>
        <sz val="7"/>
        <rFont val="Calibri"/>
        <family val="2"/>
      </rPr>
      <t>L</t>
    </r>
  </si>
  <si>
    <r>
      <rPr>
        <b/>
        <sz val="8"/>
        <rFont val="Arial"/>
        <family val="2"/>
      </rPr>
      <t>3.2. 100948 - TRANSPORTE COM CAMINHÃO CARROCERIA 9T, EM VIA URBANA PAVIMENTADA, ADICIONAL PARA DMT EXCEDENTE A 30 KM (UNIDADE: TXKM). AF_07/2020 (TXKM)</t>
    </r>
  </si>
  <si>
    <r>
      <rPr>
        <b/>
        <sz val="8"/>
        <rFont val="Arial"/>
        <family val="2"/>
      </rPr>
      <t>3.3. 100981 - CARGA, MANOBRA E DESCARGA DE ENTULHO EM CAMINHÃO BASCULANTE 6 M³ - CARGA COM ESCAVADEIRA HIDRÁULICA (CAÇAMBA DE 0,80 M³ / 111 HP) E DESCARGA LIVRE (UNIDADE: M3). AF_07/2020 (M3)</t>
    </r>
  </si>
  <si>
    <r>
      <rPr>
        <sz val="7"/>
        <rFont val="Calibri"/>
        <family val="2"/>
      </rPr>
      <t>00037733</t>
    </r>
  </si>
  <si>
    <r>
      <rPr>
        <sz val="7"/>
        <rFont val="Calibri"/>
        <family val="2"/>
      </rPr>
      <t>CACAMBA METALICA BASCULANTE COM CAPACIDADE DE 6 M3 (INCLUI MONTAGEM, NAO INCLUI CAMINHAO)</t>
    </r>
  </si>
  <si>
    <r>
      <rPr>
        <sz val="7"/>
        <rFont val="Calibri"/>
        <family val="2"/>
      </rPr>
      <t>00037752</t>
    </r>
  </si>
  <si>
    <r>
      <rPr>
        <sz val="7"/>
        <rFont val="Calibri"/>
        <family val="2"/>
      </rPr>
      <t>CAMINHAO TOCO, PESO BRUTO TOTAL 16000 KG, CARGA UTIL MAXIMA 11130 KG, DISTANCIA ENTRE EIXOS 5,36 M, POTENCIA 185 CV (INCLUI CABINE E CHASSI, NAO INCLUI CARROCERIA)</t>
    </r>
  </si>
  <si>
    <r>
      <rPr>
        <sz val="7"/>
        <rFont val="Calibri"/>
        <family val="2"/>
      </rPr>
      <t>00010685</t>
    </r>
  </si>
  <si>
    <r>
      <rPr>
        <sz val="7"/>
        <rFont val="Calibri"/>
        <family val="2"/>
      </rPr>
      <t>ESCAVADEIRA HIDRAULICA SOBRE ESTEIRAS, CACAMBA 0,80M3, PESO OPERACIONAL 17T, POTENCIA BRUTA 111HP</t>
    </r>
  </si>
  <si>
    <r>
      <rPr>
        <sz val="7"/>
        <rFont val="Calibri"/>
        <family val="2"/>
      </rPr>
      <t>00004234</t>
    </r>
  </si>
  <si>
    <r>
      <rPr>
        <sz val="7"/>
        <rFont val="Calibri"/>
        <family val="2"/>
      </rPr>
      <t>OPERADOR DE ESCAVADEIRA</t>
    </r>
  </si>
  <si>
    <r>
      <rPr>
        <sz val="7"/>
        <rFont val="Calibri"/>
        <family val="2"/>
      </rPr>
      <t>00020020</t>
    </r>
  </si>
  <si>
    <r>
      <rPr>
        <sz val="7"/>
        <rFont val="Calibri"/>
        <family val="2"/>
      </rPr>
      <t>MOTORISTA DE CAMINHAO-BASCULANTE</t>
    </r>
  </si>
  <si>
    <r>
      <rPr>
        <b/>
        <sz val="8"/>
        <rFont val="Arial"/>
        <family val="2"/>
      </rPr>
      <t>3.4. 97631 - DEMOLIÇÃO DE ARGAMASSAS, DE FORMA MANUAL, SEM REAPROVEITAMENTO. AF_12/2017 (M2)</t>
    </r>
  </si>
  <si>
    <r>
      <rPr>
        <sz val="7"/>
        <rFont val="Calibri"/>
        <family val="2"/>
      </rPr>
      <t>00043465</t>
    </r>
  </si>
  <si>
    <r>
      <rPr>
        <sz val="7"/>
        <rFont val="Calibri"/>
        <family val="2"/>
      </rPr>
      <t>FERRAMENTAS - FAMILIA PEDREIRO - HORISTA (ENCARGOS COMPLEMENTARES - COLETADO CAIXA)</t>
    </r>
  </si>
  <si>
    <r>
      <rPr>
        <sz val="7"/>
        <rFont val="Calibri"/>
        <family val="2"/>
      </rPr>
      <t>00043489</t>
    </r>
  </si>
  <si>
    <r>
      <rPr>
        <sz val="7"/>
        <rFont val="Calibri"/>
        <family val="2"/>
      </rPr>
      <t>EPI - FAMILIA PEDREIRO - HORISTA (ENCARGOS COMPLEMENTARES - COLETADO CAIXA)</t>
    </r>
  </si>
  <si>
    <r>
      <rPr>
        <sz val="7"/>
        <rFont val="Calibri"/>
        <family val="2"/>
      </rPr>
      <t>00004750</t>
    </r>
  </si>
  <si>
    <r>
      <rPr>
        <sz val="7"/>
        <rFont val="Calibri"/>
        <family val="2"/>
      </rPr>
      <t>PEDREIRO</t>
    </r>
  </si>
  <si>
    <r>
      <rPr>
        <b/>
        <sz val="8"/>
        <rFont val="Arial"/>
        <family val="2"/>
      </rPr>
      <t>3.5. 98524 - LIMPEZA MANUAL DE VEGETAÇÃO EM TERRENO COM ENXADA.AF_05/2018 (M2)</t>
    </r>
  </si>
  <si>
    <r>
      <rPr>
        <sz val="7"/>
        <rFont val="Calibri"/>
        <family val="2"/>
      </rPr>
      <t>00025964</t>
    </r>
  </si>
  <si>
    <r>
      <rPr>
        <sz val="7"/>
        <rFont val="Calibri"/>
        <family val="2"/>
      </rPr>
      <t>JARDINEIRO</t>
    </r>
  </si>
  <si>
    <r>
      <rPr>
        <b/>
        <sz val="8"/>
        <rFont val="Arial"/>
        <family val="2"/>
      </rPr>
      <t>4.1. 92718 - CONCRETAGEM DE PILARES, FCK = 25 MPA, COM USO DE BALDES EM EDIFICAÇÃO COM SEÇÃO MÉDIA DE PILARES MENOR OU IGUAL A 0,25 M² - LANÇAMENTO, ADENSAMENTO E ACABAMENTO. AF_12/2015 (M3)</t>
    </r>
  </si>
  <si>
    <r>
      <rPr>
        <sz val="7"/>
        <rFont val="Calibri"/>
        <family val="2"/>
      </rPr>
      <t>00013896</t>
    </r>
  </si>
  <si>
    <r>
      <rPr>
        <sz val="7"/>
        <rFont val="Calibri"/>
        <family val="2"/>
      </rPr>
      <t>VIBRADOR DE IMERSAO, DIAMETRO DA PONTEIRA DE *45* MM, COM MOTOR ELETRICO TRIFASICO DE 2 HP (2 CV)</t>
    </r>
  </si>
  <si>
    <r>
      <rPr>
        <sz val="7"/>
        <rFont val="Calibri"/>
        <family val="2"/>
      </rPr>
      <t>00034493</t>
    </r>
  </si>
  <si>
    <r>
      <rPr>
        <sz val="7"/>
        <rFont val="Calibri"/>
        <family val="2"/>
      </rPr>
      <t>CONCRETO USINADO BOMBEAVEL, CLASSE DE RESISTENCIA C25, COM BRITA 0 E 1, SLUMP = 100 +/- 20 MM, EXCLUI SERVICO DE BOMBEAMENTO (NBR 8953)</t>
    </r>
  </si>
  <si>
    <r>
      <rPr>
        <b/>
        <sz val="8"/>
        <rFont val="Arial"/>
        <family val="2"/>
      </rPr>
      <t>4.2. 92873 - LANÇAMENTO COM USO DE BALDES, ADENSAMENTO E ACABAMENTO DE CONCRETO EM ESTRUTURAS. AF_12/2015 (M3)</t>
    </r>
  </si>
  <si>
    <r>
      <rPr>
        <b/>
        <sz val="8"/>
        <rFont val="Arial"/>
        <family val="2"/>
      </rPr>
      <t>4.3. 94965 - CONCRETO FCK = 25MPA, TRAÇO 1:2,3:2,7 (EM MASSA SECA DE CIMENTO/ AREIA MÉDIA/ BRITA 1) - PREPARO MECÂNICO COM BETONEIRA 400 L. AF_05/2021 (M3)</t>
    </r>
  </si>
  <si>
    <r>
      <rPr>
        <sz val="7"/>
        <rFont val="Calibri"/>
        <family val="2"/>
      </rPr>
      <t>00010535</t>
    </r>
  </si>
  <si>
    <r>
      <rPr>
        <sz val="7"/>
        <rFont val="Calibri"/>
        <family val="2"/>
      </rPr>
      <t>BETONEIRA CAPACIDADE NOMINAL 400 L, CAPACIDADE DE MISTURA  280 L, MOTOR ELETRICO TRIFASICO 220/380 V POTENCIA 2 CV, SEM CARREGADOR</t>
    </r>
  </si>
  <si>
    <r>
      <rPr>
        <sz val="7"/>
        <rFont val="Calibri"/>
        <family val="2"/>
      </rPr>
      <t>00037666</t>
    </r>
  </si>
  <si>
    <r>
      <rPr>
        <sz val="7"/>
        <rFont val="Calibri"/>
        <family val="2"/>
      </rPr>
      <t>OPERADOR DE BETONEIRA ESTACIONARIA / MISTURADOR</t>
    </r>
  </si>
  <si>
    <r>
      <rPr>
        <b/>
        <sz val="8"/>
        <rFont val="Arial"/>
        <family val="2"/>
      </rPr>
      <t>4.4. 92415 - MONTAGEM E DESMONTAGEM DE FÔRMA DE PILARES RETANGULARES E ESTRUTURAS SIMILARES, PÉ-DIREITO SIMPLES, EM CHAPA DE MADEIRA COMPENSADA RESINADA, 2 UTILIZAÇÕES. AF_09/2020 (M2)</t>
    </r>
  </si>
  <si>
    <r>
      <rPr>
        <sz val="7"/>
        <rFont val="Calibri"/>
        <family val="2"/>
      </rPr>
      <t>00040275</t>
    </r>
  </si>
  <si>
    <r>
      <rPr>
        <sz val="7"/>
        <rFont val="Calibri"/>
        <family val="2"/>
      </rPr>
      <t>LOCACAO DE VIGA SANDUICHE METALICA VAZADA PARA TRAVAMENTO DE PILARES, ALTURA DE *8* CM, LARGURA DE *6* CM E EXTENSAO DE 2 M</t>
    </r>
  </si>
  <si>
    <r>
      <rPr>
        <sz val="7"/>
        <rFont val="Calibri"/>
        <family val="2"/>
      </rPr>
      <t>MES</t>
    </r>
  </si>
  <si>
    <r>
      <rPr>
        <sz val="7"/>
        <rFont val="Calibri"/>
        <family val="2"/>
      </rPr>
      <t>00040287</t>
    </r>
  </si>
  <si>
    <r>
      <rPr>
        <sz val="7"/>
        <rFont val="Calibri"/>
        <family val="2"/>
      </rPr>
      <t>LOCACAO DE BARRA DE ANCORAGEM DE 0,80 A 1,20 M DE EXTENSAO, COM ROSCA DE 5/8", INCLUINDO PORCA E FLANGE</t>
    </r>
  </si>
  <si>
    <r>
      <rPr>
        <sz val="7"/>
        <rFont val="Calibri"/>
        <family val="2"/>
      </rPr>
      <t>00040271</t>
    </r>
  </si>
  <si>
    <r>
      <rPr>
        <sz val="7"/>
        <rFont val="Calibri"/>
        <family val="2"/>
      </rPr>
      <t>LOCACAO DE APRUMADOR METALICO DE PILAR, COM ALTURA E ANGULO REGULAVEIS, EXTENSAO DE *1,50* A *2,80* M</t>
    </r>
  </si>
  <si>
    <r>
      <rPr>
        <sz val="7"/>
        <rFont val="Calibri"/>
        <family val="2"/>
      </rPr>
      <t>00004491</t>
    </r>
  </si>
  <si>
    <r>
      <rPr>
        <sz val="7"/>
        <rFont val="Calibri"/>
        <family val="2"/>
      </rPr>
      <t>PONTALETE *7,5 X 7,5* CM EM PINUS, MISTA OU EQUIVALENTE DA REGIAO - BRUTA</t>
    </r>
  </si>
  <si>
    <r>
      <rPr>
        <sz val="7"/>
        <rFont val="Calibri"/>
        <family val="2"/>
      </rPr>
      <t>00002692</t>
    </r>
  </si>
  <si>
    <r>
      <rPr>
        <sz val="7"/>
        <rFont val="Calibri"/>
        <family val="2"/>
      </rPr>
      <t>DESMOLDANTE PROTETOR PARA FORMAS DE MADEIRA, DE BASE OLEOSA EMULSIONADA EM AGUA</t>
    </r>
  </si>
  <si>
    <r>
      <rPr>
        <sz val="7"/>
        <rFont val="Calibri"/>
        <family val="2"/>
      </rPr>
      <t>00001358</t>
    </r>
  </si>
  <si>
    <r>
      <rPr>
        <sz val="7"/>
        <rFont val="Calibri"/>
        <family val="2"/>
      </rPr>
      <t>CHAPA DE MADEIRA COMPENSADA RESINADA PARA FORMA DE CONCRETO, DE *2,2 X 1,1* M, E = 17 MM</t>
    </r>
  </si>
  <si>
    <r>
      <rPr>
        <sz val="7"/>
        <rFont val="Calibri"/>
        <family val="2"/>
      </rPr>
      <t>00005068</t>
    </r>
  </si>
  <si>
    <r>
      <rPr>
        <sz val="7"/>
        <rFont val="Calibri"/>
        <family val="2"/>
      </rPr>
      <t>PREGO DE ACO POLIDO COM CABECA 17 X 21 (2 X 11)</t>
    </r>
  </si>
  <si>
    <r>
      <rPr>
        <sz val="7"/>
        <rFont val="Calibri"/>
        <family val="2"/>
      </rPr>
      <t>00040304</t>
    </r>
  </si>
  <si>
    <r>
      <rPr>
        <sz val="7"/>
        <rFont val="Calibri"/>
        <family val="2"/>
      </rPr>
      <t>PREGO DE ACO POLIDO COM CABECA DUPLA 17 X 27 (2 1/2 X 11)</t>
    </r>
  </si>
  <si>
    <r>
      <rPr>
        <sz val="7"/>
        <rFont val="Calibri"/>
        <family val="2"/>
      </rPr>
      <t>00004517</t>
    </r>
  </si>
  <si>
    <r>
      <rPr>
        <sz val="7"/>
        <rFont val="Calibri"/>
        <family val="2"/>
      </rPr>
      <t>SARRAFO *2,5 X 7,5* CM EM PINUS, MISTA OU EQUIVALENTE DA REGIAO - BRUTA</t>
    </r>
  </si>
  <si>
    <r>
      <rPr>
        <b/>
        <sz val="8"/>
        <rFont val="Arial"/>
        <family val="2"/>
      </rPr>
      <t>4.5. 92448 - MONTAGEM E DESMONTAGEM DE FÔRMA DE VIGA, ESCORAMENTO COM PONTALETE DE MADEIRA, PÉ-DIREITO SIMPLES, EM MADEIRA SERRADA, 4 UTILIZAÇÕES. AF_09/2020 (M2)</t>
    </r>
  </si>
  <si>
    <r>
      <rPr>
        <sz val="7"/>
        <rFont val="Calibri"/>
        <family val="2"/>
      </rPr>
      <t>00006189</t>
    </r>
  </si>
  <si>
    <r>
      <rPr>
        <sz val="7"/>
        <rFont val="Calibri"/>
        <family val="2"/>
      </rPr>
      <t>TABUA NAO APARELHADA *2,5 X 30* CM, EM MACARANDUBA, ANGELIM OU EQUIVALENTE DA REGIAO - BRUTA</t>
    </r>
  </si>
  <si>
    <r>
      <rPr>
        <b/>
        <sz val="8"/>
        <rFont val="Arial"/>
        <family val="2"/>
      </rPr>
      <t>4.6. 92776 - ARMAÇÃO DE PILAR OU VIGA DE UMA ESTRUTURA CONVENCIONAL DE CONCRETO ARMADO EM UMA EDIFICAÇÃO TÉRREA OU SOBRADO UTILIZANDO AÇO CA-50 DE 6,3 MM - MONTAGEM. AF_12/2015 (KG)</t>
    </r>
  </si>
  <si>
    <r>
      <rPr>
        <sz val="7"/>
        <rFont val="Calibri"/>
        <family val="2"/>
      </rPr>
      <t>00006114</t>
    </r>
  </si>
  <si>
    <r>
      <rPr>
        <sz val="7"/>
        <rFont val="Calibri"/>
        <family val="2"/>
      </rPr>
      <t>AJUDANTE DE ARMADOR</t>
    </r>
  </si>
  <si>
    <r>
      <rPr>
        <sz val="7"/>
        <rFont val="Calibri"/>
        <family val="2"/>
      </rPr>
      <t>00000378</t>
    </r>
  </si>
  <si>
    <r>
      <rPr>
        <sz val="7"/>
        <rFont val="Calibri"/>
        <family val="2"/>
      </rPr>
      <t>ARMADOR</t>
    </r>
  </si>
  <si>
    <r>
      <rPr>
        <sz val="7"/>
        <rFont val="Calibri"/>
        <family val="2"/>
      </rPr>
      <t>00039017</t>
    </r>
  </si>
  <si>
    <r>
      <rPr>
        <sz val="7"/>
        <rFont val="Calibri"/>
        <family val="2"/>
      </rPr>
      <t>ESPACADOR / DISTANCIADOR CIRCULAR COM ENTRADA LATERAL, EM PLASTICO, PARA VERGALHAO *4,2 A 12,5* MM, COBRIMENTO 20 MM</t>
    </r>
  </si>
  <si>
    <r>
      <rPr>
        <sz val="7"/>
        <rFont val="Calibri"/>
        <family val="2"/>
      </rPr>
      <t>00043132</t>
    </r>
  </si>
  <si>
    <r>
      <rPr>
        <sz val="7"/>
        <rFont val="Calibri"/>
        <family val="2"/>
      </rPr>
      <t>ARAME RECOZIDO 16 BWG, D = 1,65 MM (0,016 KG/M) OU 18 BWG, D = 1,25 MM (0,01 KG/M)</t>
    </r>
  </si>
  <si>
    <r>
      <rPr>
        <sz val="7"/>
        <rFont val="Calibri"/>
        <family val="2"/>
      </rPr>
      <t>00000032</t>
    </r>
  </si>
  <si>
    <r>
      <rPr>
        <sz val="7"/>
        <rFont val="Calibri"/>
        <family val="2"/>
      </rPr>
      <t>ACO CA-50, 6,3 MM, VERGALHAO</t>
    </r>
  </si>
  <si>
    <r>
      <rPr>
        <b/>
        <sz val="8"/>
        <rFont val="Arial"/>
        <family val="2"/>
      </rPr>
      <t>4.7. 92777 - ARMAÇÃO DE PILAR OU VIGA DE UMA ESTRUTURA CONVENCIONAL DE CONCRETO ARMADO EM UMA EDIFICAÇÃO TÉRREA OU SOBRADO UTILIZANDO AÇO CA-50 DE 8,0 MM - MONTAGEM. AF_12/2015 (KG)</t>
    </r>
  </si>
  <si>
    <r>
      <rPr>
        <sz val="7"/>
        <rFont val="Calibri"/>
        <family val="2"/>
      </rPr>
      <t>00000033</t>
    </r>
  </si>
  <si>
    <r>
      <rPr>
        <sz val="7"/>
        <rFont val="Calibri"/>
        <family val="2"/>
      </rPr>
      <t>ACO CA-50, 8,0 MM, VERGALHAO</t>
    </r>
  </si>
  <si>
    <r>
      <rPr>
        <b/>
        <sz val="8"/>
        <rFont val="Arial"/>
        <family val="2"/>
      </rPr>
      <t>4.8. 92778 - ARMAÇÃO DE PILAR OU VIGA DE UMA ESTRUTURA CONVENCIONAL DE CONCRETO ARMADO EM UMA EDIFICAÇÃO TÉRREA OU SOBRADO UTILIZANDO AÇO CA-50 DE 10,0 MM - MONTAGEM. AF_12/2015 (KG)</t>
    </r>
  </si>
  <si>
    <r>
      <rPr>
        <sz val="7"/>
        <rFont val="Calibri"/>
        <family val="2"/>
      </rPr>
      <t>00000034</t>
    </r>
  </si>
  <si>
    <r>
      <rPr>
        <sz val="7"/>
        <rFont val="Calibri"/>
        <family val="2"/>
      </rPr>
      <t>ACO CA-50, 10,0 MM, VERGALHAO</t>
    </r>
  </si>
  <si>
    <r>
      <rPr>
        <b/>
        <sz val="8"/>
        <rFont val="Arial"/>
        <family val="2"/>
      </rPr>
      <t>4.9. 92779 - ARMAÇÃO DE PILAR OU VIGA DE UMA ESTRUTURA CONVENCIONAL DE CONCRETO ARMADO EM UMA EDIFICAÇÃO TÉRREA OU SOBRADO UTILIZANDO AÇO CA-50 DE 12,5 MM - MONTAGEM. AF_12/2015 (KG)</t>
    </r>
  </si>
  <si>
    <r>
      <rPr>
        <sz val="7"/>
        <rFont val="Calibri"/>
        <family val="2"/>
      </rPr>
      <t>00043055</t>
    </r>
  </si>
  <si>
    <r>
      <rPr>
        <sz val="7"/>
        <rFont val="Calibri"/>
        <family val="2"/>
      </rPr>
      <t>ACO CA-50, 12,5 MM OU 16,0 MM, VERGALHAO</t>
    </r>
  </si>
  <si>
    <r>
      <rPr>
        <b/>
        <sz val="8"/>
        <rFont val="Arial"/>
        <family val="2"/>
      </rPr>
      <t>4.10. 92780 - ARMAÇÃO DE PILAR OU VIGA DE UMA ESTRUTURA CONVENCIONAL DE CONCRETO ARMADO EM UMA EDIFICAÇÃO TÉRREA OU SOBRADO UTILIZANDO AÇO CA-50 DE 16,0 MM - MONTAGEM. AF_12/2015 (KG)</t>
    </r>
  </si>
  <si>
    <r>
      <rPr>
        <b/>
        <sz val="8"/>
        <rFont val="Arial"/>
        <family val="2"/>
      </rPr>
      <t>5.1. 94221 - CUMEEIRA PARA TELHA CERÂMICA EMBOÇADA COM ARGAMASSA TRAÇO 1:2:9 (CIMENTO, CAL E AREIA) PARA TELHADOS COM ATÉ 2 ÁGUAS, INCLUSO TRANSPORTE VERTICAL. AF_07/2019 (M)</t>
    </r>
  </si>
  <si>
    <r>
      <rPr>
        <sz val="7"/>
        <rFont val="Calibri"/>
        <family val="2"/>
      </rPr>
      <t>00037544</t>
    </r>
  </si>
  <si>
    <r>
      <rPr>
        <sz val="7"/>
        <rFont val="Calibri"/>
        <family val="2"/>
      </rPr>
      <t>MISTURADOR DE ARGAMASSA, EIXO HORIZONTAL, CAPACIDADE DE MISTURA 300 KG, MOTOR ELETRICO TRIFASICO 220/380 V, POTENCIA 5 CV</t>
    </r>
  </si>
  <si>
    <r>
      <rPr>
        <sz val="7"/>
        <rFont val="Calibri"/>
        <family val="2"/>
      </rPr>
      <t>00036487</t>
    </r>
  </si>
  <si>
    <r>
      <rPr>
        <sz val="7"/>
        <rFont val="Calibri"/>
        <family val="2"/>
      </rPr>
      <t>GUINCHO ELETRICO DE COLUNA, CAPACIDADE 400 KG, COM MOTO FREIO, MOTOR TRIFASICO DE 1,25 CV</t>
    </r>
  </si>
  <si>
    <r>
      <rPr>
        <sz val="7"/>
        <rFont val="Calibri"/>
        <family val="2"/>
      </rPr>
      <t>00004253</t>
    </r>
  </si>
  <si>
    <r>
      <rPr>
        <sz val="7"/>
        <rFont val="Calibri"/>
        <family val="2"/>
      </rPr>
      <t>OPERADOR DE GUINCHO OU GUINCHEIRO</t>
    </r>
  </si>
  <si>
    <r>
      <rPr>
        <sz val="7"/>
        <rFont val="Calibri"/>
        <family val="2"/>
      </rPr>
      <t>00012869</t>
    </r>
  </si>
  <si>
    <r>
      <rPr>
        <sz val="7"/>
        <rFont val="Calibri"/>
        <family val="2"/>
      </rPr>
      <t>TELHADOR</t>
    </r>
  </si>
  <si>
    <r>
      <rPr>
        <sz val="7"/>
        <rFont val="Calibri"/>
        <family val="2"/>
      </rPr>
      <t>00001106</t>
    </r>
  </si>
  <si>
    <r>
      <rPr>
        <sz val="7"/>
        <rFont val="Calibri"/>
        <family val="2"/>
      </rPr>
      <t>CAL HIDRATADA CH-I PARA ARGAMASSAS</t>
    </r>
  </si>
  <si>
    <r>
      <rPr>
        <sz val="7"/>
        <rFont val="Calibri"/>
        <family val="2"/>
      </rPr>
      <t>00007181</t>
    </r>
  </si>
  <si>
    <r>
      <rPr>
        <sz val="7"/>
        <rFont val="Calibri"/>
        <family val="2"/>
      </rPr>
      <t>CUMEEIRA PARA TELHA CERAMICA, COMPRIMENTO DE *41* CM, RENDIMENTO DE *3* TELHAS/M</t>
    </r>
  </si>
  <si>
    <r>
      <rPr>
        <b/>
        <sz val="8"/>
        <rFont val="Arial"/>
        <family val="2"/>
      </rPr>
      <t>5.2. 94229 - CALHA EM CHAPA DE AÇO GALVANIZADO NÚMERO 24, DESENVOLVIMENTO DE 100 CM, INCLUSO TRANSPORTE VERTICAL. AF_07/2019 (M)</t>
    </r>
  </si>
  <si>
    <r>
      <rPr>
        <sz val="7"/>
        <rFont val="Calibri"/>
        <family val="2"/>
      </rPr>
      <t>00000142</t>
    </r>
  </si>
  <si>
    <r>
      <rPr>
        <sz val="7"/>
        <rFont val="Calibri"/>
        <family val="2"/>
      </rPr>
      <t>SELANTE ELASTICO MONOCOMPONENTE A BASE DE POLIURETANO (PU) PARA JUNTAS DIVERSAS</t>
    </r>
  </si>
  <si>
    <r>
      <rPr>
        <sz val="7"/>
        <rFont val="Calibri"/>
        <family val="2"/>
      </rPr>
      <t>310ML</t>
    </r>
  </si>
  <si>
    <r>
      <rPr>
        <sz val="7"/>
        <rFont val="Calibri"/>
        <family val="2"/>
      </rPr>
      <t>00013388</t>
    </r>
  </si>
  <si>
    <r>
      <rPr>
        <sz val="7"/>
        <rFont val="Calibri"/>
        <family val="2"/>
      </rPr>
      <t>SOLDA EM BARRA DE ESTANHO-CHUMBO 50/50</t>
    </r>
  </si>
  <si>
    <r>
      <rPr>
        <sz val="7"/>
        <rFont val="Calibri"/>
        <family val="2"/>
      </rPr>
      <t>00005104</t>
    </r>
  </si>
  <si>
    <r>
      <rPr>
        <sz val="7"/>
        <rFont val="Calibri"/>
        <family val="2"/>
      </rPr>
      <t>REBITE DE ALUMINIO VAZADO DE REPUXO, 3,2 X 8 MM (1KG = 1025 UNIDADES)</t>
    </r>
  </si>
  <si>
    <r>
      <rPr>
        <sz val="7"/>
        <rFont val="Calibri"/>
        <family val="2"/>
      </rPr>
      <t>00040784</t>
    </r>
  </si>
  <si>
    <r>
      <rPr>
        <sz val="7"/>
        <rFont val="Calibri"/>
        <family val="2"/>
      </rPr>
      <t>CALHA QUADRADA DE CHAPA DE ACO GALVANIZADA NUM 24, CORTE 100 CM</t>
    </r>
  </si>
  <si>
    <r>
      <rPr>
        <b/>
        <sz val="8"/>
        <rFont val="Arial"/>
        <family val="2"/>
      </rPr>
      <t>5.3. 92574 - TRAMA DE AÇO COMPOSTA POR RIPAS, CAIBROS E TERÇAS PARA TELHADOS DE ATÉ 2 ÁGUAS PARA TELHA CERÂMICA CAPA-CANAL, INCLUSO TRANSPORTE VERTICAL. AF_07/2019 (M2)</t>
    </r>
  </si>
  <si>
    <r>
      <rPr>
        <sz val="7"/>
        <rFont val="Calibri"/>
        <family val="2"/>
      </rPr>
      <t>00025957</t>
    </r>
  </si>
  <si>
    <r>
      <rPr>
        <sz val="7"/>
        <rFont val="Calibri"/>
        <family val="2"/>
      </rPr>
      <t>MONTADOR DE ESTRUTURAS METALICAS</t>
    </r>
  </si>
  <si>
    <r>
      <rPr>
        <sz val="7"/>
        <rFont val="Calibri"/>
        <family val="2"/>
      </rPr>
      <t>00043083</t>
    </r>
  </si>
  <si>
    <r>
      <rPr>
        <sz val="7"/>
        <rFont val="Calibri"/>
        <family val="2"/>
      </rPr>
      <t>PERFIL "U" ENRIJECIDO DE ACO GALVANIZADO, DOBRADO, 150 X 60 X 20 MM, E = 3,00 MM OU 200 X 75 X 25 MM, E = 3,75 MM</t>
    </r>
  </si>
  <si>
    <r>
      <rPr>
        <sz val="7"/>
        <rFont val="Calibri"/>
        <family val="2"/>
      </rPr>
      <t>00040535</t>
    </r>
  </si>
  <si>
    <r>
      <rPr>
        <sz val="7"/>
        <rFont val="Calibri"/>
        <family val="2"/>
      </rPr>
      <t>PERFIL "U" SIMPLES DE ACO GALVANIZADO DOBRADO 75 X *40* MM, E = 2,65 MM</t>
    </r>
  </si>
  <si>
    <r>
      <rPr>
        <sz val="7"/>
        <rFont val="Calibri"/>
        <family val="2"/>
      </rPr>
      <t>00040664</t>
    </r>
  </si>
  <si>
    <r>
      <rPr>
        <sz val="7"/>
        <rFont val="Calibri"/>
        <family val="2"/>
      </rPr>
      <t>PERFIL CARTOLA DE ACO GALVANIZADO, *20 X 30 X 10* MM, E =  0,8 MM</t>
    </r>
  </si>
  <si>
    <r>
      <rPr>
        <sz val="7"/>
        <rFont val="Calibri"/>
        <family val="2"/>
      </rPr>
      <t>00001330</t>
    </r>
  </si>
  <si>
    <r>
      <rPr>
        <sz val="7"/>
        <rFont val="Calibri"/>
        <family val="2"/>
      </rPr>
      <t>CHAPA DE ACO GROSSA, ASTM A36, E = 1/4 " (6,35 MM) 49,79 KG/M2</t>
    </r>
  </si>
  <si>
    <r>
      <rPr>
        <sz val="7"/>
        <rFont val="Calibri"/>
        <family val="2"/>
      </rPr>
      <t>00040424</t>
    </r>
  </si>
  <si>
    <r>
      <rPr>
        <sz val="7"/>
        <rFont val="Calibri"/>
        <family val="2"/>
      </rPr>
      <t>CHAPA DE ACO CARBONO LAMINADO A QUENTE, QUALIDADE ESTRUTURAL, BITOLA 3/16", E =4,75 MM (37,29 KG/M2)</t>
    </r>
  </si>
  <si>
    <r>
      <rPr>
        <sz val="7"/>
        <rFont val="Calibri"/>
        <family val="2"/>
      </rPr>
      <t>00040547</t>
    </r>
  </si>
  <si>
    <r>
      <rPr>
        <sz val="7"/>
        <rFont val="Calibri"/>
        <family val="2"/>
      </rPr>
      <t>PARAFUSO ZINCADO, AUTOBROCANTE, FLANGEADO, 4,2 MM X 19 MM</t>
    </r>
  </si>
  <si>
    <r>
      <rPr>
        <sz val="7"/>
        <rFont val="Calibri"/>
        <family val="2"/>
      </rPr>
      <t>CENTO</t>
    </r>
  </si>
  <si>
    <r>
      <rPr>
        <sz val="7"/>
        <rFont val="Calibri"/>
        <family val="2"/>
      </rPr>
      <t>00040839</t>
    </r>
  </si>
  <si>
    <r>
      <rPr>
        <sz val="7"/>
        <rFont val="Calibri"/>
        <family val="2"/>
      </rPr>
      <t>PARAFUSO, ASTM A307 - GRAU A, SEXTAVADO, ZINCADO, DIAMETRO 3/8" (9,52 MM), COMPRIMENTO 1 " (25,4 MM)</t>
    </r>
  </si>
  <si>
    <r>
      <rPr>
        <sz val="7"/>
        <rFont val="Calibri"/>
        <family val="2"/>
      </rPr>
      <t>00040549</t>
    </r>
  </si>
  <si>
    <r>
      <rPr>
        <sz val="7"/>
        <rFont val="Calibri"/>
        <family val="2"/>
      </rPr>
      <t>PARAFUSO, COMUM, ASTM A307, SEXTAVADO, DIAMETRO 1/2" (12,7 MM), COMPRIMENTO 1" (25,4 MM)</t>
    </r>
  </si>
  <si>
    <r>
      <rPr>
        <b/>
        <sz val="8"/>
        <rFont val="Arial"/>
        <family val="2"/>
      </rPr>
      <t>5.4. 92593 - (COMPOSIÇÃO REPRESENTATIVA) FABRICAÇÃO E INSTALAÇÃO DE TESOURA INTEIRA EM AÇO, PARA VÃOS DE 3 A 12 M E PARA QUALQUER TIPO DE TELHA, INCLUSO IÇAMENTO. AF_12/2015 (KG)</t>
    </r>
  </si>
  <si>
    <r>
      <rPr>
        <sz val="7"/>
        <rFont val="Calibri"/>
        <family val="2"/>
      </rPr>
      <t>00025954</t>
    </r>
  </si>
  <si>
    <r>
      <rPr>
        <sz val="7"/>
        <rFont val="Calibri"/>
        <family val="2"/>
      </rPr>
      <t>GUINDASTE HIDRAULICO AUTOPROPELIDO, COM LANCA TELESCOPICA 40 M, CAPACIDADE MAXIMA 60 T, POTENCIA 260 KW, TRACAO 6 X 6</t>
    </r>
  </si>
  <si>
    <r>
      <rPr>
        <sz val="7"/>
        <rFont val="Calibri"/>
        <family val="2"/>
      </rPr>
      <t>00004254</t>
    </r>
  </si>
  <si>
    <r>
      <rPr>
        <sz val="7"/>
        <rFont val="Calibri"/>
        <family val="2"/>
      </rPr>
      <t>OPERADOR DE GUINDASTE</t>
    </r>
  </si>
  <si>
    <r>
      <rPr>
        <sz val="7"/>
        <rFont val="Calibri"/>
        <family val="2"/>
      </rPr>
      <t>00040598</t>
    </r>
  </si>
  <si>
    <r>
      <rPr>
        <sz val="7"/>
        <rFont val="Calibri"/>
        <family val="2"/>
      </rPr>
      <t>PERFIL UDC ("U" DOBRADO DE CHAPA) SIMPLES DE ACO LAMINADO, GALVANIZADO, ASTM A36, 127 X 50 MM, E= 3 MM</t>
    </r>
  </si>
  <si>
    <r>
      <rPr>
        <sz val="7"/>
        <rFont val="Calibri"/>
        <family val="2"/>
      </rPr>
      <t>00010997</t>
    </r>
  </si>
  <si>
    <r>
      <rPr>
        <sz val="7"/>
        <rFont val="Calibri"/>
        <family val="2"/>
      </rPr>
      <t>ELETRODO REVESTIDO AWS - E7018, DIAMETRO IGUAL A 4,00 MM</t>
    </r>
  </si>
  <si>
    <r>
      <rPr>
        <sz val="7"/>
        <rFont val="Calibri"/>
        <family val="2"/>
      </rPr>
      <t>00004777</t>
    </r>
  </si>
  <si>
    <r>
      <rPr>
        <sz val="7"/>
        <rFont val="Calibri"/>
        <family val="2"/>
      </rPr>
      <t>CANTONEIRA ACO ABAS IGUAIS (QUALQUER BITOLA), ESPESSURA ENTRE 1/8" E 1/4"</t>
    </r>
  </si>
  <si>
    <r>
      <rPr>
        <sz val="7"/>
        <rFont val="Calibri"/>
        <family val="2"/>
      </rPr>
      <t>00011964</t>
    </r>
  </si>
  <si>
    <r>
      <rPr>
        <sz val="7"/>
        <rFont val="Calibri"/>
        <family val="2"/>
      </rPr>
      <t>PARAFUSO DE ACO TIPO CHUMBADOR PARABOLT, DIAMETRO 3/8", COMPRIMENTO 75 MM</t>
    </r>
  </si>
  <si>
    <r>
      <rPr>
        <b/>
        <sz val="8"/>
        <rFont val="Arial"/>
        <family val="2"/>
      </rPr>
      <t>5.5. 94201 - TELHAMENTO COM TELHA CERÂMICA CAPA-CANAL, TIPO COLONIAL, COM ATÉ 2 ÁGUAS, INCLUSO TRANSPORTE VERTICAL. AF_07/2019 (M2)</t>
    </r>
  </si>
  <si>
    <r>
      <rPr>
        <sz val="7"/>
        <rFont val="Calibri"/>
        <family val="2"/>
      </rPr>
      <t>00007173</t>
    </r>
  </si>
  <si>
    <r>
      <rPr>
        <sz val="7"/>
        <rFont val="Calibri"/>
        <family val="2"/>
      </rPr>
      <t>TELHA DE BARRO / CERAMICA, NAO ESMALTADA, TIPO COLONIAL, CANAL, PLAN, PAULISTA, COMPRIMENTO DE *44 A 50* CM, RENDIMENTO DE COBERTURA DE *26* TELHAS/M2</t>
    </r>
  </si>
  <si>
    <r>
      <rPr>
        <sz val="7"/>
        <rFont val="Calibri"/>
        <family val="2"/>
      </rPr>
      <t>MIL</t>
    </r>
  </si>
  <si>
    <r>
      <rPr>
        <b/>
        <sz val="8"/>
        <rFont val="Arial"/>
        <family val="2"/>
      </rPr>
      <t>6.1. 93201 - FIXAÇÃO (ENCUNHAMENTO) DE ALVENARIA DE VEDAÇÃO COM ARGAMASSA APLICADA COM COLHER. AF_03/2016 (M)</t>
    </r>
  </si>
  <si>
    <r>
      <rPr>
        <sz val="7"/>
        <rFont val="Calibri"/>
        <family val="2"/>
      </rPr>
      <t>00036397</t>
    </r>
  </si>
  <si>
    <r>
      <rPr>
        <sz val="7"/>
        <rFont val="Calibri"/>
        <family val="2"/>
      </rPr>
      <t>BETONEIRA, CAPACIDADE NOMINAL 600 L, CAPACIDADE DE MISTURA  360L, MOTOR ELETRICO TRIFASICO 220/380V, POTENCIA 4CV, EXCLUSO CARREGADOR</t>
    </r>
  </si>
  <si>
    <r>
      <rPr>
        <b/>
        <sz val="8"/>
        <rFont val="Arial"/>
        <family val="2"/>
      </rPr>
      <t>6.2. 93194 - CONTRAVERGA PRÉ-MOLDADA PARA VÃOS DE ATÉ 1,5 M DE COMPRIMENTO. AF_03/2016 (M)</t>
    </r>
  </si>
  <si>
    <r>
      <rPr>
        <b/>
        <sz val="8"/>
        <rFont val="Arial"/>
        <family val="2"/>
      </rPr>
      <t>6.3. 93195 - CONTRAVERGA PRÉ-MOLDADA PARA VÃOS DE MAIS DE 1,5 M DE COMPRIMENTO. AF_03/2016 (M)</t>
    </r>
  </si>
  <si>
    <r>
      <rPr>
        <b/>
        <sz val="8"/>
        <rFont val="Arial"/>
        <family val="2"/>
      </rPr>
      <t>6.4. 93182 - VERGA PRÉ-MOLDADA PARA JANELAS COM ATÉ 1,5 M DE VÃO. AF_03/2016 (M)</t>
    </r>
  </si>
  <si>
    <r>
      <rPr>
        <b/>
        <sz val="8"/>
        <rFont val="Arial"/>
        <family val="2"/>
      </rPr>
      <t>6.5. 93184 - VERGA PRÉ-MOLDADA PARA PORTAS COM ATÉ 1,5 M DE VÃO. AF_03/2016 (M)</t>
    </r>
  </si>
  <si>
    <r>
      <rPr>
        <sz val="7"/>
        <rFont val="Calibri"/>
        <family val="2"/>
      </rPr>
      <t>00043059</t>
    </r>
  </si>
  <si>
    <r>
      <rPr>
        <sz val="7"/>
        <rFont val="Calibri"/>
        <family val="2"/>
      </rPr>
      <t>ACO CA-60, 4,2 MM, OU 5,0 MM, OU 6,0 MM, OU 7,0 MM, VERGALHAO</t>
    </r>
  </si>
  <si>
    <r>
      <rPr>
        <b/>
        <sz val="8"/>
        <rFont val="Arial"/>
        <family val="2"/>
      </rPr>
      <t>6.6. 87496 - ALVENARIA DE VEDAÇÃO DE BLOCOS CERÂMICOS FURADOS NA HORIZONTAL DE 9X19X19CM (ESPESSURA 9CM) DE PAREDES COM ÁREA LÍQUIDA MENOR QUE 6M² SEM VÃOS E ARGAMASSA DE ASSENTAMENTO COM PREPARO MANUAL. AF_06/2014 (M2)</t>
    </r>
  </si>
  <si>
    <r>
      <rPr>
        <sz val="7"/>
        <rFont val="Calibri"/>
        <family val="2"/>
      </rPr>
      <t>00034557</t>
    </r>
  </si>
  <si>
    <r>
      <rPr>
        <sz val="7"/>
        <rFont val="Calibri"/>
        <family val="2"/>
      </rPr>
      <t>TELA DE ACO SOLDADA GALVANIZADA/ZINCADA PARA ALVENARIA, FIO D = *1,20 A 1,70* MM, MALHA 15 X 15 MM, (C X L) *50 X 7,5* CM</t>
    </r>
  </si>
  <si>
    <r>
      <rPr>
        <sz val="7"/>
        <rFont val="Calibri"/>
        <family val="2"/>
      </rPr>
      <t>00007266</t>
    </r>
  </si>
  <si>
    <r>
      <rPr>
        <sz val="7"/>
        <rFont val="Calibri"/>
        <family val="2"/>
      </rPr>
      <t>BLOCO CERAMICO VAZADO PARA ALVENARIA DE VEDACAO, DE 9 X 19 X 19 CM (L X A X C)</t>
    </r>
  </si>
  <si>
    <r>
      <rPr>
        <sz val="7"/>
        <rFont val="Calibri"/>
        <family val="2"/>
      </rPr>
      <t>00037395</t>
    </r>
  </si>
  <si>
    <r>
      <rPr>
        <sz val="7"/>
        <rFont val="Calibri"/>
        <family val="2"/>
      </rPr>
      <t>PINO DE ACO COM FURO, HASTE = 27 MM (ACAO DIRETA)</t>
    </r>
  </si>
  <si>
    <r>
      <rPr>
        <b/>
        <sz val="8"/>
        <rFont val="Arial"/>
        <family val="2"/>
      </rPr>
      <t>6.7. 87512 - ALVENARIA DE VEDAÇÃO DE BLOCOS CERÂMICOS FURADOS NA HORIZONTAL DE 9X19X19CM (ESPESSURA 9CM) DE PAREDES COM ÁREA LÍQUIDA MENOR QUE 6M² COM VÃOS E ARGAMASSA DE ASSENTAMENTO COM PREPARO MANUAL. AF_06/2014 (M2)</t>
    </r>
  </si>
  <si>
    <r>
      <rPr>
        <b/>
        <sz val="8"/>
        <rFont val="Arial"/>
        <family val="2"/>
      </rPr>
      <t>6.8. 102255 - TAPA VISTA DE MICTÓRIO EM GRANITO CINZA POLIDO, ESP = 3CM, ASSENTADO COM ARGAMASSA COLANTE AC III-E . AF_01/2021 (M2)</t>
    </r>
  </si>
  <si>
    <r>
      <rPr>
        <sz val="7"/>
        <rFont val="Calibri"/>
        <family val="2"/>
      </rPr>
      <t>00004755</t>
    </r>
  </si>
  <si>
    <r>
      <rPr>
        <sz val="7"/>
        <rFont val="Calibri"/>
        <family val="2"/>
      </rPr>
      <t>MARMORISTA / GRANITEIRO</t>
    </r>
  </si>
  <si>
    <r>
      <rPr>
        <sz val="7"/>
        <rFont val="Calibri"/>
        <family val="2"/>
      </rPr>
      <t>00025976</t>
    </r>
  </si>
  <si>
    <r>
      <rPr>
        <sz val="7"/>
        <rFont val="Calibri"/>
        <family val="2"/>
      </rPr>
      <t>DIVISORIA EM GRANITO, COM DUAS FACES POLIDAS, TIPO ANDORINHA/ QUARTZ/ CASTELO/ CORUMBA OU OUTROS EQUIVALENTES DA REGIAO, E=  *3,0* CM</t>
    </r>
  </si>
  <si>
    <r>
      <rPr>
        <sz val="7"/>
        <rFont val="Calibri"/>
        <family val="2"/>
      </rPr>
      <t>00037596</t>
    </r>
  </si>
  <si>
    <r>
      <rPr>
        <sz val="7"/>
        <rFont val="Calibri"/>
        <family val="2"/>
      </rPr>
      <t>ARGAMASSA COLANTE TIPO AC III E</t>
    </r>
  </si>
  <si>
    <r>
      <rPr>
        <b/>
        <sz val="8"/>
        <rFont val="Arial"/>
        <family val="2"/>
      </rPr>
      <t>6.9. IFAM102253 - DIVISORIA SANITÁRIA, TIPO CABINE, EM GRANITO CINZA POLIDO, ESP = 2CM, ASSENTADO COM ARGAMASSA COLANTE AC III-E, EXCLUSIVE FERRAGENS. AF_01/2021 (M2)</t>
    </r>
  </si>
  <si>
    <r>
      <rPr>
        <sz val="7"/>
        <rFont val="Calibri"/>
        <family val="2"/>
      </rPr>
      <t>00000131</t>
    </r>
  </si>
  <si>
    <r>
      <rPr>
        <sz val="7"/>
        <rFont val="Calibri"/>
        <family val="2"/>
      </rPr>
      <t>ADESIVO ESTRUTURAL A BASE DE RESINA EPOXI, BICOMPONENTE, PASTOSO (TIXOTROPICO)</t>
    </r>
  </si>
  <si>
    <r>
      <rPr>
        <sz val="7"/>
        <rFont val="Calibri"/>
        <family val="2"/>
      </rPr>
      <t>IFAM00025976</t>
    </r>
  </si>
  <si>
    <r>
      <rPr>
        <sz val="7"/>
        <rFont val="Calibri"/>
        <family val="2"/>
      </rPr>
      <t>DIVISÓRIA EM GRANITO COM DUAS FACES POLIDAS, TIPO ANDORINHA/QUARTZ/CASTELO/CORUMBÁ OU EQUIVALENTES NO AMAZONAS E = 2 CM</t>
    </r>
  </si>
  <si>
    <r>
      <rPr>
        <b/>
        <sz val="8"/>
        <rFont val="Arial"/>
        <family val="2"/>
      </rPr>
      <t>7.1. CPU_IFAM.COZ.179 - PISO EM GRANILITE, MARMORITE OU GRANITINA EM AMBIENTES INTERNOS. (M2)</t>
    </r>
  </si>
  <si>
    <r>
      <rPr>
        <sz val="7"/>
        <rFont val="Calibri"/>
        <family val="2"/>
      </rPr>
      <t>00013954</t>
    </r>
  </si>
  <si>
    <r>
      <rPr>
        <sz val="7"/>
        <rFont val="Calibri"/>
        <family val="2"/>
      </rPr>
      <t>POLIDORA DE PISO (POLITRIZ) ELETRICA, MOTOR MONOFASICO DE 4 HP, PESO DE 100 KG, DIAMETRO DO TRABALHO DE 450 MM</t>
    </r>
  </si>
  <si>
    <r>
      <rPr>
        <sz val="7"/>
        <rFont val="Calibri"/>
        <family val="2"/>
      </rPr>
      <t>00003671</t>
    </r>
  </si>
  <si>
    <r>
      <rPr>
        <sz val="7"/>
        <rFont val="Calibri"/>
        <family val="2"/>
      </rPr>
      <t>JUNTA PLASTICA DE DILATACAO PARA PISOS, COR CINZA, 17 X 3 MM (ALTURA X ESPESSURA)</t>
    </r>
  </si>
  <si>
    <r>
      <rPr>
        <sz val="7"/>
        <rFont val="Calibri"/>
        <family val="2"/>
      </rPr>
      <t>00004824</t>
    </r>
  </si>
  <si>
    <r>
      <rPr>
        <sz val="7"/>
        <rFont val="Calibri"/>
        <family val="2"/>
      </rPr>
      <t>GRANILHA/ GRANA/ PEDRISCO OU AGREGADO EM MARMORE/ GRANITO/ QUARTZO E CALCARIO, PRETO, CINZA, PALHA OU BRANCO</t>
    </r>
  </si>
  <si>
    <r>
      <rPr>
        <b/>
        <sz val="8"/>
        <rFont val="Arial"/>
        <family val="2"/>
      </rPr>
      <t>7.2. 95240 - LASTRO DE CONCRETO MAGRO, APLICADO EM PISOS, LAJES SOBRE SOLO OU RADIERS, ESPESSURA DE 3 CM. AF_07/2016 (M2)</t>
    </r>
  </si>
  <si>
    <r>
      <rPr>
        <b/>
        <sz val="8"/>
        <rFont val="Arial"/>
        <family val="2"/>
      </rPr>
      <t>7.3. 87249 - REVESTIMENTO CERÂMICO PARA PISO COM PLACAS TIPO ESMALTADA EXTRA DE DIMENSÕES 45X45 CM APLICADA EM AMBIENTES DE ÁREA MENOR QUE 5 M2. AF_06/2014 (M2)</t>
    </r>
  </si>
  <si>
    <r>
      <rPr>
        <sz val="7"/>
        <rFont val="Calibri"/>
        <family val="2"/>
      </rPr>
      <t>00004760</t>
    </r>
  </si>
  <si>
    <r>
      <rPr>
        <sz val="7"/>
        <rFont val="Calibri"/>
        <family val="2"/>
      </rPr>
      <t>AZULEJISTA OU LADRILHEIRO</t>
    </r>
  </si>
  <si>
    <r>
      <rPr>
        <sz val="7"/>
        <rFont val="Calibri"/>
        <family val="2"/>
      </rPr>
      <t>00034357</t>
    </r>
  </si>
  <si>
    <r>
      <rPr>
        <sz val="7"/>
        <rFont val="Calibri"/>
        <family val="2"/>
      </rPr>
      <t>REJUNTE CIMENTICIO, QUALQUER COR</t>
    </r>
  </si>
  <si>
    <r>
      <rPr>
        <sz val="7"/>
        <rFont val="Calibri"/>
        <family val="2"/>
      </rPr>
      <t>00001287</t>
    </r>
  </si>
  <si>
    <r>
      <rPr>
        <sz val="7"/>
        <rFont val="Calibri"/>
        <family val="2"/>
      </rPr>
      <t>PISO EM CERAMICA ESMALTADA EXTRA, PEI MAIOR OU IGUAL A 4, FORMATO MENOR OU IGUAL A 2025 CM2</t>
    </r>
  </si>
  <si>
    <r>
      <rPr>
        <sz val="7"/>
        <rFont val="Calibri"/>
        <family val="2"/>
      </rPr>
      <t>00001381</t>
    </r>
  </si>
  <si>
    <r>
      <rPr>
        <sz val="7"/>
        <rFont val="Calibri"/>
        <family val="2"/>
      </rPr>
      <t>ARGAMASSA COLANTE AC I PARA CERAMICAS</t>
    </r>
  </si>
  <si>
    <r>
      <rPr>
        <b/>
        <sz val="8"/>
        <rFont val="Arial"/>
        <family val="2"/>
      </rPr>
      <t>7.4. 87250 - REVESTIMENTO CERÂMICO PARA PISO COM PLACAS TIPO ESMALTADA EXTRA DE DIMENSÕES 45X45 CM APLICADA EM AMBIENTES DE ÁREA ENTRE 5 M2 E 10 M2. AF_06/2014 (M2)</t>
    </r>
  </si>
  <si>
    <r>
      <rPr>
        <b/>
        <sz val="8"/>
        <rFont val="Arial"/>
        <family val="2"/>
      </rPr>
      <t>7.5. 87251 - REVESTIMENTO CERÂMICO PARA PISO COM PLACAS TIPO ESMALTADA EXTRA DE DIMENSÕES 45X45 CM APLICADA EM AMBIENTES DE ÁREA MAIOR QUE 10 M2. AF_06/2014 (M2)</t>
    </r>
  </si>
  <si>
    <r>
      <rPr>
        <b/>
        <sz val="8"/>
        <rFont val="Arial"/>
        <family val="2"/>
      </rPr>
      <t>7.6. 94438 - (COMPOSIÇÃO REPRESENTATIVA) DO SERVIÇO DE CONTRAPISO EM ARGAMASSA TRAÇO 1:4 (CIM E AREIA), EM BETONEIRA 400 L, ESPESSURA 3 CM ÁREAS SECAS E 3 CM ÁREAS MOLHADAS, PARA EDIFICAÇÃO HABITACIONAL UNIFAMILIAR (CASA) E EDIFICAÇÃO PÚBLICA PADRÃO. AF_11/2014 (M2)</t>
    </r>
  </si>
  <si>
    <r>
      <rPr>
        <sz val="7"/>
        <rFont val="Calibri"/>
        <family val="2"/>
      </rPr>
      <t>00007334</t>
    </r>
  </si>
  <si>
    <r>
      <rPr>
        <sz val="7"/>
        <rFont val="Calibri"/>
        <family val="2"/>
      </rPr>
      <t>ADITIVO ADESIVO LIQUIDO PARA ARGAMASSAS DE REVESTIMENTOS CIMENTICIOS</t>
    </r>
  </si>
  <si>
    <r>
      <rPr>
        <b/>
        <sz val="8"/>
        <rFont val="Arial"/>
        <family val="2"/>
      </rPr>
      <t>7.7. 87755 - CONTRAPISO EM ARGAMASSA TRAÇO 1:4 (CIMENTO E AREIA), PREPARO MECÂNICO COM BETONEIRA 400 L, APLICADO EM ÁREAS MOLHADAS SOBRE IMPERMEABILIZAÇÃO, ACABAMENTO NÃO REFORÇADO, ESPESSURA 3CM. AF_07/2021 (M2)</t>
    </r>
  </si>
  <si>
    <r>
      <rPr>
        <b/>
        <sz val="8"/>
        <rFont val="Arial"/>
        <family val="2"/>
      </rPr>
      <t>7.8. 94994 - EXECUÇÃO DE PASSEIO (CALÇADA) OU PISO DE CONCRETO COM CONCRETO MOLDADO IN LOCO, FEITO EM OBRA, ACABAMENTO CONVENCIONAL, ESPESSURA 8 CM, ARMADO. AF_07/2016 (M2)</t>
    </r>
  </si>
  <si>
    <r>
      <rPr>
        <sz val="7"/>
        <rFont val="Calibri"/>
        <family val="2"/>
      </rPr>
      <t>00003777</t>
    </r>
  </si>
  <si>
    <r>
      <rPr>
        <sz val="7"/>
        <rFont val="Calibri"/>
        <family val="2"/>
      </rPr>
      <t>LONA PLASTICA PESADA PRETA, E = 150 MICRA</t>
    </r>
  </si>
  <si>
    <r>
      <rPr>
        <sz val="7"/>
        <rFont val="Calibri"/>
        <family val="2"/>
      </rPr>
      <t>00004460</t>
    </r>
  </si>
  <si>
    <r>
      <rPr>
        <sz val="7"/>
        <rFont val="Calibri"/>
        <family val="2"/>
      </rPr>
      <t>SARRAFO NAO APARELHADO *2,5 X 10* CM, EM MACARANDUBA, ANGELIM OU EQUIVALENTE DA REGIAO -  BRUTA</t>
    </r>
  </si>
  <si>
    <r>
      <rPr>
        <sz val="7"/>
        <rFont val="Calibri"/>
        <family val="2"/>
      </rPr>
      <t>00007156</t>
    </r>
  </si>
  <si>
    <r>
      <rPr>
        <sz val="7"/>
        <rFont val="Calibri"/>
        <family val="2"/>
      </rPr>
      <t>TELA DE ACO SOLDADA NERVURADA, CA-60, Q-196, (3,11 KG/M2), DIAMETRO DO FIO = 5,0 MM, LARGURA = 2,45 M, ESPACAMENTO DA MALHA = 10 X 10 CM</t>
    </r>
  </si>
  <si>
    <r>
      <rPr>
        <b/>
        <sz val="8"/>
        <rFont val="Arial"/>
        <family val="2"/>
      </rPr>
      <t>7.9. CPU_IFAM.COZ.030 - ACABAMENTO SUPERFICIAL EM PISO DE ALTA RESISTENCIA COM LIXAMENTO E POLIMENTO (M2)</t>
    </r>
  </si>
  <si>
    <r>
      <rPr>
        <sz val="7"/>
        <rFont val="Calibri"/>
        <family val="2"/>
      </rPr>
      <t>00007353</t>
    </r>
  </si>
  <si>
    <r>
      <rPr>
        <sz val="7"/>
        <rFont val="Calibri"/>
        <family val="2"/>
      </rPr>
      <t>RESINA ACRILICA BASE AGUA - COR BRANCA</t>
    </r>
  </si>
  <si>
    <r>
      <rPr>
        <sz val="7"/>
        <rFont val="Calibri"/>
        <family val="2"/>
      </rPr>
      <t>00003768</t>
    </r>
  </si>
  <si>
    <r>
      <rPr>
        <sz val="7"/>
        <rFont val="Calibri"/>
        <family val="2"/>
      </rPr>
      <t>LIXA EM FOLHA PARA FERRO, NUMERO 150</t>
    </r>
  </si>
  <si>
    <r>
      <rPr>
        <b/>
        <sz val="8"/>
        <rFont val="Arial"/>
        <family val="2"/>
      </rPr>
      <t>7.10. 98689 - SOLEIRA EM GRANITO, LARGURA 15 CM, ESPESSURA 2,0 CM. AF_09/2020 (M)</t>
    </r>
  </si>
  <si>
    <r>
      <rPr>
        <sz val="7"/>
        <rFont val="Calibri"/>
        <family val="2"/>
      </rPr>
      <t>00037595</t>
    </r>
  </si>
  <si>
    <r>
      <rPr>
        <sz val="7"/>
        <rFont val="Calibri"/>
        <family val="2"/>
      </rPr>
      <t>ARGAMASSA COLANTE TIPO AC III</t>
    </r>
  </si>
  <si>
    <r>
      <rPr>
        <sz val="7"/>
        <rFont val="Calibri"/>
        <family val="2"/>
      </rPr>
      <t>00020232</t>
    </r>
  </si>
  <si>
    <r>
      <rPr>
        <sz val="7"/>
        <rFont val="Calibri"/>
        <family val="2"/>
      </rPr>
      <t>SOLEIRA EM GRANITO, POLIDO, TIPO ANDORINHA/ QUARTZ/ CASTELO/ CORUMBA OU OUTROS EQUIVALENTES DA REGIAO, L= *15* CM, E=  *2,0* CM</t>
    </r>
  </si>
  <si>
    <r>
      <rPr>
        <b/>
        <sz val="8"/>
        <rFont val="Arial"/>
        <family val="2"/>
      </rPr>
      <t>8.1. 96485 - FORRO EM RÉGUAS DE PVC, LISO, PARA AMBIENTES RESIDENCIAIS, INCLUSIVE ESTRUTURA DE FIXAÇÃO. AF_05/2017_P (M2)</t>
    </r>
  </si>
  <si>
    <r>
      <rPr>
        <sz val="7"/>
        <rFont val="Calibri"/>
        <family val="2"/>
      </rPr>
      <t>00039427</t>
    </r>
  </si>
  <si>
    <r>
      <rPr>
        <sz val="7"/>
        <rFont val="Calibri"/>
        <family val="2"/>
      </rPr>
      <t>PERFIL CANALETA, FORMATO C, EM ACO ZINCADO, PARA ESTRUTURA FORRO DRYWALL, E = 0,5 MM, *46 X 18* (L X H), COMPRIMENTO 3 M</t>
    </r>
  </si>
  <si>
    <r>
      <rPr>
        <sz val="7"/>
        <rFont val="Calibri"/>
        <family val="2"/>
      </rPr>
      <t>00039430</t>
    </r>
  </si>
  <si>
    <r>
      <rPr>
        <sz val="7"/>
        <rFont val="Calibri"/>
        <family val="2"/>
      </rPr>
      <t>PENDURAL OU PRESILHA REGULADORA, EM ACO GALVANIZADO, COM CORPO, MOLA E REBITE, PARA PERFIL TIPO CANALETA DE ESTRUTURA EM FORROS DRYWALL</t>
    </r>
  </si>
  <si>
    <r>
      <rPr>
        <sz val="7"/>
        <rFont val="Calibri"/>
        <family val="2"/>
      </rPr>
      <t>00043131</t>
    </r>
  </si>
  <si>
    <r>
      <rPr>
        <sz val="7"/>
        <rFont val="Calibri"/>
        <family val="2"/>
      </rPr>
      <t>ARAME GALVANIZADO 6 BWG, D = 5,16 MM (0,157 KG/M), OU 8 BWG, D = 4,19 MM (0,101 KG/M), OU 10 BWG, D = 3,40 MM (0,0713 KG/M)</t>
    </r>
  </si>
  <si>
    <r>
      <rPr>
        <sz val="7"/>
        <rFont val="Calibri"/>
        <family val="2"/>
      </rPr>
      <t>00036225</t>
    </r>
  </si>
  <si>
    <r>
      <rPr>
        <sz val="7"/>
        <rFont val="Calibri"/>
        <family val="2"/>
      </rPr>
      <t>FORRO DE PVC LISO, BRANCO, REGUA DE 20 CM, ESPESSURA DE 8 MM A 10 MM, COMPRIMENTO 6 M (SEM COLOCACAO)</t>
    </r>
  </si>
  <si>
    <r>
      <rPr>
        <sz val="7"/>
        <rFont val="Calibri"/>
        <family val="2"/>
      </rPr>
      <t>00040552</t>
    </r>
  </si>
  <si>
    <r>
      <rPr>
        <sz val="7"/>
        <rFont val="Calibri"/>
        <family val="2"/>
      </rPr>
      <t>PARAFUSO, AUTO ATARRACHANTE, CABECA CHATA, FENDA SIMPLES, 1/4? (6,35 MM) X 25 MM</t>
    </r>
  </si>
  <si>
    <r>
      <rPr>
        <b/>
        <sz val="8"/>
        <rFont val="Arial"/>
        <family val="2"/>
      </rPr>
      <t>8.2. 96121 - ACABAMENTOS PARA FORRO (RODA-FORRO EM PERFIL METÁLICO E PLÁSTICO). AF_05/2017 (M)</t>
    </r>
  </si>
  <si>
    <r>
      <rPr>
        <sz val="7"/>
        <rFont val="Calibri"/>
        <family val="2"/>
      </rPr>
      <t>00039443</t>
    </r>
  </si>
  <si>
    <r>
      <rPr>
        <sz val="7"/>
        <rFont val="Calibri"/>
        <family val="2"/>
      </rPr>
      <t>PARAFUSO DRY WALL, EM ACO ZINCADO, CABECA LENTILHA E PONTA BROCA (LB), LARGURA 4,2 MM, COMPRIMENTO 13 MM</t>
    </r>
  </si>
  <si>
    <r>
      <rPr>
        <sz val="7"/>
        <rFont val="Calibri"/>
        <family val="2"/>
      </rPr>
      <t>00036246</t>
    </r>
  </si>
  <si>
    <r>
      <rPr>
        <sz val="7"/>
        <rFont val="Calibri"/>
        <family val="2"/>
      </rPr>
      <t>ACABAMENTO SIMPLES/CONVENCIONAL PARA FORRO PVC, TIPO "U" OU "C", COR BRANCA, COMPRIMENTO 6 M</t>
    </r>
  </si>
  <si>
    <r>
      <rPr>
        <b/>
        <sz val="8"/>
        <rFont val="Arial"/>
        <family val="2"/>
      </rPr>
      <t>9.1. 98555 - IMPERMEABILIZAÇÃO DE SUPERFÍCIE COM ARGAMASSA POLIMÉRICA / MEMBRANA ACRÍLICA, 3 DEMÃOS. AF_06/2018 (M2)</t>
    </r>
  </si>
  <si>
    <r>
      <rPr>
        <sz val="7"/>
        <rFont val="Calibri"/>
        <family val="2"/>
      </rPr>
      <t>00000242</t>
    </r>
  </si>
  <si>
    <r>
      <rPr>
        <sz val="7"/>
        <rFont val="Calibri"/>
        <family val="2"/>
      </rPr>
      <t>AJUDANTE ESPECIALIZADO</t>
    </r>
  </si>
  <si>
    <r>
      <rPr>
        <sz val="7"/>
        <rFont val="Calibri"/>
        <family val="2"/>
      </rPr>
      <t>00012873</t>
    </r>
  </si>
  <si>
    <r>
      <rPr>
        <sz val="7"/>
        <rFont val="Calibri"/>
        <family val="2"/>
      </rPr>
      <t>IMPERMEABILIZADOR</t>
    </r>
  </si>
  <si>
    <r>
      <rPr>
        <sz val="7"/>
        <rFont val="Calibri"/>
        <family val="2"/>
      </rPr>
      <t>00000135</t>
    </r>
  </si>
  <si>
    <r>
      <rPr>
        <sz val="7"/>
        <rFont val="Calibri"/>
        <family val="2"/>
      </rPr>
      <t>ARGAMASSA POLIMERICA IMPERMEABILIZANTE SEMIFLEXIVEL, BICOMPONENTE (MEMBRANA IMPERMEABILIZANTE ACRILICA)</t>
    </r>
  </si>
  <si>
    <r>
      <rPr>
        <b/>
        <sz val="8"/>
        <rFont val="Arial"/>
        <family val="2"/>
      </rPr>
      <t>10.1. CPU_IFAM.COZ.093 - REVESTIMENTO PARA PAREDES INTERNAS COM PLACAS TIPO PORCELANATO DE DIMENSÕES 30X60 CM APLICADAS EM AMBIENTES DE ÁREA MENOR QUE 5 M² NA ALTURA INTEIRA DAS PAREDES. AF_06/2014 (M2)</t>
    </r>
  </si>
  <si>
    <r>
      <rPr>
        <sz val="7"/>
        <rFont val="Calibri"/>
        <family val="2"/>
      </rPr>
      <t>COTAÇÃO.COZ.040</t>
    </r>
  </si>
  <si>
    <r>
      <rPr>
        <sz val="7"/>
        <rFont val="Calibri"/>
        <family val="2"/>
      </rPr>
      <t>REVESTIMENTO PARA PAREDES INTERNAS COM PLACAS TIPO PORCELANATO DE DIMENSÕES 30X60</t>
    </r>
  </si>
  <si>
    <r>
      <rPr>
        <b/>
        <sz val="8"/>
        <rFont val="Arial"/>
        <family val="2"/>
      </rPr>
      <t>10.2. CPU_IFAM.COZ.094 - REVESTIMENTO PARA PAREDES INTERNAS COM PLACAS TIPO PORCELANATO DE DIMENSÕES 30X60 CM APLICADAS EM AMBIENTES DE ÁREA MAIOR QUE 5 M² NA ALTURA INTEIRA DAS PAREDES. AF_06/2014 (M2)</t>
    </r>
  </si>
  <si>
    <r>
      <rPr>
        <b/>
        <sz val="8"/>
        <rFont val="Arial"/>
        <family val="2"/>
      </rPr>
      <t>10.3. 87545 - EMBOÇO, PARA RECEBIMENTO DE CERÂMICA, EM ARGAMASSA TRAÇO 1:2:8, PREPARO MECÂNICO COM BETONEIRA 400L, APLICADO MANUALMENTE EM FACES INTERNAS DE PAREDES, PARA AMBIENTE COM ÁREA MENOR QUE 5M2, ESPESSURA DE 10MM, COM EXECUÇÃO DE TALISCAS. AF_06/2014 (M2)</t>
    </r>
  </si>
  <si>
    <r>
      <rPr>
        <b/>
        <sz val="8"/>
        <rFont val="Arial"/>
        <family val="2"/>
      </rPr>
      <t>10.4. 87547 - MASSA ÚNICA, PARA RECEBIMENTO DE PINTURA, EM ARGAMASSA TRAÇO 1:2:8, PREPARO MECÂNICO COM BETONEIRA 400L, APLICADA MANUALMENTE EM FACES INTERNAS DE PAREDES, ESPESSURA DE 10MM, COM EXECUÇÃO DE TALISCAS. AF_06/2014 (M2)</t>
    </r>
  </si>
  <si>
    <r>
      <rPr>
        <b/>
        <sz val="8"/>
        <rFont val="Arial"/>
        <family val="2"/>
      </rPr>
      <t>10.5. 87549 - EMBOÇO, PARA RECEBIMENTO DE CERÂMICA, EM ARGAMASSA TRAÇO 1:2:8, PREPARO MECÂNICO COM BETONEIRA 400L, APLICADO MANUALMENTE EM FACES INTERNAS DE PAREDES, PARA AMBIENTE COM ÁREA ENTRE 5M2 E 10M2, ESPESSURA DE 10MM, COM EXECUÇÃO DE TALISCAS. AF_06/2014 (M2)</t>
    </r>
  </si>
  <si>
    <r>
      <rPr>
        <b/>
        <sz val="8"/>
        <rFont val="Arial"/>
        <family val="2"/>
      </rPr>
      <t>10.6. 87553 - EMBOÇO, PARA RECEBIMENTO DE CERÂMICA, EM ARGAMASSA TRAÇO 1:2:8, PREPARO MECÂNICO COM BETONEIRA 400L, APLICADO MANUALMENTE EM FACES INTERNAS DE PAREDES, PARA AMBIENTE COM ÁREA MAIOR QUE 10M2, ESPESSURA DE 10MM, COM EXECUÇÃO DE TALISCAS. AF_06/2014 (M2)</t>
    </r>
  </si>
  <si>
    <r>
      <rPr>
        <b/>
        <sz val="8"/>
        <rFont val="Arial"/>
        <family val="2"/>
      </rPr>
      <t>10.7. 87775 - EMBOÇO OU MASSA ÚNICA EM ARGAMASSA TRAÇO 1:2:8, PREPARO MECÂNICO COM BETONEIRA 400 L, APLICADA MANUALMENTE EM PANOS DE FACHADA COM PRESENÇA DE VÃOS, ESPESSURA DE 25 MM. AF_06/2014 (M2)</t>
    </r>
  </si>
  <si>
    <r>
      <rPr>
        <sz val="7"/>
        <rFont val="Calibri"/>
        <family val="2"/>
      </rPr>
      <t>00037411</t>
    </r>
  </si>
  <si>
    <r>
      <rPr>
        <sz val="7"/>
        <rFont val="Calibri"/>
        <family val="2"/>
      </rPr>
      <t>TELA DE ACO SOLDADA GALVANIZADA/ZINCADA PARA ALVENARIA, FIO D = *1,24 MM, MALHA 25 X 25 MM</t>
    </r>
  </si>
  <si>
    <r>
      <rPr>
        <b/>
        <sz val="8"/>
        <rFont val="Arial"/>
        <family val="2"/>
      </rPr>
      <t>10.8. 87792 - EMBOÇO OU MASSA ÚNICA EM ARGAMASSA TRAÇO 1:2:8, PREPARO MECÂNICO COM BETONEIRA 400 L, APLICADA MANUALMENTE EM PANOS CEGOS DE FACHADA (SEM PRESENÇA DE VÃOS), ESPESSURA DE 25 MM. AF_06/2014 (M2)</t>
    </r>
  </si>
  <si>
    <r>
      <rPr>
        <b/>
        <sz val="8"/>
        <rFont val="Arial"/>
        <family val="2"/>
      </rPr>
      <t>10.9. 87879 - CHAPISCO APLICADO EM ALVENARIAS E ESTRUTURAS DE CONCRETO INTERNAS, COM COLHER DE PEDREIRO. ARGAMASSA TRAÇO 1:3 COM PREPARO EM BETONEIRA 400L. AF_06/2014 (M2)</t>
    </r>
  </si>
  <si>
    <r>
      <rPr>
        <sz val="7"/>
        <rFont val="Calibri"/>
        <family val="2"/>
      </rPr>
      <t>00000367</t>
    </r>
  </si>
  <si>
    <r>
      <rPr>
        <sz val="7"/>
        <rFont val="Calibri"/>
        <family val="2"/>
      </rPr>
      <t>AREIA GROSSA - POSTO JAZIDA/FORNECEDOR (RETIRADO NA JAZIDA, SEM TRANSPORTE)</t>
    </r>
  </si>
  <si>
    <r>
      <rPr>
        <b/>
        <sz val="8"/>
        <rFont val="Arial"/>
        <family val="2"/>
      </rPr>
      <t>10.10. 87889 - CHAPISCO APLICADO EM ALVENARIA (SEM PRESENÇA DE VÃOS) E ESTRUTURAS DE CONCRETO DE FACHADA, COM ROLO PARA TEXTURA ACRÍLICA. ARGAMASSA TRAÇO 1:4 E EMULSÃO POLIMÉRICA (ADESIVO) COM PREPARO EM BETONEIRA 400L. AF_06/2014 (M2)</t>
    </r>
  </si>
  <si>
    <r>
      <rPr>
        <b/>
        <sz val="8"/>
        <rFont val="Arial"/>
        <family val="2"/>
      </rPr>
      <t>10.11. 87900 - CHAPISCO APLICADO EM ALVENARIA (COM PRESENÇA DE VÃOS) E ESTRUTURAS DE CONCRETO DE FACHADA, COM ROLO PARA TEXTURA ACRÍLICA. ARGAMASSA TRAÇO 1:4 E EMULSÃO POLIMÉRICA (ADESIVO) COM PREPARO EM BETONEIRA 400L. AF_06/2014 (M2)</t>
    </r>
  </si>
  <si>
    <r>
      <rPr>
        <b/>
        <sz val="8"/>
        <rFont val="Arial"/>
        <family val="2"/>
      </rPr>
      <t>11.1.1. 100758 - PINTURA COM TINTA ALQUÍDICA DE ACABAMENTO (ESMALTE SINTÉTICO ACETINADO) APLICADA A ROLO OU PINCEL SOBRE SUPERFÍCIES METÁLICAS (EXCETO PERFIL) EXECUTADO EM OBRA (02 DEMÃOS). AF_01/2020 (M2)</t>
    </r>
  </si>
  <si>
    <r>
      <rPr>
        <sz val="7"/>
        <rFont val="Calibri"/>
        <family val="2"/>
      </rPr>
      <t>00043466</t>
    </r>
  </si>
  <si>
    <r>
      <rPr>
        <sz val="7"/>
        <rFont val="Calibri"/>
        <family val="2"/>
      </rPr>
      <t>FERRAMENTAS - FAMILIA PINTOR - HORISTA (ENCARGOS COMPLEMENTARES - COLETADO CAIXA)</t>
    </r>
  </si>
  <si>
    <r>
      <rPr>
        <sz val="7"/>
        <rFont val="Calibri"/>
        <family val="2"/>
      </rPr>
      <t>00043490</t>
    </r>
  </si>
  <si>
    <r>
      <rPr>
        <sz val="7"/>
        <rFont val="Calibri"/>
        <family val="2"/>
      </rPr>
      <t>EPI - FAMILIA PINTOR - HORISTA (ENCARGOS COMPLEMENTARES - COLETADO CAIXA)</t>
    </r>
  </si>
  <si>
    <r>
      <rPr>
        <sz val="7"/>
        <rFont val="Calibri"/>
        <family val="2"/>
      </rPr>
      <t>00004783</t>
    </r>
  </si>
  <si>
    <r>
      <rPr>
        <sz val="7"/>
        <rFont val="Calibri"/>
        <family val="2"/>
      </rPr>
      <t>PINTOR</t>
    </r>
  </si>
  <si>
    <r>
      <rPr>
        <sz val="7"/>
        <rFont val="Calibri"/>
        <family val="2"/>
      </rPr>
      <t>00005318</t>
    </r>
  </si>
  <si>
    <r>
      <rPr>
        <sz val="7"/>
        <rFont val="Calibri"/>
        <family val="2"/>
      </rPr>
      <t>SOLVENTE DILUENTE A BASE DE AGUARRAS</t>
    </r>
  </si>
  <si>
    <r>
      <rPr>
        <sz val="7"/>
        <rFont val="Calibri"/>
        <family val="2"/>
      </rPr>
      <t>00007311</t>
    </r>
  </si>
  <si>
    <r>
      <rPr>
        <sz val="7"/>
        <rFont val="Calibri"/>
        <family val="2"/>
      </rPr>
      <t>TINTA ESMALTE SINTETICO PREMIUM ACETINADO</t>
    </r>
  </si>
  <si>
    <r>
      <rPr>
        <b/>
        <sz val="8"/>
        <rFont val="Arial"/>
        <family val="2"/>
      </rPr>
      <t>11.1.2. 100722 - PINTURA COM TINTA ALQUÍDICA DE FUNDO (TIPO ZARCÃO) APLICADA A ROLO OU PINCEL SOBRE SUPERFÍCIES METÁLICAS (EXCETO PERFIL) EXECUTADO EM OBRA (POR DEMÃO). AF_01/2020 (M2)</t>
    </r>
  </si>
  <si>
    <r>
      <rPr>
        <sz val="7"/>
        <rFont val="Calibri"/>
        <family val="2"/>
      </rPr>
      <t>00007307</t>
    </r>
  </si>
  <si>
    <r>
      <rPr>
        <sz val="7"/>
        <rFont val="Calibri"/>
        <family val="2"/>
      </rPr>
      <t>FUNDO ANTICORROSIVO PARA METAIS FERROSOS (ZARCAO)</t>
    </r>
  </si>
  <si>
    <r>
      <rPr>
        <b/>
        <sz val="8"/>
        <rFont val="Arial"/>
        <family val="2"/>
      </rPr>
      <t>11.2.1. 102491 - PINTURA DE PISO COM TINTA ACRÍLICA, APLICAÇÃO MANUAL, 2 DEMÃOS, INCLUSO FUNDO PREPARADOR. AF_05/2021 (M2)</t>
    </r>
  </si>
  <si>
    <r>
      <rPr>
        <sz val="7"/>
        <rFont val="Calibri"/>
        <family val="2"/>
      </rPr>
      <t>00006085</t>
    </r>
  </si>
  <si>
    <r>
      <rPr>
        <sz val="7"/>
        <rFont val="Calibri"/>
        <family val="2"/>
      </rPr>
      <t>SELADOR ACRILICO OPACO PREMIUM INTERIOR/EXTERIOR</t>
    </r>
  </si>
  <si>
    <r>
      <rPr>
        <sz val="7"/>
        <rFont val="Calibri"/>
        <family val="2"/>
      </rPr>
      <t>00007348</t>
    </r>
  </si>
  <si>
    <r>
      <rPr>
        <sz val="7"/>
        <rFont val="Calibri"/>
        <family val="2"/>
      </rPr>
      <t>TINTA ACRILICA PREMIUM PARA PISO</t>
    </r>
  </si>
  <si>
    <r>
      <rPr>
        <sz val="7"/>
        <rFont val="Calibri"/>
        <family val="2"/>
      </rPr>
      <t>00012815</t>
    </r>
  </si>
  <si>
    <r>
      <rPr>
        <sz val="7"/>
        <rFont val="Calibri"/>
        <family val="2"/>
      </rPr>
      <t>FITA CREPE ROLO DE 25 MM X 50 M</t>
    </r>
  </si>
  <si>
    <r>
      <rPr>
        <b/>
        <sz val="8"/>
        <rFont val="Arial"/>
        <family val="2"/>
      </rPr>
      <t>11.2.2. IFAM102491 - PINTURA DE PISO COM RESINA ACRÍLICA (PISO DE ALTA RESISTÊNCIA), APLICAÇÃO MANUAL, DUAS DEMÃOS, INCLUSO FUNDO PREPARADOR (m2)</t>
    </r>
  </si>
  <si>
    <r>
      <rPr>
        <b/>
        <sz val="8"/>
        <rFont val="Arial"/>
        <family val="2"/>
      </rPr>
      <t>11.3.1. 88485 - APLICAÇÃO DE FUNDO SELADOR ACRÍLICO EM PAREDES, UMA DEMÃO. AF_06/2014 (M2)</t>
    </r>
  </si>
  <si>
    <r>
      <rPr>
        <b/>
        <sz val="8"/>
        <rFont val="Arial"/>
        <family val="2"/>
      </rPr>
      <t>11.3.2. 88489 - APLICAÇÃO MANUAL DE PINTURA COM TINTA LÁTEX ACRÍLICA EM PAREDES, DUAS DEMÃOS. AF_06/2014 (M2)</t>
    </r>
  </si>
  <si>
    <r>
      <rPr>
        <sz val="7"/>
        <rFont val="Calibri"/>
        <family val="2"/>
      </rPr>
      <t>00007356</t>
    </r>
  </si>
  <si>
    <r>
      <rPr>
        <sz val="7"/>
        <rFont val="Calibri"/>
        <family val="2"/>
      </rPr>
      <t>TINTA ACRILICA PREMIUM, COR BRANCO FOSCO</t>
    </r>
  </si>
  <si>
    <r>
      <rPr>
        <b/>
        <sz val="8"/>
        <rFont val="Arial"/>
        <family val="2"/>
      </rPr>
      <t>11.3.3. 88497 - APLICAÇÃO E LIXAMENTO DE MASSA LÁTEX EM PAREDES, DUAS DEMÃOS. AF_06/2014 (M2)</t>
    </r>
  </si>
  <si>
    <r>
      <rPr>
        <sz val="7"/>
        <rFont val="Calibri"/>
        <family val="2"/>
      </rPr>
      <t>00003767</t>
    </r>
  </si>
  <si>
    <r>
      <rPr>
        <sz val="7"/>
        <rFont val="Calibri"/>
        <family val="2"/>
      </rPr>
      <t>LIXA EM FOLHA PARA PAREDE OU MADEIRA, NUMERO 120 (COR VERMELHA)</t>
    </r>
  </si>
  <si>
    <r>
      <rPr>
        <sz val="7"/>
        <rFont val="Calibri"/>
        <family val="2"/>
      </rPr>
      <t>00004047</t>
    </r>
  </si>
  <si>
    <r>
      <rPr>
        <sz val="7"/>
        <rFont val="Calibri"/>
        <family val="2"/>
      </rPr>
      <t>!EM PROCESSO DE DESATIVACAO! MASSA CORRIDA PVA PARA PAREDES INTERNAS</t>
    </r>
  </si>
  <si>
    <r>
      <rPr>
        <sz val="7"/>
        <rFont val="Calibri"/>
        <family val="2"/>
      </rPr>
      <t>GL</t>
    </r>
  </si>
  <si>
    <r>
      <rPr>
        <b/>
        <sz val="8"/>
        <rFont val="Arial"/>
        <family val="2"/>
      </rPr>
      <t>11.3.4. 96130 - APLICAÇÃO MANUAL DE MASSA ACRÍLICA EM PAREDES EXTERNAS DE CASAS, UMA DEMÃO. AF_05/2017 (M2)</t>
    </r>
  </si>
  <si>
    <r>
      <rPr>
        <sz val="7"/>
        <rFont val="Calibri"/>
        <family val="2"/>
      </rPr>
      <t>00004056</t>
    </r>
  </si>
  <si>
    <r>
      <rPr>
        <sz val="7"/>
        <rFont val="Calibri"/>
        <family val="2"/>
      </rPr>
      <t>!EM PROCESSO DE DESATIVACAO!MASSA ACRILICA PARA PAREDES INTERIOR/EXTERIOR</t>
    </r>
  </si>
  <si>
    <r>
      <rPr>
        <b/>
        <sz val="8"/>
        <rFont val="Arial"/>
        <family val="2"/>
      </rPr>
      <t>12.1. 102181 - INSTALAÇÃO DE VIDRO TEMPERADO, E = 10 MM, ENCAIXADO EM PERFIL U. AF_01/2021_P (M2)</t>
    </r>
  </si>
  <si>
    <r>
      <rPr>
        <sz val="7"/>
        <rFont val="Calibri"/>
        <family val="2"/>
      </rPr>
      <t>00010489</t>
    </r>
  </si>
  <si>
    <r>
      <rPr>
        <sz val="7"/>
        <rFont val="Calibri"/>
        <family val="2"/>
      </rPr>
      <t>VIDRACEIRO</t>
    </r>
  </si>
  <si>
    <r>
      <rPr>
        <sz val="7"/>
        <rFont val="Calibri"/>
        <family val="2"/>
      </rPr>
      <t>00039961</t>
    </r>
  </si>
  <si>
    <r>
      <rPr>
        <sz val="7"/>
        <rFont val="Calibri"/>
        <family val="2"/>
      </rPr>
      <t>SILICONE ACETICO USO GERAL INCOLOR 280 G</t>
    </r>
  </si>
  <si>
    <r>
      <rPr>
        <sz val="7"/>
        <rFont val="Calibri"/>
        <family val="2"/>
      </rPr>
      <t>00011950</t>
    </r>
  </si>
  <si>
    <r>
      <rPr>
        <sz val="7"/>
        <rFont val="Calibri"/>
        <family val="2"/>
      </rPr>
      <t>BUCHA DE NYLON SEM ABA S6, COM PARAFUSO DE 4,20 X 40 MM EM ACO ZINCADO COM ROSCA SOBERBA, CABECA CHATA E FENDA PHILLIPS</t>
    </r>
  </si>
  <si>
    <r>
      <rPr>
        <sz val="7"/>
        <rFont val="Calibri"/>
        <family val="2"/>
      </rPr>
      <t>00039432</t>
    </r>
  </si>
  <si>
    <r>
      <rPr>
        <sz val="7"/>
        <rFont val="Calibri"/>
        <family val="2"/>
      </rPr>
      <t>FITA DE PAPEL REFORCADA COM LAMINA DE METAL PARA REFORCO DE CANTOS DE CHAPA DE GESSO PARA DRYWALL</t>
    </r>
  </si>
  <si>
    <r>
      <rPr>
        <sz val="7"/>
        <rFont val="Calibri"/>
        <family val="2"/>
      </rPr>
      <t>00034360</t>
    </r>
  </si>
  <si>
    <r>
      <rPr>
        <sz val="7"/>
        <rFont val="Calibri"/>
        <family val="2"/>
      </rPr>
      <t>PERFIL DE ALUMINIO ANODIZADO</t>
    </r>
  </si>
  <si>
    <r>
      <rPr>
        <sz val="7"/>
        <rFont val="Calibri"/>
        <family val="2"/>
      </rPr>
      <t>00010507</t>
    </r>
  </si>
  <si>
    <r>
      <rPr>
        <sz val="7"/>
        <rFont val="Calibri"/>
        <family val="2"/>
      </rPr>
      <t>VIDRO TEMPERADO INCOLOR E = 10 MM, SEM COLOCACAO</t>
    </r>
  </si>
  <si>
    <r>
      <rPr>
        <b/>
        <sz val="8"/>
        <rFont val="Arial"/>
        <family val="2"/>
      </rPr>
      <t>12.2. 91341 - PORTA EM ALUMÍNIO DE ABRIR TIPO VENEZIANA COM GUARNIÇÃO, FIXAÇÃO COM PARAFUSOS - FORNECIMENTO E INSTALAÇÃO. AF_12/2019 (M2)</t>
    </r>
  </si>
  <si>
    <r>
      <rPr>
        <sz val="7"/>
        <rFont val="Calibri"/>
        <family val="2"/>
      </rPr>
      <t>00039025</t>
    </r>
  </si>
  <si>
    <r>
      <rPr>
        <sz val="7"/>
        <rFont val="Calibri"/>
        <family val="2"/>
      </rPr>
      <t>PORTA DE ABRIR EM ALUMINIO TIPO VENEZIANA, ACABAMENTO ANODIZADO NATURAL, SEM GUARNICAO/ALIZAR/VISTA, 87 X 210 CM</t>
    </r>
  </si>
  <si>
    <r>
      <rPr>
        <sz val="7"/>
        <rFont val="Calibri"/>
        <family val="2"/>
      </rPr>
      <t>00036888</t>
    </r>
  </si>
  <si>
    <r>
      <rPr>
        <sz val="7"/>
        <rFont val="Calibri"/>
        <family val="2"/>
      </rPr>
      <t>GUARNICAO/MOLDURA DE ACABAMENTO PARA ESQUADRIA DE ALUMINIO ANODIZADO NATURAL, PARA 1 FACE</t>
    </r>
  </si>
  <si>
    <r>
      <rPr>
        <sz val="7"/>
        <rFont val="Calibri"/>
        <family val="2"/>
      </rPr>
      <t>00007568</t>
    </r>
  </si>
  <si>
    <r>
      <rPr>
        <sz val="7"/>
        <rFont val="Calibri"/>
        <family val="2"/>
      </rPr>
      <t>BUCHA DE NYLON SEM ABA S10, COM PARAFUSO DE 6,10 X 65 MM EM ACO ZINCADO COM ROSCA SOBERBA, CABECA CHATA E FENDA PHILLIPS</t>
    </r>
  </si>
  <si>
    <r>
      <rPr>
        <b/>
        <sz val="8"/>
        <rFont val="Arial"/>
        <family val="2"/>
      </rPr>
      <t>12.3. 94569 - JANELA DE ALUMÍNIO TIPO MAXIM-AR, COM VIDROS, BATENTE E FERRAGENS. EXCLUSIVE ALIZAR, ACABAMENTO E CONTRAMARCO. FORNECIMENTO E INSTALAÇÃO. AF_12/2019 (M2)</t>
    </r>
  </si>
  <si>
    <r>
      <rPr>
        <sz val="7"/>
        <rFont val="Calibri"/>
        <family val="2"/>
      </rPr>
      <t>00004377</t>
    </r>
  </si>
  <si>
    <r>
      <rPr>
        <sz val="7"/>
        <rFont val="Calibri"/>
        <family val="2"/>
      </rPr>
      <t>PARAFUSO DE ACO ZINCADO COM ROSCA SOBERBA, CABECA CHATA E FENDA SIMPLES, DIAMETRO 4,2 MM, COMPRIMENTO * 32 * MM</t>
    </r>
  </si>
  <si>
    <r>
      <rPr>
        <sz val="7"/>
        <rFont val="Calibri"/>
        <family val="2"/>
      </rPr>
      <t>00034381</t>
    </r>
  </si>
  <si>
    <r>
      <rPr>
        <sz val="7"/>
        <rFont val="Calibri"/>
        <family val="2"/>
      </rPr>
      <t>JANELA MAXIM AR EM ALUMINIO, 80 X 60 CM (A X L), BATENTE/REQUADRO DE 4 A 14 CM, COM VIDRO, SEM GUARNICAO/ALIZAR</t>
    </r>
  </si>
  <si>
    <r>
      <rPr>
        <b/>
        <sz val="8"/>
        <rFont val="Arial"/>
        <family val="2"/>
      </rPr>
      <t>12.4. 101162 - ALVENARIA DE VEDAÇÃO COM ELEMENTO VAZADO DE CERÂMICA (COBOGÓ) DE 7X20X20CM E ARGAMASSA DE ASSENTAMENTO COM PREPARO EM BETONEIRA. AF_05/2020 (M2)</t>
    </r>
  </si>
  <si>
    <r>
      <rPr>
        <sz val="7"/>
        <rFont val="Calibri"/>
        <family val="2"/>
      </rPr>
      <t>00007272</t>
    </r>
  </si>
  <si>
    <r>
      <rPr>
        <sz val="7"/>
        <rFont val="Calibri"/>
        <family val="2"/>
      </rPr>
      <t>ELEMENTO VAZADO CERAMICO QUADRADO (RETO OU REDONDO), *7 A 9 X 20 X 20* CM (L X A X C)</t>
    </r>
  </si>
  <si>
    <r>
      <rPr>
        <b/>
        <sz val="8"/>
        <rFont val="Arial"/>
        <family val="2"/>
      </rPr>
      <t>12.5. 101965 - PEITORIL LINEAR EM GRANITO OU MÁRMORE, L = 15CM, COMPRIMENTO DE ATÉ 2M, ASSENTADO COM ARGAMASSA 1:6 COM ADITIVO. AF_11/2020 (M)</t>
    </r>
  </si>
  <si>
    <r>
      <rPr>
        <sz val="7"/>
        <rFont val="Calibri"/>
        <family val="2"/>
      </rPr>
      <t>00034747</t>
    </r>
  </si>
  <si>
    <r>
      <rPr>
        <sz val="7"/>
        <rFont val="Calibri"/>
        <family val="2"/>
      </rPr>
      <t>PEITORIL EM MARMORE, POLIDO, BRANCO COMUM, L= *15* CM, E=  *2,0* CM, COM PINGADEIRA</t>
    </r>
  </si>
  <si>
    <r>
      <rPr>
        <sz val="7"/>
        <rFont val="Calibri"/>
        <family val="2"/>
      </rPr>
      <t>00043617</t>
    </r>
  </si>
  <si>
    <r>
      <rPr>
        <sz val="7"/>
        <rFont val="Calibri"/>
        <family val="2"/>
      </rPr>
      <t>ADITIVO PLASTIFICANTE E ESTABILIZADOR PARA ARGAMASSAS DE ASSENTAMENTO E REBOCO, LIQUIDO E ISENTO DE CLORETOS</t>
    </r>
  </si>
  <si>
    <r>
      <rPr>
        <b/>
        <sz val="8"/>
        <rFont val="Arial"/>
        <family val="2"/>
      </rPr>
      <t>13.1.1. 89376 - ADAPTADOR CURTO COM BOLSA E ROSCA PARA REGISTRO, PVC, SOLDÁVEL, DN 20MM X 1/2?, INSTALADO EM RAMAL OU SUB-RAMAL DE ÁGUA - FORNECIMENTO E INSTALAÇÃO. AF_12/2014 (UN)</t>
    </r>
  </si>
  <si>
    <r>
      <rPr>
        <sz val="7"/>
        <rFont val="Calibri"/>
        <family val="2"/>
      </rPr>
      <t>00043461</t>
    </r>
  </si>
  <si>
    <r>
      <rPr>
        <sz val="7"/>
        <rFont val="Calibri"/>
        <family val="2"/>
      </rPr>
      <t>FERRAMENTAS - FAMILIA ENCANADOR - HORISTA (ENCARGOS COMPLEMENTARES - COLETADO CAIXA)</t>
    </r>
  </si>
  <si>
    <r>
      <rPr>
        <sz val="7"/>
        <rFont val="Calibri"/>
        <family val="2"/>
      </rPr>
      <t>00043485</t>
    </r>
  </si>
  <si>
    <r>
      <rPr>
        <sz val="7"/>
        <rFont val="Calibri"/>
        <family val="2"/>
      </rPr>
      <t>EPI - FAMILIA ENCANADOR - HORISTA (ENCARGOS COMPLEMENTARES - COLETADO CAIXA)</t>
    </r>
  </si>
  <si>
    <r>
      <rPr>
        <sz val="7"/>
        <rFont val="Calibri"/>
        <family val="2"/>
      </rPr>
      <t>00000246</t>
    </r>
  </si>
  <si>
    <r>
      <rPr>
        <sz val="7"/>
        <rFont val="Calibri"/>
        <family val="2"/>
      </rPr>
      <t>AUXILIAR DE ENCANADOR OU BOMBEIRO HIDRAULICO</t>
    </r>
  </si>
  <si>
    <r>
      <rPr>
        <sz val="7"/>
        <rFont val="Calibri"/>
        <family val="2"/>
      </rPr>
      <t>00002696</t>
    </r>
  </si>
  <si>
    <r>
      <rPr>
        <sz val="7"/>
        <rFont val="Calibri"/>
        <family val="2"/>
      </rPr>
      <t>ENCANADOR OU BOMBEIRO HIDRAULICO</t>
    </r>
  </si>
  <si>
    <r>
      <rPr>
        <sz val="7"/>
        <rFont val="Calibri"/>
        <family val="2"/>
      </rPr>
      <t>00000107</t>
    </r>
  </si>
  <si>
    <r>
      <rPr>
        <sz val="7"/>
        <rFont val="Calibri"/>
        <family val="2"/>
      </rPr>
      <t>ADAPTADOR PVC SOLDAVEL CURTO COM BOLSA E ROSCA, 20 MM X 1/2", PARA AGUA FRIA</t>
    </r>
  </si>
  <si>
    <r>
      <rPr>
        <sz val="7"/>
        <rFont val="Calibri"/>
        <family val="2"/>
      </rPr>
      <t>00000122</t>
    </r>
  </si>
  <si>
    <r>
      <rPr>
        <sz val="7"/>
        <rFont val="Calibri"/>
        <family val="2"/>
      </rPr>
      <t>ADESIVO PLASTICO PARA PVC, FRASCO COM *850* GR</t>
    </r>
  </si>
  <si>
    <r>
      <rPr>
        <sz val="7"/>
        <rFont val="Calibri"/>
        <family val="2"/>
      </rPr>
      <t>00020083</t>
    </r>
  </si>
  <si>
    <r>
      <rPr>
        <sz val="7"/>
        <rFont val="Calibri"/>
        <family val="2"/>
      </rPr>
      <t>SOLUCAO PREPARADORA / LIMPADORA PARA PVC, FRASCO COM 1000 CM3</t>
    </r>
  </si>
  <si>
    <r>
      <rPr>
        <sz val="7"/>
        <rFont val="Calibri"/>
        <family val="2"/>
      </rPr>
      <t>00038383</t>
    </r>
  </si>
  <si>
    <r>
      <rPr>
        <sz val="7"/>
        <rFont val="Calibri"/>
        <family val="2"/>
      </rPr>
      <t>LIXA D'AGUA EM FOLHA, GRAO 100</t>
    </r>
  </si>
  <si>
    <r>
      <rPr>
        <b/>
        <sz val="8"/>
        <rFont val="Arial"/>
        <family val="2"/>
      </rPr>
      <t>13.1.2. 89383 - ADAPTADOR CURTO COM BOLSA E ROSCA PARA REGISTRO, PVC, SOLDÁVEL, DN 25MM X 3/4?, INSTALADO EM RAMAL OU SUB-RAMAL DE ÁGUA - FORNECIMENTO E INSTALAÇÃO. AF_12/2014 (UN)</t>
    </r>
  </si>
  <si>
    <r>
      <rPr>
        <sz val="7"/>
        <rFont val="Calibri"/>
        <family val="2"/>
      </rPr>
      <t>00000065</t>
    </r>
  </si>
  <si>
    <r>
      <rPr>
        <sz val="7"/>
        <rFont val="Calibri"/>
        <family val="2"/>
      </rPr>
      <t>ADAPTADOR PVC SOLDAVEL CURTO COM BOLSA E ROSCA, 25 MM X 3/4", PARA AGUA FRIA</t>
    </r>
  </si>
  <si>
    <r>
      <rPr>
        <b/>
        <sz val="8"/>
        <rFont val="Arial"/>
        <family val="2"/>
      </rPr>
      <t>13.1.3. 89984 - REGISTRO DE PRESSÃO BRUTO, LATÃO, ROSCÁVEL, 1/2", COM ACABAMENTO E CANOPLA CROMADOS. FORNECIDO E INSTALADO EM RAMAL DE ÁGUA. AF_12/2014 (UN)</t>
    </r>
  </si>
  <si>
    <r>
      <rPr>
        <sz val="7"/>
        <rFont val="Calibri"/>
        <family val="2"/>
      </rPr>
      <t>00003148</t>
    </r>
  </si>
  <si>
    <r>
      <rPr>
        <sz val="7"/>
        <rFont val="Calibri"/>
        <family val="2"/>
      </rPr>
      <t>FITA VEDA ROSCA EM ROLOS DE 18 MM X 50 M (L X C)</t>
    </r>
  </si>
  <si>
    <r>
      <rPr>
        <sz val="7"/>
        <rFont val="Calibri"/>
        <family val="2"/>
      </rPr>
      <t>00006021</t>
    </r>
  </si>
  <si>
    <r>
      <rPr>
        <sz val="7"/>
        <rFont val="Calibri"/>
        <family val="2"/>
      </rPr>
      <t>REGISTRO PRESSAO COM ACABAMENTO E CANOPLA CROMADA, SIMPLES, BITOLA 1/2 " (REF 1416)</t>
    </r>
  </si>
  <si>
    <r>
      <rPr>
        <b/>
        <sz val="8"/>
        <rFont val="Arial"/>
        <family val="2"/>
      </rPr>
      <t>13.1.4. 89987 - REGISTRO DE GAVETA BRUTO, LATÃO, ROSCÁVEL, 3/4", COM ACABAMENTO E CANOPLA CROMADOS. FORNECIDO E INSTALADO EM RAMAL DE ÁGUA. AF_12/2014 (UN)</t>
    </r>
  </si>
  <si>
    <r>
      <rPr>
        <sz val="7"/>
        <rFont val="Calibri"/>
        <family val="2"/>
      </rPr>
      <t>00006005</t>
    </r>
  </si>
  <si>
    <r>
      <rPr>
        <sz val="7"/>
        <rFont val="Calibri"/>
        <family val="2"/>
      </rPr>
      <t>REGISTRO GAVETA COM ACABAMENTO E CANOPLA CROMADOS, SIMPLES, BITOLA 3/4 " (REF 1509)</t>
    </r>
  </si>
  <si>
    <r>
      <rPr>
        <b/>
        <sz val="8"/>
        <rFont val="Arial"/>
        <family val="2"/>
      </rPr>
      <t>13.1.5. 91784 - (COMPOSIÇÃO REPRESENTATIVA) DO SERVIÇO DE INSTALAÇÃO DE TUBOS DE PVC, SOLDÁVEL, ÁGUA FRIA, DN 20 MM (INSTALADO EM RAMAL, SUB-RAMAL OU RAMAL DE DISTRIBUIÇÃO), INCLUSIVE CONEXÕES, CORTES E FIXAÇÕES, PARA PRÉDIOS. AF_10/2015 (M)</t>
    </r>
  </si>
  <si>
    <r>
      <rPr>
        <sz val="7"/>
        <rFont val="Calibri"/>
        <family val="2"/>
      </rPr>
      <t>00007138</t>
    </r>
  </si>
  <si>
    <r>
      <rPr>
        <sz val="7"/>
        <rFont val="Calibri"/>
        <family val="2"/>
      </rPr>
      <t>TE SOLDAVEL, PVC, 90 GRAUS, 20 MM, PARA AGUA FRIA PREDIAL (NBR 5648)</t>
    </r>
  </si>
  <si>
    <r>
      <rPr>
        <sz val="7"/>
        <rFont val="Calibri"/>
        <family val="2"/>
      </rPr>
      <t>00003861</t>
    </r>
  </si>
  <si>
    <r>
      <rPr>
        <sz val="7"/>
        <rFont val="Calibri"/>
        <family val="2"/>
      </rPr>
      <t>LUVA PVC SOLDAVEL, 20 MM, PARA AGUA FRIA PREDIAL</t>
    </r>
  </si>
  <si>
    <r>
      <rPr>
        <sz val="7"/>
        <rFont val="Calibri"/>
        <family val="2"/>
      </rPr>
      <t>00003855</t>
    </r>
  </si>
  <si>
    <r>
      <rPr>
        <sz val="7"/>
        <rFont val="Calibri"/>
        <family val="2"/>
      </rPr>
      <t>LUVA SOLDAVEL COM BUCHA DE LATAO, PVC, 20 MM X 1/2"</t>
    </r>
  </si>
  <si>
    <r>
      <rPr>
        <sz val="7"/>
        <rFont val="Calibri"/>
        <family val="2"/>
      </rPr>
      <t>00003868</t>
    </r>
  </si>
  <si>
    <r>
      <rPr>
        <sz val="7"/>
        <rFont val="Calibri"/>
        <family val="2"/>
      </rPr>
      <t>LUVA DE REDUCAO SOLDAVEL, PVC, 25 MM X 20 MM, PARA AGUA FRIA PREDIAL</t>
    </r>
  </si>
  <si>
    <r>
      <rPr>
        <sz val="7"/>
        <rFont val="Calibri"/>
        <family val="2"/>
      </rPr>
      <t>00003542</t>
    </r>
  </si>
  <si>
    <r>
      <rPr>
        <sz val="7"/>
        <rFont val="Calibri"/>
        <family val="2"/>
      </rPr>
      <t>JOELHO PVC, SOLDAVEL, 90 GRAUS, 20 MM, PARA AGUA FRIA PREDIAL</t>
    </r>
  </si>
  <si>
    <r>
      <rPr>
        <sz val="7"/>
        <rFont val="Calibri"/>
        <family val="2"/>
      </rPr>
      <t>00009867</t>
    </r>
  </si>
  <si>
    <r>
      <rPr>
        <sz val="7"/>
        <rFont val="Calibri"/>
        <family val="2"/>
      </rPr>
      <t>TUBO PVC, SOLDAVEL, DN 20 MM, AGUA FRIA (NBR-5648)</t>
    </r>
  </si>
  <si>
    <r>
      <rPr>
        <sz val="7"/>
        <rFont val="Calibri"/>
        <family val="2"/>
      </rPr>
      <t>00007104</t>
    </r>
  </si>
  <si>
    <r>
      <rPr>
        <sz val="7"/>
        <rFont val="Calibri"/>
        <family val="2"/>
      </rPr>
      <t>TE DE REDUCAO, PVC, SOLDAVEL, 90 GRAUS, 25 MM X 20 MM, PARA AGUA FRIA PREDIAL</t>
    </r>
  </si>
  <si>
    <r>
      <rPr>
        <sz val="7"/>
        <rFont val="Calibri"/>
        <family val="2"/>
      </rPr>
      <t>00003499</t>
    </r>
  </si>
  <si>
    <r>
      <rPr>
        <sz val="7"/>
        <rFont val="Calibri"/>
        <family val="2"/>
      </rPr>
      <t>JOELHO, PVC SOLDAVEL, 45 GRAUS, 20 MM, PARA AGUA FRIA PREDIAL</t>
    </r>
  </si>
  <si>
    <r>
      <rPr>
        <b/>
        <sz val="8"/>
        <rFont val="Arial"/>
        <family val="2"/>
      </rPr>
      <t>13.1.6. 91785 - (COMPOSIÇÃO REPRESENTATIVA) DO SERVIÇO DE INSTALAÇÃO DE TUBOS DE PVC, SOLDÁVEL, ÁGUA FRIA, DN 25 MM (INSTALADO EM RAMAL, SUB-RAMAL, RAMAL DE DISTRIBUIÇÃO OU PRUMADA), INCLUSIVE CONEXÕES, CORTES E FIXAÇÕES, PARA PRÉDIOS. AF_10/2015 (M)</t>
    </r>
  </si>
  <si>
    <r>
      <rPr>
        <sz val="7"/>
        <rFont val="Calibri"/>
        <family val="2"/>
      </rPr>
      <t>00003529</t>
    </r>
  </si>
  <si>
    <r>
      <rPr>
        <sz val="7"/>
        <rFont val="Calibri"/>
        <family val="2"/>
      </rPr>
      <t>JOELHO PVC, SOLDAVEL, 90 GRAUS, 25 MM, PARA AGUA FRIA PREDIAL</t>
    </r>
  </si>
  <si>
    <r>
      <rPr>
        <sz val="7"/>
        <rFont val="Calibri"/>
        <family val="2"/>
      </rPr>
      <t>00007137</t>
    </r>
  </si>
  <si>
    <r>
      <rPr>
        <sz val="7"/>
        <rFont val="Calibri"/>
        <family val="2"/>
      </rPr>
      <t>TE PVC, SOLDAVEL, COM BUCHA DE LATAO NA BOLSA CENTRAL, 90 GRAUS, 25 MM X 1/2", PARA AGUA FRIA PREDIAL</t>
    </r>
  </si>
  <si>
    <r>
      <rPr>
        <sz val="7"/>
        <rFont val="Calibri"/>
        <family val="2"/>
      </rPr>
      <t>00004350</t>
    </r>
  </si>
  <si>
    <r>
      <rPr>
        <sz val="7"/>
        <rFont val="Calibri"/>
        <family val="2"/>
      </rPr>
      <t>BUCHA DE NYLON, DIAMETRO DO FURO 8 MM, COMPRIMENTO 40 MM, COM PARAFUSO DE ROSCA SOBERBA, CABECA CHATA, FENDA SIMPLES, 4,8 X 50 MM</t>
    </r>
  </si>
  <si>
    <r>
      <rPr>
        <sz val="7"/>
        <rFont val="Calibri"/>
        <family val="2"/>
      </rPr>
      <t>00009868</t>
    </r>
  </si>
  <si>
    <r>
      <rPr>
        <sz val="7"/>
        <rFont val="Calibri"/>
        <family val="2"/>
      </rPr>
      <t>TUBO PVC, SOLDAVEL, DN 25 MM, AGUA FRIA (NBR-5648)</t>
    </r>
  </si>
  <si>
    <r>
      <rPr>
        <sz val="7"/>
        <rFont val="Calibri"/>
        <family val="2"/>
      </rPr>
      <t>00007139</t>
    </r>
  </si>
  <si>
    <r>
      <rPr>
        <sz val="7"/>
        <rFont val="Calibri"/>
        <family val="2"/>
      </rPr>
      <t>TE SOLDAVEL, PVC, 90 GRAUS, 25 MM, PARA AGUA FRIA PREDIAL (NBR 5648)</t>
    </r>
  </si>
  <si>
    <r>
      <rPr>
        <sz val="7"/>
        <rFont val="Calibri"/>
        <family val="2"/>
      </rPr>
      <t>00007136</t>
    </r>
  </si>
  <si>
    <r>
      <rPr>
        <sz val="7"/>
        <rFont val="Calibri"/>
        <family val="2"/>
      </rPr>
      <t>TE DE REDUCAO, PVC, SOLDAVEL, 90 GRAUS, 32 MM X 25 MM, PARA AGUA FRIA PREDIAL</t>
    </r>
  </si>
  <si>
    <r>
      <rPr>
        <sz val="7"/>
        <rFont val="Calibri"/>
        <family val="2"/>
      </rPr>
      <t>00003904</t>
    </r>
  </si>
  <si>
    <r>
      <rPr>
        <sz val="7"/>
        <rFont val="Calibri"/>
        <family val="2"/>
      </rPr>
      <t>LUVA PVC SOLDAVEL, 25 MM, PARA AGUA FRIA PREDIAL</t>
    </r>
  </si>
  <si>
    <r>
      <rPr>
        <sz val="7"/>
        <rFont val="Calibri"/>
        <family val="2"/>
      </rPr>
      <t>00009835</t>
    </r>
  </si>
  <si>
    <r>
      <rPr>
        <sz val="7"/>
        <rFont val="Calibri"/>
        <family val="2"/>
      </rPr>
      <t>TUBO PVC  SERIE NORMAL, DN 40 MM, PARA ESGOTO  PREDIAL (NBR 5688)</t>
    </r>
  </si>
  <si>
    <r>
      <rPr>
        <sz val="7"/>
        <rFont val="Calibri"/>
        <family val="2"/>
      </rPr>
      <t>00003524</t>
    </r>
  </si>
  <si>
    <r>
      <rPr>
        <sz val="7"/>
        <rFont val="Calibri"/>
        <family val="2"/>
      </rPr>
      <t>JOELHO PVC, SOLDAVEL, COM BUCHA DE LATAO, 90 GRAUS, 25 MM X 3/4", PARA AGUA FRIA PREDIAL</t>
    </r>
  </si>
  <si>
    <r>
      <rPr>
        <sz val="7"/>
        <rFont val="Calibri"/>
        <family val="2"/>
      </rPr>
      <t>00003869</t>
    </r>
  </si>
  <si>
    <r>
      <rPr>
        <sz val="7"/>
        <rFont val="Calibri"/>
        <family val="2"/>
      </rPr>
      <t>LUVA DE REDUCAO SOLDAVEL, PVC, 32 MM X 25 MM, PARA AGUA FRIA PREDIAL</t>
    </r>
  </si>
  <si>
    <r>
      <rPr>
        <sz val="7"/>
        <rFont val="Calibri"/>
        <family val="2"/>
      </rPr>
      <t>00014153</t>
    </r>
  </si>
  <si>
    <r>
      <rPr>
        <sz val="7"/>
        <rFont val="Calibri"/>
        <family val="2"/>
      </rPr>
      <t>FITA METALICA PERFURADA, L = *18* MM, ROLO DE 30 M, CARGA RECOMENDADA = *30* KGF</t>
    </r>
  </si>
  <si>
    <r>
      <rPr>
        <sz val="7"/>
        <rFont val="Calibri"/>
        <family val="2"/>
      </rPr>
      <t>00007129</t>
    </r>
  </si>
  <si>
    <r>
      <rPr>
        <sz val="7"/>
        <rFont val="Calibri"/>
        <family val="2"/>
      </rPr>
      <t>TE DE REDUCAO, PVC, SOLDAVEL, 90 GRAUS, 50 MM X 25 MM, PARA AGUA FRIA PREDIAL</t>
    </r>
  </si>
  <si>
    <r>
      <rPr>
        <b/>
        <sz val="8"/>
        <rFont val="Arial"/>
        <family val="2"/>
      </rPr>
      <t>13.1.7. 91786 - (COMPOSIÇÃO REPRESENTATIVA) DO SERVIÇO DE INSTALAÇÃO TUBOS DE PVC, SOLDÁVEL, ÁGUA FRIA, DN 32 MM (INSTALADO EM RAMAL, SUB-RAMAL, RAMAL DE DISTRIBUIÇÃO OU PRUMADA), INCLUSIVE CONEXÕES, CORTES E FIXAÇÕES, PARA PRÉDIOS. AF_10/2015 (M)</t>
    </r>
  </si>
  <si>
    <r>
      <rPr>
        <sz val="7"/>
        <rFont val="Calibri"/>
        <family val="2"/>
      </rPr>
      <t>00041898</t>
    </r>
  </si>
  <si>
    <r>
      <rPr>
        <sz val="7"/>
        <rFont val="Calibri"/>
        <family val="2"/>
      </rPr>
      <t>MARTELO DEMOLIDOR PNEUMATICO MANUAL, PESO  DE 28 KG, COM SILENCIADOR</t>
    </r>
  </si>
  <si>
    <r>
      <rPr>
        <sz val="7"/>
        <rFont val="Calibri"/>
        <family val="2"/>
      </rPr>
      <t>00004257</t>
    </r>
  </si>
  <si>
    <r>
      <rPr>
        <sz val="7"/>
        <rFont val="Calibri"/>
        <family val="2"/>
      </rPr>
      <t>OPERADOR DE MARTELETE OU MARTELETEIRO</t>
    </r>
  </si>
  <si>
    <r>
      <rPr>
        <sz val="7"/>
        <rFont val="Calibri"/>
        <family val="2"/>
      </rPr>
      <t>00003501</t>
    </r>
  </si>
  <si>
    <r>
      <rPr>
        <sz val="7"/>
        <rFont val="Calibri"/>
        <family val="2"/>
      </rPr>
      <t>JOELHO, PVC SOLDAVEL, 45 GRAUS, 32 MM, PARA AGUA FRIA PREDIAL</t>
    </r>
  </si>
  <si>
    <r>
      <rPr>
        <sz val="7"/>
        <rFont val="Calibri"/>
        <family val="2"/>
      </rPr>
      <t>00003536</t>
    </r>
  </si>
  <si>
    <r>
      <rPr>
        <sz val="7"/>
        <rFont val="Calibri"/>
        <family val="2"/>
      </rPr>
      <t>JOELHO PVC, SOLDAVEL, 90 GRAUS, 32 MM, PARA AGUA FRIA PREDIAL</t>
    </r>
  </si>
  <si>
    <r>
      <rPr>
        <sz val="7"/>
        <rFont val="Calibri"/>
        <family val="2"/>
      </rPr>
      <t>00000108</t>
    </r>
  </si>
  <si>
    <r>
      <rPr>
        <sz val="7"/>
        <rFont val="Calibri"/>
        <family val="2"/>
      </rPr>
      <t>ADAPTADOR PVC SOLDAVEL CURTO COM BOLSA E ROSCA, 32 MM X 1", PARA AGUA FRIA</t>
    </r>
  </si>
  <si>
    <r>
      <rPr>
        <sz val="7"/>
        <rFont val="Calibri"/>
        <family val="2"/>
      </rPr>
      <t>00007140</t>
    </r>
  </si>
  <si>
    <r>
      <rPr>
        <sz val="7"/>
        <rFont val="Calibri"/>
        <family val="2"/>
      </rPr>
      <t>TE SOLDAVEL, PVC, 90 GRAUS, 32 MM, PARA AGUA FRIA PREDIAL (NBR 5648)</t>
    </r>
  </si>
  <si>
    <r>
      <rPr>
        <sz val="7"/>
        <rFont val="Calibri"/>
        <family val="2"/>
      </rPr>
      <t>00009895</t>
    </r>
  </si>
  <si>
    <r>
      <rPr>
        <sz val="7"/>
        <rFont val="Calibri"/>
        <family val="2"/>
      </rPr>
      <t>UNIAO PVC, SOLDAVEL, 32 MM,  PARA AGUA FRIA PREDIAL</t>
    </r>
  </si>
  <si>
    <r>
      <rPr>
        <sz val="7"/>
        <rFont val="Calibri"/>
        <family val="2"/>
      </rPr>
      <t>00007128</t>
    </r>
  </si>
  <si>
    <r>
      <rPr>
        <sz val="7"/>
        <rFont val="Calibri"/>
        <family val="2"/>
      </rPr>
      <t>TE DE REDUCAO, PVC, SOLDAVEL, 90 GRAUS, 40 MM X 32 MM, PARA AGUA FRIA PREDIAL</t>
    </r>
  </si>
  <si>
    <r>
      <rPr>
        <sz val="7"/>
        <rFont val="Calibri"/>
        <family val="2"/>
      </rPr>
      <t>00003903</t>
    </r>
  </si>
  <si>
    <r>
      <rPr>
        <sz val="7"/>
        <rFont val="Calibri"/>
        <family val="2"/>
      </rPr>
      <t>LUVA PVC SOLDAVEL, 32 MM, PARA AGUA FRIA PREDIAL</t>
    </r>
  </si>
  <si>
    <r>
      <rPr>
        <sz val="7"/>
        <rFont val="Calibri"/>
        <family val="2"/>
      </rPr>
      <t>00003872</t>
    </r>
  </si>
  <si>
    <r>
      <rPr>
        <sz val="7"/>
        <rFont val="Calibri"/>
        <family val="2"/>
      </rPr>
      <t>LUVA DE REDUCAO SOLDAVEL, PVC, 40 MM X 32 MM, PARA AGUA FRIA PREDIAL</t>
    </r>
  </si>
  <si>
    <r>
      <rPr>
        <sz val="7"/>
        <rFont val="Calibri"/>
        <family val="2"/>
      </rPr>
      <t>00009869</t>
    </r>
  </si>
  <si>
    <r>
      <rPr>
        <sz val="7"/>
        <rFont val="Calibri"/>
        <family val="2"/>
      </rPr>
      <t>TUBO PVC, SOLDAVEL, DN 32 MM, AGUA FRIA (NBR-5648)</t>
    </r>
  </si>
  <si>
    <r>
      <rPr>
        <b/>
        <sz val="8"/>
        <rFont val="Arial"/>
        <family val="2"/>
      </rPr>
      <t>13.1.8. CPU_IFAM.COZ.185 - REGISTRO DE ESFERA, PVC, SOLDÁVEL, DN 32 MM, FORNECIMENTO E INSTALAÇÃO (UN)</t>
    </r>
  </si>
  <si>
    <r>
      <rPr>
        <sz val="7"/>
        <rFont val="Calibri"/>
        <family val="2"/>
      </rPr>
      <t>00011675</t>
    </r>
  </si>
  <si>
    <r>
      <rPr>
        <sz val="7"/>
        <rFont val="Calibri"/>
        <family val="2"/>
      </rPr>
      <t>REGISTRO DE ESFERA, PVC, COM VOLANTE, VS, SOLDAVEL, DN 32 MM, COM CORPO DIVIDIDO</t>
    </r>
  </si>
  <si>
    <r>
      <rPr>
        <sz val="7"/>
        <rFont val="Calibri"/>
        <family val="2"/>
      </rPr>
      <t>00020080</t>
    </r>
  </si>
  <si>
    <r>
      <rPr>
        <sz val="7"/>
        <rFont val="Calibri"/>
        <family val="2"/>
      </rPr>
      <t>ADESIVO PLASTICO PARA PVC, FRASCO COM 175 GR</t>
    </r>
  </si>
  <si>
    <r>
      <rPr>
        <b/>
        <sz val="8"/>
        <rFont val="Arial"/>
        <family val="2"/>
      </rPr>
      <t>13.1.9. CPU_IFAM.COZ.186 - REGISTRO DE ESFERA, PVC, SOLDÁVEL, DN 40 MM, FORNECIMENTO E INSTALAÇÃO (UN)</t>
    </r>
  </si>
  <si>
    <r>
      <rPr>
        <b/>
        <sz val="8"/>
        <rFont val="Arial"/>
        <family val="2"/>
      </rPr>
      <t>13.1.10. CPU_IFAM.COZ.182 - TUBO, PVC, SOLDÁVEL, DN 40MM - FORNECIMENTO E INSTALAÇÃO. (M)</t>
    </r>
  </si>
  <si>
    <r>
      <rPr>
        <sz val="7"/>
        <rFont val="Calibri"/>
        <family val="2"/>
      </rPr>
      <t>00009874</t>
    </r>
  </si>
  <si>
    <r>
      <rPr>
        <sz val="7"/>
        <rFont val="Calibri"/>
        <family val="2"/>
      </rPr>
      <t>TUBO PVC, SOLDAVEL, DN 40 MM, AGUA FRIA (NBR-5648)</t>
    </r>
  </si>
  <si>
    <r>
      <rPr>
        <b/>
        <sz val="8"/>
        <rFont val="Arial"/>
        <family val="2"/>
      </rPr>
      <t>13.1.11. CPU_IFAM.COZ.183 - TUBO, PVC, SOLDÁVEL, DN 50MM - FORNECIMENTO E INSTALAÇÃO (M)</t>
    </r>
  </si>
  <si>
    <r>
      <rPr>
        <sz val="7"/>
        <rFont val="Calibri"/>
        <family val="2"/>
      </rPr>
      <t>00009875</t>
    </r>
  </si>
  <si>
    <r>
      <rPr>
        <sz val="7"/>
        <rFont val="Calibri"/>
        <family val="2"/>
      </rPr>
      <t>TUBO PVC, SOLDAVEL, DN 50 MM, PARA AGUA FRIA (NBR-5648)</t>
    </r>
  </si>
  <si>
    <r>
      <rPr>
        <b/>
        <sz val="8"/>
        <rFont val="Arial"/>
        <family val="2"/>
      </rPr>
      <t>13.1.12. 90375 - BUCHA DE REDUÇÃO, PVC, SOLDÁVEL, DN 40MM X 32MM, INSTALADO EM RAMAL OU SUB-RAMAL DE ÁGUA - FORNECIMENTO E INSTALAÇÃO. AF_03/2015 (UN)</t>
    </r>
  </si>
  <si>
    <r>
      <rPr>
        <sz val="7"/>
        <rFont val="Calibri"/>
        <family val="2"/>
      </rPr>
      <t>00000812</t>
    </r>
  </si>
  <si>
    <r>
      <rPr>
        <sz val="7"/>
        <rFont val="Calibri"/>
        <family val="2"/>
      </rPr>
      <t>BUCHA DE REDUCAO DE PVC, SOLDAVEL, CURTA, COM 40 X 32 MM, PARA AGUA FRIA PREDIAL</t>
    </r>
  </si>
  <si>
    <r>
      <rPr>
        <b/>
        <sz val="8"/>
        <rFont val="Arial"/>
        <family val="2"/>
      </rPr>
      <t>13.1.13. CPU_IFAM.COZ.187 - BUCHA DE REDUÇÃO, PVC, SOLDÁVEL, DN 50MM X 40MM, INSTALADO EM RAMAL OU SUB-RAMAL DE ÁGUA - FORNECIMENTO E INSTALAÇÃO (UN)</t>
    </r>
  </si>
  <si>
    <r>
      <rPr>
        <sz val="7"/>
        <rFont val="Calibri"/>
        <family val="2"/>
      </rPr>
      <t>00000819</t>
    </r>
  </si>
  <si>
    <r>
      <rPr>
        <sz val="7"/>
        <rFont val="Calibri"/>
        <family val="2"/>
      </rPr>
      <t>BUCHA DE REDUCAO DE PVC, SOLDAVEL, CURTA, COM 50 X 40 MM, PARA AGUA FRIA PREDIAL</t>
    </r>
  </si>
  <si>
    <r>
      <rPr>
        <b/>
        <sz val="8"/>
        <rFont val="Arial"/>
        <family val="2"/>
      </rPr>
      <t>13.1.14. CPU_IFAM.COZ.188 - JOELHO 90º PVC SOLDÁVEL D=40MM INSTALADO EM RAMAL OU SUB-RAMAL DE ÁGUA FRIA, FORNECIMENTO E INSTALAÇÃO (UN)</t>
    </r>
  </si>
  <si>
    <r>
      <rPr>
        <sz val="7"/>
        <rFont val="Calibri"/>
        <family val="2"/>
      </rPr>
      <t>00003535</t>
    </r>
  </si>
  <si>
    <r>
      <rPr>
        <sz val="7"/>
        <rFont val="Calibri"/>
        <family val="2"/>
      </rPr>
      <t>JOELHO PVC, SOLDAVEL, 90 GRAUS, 40 MM, PARA AGUA FRIA PREDIAL</t>
    </r>
  </si>
  <si>
    <r>
      <rPr>
        <b/>
        <sz val="8"/>
        <rFont val="Arial"/>
        <family val="2"/>
      </rPr>
      <t>13.1.15. CPU_IFAM.COZ.189 - JOELHO 90º PVC SOLDÁVEL D=50MM INSTALADO EM RAMAL OU SUB-RAMAL DE ÁGUA FRIA, FORNECIMENTO E INSTALAÇÃO (UN)</t>
    </r>
  </si>
  <si>
    <r>
      <rPr>
        <sz val="7"/>
        <rFont val="Calibri"/>
        <family val="2"/>
      </rPr>
      <t>00003540</t>
    </r>
  </si>
  <si>
    <r>
      <rPr>
        <sz val="7"/>
        <rFont val="Calibri"/>
        <family val="2"/>
      </rPr>
      <t>JOELHO PVC, SOLDAVEL, 90 GRAUS, 50 MM, PARA AGUA FRIA PREDIAL</t>
    </r>
  </si>
  <si>
    <r>
      <rPr>
        <b/>
        <sz val="8"/>
        <rFont val="Arial"/>
        <family val="2"/>
      </rPr>
      <t>13.1.16. CPU_IFAM.COZ.190 - JOELHO DE REDUCAO, PVC SOLDAVEL, 90 GRAUS, 25 MM X 20 MM, PARA AGUA FRIA PREDIAL INSTALADO EM RAMAL OU SUB-RAMAL DE ÁGUA FRIA, FORNECIMENTO E INSTALAÇÃO (UN)</t>
    </r>
  </si>
  <si>
    <r>
      <rPr>
        <sz val="7"/>
        <rFont val="Calibri"/>
        <family val="2"/>
      </rPr>
      <t>00003533</t>
    </r>
  </si>
  <si>
    <r>
      <rPr>
        <sz val="7"/>
        <rFont val="Calibri"/>
        <family val="2"/>
      </rPr>
      <t>JOELHO DE REDUCAO, PVC SOLDAVEL, 90 GRAUS,  25 MM X 20 MM, PARA AGUA FRIA PREDIAL</t>
    </r>
  </si>
  <si>
    <r>
      <rPr>
        <b/>
        <sz val="8"/>
        <rFont val="Arial"/>
        <family val="2"/>
      </rPr>
      <t>13.1.17. CPU_IFAM.COZ.191 - JOELHO DE REDUCAO, PVC SOLDAVEL, 90 GRAUS, 32 MM X 25 MM, PARA AGUA FRIA PREDIAL INSTALADO EM RAMAL OU SUB-RAMAL DE ÁGUA FRIA, FORNECIMENTO E INSTALAÇÃO (UN)</t>
    </r>
  </si>
  <si>
    <r>
      <rPr>
        <sz val="7"/>
        <rFont val="Calibri"/>
        <family val="2"/>
      </rPr>
      <t>00003538</t>
    </r>
  </si>
  <si>
    <r>
      <rPr>
        <sz val="7"/>
        <rFont val="Calibri"/>
        <family val="2"/>
      </rPr>
      <t>JOELHO DE REDUCAO, PVC SOLDAVEL, 90 GRAUS,  32 MM X 25 MM, PARA AGUA FRIA PREDIAL</t>
    </r>
  </si>
  <si>
    <r>
      <rPr>
        <b/>
        <sz val="8"/>
        <rFont val="Arial"/>
        <family val="2"/>
      </rPr>
      <t>13.1.18. CPU_IFAM.COZ.192 - TE DE REDUCAO, PVC, SOLDAVEL, 90 GRAUS, 40 MM X 32 MM, PARA AGUA FRIA PREDIAL INSTALADO EM RAMAL OU SUB-RAMAL DE ÁGUA FRIA, FORNECIMENTO E INSTALAÇÃO (UN)</t>
    </r>
  </si>
  <si>
    <r>
      <rPr>
        <b/>
        <sz val="8"/>
        <rFont val="Arial"/>
        <family val="2"/>
      </rPr>
      <t>13.1.19. CPU_IFAM.COZ.193 - TE SOLDAVEL, PVC, 90 GRAUS,50 MM, PARA AGUA FRIA PREDIAL INSTALADO EM RAMAL OU SUB-RAMAL DE ÁGUA FRIA, FORNECIMENTO E INSTALAÇÃO (UN)</t>
    </r>
  </si>
  <si>
    <r>
      <rPr>
        <sz val="7"/>
        <rFont val="Calibri"/>
        <family val="2"/>
      </rPr>
      <t>00007142</t>
    </r>
  </si>
  <si>
    <r>
      <rPr>
        <sz val="7"/>
        <rFont val="Calibri"/>
        <family val="2"/>
      </rPr>
      <t>TE SOLDAVEL, PVC, 90 GRAUS,50 MM, PARA AGUA FRIA PREDIAL (NBR 5648)</t>
    </r>
  </si>
  <si>
    <r>
      <rPr>
        <b/>
        <sz val="8"/>
        <rFont val="Arial"/>
        <family val="2"/>
      </rPr>
      <t>13.1.20. 93382 - REATERRO MANUAL DE VALAS COM COMPACTAÇÃO MECANIZADA. AF_04/2016 (M3)</t>
    </r>
  </si>
  <si>
    <r>
      <rPr>
        <sz val="7"/>
        <rFont val="Calibri"/>
        <family val="2"/>
      </rPr>
      <t>00037747</t>
    </r>
  </si>
  <si>
    <r>
      <rPr>
        <sz val="7"/>
        <rFont val="Calibri"/>
        <family val="2"/>
      </rPr>
      <t>CAMINHAO TRUCADO, PESO BRUTO TOTAL 23000 KG, CARGA UTIL MAXIMA 15935 KG, DISTANCIA ENTRE EIXOS 4,80 M, POTENCIA 230 CV (INCLUI CABINE E CHASSI, NAO INCLUI CARROCERIA)</t>
    </r>
  </si>
  <si>
    <r>
      <rPr>
        <sz val="7"/>
        <rFont val="Calibri"/>
        <family val="2"/>
      </rPr>
      <t>00013458</t>
    </r>
  </si>
  <si>
    <r>
      <rPr>
        <sz val="7"/>
        <rFont val="Calibri"/>
        <family val="2"/>
      </rPr>
      <t>COMPACTADOR DE SOLOS DE PERCURSAO (SOQUETE) COM MOTOR A GASOLINA 4 TEMPOS DE 4 HP (4 CV)</t>
    </r>
  </si>
  <si>
    <r>
      <rPr>
        <sz val="7"/>
        <rFont val="Calibri"/>
        <family val="2"/>
      </rPr>
      <t>00037736</t>
    </r>
  </si>
  <si>
    <r>
      <rPr>
        <sz val="7"/>
        <rFont val="Calibri"/>
        <family val="2"/>
      </rPr>
      <t>TANQUE DE ACO CARBONO NAO REVESTIDO, PARA TRANSPORTE DE AGUA COM CAPACIDADE DE 10 M3, COM BOMBA CENTRIFUGA POR TOMADA DE FORCA, VAZAO MAXIMA *75* M3/H (INCLUI MONTAGEM, NAO INCLUI CAMINHAO)</t>
    </r>
  </si>
  <si>
    <r>
      <rPr>
        <sz val="7"/>
        <rFont val="Calibri"/>
        <family val="2"/>
      </rPr>
      <t>00004222</t>
    </r>
  </si>
  <si>
    <r>
      <rPr>
        <sz val="7"/>
        <rFont val="Calibri"/>
        <family val="2"/>
      </rPr>
      <t>GASOLINA COMUM</t>
    </r>
  </si>
  <si>
    <r>
      <rPr>
        <b/>
        <sz val="8"/>
        <rFont val="Arial"/>
        <family val="2"/>
      </rPr>
      <t>13.1.21. 93358 - ESCAVAÇÃO MANUAL DE VALA COM PROFUNDIDADE MENOR OU IGUAL A 1,30 M. AF_02/2021 (M3)</t>
    </r>
  </si>
  <si>
    <r>
      <rPr>
        <b/>
        <sz val="8"/>
        <rFont val="Arial"/>
        <family val="2"/>
      </rPr>
      <t>13.2.1. 97903 - CAIXA ENTERRADA HIDRÁULICA RETANGULAR EM ALVENARIA COM TIJOLOS CERÂMICOS MACIÇOS, DIMENSÕES INTERNAS: 0,8X0,8X0,6 M PARA REDE DE ESGOTO. AF_12/2020 (UN)</t>
    </r>
  </si>
  <si>
    <r>
      <rPr>
        <sz val="7"/>
        <rFont val="Calibri"/>
        <family val="2"/>
      </rPr>
      <t>00036531</t>
    </r>
  </si>
  <si>
    <r>
      <rPr>
        <sz val="7"/>
        <rFont val="Calibri"/>
        <family val="2"/>
      </rPr>
      <t>RETROESCAVADEIRA SOBRE RODAS COM CARREGADEIRA, TRACAO 4 X 4, POTENCIA LIQUIDA 88 HP, PESO OPERACIONAL MINIMO DE 6674 KG, CAPACIDADE DA CARREGADEIRA DE 1,00 M3 E DA  RETROESCAVADEIRA MINIMA DE 0,26 M3, PROFUNDIDADE DE ESCAVACAO MAXIMA DE 4,37 M</t>
    </r>
  </si>
  <si>
    <r>
      <rPr>
        <sz val="7"/>
        <rFont val="Calibri"/>
        <family val="2"/>
      </rPr>
      <t>00001214</t>
    </r>
  </si>
  <si>
    <r>
      <rPr>
        <sz val="7"/>
        <rFont val="Calibri"/>
        <family val="2"/>
      </rPr>
      <t>CARPINTEIRO DE ESQUADRIAS</t>
    </r>
  </si>
  <si>
    <r>
      <rPr>
        <sz val="7"/>
        <rFont val="Calibri"/>
        <family val="2"/>
      </rPr>
      <t>00007258</t>
    </r>
  </si>
  <si>
    <r>
      <rPr>
        <sz val="7"/>
        <rFont val="Calibri"/>
        <family val="2"/>
      </rPr>
      <t>TIJOLO CERAMICO MACICO COMUM *5 X 10 X 20* CM (L X A X C)</t>
    </r>
  </si>
  <si>
    <r>
      <rPr>
        <sz val="7"/>
        <rFont val="Calibri"/>
        <family val="2"/>
      </rPr>
      <t>00000123</t>
    </r>
  </si>
  <si>
    <r>
      <rPr>
        <sz val="7"/>
        <rFont val="Calibri"/>
        <family val="2"/>
      </rPr>
      <t>ADITIVO IMPERMEABILIZANTE DE PEGA NORMAL PARA ARGAMASSAS E CONCRETOS SEM ARMACAO, LIQUIDO E ISENTO DE CLORETOS</t>
    </r>
  </si>
  <si>
    <r>
      <rPr>
        <sz val="7"/>
        <rFont val="Calibri"/>
        <family val="2"/>
      </rPr>
      <t>00020247</t>
    </r>
  </si>
  <si>
    <r>
      <rPr>
        <sz val="7"/>
        <rFont val="Calibri"/>
        <family val="2"/>
      </rPr>
      <t>PREGO DE ACO POLIDO COM CABECA 15 X 15 (1 1/4 X 13)</t>
    </r>
  </si>
  <si>
    <r>
      <rPr>
        <b/>
        <sz val="8"/>
        <rFont val="Arial"/>
        <family val="2"/>
      </rPr>
      <t>13.2.2. 93382 - REATERRO MANUAL DE VALAS COM COMPACTAÇÃO MECANIZADA. AF_04/2016 (M3)</t>
    </r>
  </si>
  <si>
    <r>
      <rPr>
        <b/>
        <sz val="8"/>
        <rFont val="Arial"/>
        <family val="2"/>
      </rPr>
      <t>13.2.3. 89709 - RALO SIFONADO, PVC, DN 100 X 40 MM, JUNTA SOLDÁVEL, FORNECIDO E INSTALADO EM RAMAL DE DESCARGA OU EM RAMAL DE ESGOTO SANITÁRIO. AF_12/2014 (UN)</t>
    </r>
  </si>
  <si>
    <r>
      <rPr>
        <sz val="7"/>
        <rFont val="Calibri"/>
        <family val="2"/>
      </rPr>
      <t>00011741</t>
    </r>
  </si>
  <si>
    <r>
      <rPr>
        <sz val="7"/>
        <rFont val="Calibri"/>
        <family val="2"/>
      </rPr>
      <t>RALO SIFONADO CILINDRICO, PVC, 100 X 40 MM,  COM GRELHA REDONDA BRANCA</t>
    </r>
  </si>
  <si>
    <r>
      <rPr>
        <b/>
        <sz val="8"/>
        <rFont val="Arial"/>
        <family val="2"/>
      </rPr>
      <t>13.2.4. 89798 - TUBO PVC, SERIE NORMAL, ESGOTO PREDIAL, DN 50 MM, FORNECIDO E INSTALADO EM PRUMADA DE ESGOTO SANITÁRIO OU VENTILAÇÃO. AF_12/2014 (M)</t>
    </r>
  </si>
  <si>
    <r>
      <rPr>
        <sz val="7"/>
        <rFont val="Calibri"/>
        <family val="2"/>
      </rPr>
      <t>00009838</t>
    </r>
  </si>
  <si>
    <r>
      <rPr>
        <sz val="7"/>
        <rFont val="Calibri"/>
        <family val="2"/>
      </rPr>
      <t>TUBO PVC SERIE NORMAL, DN 50 MM, PARA ESGOTO PREDIAL (NBR 5688)</t>
    </r>
  </si>
  <si>
    <r>
      <rPr>
        <b/>
        <sz val="8"/>
        <rFont val="Arial"/>
        <family val="2"/>
      </rPr>
      <t>13.2.5. 91792 - (COMPOSIÇÃO REPRESENTATIVA) DO SERVIÇO DE INSTALAÇÃO DE TUBO DE PVC, SÉRIE NORMAL, ESGOTO PREDIAL, DN 40 MM (INSTALADO EM RAMAL DE DESCARGA OU RAMAL DE ESGOTO SANITÁRIO), INCLUSIVE CONEXÕES, CORTES E FIXAÇÕES, PARA PRÉDIOS. AF_10/2015 (M)</t>
    </r>
  </si>
  <si>
    <r>
      <rPr>
        <sz val="7"/>
        <rFont val="Calibri"/>
        <family val="2"/>
      </rPr>
      <t>00003897</t>
    </r>
  </si>
  <si>
    <r>
      <rPr>
        <sz val="7"/>
        <rFont val="Calibri"/>
        <family val="2"/>
      </rPr>
      <t>LUVA SIMPLES, PVC, SOLDAVEL, DN 40 MM, SERIE NORMAL, PARA ESGOTO PREDIAL</t>
    </r>
  </si>
  <si>
    <r>
      <rPr>
        <sz val="7"/>
        <rFont val="Calibri"/>
        <family val="2"/>
      </rPr>
      <t>00003517</t>
    </r>
  </si>
  <si>
    <r>
      <rPr>
        <sz val="7"/>
        <rFont val="Calibri"/>
        <family val="2"/>
      </rPr>
      <t>JOELHO PVC, SOLDAVEL, BB, 90 GRAUS, DN 40 MM, PARA ESGOTO PREDIAL</t>
    </r>
  </si>
  <si>
    <r>
      <rPr>
        <sz val="7"/>
        <rFont val="Calibri"/>
        <family val="2"/>
      </rPr>
      <t>00003516</t>
    </r>
  </si>
  <si>
    <r>
      <rPr>
        <sz val="7"/>
        <rFont val="Calibri"/>
        <family val="2"/>
      </rPr>
      <t>JOELHO PVC, SOLDAVEL, BB, 45 GRAUS, DN 40 MM, PARA ESGOTO PREDIAL</t>
    </r>
  </si>
  <si>
    <r>
      <rPr>
        <sz val="7"/>
        <rFont val="Calibri"/>
        <family val="2"/>
      </rPr>
      <t>00003666</t>
    </r>
  </si>
  <si>
    <r>
      <rPr>
        <sz val="7"/>
        <rFont val="Calibri"/>
        <family val="2"/>
      </rPr>
      <t>JUNCAO SIMPLES, PVC, 45 GRAUS, DN 40 X 40 MM, SERIE NORMAL PARA ESGOTO PREDIAL</t>
    </r>
  </si>
  <si>
    <r>
      <rPr>
        <b/>
        <sz val="8"/>
        <rFont val="Arial"/>
        <family val="2"/>
      </rPr>
      <t>13.2.6. 91793 - (COMPOSIÇÃO REPRESENTATIVA) DO SERVIÇO DE INSTALAÇÃO DE TUBO DE PVC, SÉRIE NORMAL, ESGOTO PREDIAL, DN 50 MM (INSTALADO EM RAMAL DE DESCARGA OU RAMAL DE ESGOTO SANITÁRIO), INCLUSIVE CONEXÕES, CORTES E FIXAÇÕES PARA, PRÉDIOS. AF_10/2015 (M)</t>
    </r>
  </si>
  <si>
    <r>
      <rPr>
        <sz val="7"/>
        <rFont val="Calibri"/>
        <family val="2"/>
      </rPr>
      <t>00003875</t>
    </r>
  </si>
  <si>
    <r>
      <rPr>
        <sz val="7"/>
        <rFont val="Calibri"/>
        <family val="2"/>
      </rPr>
      <t>LUVA SIMPLES, PVC, SOLDAVEL, DN 50 MM, SERIE NORMAL, PARA ESGOTO PREDIAL</t>
    </r>
  </si>
  <si>
    <r>
      <rPr>
        <sz val="7"/>
        <rFont val="Calibri"/>
        <family val="2"/>
      </rPr>
      <t>00009837</t>
    </r>
  </si>
  <si>
    <r>
      <rPr>
        <sz val="7"/>
        <rFont val="Calibri"/>
        <family val="2"/>
      </rPr>
      <t>TUBO PVC SERIE NORMAL, DN 75 MM, PARA ESGOTO PREDIAL (NBR 5688)</t>
    </r>
  </si>
  <si>
    <r>
      <rPr>
        <sz val="7"/>
        <rFont val="Calibri"/>
        <family val="2"/>
      </rPr>
      <t>00003518</t>
    </r>
  </si>
  <si>
    <r>
      <rPr>
        <sz val="7"/>
        <rFont val="Calibri"/>
        <family val="2"/>
      </rPr>
      <t>JOELHO PVC, SOLDAVEL, PB, 45 GRAUS, DN 50 MM, PARA ESGOTO PREDIAL</t>
    </r>
  </si>
  <si>
    <r>
      <rPr>
        <sz val="7"/>
        <rFont val="Calibri"/>
        <family val="2"/>
      </rPr>
      <t>00003526</t>
    </r>
  </si>
  <si>
    <r>
      <rPr>
        <sz val="7"/>
        <rFont val="Calibri"/>
        <family val="2"/>
      </rPr>
      <t>JOELHO PVC, SOLDAVEL, PB, 90 GRAUS, DN 50 MM, PARA ESGOTO PREDIAL</t>
    </r>
  </si>
  <si>
    <r>
      <rPr>
        <sz val="7"/>
        <rFont val="Calibri"/>
        <family val="2"/>
      </rPr>
      <t>00007097</t>
    </r>
  </si>
  <si>
    <r>
      <rPr>
        <sz val="7"/>
        <rFont val="Calibri"/>
        <family val="2"/>
      </rPr>
      <t>TE SANITARIO, PVC, DN 50 X 50 MM, SERIE NORMAL, PARA ESGOTO PREDIAL</t>
    </r>
  </si>
  <si>
    <r>
      <rPr>
        <sz val="7"/>
        <rFont val="Calibri"/>
        <family val="2"/>
      </rPr>
      <t>00000296</t>
    </r>
  </si>
  <si>
    <r>
      <rPr>
        <sz val="7"/>
        <rFont val="Calibri"/>
        <family val="2"/>
      </rPr>
      <t>ANEL BORRACHA PARA TUBO ESGOTO PREDIAL DN 50 MM (NBR 5688)</t>
    </r>
  </si>
  <si>
    <r>
      <rPr>
        <sz val="7"/>
        <rFont val="Calibri"/>
        <family val="2"/>
      </rPr>
      <t>00020078</t>
    </r>
  </si>
  <si>
    <r>
      <rPr>
        <sz val="7"/>
        <rFont val="Calibri"/>
        <family val="2"/>
      </rPr>
      <t>PASTA LUBRIFICANTE PARA TUBOS E CONEXOES COM JUNTA ELASTICA, EMBALAGEM DE *400* GR (USO EM PVC, ACO, POLIETILENO E OUTROS)</t>
    </r>
  </si>
  <si>
    <r>
      <rPr>
        <b/>
        <sz val="8"/>
        <rFont val="Arial"/>
        <family val="2"/>
      </rPr>
      <t>13.2.7. 91795 - (COMPOSIÇÃO REPRESENTATIVA) DO SERVIÇO DE INST. TUBO PVC, SÉRIE N, ESGOTO PREDIAL, 100 MM (INST. RAMAL DESCARGA, RAMAL DE ESG. SANIT., PRUMADA ESG. SANIT., VENTILAÇÃO OU SUB-COLETOR AÉREO), INCL. CONEXÕES E CORTES, FIXAÇÕES, P/ PRÉDIOS. AF_10/2015 (M)</t>
    </r>
  </si>
  <si>
    <r>
      <rPr>
        <sz val="7"/>
        <rFont val="Calibri"/>
        <family val="2"/>
      </rPr>
      <t>00009836</t>
    </r>
  </si>
  <si>
    <r>
      <rPr>
        <sz val="7"/>
        <rFont val="Calibri"/>
        <family val="2"/>
      </rPr>
      <t>TUBO PVC  SERIE NORMAL, DN 100 MM, PARA ESGOTO  PREDIAL (NBR 5688)</t>
    </r>
  </si>
  <si>
    <r>
      <rPr>
        <sz val="7"/>
        <rFont val="Calibri"/>
        <family val="2"/>
      </rPr>
      <t>00000301</t>
    </r>
  </si>
  <si>
    <r>
      <rPr>
        <sz val="7"/>
        <rFont val="Calibri"/>
        <family val="2"/>
      </rPr>
      <t>ANEL BORRACHA PARA TUBO ESGOTO PREDIAL, DN 100 MM (NBR 5688)</t>
    </r>
  </si>
  <si>
    <r>
      <rPr>
        <sz val="7"/>
        <rFont val="Calibri"/>
        <family val="2"/>
      </rPr>
      <t>00001966</t>
    </r>
  </si>
  <si>
    <r>
      <rPr>
        <sz val="7"/>
        <rFont val="Calibri"/>
        <family val="2"/>
      </rPr>
      <t>CURVA PVC CURTA 90 GRAUS, 100 MM, PARA ESGOTO PREDIAL</t>
    </r>
  </si>
  <si>
    <r>
      <rPr>
        <sz val="7"/>
        <rFont val="Calibri"/>
        <family val="2"/>
      </rPr>
      <t>00003899</t>
    </r>
  </si>
  <si>
    <r>
      <rPr>
        <sz val="7"/>
        <rFont val="Calibri"/>
        <family val="2"/>
      </rPr>
      <t>LUVA SIMPLES, PVC, SOLDAVEL, DN 100 MM, SERIE NORMAL, PARA ESGOTO PREDIAL</t>
    </r>
  </si>
  <si>
    <r>
      <rPr>
        <sz val="7"/>
        <rFont val="Calibri"/>
        <family val="2"/>
      </rPr>
      <t>00003528</t>
    </r>
  </si>
  <si>
    <r>
      <rPr>
        <sz val="7"/>
        <rFont val="Calibri"/>
        <family val="2"/>
      </rPr>
      <t>JOELHO PVC, SOLDAVEL, PB, 45 GRAUS, DN 100 MM, PARA ESGOTO PREDIAL</t>
    </r>
  </si>
  <si>
    <r>
      <rPr>
        <sz val="7"/>
        <rFont val="Calibri"/>
        <family val="2"/>
      </rPr>
      <t>00007091</t>
    </r>
  </si>
  <si>
    <r>
      <rPr>
        <sz val="7"/>
        <rFont val="Calibri"/>
        <family val="2"/>
      </rPr>
      <t>TE SANITARIO, PVC, DN 100 X 100 MM, SERIE NORMAL, PARA ESGOTO PREDIAL</t>
    </r>
  </si>
  <si>
    <r>
      <rPr>
        <sz val="7"/>
        <rFont val="Calibri"/>
        <family val="2"/>
      </rPr>
      <t>00003670</t>
    </r>
  </si>
  <si>
    <r>
      <rPr>
        <sz val="7"/>
        <rFont val="Calibri"/>
        <family val="2"/>
      </rPr>
      <t>JUNCAO SIMPLES, PVC, 45 GRAUS, DN 100 X 100 MM, SERIE NORMAL PARA ESGOTO PREDIAL</t>
    </r>
  </si>
  <si>
    <r>
      <rPr>
        <b/>
        <sz val="8"/>
        <rFont val="Arial"/>
        <family val="2"/>
      </rPr>
      <t>13.2.8. 93358 - ESCAVAÇÃO MANUAL DE VALA COM PROFUNDIDADE MENOR OU IGUAL A 1,30 M. AF_02/2021 (M3)</t>
    </r>
  </si>
  <si>
    <r>
      <rPr>
        <b/>
        <sz val="8"/>
        <rFont val="Arial"/>
        <family val="2"/>
      </rPr>
      <t>13.2.9. CPU_IFAM.COZ.194 - CAIXA SIFONADA, PVC, DN 100 X 100 X 50 MM, JUNTA ELÁSTICA COM TAMPA CEGA, FORNECIDA E INSTALADA EM RAMAL DE DESCARGA OU EM RAMAL DE ESGOTO SANITÁRIO FORNECIMENTO E INSTALAÇÃO (UN)</t>
    </r>
  </si>
  <si>
    <r>
      <rPr>
        <sz val="7"/>
        <rFont val="Calibri"/>
        <family val="2"/>
      </rPr>
      <t>00005103</t>
    </r>
  </si>
  <si>
    <r>
      <rPr>
        <sz val="7"/>
        <rFont val="Calibri"/>
        <family val="2"/>
      </rPr>
      <t>CAIXA SIFONADA PVC, 100 X 100 X 50 MM, COM GRELHA REDONDA, BRANCA</t>
    </r>
  </si>
  <si>
    <r>
      <rPr>
        <b/>
        <sz val="8"/>
        <rFont val="Arial"/>
        <family val="2"/>
      </rPr>
      <t>13.2.10. 89707 - CAIXA SIFONADA, PVC, DN 100 X 100 X 50 MM, JUNTA ELÁSTICA, FORNECIDA E INSTALADA EM RAMAL DE DESCARGA OU EM RAMAL DE ESGOTO SANITÁRIO. AF_12/2014 (UN)</t>
    </r>
  </si>
  <si>
    <r>
      <rPr>
        <b/>
        <sz val="8"/>
        <rFont val="Arial"/>
        <family val="2"/>
      </rPr>
      <t>13.2.11. 90696 - TUBO DE PVC PARA REDE COLETORA DE ESGOTO DE PAREDE MACIÇA, DN 200 MM, JUNTA ELÁSTICA - FORNECIMENTO E ASSENTAMENTO. AF_01/2021 (M)</t>
    </r>
  </si>
  <si>
    <r>
      <rPr>
        <sz val="7"/>
        <rFont val="Calibri"/>
        <family val="2"/>
      </rPr>
      <t>00040331</t>
    </r>
  </si>
  <si>
    <r>
      <rPr>
        <sz val="7"/>
        <rFont val="Calibri"/>
        <family val="2"/>
      </rPr>
      <t>ASSENTADOR DE MANILHAS</t>
    </r>
  </si>
  <si>
    <r>
      <rPr>
        <sz val="7"/>
        <rFont val="Calibri"/>
        <family val="2"/>
      </rPr>
      <t>00041930</t>
    </r>
  </si>
  <si>
    <r>
      <rPr>
        <sz val="7"/>
        <rFont val="Calibri"/>
        <family val="2"/>
      </rPr>
      <t>TUBO COLETOR DE ESGOTO PVC, JEI, DN 200 MM (NBR 7362)</t>
    </r>
  </si>
  <si>
    <r>
      <rPr>
        <b/>
        <sz val="8"/>
        <rFont val="Arial"/>
        <family val="2"/>
      </rPr>
      <t>13.2.12. 91796 - (COMPOSIÇÃO REPRESENTATIVA) DO SERVIÇO DE INSTALAÇÃO DE TUBO DE PVC, SÉRIE NORMAL, ESGOTO PREDIAL, DN 150 MM (INSTALADO EM SUB-COLETOR AÉREO), INCLUSIVE CONEXÕES, CORTES E FIXAÇÕES, PARA PRÉDIOS. AF_10/2015 (M)</t>
    </r>
  </si>
  <si>
    <r>
      <rPr>
        <sz val="7"/>
        <rFont val="Calibri"/>
        <family val="2"/>
      </rPr>
      <t>00000305</t>
    </r>
  </si>
  <si>
    <r>
      <rPr>
        <sz val="7"/>
        <rFont val="Calibri"/>
        <family val="2"/>
      </rPr>
      <t>ANEL BORRACHA, PARA TUBO PVC, REDE COLETOR ESGOTO, DN 150 MM (NBR 7362)</t>
    </r>
  </si>
  <si>
    <r>
      <rPr>
        <sz val="7"/>
        <rFont val="Calibri"/>
        <family val="2"/>
      </rPr>
      <t>00020128</t>
    </r>
  </si>
  <si>
    <r>
      <rPr>
        <sz val="7"/>
        <rFont val="Calibri"/>
        <family val="2"/>
      </rPr>
      <t>JOELHO PVC LEVE, 45 GRAUS, DN 150 MM, PARA ESGOTO PREDIAL</t>
    </r>
  </si>
  <si>
    <r>
      <rPr>
        <sz val="7"/>
        <rFont val="Calibri"/>
        <family val="2"/>
      </rPr>
      <t>00001359</t>
    </r>
  </si>
  <si>
    <r>
      <rPr>
        <sz val="7"/>
        <rFont val="Calibri"/>
        <family val="2"/>
      </rPr>
      <t>!EM PROCESSO DE DESATIVACAO! CHAPA DE MADEIRA COMPENSADA RESINADA PARA FORMA DE CONCRETO, DE *2,2 X 1,1* M, E = 20 MM</t>
    </r>
  </si>
  <si>
    <r>
      <rPr>
        <sz val="7"/>
        <rFont val="Calibri"/>
        <family val="2"/>
      </rPr>
      <t>00020065</t>
    </r>
  </si>
  <si>
    <r>
      <rPr>
        <sz val="7"/>
        <rFont val="Calibri"/>
        <family val="2"/>
      </rPr>
      <t>TUBO PVC  SERIE NORMAL, DN 150 MM, PARA ESGOTO  PREDIAL (NBR 5688)</t>
    </r>
  </si>
  <si>
    <r>
      <rPr>
        <b/>
        <sz val="8"/>
        <rFont val="Arial"/>
        <family val="2"/>
      </rPr>
      <t>13.2.13. 89785 - JUNÇÃO SIMPLES, PVC, SERIE NORMAL, ESGOTO PREDIAL, DN 50 X 50 MM, JUNTA ELÁSTICA, FORNECIDO E INSTALADO EM RAMAL DE DESCARGA OU RAMAL DE ESGOTO SANITÁRIO. AF_12/2014 (UN)</t>
    </r>
  </si>
  <si>
    <r>
      <rPr>
        <sz val="7"/>
        <rFont val="Calibri"/>
        <family val="2"/>
      </rPr>
      <t>00003662</t>
    </r>
  </si>
  <si>
    <r>
      <rPr>
        <sz val="7"/>
        <rFont val="Calibri"/>
        <family val="2"/>
      </rPr>
      <t>JUNCAO SIMPLES, PVC, DN 50 X 50 MM, SERIE NORMAL PARA ESGOTO PREDIAL</t>
    </r>
  </si>
  <si>
    <r>
      <rPr>
        <b/>
        <sz val="8"/>
        <rFont val="Arial"/>
        <family val="2"/>
      </rPr>
      <t>13.2.14. CPU_IFAM.COZ.196 - TERMINAL DE VENTILACAO, 50 MM, SERIE NORMAL, ESGOTO PREDIAL FORNECIMENTO E INSTALAÇÃO (UN)</t>
    </r>
  </si>
  <si>
    <r>
      <rPr>
        <sz val="7"/>
        <rFont val="Calibri"/>
        <family val="2"/>
      </rPr>
      <t>00039319</t>
    </r>
  </si>
  <si>
    <r>
      <rPr>
        <sz val="7"/>
        <rFont val="Calibri"/>
        <family val="2"/>
      </rPr>
      <t>TERMINAL DE VENTILACAO, 50 MM, SERIE NORMAL, ESGOTO PREDIAL</t>
    </r>
  </si>
  <si>
    <r>
      <rPr>
        <b/>
        <sz val="8"/>
        <rFont val="Arial"/>
        <family val="2"/>
      </rPr>
      <t>13.2.15. CPU_IFAM.COZ.199 - CAIXA EM ALVENARIA PARA REGISTRO (40X40X60cm) DE 1/2 TIJOLO COMUM, LASTRO DE CONCRETO E TAMPA DE CONCRETO (UN)</t>
    </r>
  </si>
  <si>
    <r>
      <rPr>
        <sz val="7"/>
        <rFont val="Calibri"/>
        <family val="2"/>
      </rPr>
      <t>00004718</t>
    </r>
  </si>
  <si>
    <r>
      <rPr>
        <sz val="7"/>
        <rFont val="Calibri"/>
        <family val="2"/>
      </rPr>
      <t>PEDRA BRITADA N. 2 (19 A 38 MM) POSTO PEDREIRA/FORNECEDOR, SEM FRETE</t>
    </r>
  </si>
  <si>
    <r>
      <rPr>
        <sz val="7"/>
        <rFont val="Calibri"/>
        <family val="2"/>
      </rPr>
      <t>00001347</t>
    </r>
  </si>
  <si>
    <r>
      <rPr>
        <sz val="7"/>
        <rFont val="Calibri"/>
        <family val="2"/>
      </rPr>
      <t>CHAPA DE MADEIRA COMPENSADA PLASTIFICADA PARA FORMA DE CONCRETO, DE 2,20 X 1,10 M, E = 12 MM</t>
    </r>
  </si>
  <si>
    <r>
      <rPr>
        <sz val="7"/>
        <rFont val="Calibri"/>
        <family val="2"/>
      </rPr>
      <t>00006212</t>
    </r>
  </si>
  <si>
    <r>
      <rPr>
        <sz val="7"/>
        <rFont val="Calibri"/>
        <family val="2"/>
      </rPr>
      <t>TABUA *2,5 X 30 CM EM PINUS, MISTA OU EQUIVALENTE DA REGIAO - BRUTA</t>
    </r>
  </si>
  <si>
    <r>
      <rPr>
        <b/>
        <sz val="8"/>
        <rFont val="Arial"/>
        <family val="2"/>
      </rPr>
      <t>13.2.16. 98107 - CAIXA DE GORDURA SIMPLES (CAPACIDADE: 36 L), RETANGULAR, EM ALVENARIA COM BLOCOS DE CONCRETO, DIMENSÕES INTERNAS = 0,2X0,4 M, ALTURA INTERNA = 0,8 M. AF_12/2020 (UN)</t>
    </r>
  </si>
  <si>
    <r>
      <rPr>
        <sz val="7"/>
        <rFont val="Calibri"/>
        <family val="2"/>
      </rPr>
      <t>00000650</t>
    </r>
  </si>
  <si>
    <r>
      <rPr>
        <sz val="7"/>
        <rFont val="Calibri"/>
        <family val="2"/>
      </rPr>
      <t>BLOCO DE VEDACAO DE CONCRETO, 9 X 19 X 39 CM (CLASSE C - NBR 6136)</t>
    </r>
  </si>
  <si>
    <r>
      <rPr>
        <b/>
        <sz val="8"/>
        <rFont val="Arial"/>
        <family val="2"/>
      </rPr>
      <t>13.2.17. 98108 - CAIXA DE GORDURA DUPLA (CAPACIDADE: 126 L), RETANGULAR, EM ALVENARIA COM BLOCOS DE CONCRETO, DIMENSÕES INTERNAS = 0,4X0,7 M, ALTURA INTERNA = 0,8 M. AF_12/2020 (UN)</t>
    </r>
  </si>
  <si>
    <r>
      <rPr>
        <b/>
        <sz val="8"/>
        <rFont val="Arial"/>
        <family val="2"/>
      </rPr>
      <t>13.2.18. 98109 - CAIXA DE GORDURA ESPECIAL (CAPACIDADE: 312 L - PARA ATÉ 146 PESSOAS SERVIDAS NO PICO), RETANGULAR, EM ALVENARIA COM BLOCOS DE CONCRETO, DIMENSÕES INTERNAS = 0,4X1,2 M, ALTURA INTERNA = 1 M. AF_12/2020 (UN)</t>
    </r>
  </si>
  <si>
    <r>
      <rPr>
        <b/>
        <sz val="8"/>
        <rFont val="Arial"/>
        <family val="2"/>
      </rPr>
      <t>13.2.19. 90107 - ESCAVAÇÃO MECANIZADA DE VALA COM PROFUNDIDADE MAIOR QUE 1,5 M ATÉ 3,0 M (MÉDIA ENTRE MONTANTE E JUSANTE/UMA COMPOSIÇÃO POR TRECHO) COM RETROESCAVADEIRA (CAPACIDADE DA CAÇAMBA DA RETRO: 0,26 M3 / POTÊNCIA: 88 HP), LARGURA MENOR QUE 0,8 M, EM SOLO DE1A CATEGORIA, LOCAIS COM BAIXO NÍVEL DE INTERFERÊNCIA. AF_02/2021 (M3)</t>
    </r>
  </si>
  <si>
    <r>
      <rPr>
        <b/>
        <sz val="8"/>
        <rFont val="Arial"/>
        <family val="2"/>
      </rPr>
      <t>13.3.1. 91790 - (COMPOSIÇÃO REPRESENTATIVA) DO SERVIÇO DE INSTALAÇÃO DE TUBOS DE PVC, SÉRIE R, ÁGUA PLUVIAL, DN 100 MM (INSTALADO EM RAMAL DE ENCAMINHAMENTO, OU CONDUTORES VERTICAIS), INCLUSIVE CONEXÕES, CORTES E FIXAÇÕES, PARA PRÉDIOS. AF_10/2015 (M)</t>
    </r>
  </si>
  <si>
    <r>
      <rPr>
        <sz val="7"/>
        <rFont val="Calibri"/>
        <family val="2"/>
      </rPr>
      <t>00020047</t>
    </r>
  </si>
  <si>
    <r>
      <rPr>
        <sz val="7"/>
        <rFont val="Calibri"/>
        <family val="2"/>
      </rPr>
      <t>REDUCAO EXCENTRICA PVC, SERIE R, DN 150 X 100 MM, PARA ESGOTO OU AGUAS PLUVIAIS PREDIAIS</t>
    </r>
  </si>
  <si>
    <r>
      <rPr>
        <sz val="7"/>
        <rFont val="Calibri"/>
        <family val="2"/>
      </rPr>
      <t>00020046</t>
    </r>
  </si>
  <si>
    <r>
      <rPr>
        <sz val="7"/>
        <rFont val="Calibri"/>
        <family val="2"/>
      </rPr>
      <t>REDUCAO EXCENTRICA PVC, SERIE R, DN 100 X 75 MM, PARA ESGOTO OU AGUAS PLUVIAIS PREDIAIS</t>
    </r>
  </si>
  <si>
    <r>
      <rPr>
        <sz val="7"/>
        <rFont val="Calibri"/>
        <family val="2"/>
      </rPr>
      <t>00020151</t>
    </r>
  </si>
  <si>
    <r>
      <rPr>
        <sz val="7"/>
        <rFont val="Calibri"/>
        <family val="2"/>
      </rPr>
      <t>JOELHO, PVC SERIE R, 45 GRAUS, DN 100 MM, PARA ESGOTO OU AGUAS PLUVIAIS PREDIAIS</t>
    </r>
  </si>
  <si>
    <r>
      <rPr>
        <sz val="7"/>
        <rFont val="Calibri"/>
        <family val="2"/>
      </rPr>
      <t>00020145</t>
    </r>
  </si>
  <si>
    <r>
      <rPr>
        <sz val="7"/>
        <rFont val="Calibri"/>
        <family val="2"/>
      </rPr>
      <t>JUNCAO SIMPLES, PVC SERIE R, DN 150 X 100 MM, PARA ESGOTO OU AGUAS PLUVIAIS PREDIAIS</t>
    </r>
  </si>
  <si>
    <r>
      <rPr>
        <sz val="7"/>
        <rFont val="Calibri"/>
        <family val="2"/>
      </rPr>
      <t>00009841</t>
    </r>
  </si>
  <si>
    <r>
      <rPr>
        <sz val="7"/>
        <rFont val="Calibri"/>
        <family val="2"/>
      </rPr>
      <t>TUBO PVC, SERIE R, DN 100 MM, PARA ESGOTO OU AGUAS PLUVIAIS PREDIAIS (NBR 5688)</t>
    </r>
  </si>
  <si>
    <r>
      <rPr>
        <sz val="7"/>
        <rFont val="Calibri"/>
        <family val="2"/>
      </rPr>
      <t>00000300</t>
    </r>
  </si>
  <si>
    <r>
      <rPr>
        <sz val="7"/>
        <rFont val="Calibri"/>
        <family val="2"/>
      </rPr>
      <t>ANEL BORRACHA, DN 150 MM, PARA TUBO SERIE REFORCADA ESGOTO PREDIAL</t>
    </r>
  </si>
  <si>
    <r>
      <rPr>
        <sz val="7"/>
        <rFont val="Calibri"/>
        <family val="2"/>
      </rPr>
      <t>00020170</t>
    </r>
  </si>
  <si>
    <r>
      <rPr>
        <sz val="7"/>
        <rFont val="Calibri"/>
        <family val="2"/>
      </rPr>
      <t>LUVA SIMPLES, PVC SERIE R, 100 MM, PARA ESGOTO OU AGUAS PLUVIAIS PREDIAIS</t>
    </r>
  </si>
  <si>
    <r>
      <rPr>
        <sz val="7"/>
        <rFont val="Calibri"/>
        <family val="2"/>
      </rPr>
      <t>00020157</t>
    </r>
  </si>
  <si>
    <r>
      <rPr>
        <sz val="7"/>
        <rFont val="Calibri"/>
        <family val="2"/>
      </rPr>
      <t>JOELHO, PVC SERIE R, 90 GRAUS, DN 100 MM, PARA ESGOTO OU AGUAS PLUVIAIS PREDIAIS</t>
    </r>
  </si>
  <si>
    <r>
      <rPr>
        <sz val="7"/>
        <rFont val="Calibri"/>
        <family val="2"/>
      </rPr>
      <t>00020144</t>
    </r>
  </si>
  <si>
    <r>
      <rPr>
        <sz val="7"/>
        <rFont val="Calibri"/>
        <family val="2"/>
      </rPr>
      <t>JUNCAO SIMPLES, PVC SERIE R, DN 100 X 100 MM, PARA ESGOTO OU AGUAS PLUVIAIS PREDIAIS</t>
    </r>
  </si>
  <si>
    <r>
      <rPr>
        <sz val="7"/>
        <rFont val="Calibri"/>
        <family val="2"/>
      </rPr>
      <t>00020183</t>
    </r>
  </si>
  <si>
    <r>
      <rPr>
        <sz val="7"/>
        <rFont val="Calibri"/>
        <family val="2"/>
      </rPr>
      <t>TE DE INSPECAO, PVC, SERIE R, 100 X 75 MM, PARA ESGOTO OU AGUAS PLUVIAIS PREDIAIS</t>
    </r>
  </si>
  <si>
    <r>
      <rPr>
        <b/>
        <sz val="8"/>
        <rFont val="Arial"/>
        <family val="2"/>
      </rPr>
      <t>13.3.2. 99255 - CAIXA ENTERRADA HIDRÁULICA RETANGULAR EM ALVENARIA COM TIJOLOS CERÂMICOS MACIÇOS, DIMENSÕES INTERNAS: 0,8X0,8X0,6 M PARA REDE DE DRENAGEM. AF_12/2020 (UN)</t>
    </r>
  </si>
  <si>
    <r>
      <rPr>
        <b/>
        <sz val="8"/>
        <rFont val="Arial"/>
        <family val="2"/>
      </rPr>
      <t>13.3.3. CPU_IFAM.COZ.203 - GRELHA HEMISFÉRICA DE FERRO FUNDIDO D=100 MM - FORNECIMENTO E INSTALAÇÃO (UN)</t>
    </r>
  </si>
  <si>
    <r>
      <rPr>
        <sz val="7"/>
        <rFont val="Calibri"/>
        <family val="2"/>
      </rPr>
      <t>00011708</t>
    </r>
  </si>
  <si>
    <r>
      <rPr>
        <sz val="7"/>
        <rFont val="Calibri"/>
        <family val="2"/>
      </rPr>
      <t>RALO FOFO SEMIESFERICO, 100 MM, PARA LAJES/ CALHAS</t>
    </r>
  </si>
  <si>
    <r>
      <rPr>
        <b/>
        <sz val="8"/>
        <rFont val="Arial"/>
        <family val="2"/>
      </rPr>
      <t>13.3.4. 93382 - REATERRO MANUAL DE VALAS COM COMPACTAÇÃO MECANIZADA. AF_04/2016 (M3)</t>
    </r>
  </si>
  <si>
    <r>
      <rPr>
        <b/>
        <sz val="8"/>
        <rFont val="Arial"/>
        <family val="2"/>
      </rPr>
      <t>13.3.5. 93358 - ESCAVAÇÃO MANUAL DE VALA COM PROFUNDIDADE MENOR OU IGUAL A 1,30 M. AF_02/2021 (M3)</t>
    </r>
  </si>
  <si>
    <r>
      <rPr>
        <b/>
        <sz val="8"/>
        <rFont val="Arial"/>
        <family val="2"/>
      </rPr>
      <t>13.4.1. CPU_IFAM.COZ.200 - RETIRADA DE TUBO PVC DE HIDRÁULICA/ESGOTO (UN)</t>
    </r>
  </si>
  <si>
    <r>
      <rPr>
        <b/>
        <sz val="8"/>
        <rFont val="Arial"/>
        <family val="2"/>
      </rPr>
      <t>13.4.2. CPU_IFAM.COZ.201 - DEMOLIÇÃO DE CAIXA DE INSPEÇÃO (UN)</t>
    </r>
  </si>
  <si>
    <r>
      <rPr>
        <b/>
        <sz val="8"/>
        <rFont val="Arial"/>
        <family val="2"/>
      </rPr>
      <t>13.4.3. 90444 - RASGO EM CONTRAPISO PARA RAMAIS/ DISTRIBUIÇÃO COM DIÂMETROS MENORES OU IGUAIS A 40 MM. AF_05/2015 (M)</t>
    </r>
  </si>
  <si>
    <r>
      <rPr>
        <b/>
        <sz val="8"/>
        <rFont val="Arial"/>
        <family val="2"/>
      </rPr>
      <t>13.4.4. 90446 - RASGO EM CONTRAPISO PARA RAMAIS/ DISTRIBUIÇÃO COM DIÂMETROS MAIORES QUE 75 MM. AF_05/2015 (M)</t>
    </r>
  </si>
  <si>
    <r>
      <rPr>
        <b/>
        <sz val="8"/>
        <rFont val="Arial"/>
        <family val="2"/>
      </rPr>
      <t>13.4.5. CPU_IFAM.COZ.202 - RASGO EM PISO INDUSTRIAL DE ALTA RESISTÊNCIA (UN)</t>
    </r>
  </si>
  <si>
    <r>
      <rPr>
        <b/>
        <sz val="8"/>
        <rFont val="Arial"/>
        <family val="2"/>
      </rPr>
      <t>13.4.6. CPU_IFAM.COZ.204 - RECONSTRUÇÃO DE PISO INDUSTRIAL DE ALTA RESISTENCIA, ESPESSURA 8MM, INCLUSO JUNTAS DE DILATACAO PLASTICAS E POLIMENTO MECANIZADO (M2)</t>
    </r>
  </si>
  <si>
    <r>
      <rPr>
        <b/>
        <sz val="8"/>
        <rFont val="Arial"/>
        <family val="2"/>
      </rPr>
      <t>13.5.1. CPU_IFAM.COZ.181 - ESPELHO CRISTAL ESPESSURA 4MM, COLADO (M2)</t>
    </r>
  </si>
  <si>
    <r>
      <rPr>
        <sz val="7"/>
        <rFont val="Calibri"/>
        <family val="2"/>
      </rPr>
      <t>00011186</t>
    </r>
  </si>
  <si>
    <r>
      <rPr>
        <sz val="7"/>
        <rFont val="Calibri"/>
        <family val="2"/>
      </rPr>
      <t>ESPELHO CRISTAL E = 4 MM</t>
    </r>
  </si>
  <si>
    <r>
      <rPr>
        <b/>
        <sz val="8"/>
        <rFont val="Arial"/>
        <family val="2"/>
      </rPr>
      <t>13.5.2. 100858 - MICTÓRIO SIFONADO LOUÇA BRANCA ? PADRÃO MÉDIO ? FORNECIMENTO E INSTALAÇÃO. AF_01/2020 (UN)</t>
    </r>
  </si>
  <si>
    <r>
      <rPr>
        <sz val="7"/>
        <rFont val="Calibri"/>
        <family val="2"/>
      </rPr>
      <t>00010432</t>
    </r>
  </si>
  <si>
    <r>
      <rPr>
        <sz val="7"/>
        <rFont val="Calibri"/>
        <family val="2"/>
      </rPr>
      <t>MICTORIO INDICUDUAL, SIFONADO, LOUCA BRANCA, SEM COMPLEMENTOS</t>
    </r>
  </si>
  <si>
    <r>
      <rPr>
        <sz val="7"/>
        <rFont val="Calibri"/>
        <family val="2"/>
      </rPr>
      <t>00021112</t>
    </r>
  </si>
  <si>
    <r>
      <rPr>
        <sz val="7"/>
        <rFont val="Calibri"/>
        <family val="2"/>
      </rPr>
      <t>VALVULA DE DESCARGA EM METAL CROMADO PARA MICTORIO COM ACIONAMENTO POR PRESSAO E FECHAMENTO AUTOMATICO</t>
    </r>
  </si>
  <si>
    <r>
      <rPr>
        <sz val="7"/>
        <rFont val="Calibri"/>
        <family val="2"/>
      </rPr>
      <t>00003146</t>
    </r>
  </si>
  <si>
    <r>
      <rPr>
        <sz val="7"/>
        <rFont val="Calibri"/>
        <family val="2"/>
      </rPr>
      <t>FITA VEDA ROSCA EM ROLOS DE 18 MM X 10 M (L X C)</t>
    </r>
  </si>
  <si>
    <r>
      <rPr>
        <sz val="7"/>
        <rFont val="Calibri"/>
        <family val="2"/>
      </rPr>
      <t>00006142</t>
    </r>
  </si>
  <si>
    <r>
      <rPr>
        <sz val="7"/>
        <rFont val="Calibri"/>
        <family val="2"/>
      </rPr>
      <t>CONJUNTO DE LIGACAO PARA BACIA SANITARIA AJUSTAVEL, EM PLASTICO BRANCO, COM TUBO, CANOPLA E ESPUDE</t>
    </r>
  </si>
  <si>
    <r>
      <rPr>
        <sz val="7"/>
        <rFont val="Calibri"/>
        <family val="2"/>
      </rPr>
      <t>00004351</t>
    </r>
  </si>
  <si>
    <r>
      <rPr>
        <sz val="7"/>
        <rFont val="Calibri"/>
        <family val="2"/>
      </rPr>
      <t>PARAFUSO NIQUELADO 3 1/2" COM ACABAMENTO CROMADO PARA FIXAR PECA SANITARIA, INCLUI PORCA CEGA, ARRUELA E BUCHA DE NYLON TAMANHO S-8</t>
    </r>
  </si>
  <si>
    <r>
      <rPr>
        <b/>
        <sz val="8"/>
        <rFont val="Arial"/>
        <family val="2"/>
      </rPr>
      <t>13.5.3. 86932 - VASO SANITÁRIO SIFONADO COM CAIXA ACOPLADA LOUÇA BRANCA - PADRÃO MÉDIO, INCLUSO ENGATE FLEXÍVEL EM METAL CROMADO, 1/2 X 40CM - FORNECIMENTO E INSTALAÇÃO. AF_01/2020 (UN)</t>
    </r>
  </si>
  <si>
    <r>
      <rPr>
        <sz val="7"/>
        <rFont val="Calibri"/>
        <family val="2"/>
      </rPr>
      <t>00011684</t>
    </r>
  </si>
  <si>
    <r>
      <rPr>
        <sz val="7"/>
        <rFont val="Calibri"/>
        <family val="2"/>
      </rPr>
      <t>ENGATE / RABICHO FLEXIVEL INOX 1/2 " X 40 CM</t>
    </r>
  </si>
  <si>
    <r>
      <rPr>
        <sz val="7"/>
        <rFont val="Calibri"/>
        <family val="2"/>
      </rPr>
      <t>00010422</t>
    </r>
  </si>
  <si>
    <r>
      <rPr>
        <sz val="7"/>
        <rFont val="Calibri"/>
        <family val="2"/>
      </rPr>
      <t>BACIA SANITARIA (VASO) COM CAIXA ACOPLADA, SIFAO APARENTE, DE LOUCA BRANCA (SEM ASSENTO)</t>
    </r>
  </si>
  <si>
    <r>
      <rPr>
        <sz val="7"/>
        <rFont val="Calibri"/>
        <family val="2"/>
      </rPr>
      <t>00037329</t>
    </r>
  </si>
  <si>
    <r>
      <rPr>
        <sz val="7"/>
        <rFont val="Calibri"/>
        <family val="2"/>
      </rPr>
      <t>REJUNTE EPOXI, QUALQUER COR</t>
    </r>
  </si>
  <si>
    <r>
      <rPr>
        <sz val="7"/>
        <rFont val="Calibri"/>
        <family val="2"/>
      </rPr>
      <t>00004384</t>
    </r>
  </si>
  <si>
    <r>
      <rPr>
        <sz val="7"/>
        <rFont val="Calibri"/>
        <family val="2"/>
      </rPr>
      <t>PARAFUSO NIQUELADO COM ACABAMENTO CROMADO PARA FIXAR PECA SANITARIA, INCLUI PORCA CEGA, ARRUELA E BUCHA DE NYLON TAMANHO S-10</t>
    </r>
  </si>
  <si>
    <r>
      <rPr>
        <sz val="7"/>
        <rFont val="Calibri"/>
        <family val="2"/>
      </rPr>
      <t>00006138</t>
    </r>
  </si>
  <si>
    <r>
      <rPr>
        <sz val="7"/>
        <rFont val="Calibri"/>
        <family val="2"/>
      </rPr>
      <t>ANEL DE VEDACAO, PVC FLEXIVEL, 100 MM, PARA SAIDA DE BACIA / VASO SANITARIO</t>
    </r>
  </si>
  <si>
    <r>
      <rPr>
        <b/>
        <sz val="8"/>
        <rFont val="Arial"/>
        <family val="2"/>
      </rPr>
      <t>13.5.4. 95543 - PORTA TOALHA BANHO EM METAL CROMADO, TIPO BARRA, INCLUSO FIXAÇÃO. AF_01/2020 (UN)</t>
    </r>
  </si>
  <si>
    <r>
      <rPr>
        <sz val="7"/>
        <rFont val="Calibri"/>
        <family val="2"/>
      </rPr>
      <t>00021102</t>
    </r>
  </si>
  <si>
    <r>
      <rPr>
        <sz val="7"/>
        <rFont val="Calibri"/>
        <family val="2"/>
      </rPr>
      <t>PORTA TOALHA BANHO EM METAL CROMADO, TIPO BARRA</t>
    </r>
  </si>
  <si>
    <r>
      <rPr>
        <b/>
        <sz val="8"/>
        <rFont val="Arial"/>
        <family val="2"/>
      </rPr>
      <t>13.5.5. 95544 - PAPELEIRA DE PAREDE EM METAL CROMADO SEM TAMPA, INCLUSO FIXAÇÃO. AF_01/2020 (UN)</t>
    </r>
  </si>
  <si>
    <r>
      <rPr>
        <sz val="7"/>
        <rFont val="Calibri"/>
        <family val="2"/>
      </rPr>
      <t>00011703</t>
    </r>
  </si>
  <si>
    <r>
      <rPr>
        <sz val="7"/>
        <rFont val="Calibri"/>
        <family val="2"/>
      </rPr>
      <t>PAPELEIRA DE PAREDE EM METAL CROMADO SEM TAMPA</t>
    </r>
  </si>
  <si>
    <r>
      <rPr>
        <b/>
        <sz val="8"/>
        <rFont val="Arial"/>
        <family val="2"/>
      </rPr>
      <t>13.5.6. 95547 - SABONETEIRA PLASTICA TIPO DISPENSER PARA SABONETE LIQUIDO COM RESERVATORIO 800 A 1500 ML, INCLUSO FIXAÇÃO. AF_01/2020 (UN)</t>
    </r>
  </si>
  <si>
    <r>
      <rPr>
        <sz val="7"/>
        <rFont val="Calibri"/>
        <family val="2"/>
      </rPr>
      <t>00011758</t>
    </r>
  </si>
  <si>
    <r>
      <rPr>
        <sz val="7"/>
        <rFont val="Calibri"/>
        <family val="2"/>
      </rPr>
      <t>SABONETEIRA PLASTICA TIPO DISPENSER PARA SABONETE LIQUIDO COM RESERVATORIO 800 A 1500 ML</t>
    </r>
  </si>
  <si>
    <r>
      <rPr>
        <b/>
        <sz val="8"/>
        <rFont val="Arial"/>
        <family val="2"/>
      </rPr>
      <t>13.5.7. 100868 - BARRA DE APOIO RETA, EM ACO INOX POLIDO, COMPRIMENTO 80 CM, FIXADA NA PAREDE - FORNECIMENTO E INSTALAÇÃO. AF_01/2020 (UN)</t>
    </r>
  </si>
  <si>
    <r>
      <rPr>
        <sz val="7"/>
        <rFont val="Calibri"/>
        <family val="2"/>
      </rPr>
      <t>00036081</t>
    </r>
  </si>
  <si>
    <r>
      <rPr>
        <sz val="7"/>
        <rFont val="Calibri"/>
        <family val="2"/>
      </rPr>
      <t>BARRA DE APOIO RETA, EM ACO INOX POLIDO, COMPRIMENTO 80CM, DIAMETRO MINIMO 3 CM</t>
    </r>
  </si>
  <si>
    <r>
      <rPr>
        <b/>
        <sz val="8"/>
        <rFont val="Arial"/>
        <family val="2"/>
      </rPr>
      <t>13.5.8. CPU_IFAM.COZ.128 - BANCADA DE GRANITO CINZA POLIDO PARA LAVATÓRIO 1,0 X 0,60 M COM RODABANCADA DE 10 CM - FORNECIMENTO E INSTALAÇÃO. AF_12/2013 (UN)</t>
    </r>
  </si>
  <si>
    <r>
      <rPr>
        <sz val="7"/>
        <rFont val="Calibri"/>
        <family val="2"/>
      </rPr>
      <t>00011795</t>
    </r>
  </si>
  <si>
    <r>
      <rPr>
        <sz val="7"/>
        <rFont val="Calibri"/>
        <family val="2"/>
      </rPr>
      <t>GRANITO PARA BANCADA, POLIDO, TIPO ANDORINHA/ QUARTZ/ CASTELO/ CORUMBA OU OUTROS EQUIVALENTES DA REGIAO, E=  *2,5* CM</t>
    </r>
  </si>
  <si>
    <r>
      <rPr>
        <sz val="7"/>
        <rFont val="Calibri"/>
        <family val="2"/>
      </rPr>
      <t>00037590</t>
    </r>
  </si>
  <si>
    <r>
      <rPr>
        <sz val="7"/>
        <rFont val="Calibri"/>
        <family val="2"/>
      </rPr>
      <t>SUPORTE MAO-FRANCESA EM ACO, ABAS IGUAIS 30 CM, CAPACIDADE MINIMA 60 KG, BRANCO</t>
    </r>
  </si>
  <si>
    <r>
      <rPr>
        <sz val="7"/>
        <rFont val="Calibri"/>
        <family val="2"/>
      </rPr>
      <t>00004823</t>
    </r>
  </si>
  <si>
    <r>
      <rPr>
        <sz val="7"/>
        <rFont val="Calibri"/>
        <family val="2"/>
      </rPr>
      <t>MASSA PLASTICA PARA MARMORE/GRANITO</t>
    </r>
  </si>
  <si>
    <r>
      <rPr>
        <b/>
        <sz val="8"/>
        <rFont val="Arial"/>
        <family val="2"/>
      </rPr>
      <t>13.5.9. CPU_IFAM.COZ.127 - BANCADA DE GRANITO CINZA POLIDO PARA LAVATÓRIO 2,4 X 0,60 M COM RODABANCADA DE 10 CM- FORNECIMENTO E INSTALAÇÃO. AF_12/2013 (UN)</t>
    </r>
  </si>
  <si>
    <r>
      <rPr>
        <b/>
        <sz val="8"/>
        <rFont val="Arial"/>
        <family val="2"/>
      </rPr>
      <t>13.5.10. CPU.IFAM_ACESS.062 - LAVATÓRIO LOUÇA BRANCA SUSPENSO, 29,5 X 39CM OU EQUIVALENTE, PADRÃO POPULAR, INCLUSO SIFÃO FLEXÍVEL EM PVC, VÁLVULA E ENGATE FLEXÍVEL 30CM E M PLÁSTICO E TORNEIRA ALAVANCA PARA PNE, PADRÃO POPULAR - FORNECIMENTO E INSTALAÇÃO. AF_01/2020 INSTALAÇÃO. AF_01/2020 (UN)</t>
    </r>
  </si>
  <si>
    <r>
      <rPr>
        <sz val="7"/>
        <rFont val="Calibri"/>
        <family val="2"/>
      </rPr>
      <t>00006141</t>
    </r>
  </si>
  <si>
    <r>
      <rPr>
        <sz val="7"/>
        <rFont val="Calibri"/>
        <family val="2"/>
      </rPr>
      <t>ENGATE/RABICHO FLEXIVEL PLASTICO (PVC OU ABS) BRANCO 1/2 " X 30 CM</t>
    </r>
  </si>
  <si>
    <r>
      <rPr>
        <sz val="7"/>
        <rFont val="Calibri"/>
        <family val="2"/>
      </rPr>
      <t>00006148</t>
    </r>
  </si>
  <si>
    <r>
      <rPr>
        <sz val="7"/>
        <rFont val="Calibri"/>
        <family val="2"/>
      </rPr>
      <t>SIFAO PLASTICO FLEXIVEL SAIDA VERTICAL PARA COLUNA LAVATORIO, 1 X 1.1/2 "</t>
    </r>
  </si>
  <si>
    <r>
      <rPr>
        <sz val="7"/>
        <rFont val="Calibri"/>
        <family val="2"/>
      </rPr>
      <t>COTAÇÃO.COZ.060</t>
    </r>
  </si>
  <si>
    <r>
      <rPr>
        <sz val="7"/>
        <rFont val="Calibri"/>
        <family val="2"/>
      </rPr>
      <t>TORNEIRA DE ALAVANCA CONFORME NBR 9050</t>
    </r>
  </si>
  <si>
    <r>
      <rPr>
        <sz val="7"/>
        <rFont val="Calibri"/>
        <family val="2"/>
      </rPr>
      <t>00010425</t>
    </r>
  </si>
  <si>
    <r>
      <rPr>
        <sz val="7"/>
        <rFont val="Calibri"/>
        <family val="2"/>
      </rPr>
      <t>LAVATORIO DE LOUCA BRANCA, SUSPENSO (SEM COLUNA), DIMENSOES *40 X 30* CM</t>
    </r>
  </si>
  <si>
    <r>
      <rPr>
        <sz val="7"/>
        <rFont val="Calibri"/>
        <family val="2"/>
      </rPr>
      <t>00006153</t>
    </r>
  </si>
  <si>
    <r>
      <rPr>
        <sz val="7"/>
        <rFont val="Calibri"/>
        <family val="2"/>
      </rPr>
      <t>VALVULA EM PLASTICO BRANCO PARA TANQUE OU LAVATORIO 1 ", SEM UNHO E SEM LADRAO</t>
    </r>
  </si>
  <si>
    <r>
      <rPr>
        <b/>
        <sz val="8"/>
        <rFont val="Arial"/>
        <family val="2"/>
      </rPr>
      <t>13.5.11. 86906 - TORNEIRA CROMADA DE MESA, 1/2? OU 3/4?, PARA LAVATÓRIO, PADRÃO POPULAR - FORNECIMENTO E INSTALAÇÃO. AF_01/2020 (UN)</t>
    </r>
  </si>
  <si>
    <r>
      <rPr>
        <sz val="7"/>
        <rFont val="Calibri"/>
        <family val="2"/>
      </rPr>
      <t>00013415</t>
    </r>
  </si>
  <si>
    <r>
      <rPr>
        <sz val="7"/>
        <rFont val="Calibri"/>
        <family val="2"/>
      </rPr>
      <t>TORNEIRA CROMADA DE MESA PARA LAVATORIO, PADRAO POPULAR, 1/2 " OU 3/4 " (REF 1193)</t>
    </r>
  </si>
  <si>
    <r>
      <rPr>
        <b/>
        <sz val="8"/>
        <rFont val="Arial"/>
        <family val="2"/>
      </rPr>
      <t>13.5.12. 86884 - ENGATE FLEXÍVEL EM PLÁSTICO BRANCO, 1/2? X 30CM - FORNECIMENTO E INSTALAÇÃO. AF_01/2020 (UN)</t>
    </r>
  </si>
  <si>
    <r>
      <rPr>
        <b/>
        <sz val="8"/>
        <rFont val="Arial"/>
        <family val="2"/>
      </rPr>
      <t>13.5.13. CPU_IFAM.COZ.133 - CUBA DE EMBUTIR REDONDA EM LOUÇA BRANCA, D = 35 CM OU EQUIVALENTE, INCLUSO VÁLVULA EM METAL CROMADO E SIFÃO FLEXÍVEL EM PVC - FORNECIMENTO E INSTALAÇÃO. AF_12/2013 (UN)</t>
    </r>
  </si>
  <si>
    <r>
      <rPr>
        <sz val="7"/>
        <rFont val="Calibri"/>
        <family val="2"/>
      </rPr>
      <t>COTAÇÃO.COZ.046</t>
    </r>
  </si>
  <si>
    <r>
      <rPr>
        <sz val="7"/>
        <rFont val="Calibri"/>
        <family val="2"/>
      </rPr>
      <t>LAVATORIO/CUBA DE EMBUTIR REDONDA LOUCA BRANCA D = 35 CM</t>
    </r>
  </si>
  <si>
    <r>
      <rPr>
        <sz val="7"/>
        <rFont val="Calibri"/>
        <family val="2"/>
      </rPr>
      <t>00037588</t>
    </r>
  </si>
  <si>
    <r>
      <rPr>
        <sz val="7"/>
        <rFont val="Calibri"/>
        <family val="2"/>
      </rPr>
      <t>VALVULA EM METAL CROMADO PARA TANQUE, 1.1/2 " SEM LADRAO</t>
    </r>
  </si>
  <si>
    <r>
      <rPr>
        <b/>
        <sz val="8"/>
        <rFont val="Arial"/>
        <family val="2"/>
      </rPr>
      <t>13.5.14. CPU_IFAM.COZ.129 - BANCADA DE GRANITO CINZA POLIDO PARA PIA DE COZINHA COM RODABANCADA DE 10 CM- FORNECIMENTO E INSTALAÇÃO. AF_12/2013 (M2)</t>
    </r>
  </si>
  <si>
    <r>
      <rPr>
        <sz val="7"/>
        <rFont val="Calibri"/>
        <family val="2"/>
      </rPr>
      <t>00037591</t>
    </r>
  </si>
  <si>
    <r>
      <rPr>
        <sz val="7"/>
        <rFont val="Calibri"/>
        <family val="2"/>
      </rPr>
      <t>SUPORTE MAO-FRANCESA EM ACO, ABAS IGUAIS 40 CM, CAPACIDADE MINIMA 70 KG, BRANCO</t>
    </r>
  </si>
  <si>
    <r>
      <rPr>
        <b/>
        <sz val="8"/>
        <rFont val="Arial"/>
        <family val="2"/>
      </rPr>
      <t>13.5.15. CPU_IFAM.COZ.130 - BANCADA DE GRANITO CINZA POLIDO PARA PIA DE COZINHA 1,6 X 0,60 M COM RODABANCADA DE 10 CM - FORNECIMENTO E INSTALAÇÃO. AF_12/2013 (UN)</t>
    </r>
  </si>
  <si>
    <r>
      <rPr>
        <b/>
        <sz val="8"/>
        <rFont val="Arial"/>
        <family val="2"/>
      </rPr>
      <t>13.5.16. CPU_IFAM.COZ.131 - BANCADA DE GRANITO CINZA POLIDO PARA PIA DE COZINHA 1,9 X 0,60 M COM RODABANCADA DE 10 CM - FORNECIMENTO E INSTALAÇÃO. AF_12/2013 (UN)</t>
    </r>
  </si>
  <si>
    <r>
      <rPr>
        <b/>
        <sz val="8"/>
        <rFont val="Arial"/>
        <family val="2"/>
      </rPr>
      <t>13.5.17. CPU_IFAM.COZ.137 - BANCADA DE GRANITO CINZA POLIDO PARA PIA DE COZINHA 2,0 X 0,60 M COM RODABANCADA DE 10 CM - FORNECIMENTO E INSTALAÇÃO. AF_12/2013 (UN)</t>
    </r>
  </si>
  <si>
    <r>
      <rPr>
        <b/>
        <sz val="8"/>
        <rFont val="Arial"/>
        <family val="2"/>
      </rPr>
      <t>13.5.18. CPU_IFAM.COZ.132 - BANCADA DE GRANITO CINZA POLIDO PARA PIA DE COZINHA 1,2 X 0,60 M COM RODABANCADA DE 10 CM - FORNECIMENTO E INSTALAÇÃO. AF_12/2013 (UN)</t>
    </r>
  </si>
  <si>
    <r>
      <rPr>
        <b/>
        <sz val="8"/>
        <rFont val="Arial"/>
        <family val="2"/>
      </rPr>
      <t>13.5.19. CPU_IFAM.COZ.134 - CUBA INDUSTRIAL DE EMBUTIR DE AÇO INOXIDÁVEL MÉDIA (46X30X30 CM), INCLUSO VÁLVULA TIPO AMERICANA EM METAL CROMADO E SIFÃO TIPO COPO EXTENSIVEL UNIVERSAL EM PVC - FORNECIMENTO E INSTALAÇÃO (UN)</t>
    </r>
  </si>
  <si>
    <r>
      <rPr>
        <sz val="7"/>
        <rFont val="Calibri"/>
        <family val="2"/>
      </rPr>
      <t>COTAÇÃO.COZ.061</t>
    </r>
  </si>
  <si>
    <r>
      <rPr>
        <sz val="7"/>
        <rFont val="Calibri"/>
        <family val="2"/>
      </rPr>
      <t>CUBA INDUSTRIAL DE EMBUTIR AÇO INOX COM VÁLVULA 3 1/2 DE 47X30X30 CM</t>
    </r>
  </si>
  <si>
    <r>
      <rPr>
        <sz val="7"/>
        <rFont val="Calibri"/>
        <family val="2"/>
      </rPr>
      <t>00020262</t>
    </r>
  </si>
  <si>
    <r>
      <rPr>
        <sz val="7"/>
        <rFont val="Calibri"/>
        <family val="2"/>
      </rPr>
      <t>SIFAO PLASTICO EXTENSIVEL UNIVERSAL, TIPO COPO</t>
    </r>
  </si>
  <si>
    <r>
      <rPr>
        <b/>
        <sz val="8"/>
        <rFont val="Arial"/>
        <family val="2"/>
      </rPr>
      <t>13.5.20. 86910 - TORNEIRA CROMADA TUBO MÓVEL, DE PAREDE, 1/2? OU 3/4?, PARA PIA DE COZINHA, PADRÃO MÉDIO - FORNECIMENTO E INSTALAÇÃO. AF_01/2020 (UN)</t>
    </r>
  </si>
  <si>
    <r>
      <rPr>
        <sz val="7"/>
        <rFont val="Calibri"/>
        <family val="2"/>
      </rPr>
      <t>00011773</t>
    </r>
  </si>
  <si>
    <r>
      <rPr>
        <sz val="7"/>
        <rFont val="Calibri"/>
        <family val="2"/>
      </rPr>
      <t>TORNEIRA CROMADA DE PAREDE PARA COZINHA BICA MOVEL COM AREJADOR 1/2 " OU 3/4 " (REF 1168)</t>
    </r>
  </si>
  <si>
    <r>
      <rPr>
        <b/>
        <sz val="8"/>
        <rFont val="Arial"/>
        <family val="2"/>
      </rPr>
      <t>13.5.21. CPU_IFAM.COZ.135 - TANQUE INDUSTRIAL EM AÇO INOX 120X90X70 CM, INCLUSO VÁLVULA TIPO AMERICANA EM METAL CROMADO E SIFÃO TIPO COPO EXTENSIVEL UNIVERSAL EM PVC - FORNECIMENTO E INSTALAÇÃO (UN)</t>
    </r>
  </si>
  <si>
    <r>
      <rPr>
        <sz val="7"/>
        <rFont val="Calibri"/>
        <family val="2"/>
      </rPr>
      <t>COTAÇÃO.COZ.048</t>
    </r>
  </si>
  <si>
    <r>
      <rPr>
        <sz val="7"/>
        <rFont val="Calibri"/>
        <family val="2"/>
      </rPr>
      <t>TANQUE INDUSTRIAL EM AÇO INOX 120X90X70 CM</t>
    </r>
  </si>
  <si>
    <r>
      <rPr>
        <sz val="7"/>
        <rFont val="Calibri"/>
        <family val="2"/>
      </rPr>
      <t>00006157</t>
    </r>
  </si>
  <si>
    <r>
      <rPr>
        <sz val="7"/>
        <rFont val="Calibri"/>
        <family val="2"/>
      </rPr>
      <t>VALVULA EM METAL CROMADO PARA PIA AMERICANA 3.1/2 X 1.1/2 "</t>
    </r>
  </si>
  <si>
    <r>
      <rPr>
        <b/>
        <sz val="8"/>
        <rFont val="Arial"/>
        <family val="2"/>
      </rPr>
      <t>13.5.22. 86872 - TANQUE DE LOUÇA BRANCA COM COLUNA, 30L OU EQUIVALENTE - FORNECIMENTO E INSTALAÇÃO. AF_01/2020 (UN)</t>
    </r>
  </si>
  <si>
    <r>
      <rPr>
        <sz val="7"/>
        <rFont val="Calibri"/>
        <family val="2"/>
      </rPr>
      <t>00020271</t>
    </r>
  </si>
  <si>
    <r>
      <rPr>
        <sz val="7"/>
        <rFont val="Calibri"/>
        <family val="2"/>
      </rPr>
      <t>TANQUE DE LOUCA BRANCA, COM COLUNA, *30* L</t>
    </r>
  </si>
  <si>
    <r>
      <rPr>
        <b/>
        <sz val="8"/>
        <rFont val="Arial"/>
        <family val="2"/>
      </rPr>
      <t>13.5.23. 86883 - SIFÃO DO TIPO FLEXÍVEL EM PVC 1 X 1.1/2 - FORNECIMENTO E INSTALAÇÃO. AF_01/2020 (UN)</t>
    </r>
  </si>
  <si>
    <r>
      <rPr>
        <b/>
        <sz val="8"/>
        <rFont val="Arial"/>
        <family val="2"/>
      </rPr>
      <t>13.5.24. 86877 - VÁLVULA EM METAL CROMADO 1.1/2? X 1.1/2? PARA TANQUE OU LAVATÓRIO, COM OU SEM LADRÃO - FORNECIMENTO E INSTALAÇÃO. AF_01/2020 (UN)</t>
    </r>
  </si>
  <si>
    <r>
      <rPr>
        <b/>
        <sz val="8"/>
        <rFont val="Arial"/>
        <family val="2"/>
      </rPr>
      <t>13.5.25. 86914 - TORNEIRA CROMADA 1/2? OU 3/4? PARA TANQUE, PADRÃO MÉDIO - FORNECIMENTO E INSTALAÇÃO. AF_01/2020 (UN)</t>
    </r>
  </si>
  <si>
    <r>
      <rPr>
        <sz val="7"/>
        <rFont val="Calibri"/>
        <family val="2"/>
      </rPr>
      <t>00013417</t>
    </r>
  </si>
  <si>
    <r>
      <rPr>
        <sz val="7"/>
        <rFont val="Calibri"/>
        <family val="2"/>
      </rPr>
      <t>TORNEIRA CROMADA SEM BICO PARA TANQUE 1/2 " OU 3/4 " (REF 1143)</t>
    </r>
  </si>
  <si>
    <r>
      <rPr>
        <b/>
        <sz val="8"/>
        <rFont val="Arial"/>
        <family val="2"/>
      </rPr>
      <t>13.5.26. CPU_IFAM.COZ.136 - CHUVEIRO COMUM CORPO PLASTICO TIPO DUCHA, FORNECIMENTO E INSTALACAO (UN)</t>
    </r>
  </si>
  <si>
    <r>
      <rPr>
        <sz val="7"/>
        <rFont val="Calibri"/>
        <family val="2"/>
      </rPr>
      <t>00007608</t>
    </r>
  </si>
  <si>
    <r>
      <rPr>
        <sz val="7"/>
        <rFont val="Calibri"/>
        <family val="2"/>
      </rPr>
      <t>DUCHA / CHUVEIRO PLASTICO SIMPLES, 5 '', BRANCO, PARA ACOPLAR EM HASTE 1/2 ", AGUA FRIA</t>
    </r>
  </si>
  <si>
    <r>
      <rPr>
        <b/>
        <sz val="8"/>
        <rFont val="Arial"/>
        <family val="2"/>
      </rPr>
      <t>13.5.27. CPU_IFAM.COZ.118 - BACIA SANITARIA (VASO) CONVENCIONAL PARA PCD SEM FURO FRONTAL, DE LOUÇA BRANCA INCLUINDO CAIXA ACOPLADA- FORNECIMENTO E INSTALAÇÃO (INCLUSIVE ENGATE PLASTICO DE 40CM). (UN)</t>
    </r>
  </si>
  <si>
    <r>
      <rPr>
        <sz val="7"/>
        <rFont val="Calibri"/>
        <family val="2"/>
      </rPr>
      <t>COTAÇÃO.COZ.042</t>
    </r>
  </si>
  <si>
    <r>
      <rPr>
        <sz val="7"/>
        <rFont val="Calibri"/>
        <family val="2"/>
      </rPr>
      <t>BACIA SANITARIA (VASO) CONVENCIONAL PARA PCD SEM FURO FRONTAL INCLUINDO CAIXA ACOPLADA</t>
    </r>
  </si>
  <si>
    <r>
      <rPr>
        <sz val="7"/>
        <rFont val="Calibri"/>
        <family val="2"/>
      </rPr>
      <t>00011681</t>
    </r>
  </si>
  <si>
    <r>
      <rPr>
        <sz val="7"/>
        <rFont val="Calibri"/>
        <family val="2"/>
      </rPr>
      <t>ENGATE/RABICHO FLEXIVEL PLASTICO (PVC OU ABS) BRANCO 1/2 " X 40 CM</t>
    </r>
  </si>
  <si>
    <r>
      <rPr>
        <b/>
        <sz val="8"/>
        <rFont val="Arial"/>
        <family val="2"/>
      </rPr>
      <t>13.5.28. 100849 - ASSENTO SANITÁRIO CONVENCIONAL - FORNECIMENTO E INSTALACAO. AF_01/2020 (UN)</t>
    </r>
  </si>
  <si>
    <r>
      <rPr>
        <sz val="7"/>
        <rFont val="Calibri"/>
        <family val="2"/>
      </rPr>
      <t>00000377</t>
    </r>
  </si>
  <si>
    <r>
      <rPr>
        <sz val="7"/>
        <rFont val="Calibri"/>
        <family val="2"/>
      </rPr>
      <t>ASSENTO SANITARIO DE PLASTICO, TIPO CONVENCIONAL</t>
    </r>
  </si>
  <si>
    <r>
      <rPr>
        <b/>
        <sz val="8"/>
        <rFont val="Arial"/>
        <family val="2"/>
      </rPr>
      <t>13.5.29. 95545 - SABONETEIRA DE PAREDE EM METAL CROMADO, INCLUSO FIXAÇÃO. AF_01/2020 (UN)</t>
    </r>
  </si>
  <si>
    <r>
      <rPr>
        <sz val="7"/>
        <rFont val="Calibri"/>
        <family val="2"/>
      </rPr>
      <t>00011757</t>
    </r>
  </si>
  <si>
    <r>
      <rPr>
        <sz val="7"/>
        <rFont val="Calibri"/>
        <family val="2"/>
      </rPr>
      <t>SABONETEIRA DE PAREDE EM METAL CROMADO</t>
    </r>
  </si>
  <si>
    <r>
      <rPr>
        <b/>
        <sz val="8"/>
        <rFont val="Arial"/>
        <family val="2"/>
      </rPr>
      <t>13.5.30. CPU_IFAM.COZ.119 - VASO SANITARIO SIFONADO INFANTIL LOUCA BRANCA INCLUINDO CAIXA ACOPLADA E ASSENTO- FORNECIMENTO E INSTALAÇÃO (INCLUSIVE ENGATE PLASTICO DE 40CM). (UN)</t>
    </r>
  </si>
  <si>
    <r>
      <rPr>
        <sz val="7"/>
        <rFont val="Calibri"/>
        <family val="2"/>
      </rPr>
      <t>COTAÇÃO.COZ.044</t>
    </r>
  </si>
  <si>
    <r>
      <rPr>
        <sz val="7"/>
        <rFont val="Calibri"/>
        <family val="2"/>
      </rPr>
      <t>VASO SANITARIO SIFONADO INFANTIL LOUCA BRANCA INCLUINDO CAIXA ACOPLADA E ASSENTO</t>
    </r>
  </si>
  <si>
    <r>
      <rPr>
        <b/>
        <sz val="8"/>
        <rFont val="Arial"/>
        <family val="2"/>
      </rPr>
      <t>13.5.31. 100867 - BARRA DE APOIO RETA, EM ACO INOX POLIDO, COMPRIMENTO 70 CM, FIXADA NA PAREDE - FORNECIMENTO E INSTALAÇÃO. AF_01/2020 (UN)</t>
    </r>
  </si>
  <si>
    <r>
      <rPr>
        <sz val="7"/>
        <rFont val="Calibri"/>
        <family val="2"/>
      </rPr>
      <t>00036205</t>
    </r>
  </si>
  <si>
    <r>
      <rPr>
        <sz val="7"/>
        <rFont val="Calibri"/>
        <family val="2"/>
      </rPr>
      <t>BARRA DE APOIO RETA, EM ACO INOX POLIDO, COMPRIMENTO 70CM, DIAMETRO MINIMO 3 CM</t>
    </r>
  </si>
  <si>
    <r>
      <rPr>
        <b/>
        <sz val="8"/>
        <rFont val="Arial"/>
        <family val="2"/>
      </rPr>
      <t>13.5.32. CPU.IFAM_ACESS.020 - SUPORTE PARA AUXÍLIO DE DEFICIENTES FÍSICOS (BARRA DE APOIO) L = 40CM EM AÇO INOX D = 1 1/2" (UN) (UN)</t>
    </r>
  </si>
  <si>
    <r>
      <rPr>
        <sz val="7"/>
        <rFont val="Calibri"/>
        <family val="2"/>
      </rPr>
      <t>COTAÇÃO.COZ.0078</t>
    </r>
  </si>
  <si>
    <r>
      <rPr>
        <sz val="7"/>
        <rFont val="Calibri"/>
        <family val="2"/>
      </rPr>
      <t>SUPORTE PARA AUXÍLIO DE DEFICIENTES FÍSICOS (BARRA DE APOIO) L = 40CM EM AÇO INOX D = 1 1/2" (UN)</t>
    </r>
  </si>
  <si>
    <r>
      <rPr>
        <b/>
        <sz val="8"/>
        <rFont val="Arial"/>
        <family val="2"/>
      </rPr>
      <t>13.5.33. 86942 - LAVATÓRIO LOUÇA BRANCA SUSPENSO, 29,5 X 39CM OU EQUIVALENTE, PADRÃO POPULAR, INCLUSO SIFÃO TIPO GARRAFA EM PVC, VÁLVULA E ENGATE FLEXÍVEL 30CM EM PLÁSTICO E TORNEIRA CROMADA DE MESA, PADRÃO POPULAR - FORNECIMENTO E INSTALAÇÃO. AF_01/2020 (UN)</t>
    </r>
  </si>
  <si>
    <r>
      <rPr>
        <sz val="7"/>
        <rFont val="Calibri"/>
        <family val="2"/>
      </rPr>
      <t>00006146</t>
    </r>
  </si>
  <si>
    <r>
      <rPr>
        <sz val="7"/>
        <rFont val="Calibri"/>
        <family val="2"/>
      </rPr>
      <t>SIFAO PLASTICO TIPO COPO PARA TANQUE, 1.1/4 X 1.1/2 "</t>
    </r>
  </si>
  <si>
    <r>
      <rPr>
        <b/>
        <sz val="8"/>
        <rFont val="Arial"/>
        <family val="2"/>
      </rPr>
      <t>14.1.1. 91929 - CABO DE COBRE FLEXÍVEL ISOLADO, 4 MM², ANTI-CHAMA 0,6/1,0 KV, PARA CIRCUITOS TERMINAIS - FORNECIMENTO E INSTALAÇÃO. AF_12/2015 (M)</t>
    </r>
  </si>
  <si>
    <r>
      <rPr>
        <sz val="7"/>
        <rFont val="Calibri"/>
        <family val="2"/>
      </rPr>
      <t>00043460</t>
    </r>
  </si>
  <si>
    <r>
      <rPr>
        <sz val="7"/>
        <rFont val="Calibri"/>
        <family val="2"/>
      </rPr>
      <t>FERRAMENTAS - FAMILIA ELETRICISTA - HORISTA (ENCARGOS COMPLEMENTARES - COLETADO CAIXA)</t>
    </r>
  </si>
  <si>
    <r>
      <rPr>
        <sz val="7"/>
        <rFont val="Calibri"/>
        <family val="2"/>
      </rPr>
      <t>00043484</t>
    </r>
  </si>
  <si>
    <r>
      <rPr>
        <sz val="7"/>
        <rFont val="Calibri"/>
        <family val="2"/>
      </rPr>
      <t>EPI - FAMILIA ELETRICISTA - HORISTA (ENCARGOS COMPLEMENTARES - COLETADO CAIXA)</t>
    </r>
  </si>
  <si>
    <r>
      <rPr>
        <sz val="7"/>
        <rFont val="Calibri"/>
        <family val="2"/>
      </rPr>
      <t>00002436</t>
    </r>
  </si>
  <si>
    <r>
      <rPr>
        <sz val="7"/>
        <rFont val="Calibri"/>
        <family val="2"/>
      </rPr>
      <t>ELETRICISTA</t>
    </r>
  </si>
  <si>
    <r>
      <rPr>
        <sz val="7"/>
        <rFont val="Calibri"/>
        <family val="2"/>
      </rPr>
      <t>00000247</t>
    </r>
  </si>
  <si>
    <r>
      <rPr>
        <sz val="7"/>
        <rFont val="Calibri"/>
        <family val="2"/>
      </rPr>
      <t>AJUDANTE DE ELETRICISTA</t>
    </r>
  </si>
  <si>
    <r>
      <rPr>
        <sz val="7"/>
        <rFont val="Calibri"/>
        <family val="2"/>
      </rPr>
      <t>00001021</t>
    </r>
  </si>
  <si>
    <r>
      <rPr>
        <sz val="7"/>
        <rFont val="Calibri"/>
        <family val="2"/>
      </rPr>
      <t>CABO DE COBRE, FLEXIVEL, CLASSE 4 OU 5, ISOLACAO EM PVC/A, ANTICHAMA BWF-B, COBERTURA PVC-ST1, ANTICHAMA BWF-B, 1 CONDUTOR, 0,6/1 KV, SECAO NOMINAL 4 MM2</t>
    </r>
  </si>
  <si>
    <r>
      <rPr>
        <sz val="7"/>
        <rFont val="Calibri"/>
        <family val="2"/>
      </rPr>
      <t>00021127</t>
    </r>
  </si>
  <si>
    <r>
      <rPr>
        <sz val="7"/>
        <rFont val="Calibri"/>
        <family val="2"/>
      </rPr>
      <t>FITA ISOLANTE ADESIVA ANTICHAMA, USO ATE 750 V, EM ROLO DE 19 MM X 5 M</t>
    </r>
  </si>
  <si>
    <r>
      <rPr>
        <b/>
        <sz val="8"/>
        <rFont val="Arial"/>
        <family val="2"/>
      </rPr>
      <t>14.1.2. 92984 - CABO DE COBRE FLEXÍVEL ISOLADO, 25 MM², ANTI-CHAMA 0,6/1,0 KV, PARA DISTRIBUIÇÃO - FORNECIMENTO E INSTALAÇÃO. AF_12/2015 (M)</t>
    </r>
  </si>
  <si>
    <r>
      <rPr>
        <sz val="7"/>
        <rFont val="Calibri"/>
        <family val="2"/>
      </rPr>
      <t>00000996</t>
    </r>
  </si>
  <si>
    <r>
      <rPr>
        <sz val="7"/>
        <rFont val="Calibri"/>
        <family val="2"/>
      </rPr>
      <t>CABO DE COBRE, FLEXIVEL, CLASSE 4 OU 5, ISOLACAO EM PVC/A, ANTICHAMA BWF-B, COBERTURA PVC-ST1, ANTICHAMA BWF-B, 1 CONDUTOR, 0,6/1 KV, SECAO NOMINAL 25 MM2</t>
    </r>
  </si>
  <si>
    <r>
      <rPr>
        <b/>
        <sz val="8"/>
        <rFont val="Arial"/>
        <family val="2"/>
      </rPr>
      <t>14.1.3. 92988 - CABO DE COBRE FLEXÍVEL ISOLADO, 50 MM², ANTI-CHAMA 0,6/1,0 KV, PARA DISTRIBUIÇÃO - FORNECIMENTO E INSTALAÇÃO. AF_12/2015 (M)</t>
    </r>
  </si>
  <si>
    <r>
      <rPr>
        <sz val="7"/>
        <rFont val="Calibri"/>
        <family val="2"/>
      </rPr>
      <t>00001018</t>
    </r>
  </si>
  <si>
    <r>
      <rPr>
        <sz val="7"/>
        <rFont val="Calibri"/>
        <family val="2"/>
      </rPr>
      <t>CABO DE COBRE, FLEXIVEL, CLASSE 4 OU 5, ISOLACAO EM PVC/A, ANTICHAMA BWF-B, COBERTURA PVC-ST1, ANTICHAMA BWF-B, 1 CONDUTOR, 0,6/1 KV, SECAO NOMINAL 50 MM2</t>
    </r>
  </si>
  <si>
    <r>
      <rPr>
        <b/>
        <sz val="8"/>
        <rFont val="Arial"/>
        <family val="2"/>
      </rPr>
      <t>14.1.4. 93022 - CURVA 90 GRAUS PARA ELETRODUTO, PVC, ROSCÁVEL, DN 75 MM (2 1/2") - FORNECIMENTO E INSTALAÇÃO. AF_12/2015 (UN)</t>
    </r>
  </si>
  <si>
    <r>
      <rPr>
        <sz val="7"/>
        <rFont val="Calibri"/>
        <family val="2"/>
      </rPr>
      <t>00001887</t>
    </r>
  </si>
  <si>
    <r>
      <rPr>
        <sz val="7"/>
        <rFont val="Calibri"/>
        <family val="2"/>
      </rPr>
      <t>CURVA 90 GRAUS, LONGA, DE PVC RIGIDO ROSCAVEL, DE 2 1/2", PARA ELETRODUTO</t>
    </r>
  </si>
  <si>
    <r>
      <rPr>
        <b/>
        <sz val="8"/>
        <rFont val="Arial"/>
        <family val="2"/>
      </rPr>
      <t>14.1.5. 93010 - ELETRODUTO RÍGIDO ROSCÁVEL, PVC, DN 75 MM (2 1/2") - FORNECIMENTO E INSTALAÇÃO. AF_12/2015 (M)</t>
    </r>
  </si>
  <si>
    <r>
      <rPr>
        <sz val="7"/>
        <rFont val="Calibri"/>
        <family val="2"/>
      </rPr>
      <t>00002682</t>
    </r>
  </si>
  <si>
    <r>
      <rPr>
        <sz val="7"/>
        <rFont val="Calibri"/>
        <family val="2"/>
      </rPr>
      <t>ELETRODUTO DE PVC RIGIDO ROSCAVEL DE 2 1/2 ", SEM LUVA</t>
    </r>
  </si>
  <si>
    <r>
      <rPr>
        <b/>
        <sz val="8"/>
        <rFont val="Arial"/>
        <family val="2"/>
      </rPr>
      <t>14.1.6. 93358 - ESCAVAÇÃO MANUAL DE VALA COM PROFUNDIDADE MENOR OU IGUAL A 1,30 M. AF_02/2021 (M3)</t>
    </r>
  </si>
  <si>
    <r>
      <rPr>
        <b/>
        <sz val="8"/>
        <rFont val="Arial"/>
        <family val="2"/>
      </rPr>
      <t>14.1.7. 94994 - EXECUÇÃO DE PASSEIO (CALÇADA) OU PISO DE CONCRETO COM CONCRETO MOLDADO IN LOCO, FEITO EM OBRA, ACABAMENTO CONVENCIONAL, ESPESSURA 8 CM, ARMADO. AF_07/2016 (M2)</t>
    </r>
  </si>
  <si>
    <r>
      <rPr>
        <b/>
        <sz val="8"/>
        <rFont val="Arial"/>
        <family val="2"/>
      </rPr>
      <t>14.1.8. 97661 - REMOÇÃO DE CABOS ELÉTRICOS, DE FORMA MANUAL, SEM REAPROVEITAMENTO. AF_12/2017 (M)</t>
    </r>
  </si>
  <si>
    <r>
      <rPr>
        <b/>
        <sz val="8"/>
        <rFont val="Arial"/>
        <family val="2"/>
      </rPr>
      <t>14.1.9. 97670 - ELETRODUTO FLEXÍVEL CORRUGADO, PEAD, DN 100 (4?) - FORNECIMENTO E INSTALAÇÃO. AF_04/2016 (M)</t>
    </r>
  </si>
  <si>
    <r>
      <rPr>
        <sz val="7"/>
        <rFont val="Calibri"/>
        <family val="2"/>
      </rPr>
      <t>00039248</t>
    </r>
  </si>
  <si>
    <r>
      <rPr>
        <sz val="7"/>
        <rFont val="Calibri"/>
        <family val="2"/>
      </rPr>
      <t>ELETRODUTODUTO PEAD FLEXIVEL PAREDE SIMPLES, CORRUGACAO HELICOIDAL, COR PRETA, SEM ROSCA, DE 4",  PARA CABEAMENTO SUBTERRANEO (NBR 15715)</t>
    </r>
  </si>
  <si>
    <r>
      <rPr>
        <b/>
        <sz val="8"/>
        <rFont val="Arial"/>
        <family val="2"/>
      </rPr>
      <t>14.1.10. 97886 - CAIXA ENTERRADA ELÉTRICA RETANGULAR, EM ALVENARIA COM TIJOLOS CERÂMICOS MACIÇOS, FUNDO COM BRITA, DIMENSÕES INTERNAS: 0,3X0,3X0,3 M. AF_12/2020 (UN)</t>
    </r>
  </si>
  <si>
    <r>
      <rPr>
        <sz val="7"/>
        <rFont val="Calibri"/>
        <family val="2"/>
      </rPr>
      <t>00004720</t>
    </r>
  </si>
  <si>
    <r>
      <rPr>
        <sz val="7"/>
        <rFont val="Calibri"/>
        <family val="2"/>
      </rPr>
      <t>PEDRA BRITADA N. 0, OU PEDRISCO (4,8 A 9,5 MM) POSTO PEDREIRA/FORNECEDOR, SEM FRETE</t>
    </r>
  </si>
  <si>
    <r>
      <rPr>
        <b/>
        <sz val="8"/>
        <rFont val="Arial"/>
        <family val="2"/>
      </rPr>
      <t>14.1.11. 97888 - CAIXA ENTERRADA ELÉTRICA RETANGULAR, EM ALVENARIA COM TIJOLOS CERÂMICOS MACIÇOS, FUNDO COM BRITA, DIMENSÕES INTERNAS: 0,6X0,6X0,6 M. AF_12/2020 (UN)</t>
    </r>
  </si>
  <si>
    <r>
      <rPr>
        <b/>
        <sz val="8"/>
        <rFont val="Arial"/>
        <family val="2"/>
      </rPr>
      <t>14.1.12. 101895 - DISJUNTOR TERMOMAGNÉTICO TRIPOLAR , CORRENTE NOMINAL DE 125A - FORNECIMENTO E INSTALAÇÃO. AF_10/2020 (UN)</t>
    </r>
  </si>
  <si>
    <r>
      <rPr>
        <sz val="7"/>
        <rFont val="Calibri"/>
        <family val="2"/>
      </rPr>
      <t>00001578</t>
    </r>
  </si>
  <si>
    <r>
      <rPr>
        <sz val="7"/>
        <rFont val="Calibri"/>
        <family val="2"/>
      </rPr>
      <t>TERMINAL A COMPRESSAO EM COBRE ESTANHADO PARA CABO 50 MM2, 1 FURO E 1 COMPRESSAO, PARA PARAFUSO DE FIXACAO M8</t>
    </r>
  </si>
  <si>
    <r>
      <rPr>
        <sz val="7"/>
        <rFont val="Calibri"/>
        <family val="2"/>
      </rPr>
      <t>00002391</t>
    </r>
  </si>
  <si>
    <r>
      <rPr>
        <sz val="7"/>
        <rFont val="Calibri"/>
        <family val="2"/>
      </rPr>
      <t>DISJUNTOR TERMOMAGNETICO TRIPOLAR 125A</t>
    </r>
  </si>
  <si>
    <r>
      <rPr>
        <b/>
        <sz val="8"/>
        <rFont val="Arial"/>
        <family val="2"/>
      </rPr>
      <t>14.1.13. CPU.LAB.BIC_005 - ELETRODUTO FLEXÍVEL LISO, PEAD, DN 32 MM (1"), PARA CIRCUITOS TERMINAIS, INSTALADO ENTERRADO COM FITA DE SINALIZAÇÃO - FORNECIMENTO E INSTALAÇÃO (M)</t>
    </r>
  </si>
  <si>
    <r>
      <rPr>
        <sz val="7"/>
        <rFont val="Calibri"/>
        <family val="2"/>
      </rPr>
      <t>00040401</t>
    </r>
  </si>
  <si>
    <r>
      <rPr>
        <sz val="7"/>
        <rFont val="Calibri"/>
        <family val="2"/>
      </rPr>
      <t>ELETRODUTO FLEXIVEL PLANO EM PEAD, COR PRETA E LARANJA,  DIAMETRO 32 MM</t>
    </r>
  </si>
  <si>
    <r>
      <rPr>
        <sz val="7"/>
        <rFont val="Calibri"/>
        <family val="2"/>
      </rPr>
      <t>42015</t>
    </r>
  </si>
  <si>
    <r>
      <rPr>
        <sz val="7"/>
        <rFont val="Calibri"/>
        <family val="2"/>
      </rPr>
      <t>FITA PLASTICA ZEBRADA PARA DEMARCACAO DE AREAS, LARGURA = 7 CM, SEM ADESIVO (COLETADO CAIXA)</t>
    </r>
  </si>
  <si>
    <r>
      <rPr>
        <b/>
        <sz val="8"/>
        <rFont val="Arial"/>
        <family val="2"/>
      </rPr>
      <t>14.1.14. CPU.LAB.BIC_033 - DEMOLIÇÃO DE CALÇADA, DE FORMA MECANIZADA COM MARTELETE, SEM REAPROVEITAMENTO (M3)</t>
    </r>
  </si>
  <si>
    <r>
      <rPr>
        <b/>
        <sz val="8"/>
        <rFont val="Arial"/>
        <family val="2"/>
      </rPr>
      <t>14.1.15. CPU.LAB.BIC_034 - PERFILADO PERFURADO 38X38MM GALVANIZADO, INCLUINDO CONEXÕES E ACESSÓRIOS DE FIXAÇÃO - FORNECIMENTO E INSTALAÇÃO (M)</t>
    </r>
  </si>
  <si>
    <r>
      <rPr>
        <sz val="7"/>
        <rFont val="Calibri"/>
        <family val="2"/>
      </rPr>
      <t>00039028</t>
    </r>
  </si>
  <si>
    <r>
      <rPr>
        <sz val="7"/>
        <rFont val="Calibri"/>
        <family val="2"/>
      </rPr>
      <t>PERFILADO PERFURADO SIMPLES 38 X 38 MM, CHAPA 22</t>
    </r>
  </si>
  <si>
    <r>
      <rPr>
        <b/>
        <sz val="8"/>
        <rFont val="Arial"/>
        <family val="2"/>
      </rPr>
      <t>14.1.16. CPU.MAU_080 - FITA DE SINALIZAÇÃO PARA LINHAS ELÉTRICAS ENTERRADAS – FORNECIMENTO E INSTALAÇÃO (M)</t>
    </r>
  </si>
  <si>
    <r>
      <rPr>
        <b/>
        <sz val="8"/>
        <rFont val="Arial"/>
        <family val="2"/>
      </rPr>
      <t>14.1.17. CPU_IFAM.COZ.074 - REMOÇÃO DE DISJUNTORES SEM REAPROVEITAMENTO (UN)</t>
    </r>
  </si>
  <si>
    <r>
      <rPr>
        <b/>
        <sz val="8"/>
        <rFont val="Arial"/>
        <family val="2"/>
      </rPr>
      <t>14.2.1. 90458 - QUEBRA EM ALVENARIA PARA INSTALAÇÃO DE QUADRO DISTRIBUIÇÃO GRANDE (76X40 CM). AF_05/2015 (UN)</t>
    </r>
  </si>
  <si>
    <r>
      <rPr>
        <b/>
        <sz val="8"/>
        <rFont val="Arial"/>
        <family val="2"/>
      </rPr>
      <t>14.2.2. 93655 - DISJUNTOR MONOPOLAR TIPO DIN, CORRENTE NOMINAL DE 20A - FORNECIMENTO E INSTALAÇÃO. AF_10/2020 (UN)</t>
    </r>
  </si>
  <si>
    <r>
      <rPr>
        <sz val="7"/>
        <rFont val="Calibri"/>
        <family val="2"/>
      </rPr>
      <t>00001571</t>
    </r>
  </si>
  <si>
    <r>
      <rPr>
        <sz val="7"/>
        <rFont val="Calibri"/>
        <family val="2"/>
      </rPr>
      <t>TERMINAL A COMPRESSAO EM COBRE ESTANHADO PARA CABO 4 MM2, 1 FURO E 1 COMPRESSAO, PARA PARAFUSO DE FIXACAO M5</t>
    </r>
  </si>
  <si>
    <r>
      <rPr>
        <sz val="7"/>
        <rFont val="Calibri"/>
        <family val="2"/>
      </rPr>
      <t>00034653</t>
    </r>
  </si>
  <si>
    <r>
      <rPr>
        <sz val="7"/>
        <rFont val="Calibri"/>
        <family val="2"/>
      </rPr>
      <t>DISJUNTOR TIPO DIN/IEC, MONOPOLAR DE 6  ATE  32A</t>
    </r>
  </si>
  <si>
    <r>
      <rPr>
        <b/>
        <sz val="8"/>
        <rFont val="Arial"/>
        <family val="2"/>
      </rPr>
      <t>14.2.3. 93657 - DISJUNTOR MONOPOLAR TIPO DIN, CORRENTE NOMINAL DE 32A - FORNECIMENTO E INSTALAÇÃO. AF_10/2020 (UN)</t>
    </r>
  </si>
  <si>
    <r>
      <rPr>
        <sz val="7"/>
        <rFont val="Calibri"/>
        <family val="2"/>
      </rPr>
      <t>00001573</t>
    </r>
  </si>
  <si>
    <r>
      <rPr>
        <sz val="7"/>
        <rFont val="Calibri"/>
        <family val="2"/>
      </rPr>
      <t>TERMINAL A COMPRESSAO EM COBRE ESTANHADO PARA CABO 6 MM2, 1 FURO E 1 COMPRESSAO, PARA PARAFUSO DE FIXACAO M6</t>
    </r>
  </si>
  <si>
    <r>
      <rPr>
        <b/>
        <sz val="8"/>
        <rFont val="Arial"/>
        <family val="2"/>
      </rPr>
      <t>14.2.4. 93662 - DISJUNTOR BIPOLAR TIPO DIN, CORRENTE NOMINAL DE 20A - FORNECIMENTO E INSTALAÇÃO. AF_10/2020 (UN)</t>
    </r>
  </si>
  <si>
    <r>
      <rPr>
        <sz val="7"/>
        <rFont val="Calibri"/>
        <family val="2"/>
      </rPr>
      <t>00034616</t>
    </r>
  </si>
  <si>
    <r>
      <rPr>
        <sz val="7"/>
        <rFont val="Calibri"/>
        <family val="2"/>
      </rPr>
      <t>DISJUNTOR TIPO DIN/IEC, BIPOLAR DE 6 ATE 32A</t>
    </r>
  </si>
  <si>
    <r>
      <rPr>
        <b/>
        <sz val="8"/>
        <rFont val="Arial"/>
        <family val="2"/>
      </rPr>
      <t>14.2.5. 93670 - DISJUNTOR TRIPOLAR TIPO DIN, CORRENTE NOMINAL DE 25A - FORNECIMENTO E INSTALAÇÃO. AF_10/2020 (UN)</t>
    </r>
  </si>
  <si>
    <r>
      <rPr>
        <sz val="7"/>
        <rFont val="Calibri"/>
        <family val="2"/>
      </rPr>
      <t>00034709</t>
    </r>
  </si>
  <si>
    <r>
      <rPr>
        <sz val="7"/>
        <rFont val="Calibri"/>
        <family val="2"/>
      </rPr>
      <t>DISJUNTOR TIPO DIN/IEC, TRIPOLAR DE 10 ATE 50A</t>
    </r>
  </si>
  <si>
    <r>
      <rPr>
        <b/>
        <sz val="8"/>
        <rFont val="Arial"/>
        <family val="2"/>
      </rPr>
      <t>14.2.6. 93673 - DISJUNTOR TRIPOLAR TIPO DIN, CORRENTE NOMINAL DE 50A - FORNECIMENTO E INSTALAÇÃO. AF_10/2020 (UN)</t>
    </r>
  </si>
  <si>
    <r>
      <rPr>
        <sz val="7"/>
        <rFont val="Calibri"/>
        <family val="2"/>
      </rPr>
      <t>00001575</t>
    </r>
  </si>
  <si>
    <r>
      <rPr>
        <sz val="7"/>
        <rFont val="Calibri"/>
        <family val="2"/>
      </rPr>
      <t>TERMINAL A COMPRESSAO EM COBRE ESTANHADO PARA CABO 16 MM2, 1 FURO E 1 COMPRESSAO, PARA PARAFUSO DE FIXACAO M6</t>
    </r>
  </si>
  <si>
    <r>
      <rPr>
        <b/>
        <sz val="8"/>
        <rFont val="Arial"/>
        <family val="2"/>
      </rPr>
      <t>14.2.7. 101881 - QUADRO DE DISTRIBUIÇÃO DE ENERGIA EM CHAPA DE AÇO GALVANIZADO, DE EMBUTIR, COM BARRAMENTO TRIFÁSICO, PARA 40 DISJUNTORES DIN 100A - FORNECIMENTO E INSTALAÇÃO. AF_10/2020 (UN)</t>
    </r>
  </si>
  <si>
    <r>
      <rPr>
        <sz val="7"/>
        <rFont val="Calibri"/>
        <family val="2"/>
      </rPr>
      <t>00012042</t>
    </r>
  </si>
  <si>
    <r>
      <rPr>
        <sz val="7"/>
        <rFont val="Calibri"/>
        <family val="2"/>
      </rPr>
      <t>QUADRO DE DISTRIBUICAO COM BARRAMENTO TRIFASICO, DE EMBUTIR, EM CHAPA DE ACO GALVANIZADO, PARA 40 DISJUNTORES DIN, 100 A</t>
    </r>
  </si>
  <si>
    <r>
      <rPr>
        <b/>
        <sz val="8"/>
        <rFont val="Arial"/>
        <family val="2"/>
      </rPr>
      <t>14.2.8. COMP_IFAM_001 - DISJUNTOR TRIPOLAR TIPO DIN, CORRENTE NOMINAL DE 100A - FORNECIMENTO E INSTALAÇÃO. (UND)</t>
    </r>
  </si>
  <si>
    <r>
      <rPr>
        <sz val="7"/>
        <rFont val="Calibri"/>
        <family val="2"/>
      </rPr>
      <t>COTA_IFAM_002</t>
    </r>
  </si>
  <si>
    <r>
      <rPr>
        <sz val="7"/>
        <rFont val="Calibri"/>
        <family val="2"/>
      </rPr>
      <t>DISJUNTOR TRIPOLAR TIPO DIN, CORRENTE NOMINAL DE 100A</t>
    </r>
  </si>
  <si>
    <r>
      <rPr>
        <sz val="7"/>
        <rFont val="Calibri"/>
        <family val="2"/>
      </rPr>
      <t>UND</t>
    </r>
  </si>
  <si>
    <r>
      <rPr>
        <b/>
        <sz val="8"/>
        <rFont val="Arial"/>
        <family val="2"/>
      </rPr>
      <t>14.2.9. COMP_IFAM_002 - DISPOSITIVO DR, 4 POLOS, SENSIBILIDADE DE 300 MA, CORRENTE DE 100 A, TIPO AC - FORNECIMENTO E INSTALAÇÃO (UND)</t>
    </r>
  </si>
  <si>
    <r>
      <rPr>
        <sz val="7"/>
        <rFont val="Calibri"/>
        <family val="2"/>
      </rPr>
      <t>00039464</t>
    </r>
  </si>
  <si>
    <r>
      <rPr>
        <sz val="7"/>
        <rFont val="Calibri"/>
        <family val="2"/>
      </rPr>
      <t>DISPOSITIVO DR, 4 POLOS, SENSIBILIDADE DE 300 MA, CORRENTE DE 100 A, TIPO AC</t>
    </r>
  </si>
  <si>
    <r>
      <rPr>
        <b/>
        <sz val="8"/>
        <rFont val="Arial"/>
        <family val="2"/>
      </rPr>
      <t>14.2.10. CPU_IFAM.COZ.074 - REMOÇÃO DE DISJUNTORES SEM REAPROVEITAMENTO (UN)</t>
    </r>
  </si>
  <si>
    <r>
      <rPr>
        <b/>
        <sz val="8"/>
        <rFont val="Arial"/>
        <family val="2"/>
      </rPr>
      <t>14.2.11. CPU_IFAM.COZ.075 - REMOÇÃO DE QUADRO ELÉTRICO DE EMBUTIR SEM REAPROVEITAMENTO (UN)</t>
    </r>
  </si>
  <si>
    <r>
      <rPr>
        <b/>
        <sz val="8"/>
        <rFont val="Arial"/>
        <family val="2"/>
      </rPr>
      <t>14.2.12. CPU_IFAM.COZ.080 - DISPOSITIVO DR, 2 POLOS, SENSIBILIDADE DE 30 MA, CORRENTE DE 40 A, TIPO AC - FORNECIMENTO E INSTALAÇÃO. (UN)</t>
    </r>
  </si>
  <si>
    <r>
      <rPr>
        <sz val="7"/>
        <rFont val="Calibri"/>
        <family val="2"/>
      </rPr>
      <t>00039446</t>
    </r>
  </si>
  <si>
    <r>
      <rPr>
        <sz val="7"/>
        <rFont val="Calibri"/>
        <family val="2"/>
      </rPr>
      <t>DISPOSITIVO DR, 2 POLOS, SENSIBILIDADE DE 30 MA, CORRENTE DE 40 A, TIPO AC</t>
    </r>
  </si>
  <si>
    <r>
      <rPr>
        <b/>
        <sz val="8"/>
        <rFont val="Arial"/>
        <family val="2"/>
      </rPr>
      <t>14.2.13. CPU_IFAM.COZ.099 - DISPOSITIVO DPS CLASSE II, 1 POLO, TENSAO MAXIMA DE 175 V, CORRENTE MAXIMA DE *20* KA (TIPO AC) - FORNECIMENTO E INSTALAÇÃO (UN)</t>
    </r>
  </si>
  <si>
    <r>
      <rPr>
        <sz val="7"/>
        <rFont val="Calibri"/>
        <family val="2"/>
      </rPr>
      <t>00039465</t>
    </r>
  </si>
  <si>
    <r>
      <rPr>
        <sz val="7"/>
        <rFont val="Calibri"/>
        <family val="2"/>
      </rPr>
      <t>DISPOSITIVO DPS CLASSE II, 1 POLO, TENSAO MAXIMA DE 175 V, CORRENTE MAXIMA DE *20* KA (TIPO AC)</t>
    </r>
  </si>
  <si>
    <r>
      <rPr>
        <b/>
        <sz val="8"/>
        <rFont val="Arial"/>
        <family val="2"/>
      </rPr>
      <t>14.2.14. CPU_IFAM.COZ.100 - DISPOSITIVO DR, 2 POLOS, SENSIBILIDADE DE 30 MA, CORRENTE DE 25 A, TIPO AC - FORNECIMENTO E INSTALAÇÃO. (UN)</t>
    </r>
  </si>
  <si>
    <r>
      <rPr>
        <sz val="7"/>
        <rFont val="Calibri"/>
        <family val="2"/>
      </rPr>
      <t>00001570</t>
    </r>
  </si>
  <si>
    <r>
      <rPr>
        <sz val="7"/>
        <rFont val="Calibri"/>
        <family val="2"/>
      </rPr>
      <t>TERMINAL A COMPRESSAO EM COBRE ESTANHADO PARA CABO 2,5 MM2, 1 FURO E 1 COMPRESSAO, PARA PARAFUSO DE FIXACAO M5</t>
    </r>
  </si>
  <si>
    <r>
      <rPr>
        <sz val="7"/>
        <rFont val="Calibri"/>
        <family val="2"/>
      </rPr>
      <t>00039445</t>
    </r>
  </si>
  <si>
    <r>
      <rPr>
        <sz val="7"/>
        <rFont val="Calibri"/>
        <family val="2"/>
      </rPr>
      <t>DISPOSITIVO DR, 2 POLOS, SENSIBILIDADE DE 30 MA, CORRENTE DE 25 A, TIPO AC</t>
    </r>
  </si>
  <si>
    <r>
      <rPr>
        <b/>
        <sz val="8"/>
        <rFont val="Arial"/>
        <family val="2"/>
      </rPr>
      <t>14.3.1. 90457 - QUEBRA EM ALVENARIA PARA INSTALAÇÃO DE QUADRO DISTRIBUIÇÃO PEQUENO (19X25 CM). AF_05/2015 (UN)</t>
    </r>
  </si>
  <si>
    <r>
      <rPr>
        <b/>
        <sz val="8"/>
        <rFont val="Arial"/>
        <family val="2"/>
      </rPr>
      <t>14.3.2. 93655 - DISJUNTOR MONOPOLAR TIPO DIN, CORRENTE NOMINAL DE 20A - FORNECIMENTO E INSTALAÇÃO. AF_10/2020 (UN)</t>
    </r>
  </si>
  <si>
    <r>
      <rPr>
        <b/>
        <sz val="8"/>
        <rFont val="Arial"/>
        <family val="2"/>
      </rPr>
      <t>14.3.3. 93656 - DISJUNTOR MONOPOLAR TIPO DIN, CORRENTE NOMINAL DE 25A - FORNECIMENTO E INSTALAÇÃO. AF_10/2020 (UN)</t>
    </r>
  </si>
  <si>
    <r>
      <rPr>
        <b/>
        <sz val="8"/>
        <rFont val="Arial"/>
        <family val="2"/>
      </rPr>
      <t>14.3.4. 93663 - DISJUNTOR BIPOLAR TIPO DIN, CORRENTE NOMINAL DE 25A - FORNECIMENTO E INSTALAÇÃO. AF_10/2020 (UN)</t>
    </r>
  </si>
  <si>
    <r>
      <rPr>
        <b/>
        <sz val="8"/>
        <rFont val="Arial"/>
        <family val="2"/>
      </rPr>
      <t>14.3.5. 93672 - DISJUNTOR TRIPOLAR TIPO DIN, CORRENTE NOMINAL DE 40A - FORNECIMENTO E INSTALAÇÃO. AF_10/2020 (UN)</t>
    </r>
  </si>
  <si>
    <r>
      <rPr>
        <sz val="7"/>
        <rFont val="Calibri"/>
        <family val="2"/>
      </rPr>
      <t>00001574</t>
    </r>
  </si>
  <si>
    <r>
      <rPr>
        <sz val="7"/>
        <rFont val="Calibri"/>
        <family val="2"/>
      </rPr>
      <t>TERMINAL A COMPRESSAO EM COBRE ESTANHADO PARA CABO 10 MM2, 1 FURO E 1 COMPRESSAO, PARA PARAFUSO DE FIXACAO M6</t>
    </r>
  </si>
  <si>
    <r>
      <rPr>
        <b/>
        <sz val="8"/>
        <rFont val="Arial"/>
        <family val="2"/>
      </rPr>
      <t>14.3.6. 101883 - QUADRO DE DISTRIBUIÇÃO DE ENERGIA EM CHAPA DE AÇO GALVANIZADO, DE EMBUTIR, COM BARRAMENTO TRIFÁSICO, PARA 18 DISJUNTORES DIN 100A - FORNECIMENTO E INSTALAÇÃO. AF_10/2020 (UN)</t>
    </r>
  </si>
  <si>
    <r>
      <rPr>
        <sz val="7"/>
        <rFont val="Calibri"/>
        <family val="2"/>
      </rPr>
      <t>00013395</t>
    </r>
  </si>
  <si>
    <r>
      <rPr>
        <sz val="7"/>
        <rFont val="Calibri"/>
        <family val="2"/>
      </rPr>
      <t>QUADRO DE DISTRIBUICAO COM BARRAMENTO TRIFASICO, DE EMBUTIR, EM CHAPA DE ACO GALVANIZADO, PARA 18 DISJUNTORES DIN, 100 A, INCLUINDO BARRAMENTO</t>
    </r>
  </si>
  <si>
    <r>
      <rPr>
        <b/>
        <sz val="8"/>
        <rFont val="Arial"/>
        <family val="2"/>
      </rPr>
      <t>14.3.7. CPU_IFAM.COZ.100 - DISPOSITIVO DR, 2 POLOS, SENSIBILIDADE DE 30 MA, CORRENTE DE 25 A, TIPO AC - FORNECIMENTO E INSTALAÇÃO. (UN)</t>
    </r>
  </si>
  <si>
    <r>
      <rPr>
        <b/>
        <sz val="8"/>
        <rFont val="Arial"/>
        <family val="2"/>
      </rPr>
      <t>14.4.1. 90443 - RASGO EM ALVENARIA PARA RAMAIS/ DISTRIBUIÇÃO COM DIAMETROS MENORES OU IGUAIS A 40 MM. AF_05/2015 (M)</t>
    </r>
  </si>
  <si>
    <r>
      <rPr>
        <b/>
        <sz val="8"/>
        <rFont val="Arial"/>
        <family val="2"/>
      </rPr>
      <t>14.4.2. 90456 - QUEBRA EM ALVENARIA PARA INSTALAÇÃO DE CAIXA DE TOMADA (4X4 OU 4X2). AF_05/2015 (UN)</t>
    </r>
  </si>
  <si>
    <r>
      <rPr>
        <b/>
        <sz val="8"/>
        <rFont val="Arial"/>
        <family val="2"/>
      </rPr>
      <t>14.4.3. 91854 - ELETRODUTO FLEXÍVEL CORRUGADO, PVC, DN 25 MM (3/4"), PARA CIRCUITOS TERMINAIS, INSTALADO EM PAREDE - FORNECIMENTO E INSTALAÇÃO. AF_12/2015 (M)</t>
    </r>
  </si>
  <si>
    <r>
      <rPr>
        <sz val="7"/>
        <rFont val="Calibri"/>
        <family val="2"/>
      </rPr>
      <t>00002688</t>
    </r>
  </si>
  <si>
    <r>
      <rPr>
        <sz val="7"/>
        <rFont val="Calibri"/>
        <family val="2"/>
      </rPr>
      <t>ELETRODUTO PVC FLEXIVEL CORRUGADO, COR AMARELA, DE 25 MM</t>
    </r>
  </si>
  <si>
    <r>
      <rPr>
        <b/>
        <sz val="8"/>
        <rFont val="Arial"/>
        <family val="2"/>
      </rPr>
      <t>14.4.4. 91860 - ELETRODUTO FLEXÍVEL CORRUGADO, PEAD, DN 40 MM (1 1/4"), PARA CIRCUITOS TERMINAIS, INSTALADO EM PAREDE - FORNECIMENTO E INSTALAÇÃO. AF_12/2015 (M)</t>
    </r>
  </si>
  <si>
    <r>
      <rPr>
        <sz val="7"/>
        <rFont val="Calibri"/>
        <family val="2"/>
      </rPr>
      <t>00039247</t>
    </r>
  </si>
  <si>
    <r>
      <rPr>
        <sz val="7"/>
        <rFont val="Calibri"/>
        <family val="2"/>
      </rPr>
      <t>ELETRODUTODUTO PEAD FLEXIVEL PAREDE SIMPLES, CORRUGACAO HELICOIDAL, COR PRETA, SEM ROSCA, DE 1 1/4",  PARA CABEAMENTO SUBTERRANEO (NBR 15715)</t>
    </r>
  </si>
  <si>
    <r>
      <rPr>
        <b/>
        <sz val="8"/>
        <rFont val="Arial"/>
        <family val="2"/>
      </rPr>
      <t>14.4.5. 91861 - ELETRODUTO FLEXÍVEL LISO, PEAD, DN 40 MM (1 1/4"), PARA CIRCUITOS TERMINAIS, INSTALADO EM PAREDE - FORNECIMENTO E INSTALAÇÃO. AF_12/2015 (M)</t>
    </r>
  </si>
  <si>
    <r>
      <rPr>
        <sz val="7"/>
        <rFont val="Calibri"/>
        <family val="2"/>
      </rPr>
      <t>00040402</t>
    </r>
  </si>
  <si>
    <r>
      <rPr>
        <sz val="7"/>
        <rFont val="Calibri"/>
        <family val="2"/>
      </rPr>
      <t>ELETRODUTO FLEXIVEL PLANO EM PEAD, COR PRETA E LARANJA,  DIAMETRO 40 MM</t>
    </r>
  </si>
  <si>
    <r>
      <rPr>
        <b/>
        <sz val="8"/>
        <rFont val="Arial"/>
        <family val="2"/>
      </rPr>
      <t>14.4.6. 91863 - ELETRODUTO RÍGIDO ROSCÁVEL, PVC, DN 25 MM (3/4"), PARA CIRCUITOS TERMINAIS, INSTALADO EM FORRO - FORNECIMENTO E INSTALAÇÃO. AF_12/2015 (M)</t>
    </r>
  </si>
  <si>
    <r>
      <rPr>
        <sz val="7"/>
        <rFont val="Calibri"/>
        <family val="2"/>
      </rPr>
      <t>00000392</t>
    </r>
  </si>
  <si>
    <r>
      <rPr>
        <sz val="7"/>
        <rFont val="Calibri"/>
        <family val="2"/>
      </rPr>
      <t>ABRACADEIRA EM ACO PARA AMARRACAO DE ELETRODUTOS, TIPO D, COM 1/2" E PARAFUSO DE FIXACAO</t>
    </r>
  </si>
  <si>
    <r>
      <rPr>
        <sz val="7"/>
        <rFont val="Calibri"/>
        <family val="2"/>
      </rPr>
      <t>00002674</t>
    </r>
  </si>
  <si>
    <r>
      <rPr>
        <sz val="7"/>
        <rFont val="Calibri"/>
        <family val="2"/>
      </rPr>
      <t>ELETRODUTO DE PVC RIGIDO ROSCAVEL DE 3/4 ", SEM LUVA</t>
    </r>
  </si>
  <si>
    <r>
      <rPr>
        <b/>
        <sz val="8"/>
        <rFont val="Arial"/>
        <family val="2"/>
      </rPr>
      <t>14.4.7. 91864 - ELETRODUTO RÍGIDO ROSCÁVEL, PVC, DN 32 MM (1"), PARA CIRCUITOS TERMINAIS, INSTALADO EM FORRO - FORNECIMENTO E INSTALAÇÃO. AF_12/2015 (M)</t>
    </r>
  </si>
  <si>
    <r>
      <rPr>
        <sz val="7"/>
        <rFont val="Calibri"/>
        <family val="2"/>
      </rPr>
      <t>00002685</t>
    </r>
  </si>
  <si>
    <r>
      <rPr>
        <sz val="7"/>
        <rFont val="Calibri"/>
        <family val="2"/>
      </rPr>
      <t>ELETRODUTO DE PVC RIGIDO ROSCAVEL DE 1 ", SEM LUVA</t>
    </r>
  </si>
  <si>
    <r>
      <rPr>
        <b/>
        <sz val="8"/>
        <rFont val="Arial"/>
        <family val="2"/>
      </rPr>
      <t>14.4.8. 91865 - ELETRODUTO RÍGIDO ROSCÁVEL, PVC, DN 40 MM (1 1/4"), PARA CIRCUITOS TERMINAIS, INSTALADO EM FORRO - FORNECIMENTO E INSTALAÇÃO. AF_12/2015 (M)</t>
    </r>
  </si>
  <si>
    <r>
      <rPr>
        <sz val="7"/>
        <rFont val="Calibri"/>
        <family val="2"/>
      </rPr>
      <t>00002684</t>
    </r>
  </si>
  <si>
    <r>
      <rPr>
        <sz val="7"/>
        <rFont val="Calibri"/>
        <family val="2"/>
      </rPr>
      <t>ELETRODUTO DE PVC RIGIDO ROSCAVEL DE 1 1/4 ", SEM LUVA</t>
    </r>
  </si>
  <si>
    <r>
      <rPr>
        <b/>
        <sz val="8"/>
        <rFont val="Arial"/>
        <family val="2"/>
      </rPr>
      <t>14.4.9. 91926 - CABO DE COBRE FLEXÍVEL ISOLADO, 2,5 MM², ANTI-CHAMA 450/750 V, PARA CIRCUITOS TERMINAIS - FORNECIMENTO E INSTALAÇÃO. AF_12/2015 (M)</t>
    </r>
  </si>
  <si>
    <r>
      <rPr>
        <sz val="7"/>
        <rFont val="Calibri"/>
        <family val="2"/>
      </rPr>
      <t>00001014</t>
    </r>
  </si>
  <si>
    <r>
      <rPr>
        <sz val="7"/>
        <rFont val="Calibri"/>
        <family val="2"/>
      </rPr>
      <t>CABO DE COBRE, FLEXIVEL, CLASSE 4 OU 5, ISOLACAO EM PVC/A, ANTICHAMA BWF-B, 1 CONDUTOR, 450/750 V, SECAO NOMINAL 2,5 MM2</t>
    </r>
  </si>
  <si>
    <r>
      <rPr>
        <b/>
        <sz val="8"/>
        <rFont val="Arial"/>
        <family val="2"/>
      </rPr>
      <t>14.4.10. 91928 - CABO DE COBRE FLEXÍVEL ISOLADO, 4 MM², ANTI-CHAMA 450/750 V, PARA CIRCUITOS TERMINAIS - FORNECIMENTO E INSTALAÇÃO. AF_12/2015 (M)</t>
    </r>
  </si>
  <si>
    <r>
      <rPr>
        <sz val="7"/>
        <rFont val="Calibri"/>
        <family val="2"/>
      </rPr>
      <t>00000981</t>
    </r>
  </si>
  <si>
    <r>
      <rPr>
        <sz val="7"/>
        <rFont val="Calibri"/>
        <family val="2"/>
      </rPr>
      <t>CABO DE COBRE, FLEXIVEL, CLASSE 4 OU 5, ISOLACAO EM PVC/A, ANTICHAMA BWF-B, 1 CONDUTOR, 450/750 V, SECAO NOMINAL 4 MM2</t>
    </r>
  </si>
  <si>
    <r>
      <rPr>
        <b/>
        <sz val="8"/>
        <rFont val="Arial"/>
        <family val="2"/>
      </rPr>
      <t>14.4.11. 91930 - CABO DE COBRE FLEXÍVEL ISOLADO, 6 MM², ANTI-CHAMA 450/750 V, PARA CIRCUITOS TERMINAIS - FORNECIMENTO E INSTALAÇÃO. AF_12/2015 (M)</t>
    </r>
  </si>
  <si>
    <r>
      <rPr>
        <sz val="7"/>
        <rFont val="Calibri"/>
        <family val="2"/>
      </rPr>
      <t>00000982</t>
    </r>
  </si>
  <si>
    <r>
      <rPr>
        <sz val="7"/>
        <rFont val="Calibri"/>
        <family val="2"/>
      </rPr>
      <t>CABO DE COBRE, FLEXIVEL, CLASSE 4 OU 5, ISOLACAO EM PVC/A, ANTICHAMA BWF-B, 1 CONDUTOR, 450/750 V, SECAO NOMINAL 6 MM2</t>
    </r>
  </si>
  <si>
    <r>
      <rPr>
        <b/>
        <sz val="8"/>
        <rFont val="Arial"/>
        <family val="2"/>
      </rPr>
      <t>14.4.12. 91932 - CABO DE COBRE FLEXÍVEL ISOLADO, 10 MM², ANTI-CHAMA 450/750 V, PARA CIRCUITOS TERMINAIS - FORNECIMENTO E INSTALAÇÃO. AF_12/2015 (M)</t>
    </r>
  </si>
  <si>
    <r>
      <rPr>
        <sz val="7"/>
        <rFont val="Calibri"/>
        <family val="2"/>
      </rPr>
      <t>00000980</t>
    </r>
  </si>
  <si>
    <r>
      <rPr>
        <sz val="7"/>
        <rFont val="Calibri"/>
        <family val="2"/>
      </rPr>
      <t>CABO DE COBRE, FLEXIVEL, CLASSE 4 OU 5, ISOLACAO EM PVC/A, ANTICHAMA BWF-B, 1 CONDUTOR, 450/750 V, SECAO NOMINAL 10 MM2</t>
    </r>
  </si>
  <si>
    <r>
      <rPr>
        <b/>
        <sz val="8"/>
        <rFont val="Arial"/>
        <family val="2"/>
      </rPr>
      <t>14.4.13. 91939 - CAIXA RETANGULAR 4" X 2" ALTA (2,00 M DO PISO), PVC, INSTALADA EM PAREDE - FORNECIMENTO E INSTALAÇÃO. AF_12/2015 (UN)</t>
    </r>
  </si>
  <si>
    <r>
      <rPr>
        <sz val="7"/>
        <rFont val="Calibri"/>
        <family val="2"/>
      </rPr>
      <t>00001872</t>
    </r>
  </si>
  <si>
    <r>
      <rPr>
        <sz val="7"/>
        <rFont val="Calibri"/>
        <family val="2"/>
      </rPr>
      <t>CAIXA DE PASSAGEM, EM PVC, DE 4" X 2", PARA ELETRODUTO FLEXIVEL CORRUGADO</t>
    </r>
  </si>
  <si>
    <r>
      <rPr>
        <b/>
        <sz val="8"/>
        <rFont val="Arial"/>
        <family val="2"/>
      </rPr>
      <t>14.4.14. 91940 - CAIXA RETANGULAR 4" X 2" MÉDIA (1,30 M DO PISO), PVC, INSTALADA EM PAREDE - FORNECIMENTO E INSTALAÇÃO. AF_12/2015 (UN)</t>
    </r>
  </si>
  <si>
    <r>
      <rPr>
        <b/>
        <sz val="8"/>
        <rFont val="Arial"/>
        <family val="2"/>
      </rPr>
      <t>14.4.15. 91941 - CAIXA RETANGULAR 4" X 2" BAIXA (0,30 M DO PISO), PVC, INSTALADA EM PAREDE - FORNECIMENTO E INSTALAÇÃO. AF_12/2015 (UN)</t>
    </r>
  </si>
  <si>
    <r>
      <rPr>
        <b/>
        <sz val="8"/>
        <rFont val="Arial"/>
        <family val="2"/>
      </rPr>
      <t>14.4.16. 91953 - INTERRUPTOR SIMPLES (1 MÓDULO), 10A/250V, INCLUINDO SUPORTE E PLACA - FORNECIMENTO E INSTALAÇÃO. AF_12/2015 (UN)</t>
    </r>
  </si>
  <si>
    <r>
      <rPr>
        <sz val="7"/>
        <rFont val="Calibri"/>
        <family val="2"/>
      </rPr>
      <t>00038112</t>
    </r>
  </si>
  <si>
    <r>
      <rPr>
        <sz val="7"/>
        <rFont val="Calibri"/>
        <family val="2"/>
      </rPr>
      <t>INTERRUPTOR SIMPLES 10A, 250V (APENAS MODULO)</t>
    </r>
  </si>
  <si>
    <r>
      <rPr>
        <sz val="7"/>
        <rFont val="Calibri"/>
        <family val="2"/>
      </rPr>
      <t>00038099</t>
    </r>
  </si>
  <si>
    <r>
      <rPr>
        <sz val="7"/>
        <rFont val="Calibri"/>
        <family val="2"/>
      </rPr>
      <t>SUPORTE DE FIXACAO PARA ESPELHO / PLACA 4" X 2", PARA 3 MODULOS, PARA INSTALACAO DE TOMADAS E INTERRUPTORES (SOMENTE SUPORTE)</t>
    </r>
  </si>
  <si>
    <r>
      <rPr>
        <sz val="7"/>
        <rFont val="Calibri"/>
        <family val="2"/>
      </rPr>
      <t>00038094</t>
    </r>
  </si>
  <si>
    <r>
      <rPr>
        <sz val="7"/>
        <rFont val="Calibri"/>
        <family val="2"/>
      </rPr>
      <t>ESPELHO / PLACA DE 3 POSTOS 4" X 2", PARA INSTALACAO DE TOMADAS E INTERRUPTORES</t>
    </r>
  </si>
  <si>
    <r>
      <rPr>
        <b/>
        <sz val="8"/>
        <rFont val="Arial"/>
        <family val="2"/>
      </rPr>
      <t>14.4.17. 91959 - INTERRUPTOR SIMPLES (2 MÓDULOS), 10A/250V, INCLUINDO SUPORTE E PLACA - FORNECIMENTO E INSTALAÇÃO. AF_12/2015 (UN)</t>
    </r>
  </si>
  <si>
    <r>
      <rPr>
        <b/>
        <sz val="8"/>
        <rFont val="Arial"/>
        <family val="2"/>
      </rPr>
      <t>14.4.18. 91967 - INTERRUPTOR SIMPLES (3 MÓDULOS), 10A/250V, INCLUINDO SUPORTE E PLACA - FORNECIMENTO E INSTALAÇÃO. AF_12/2015 (UN)</t>
    </r>
  </si>
  <si>
    <r>
      <rPr>
        <b/>
        <sz val="8"/>
        <rFont val="Arial"/>
        <family val="2"/>
      </rPr>
      <t>14.4.19. 91993 - TOMADA ALTA DE EMBUTIR (1 MÓDULO), 2P+T 20 A, INCLUINDO SUPORTE E PLACA - FORNECIMENTO E INSTALAÇÃO. AF_12/2015 (UN)</t>
    </r>
  </si>
  <si>
    <r>
      <rPr>
        <sz val="7"/>
        <rFont val="Calibri"/>
        <family val="2"/>
      </rPr>
      <t>00038102</t>
    </r>
  </si>
  <si>
    <r>
      <rPr>
        <sz val="7"/>
        <rFont val="Calibri"/>
        <family val="2"/>
      </rPr>
      <t>TOMADA 2P+T 20A, 250V  (APENAS MODULO)</t>
    </r>
  </si>
  <si>
    <r>
      <rPr>
        <b/>
        <sz val="8"/>
        <rFont val="Arial"/>
        <family val="2"/>
      </rPr>
      <t>14.4.20. 91997 - TOMADA MÉDIA DE EMBUTIR (1 MÓDULO), 2P+T 20 A, INCLUINDO SUPORTE E PLACA - FORNECIMENTO E INSTALAÇÃO. AF_12/2015 (UN)</t>
    </r>
  </si>
  <si>
    <r>
      <rPr>
        <b/>
        <sz val="8"/>
        <rFont val="Arial"/>
        <family val="2"/>
      </rPr>
      <t>14.4.21. 92001 - TOMADA BAIXA DE EMBUTIR (1 MÓDULO), 2P+T 20 A, INCLUINDO SUPORTE E PLACA - FORNECIMENTO E INSTALAÇÃO. AF_12/2015 (UN)</t>
    </r>
  </si>
  <si>
    <r>
      <rPr>
        <b/>
        <sz val="8"/>
        <rFont val="Arial"/>
        <family val="2"/>
      </rPr>
      <t>14.4.22. 92023 - INTERRUPTOR SIMPLES (1 MÓDULO) COM 1 TOMADA DE EMBUTIR 2P+T 10 A, INCLUINDO SUPORTE E PLACA - FORNECIMENTO E INSTALAÇÃO. AF_12/2015 (UN)</t>
    </r>
  </si>
  <si>
    <r>
      <rPr>
        <sz val="7"/>
        <rFont val="Calibri"/>
        <family val="2"/>
      </rPr>
      <t>00038101</t>
    </r>
  </si>
  <si>
    <r>
      <rPr>
        <sz val="7"/>
        <rFont val="Calibri"/>
        <family val="2"/>
      </rPr>
      <t>TOMADA 2P+T 10A, 250V  (APENAS MODULO)</t>
    </r>
  </si>
  <si>
    <r>
      <rPr>
        <b/>
        <sz val="8"/>
        <rFont val="Arial"/>
        <family val="2"/>
      </rPr>
      <t>14.4.23. 93358 - ESCAVAÇÃO MANUAL DE VALA COM PROFUNDIDADE MENOR OU IGUAL A 1,30 M. AF_02/2021 (M3)</t>
    </r>
  </si>
  <si>
    <r>
      <rPr>
        <b/>
        <sz val="8"/>
        <rFont val="Arial"/>
        <family val="2"/>
      </rPr>
      <t>14.4.24. 96995 - REATERRO MANUAL APILOADO COM SOQUETE. AF_10/2017 (M3)</t>
    </r>
  </si>
  <si>
    <r>
      <rPr>
        <b/>
        <sz val="8"/>
        <rFont val="Arial"/>
        <family val="2"/>
      </rPr>
      <t>14.4.25. 97660 - REMOÇÃO DE INTERRUPTORES/TOMADAS ELÉTRICAS, DE FORMA MANUAL, SEM REAPROVEITAMENTO. AF_12/2017 (UN)</t>
    </r>
  </si>
  <si>
    <r>
      <rPr>
        <b/>
        <sz val="8"/>
        <rFont val="Arial"/>
        <family val="2"/>
      </rPr>
      <t>14.4.26. 97661 - REMOÇÃO DE CABOS ELÉTRICOS, DE FORMA MANUAL, SEM REAPROVEITAMENTO. AF_12/2017 (M)</t>
    </r>
  </si>
  <si>
    <r>
      <rPr>
        <b/>
        <sz val="8"/>
        <rFont val="Arial"/>
        <family val="2"/>
      </rPr>
      <t>14.4.27. 97665 - REMOÇÃO DE LUMINÁRIAS, DE FORMA MANUAL, SEM REAPROVEITAMENTO. AF_12/2017 (UN)</t>
    </r>
  </si>
  <si>
    <r>
      <rPr>
        <b/>
        <sz val="8"/>
        <rFont val="Arial"/>
        <family val="2"/>
      </rPr>
      <t>14.4.28. 97667 - ELETRODUTO FLEXÍVEL CORRUGADO, PEAD, DN 50 (1 ½?) - FORNECIMENTO E INSTALAÇÃO. AF_04/2016 (M)</t>
    </r>
  </si>
  <si>
    <r>
      <rPr>
        <sz val="7"/>
        <rFont val="Calibri"/>
        <family val="2"/>
      </rPr>
      <t>00039246</t>
    </r>
  </si>
  <si>
    <r>
      <rPr>
        <sz val="7"/>
        <rFont val="Calibri"/>
        <family val="2"/>
      </rPr>
      <t>ELETRODUTODUTO PEAD FLEXIVEL PAREDE SIMPLES, CORRUGACAO HELICOIDAL, COR PRETA, SEM ROSCA, DE 1 1/2",  PARA CABEAMENTO SUBTERRANEO (NBR 15715)</t>
    </r>
  </si>
  <si>
    <r>
      <rPr>
        <b/>
        <sz val="8"/>
        <rFont val="Arial"/>
        <family val="2"/>
      </rPr>
      <t>14.4.29. 97886 - CAIXA ENTERRADA ELÉTRICA RETANGULAR, EM ALVENARIA COM TIJOLOS CERÂMICOS MACIÇOS, FUNDO COM BRITA, DIMENSÕES INTERNAS: 0,3X0,3X0,3 M. AF_12/2020 (UN)</t>
    </r>
  </si>
  <si>
    <r>
      <rPr>
        <b/>
        <sz val="8"/>
        <rFont val="Arial"/>
        <family val="2"/>
      </rPr>
      <t>14.4.30. CPU_IFAM.COZ.082 - ELETRODUTO PVC FLEXIVEL CORRUGADO, REFORCADO, COR LARANJA, DE 25 MM (3/4"), PARA CIRCUITOS TERMINAIS, INSTALADO EM PISO - FORNECIMENTO E INSTALAÇÃO. (M)</t>
    </r>
  </si>
  <si>
    <r>
      <rPr>
        <sz val="7"/>
        <rFont val="Calibri"/>
        <family val="2"/>
      </rPr>
      <t>00039244</t>
    </r>
  </si>
  <si>
    <r>
      <rPr>
        <sz val="7"/>
        <rFont val="Calibri"/>
        <family val="2"/>
      </rPr>
      <t>ELETRODUTO PVC FLEXIVEL CORRUGADO, REFORCADO, COR LARANJA, DE 25 MM, PARA LAJES E PISOS</t>
    </r>
  </si>
  <si>
    <r>
      <rPr>
        <b/>
        <sz val="8"/>
        <rFont val="Arial"/>
        <family val="2"/>
      </rPr>
      <t>14.4.31. CPU_IFAM.COZ.083 - CAIXA OCTOGONAL 4" X 4", PVC, INSTALADA EM FORRO - FORNECIMENTO E INSTALAÇÃO. (UN)</t>
    </r>
  </si>
  <si>
    <r>
      <rPr>
        <sz val="7"/>
        <rFont val="Calibri"/>
        <family val="2"/>
      </rPr>
      <t>00012001</t>
    </r>
  </si>
  <si>
    <r>
      <rPr>
        <sz val="7"/>
        <rFont val="Calibri"/>
        <family val="2"/>
      </rPr>
      <t>CAIXA OCTOGONAL DE FUNDO MOVEL, EM PVC, DE 4" X 4", PARA ELETRODUTO FLEXIVEL CORRUGADO</t>
    </r>
  </si>
  <si>
    <r>
      <rPr>
        <b/>
        <sz val="8"/>
        <rFont val="Arial"/>
        <family val="2"/>
      </rPr>
      <t>14.4.32. CPU_IFAM.COZ.084 - LUMINÁRIA COMERCIAL ALETADA, DE SOBREPOR, COM 2 LÂMPADAS TUBULARES LED DE 12 W - FORNECIMENTO E INSTALAÇÃO (UN)</t>
    </r>
  </si>
  <si>
    <r>
      <rPr>
        <sz val="7"/>
        <rFont val="Calibri"/>
        <family val="2"/>
      </rPr>
      <t>COTAÇÃO.COZ.023</t>
    </r>
  </si>
  <si>
    <r>
      <rPr>
        <sz val="7"/>
        <rFont val="Calibri"/>
        <family val="2"/>
      </rPr>
      <t>LUMINÁRIA COMERCIAL ALETADA, DE SOBREPOR, PARA 2 LÂMPADAS TUBULARES</t>
    </r>
  </si>
  <si>
    <r>
      <rPr>
        <sz val="7"/>
        <rFont val="Calibri"/>
        <family val="2"/>
      </rPr>
      <t>COTAÇÃO.COZ.024</t>
    </r>
  </si>
  <si>
    <r>
      <rPr>
        <sz val="7"/>
        <rFont val="Calibri"/>
        <family val="2"/>
      </rPr>
      <t>LÂMPADA TUBULAR LED DE 12 W</t>
    </r>
  </si>
  <si>
    <r>
      <rPr>
        <b/>
        <sz val="8"/>
        <rFont val="Arial"/>
        <family val="2"/>
      </rPr>
      <t>14.4.33. CPU_IFAM.COZ.085 - LUMINÁRIA COMERCIAL ALETADA, DE SOBREPOR, COM 2 LÂMPADAS TUBULARES LED DE 18 W - FORNECIMENTO E INSTALAÇÃO (UN)</t>
    </r>
  </si>
  <si>
    <r>
      <rPr>
        <sz val="7"/>
        <rFont val="Calibri"/>
        <family val="2"/>
      </rPr>
      <t>00039387</t>
    </r>
  </si>
  <si>
    <r>
      <rPr>
        <sz val="7"/>
        <rFont val="Calibri"/>
        <family val="2"/>
      </rPr>
      <t>LAMPADA LED TUBULAR BIVOLT 18/20 W, BASE G13</t>
    </r>
  </si>
  <si>
    <r>
      <rPr>
        <b/>
        <sz val="8"/>
        <rFont val="Arial"/>
        <family val="2"/>
      </rPr>
      <t>14.4.34. CPU_IFAM.COZ.086 - LUMINÁRIA TIPO PLAFON EM PLÁSTICO, DE SOBREPOR, COM 1 LÂMPADA LED BULBO DE 10 W - FORNECIMENTO E INSTALAÇÃO. (UN)</t>
    </r>
  </si>
  <si>
    <r>
      <rPr>
        <sz val="7"/>
        <rFont val="Calibri"/>
        <family val="2"/>
      </rPr>
      <t>00038773</t>
    </r>
  </si>
  <si>
    <r>
      <rPr>
        <sz val="7"/>
        <rFont val="Calibri"/>
        <family val="2"/>
      </rPr>
      <t>LUMINARIA DE TETO PLAFON/PLAFONIER EM PLASTICO COM BASE E27, POTENCIA MAXIMA 60 W (NAO INCLUI LAMPADA)</t>
    </r>
  </si>
  <si>
    <r>
      <rPr>
        <sz val="7"/>
        <rFont val="Calibri"/>
        <family val="2"/>
      </rPr>
      <t>00038194</t>
    </r>
  </si>
  <si>
    <r>
      <rPr>
        <sz val="7"/>
        <rFont val="Calibri"/>
        <family val="2"/>
      </rPr>
      <t>LAMPADA LED 10 W BIVOLT BRANCA, FORMATO TRADICIONAL (BASE E27)</t>
    </r>
  </si>
  <si>
    <r>
      <rPr>
        <b/>
        <sz val="8"/>
        <rFont val="Arial"/>
        <family val="2"/>
      </rPr>
      <t>14.4.35. CPU_IFAM.COZ.087 - LUMINÁRIA DE EMERGÊNCIA - FORNECIMENTO E INSTALAÇÃO. (UN)</t>
    </r>
  </si>
  <si>
    <r>
      <rPr>
        <sz val="7"/>
        <rFont val="Calibri"/>
        <family val="2"/>
      </rPr>
      <t>COTAÇÃO.COZ.025</t>
    </r>
  </si>
  <si>
    <r>
      <rPr>
        <sz val="7"/>
        <rFont val="Calibri"/>
        <family val="2"/>
      </rPr>
      <t>LUMINARIA DE EMERGENCIA 30 LEDS, 200 LUMENS, POTENCIA 4 W, BATERIA DE LITIO, AUTONOMIA DE 6 HORAS</t>
    </r>
  </si>
  <si>
    <r>
      <rPr>
        <b/>
        <sz val="8"/>
        <rFont val="Arial"/>
        <family val="2"/>
      </rPr>
      <t>14.4.36. CPU_IFAM.COZ.089 - CANALETA PLÁSTICA SIMPLES 20X10MM COM TAMPA, SEM DIVISÃO - FORNECIMENTO E INSTALAÇÃO (UN)</t>
    </r>
  </si>
  <si>
    <r>
      <rPr>
        <sz val="7"/>
        <rFont val="Calibri"/>
        <family val="2"/>
      </rPr>
      <t>COTAÇÃO.COZ.026</t>
    </r>
  </si>
  <si>
    <r>
      <rPr>
        <sz val="7"/>
        <rFont val="Calibri"/>
        <family val="2"/>
      </rPr>
      <t>CANALETA PLÁSTICA SIMPLES 20X10MM COM TAMPA, SEM DIVISÃO</t>
    </r>
  </si>
  <si>
    <r>
      <rPr>
        <b/>
        <sz val="8"/>
        <rFont val="Arial"/>
        <family val="2"/>
      </rPr>
      <t>14.4.37. CPU_IFAM.COZ.090 - TOMADA ALTA DE SOBREPOR EM ALVENARIA (1 MÓDULO), 2P+T 10 A, INCLUINDO SUPORTE E PLACA - FORNECIMENTO E INSTALAÇÃO. (UN)</t>
    </r>
  </si>
  <si>
    <r>
      <rPr>
        <sz val="7"/>
        <rFont val="Calibri"/>
        <family val="2"/>
      </rPr>
      <t>COTAÇÃO.COZ.027</t>
    </r>
  </si>
  <si>
    <r>
      <rPr>
        <sz val="7"/>
        <rFont val="Calibri"/>
        <family val="2"/>
      </rPr>
      <t>TOMADA ALTA DE SOBREPOR EM ALVENARIA (1 MÓDULO), 2P+T 10 A, INCLUINDO SUPORTE E PLACA</t>
    </r>
  </si>
  <si>
    <r>
      <rPr>
        <b/>
        <sz val="8"/>
        <rFont val="Arial"/>
        <family val="2"/>
      </rPr>
      <t>14.4.38. CPU_IFAM.COZ.091 - REMOÇÃO DE POSTE DE FERRO GALVANIZADO SIMPLES (6,0 A 10,0 M) COM REAPROVEITAMENTO E INSTALAÇÃO DE COBRE NU DE 50 MM² (UN)</t>
    </r>
  </si>
  <si>
    <r>
      <rPr>
        <sz val="7"/>
        <rFont val="Calibri"/>
        <family val="2"/>
      </rPr>
      <t>00000867</t>
    </r>
  </si>
  <si>
    <r>
      <rPr>
        <sz val="7"/>
        <rFont val="Calibri"/>
        <family val="2"/>
      </rPr>
      <t>CABO DE COBRE NU 50 MM2 MEIO-DURO</t>
    </r>
  </si>
  <si>
    <r>
      <rPr>
        <b/>
        <sz val="8"/>
        <rFont val="Arial"/>
        <family val="2"/>
      </rPr>
      <t>14.4.39. CPU_IFAM.COZ.101 - PERFILADO PERFURADO 38X38MM GALVANIZADO, INCLUINDO CONEXÕES E ACESSÓRIOS DE FIXAÇÃO - FORNECIMENTO E INSTALAÇÃO (M)</t>
    </r>
  </si>
  <si>
    <r>
      <rPr>
        <b/>
        <sz val="8"/>
        <rFont val="Arial"/>
        <family val="2"/>
      </rPr>
      <t>14.4.40. CPU_IFAM.COZ.114 - POSTE DECORATIVO PARA JARDIM COM 2 LUMINÁRIAS EM FORMA DE GLOBO VOLTADAS PARA BAIXO, NA COR PRETA PINTADO A PÓ (TINTA POLIÉSTER), 2 METROS DE ALTURA, INCLUSO 2 LÂMPADAS LED 50W FORMATO TRADICIONAL (BASE E27) - FORNECIMENTO E INSTALAÇÃO. (UN)</t>
    </r>
  </si>
  <si>
    <r>
      <rPr>
        <sz val="7"/>
        <rFont val="Calibri"/>
        <family val="2"/>
      </rPr>
      <t>COTAÇÃO.COZ.039</t>
    </r>
  </si>
  <si>
    <r>
      <rPr>
        <sz val="7"/>
        <rFont val="Calibri"/>
        <family val="2"/>
      </rPr>
      <t>LÂMPADAS LED 50W, BIVOLT, FORMATO TRADICIONAL (BASE E27</t>
    </r>
  </si>
  <si>
    <r>
      <rPr>
        <sz val="7"/>
        <rFont val="Calibri"/>
        <family val="2"/>
      </rPr>
      <t>COTAÇÃO.COZ.038</t>
    </r>
  </si>
  <si>
    <r>
      <rPr>
        <sz val="7"/>
        <rFont val="Calibri"/>
        <family val="2"/>
      </rPr>
      <t>POSTE DECORATIVO PARA JARDIM COM 2 LUMINÁRIAS EM FORMA DE GLOBO VOLTADAS PARA BAIXO, NA COR PRETA PINTADO A PÓ (TINTA POLIÉSTER), 2 METROS DE ALTUR</t>
    </r>
  </si>
  <si>
    <r>
      <rPr>
        <b/>
        <sz val="8"/>
        <rFont val="Arial"/>
        <family val="2"/>
      </rPr>
      <t>14.4.41. CPU_IFAM.COZ.123 - ELETRODUTO RÍGIDO ROSCÁVEL, PVC, DN 50 MM (1 1/2"), PARA CIRCUITOS TERMINAIS, INSTALADO EM FORRO - FORNECIMENTO E INSTALAÇÃO. (M)</t>
    </r>
  </si>
  <si>
    <r>
      <rPr>
        <sz val="7"/>
        <rFont val="Calibri"/>
        <family val="2"/>
      </rPr>
      <t>00000394</t>
    </r>
  </si>
  <si>
    <r>
      <rPr>
        <sz val="7"/>
        <rFont val="Calibri"/>
        <family val="2"/>
      </rPr>
      <t>ABRACADEIRA EM ACO PARA AMARRACAO DE ELETRODUTOS, TIPO D, COM 1 1/2" E PARAFUSO DE FIXACAO</t>
    </r>
  </si>
  <si>
    <r>
      <rPr>
        <sz val="7"/>
        <rFont val="Calibri"/>
        <family val="2"/>
      </rPr>
      <t>00002680</t>
    </r>
  </si>
  <si>
    <r>
      <rPr>
        <sz val="7"/>
        <rFont val="Calibri"/>
        <family val="2"/>
      </rPr>
      <t>ELETRODUTO DE PVC RIGIDO ROSCAVEL DE 1 1/2 ", SEM LUVA</t>
    </r>
  </si>
  <si>
    <r>
      <rPr>
        <b/>
        <sz val="8"/>
        <rFont val="Arial"/>
        <family val="2"/>
      </rPr>
      <t>15.1.1. CPU_IFAM.COZ.031 - EXTINTOR DE PÓ QUIMICO TIPO ABC - CAPACIDADE EXTINTORA 3-A, 40-B-C FORNECIMENTO E INSTALAÇÃO (UN)</t>
    </r>
  </si>
  <si>
    <r>
      <rPr>
        <sz val="7"/>
        <rFont val="Calibri"/>
        <family val="2"/>
      </rPr>
      <t>COTAÇÃO.COZ.010</t>
    </r>
  </si>
  <si>
    <r>
      <rPr>
        <sz val="7"/>
        <rFont val="Calibri"/>
        <family val="2"/>
      </rPr>
      <t>EXTINTOR DE PÓ QUIMICO TIPO ABC - CAPACIDADE EXTINTORA 3-A, 40-B-C</t>
    </r>
  </si>
  <si>
    <r>
      <rPr>
        <b/>
        <sz val="8"/>
        <rFont val="Arial"/>
        <family val="2"/>
      </rPr>
      <t>15.1.2. CPU_IFAM.COZ.032 - PLACA DE SINALIZACAO DE SEGURANCA CONTRA INCENDIO, FOTOLUMINESCENTE, RETANGULAR, *13 X 26* CM, EM PVC *2* MM ANTI-CHAMAS (SIMBOLOS, CORES E PICTOGRAMAS CONFORME NBR 13434) FORNECIMENTO E INSTALAÇÃO (UN)</t>
    </r>
  </si>
  <si>
    <r>
      <rPr>
        <sz val="7"/>
        <rFont val="Calibri"/>
        <family val="2"/>
      </rPr>
      <t>00037539</t>
    </r>
  </si>
  <si>
    <r>
      <rPr>
        <sz val="7"/>
        <rFont val="Calibri"/>
        <family val="2"/>
      </rPr>
      <t>PLACA DE SINALIZACAO DE SEGURANCA CONTRA INCENDIO, FOTOLUMINESCENTE, RETANGULAR, *13 X 26* CM, EM PVC *2* MM ANTI-CHAMAS (SIMBOLOS, CORES E PICTOGRAMAS CONFORME NBR 16820)</t>
    </r>
  </si>
  <si>
    <r>
      <rPr>
        <b/>
        <sz val="8"/>
        <rFont val="Arial"/>
        <family val="2"/>
      </rPr>
      <t>15.1.3. CPU_IFAM.COZ.033 - PLACA DE SINALIZACAO DE SEGURANCA CONTRA INCENDIO, FOTOLUMINESCENTE, QUADRADA, *14 X 14* CM, EM PVC *2* MM ANTI-CHAMAS (SIMBOLOS, CORES E PICTOGRAMAS CONFORME NBR 13434) FORNECIMENTO E INSTALAÇÃO (UN)</t>
    </r>
  </si>
  <si>
    <r>
      <rPr>
        <sz val="7"/>
        <rFont val="Calibri"/>
        <family val="2"/>
      </rPr>
      <t>00037557</t>
    </r>
  </si>
  <si>
    <r>
      <rPr>
        <sz val="7"/>
        <rFont val="Calibri"/>
        <family val="2"/>
      </rPr>
      <t>PLACA DE SINALIZACAO DE SEGURANCA CONTRA INCENDIO, FOTOLUMINESCENTE, QUADRADA, *14 X 14* CM, EM PVC *2* MM ANTI-CHAMAS (SIMBOLOS, CORES E PICTOGRAMAS CONFORME NBR 16820)</t>
    </r>
  </si>
  <si>
    <r>
      <rPr>
        <b/>
        <sz val="8"/>
        <rFont val="Arial"/>
        <family val="2"/>
      </rPr>
      <t>16.1.1. 93358 - ESCAVAÇÃO MANUAL DE VALA COM PROFUNDIDADE MENOR OU IGUAL A 1,30 M. AF_02/2021 (M3)</t>
    </r>
  </si>
  <si>
    <r>
      <rPr>
        <b/>
        <sz val="8"/>
        <rFont val="Arial"/>
        <family val="2"/>
      </rPr>
      <t>16.1.2. 96532 - FABRICAÇÃO, MONTAGEM E DESMONTAGEM DE FÔRMA PARA SAPATA, EM MADEIRA SERRADA, E=25 MM, 2 UTILIZAÇÕES. AF_06/2017 (M2)</t>
    </r>
  </si>
  <si>
    <r>
      <rPr>
        <sz val="7"/>
        <rFont val="Calibri"/>
        <family val="2"/>
      </rPr>
      <t>00005073</t>
    </r>
  </si>
  <si>
    <r>
      <rPr>
        <sz val="7"/>
        <rFont val="Calibri"/>
        <family val="2"/>
      </rPr>
      <t>PREGO DE ACO POLIDO COM CABECA 17 X 24 (2 1/4 X 11)</t>
    </r>
  </si>
  <si>
    <r>
      <rPr>
        <sz val="7"/>
        <rFont val="Calibri"/>
        <family val="2"/>
      </rPr>
      <t>00005074</t>
    </r>
  </si>
  <si>
    <r>
      <rPr>
        <sz val="7"/>
        <rFont val="Calibri"/>
        <family val="2"/>
      </rPr>
      <t>PREGO DE ACO POLIDO COM CABECA 15 X 18 (1 1/2 X 13)</t>
    </r>
  </si>
  <si>
    <r>
      <rPr>
        <b/>
        <sz val="8"/>
        <rFont val="Arial"/>
        <family val="2"/>
      </rPr>
      <t>16.1.3. 89284 - ALVENARIA ESTRUTURAL DE BLOCOS CERÂMICOS 14X19X39, (ESPESSURA DE 14 CM), PARA PAREDES COM ÁREA LÍQUIDA MAIOR OU IGUAL QUE 6M², SEM VÃOS, UTILIZANDO PALHETA E ARGAMASSA DE ASSENTAMENTO COM PREPARO EM BETONEIRA. AF_12/2014 (M2)</t>
    </r>
  </si>
  <si>
    <r>
      <rPr>
        <sz val="7"/>
        <rFont val="Calibri"/>
        <family val="2"/>
      </rPr>
      <t>00034655</t>
    </r>
  </si>
  <si>
    <r>
      <rPr>
        <sz val="7"/>
        <rFont val="Calibri"/>
        <family val="2"/>
      </rPr>
      <t>CANALETA ESTRUTURAL CERAMICA, 14 X 19 X 39 CM, 6,0 MPA (NBR 15270)</t>
    </r>
  </si>
  <si>
    <r>
      <rPr>
        <sz val="7"/>
        <rFont val="Calibri"/>
        <family val="2"/>
      </rPr>
      <t>00034588</t>
    </r>
  </si>
  <si>
    <r>
      <rPr>
        <sz val="7"/>
        <rFont val="Calibri"/>
        <family val="2"/>
      </rPr>
      <t>BLOCO ESTRUTURAL CERAMICO 14 X 19 X 39 CM, 6,0 MPA (NBR 15270)</t>
    </r>
  </si>
  <si>
    <r>
      <rPr>
        <sz val="7"/>
        <rFont val="Calibri"/>
        <family val="2"/>
      </rPr>
      <t>00038548</t>
    </r>
  </si>
  <si>
    <r>
      <rPr>
        <sz val="7"/>
        <rFont val="Calibri"/>
        <family val="2"/>
      </rPr>
      <t>CANALETA ESTRUTURAL CERAMICA, 14 X 19 X 19 CM, 6,0 MPA (NBR 15270)</t>
    </r>
  </si>
  <si>
    <r>
      <rPr>
        <sz val="7"/>
        <rFont val="Calibri"/>
        <family val="2"/>
      </rPr>
      <t>00038603</t>
    </r>
  </si>
  <si>
    <r>
      <rPr>
        <sz val="7"/>
        <rFont val="Calibri"/>
        <family val="2"/>
      </rPr>
      <t>BLOCO ESTRUTURAL CERAMICO 14 X 19 X 34 CM, 6,0 MPA (NBR 15270)</t>
    </r>
  </si>
  <si>
    <r>
      <rPr>
        <sz val="7"/>
        <rFont val="Calibri"/>
        <family val="2"/>
      </rPr>
      <t>00034781</t>
    </r>
  </si>
  <si>
    <r>
      <rPr>
        <sz val="7"/>
        <rFont val="Calibri"/>
        <family val="2"/>
      </rPr>
      <t>MEIO BLOCO ESTRUTURAL CERAMICO 14 X 19 X 19 CM, 6,0 MPA (NBR 15270)</t>
    </r>
  </si>
  <si>
    <r>
      <rPr>
        <sz val="7"/>
        <rFont val="Calibri"/>
        <family val="2"/>
      </rPr>
      <t>00034547</t>
    </r>
  </si>
  <si>
    <r>
      <rPr>
        <sz val="7"/>
        <rFont val="Calibri"/>
        <family val="2"/>
      </rPr>
      <t>TELA DE ACO SOLDADA GALVANIZADA/ZINCADA PARA ALVENARIA, FIO  D = *1,20 A 1,70* MM, MALHA 15 X 15 MM, (C X L) *50 X 12* CM</t>
    </r>
  </si>
  <si>
    <r>
      <rPr>
        <b/>
        <sz val="8"/>
        <rFont val="Arial"/>
        <family val="2"/>
      </rPr>
      <t>16.1.4. 98679 - PISO CIMENTADO, TRAÇO 1:3 (CIMENTO E AREIA), ACABAMENTO LISO, ESPESSURA 2,0 CM, PREPARO MECÂNICO DA ARGAMASSA. AF_09/2020 (M2)</t>
    </r>
  </si>
  <si>
    <r>
      <rPr>
        <b/>
        <sz val="8"/>
        <rFont val="Arial"/>
        <family val="2"/>
      </rPr>
      <t>16.1.5. 96995 - REATERRO MANUAL APILOADO COM SOQUETE. AF_10/2017 (M3)</t>
    </r>
  </si>
  <si>
    <r>
      <rPr>
        <b/>
        <sz val="8"/>
        <rFont val="Arial"/>
        <family val="2"/>
      </rPr>
      <t>16.1.6. 100722 - PINTURA COM TINTA ALQUÍDICA DE FUNDO (TIPO ZARCÃO) APLICADA A ROLO OU PINCEL SOBRE SUPERFÍCIES METÁLICAS (EXCETO PERFIL) EXECUTADO EM OBRA (POR DEMÃO). AF_01/2020 (M2)</t>
    </r>
  </si>
  <si>
    <r>
      <rPr>
        <b/>
        <sz val="8"/>
        <rFont val="Arial"/>
        <family val="2"/>
      </rPr>
      <t>16.1.7. 100758 - PINTURA COM TINTA ALQUÍDICA DE ACABAMENTO (ESMALTE SINTÉTICO ACETINADO) APLICADA A ROLO OU PINCEL SOBRE SUPERFÍCIES METÁLICAS (EXCETO PERFIL) EXECUTADO EM OBRA (02 DEMÃOS). AF_01/2020 (M2)</t>
    </r>
  </si>
  <si>
    <r>
      <rPr>
        <b/>
        <sz val="8"/>
        <rFont val="Arial"/>
        <family val="2"/>
      </rPr>
      <t>16.1.8. 100701 - PORTA DE FERRO, DE ABRIR, TIPO GRADE COM CHAPA, COM GUARNIÇÕES. AF_12/2019 (M2)</t>
    </r>
  </si>
  <si>
    <r>
      <rPr>
        <sz val="7"/>
        <rFont val="Calibri"/>
        <family val="2"/>
      </rPr>
      <t>00004930</t>
    </r>
  </si>
  <si>
    <r>
      <rPr>
        <sz val="7"/>
        <rFont val="Calibri"/>
        <family val="2"/>
      </rPr>
      <t>PORTA DE ABRIR EM GRADIL COM BARRA CHATA 3 CM X 1/4", COM REQUADRO E GUARNICAO - COMPLETO - ACABAMENTO NATURAL</t>
    </r>
  </si>
  <si>
    <r>
      <rPr>
        <b/>
        <sz val="8"/>
        <rFont val="Arial"/>
        <family val="2"/>
      </rPr>
      <t>16.1.9. 87889 - CHAPISCO APLICADO EM ALVENARIA (SEM PRESENÇA DE VÃOS) E ESTRUTURAS DE CONCRETO DE FACHADA, COM ROLO PARA TEXTURA ACRÍLICA. ARGAMASSA TRAÇO 1:4 E EMULSÃO POLIMÉRICA (ADESIVO) COM PREPARO EM BETONEIRA 400L. AF_06/2014 (M2)</t>
    </r>
  </si>
  <si>
    <r>
      <rPr>
        <b/>
        <sz val="8"/>
        <rFont val="Arial"/>
        <family val="2"/>
      </rPr>
      <t>16.1.10. 87792 - EMBOÇO OU MASSA ÚNICA EM ARGAMASSA TRAÇO 1:2:8, PREPARO MECÂNICO COM BETONEIRA 400 L, APLICADA MANUALMENTE EM PANOS CEGOS DE FACHADA (SEM PRESENÇA DE VÃOS), ESPESSURA DE 25 MM. AF_06/2014 (M2)</t>
    </r>
  </si>
  <si>
    <r>
      <rPr>
        <b/>
        <sz val="8"/>
        <rFont val="Arial"/>
        <family val="2"/>
      </rPr>
      <t>16.1.11. 95305 - TEXTURA ACRÍLICA, APLICAÇÃO MANUAL EM PAREDE, UMA DEMÃO. AF_09/2016 (M2)</t>
    </r>
  </si>
  <si>
    <r>
      <rPr>
        <sz val="7"/>
        <rFont val="Calibri"/>
        <family val="2"/>
      </rPr>
      <t>00038877</t>
    </r>
  </si>
  <si>
    <r>
      <rPr>
        <sz val="7"/>
        <rFont val="Calibri"/>
        <family val="2"/>
      </rPr>
      <t>MASSA PARA TEXTURA LISA DE BASE ACRILICA, USO INTERNO E EXTERNO</t>
    </r>
  </si>
  <si>
    <r>
      <rPr>
        <b/>
        <sz val="8"/>
        <rFont val="Arial"/>
        <family val="2"/>
      </rPr>
      <t>16.1.12. 92775 - ARMAÇÃO DE PILAR OU VIGA DE UMA ESTRUTURA CONVENCIONAL DE CONCRETO ARMADO EM UMA EDIFICAÇÃO TÉRREA OU SOBRADO UTILIZANDO AÇO CA-60 DE 5,0 MM - MONTAGEM. AF_12/2015 (KG)</t>
    </r>
  </si>
  <si>
    <r>
      <rPr>
        <b/>
        <sz val="8"/>
        <rFont val="Arial"/>
        <family val="2"/>
      </rPr>
      <t>16.1.13. 92784 - ARMAÇÃO DE LAJE DE UMA ESTRUTURA CONVENCIONAL DE CONCRETO ARMADO EM UMA EDIFICAÇÃO TÉRREA OU SOBRADO UTILIZANDO AÇO CA-60 DE 5,0 MM - MONTAGEM. AF_12/2015 (KG)</t>
    </r>
  </si>
  <si>
    <r>
      <rPr>
        <b/>
        <sz val="8"/>
        <rFont val="Arial"/>
        <family val="2"/>
      </rPr>
      <t>16.1.14. 92776 - ARMAÇÃO DE PILAR OU VIGA DE UMA ESTRUTURA CONVENCIONAL DE CONCRETO ARMADO EM UMA EDIFICAÇÃO TÉRREA OU SOBRADO UTILIZANDO AÇO CA-50 DE 6,3 MM - MONTAGEM. AF_12/2015 (KG)</t>
    </r>
  </si>
  <si>
    <r>
      <rPr>
        <b/>
        <sz val="8"/>
        <rFont val="Arial"/>
        <family val="2"/>
      </rPr>
      <t>16.1.15. 92777 - ARMAÇÃO DE PILAR OU VIGA DE UMA ESTRUTURA CONVENCIONAL DE CONCRETO ARMADO EM UMA EDIFICAÇÃO TÉRREA OU SOBRADO UTILIZANDO AÇO CA-50 DE 8,0 MM - MONTAGEM. AF_12/2015 (KG)</t>
    </r>
  </si>
  <si>
    <r>
      <rPr>
        <b/>
        <sz val="8"/>
        <rFont val="Arial"/>
        <family val="2"/>
      </rPr>
      <t>16.1.16. 94965 - CONCRETO FCK = 25MPA, TRAÇO 1:2,3:2,7 (EM MASSA SECA DE CIMENTO/ AREIA MÉDIA/ BRITA 1) - PREPARO MECÂNICO COM BETONEIRA 400 L. AF_05/2021 (M3)</t>
    </r>
  </si>
  <si>
    <r>
      <rPr>
        <b/>
        <sz val="8"/>
        <rFont val="Arial"/>
        <family val="2"/>
      </rPr>
      <t>16.1.17. 92873 - LANÇAMENTO COM USO DE BALDES, ADENSAMENTO E ACABAMENTO DE CONCRETO EM ESTRUTURAS. AF_12/2015 (M3)</t>
    </r>
  </si>
  <si>
    <r>
      <rPr>
        <b/>
        <sz val="8"/>
        <rFont val="Arial"/>
        <family val="2"/>
      </rPr>
      <t>16.1.18. 92482 - MONTAGEM E DESMONTAGEM DE FÔRMA DE LAJE MACIÇA, PÉ-DIREITO SIMPLES, EM MADEIRA SERRADA, 1 UTILIZAÇÃO. AF_09/2020 (M2)</t>
    </r>
  </si>
  <si>
    <r>
      <rPr>
        <b/>
        <sz val="8"/>
        <rFont val="Arial"/>
        <family val="2"/>
      </rPr>
      <t>16.1.19. 95241 - LASTRO DE CONCRETO MAGRO, APLICADO EM PISOS, LAJES SOBRE SOLO OU RADIERS, ESPESSURA DE 5 CM. AF_07/2016 (M2)</t>
    </r>
  </si>
  <si>
    <r>
      <rPr>
        <b/>
        <sz val="8"/>
        <rFont val="Arial"/>
        <family val="2"/>
      </rPr>
      <t>16.2.1. COMP_IFAM_39749 - TUBO DE COBRE CLASSE "A", DN = 1 " (28 MM), PARA INSTALACOES DE MEDIA PRESSAO PARA GASES COMBUSTIVEIS E MEDICINAIS - FORNECIMENTO E INSTALAÇÃO (M)</t>
    </r>
  </si>
  <si>
    <r>
      <rPr>
        <sz val="7"/>
        <rFont val="Calibri"/>
        <family val="2"/>
      </rPr>
      <t>00039749</t>
    </r>
  </si>
  <si>
    <r>
      <rPr>
        <sz val="7"/>
        <rFont val="Calibri"/>
        <family val="2"/>
      </rPr>
      <t>TUBO DE COBRE CLASSE "A", DN = 1 " (28 MM), PARA INSTALACOES DE MEDIA PRESSAO PARA GASES COMBUSTIVEIS E MEDICINAIS</t>
    </r>
  </si>
  <si>
    <r>
      <rPr>
        <b/>
        <sz val="8"/>
        <rFont val="Arial"/>
        <family val="2"/>
      </rPr>
      <t>16.2.2. COMP_IFAM_39748 - TUBO DE COBRE CLASSE "A", DN = 3/4 " (22 MM), PARA INSTALACOES DE MEDIA PRESSAO PARA GASES COMBUSTIVEIS E MEDICINAIS - FORNECIMENTO E INSTALAÇÃO (M)</t>
    </r>
  </si>
  <si>
    <r>
      <rPr>
        <sz val="7"/>
        <rFont val="Calibri"/>
        <family val="2"/>
      </rPr>
      <t>00039748</t>
    </r>
  </si>
  <si>
    <r>
      <rPr>
        <sz val="7"/>
        <rFont val="Calibri"/>
        <family val="2"/>
      </rPr>
      <t>TUBO DE COBRE CLASSE "A", DN = 3/4 " (22 MM), PARA INSTALACOES DE MEDIA PRESSAO PARA GASES COMBUSTIVEIS E MEDICINAIS</t>
    </r>
  </si>
  <si>
    <r>
      <rPr>
        <b/>
        <sz val="8"/>
        <rFont val="Arial"/>
        <family val="2"/>
      </rPr>
      <t>16.2.3. COMP_IFAM_39747 - TUBO DE COBRE CLASSE "A", DN = 1/2 " (15 MM), PARA INSTALACOES DE MEDIA PRESSAO PARA GASES COMBUSTIVEIS E MEDICINAIS - FORNECIMENTO E INSTALAÇÃO (M)</t>
    </r>
  </si>
  <si>
    <r>
      <rPr>
        <sz val="7"/>
        <rFont val="Calibri"/>
        <family val="2"/>
      </rPr>
      <t>00039747</t>
    </r>
  </si>
  <si>
    <r>
      <rPr>
        <sz val="7"/>
        <rFont val="Calibri"/>
        <family val="2"/>
      </rPr>
      <t>TUBO DE COBRE CLASSE "A", DN = 1/2 " (15 MM), PARA INSTALACOES DE MEDIA PRESSAO PARA GASES COMBUSTIVEIS E MEDICINAIS</t>
    </r>
  </si>
  <si>
    <r>
      <rPr>
        <b/>
        <sz val="8"/>
        <rFont val="Arial"/>
        <family val="2"/>
      </rPr>
      <t>16.2.4. 92288 - COTOVELO EM COBRE, DN 28 MM, 90 GRAUS, SEM ANEL DE SOLDA, INSTALADO EM PRUMADA ? FORNECIMENTO E INSTALAÇÃO. AF_12/2015 (UN)</t>
    </r>
  </si>
  <si>
    <r>
      <rPr>
        <sz val="7"/>
        <rFont val="Calibri"/>
        <family val="2"/>
      </rPr>
      <t>00039897</t>
    </r>
  </si>
  <si>
    <r>
      <rPr>
        <sz val="7"/>
        <rFont val="Calibri"/>
        <family val="2"/>
      </rPr>
      <t>PASTA PARA SOLDA DE TUBOS E CONEXOES DE COBRE (EMBALAGEM COM 250 G)</t>
    </r>
  </si>
  <si>
    <r>
      <rPr>
        <sz val="7"/>
        <rFont val="Calibri"/>
        <family val="2"/>
      </rPr>
      <t>00012732</t>
    </r>
  </si>
  <si>
    <r>
      <rPr>
        <sz val="7"/>
        <rFont val="Calibri"/>
        <family val="2"/>
      </rPr>
      <t>SOLDA ESTANHO/COBRE PARA CONEXOES DE COBRE, FIO 2,5 MM, CARRETEL 500 GR (SEM CHUMBO)</t>
    </r>
  </si>
  <si>
    <r>
      <rPr>
        <sz val="7"/>
        <rFont val="Calibri"/>
        <family val="2"/>
      </rPr>
      <t>00012716</t>
    </r>
  </si>
  <si>
    <r>
      <rPr>
        <sz val="7"/>
        <rFont val="Calibri"/>
        <family val="2"/>
      </rPr>
      <t>COTOVELO DE COBRE 90 GRAUS (REF 607) SEM ANEL DE SOLDA, BOLSA X BOLSA, 28 MM</t>
    </r>
  </si>
  <si>
    <r>
      <rPr>
        <b/>
        <sz val="8"/>
        <rFont val="Arial"/>
        <family val="2"/>
      </rPr>
      <t>16.2.5. 93091 - BUCHA DE REDUÇÃO EM COBRE, DN 28 MM X 22 MM, SEM ANEL DE SOLDA, INSTALADO EM RAMAL DE DISTRIBUIÇÃO ? FORNECIMENTO E INSTALAÇÃO. AF_01/2016 (UN)</t>
    </r>
  </si>
  <si>
    <r>
      <rPr>
        <sz val="7"/>
        <rFont val="Calibri"/>
        <family val="2"/>
      </rPr>
      <t>00039887</t>
    </r>
  </si>
  <si>
    <r>
      <rPr>
        <sz val="7"/>
        <rFont val="Calibri"/>
        <family val="2"/>
      </rPr>
      <t>BUCHA DE REDUCAO DE COBRE (REF 600-2) SEM ANEL DE SOLDA, PONTA X BOLSA, 28 X 22 MM</t>
    </r>
  </si>
  <si>
    <r>
      <rPr>
        <b/>
        <sz val="8"/>
        <rFont val="Arial"/>
        <family val="2"/>
      </rPr>
      <t>16.2.6. 93051 - BUCHA DE REDUÇÃO EM COBRE, DN 22 MM X 15 MM, SEM ANEL DE SOLDA, BOLSA X BOLSA, INSTALADO EM PRUMADA ? FORNECIMENTO E INSTALAÇÃO. AF_01/2016 (UN)</t>
    </r>
  </si>
  <si>
    <r>
      <rPr>
        <sz val="7"/>
        <rFont val="Calibri"/>
        <family val="2"/>
      </rPr>
      <t>00039886</t>
    </r>
  </si>
  <si>
    <r>
      <rPr>
        <sz val="7"/>
        <rFont val="Calibri"/>
        <family val="2"/>
      </rPr>
      <t>BUCHA DE REDUCAO DE COBRE (REF 600-2) SEM ANEL DE SOLDA, PONTA X BOLSA, 22 X 15 MM</t>
    </r>
  </si>
  <si>
    <r>
      <rPr>
        <b/>
        <sz val="8"/>
        <rFont val="Arial"/>
        <family val="2"/>
      </rPr>
      <t>16.2.7. 92287 - COTOVELO EM COBRE, DN 22 MM, 90 GRAUS, SEM ANEL DE SOLDA, INSTALADO EM PRUMADA   FORNECIMENTO E INSTALAÇÃO. AF_12/2015 (UN)</t>
    </r>
  </si>
  <si>
    <r>
      <rPr>
        <sz val="7"/>
        <rFont val="Calibri"/>
        <family val="2"/>
      </rPr>
      <t>00012715</t>
    </r>
  </si>
  <si>
    <r>
      <rPr>
        <sz val="7"/>
        <rFont val="Calibri"/>
        <family val="2"/>
      </rPr>
      <t>COTOVELO DE COBRE 90 GRAUS (REF 607) SEM ANEL DE SOLDA, BOLSA X BOLSA, 22 MM</t>
    </r>
  </si>
  <si>
    <r>
      <rPr>
        <b/>
        <sz val="8"/>
        <rFont val="Arial"/>
        <family val="2"/>
      </rPr>
      <t>16.2.8. 92311 - COTOVELO EM COBRE, DN 15 MM, 90 GRAUS, SEM ANEL DE SOLDA, INSTALADO EM RAMAL DE DISTRIBUIÇÃO ? FORNECIMENTO E INSTALAÇÃO. AF_12/2015 (UN)</t>
    </r>
  </si>
  <si>
    <r>
      <rPr>
        <sz val="7"/>
        <rFont val="Calibri"/>
        <family val="2"/>
      </rPr>
      <t>00012714</t>
    </r>
  </si>
  <si>
    <r>
      <rPr>
        <sz val="7"/>
        <rFont val="Calibri"/>
        <family val="2"/>
      </rPr>
      <t>COTOVELO DE COBRE 90 GRAUS (REF 607) SEM ANEL DE SOLDA, BOLSA X BOLSA, 15 MM</t>
    </r>
  </si>
  <si>
    <r>
      <rPr>
        <b/>
        <sz val="8"/>
        <rFont val="Arial"/>
        <family val="2"/>
      </rPr>
      <t>16.2.9. 95250 - VÁLVULA DE ESFERA BRUTA, BRONZE, ROSCÁVEL, 1'' - FORNECIMENTO E INSTALAÇÃO. AF_08/2021 (UN)</t>
    </r>
  </si>
  <si>
    <r>
      <rPr>
        <sz val="7"/>
        <rFont val="Calibri"/>
        <family val="2"/>
      </rPr>
      <t>00011746</t>
    </r>
  </si>
  <si>
    <r>
      <rPr>
        <sz val="7"/>
        <rFont val="Calibri"/>
        <family val="2"/>
      </rPr>
      <t>VALVULA DE ESFERA BRUTA EM BRONZE, BITOLA 1 " (REF 1552-B)</t>
    </r>
  </si>
  <si>
    <r>
      <rPr>
        <b/>
        <sz val="8"/>
        <rFont val="Arial"/>
        <family val="2"/>
      </rPr>
      <t>16.2.10. 95249 - VÁLVULA DE ESFERA BRUTA, BRONZE, ROSCÁVEL, 3/4'' - FORNECIMENTO E INSTALAÇÃO. AF_08/2021 (UN)</t>
    </r>
  </si>
  <si>
    <r>
      <rPr>
        <sz val="7"/>
        <rFont val="Calibri"/>
        <family val="2"/>
      </rPr>
      <t>00011749</t>
    </r>
  </si>
  <si>
    <r>
      <rPr>
        <sz val="7"/>
        <rFont val="Calibri"/>
        <family val="2"/>
      </rPr>
      <t>VALVULA DE ESFERA BRUTA EM BRONZE, BITOLA 3/4 " (REF 1552-B)</t>
    </r>
  </si>
  <si>
    <r>
      <rPr>
        <b/>
        <sz val="8"/>
        <rFont val="Arial"/>
        <family val="2"/>
      </rPr>
      <t>16.2.11. COMP_IFAM_11756 - REGISTRO OU REGULADOR DE GAS COZINHA, VAZAO DE 2 KG/H, 2,8 KPA - FORNECIMENTO E INSTALAÇÃO (UND)</t>
    </r>
  </si>
  <si>
    <r>
      <rPr>
        <sz val="7"/>
        <rFont val="Calibri"/>
        <family val="2"/>
      </rPr>
      <t>00011756</t>
    </r>
  </si>
  <si>
    <r>
      <rPr>
        <sz val="7"/>
        <rFont val="Calibri"/>
        <family val="2"/>
      </rPr>
      <t>REGISTRO OU REGULADOR DE GAS COZINHA, VAZAO DE 2 KG/H, 2,8 KPA</t>
    </r>
  </si>
  <si>
    <r>
      <rPr>
        <b/>
        <sz val="8"/>
        <rFont val="Arial"/>
        <family val="2"/>
      </rPr>
      <t>16.2.12. COMP_IFAM_76744782 - VÁLVULA ESFERA 5/8'' PARA INSTALAÇÃO EM LINHA DE COBRE PARA GAS GLP - FORNECIMENTO E INSTALAÇÃO (UND)</t>
    </r>
  </si>
  <si>
    <r>
      <rPr>
        <sz val="7"/>
        <rFont val="Calibri"/>
        <family val="2"/>
      </rPr>
      <t>COMP-76744782</t>
    </r>
  </si>
  <si>
    <r>
      <rPr>
        <sz val="7"/>
        <rFont val="Calibri"/>
        <family val="2"/>
      </rPr>
      <t>VÁLVULA ESFERA 5/8'' PARA INSTALAÇÃO EM LINHA DE COBRE PARA GAS GLP</t>
    </r>
  </si>
  <si>
    <r>
      <rPr>
        <b/>
        <sz val="8"/>
        <rFont val="Arial"/>
        <family val="2"/>
      </rPr>
      <t>16.2.13. COMP_IFAM_96258134 - VALVULA REGULADORA DE PRESSÃO DE PRIMEIRO ESTAGIO GLP 30KGH - FORNECIMENTO E INSTALAÇÃO (UND)</t>
    </r>
  </si>
  <si>
    <r>
      <rPr>
        <sz val="7"/>
        <rFont val="Calibri"/>
        <family val="2"/>
      </rPr>
      <t>COMP-96258134</t>
    </r>
  </si>
  <si>
    <r>
      <rPr>
        <sz val="7"/>
        <rFont val="Calibri"/>
        <family val="2"/>
      </rPr>
      <t>VALVULA REGULADORA DE PRESSÃO DE PRIMEIRO ESTAGIO GLP 30KGH</t>
    </r>
  </si>
  <si>
    <r>
      <rPr>
        <b/>
        <sz val="8"/>
        <rFont val="Arial"/>
        <family val="2"/>
      </rPr>
      <t>16.2.14. COMP_IFAM_52966978 - BOTIJAO DE GAS P45 - FORNECIMENTO E INSTALAÇÃO (UND)</t>
    </r>
  </si>
  <si>
    <r>
      <rPr>
        <sz val="7"/>
        <rFont val="Calibri"/>
        <family val="2"/>
      </rPr>
      <t>COMP-52966978</t>
    </r>
  </si>
  <si>
    <r>
      <rPr>
        <sz val="7"/>
        <rFont val="Calibri"/>
        <family val="2"/>
      </rPr>
      <t>BOTIJAO DE GAS P45</t>
    </r>
  </si>
  <si>
    <r>
      <rPr>
        <b/>
        <sz val="8"/>
        <rFont val="Arial"/>
        <family val="2"/>
      </rPr>
      <t>16.2.15. 92300 - TE EM COBRE, DN 28 MM, SEM ANEL DE SOLDA, INSTALADO EM PRUMADA ? FORNECIMENTO E INSTALAÇÃO. AF_12/2015 (UN)</t>
    </r>
  </si>
  <si>
    <r>
      <rPr>
        <sz val="7"/>
        <rFont val="Calibri"/>
        <family val="2"/>
      </rPr>
      <t>00012735</t>
    </r>
  </si>
  <si>
    <r>
      <rPr>
        <sz val="7"/>
        <rFont val="Calibri"/>
        <family val="2"/>
      </rPr>
      <t>TE DE COBRE (REF 611) SEM ANEL DE SOLDA, BOLSA X BOLSA X BOLSA, 28 MM</t>
    </r>
  </si>
  <si>
    <r>
      <rPr>
        <b/>
        <sz val="8"/>
        <rFont val="Arial"/>
        <family val="2"/>
      </rPr>
      <t>16.2.16. 92299 - TE EM COBRE, DN 22 MM, SEM ANEL DE SOLDA, INSTALADO EM PRUMADA ? FORNECIMENTO E INSTALAÇÃO. AF_12/2015 (UN)</t>
    </r>
  </si>
  <si>
    <r>
      <rPr>
        <sz val="7"/>
        <rFont val="Calibri"/>
        <family val="2"/>
      </rPr>
      <t>00012734</t>
    </r>
  </si>
  <si>
    <r>
      <rPr>
        <sz val="7"/>
        <rFont val="Calibri"/>
        <family val="2"/>
      </rPr>
      <t>TE DE COBRE (REF 611) SEM ANEL DE SOLDA, BOLSA X BOLSA X BOLSA, 22 MM</t>
    </r>
  </si>
  <si>
    <r>
      <rPr>
        <b/>
        <sz val="8"/>
        <rFont val="Arial"/>
        <family val="2"/>
      </rPr>
      <t>16.2.17. 93358 - ESCAVAÇÃO MANUAL DE VALA COM PROFUNDIDADE MENOR OU IGUAL A 1,30 M. AF_02/2021 (M3)</t>
    </r>
  </si>
  <si>
    <r>
      <rPr>
        <b/>
        <sz val="8"/>
        <rFont val="Arial"/>
        <family val="2"/>
      </rPr>
      <t>16.2.18. 102486 - CONCRETO FCK = 15MPA, TRAÇO 1:3,4:3,4 (EM MASSA SECA DE CIMENTO/ AREIA MÉDIA/ SEIXO ROLADO) - PREPARO MANUAL. AF_05/2021 (M3)</t>
    </r>
  </si>
  <si>
    <r>
      <rPr>
        <sz val="7"/>
        <rFont val="Calibri"/>
        <family val="2"/>
      </rPr>
      <t>00004734</t>
    </r>
  </si>
  <si>
    <r>
      <rPr>
        <sz val="7"/>
        <rFont val="Calibri"/>
        <family val="2"/>
      </rPr>
      <t>SEIXO ROLADO PARA APLICACAO EM CONCRETO (POSTO PEDREIRA/FORNECEDOR, SEM FRETE)</t>
    </r>
  </si>
  <si>
    <r>
      <rPr>
        <b/>
        <sz val="8"/>
        <rFont val="Arial"/>
        <family val="2"/>
      </rPr>
      <t>16.2.19. 96995 - REATERRO MANUAL APILOADO COM SOQUETE. AF_10/2017 (M3)</t>
    </r>
  </si>
  <si>
    <r>
      <rPr>
        <b/>
        <sz val="8"/>
        <rFont val="Arial"/>
        <family val="2"/>
      </rPr>
      <t>16.2.20. 101906 - EXTINTOR DE INCÊNDIO PORTÁTIL COM CARGA DE CO2 DE 4 KG, CLASSE BC - FORNECIMENTO E INSTALAÇÃO. AF_10/2020_P (UN)</t>
    </r>
  </si>
  <si>
    <r>
      <rPr>
        <sz val="7"/>
        <rFont val="Calibri"/>
        <family val="2"/>
      </rPr>
      <t>00010888</t>
    </r>
  </si>
  <si>
    <r>
      <rPr>
        <sz val="7"/>
        <rFont val="Calibri"/>
        <family val="2"/>
      </rPr>
      <t>EXTINTOR DE INCENDIO PORTATIL COM CARGA DE GAS CARBONICO CO2 DE 4 KG, CLASSE BC</t>
    </r>
  </si>
  <si>
    <r>
      <rPr>
        <b/>
        <sz val="8"/>
        <rFont val="Arial"/>
        <family val="2"/>
      </rPr>
      <t>17.1. CPU_IFAM.COZ.037 - PLACA DE IDENTIFICAÇÃO DE AMBIENTE EM AÇO ESMALTADO 45 CM X 20 CM FORNECIMENTO E INSTALAÇÃO (UN)</t>
    </r>
  </si>
  <si>
    <r>
      <rPr>
        <sz val="7"/>
        <rFont val="Calibri"/>
        <family val="2"/>
      </rPr>
      <t>00013521</t>
    </r>
  </si>
  <si>
    <r>
      <rPr>
        <sz val="7"/>
        <rFont val="Calibri"/>
        <family val="2"/>
      </rPr>
      <t>PLACA DE ACO ESMALTADA PARA  IDENTIFICACAO DE RUA, *45 CM X 20* CM</t>
    </r>
  </si>
  <si>
    <r>
      <rPr>
        <b/>
        <sz val="8"/>
        <rFont val="Arial"/>
        <family val="2"/>
      </rPr>
      <t>17.2. CPU_IFAM.COZ.038 - PLACA DE INAUGURAÇÃO DE OBRA EM ALUMÍNIO 0,40 X 0,60 M FORNECIMENTO E INSTALAÇÃO (UN)</t>
    </r>
  </si>
  <si>
    <r>
      <rPr>
        <sz val="7"/>
        <rFont val="Calibri"/>
        <family val="2"/>
      </rPr>
      <t>00010848</t>
    </r>
  </si>
  <si>
    <r>
      <rPr>
        <sz val="7"/>
        <rFont val="Calibri"/>
        <family val="2"/>
      </rPr>
      <t>PLACA DE INAUGURACAO METALICA, *40* CM X *60* CM</t>
    </r>
  </si>
  <si>
    <r>
      <rPr>
        <b/>
        <sz val="8"/>
        <rFont val="Arial"/>
        <family val="2"/>
      </rPr>
      <t>17.3. CPU_IFAM.COZ.070 - COIFA PIRAMIDAL, CONFECCIONADA EM CHAPAS DE AÇO INOX 430 POLIDAS DE 0,6MM, MEDINDO 3500MM X 950MM CONFORME ESPECIFICAÇÕES - FORNECIMENTO E INSTALAÇÃO (UN)</t>
    </r>
  </si>
  <si>
    <r>
      <rPr>
        <sz val="7"/>
        <rFont val="Calibri"/>
        <family val="2"/>
      </rPr>
      <t>COTAÇÃO.COZ.037</t>
    </r>
  </si>
  <si>
    <r>
      <rPr>
        <sz val="7"/>
        <rFont val="Calibri"/>
        <family val="2"/>
      </rPr>
      <t>COIFA PIRAMIDAL - CONFECCIONADA EM CHAPAS DE AÇO INOX 430 POLIDAS DE 0,6MM, MEDINDO 3500MM X 950MM, COM 5500MM DE DUTOS DE 400MM DE DIAMETRO, 02 CURVAS 90º, EXAUSTOR VENTISILVA (ALTA ROTAÇÃO) DE 400MM BIVOLT, FILTRO INERCIAL E CHAPÉU CHINÊS. COIFA TODA COM CALHA, POSSUI DRENO E O FILTRO É DIRECIONADO APENAS NA TUBULAÇÃO</t>
    </r>
  </si>
  <si>
    <r>
      <rPr>
        <b/>
        <sz val="8"/>
        <rFont val="Arial"/>
        <family val="2"/>
      </rPr>
      <t>17.4. CPU_IFAM.COZ.124 - ESTAÇÃO DE TRATAMENTO DE ESGOTO COMPACTA COM VAZÃO DE PROJETO DE 60 M³/DIA CONFORME ESPECIFICAÇÕES - FORNECIMENTO E INSTALAÇÃO (UN)</t>
    </r>
  </si>
  <si>
    <r>
      <rPr>
        <sz val="7"/>
        <rFont val="Calibri"/>
        <family val="2"/>
      </rPr>
      <t>COTAÇÃO.COZ.045</t>
    </r>
  </si>
  <si>
    <r>
      <rPr>
        <sz val="7"/>
        <rFont val="Calibri"/>
        <family val="2"/>
      </rPr>
      <t>ESTAÇÃO DE TRATAMENTO DE ESGOTO COMPACTA COM VAZÃO DE PROJETO DE 60 M³/DIA, INCLUSIVE PRÉ-TRATAMENTO, SISTEMA ELEVATÓRIO, AERADOR DE AR, QUADRO DE COMANDO, CONSTRUÇÃO DE BASE DE CONCRETO.</t>
    </r>
  </si>
  <si>
    <r>
      <rPr>
        <b/>
        <sz val="7"/>
        <rFont val="Arial"/>
        <family val="2"/>
      </rPr>
      <t>VALOR BDI (18.35%):</t>
    </r>
  </si>
  <si>
    <r>
      <rPr>
        <b/>
        <sz val="8"/>
        <rFont val="Arial"/>
        <family val="2"/>
      </rPr>
      <t>18.1. 99802 - LIMPEZA DE PISO CERÂMICO OU PORCELANATO COM VASSOURA A SECO. AF_04/2019 (M2)</t>
    </r>
  </si>
  <si>
    <r>
      <rPr>
        <b/>
        <sz val="8"/>
        <rFont val="Arial"/>
        <family val="2"/>
      </rPr>
      <t>18.2. 99803 - LIMPEZA DE PISO CERÂMICO OU PORCELANATO COM PANO ÚMIDO. AF_04/2019 (M2)</t>
    </r>
  </si>
  <si>
    <r>
      <rPr>
        <b/>
        <sz val="8"/>
        <rFont val="Arial"/>
        <family val="2"/>
      </rPr>
      <t>18.3. 99806 - LIMPEZA DE REVESTIMENTO CERÂMICO EM PAREDE COM PANO ÚMIDO AF_04/2019 (M2)</t>
    </r>
  </si>
  <si>
    <r>
      <rPr>
        <b/>
        <sz val="8"/>
        <rFont val="Arial"/>
        <family val="2"/>
      </rPr>
      <t>18.4. 99814 - LIMPEZA DE SUPERFÍCIE COM JATO DE ALTA PRESSÃO. AF_04/2019 (M2)</t>
    </r>
  </si>
  <si>
    <r>
      <rPr>
        <sz val="7"/>
        <rFont val="Calibri"/>
        <family val="2"/>
      </rPr>
      <t>00000746</t>
    </r>
  </si>
  <si>
    <r>
      <rPr>
        <sz val="7"/>
        <rFont val="Calibri"/>
        <family val="2"/>
      </rPr>
      <t>LAVADORA DE ALTA PRESSAO (LAVA - JATO) PARA AGUA FRIA, PRESSAO DE OPERACAO ENTRE 1400 E 1900 LIB/POL2, VAZAO MAXIMA ENTRE  400 E 700 L/H, POTENCIA DE OPERACAO ENTRE 2,50 E 3,00 CV</t>
    </r>
  </si>
  <si>
    <r>
      <rPr>
        <b/>
        <sz val="8"/>
        <rFont val="Arial"/>
        <family val="2"/>
      </rPr>
      <t>18.5. 99826 - LIMPEZA DE FORRO REMOVÍVEL COM PANO ÚMIDO. AF_04/2019 (M2)</t>
    </r>
  </si>
  <si>
    <r>
      <rPr>
        <b/>
        <sz val="8"/>
        <rFont val="Arial"/>
        <family val="2"/>
      </rPr>
      <t>18.6. CPU_IFAM.COZ.096 - LIMPEZA PERMANENTE DA OBRA (MÊS)</t>
    </r>
  </si>
  <si>
    <r>
      <rPr>
        <b/>
        <sz val="8"/>
        <rFont val="Arial"/>
        <family val="2"/>
      </rPr>
      <t>CPU_IFAM.COZ.097 - PLACA DE OBRA EM LONA COM IMPRESSÃO DIGITAL- FORNECIMENTO E INSTALAÇÃO (M2)</t>
    </r>
  </si>
  <si>
    <r>
      <rPr>
        <b/>
        <sz val="8"/>
        <rFont val="Arial"/>
        <family val="2"/>
      </rPr>
      <t>CPU_IFAM.COZ.006 - TAXAS E EMOLUMENTOS (PRESIDENTE FIGUEIREDO) (UN)</t>
    </r>
  </si>
  <si>
    <r>
      <rPr>
        <b/>
        <sz val="8"/>
        <rFont val="Arial"/>
        <family val="2"/>
      </rPr>
      <t>IFAM102253 - DIVISORIA SANITÁRIA, TIPO CABINE, EM GRANITO CINZA POLIDO, ESP = 2CM, ASSENTADO COM ARGAMASSA COLANTE AC III-E, EXCLUSIVE FERRAGENS. AF_01/2021 (M2)</t>
    </r>
  </si>
  <si>
    <r>
      <rPr>
        <b/>
        <sz val="8"/>
        <rFont val="Arial"/>
        <family val="2"/>
      </rPr>
      <t>CPU_IFAM.COZ.179 - PISO EM GRANILITE, MARMORITE OU GRANITINA EM AMBIENTES INTERNOS. (M2)</t>
    </r>
  </si>
  <si>
    <r>
      <rPr>
        <b/>
        <sz val="8"/>
        <rFont val="Arial"/>
        <family val="2"/>
      </rPr>
      <t>CPU_IFAM.COZ.030 - ACABAMENTO SUPERFICIAL EM PISO DE ALTA RESISTENCIA COM LIXAMENTO E POLIMENTO (M2)</t>
    </r>
  </si>
  <si>
    <r>
      <rPr>
        <b/>
        <sz val="8"/>
        <rFont val="Arial"/>
        <family val="2"/>
      </rPr>
      <t>CPU_IFAM.COZ.093 - REVESTIMENTO PARA PAREDES INTERNAS COM PLACAS TIPO PORCELANATO DE DIMENSÕES 30X60 CM APLICADAS EM AMBIENTES DE ÁREA MENOR QUE 5 M² NA ALTURA INTEIRA DAS PAREDES. AF_06/2014 (M2)</t>
    </r>
  </si>
  <si>
    <r>
      <rPr>
        <b/>
        <sz val="8"/>
        <rFont val="Arial"/>
        <family val="2"/>
      </rPr>
      <t>CPU_IFAM.COZ.094 - REVESTIMENTO PARA PAREDES INTERNAS COM PLACAS TIPO PORCELANATO DE DIMENSÕES 30X60 CM APLICADAS EM AMBIENTES DE ÁREA MAIOR QUE 5 M² NA ALTURA INTEIRA DAS PAREDES. AF_06/2014 (M2)</t>
    </r>
  </si>
  <si>
    <r>
      <rPr>
        <b/>
        <sz val="8"/>
        <rFont val="Arial"/>
        <family val="2"/>
      </rPr>
      <t>IFAM102491 - PINTURA DE PISO COM RESINA ACRÍLICA (PISO DE ALTA RESISTÊNCIA), APLICAÇÃO MANUAL, DUAS DEMÃOS, INCLUSO FUNDO PREPARADOR (m2)</t>
    </r>
  </si>
  <si>
    <r>
      <rPr>
        <b/>
        <sz val="8"/>
        <rFont val="Arial"/>
        <family val="2"/>
      </rPr>
      <t>CPU_IFAM.COZ.185 - REGISTRO DE ESFERA, PVC, SOLDÁVEL, DN  32 MM, FORNECIMENTO E INSTALAÇÃO (UN)</t>
    </r>
  </si>
  <si>
    <r>
      <rPr>
        <b/>
        <sz val="8"/>
        <rFont val="Arial"/>
        <family val="2"/>
      </rPr>
      <t>CPU_IFAM.COZ.186 - REGISTRO DE ESFERA, PVC, SOLDÁVEL, DN  40 MM, FORNECIMENTO E INSTALAÇÃO (UN)</t>
    </r>
  </si>
  <si>
    <r>
      <rPr>
        <b/>
        <sz val="8"/>
        <rFont val="Arial"/>
        <family val="2"/>
      </rPr>
      <t>CPU_IFAM.COZ.182 - TUBO, PVC, SOLDÁVEL, DN 40MM - FORNECIMENTO E INSTALAÇÃO. (M)</t>
    </r>
  </si>
  <si>
    <r>
      <rPr>
        <b/>
        <sz val="8"/>
        <rFont val="Arial"/>
        <family val="2"/>
      </rPr>
      <t>CPU_IFAM.COZ.183 - TUBO, PVC, SOLDÁVEL, DN 50MM - FORNECIMENTO E INSTALAÇÃO (M)</t>
    </r>
  </si>
  <si>
    <r>
      <rPr>
        <b/>
        <sz val="8"/>
        <rFont val="Arial"/>
        <family val="2"/>
      </rPr>
      <t>CPU_IFAM.COZ.187 - BUCHA DE REDUÇÃO, PVC, SOLDÁVEL, DN 50MM X 40MM, INSTALADO EM RAMAL OU SUB-RAMAL DE ÁGUA - FORNECIMENTO E INSTALAÇÃO (UN)</t>
    </r>
  </si>
  <si>
    <r>
      <rPr>
        <b/>
        <sz val="8"/>
        <rFont val="Arial"/>
        <family val="2"/>
      </rPr>
      <t>CPU_IFAM.COZ.188 - JOELHO 90º PVC SOLDÁVEL D=40MM INSTALADO EM RAMAL OU SUB-RAMAL DE ÁGUA FRIA, FORNECIMENTO E INSTALAÇÃO (UN)</t>
    </r>
  </si>
  <si>
    <r>
      <rPr>
        <b/>
        <sz val="8"/>
        <rFont val="Arial"/>
        <family val="2"/>
      </rPr>
      <t>CPU_IFAM.COZ.189 - JOELHO 90º PVC SOLDÁVEL D=50MM INSTALADO EM RAMAL OU SUB-RAMAL DE ÁGUA FRIA, FORNECIMENTO E INSTALAÇÃO (UN)</t>
    </r>
  </si>
  <si>
    <r>
      <rPr>
        <b/>
        <sz val="8"/>
        <rFont val="Arial"/>
        <family val="2"/>
      </rPr>
      <t>CPU_IFAM.COZ.190 - JOELHO DE REDUCAO, PVC SOLDAVEL, 90 GRAUS, 25 MM X 20 MM, PARA AGUA FRIA PREDIAL INSTALADO EM RAMAL OU SUB-RAMAL DE ÁGUA FRIA, FORNECIMENTO E INSTALAÇÃO (UN)</t>
    </r>
  </si>
  <si>
    <r>
      <rPr>
        <b/>
        <sz val="8"/>
        <rFont val="Arial"/>
        <family val="2"/>
      </rPr>
      <t>CPU_IFAM.COZ.191 - JOELHO DE REDUCAO, PVC SOLDAVEL, 90 GRAUS, 32 MM X 25 MM, PARA AGUA FRIA PREDIAL INSTALADO EM RAMAL OU SUB-RAMAL DE ÁGUA FRIA, FORNECIMENTO E INSTALAÇÃO (UN)</t>
    </r>
  </si>
  <si>
    <r>
      <rPr>
        <b/>
        <sz val="8"/>
        <rFont val="Arial"/>
        <family val="2"/>
      </rPr>
      <t>CPU_IFAM.COZ.192 - TE DE REDUCAO, PVC, SOLDAVEL, 90 GRAUS, 40 MM X 32 MM, PARA AGUA FRIA PREDIAL INSTALADO EM RAMAL OU SUB-RAMAL DE ÁGUA FRIA, FORNECIMENTO E INSTALAÇÃO (UN)</t>
    </r>
  </si>
  <si>
    <r>
      <rPr>
        <b/>
        <sz val="8"/>
        <rFont val="Arial"/>
        <family val="2"/>
      </rPr>
      <t>CPU_IFAM.COZ.193 - TE SOLDAVEL, PVC, 90 GRAUS,50 MM, PARA AGUA FRIA PREDIAL INSTALADO EM RAMAL OU SUB-RAMAL DE ÁGUA FRIA, FORNECIMENTO E INSTALAÇÃO (UN)</t>
    </r>
  </si>
  <si>
    <r>
      <rPr>
        <b/>
        <sz val="8"/>
        <rFont val="Arial"/>
        <family val="2"/>
      </rPr>
      <t>CPU_IFAM.COZ.194 - CAIXA SIFONADA, PVC, DN 100 X 100 X 50 MM, JUNTA ELÁSTICA COM TAMPA CEGA, FORNECIDA E INSTALADA EM RAMAL DE DESCARGA OU EM RAMAL DE ESGOTO SANITÁRIO FORNECIMENTO E INSTALAÇÃO (UN)</t>
    </r>
  </si>
  <si>
    <r>
      <rPr>
        <b/>
        <sz val="8"/>
        <rFont val="Arial"/>
        <family val="2"/>
      </rPr>
      <t>CPU_IFAM.COZ.196 - TERMINAL DE VENTILACAO, 50 MM, SERIE NORMAL, ESGOTO PREDIAL FORNECIMENTO E INSTALAÇÃO (UN)</t>
    </r>
  </si>
  <si>
    <r>
      <rPr>
        <b/>
        <sz val="8"/>
        <rFont val="Arial"/>
        <family val="2"/>
      </rPr>
      <t>CPU_IFAM.COZ.199 - CAIXA EM ALVENARIA PARA REGISTRO (40X40X60cm) DE 1/2 TIJOLO COMUM, LASTRO DE CONCRETO E TAMPA DE CONCRETO (UN)</t>
    </r>
  </si>
  <si>
    <r>
      <rPr>
        <b/>
        <sz val="8"/>
        <rFont val="Arial"/>
        <family val="2"/>
      </rPr>
      <t>CPU_IFAM.COZ.203 - GRELHA HEMISFÉRICA DE FERRO FUNDIDO D=100 MM - FORNECIMENTO E INSTALAÇÃO (UN)</t>
    </r>
  </si>
  <si>
    <r>
      <rPr>
        <b/>
        <sz val="8"/>
        <rFont val="Arial"/>
        <family val="2"/>
      </rPr>
      <t>CPU_IFAM.COZ.200 - RETIRADA DE TUBO PVC DE HIDRÁULICA/ESGOTO (UN)</t>
    </r>
  </si>
  <si>
    <r>
      <rPr>
        <b/>
        <sz val="8"/>
        <rFont val="Arial"/>
        <family val="2"/>
      </rPr>
      <t>CPU_IFAM.COZ.201 - DEMOLIÇÃO DE CAIXA DE INSPEÇÃO (UN)</t>
    </r>
  </si>
  <si>
    <r>
      <rPr>
        <b/>
        <sz val="8"/>
        <rFont val="Arial"/>
        <family val="2"/>
      </rPr>
      <t>CPU_IFAM.COZ.202 - RASGO EM PISO INDUSTRIAL DE ALTA RESISTÊNCIA (UN)</t>
    </r>
  </si>
  <si>
    <r>
      <rPr>
        <b/>
        <sz val="8"/>
        <rFont val="Arial"/>
        <family val="2"/>
      </rPr>
      <t>CPU_IFAM.COZ.204 - RECONSTRUÇÃO DE PISO INDUSTRIAL DE ALTA RESISTENCIA, ESPESSURA 8MM, INCLUSO JUNTAS DE DILATACAO PLASTICAS E POLIMENTO MECANIZADO (M2)</t>
    </r>
  </si>
  <si>
    <r>
      <rPr>
        <b/>
        <sz val="8"/>
        <rFont val="Arial"/>
        <family val="2"/>
      </rPr>
      <t>CPU_IFAM.COZ.181 - ESPELHO CRISTAL ESPESSURA 4MM, COLADO (M2)</t>
    </r>
  </si>
  <si>
    <r>
      <rPr>
        <b/>
        <sz val="8"/>
        <rFont val="Arial"/>
        <family val="2"/>
      </rPr>
      <t>CPU_IFAM.COZ.128 - BANCADA DE GRANITO CINZA POLIDO PARA LAVATÓRIO 1,0 X 0,60 M COM RODABANCADA DE 10 CM - FORNECIMENTO E INSTALAÇÃO. AF_12/2013 (UN)</t>
    </r>
  </si>
  <si>
    <r>
      <rPr>
        <b/>
        <sz val="8"/>
        <rFont val="Arial"/>
        <family val="2"/>
      </rPr>
      <t>CPU_IFAM.COZ.127 - BANCADA DE GRANITO CINZA POLIDO PARA LAVATÓRIO 2,4 X 0,60 M COM RODABANCADA DE 10 CM- FORNECIMENTO E INSTALAÇÃO. AF_12/2013 (UN)</t>
    </r>
  </si>
  <si>
    <r>
      <rPr>
        <b/>
        <sz val="8"/>
        <rFont val="Arial"/>
        <family val="2"/>
      </rPr>
      <t>CPU.IFAM_ACESS.062 - LAVATÓRIO LOUÇA BRANCA SUSPENSO, 29,5 X 39CM OU EQUIVALENTE, PADRÃO POPULAR, INCLUSO SIFÃO FLEXÍVEL EM PVC, VÁLVULA E ENGATE FLEXÍVEL 30CM E M PLÁSTICO E TORNEIRA ALAVANCA PARA PNE, PADRÃO POPULAR - FORNECIMENTO E INSTALAÇÃO. AF_01/2020 INSTALAÇÃO. AF_01/2020 (UN)</t>
    </r>
  </si>
  <si>
    <r>
      <rPr>
        <b/>
        <sz val="8"/>
        <rFont val="Arial"/>
        <family val="2"/>
      </rPr>
      <t>CPU_IFAM.COZ.133 - CUBA DE EMBUTIR REDONDA EM LOUÇA BRANCA, D = 35 CM OU EQUIVALENTE, INCLUSO VÁLVULA EM METAL CROMADO E SIFÃO FLEXÍVEL EM PVC - FORNECIMENTO E INSTALAÇÃO. AF_12/2013 (UN)</t>
    </r>
  </si>
  <si>
    <r>
      <rPr>
        <b/>
        <sz val="8"/>
        <rFont val="Arial"/>
        <family val="2"/>
      </rPr>
      <t>CPU_IFAM.COZ.129 - BANCADA DE GRANITO CINZA POLIDO PARA PIA DE COZINHA COM RODABANCADA DE 10 CM- FORNECIMENTO E INSTALAÇÃO. AF_12/2013 (M2)</t>
    </r>
  </si>
  <si>
    <r>
      <rPr>
        <b/>
        <sz val="8"/>
        <rFont val="Arial"/>
        <family val="2"/>
      </rPr>
      <t>CPU_IFAM.COZ.130 - BANCADA DE GRANITO CINZA POLIDO PARA PIA DE COZINHA 1,6 X 0,60 M COM RODABANCADA DE 10 CM - FORNECIMENTO E INSTALAÇÃO. AF_12/2013 (UN)</t>
    </r>
  </si>
  <si>
    <r>
      <rPr>
        <b/>
        <sz val="8"/>
        <rFont val="Arial"/>
        <family val="2"/>
      </rPr>
      <t>CPU_IFAM.COZ.131 - BANCADA DE GRANITO CINZA POLIDO PARA PIA DE COZINHA 1,9 X 0,60 M COM RODABANCADA DE 10 CM - FORNECIMENTO E INSTALAÇÃO. AF_12/2013 (UN)</t>
    </r>
  </si>
  <si>
    <r>
      <rPr>
        <b/>
        <sz val="8"/>
        <rFont val="Arial"/>
        <family val="2"/>
      </rPr>
      <t>CPU_IFAM.COZ.137 - BANCADA DE GRANITO CINZA POLIDO PARA PIA DE COZINHA 2,0 X 0,60 M COM RODABANCADA DE 10 CM - FORNECIMENTO E INSTALAÇÃO. AF_12/2013 (UN)</t>
    </r>
  </si>
  <si>
    <r>
      <rPr>
        <b/>
        <sz val="8"/>
        <rFont val="Arial"/>
        <family val="2"/>
      </rPr>
      <t>CPU_IFAM.COZ.132 - BANCADA DE GRANITO CINZA POLIDO PARA PIA DE COZINHA 1,2 X 0,60 M COM RODABANCADA DE 10 CM - FORNECIMENTO E INSTALAÇÃO. AF_12/2013 (UN)</t>
    </r>
  </si>
  <si>
    <r>
      <rPr>
        <b/>
        <sz val="8"/>
        <rFont val="Arial"/>
        <family val="2"/>
      </rPr>
      <t>CPU_IFAM.COZ.134 - CUBA INDUSTRIAL DE EMBUTIR DE AÇO INOXIDÁVEL MÉDIA (46X30X30 CM), INCLUSO VÁLVULA TIPO AMERICANA EM METAL CROMADO E SIFÃO TIPO COPO EXTENSIVEL UNIVERSAL EM PVC - FORNECIMENTO E INSTALAÇÃO (UN)</t>
    </r>
  </si>
  <si>
    <r>
      <rPr>
        <b/>
        <sz val="8"/>
        <rFont val="Arial"/>
        <family val="2"/>
      </rPr>
      <t>CPU_IFAM.COZ.135 - TANQUE INDUSTRIAL EM AÇO INOX 120X90X70 CM, INCLUSO VÁLVULA TIPO AMERICANA EM METAL CROMADO E SIFÃO TIPO COPO EXTENSIVEL UNIVERSAL EM PVC - FORNECIMENTO E INSTALAÇÃO (UN)</t>
    </r>
  </si>
  <si>
    <r>
      <rPr>
        <b/>
        <sz val="8"/>
        <rFont val="Arial"/>
        <family val="2"/>
      </rPr>
      <t>CPU_IFAM.COZ.136 - CHUVEIRO COMUM CORPO PLASTICO TIPO DUCHA, FORNECIMENTO E INSTALACAO (UN)</t>
    </r>
  </si>
  <si>
    <r>
      <rPr>
        <b/>
        <sz val="8"/>
        <rFont val="Arial"/>
        <family val="2"/>
      </rPr>
      <t>CPU_IFAM.COZ.118 - BACIA SANITARIA (VASO) CONVENCIONAL PARA PCD SEM FURO FRONTAL, DE LOUÇA BRANCA INCLUINDO CAIXA ACOPLADA- FORNECIMENTO E INSTALAÇÃO (INCLUSIVE ENGATE PLASTICO DE 40CM). (UN)</t>
    </r>
  </si>
  <si>
    <r>
      <rPr>
        <b/>
        <sz val="8"/>
        <rFont val="Arial"/>
        <family val="2"/>
      </rPr>
      <t>CPU_IFAM.COZ.119 - VASO SANITARIO SIFONADO INFANTIL LOUCA BRANCA INCLUINDO CAIXA ACOPLADA E ASSENTO- FORNECIMENTO E INSTALAÇÃO (INCLUSIVE ENGATE PLASTICO DE 40CM). (UN)</t>
    </r>
  </si>
  <si>
    <r>
      <rPr>
        <b/>
        <sz val="8"/>
        <rFont val="Arial"/>
        <family val="2"/>
      </rPr>
      <t>CPU.IFAM_ACESS.020 - SUPORTE PARA AUXÍLIO DE DEFICIENTES FÍSICOS (BARRA DE APOIO) L = 40CM EM AÇO INOX D = 1 1/2" (UN) (UN)</t>
    </r>
  </si>
  <si>
    <r>
      <rPr>
        <b/>
        <sz val="8"/>
        <rFont val="Arial"/>
        <family val="2"/>
      </rPr>
      <t>CPU.LAB.BIC_005 - ELETRODUTO FLEXÍVEL LISO, PEAD, DN 32 MM (1"), PARA CIRCUITOS TERMINAIS, INSTALADO ENTERRADO COM FITA DE SINALIZAÇÃO - FORNECIMENTO E INSTALAÇÃO (M)</t>
    </r>
  </si>
  <si>
    <r>
      <rPr>
        <b/>
        <sz val="8"/>
        <rFont val="Arial"/>
        <family val="2"/>
      </rPr>
      <t>CPU.LAB.BIC_033 - DEMOLIÇÃO DE CALÇADA, DE FORMA MECANIZADA COM MARTELETE, SEM REAPROVEITAMENTO (M3)</t>
    </r>
  </si>
  <si>
    <r>
      <rPr>
        <b/>
        <sz val="8"/>
        <rFont val="Arial"/>
        <family val="2"/>
      </rPr>
      <t>CPU.LAB.BIC_034 - PERFILADO PERFURADO 38X38MM GALVANIZADO, INCLUINDO CONEXÕES E ACESSÓRIOS DE FIXAÇÃO - FORNECIMENTO E INSTALAÇÃO (M)</t>
    </r>
  </si>
  <si>
    <r>
      <rPr>
        <b/>
        <sz val="8"/>
        <rFont val="Arial"/>
        <family val="2"/>
      </rPr>
      <t>CPU.MAU_080 - FITA DE SINALIZAÇÃO PARA LINHAS ELÉTRICAS ENTERRADAS – FORNECIMENTO E INSTALAÇÃO (M)</t>
    </r>
  </si>
  <si>
    <r>
      <rPr>
        <b/>
        <sz val="8"/>
        <rFont val="Arial"/>
        <family val="2"/>
      </rPr>
      <t>CPU_IFAM.COZ.074 - REMOÇÃO DE DISJUNTORES SEM REAPROVEITAMENTO (UN)</t>
    </r>
  </si>
  <si>
    <r>
      <rPr>
        <b/>
        <sz val="8"/>
        <rFont val="Arial"/>
        <family val="2"/>
      </rPr>
      <t>COMP_IFAM_001 - DISJUNTOR TRIPOLAR TIPO DIN, CORRENTE NOMINAL DE 100A - FORNECIMENTO E INSTALAÇÃO. (UND)</t>
    </r>
  </si>
  <si>
    <r>
      <rPr>
        <b/>
        <sz val="8"/>
        <rFont val="Arial"/>
        <family val="2"/>
      </rPr>
      <t>COMP_IFAM_002 - DISPOSITIVO DR, 4 POLOS, SENSIBILIDADE DE 300 MA, CORRENTE DE 100 A, TIPO AC - FORNECIMENTO E INSTALAÇÃO (UND)</t>
    </r>
  </si>
  <si>
    <r>
      <rPr>
        <b/>
        <sz val="8"/>
        <rFont val="Arial"/>
        <family val="2"/>
      </rPr>
      <t>CPU_IFAM.COZ.075 - REMOÇÃO DE QUADRO ELÉTRICO DE EMBUTIR SEM REAPROVEITAMENTO (UN)</t>
    </r>
  </si>
  <si>
    <r>
      <rPr>
        <b/>
        <sz val="8"/>
        <rFont val="Arial"/>
        <family val="2"/>
      </rPr>
      <t>CPU_IFAM.COZ.080 - DISPOSITIVO DR, 2 POLOS, SENSIBILIDADE DE 30 MA, CORRENTE DE 40 A, TIPO AC - FORNECIMENTO E INSTALAÇÃO. (UN)</t>
    </r>
  </si>
  <si>
    <r>
      <rPr>
        <b/>
        <sz val="8"/>
        <rFont val="Arial"/>
        <family val="2"/>
      </rPr>
      <t>CPU_IFAM.COZ.099 - DISPOSITIVO DPS CLASSE II, 1 POLO, TENSAO MAXIMA DE 175 V, CORRENTE MAXIMA DE *20* KA (TIPO AC) - FORNECIMENTO E INSTALAÇÃO (UN)</t>
    </r>
  </si>
  <si>
    <r>
      <rPr>
        <b/>
        <sz val="8"/>
        <rFont val="Arial"/>
        <family val="2"/>
      </rPr>
      <t>CPU_IFAM.COZ.100 - DISPOSITIVO DR, 2 POLOS, SENSIBILIDADE DE 30 MA, CORRENTE DE 25 A, TIPO AC - FORNECIMENTO E INSTALAÇÃO. (UN)</t>
    </r>
  </si>
  <si>
    <r>
      <rPr>
        <b/>
        <sz val="8"/>
        <rFont val="Arial"/>
        <family val="2"/>
      </rPr>
      <t>CPU_IFAM.COZ.082 - ELETRODUTO PVC FLEXIVEL CORRUGADO, REFORCADO, COR LARANJA, DE 25 MM (3/4"), PARA CIRCUITOS TERMINAIS, INSTALADO EM PISO - FORNECIMENTO E INSTALAÇÃO. (M)</t>
    </r>
  </si>
  <si>
    <r>
      <rPr>
        <b/>
        <sz val="8"/>
        <rFont val="Arial"/>
        <family val="2"/>
      </rPr>
      <t>CPU_IFAM.COZ.083 - CAIXA OCTOGONAL 4" X 4", PVC, INSTALADA EM FORRO - FORNECIMENTO E INSTALAÇÃO. (UN)</t>
    </r>
  </si>
  <si>
    <r>
      <rPr>
        <b/>
        <sz val="8"/>
        <rFont val="Arial"/>
        <family val="2"/>
      </rPr>
      <t>CPU_IFAM.COZ.084 - LUMINÁRIA COMERCIAL ALETADA, DE SOBREPOR, COM 2 LÂMPADAS TUBULARES LED DE 12 W - FORNECIMENTO E INSTALAÇÃO (UN)</t>
    </r>
  </si>
  <si>
    <r>
      <rPr>
        <b/>
        <sz val="8"/>
        <rFont val="Arial"/>
        <family val="2"/>
      </rPr>
      <t>CPU_IFAM.COZ.085 - LUMINÁRIA COMERCIAL ALETADA, DE SOBREPOR, COM 2 LÂMPADAS TUBULARES LED DE 18 W - FORNECIMENTO E INSTALAÇÃO (UN)</t>
    </r>
  </si>
  <si>
    <r>
      <rPr>
        <b/>
        <sz val="8"/>
        <rFont val="Arial"/>
        <family val="2"/>
      </rPr>
      <t>CPU_IFAM.COZ.086 - LUMINÁRIA TIPO PLAFON EM PLÁSTICO, DE SOBREPOR, COM 1 LÂMPADA LED BULBO DE 10 W - FORNECIMENTO E INSTALAÇÃO. (UN)</t>
    </r>
  </si>
  <si>
    <r>
      <rPr>
        <b/>
        <sz val="8"/>
        <rFont val="Arial"/>
        <family val="2"/>
      </rPr>
      <t>CPU_IFAM.COZ.087 - LUMINARIA DE EMERGÊNCIA 30 LEDS, 200 LUMENS, POTENCIA 4 W, BATERIA DE LITIO, AUTONOMIA DE 6 HORAS - FORNECIMENTO E INSTALAÇÃO. (UN)</t>
    </r>
  </si>
  <si>
    <r>
      <rPr>
        <b/>
        <sz val="8"/>
        <rFont val="Arial"/>
        <family val="2"/>
      </rPr>
      <t>CPU_IFAM.COZ.089 - CANALETA PLÁSTICA SIMPLES 20X10MM COM TAMPA, SEM DIVISÃO - FORNECIMENTO E INSTALAÇÃO (UN)</t>
    </r>
  </si>
  <si>
    <r>
      <rPr>
        <b/>
        <sz val="8"/>
        <rFont val="Arial"/>
        <family val="2"/>
      </rPr>
      <t>CPU_IFAM.COZ.090 - TOMADA ALTA DE SOBREPOR EM ALVENARIA (1 MÓDULO), 2P+T 10 A, INCLUINDO SUPORTE E PLACA - FORNECIMENTO E INSTALAÇÃO. (UN)</t>
    </r>
  </si>
  <si>
    <r>
      <rPr>
        <b/>
        <sz val="8"/>
        <rFont val="Arial"/>
        <family val="2"/>
      </rPr>
      <t>CPU_IFAM.COZ.091 - REMOÇÃO DE POSTE DE FERRO GALVANIZADO SIMPLES (6,0 A 10,0 M) COM REAPROVEITAMENTO E INSTALAÇÃO DE COBRE NU DE 50 MM² (UN)</t>
    </r>
  </si>
  <si>
    <r>
      <rPr>
        <b/>
        <sz val="8"/>
        <rFont val="Arial"/>
        <family val="2"/>
      </rPr>
      <t>CPU_IFAM.COZ.101 - PERFILADO PERFURADO 38X38MM GALVANIZADO, INCLUINDO CONEXÕES E ACESSÓRIOS DE FIXAÇÃO - FORNECIMENTO E INSTALAÇÃO (M)</t>
    </r>
  </si>
  <si>
    <r>
      <rPr>
        <b/>
        <sz val="8"/>
        <rFont val="Arial"/>
        <family val="2"/>
      </rPr>
      <t>CPU_IFAM.COZ.114 - POSTE DECORATIVO PARA JARDIM COM 2 LUMINÁRIAS EM FORMA DE GLOBO VOLTADAS PARA BAIXO, NA COR PRETA PINTADO A PÓ (TINTA POLIÉSTER), 2 METROS DE ALTURA, INCLUSO 2 LÂMPADAS LED 50W FORMATO TRADICIONAL (BASE E27) - FORNECIMENTO E INSTALAÇÃO. (UN)</t>
    </r>
  </si>
  <si>
    <r>
      <rPr>
        <b/>
        <sz val="8"/>
        <rFont val="Arial"/>
        <family val="2"/>
      </rPr>
      <t>CPU_IFAM.COZ.123 - ELETRODUTO RÍGIDO ROSCÁVEL, PVC, DN 50 MM (1 1/2"), PARA CIRCUITOS TERMINAIS, INSTALADO EM FORRO - FORNECIMENTO E INSTALAÇÃO. (M)</t>
    </r>
  </si>
  <si>
    <r>
      <rPr>
        <b/>
        <sz val="8"/>
        <rFont val="Arial"/>
        <family val="2"/>
      </rPr>
      <t>CPU_IFAM.COZ.031 - EXTINTOR DE PÓ QUIMICO TIPO ABC - CAPACIDADE EXTINTORA 3-A, 40-B-C FORNECIMENTO E INSTALAÇÃO (UN)</t>
    </r>
  </si>
  <si>
    <r>
      <rPr>
        <b/>
        <sz val="8"/>
        <rFont val="Arial"/>
        <family val="2"/>
      </rPr>
      <t>CPU_IFAM.COZ.032 - PLACA DE SINALIZACAO DE SEGURANCA CONTRA INCENDIO, FOTOLUMINESCENTE, RETANGULAR, *13 X 26* CM, EM PVC *2* MM ANTI-CHAMAS (SIMBOLOS, CORES E PICTOGRAMAS CONFORME NBR 13434) FORNECIMENTO E INSTALAÇÃO (UN)</t>
    </r>
  </si>
  <si>
    <r>
      <rPr>
        <b/>
        <sz val="8"/>
        <rFont val="Arial"/>
        <family val="2"/>
      </rPr>
      <t>CPU_IFAM.COZ.033 - PLACA DE SINALIZACAO DE SEGURANCA CONTRA INCENDIO, FOTOLUMINESCENTE, QUADRADA, *14 X 14* CM, EM PVC *2* MM ANTI-CHAMAS (SIMBOLOS, CORES E PICTOGRAMAS CONFORME NBR 13434) FORNECIMENTO E INSTALAÇÃO (UN)</t>
    </r>
  </si>
  <si>
    <r>
      <rPr>
        <b/>
        <sz val="8"/>
        <rFont val="Arial"/>
        <family val="2"/>
      </rPr>
      <t>COMP_IFAM_39749 - TUBO DE COBRE CLASSE "A", DN = 1 " (28 MM), PARA INSTALACOES DE MEDIA PRESSAO PARA GASES COMBUSTIVEIS E MEDICINAIS - FORNECIMENTO E INSTALAÇÃO (M)</t>
    </r>
  </si>
  <si>
    <r>
      <rPr>
        <b/>
        <sz val="8"/>
        <rFont val="Arial"/>
        <family val="2"/>
      </rPr>
      <t>COMP_IFAM_39748 - TUBO DE COBRE CLASSE "A", DN = 3/4 " (22 MM), PARA INSTALACOES DE MEDIA PRESSAO PARA GASES COMBUSTIVEIS E MEDICINAIS - FORNECIMENTO E INSTALAÇÃO (M)</t>
    </r>
  </si>
  <si>
    <r>
      <rPr>
        <b/>
        <sz val="8"/>
        <rFont val="Arial"/>
        <family val="2"/>
      </rPr>
      <t>COMP_IFAM_39747 - TUBO DE COBRE CLASSE "A", DN = 1/2 " (15 MM), PARA INSTALACOES DE MEDIA PRESSAO PARA GASES COMBUSTIVEIS E MEDICINAIS - FORNECIMENTO E INSTALAÇÃO (M)</t>
    </r>
  </si>
  <si>
    <r>
      <rPr>
        <b/>
        <sz val="8"/>
        <rFont val="Arial"/>
        <family val="2"/>
      </rPr>
      <t>COMP_IFAM_11756 - REGISTRO OU REGULADOR DE GAS COZINHA, VAZAO DE 2 KG/H, 2,8 KPA - FORNECIMENTO E INSTALAÇÃO (UND)</t>
    </r>
  </si>
  <si>
    <r>
      <rPr>
        <b/>
        <sz val="8"/>
        <rFont val="Arial"/>
        <family val="2"/>
      </rPr>
      <t>COMP_IFAM_76744782 - VÁLVULA ESFERA 5/8'' PARA INSTALAÇÃO EM LINHA DE COBRE PARA GAS GLP - FORNECIMENTO E INSTALAÇÃO (UND)</t>
    </r>
  </si>
  <si>
    <r>
      <rPr>
        <b/>
        <sz val="8"/>
        <rFont val="Arial"/>
        <family val="2"/>
      </rPr>
      <t>COMP_IFAM_96258134 - VALVULA REGULADORA DE PRESSÃO DE PRIMEIRO ESTAGIO GLP 30KGH - FORNECIMENTO E INSTALAÇÃO (UND)</t>
    </r>
  </si>
  <si>
    <r>
      <rPr>
        <b/>
        <sz val="8"/>
        <rFont val="Arial"/>
        <family val="2"/>
      </rPr>
      <t>COMP_IFAM_52966978 - BOTIJAO DE GAS P45 - FORNECIMENTO E INSTALAÇÃO (UND)</t>
    </r>
  </si>
  <si>
    <r>
      <rPr>
        <b/>
        <sz val="8"/>
        <rFont val="Arial"/>
        <family val="2"/>
      </rPr>
      <t>CPU_IFAM.COZ.037 - PLACA DE IDENTIFICAÇÃO DE AMBIENTE EM AÇO ESMALTADO 45 CM X 20 CM FORNECIMENTO E INSTALAÇÃO (UN)</t>
    </r>
  </si>
  <si>
    <r>
      <rPr>
        <b/>
        <sz val="8"/>
        <rFont val="Arial"/>
        <family val="2"/>
      </rPr>
      <t>CPU_IFAM.COZ.038 - PLACA DE INAUGURAÇÃO DE OBRA EM ALUMÍNIO 0,40 X 0,60 M FORNECIMENTO E INSTALAÇÃO (UN)</t>
    </r>
  </si>
  <si>
    <r>
      <rPr>
        <b/>
        <sz val="8"/>
        <rFont val="Arial"/>
        <family val="2"/>
      </rPr>
      <t>CPU_IFAM.COZ.070 - COIFA PIRAMIDAL, CONFECCIONADA EM CHAPAS DE AÇO INOX 430 POLIDAS DE 0,6MM, MEDINDO 3500MM X 950MM CONFORME ESPECIFICAÇÕES - FORNECIMENTO E INSTALAÇÃO (UN)</t>
    </r>
  </si>
  <si>
    <r>
      <rPr>
        <b/>
        <sz val="8"/>
        <rFont val="Arial"/>
        <family val="2"/>
      </rPr>
      <t>CPU_IFAM.COZ.124 - ESTAÇÃO DE TRATAMENTO DE ESGOTO COMPACTA COM VAZÃO DE PROJETO DE 60 M³/DIA CONFORME ESPECIFICAÇÕES - FORNECIMENTO E INSTALAÇÃO (UN)</t>
    </r>
  </si>
  <si>
    <r>
      <rPr>
        <b/>
        <sz val="8"/>
        <rFont val="Arial"/>
        <family val="2"/>
      </rPr>
      <t>CPU_IFAM.COZ.096 - LIMPEZA PERMANENTE DA OBRA (MÊS)</t>
    </r>
  </si>
  <si>
    <r>
      <rPr>
        <b/>
        <sz val="8"/>
        <rFont val="Arial"/>
        <family val="2"/>
      </rPr>
      <t>95392 - CURSO DE CAPACITAÇÃO PARA ALMOXARIFE (ENCARGOS COMPLEMENTARES) - HORISTA (H)</t>
    </r>
  </si>
  <si>
    <r>
      <rPr>
        <b/>
        <sz val="8"/>
        <rFont val="Arial"/>
        <family val="2"/>
      </rPr>
      <t>95402 - CURSO DE CAPACITAÇÃO PARA ENGENHEIRO CIVIL DE OBRA JÚNIOR (ENCARGOS COMPLEMENTARES) - HORISTA (H)</t>
    </r>
  </si>
  <si>
    <r>
      <rPr>
        <b/>
        <sz val="8"/>
        <rFont val="Arial"/>
        <family val="2"/>
      </rPr>
      <t>95405 - CURSO DE CAPACITAÇÃO PARA MESTRE DE OBRAS (ENCARGOS COMPLEMENTARES) - HORISTA (H)</t>
    </r>
  </si>
  <si>
    <r>
      <rPr>
        <b/>
        <sz val="8"/>
        <rFont val="Arial"/>
        <family val="2"/>
      </rPr>
      <t>95330 - CURSO DE CAPACITAÇÃO PARA CARPINTEIRO DE FÔRMAS (ENCARGOS COMPLEMENTARES) - HORISTA (H)</t>
    </r>
  </si>
  <si>
    <r>
      <rPr>
        <b/>
        <sz val="8"/>
        <rFont val="Arial"/>
        <family val="2"/>
      </rPr>
      <t>88262 - CARPINTEIRO DE FORMAS COM ENCARGOS COMPLEMENTARES (H)</t>
    </r>
  </si>
  <si>
    <r>
      <rPr>
        <b/>
        <sz val="8"/>
        <rFont val="Arial"/>
        <family val="2"/>
      </rPr>
      <t>95378 - CURSO DE CAPACITAÇÃO PARA SERVENTE (ENCARGOS COMPLEMENTARES) - HORISTA (H)</t>
    </r>
  </si>
  <si>
    <r>
      <rPr>
        <b/>
        <sz val="8"/>
        <rFont val="Arial"/>
        <family val="2"/>
      </rPr>
      <t>88316 - SERVENTE COM ENCARGOS COMPLEMENTARES (H)</t>
    </r>
  </si>
  <si>
    <r>
      <rPr>
        <b/>
        <sz val="8"/>
        <rFont val="Arial"/>
        <family val="2"/>
      </rPr>
      <t>95309 - CURSO DE CAPACITAÇÃO PARA AJUDANTE DE CARPINTEIRO (ENCARGOS COMPLEMENTARES) - HORISTA (H)</t>
    </r>
  </si>
  <si>
    <r>
      <rPr>
        <b/>
        <sz val="8"/>
        <rFont val="Arial"/>
        <family val="2"/>
      </rPr>
      <t>88239 - AJUDANTE DE CARPINTEIRO COM ENCARGOS COMPLEMENTARES (H)</t>
    </r>
  </si>
  <si>
    <r>
      <rPr>
        <b/>
        <sz val="8"/>
        <rFont val="Arial"/>
        <family val="2"/>
      </rPr>
      <t>94974 - CONCRETO MAGRO PARA LASTRO, TRAÇO 1:4,5:4,5 (EM MASSA SECA DE CIMENTO/ AREIA MÉDIA/ BRITA 1) - PREPARO MANUAL. AF_05/2021 (M3)</t>
    </r>
  </si>
  <si>
    <r>
      <rPr>
        <b/>
        <sz val="8"/>
        <rFont val="Arial"/>
        <family val="2"/>
      </rPr>
      <t>95360 - CURSO DE CAPACITAÇÃO PARA OPERADOR DE MÁQUINAS E EQUIPAMENTOS (ENCARGOS COMPLEMENTARES) - HORISTA (H)</t>
    </r>
  </si>
  <si>
    <r>
      <rPr>
        <b/>
        <sz val="8"/>
        <rFont val="Arial"/>
        <family val="2"/>
      </rPr>
      <t>88297 - OPERADOR DE MÁQUINAS E EQUIPAMENTOS COM ENCARGOS COMPLEMENTARES (H)</t>
    </r>
  </si>
  <si>
    <r>
      <rPr>
        <b/>
        <sz val="8"/>
        <rFont val="Arial"/>
        <family val="2"/>
      </rPr>
      <t>91688 - SERRA CIRCULAR DE BANCADA COM MOTOR ELÉTRICO POTÊNCIA DE 5HP, COM COIFA PARA DISCO 10" - DEPRECIAÇÃO. AF_08/2015 (H)</t>
    </r>
  </si>
  <si>
    <r>
      <rPr>
        <b/>
        <sz val="8"/>
        <rFont val="Arial"/>
        <family val="2"/>
      </rPr>
      <t>91689 - SERRA CIRCULAR DE BANCADA COM MOTOR ELÉTRICO POTÊNCIA DE 5HP, COM COIFA PARA DISCO 10" - JUROS. AF_08/2015 (H)</t>
    </r>
  </si>
  <si>
    <r>
      <rPr>
        <b/>
        <sz val="8"/>
        <rFont val="Arial"/>
        <family val="2"/>
      </rPr>
      <t>91693 - SERRA CIRCULAR DE BANCADA COM MOTOR ELÉTRICO POTÊNCIA DE 5HP, COM COIFA PARA DISCO 10" - CHI DIURNO. AF_08/2015 (CHI)</t>
    </r>
  </si>
  <si>
    <r>
      <rPr>
        <b/>
        <sz val="8"/>
        <rFont val="Arial"/>
        <family val="2"/>
      </rPr>
      <t>91690 - SERRA CIRCULAR DE BANCADA COM MOTOR ELÉTRICO POTÊNCIA DE 5HP, COM COIFA PARA DISCO 10" - MANUTENÇÃO. AF_08/2015 (H)</t>
    </r>
  </si>
  <si>
    <r>
      <rPr>
        <b/>
        <sz val="8"/>
        <rFont val="Arial"/>
        <family val="2"/>
      </rPr>
      <t>91691 - SERRA CIRCULAR DE BANCADA COM MOTOR ELÉTRICO POTÊNCIA DE 5HP, COM COIFA PARA DISCO 10" - MATERIAIS NA OPERAÇÃO. AF_08/2015 (H)</t>
    </r>
  </si>
  <si>
    <r>
      <rPr>
        <b/>
        <sz val="8"/>
        <rFont val="Arial"/>
        <family val="2"/>
      </rPr>
      <t>91692 - SERRA CIRCULAR DE BANCADA COM MOTOR ELÉTRICO POTÊNCIA DE 5HP, COM COIFA PARA DISCO 10" - CHP DIURNO. AF_08/2015 (CHP)</t>
    </r>
  </si>
  <si>
    <r>
      <rPr>
        <b/>
        <sz val="8"/>
        <rFont val="Arial"/>
        <family val="2"/>
      </rPr>
      <t>89264 - CAMINHÃO TOCO, PBT 16.000 KG, CARGA ÚTIL MÁX. 10.685 KG, DIST. ENTRE EIXOS 4,8 M, POTÊNCIA 189 CV, INCLUSIVE CARROCERIA FIXA ABERTA DE MADEIRA P/ TRANSPORTE GERAL DE CARGA SECA, DIMEN. APROX. 2,5 X 7,00 X 0,50 M - DEPRECIAÇÃO. AF_06/2014 (H)</t>
    </r>
  </si>
  <si>
    <r>
      <rPr>
        <b/>
        <sz val="8"/>
        <rFont val="Arial"/>
        <family val="2"/>
      </rPr>
      <t>89266 - CAMINHÃO TOCO, PBT 16.000 KG, CARGA ÚTIL MÁX. 10.685 KG, DIST. ENTRE EIXOS 4,8 M, POTÊNCIA 189 CV, INCLUSIVE CARROCERIA FIXA ABERTA DE MADEIRA P/ TRANSPORTE GERAL DE CARGA SECA, DIMEN. APROX. 2,5 X 7,00 X 0,50 M - IMPOSTOS E SEGUROS. AF_06/2014 (H)</t>
    </r>
  </si>
  <si>
    <r>
      <rPr>
        <b/>
        <sz val="8"/>
        <rFont val="Arial"/>
        <family val="2"/>
      </rPr>
      <t>89265 - CAMINHÃO TOCO, PBT 16.000 KG, CARGA ÚTIL MÁX. 10.685 KG, DIST. ENTRE EIXOS 4,8 M, POTÊNCIA 189 CV, INCLUSIVE CARROCERIA FIXA ABERTA DE MADEIRA P/ TRANSPORTE GERAL DE CARGA SECA, DIMEN. APROX. 2,5 X 7,00 X 0,50 M - JUROS. AF_06/2014 (H)</t>
    </r>
  </si>
  <si>
    <r>
      <rPr>
        <b/>
        <sz val="8"/>
        <rFont val="Arial"/>
        <family val="2"/>
      </rPr>
      <t>95347 - CURSO DE CAPACITAÇÃO PARA MOTORISTA DE CAMINHÃO (ENCARGOS COMPLEMENTARES) - HORISTA (H)</t>
    </r>
  </si>
  <si>
    <r>
      <rPr>
        <b/>
        <sz val="8"/>
        <rFont val="Arial"/>
        <family val="2"/>
      </rPr>
      <t>88282 - MOTORISTA DE CAMINHÃO COM ENCARGOS COMPLEMENTARES (H)</t>
    </r>
  </si>
  <si>
    <r>
      <rPr>
        <b/>
        <sz val="8"/>
        <rFont val="Arial"/>
        <family val="2"/>
      </rPr>
      <t>5826 - CAMINHÃO TOCO, PBT 16.000 KG, CARGA ÚTIL MÁX. 10.685 KG, DIST. ENTRE EIXOS 4,8 M, POTÊNCIA 189 CV, INCLUSIVE CARROCERIA FIXA ABERTA DE MADEIRA P/ TRANSPORTE GERAL DE CARGA SECA, DIMEN. APROX. 2,5 X 7,00 X 0,50 M - CHI DIURNO. AF_06/2014 (CHI)</t>
    </r>
  </si>
  <si>
    <r>
      <rPr>
        <b/>
        <sz val="8"/>
        <rFont val="Arial"/>
        <family val="2"/>
      </rPr>
      <t>5705 - CAMINHÃO TOCO, PBT 16.000 KG, CARGA ÚTIL MÁX. 10.685 KG, DIST. ENTRE EIXOS 4,8 M, POTÊNCIA 189 CV, INCLUSIVE CARROCERIA FIXA ABERTA DE MADEIRA P/ TRANSPORTE GERAL DE CARGA SECA, DIMEN. APROX. 2,5 X 7,00 X 0,50 M - MANUTENÇÃO. AF_06/2014 (H)</t>
    </r>
  </si>
  <si>
    <r>
      <rPr>
        <b/>
        <sz val="8"/>
        <rFont val="Arial"/>
        <family val="2"/>
      </rPr>
      <t>53797 - CAMINHÃO TOCO, PBT 16.000 KG, CARGA ÚTIL MÁX. 10.685 KG, DIST. ENTRE EIXOS 4,8 M, POTÊNCIA 189 CV, INCLUSIVE CARROCERIA FIXA ABERTA DE MADEIRA P/ TRANSPORTE GERAL DE CARGA SECA, DIMEN. APROX. 2,5 X 7,00 X 0,50 M - MATERIAIS NA OPERAÇÃO. AF_06/2014 (H)</t>
    </r>
  </si>
  <si>
    <r>
      <rPr>
        <b/>
        <sz val="8"/>
        <rFont val="Arial"/>
        <family val="2"/>
      </rPr>
      <t>5824 - CAMINHÃO TOCO, PBT 16.000 KG, CARGA ÚTIL MÁX. 10.685 KG, DIST. ENTRE EIXOS 4,8 M, POTÊNCIA 189 CV, INCLUSIVE CARROCERIA FIXA ABERTA DE MADEIRA P/ TRANSPORTE GERAL DE CARGA SECA, DIMEN. APROX. 2,5 X 7,00 X 0,50 M - CHP DIURNO. AF_06/2014 (CHP)</t>
    </r>
  </si>
  <si>
    <r>
      <rPr>
        <b/>
        <sz val="8"/>
        <rFont val="Arial"/>
        <family val="2"/>
      </rPr>
      <t>7058 - CAMINHÃO BASCULANTE 6 M3 TOCO, PESO BRUTO TOTAL 16.000 KG, CARGA ÚTIL MÁXIMA 11.130 KG, DISTÂNCIA ENTRE EIXOS 5,36 M, POTÊNCIA 185 CV, INCLUSIVE CAÇAMBA METÁLICA - DEPRECIAÇÃO. AF_06/2014 (H)</t>
    </r>
  </si>
  <si>
    <r>
      <rPr>
        <b/>
        <sz val="8"/>
        <rFont val="Arial"/>
        <family val="2"/>
      </rPr>
      <t>91402 - CAMINHÃO BASCULANTE 6 M3 TOCO, PESO BRUTO TOTAL 16.000 KG, CARGA ÚTIL MÁXIMA 11.130 KG, DISTÂNCIA ENTRE EIXOS 5,36 M, POTÊNCIA 185 CV, INCLUSIVE CAÇAMBA METÁLICA - IMPOSTOS E SEGUROS. AF_06/2014 (H)</t>
    </r>
  </si>
  <si>
    <r>
      <rPr>
        <b/>
        <sz val="8"/>
        <rFont val="Arial"/>
        <family val="2"/>
      </rPr>
      <t>7059 - CAMINHÃO BASCULANTE 6 M3 TOCO, PESO BRUTO TOTAL 16.000 KG, CARGA ÚTIL MÁXIMA 11.130 KG, DISTÂNCIA ENTRE EIXOS 5,36 M, POTÊNCIA 185 CV, INCLUSIVE CAÇAMBA METÁLICA - JUROS. AF_06/2014 (H)</t>
    </r>
  </si>
  <si>
    <r>
      <rPr>
        <b/>
        <sz val="8"/>
        <rFont val="Arial"/>
        <family val="2"/>
      </rPr>
      <t>95346 - CURSO DE CAPACITAÇÃO PARA MOTORISTA DE BASCULANTE (ENCARGOS COMPLEMENTARES) - HORISTA (H)</t>
    </r>
  </si>
  <si>
    <r>
      <rPr>
        <b/>
        <sz val="8"/>
        <rFont val="Arial"/>
        <family val="2"/>
      </rPr>
      <t>88281 - MOTORISTA DE BASCULANTE COM ENCARGOS COMPLEMENTARES (H)</t>
    </r>
  </si>
  <si>
    <r>
      <rPr>
        <b/>
        <sz val="8"/>
        <rFont val="Arial"/>
        <family val="2"/>
      </rPr>
      <t>67827 - CAMINHÃO BASCULANTE 6 M3 TOCO, PESO BRUTO TOTAL 16.000 KG, CARGA ÚTIL MÁXIMA 11.130 KG, DISTÂNCIA ENTRE EIXOS 5,36 M, POTÊNCIA 185 CV, INCLUSIVE CAÇAMBA METÁLICA - CHI DIURNO. AF_06/2014 (CHI)</t>
    </r>
  </si>
  <si>
    <r>
      <rPr>
        <b/>
        <sz val="8"/>
        <rFont val="Arial"/>
        <family val="2"/>
      </rPr>
      <t>7060 - CAMINHÃO BASCULANTE 6 M3 TOCO, PESO BRUTO TOTAL 16.000 KG, CARGA ÚTIL MÁXIMA 11.130 KG, DISTÂNCIA ENTRE EIXOS 5,36 M, POTÊNCIA 185 CV, INCLUSIVE CAÇAMBA METÁLICA - MANUTENÇÃO. AF_06/2014 (H)</t>
    </r>
  </si>
  <si>
    <r>
      <rPr>
        <b/>
        <sz val="8"/>
        <rFont val="Arial"/>
        <family val="2"/>
      </rPr>
      <t>7061 - CAMINHÃO BASCULANTE 6 M3 TOCO, PESO BRUTO TOTAL 16.000 KG, CARGA ÚTIL MÁXIMA 11.130 KG, DISTÂNCIA ENTRE EIXOS 5,36 M, POTÊNCIA 185 CV, INCLUSIVE CAÇAMBA METÁLICA - MATERIAIS NA OPERAÇÃO. AF_06/2014 (H)</t>
    </r>
  </si>
  <si>
    <r>
      <rPr>
        <b/>
        <sz val="8"/>
        <rFont val="Arial"/>
        <family val="2"/>
      </rPr>
      <t>67826 - CAMINHÃO BASCULANTE 6 M3 TOCO, PESO BRUTO TOTAL 16.000 KG, CARGA ÚTIL MÁXIMA 11.130 KG, DISTÂNCIA ENTRE EIXOS 5,36 M, POTÊNCIA 185 CV, INCLUSIVE CAÇAMBA METÁLICA - CHP DIURNO. AF_06/2014 (CHP)</t>
    </r>
  </si>
  <si>
    <r>
      <rPr>
        <b/>
        <sz val="8"/>
        <rFont val="Arial"/>
        <family val="2"/>
      </rPr>
      <t>5627 - ESCAVADEIRA HIDRÁULICA SOBRE ESTEIRAS, CAÇAMBA 0,80 M3, PESO OPERACIONAL 17 T, POTENCIA BRUTA 111 HP - DEPRECIAÇÃO. AF_06/2014 (H)</t>
    </r>
  </si>
  <si>
    <r>
      <rPr>
        <b/>
        <sz val="8"/>
        <rFont val="Arial"/>
        <family val="2"/>
      </rPr>
      <t>5628 - ESCAVADEIRA HIDRÁULICA SOBRE ESTEIRAS, CAÇAMBA 0,80 M3, PESO OPERACIONAL 17 T, POTENCIA BRUTA 111 HP - JUROS. AF_06/2014 (H)</t>
    </r>
  </si>
  <si>
    <r>
      <rPr>
        <b/>
        <sz val="8"/>
        <rFont val="Arial"/>
        <family val="2"/>
      </rPr>
      <t>95357 - CURSO DE CAPACITAÇÃO PARA OPERADOR DE ESCAVADEIRA (ENCARGOS COMPLEMENTARES) - HORISTA (H)</t>
    </r>
  </si>
  <si>
    <r>
      <rPr>
        <b/>
        <sz val="8"/>
        <rFont val="Arial"/>
        <family val="2"/>
      </rPr>
      <t>88294 - OPERADOR DE ESCAVADEIRA COM ENCARGOS COMPLEMENTARES (H)</t>
    </r>
  </si>
  <si>
    <r>
      <rPr>
        <b/>
        <sz val="8"/>
        <rFont val="Arial"/>
        <family val="2"/>
      </rPr>
      <t>5632 - ESCAVADEIRA HIDRÁULICA SOBRE ESTEIRAS, CAÇAMBA 0,80 M3, PESO OPERACIONAL 17 T, POTENCIA BRUTA 111 HP - CHI DIURNO. AF_06/2014 (CHI)</t>
    </r>
  </si>
  <si>
    <r>
      <rPr>
        <b/>
        <sz val="8"/>
        <rFont val="Arial"/>
        <family val="2"/>
      </rPr>
      <t>5629 - ESCAVADEIRA HIDRÁULICA SOBRE ESTEIRAS, CAÇAMBA 0,80 M3, PESO OPERACIONAL 17 T, POTENCIA BRUTA 111 HP - MANUTENÇÃO. AF_06/2014 (H)</t>
    </r>
  </si>
  <si>
    <r>
      <rPr>
        <b/>
        <sz val="8"/>
        <rFont val="Arial"/>
        <family val="2"/>
      </rPr>
      <t>5630 - ESCAVADEIRA HIDRÁULICA SOBRE ESTEIRAS, CAÇAMBA 0,80 M3, PESO OPERACIONAL 17 T, POTENCIA BRUTA 111 HP - MATERIAIS NA OPERAÇÃO. AF_06/2014 (H)</t>
    </r>
  </si>
  <si>
    <r>
      <rPr>
        <b/>
        <sz val="8"/>
        <rFont val="Arial"/>
        <family val="2"/>
      </rPr>
      <t>5631 - ESCAVADEIRA HIDRÁULICA SOBRE ESTEIRAS, CAÇAMBA 0,80 M3, PESO OPERACIONAL 17 T, POTENCIA BRUTA 111 HP - CHP DIURNO. AF_06/2014 (CHP)</t>
    </r>
  </si>
  <si>
    <r>
      <rPr>
        <b/>
        <sz val="8"/>
        <rFont val="Arial"/>
        <family val="2"/>
      </rPr>
      <t>95371 - CURSO DE CAPACITAÇÃO PARA PEDREIRO (ENCARGOS COMPLEMENTARES) - HORISTA (H)</t>
    </r>
  </si>
  <si>
    <r>
      <rPr>
        <b/>
        <sz val="8"/>
        <rFont val="Arial"/>
        <family val="2"/>
      </rPr>
      <t>88309 - PEDREIRO COM ENCARGOS COMPLEMENTARES (H)</t>
    </r>
  </si>
  <si>
    <r>
      <rPr>
        <b/>
        <sz val="8"/>
        <rFont val="Arial"/>
        <family val="2"/>
      </rPr>
      <t>95390 - CURSO DE CAPACITAÇÃO PARA JARDINEIRO (ENCARGOS COMPLEMENTARES) - HORISTA (H)</t>
    </r>
  </si>
  <si>
    <r>
      <rPr>
        <b/>
        <sz val="8"/>
        <rFont val="Arial"/>
        <family val="2"/>
      </rPr>
      <t>88441 - JARDINEIRO COM ENCARGOS COMPLEMENTARES (H)</t>
    </r>
  </si>
  <si>
    <r>
      <rPr>
        <b/>
        <sz val="8"/>
        <rFont val="Arial"/>
        <family val="2"/>
      </rPr>
      <t>90582 - VIBRADOR DE IMERSÃO, DIÂMETRO DE PONTEIRA 45MM, MOTOR ELÉTRICO TRIFÁSICO POTÊNCIA DE 2 CV - DEPRECIAÇÃO. AF_06/2015 (H)</t>
    </r>
  </si>
  <si>
    <r>
      <rPr>
        <b/>
        <sz val="8"/>
        <rFont val="Arial"/>
        <family val="2"/>
      </rPr>
      <t>90583 - VIBRADOR DE IMERSÃO, DIÂMETRO DE PONTEIRA 45MM, MOTOR ELÉTRICO TRIFÁSICO POTÊNCIA DE 2 CV - JUROS. AF_06/2015 (H)</t>
    </r>
  </si>
  <si>
    <r>
      <rPr>
        <b/>
        <sz val="8"/>
        <rFont val="Arial"/>
        <family val="2"/>
      </rPr>
      <t>90587 - VIBRADOR DE IMERSÃO, DIÂMETRO DE PONTEIRA 45MM, MOTOR ELÉTRICO TRIFÁSICO POTÊNCIA DE 2 CV - CHI DIURNO. AF_06/2015 (CHI)</t>
    </r>
  </si>
  <si>
    <r>
      <rPr>
        <b/>
        <sz val="8"/>
        <rFont val="Arial"/>
        <family val="2"/>
      </rPr>
      <t>90584 - VIBRADOR DE IMERSÃO, DIÂMETRO DE PONTEIRA 45MM, MOTOR ELÉTRICO TRIFÁSICO POTÊNCIA DE 2 CV - MANUTENÇÃO. AF_06/2015 (H)</t>
    </r>
  </si>
  <si>
    <r>
      <rPr>
        <b/>
        <sz val="8"/>
        <rFont val="Arial"/>
        <family val="2"/>
      </rPr>
      <t>90585 - VIBRADOR DE IMERSÃO, DIÂMETRO DE PONTEIRA 45MM, MOTOR ELÉTRICO TRIFÁSICO POTÊNCIA DE 2 CV - MATERIAIS NA OPERAÇÃO. AF_06/2015 (H)</t>
    </r>
  </si>
  <si>
    <r>
      <rPr>
        <b/>
        <sz val="8"/>
        <rFont val="Arial"/>
        <family val="2"/>
      </rPr>
      <t>90586 - VIBRADOR DE IMERSÃO, DIÂMETRO DE PONTEIRA 45MM, MOTOR ELÉTRICO TRIFÁSICO POTÊNCIA DE 2 CV - CHP DIURNO. AF_06/2015 (CHP)</t>
    </r>
  </si>
  <si>
    <r>
      <rPr>
        <b/>
        <sz val="8"/>
        <rFont val="Arial"/>
        <family val="2"/>
      </rPr>
      <t>88826 - BETONEIRA CAPACIDADE NOMINAL DE 400 L, CAPACIDADE DE MISTURA 280 L, MOTOR ELÉTRICO TRIFÁSICO POTÊNCIA DE 2 CV, SEM CARREGADOR - DEPRECIAÇÃO. AF_10/2014 (H)</t>
    </r>
  </si>
  <si>
    <r>
      <rPr>
        <b/>
        <sz val="8"/>
        <rFont val="Arial"/>
        <family val="2"/>
      </rPr>
      <t>88827 - BETONEIRA CAPACIDADE NOMINAL DE 400 L, CAPACIDADE DE MISTURA 280 L, MOTOR ELÉTRICO TRIFÁSICO POTÊNCIA DE 2 CV, SEM CARREGADOR - JUROS. AF_10/2014 (H)</t>
    </r>
  </si>
  <si>
    <r>
      <rPr>
        <b/>
        <sz val="8"/>
        <rFont val="Arial"/>
        <family val="2"/>
      </rPr>
      <t>88831 - BETONEIRA CAPACIDADE NOMINAL DE 400 L, CAPACIDADE DE MISTURA 280 L, MOTOR ELÉTRICO TRIFÁSICO POTÊNCIA DE 2 CV, SEM CARREGADOR - CHI DIURNO. AF_10/2014 (CHI)</t>
    </r>
  </si>
  <si>
    <r>
      <rPr>
        <b/>
        <sz val="8"/>
        <rFont val="Arial"/>
        <family val="2"/>
      </rPr>
      <t>88828 - BETONEIRA CAPACIDADE NOMINAL DE 400 L, CAPACIDADE DE MISTURA 280 L, MOTOR ELÉTRICO TRIFÁSICO POTÊNCIA DE 2 CV, SEM CARREGADOR - MANUTENÇÃO. AF_10/2014 (H)</t>
    </r>
  </si>
  <si>
    <r>
      <rPr>
        <b/>
        <sz val="8"/>
        <rFont val="Arial"/>
        <family val="2"/>
      </rPr>
      <t>88829 - BETONEIRA CAPACIDADE NOMINAL DE 400 L, CAPACIDADE DE MISTURA 280 L, MOTOR ELÉTRICO TRIFÁSICO POTÊNCIA DE 2 CV, SEM CARREGADOR - MATERIAIS NA OPERAÇÃO. AF_10/2014 (H)</t>
    </r>
  </si>
  <si>
    <r>
      <rPr>
        <b/>
        <sz val="8"/>
        <rFont val="Arial"/>
        <family val="2"/>
      </rPr>
      <t>88830 - BETONEIRA CAPACIDADE NOMINAL DE 400 L, CAPACIDADE DE MISTURA 280 L, MOTOR ELÉTRICO TRIFÁSICO POTÊNCIA DE 2 CV, SEM CARREGADOR - CHP DIURNO. AF_10/2014 (CHP)</t>
    </r>
  </si>
  <si>
    <r>
      <rPr>
        <b/>
        <sz val="8"/>
        <rFont val="Arial"/>
        <family val="2"/>
      </rPr>
      <t>95389 - CURSO DE CAPACITAÇÃO PARA OPERADOR DE BETONEIRA ESTACIONÁRIA/MISTURADOR (ENCARGOS COMPLEMENTARES) - HORISTA (H)</t>
    </r>
  </si>
  <si>
    <r>
      <rPr>
        <b/>
        <sz val="8"/>
        <rFont val="Arial"/>
        <family val="2"/>
      </rPr>
      <t>88377 - OPERADOR DE BETONEIRA ESTACIONÁRIA/MISTURADOR COM ENCARGOS COMPLEMENTARES (H)</t>
    </r>
  </si>
  <si>
    <r>
      <rPr>
        <b/>
        <sz val="8"/>
        <rFont val="Arial"/>
        <family val="2"/>
      </rPr>
      <t>92263 - FABRICAÇÃO DE FÔRMA PARA PILARES E ESTRUTURAS SIMILARES, EM CHAPA DE MADEIRA COMPENSADA RESINADA, E = 17 MM. AF_09/2020 (M2)</t>
    </r>
  </si>
  <si>
    <r>
      <rPr>
        <b/>
        <sz val="8"/>
        <rFont val="Arial"/>
        <family val="2"/>
      </rPr>
      <t>92273 - FABRICAÇÃO DE ESCORAS DO TIPO PONTALETE, EM MADEIRA, PARA PÉ-DIREITO SIMPLES. AF_09/2020 (M)</t>
    </r>
  </si>
  <si>
    <r>
      <rPr>
        <b/>
        <sz val="8"/>
        <rFont val="Arial"/>
        <family val="2"/>
      </rPr>
      <t>92270 - FABRICAÇÃO DE FÔRMA PARA VIGAS, COM MADEIRA SERRADA, E = 25 MM. AF_09/2020 (M2)</t>
    </r>
  </si>
  <si>
    <r>
      <rPr>
        <b/>
        <sz val="8"/>
        <rFont val="Arial"/>
        <family val="2"/>
      </rPr>
      <t>95308 - CURSO DE CAPACITAÇÃO PARA AJUDANTE DE ARMADOR (ENCARGOS COMPLEMENTARES) - HORISTA (H)</t>
    </r>
  </si>
  <si>
    <r>
      <rPr>
        <b/>
        <sz val="8"/>
        <rFont val="Arial"/>
        <family val="2"/>
      </rPr>
      <t>88238 - AJUDANTE DE ARMADOR COM ENCARGOS COMPLEMENTARES (H)</t>
    </r>
  </si>
  <si>
    <r>
      <rPr>
        <b/>
        <sz val="8"/>
        <rFont val="Arial"/>
        <family val="2"/>
      </rPr>
      <t>95314 - CURSO DE CAPACITAÇÃO PARA ARMADOR (ENCARGOS COMPLEMENTARES) - HORISTA (H)</t>
    </r>
  </si>
  <si>
    <r>
      <rPr>
        <b/>
        <sz val="8"/>
        <rFont val="Arial"/>
        <family val="2"/>
      </rPr>
      <t>88245 - ARMADOR COM ENCARGOS COMPLEMENTARES (H)</t>
    </r>
  </si>
  <si>
    <r>
      <rPr>
        <b/>
        <sz val="8"/>
        <rFont val="Arial"/>
        <family val="2"/>
      </rPr>
      <t>92792 - CORTE E DOBRA DE AÇO CA-50, DIÂMETRO DE 6,3 MM, UTILIZADO EM ESTRUTURAS DIVERSAS, EXCETO LAJES. AF_12/2015 (KG)</t>
    </r>
  </si>
  <si>
    <r>
      <rPr>
        <b/>
        <sz val="8"/>
        <rFont val="Arial"/>
        <family val="2"/>
      </rPr>
      <t>92793 - CORTE E DOBRA DE AÇO CA-50, DIÂMETRO DE 8,0 MM, UTILIZADO EM ESTRUTURAS DIVERSAS, EXCETO LAJES. AF_12/2015 (KG)</t>
    </r>
  </si>
  <si>
    <r>
      <rPr>
        <b/>
        <sz val="8"/>
        <rFont val="Arial"/>
        <family val="2"/>
      </rPr>
      <t>92794 - CORTE E DOBRA DE AÇO CA-50, DIÂMETRO DE 10,0 MM, UTILIZADO EM ESTRUTURAS DIVERSAS, EXCETO LAJES. AF_12/2015 (KG)</t>
    </r>
  </si>
  <si>
    <r>
      <rPr>
        <b/>
        <sz val="8"/>
        <rFont val="Arial"/>
        <family val="2"/>
      </rPr>
      <t>92795 - CORTE E DOBRA DE AÇO CA-50, DIÂMETRO DE 12,5 MM, UTILIZADO EM ESTRUTURAS DIVERSAS, EXCETO LAJES. AF_12/2015 (KG)</t>
    </r>
  </si>
  <si>
    <r>
      <rPr>
        <b/>
        <sz val="8"/>
        <rFont val="Arial"/>
        <family val="2"/>
      </rPr>
      <t>92796 - CORTE E DOBRA DE AÇO CA-50, DIÂMETRO DE 16,0 MM, UTILIZADO EM ESTRUTURAS DIVERSAS, EXCETO LAJES. AF_12/2015 (KG)</t>
    </r>
  </si>
  <si>
    <r>
      <rPr>
        <b/>
        <sz val="8"/>
        <rFont val="Arial"/>
        <family val="2"/>
      </rPr>
      <t>88387 - MISTURADOR DE ARGAMASSA, EIXO HORIZONTAL, CAPACIDADE DE MISTURA 300 KG, MOTOR ELÉTRICO POTÊNCIA 5 CV - DEPRECIAÇÃO. AF_06/2014 (H)</t>
    </r>
  </si>
  <si>
    <r>
      <rPr>
        <b/>
        <sz val="8"/>
        <rFont val="Arial"/>
        <family val="2"/>
      </rPr>
      <t>88389 - MISTURADOR DE ARGAMASSA, EIXO HORIZONTAL, CAPACIDADE DE MISTURA 300 KG, MOTOR ELÉTRICO POTÊNCIA 5 CV - JUROS. AF_06/2014 (H)</t>
    </r>
  </si>
  <si>
    <r>
      <rPr>
        <b/>
        <sz val="8"/>
        <rFont val="Arial"/>
        <family val="2"/>
      </rPr>
      <t>88392 - MISTURADOR DE ARGAMASSA, EIXO HORIZONTAL, CAPACIDADE DE MISTURA 300 KG, MOTOR ELÉTRICO POTÊNCIA 5 CV - CHI DIURNO. AF_06/2014 (CHI)</t>
    </r>
  </si>
  <si>
    <r>
      <rPr>
        <b/>
        <sz val="8"/>
        <rFont val="Arial"/>
        <family val="2"/>
      </rPr>
      <t>88390 - MISTURADOR DE ARGAMASSA, EIXO HORIZONTAL, CAPACIDADE DE MISTURA 300 KG, MOTOR ELÉTRICO POTÊNCIA 5 CV - MANUTENÇÃO. AF_06/2014 (H)</t>
    </r>
  </si>
  <si>
    <r>
      <rPr>
        <b/>
        <sz val="8"/>
        <rFont val="Arial"/>
        <family val="2"/>
      </rPr>
      <t>88391 - MISTURADOR DE ARGAMASSA, EIXO HORIZONTAL, CAPACIDADE DE MISTURA 300 KG, MOTOR ELÉTRICO POTÊNCIA 5 CV - MATERIAIS NA OPERAÇÃO. AF_06/2014 (H)</t>
    </r>
  </si>
  <si>
    <r>
      <rPr>
        <b/>
        <sz val="8"/>
        <rFont val="Arial"/>
        <family val="2"/>
      </rPr>
      <t>88386 - MISTURADOR DE ARGAMASSA, EIXO HORIZONTAL, CAPACIDADE DE MISTURA 300 KG, MOTOR ELÉTRICO POTÊNCIA 5 CV - CHP DIURNO. AF_06/2014 (CHP)</t>
    </r>
  </si>
  <si>
    <r>
      <rPr>
        <b/>
        <sz val="8"/>
        <rFont val="Arial"/>
        <family val="2"/>
      </rPr>
      <t>87337 - ARGAMASSA TRAÇO 1:2:9 (EM VOLUME DE CIMENTO, CAL E AREIA MÉDIA ÚMIDA) PARA EMBOÇO/MASSA ÚNICA/ASSENTAMENTO DE ALVENARIA DE VEDAÇÃO, PREPARO MECÂNICO COM MISTURADOR DE EIXO HORIZONTAL DE 300 KG. AF_08/2019 (M3)</t>
    </r>
  </si>
  <si>
    <r>
      <rPr>
        <b/>
        <sz val="8"/>
        <rFont val="Arial"/>
        <family val="2"/>
      </rPr>
      <t>93277 - GUINCHO ELÉTRICO DE COLUNA, CAPACIDADE 400 KG, COM MOTO FREIO, MOTOR TRIFÁSICO DE 1,25 CV - DEPRECIAÇÃO. AF_03/2016 (H)</t>
    </r>
  </si>
  <si>
    <r>
      <rPr>
        <b/>
        <sz val="8"/>
        <rFont val="Arial"/>
        <family val="2"/>
      </rPr>
      <t>93278 - GUINCHO ELÉTRICO DE COLUNA, CAPACIDADE 400 KG, COM MOTO FREIO, MOTOR TRIFÁSICO DE 1,25 CV - JUROS. AF_03/2016 (H)</t>
    </r>
  </si>
  <si>
    <r>
      <rPr>
        <b/>
        <sz val="8"/>
        <rFont val="Arial"/>
        <family val="2"/>
      </rPr>
      <t>95358 - CURSO DE CAPACITAÇÃO PARA OPERADOR DE GUINCHO (ENCARGOS COMPLEMENTARES) - HORISTA (H)</t>
    </r>
  </si>
  <si>
    <r>
      <rPr>
        <b/>
        <sz val="8"/>
        <rFont val="Arial"/>
        <family val="2"/>
      </rPr>
      <t>88295 - OPERADOR DE GUINCHO COM ENCARGOS COMPLEMENTARES (H)</t>
    </r>
  </si>
  <si>
    <r>
      <rPr>
        <b/>
        <sz val="8"/>
        <rFont val="Arial"/>
        <family val="2"/>
      </rPr>
      <t>93282 - GUINCHO ELÉTRICO DE COLUNA, CAPACIDADE 400 KG, COM MOTO FREIO, MOTOR TRIFÁSICO DE 1,25 CV - CHI DIURNO. AF_03/2016 (CHI)</t>
    </r>
  </si>
  <si>
    <r>
      <rPr>
        <b/>
        <sz val="8"/>
        <rFont val="Arial"/>
        <family val="2"/>
      </rPr>
      <t>93279 - GUINCHO ELÉTRICO DE COLUNA, CAPACIDADE 400 KG, COM MOTO FREIO, MOTOR TRIFÁSICO DE 1,25 CV - MANUTENÇÃO. AF_03/2016 (H)</t>
    </r>
  </si>
  <si>
    <r>
      <rPr>
        <b/>
        <sz val="8"/>
        <rFont val="Arial"/>
        <family val="2"/>
      </rPr>
      <t>93280 - GUINCHO ELÉTRICO DE COLUNA, CAPACIDADE 400 KG, COM MOTO FREIO, MOTOR TRIFÁSICO DE 1,25 CV - MATERIAIS NA OPERAÇÃO. AF_03/2016 (H)</t>
    </r>
  </si>
  <si>
    <r>
      <rPr>
        <b/>
        <sz val="8"/>
        <rFont val="Arial"/>
        <family val="2"/>
      </rPr>
      <t>93281 - GUINCHO ELÉTRICO DE COLUNA, CAPACIDADE 400 KG, COM MOTO FREIO, MOTOR TRIFÁSICO DE 1,25 CV - CHP DIURNO. AF_03/2016 (CHP)</t>
    </r>
  </si>
  <si>
    <r>
      <rPr>
        <b/>
        <sz val="8"/>
        <rFont val="Arial"/>
        <family val="2"/>
      </rPr>
      <t>95385 - CURSO DE CAPACITAÇÃO PARA TELHADISTA (ENCARGOS COMPLEMENTARES) - HORISTA (H)</t>
    </r>
  </si>
  <si>
    <r>
      <rPr>
        <b/>
        <sz val="8"/>
        <rFont val="Arial"/>
        <family val="2"/>
      </rPr>
      <t>88323 - TELHADISTA COM ENCARGOS COMPLEMENTARES (H)</t>
    </r>
  </si>
  <si>
    <r>
      <rPr>
        <b/>
        <sz val="8"/>
        <rFont val="Arial"/>
        <family val="2"/>
      </rPr>
      <t>95344 - CURSO DE CAPACITAÇÃO PARA MONTADOR DE ESTRUTURA METÁLICA (ENCARGOS COMPLEMENTARES) - HORISTA (H)</t>
    </r>
  </si>
  <si>
    <r>
      <rPr>
        <b/>
        <sz val="8"/>
        <rFont val="Arial"/>
        <family val="2"/>
      </rPr>
      <t>88278 - MONTADOR DE ESTRUTURA METÁLICA COM ENCARGOS COMPLEMENTARES (H)</t>
    </r>
  </si>
  <si>
    <r>
      <rPr>
        <b/>
        <sz val="8"/>
        <rFont val="Arial"/>
        <family val="2"/>
      </rPr>
      <t>93283 - GUINDASTE HIDRÁULICO AUTOPROPELIDO, COM LANÇA TELESCÓPICA 40 M, CAPACIDADE MÁXIMA 60 T, POTÊNCIA 260 KW - DEPRECIAÇÃO. AF_03/2016 (H)</t>
    </r>
  </si>
  <si>
    <r>
      <rPr>
        <b/>
        <sz val="8"/>
        <rFont val="Arial"/>
        <family val="2"/>
      </rPr>
      <t>93296 - GUINDASTE HIDRÁULICO AUTOPROPELIDO, COM LANÇA TELESCÓPICA 40 M, CAPACIDADE MÁXIMA 60 T, POTÊNCIA 260 KW - IMPOSTOS E SEGUROS. AF_03/2016 (H)</t>
    </r>
  </si>
  <si>
    <r>
      <rPr>
        <b/>
        <sz val="8"/>
        <rFont val="Arial"/>
        <family val="2"/>
      </rPr>
      <t>93284 - GUINDASTE HIDRÁULICO AUTOPROPELIDO, COM LANÇA TELESCÓPICA 40 M, CAPACIDADE MÁXIMA 60 T, POTÊNCIA 260 KW - JUROS. AF_03/2016 (H)</t>
    </r>
  </si>
  <si>
    <r>
      <rPr>
        <b/>
        <sz val="8"/>
        <rFont val="Arial"/>
        <family val="2"/>
      </rPr>
      <t>95359 - CURSO DE CAPACITAÇÃO PARA OPERADOR DE GUINDASTE (ENCARGOS COMPLEMENTARES) - HORISTA (H)</t>
    </r>
  </si>
  <si>
    <r>
      <rPr>
        <b/>
        <sz val="8"/>
        <rFont val="Arial"/>
        <family val="2"/>
      </rPr>
      <t>88296 - OPERADOR DE GUINDASTE COM ENCARGOS COMPLEMENTARES (H)</t>
    </r>
  </si>
  <si>
    <r>
      <rPr>
        <b/>
        <sz val="8"/>
        <rFont val="Arial"/>
        <family val="2"/>
      </rPr>
      <t>93288 - GUINDASTE HIDRÁULICO AUTOPROPELIDO, COM LANÇA TELESCÓPICA 40 M, CAPACIDADE MÁXIMA 60 T, POTÊNCIA 260 KW - CHI DIURNO. AF_03/2016 (CHI)</t>
    </r>
  </si>
  <si>
    <r>
      <rPr>
        <b/>
        <sz val="8"/>
        <rFont val="Arial"/>
        <family val="2"/>
      </rPr>
      <t>93285 - GUINDASTE HIDRÁULICO AUTOPROPELIDO, COM LANÇA TELESCÓPICA 40 M, CAPACIDADE MÁXIMA 60 T, POTÊNCIA 260 KW - MANUTENÇÃO. AF_03/2016 (H)</t>
    </r>
  </si>
  <si>
    <r>
      <rPr>
        <b/>
        <sz val="8"/>
        <rFont val="Arial"/>
        <family val="2"/>
      </rPr>
      <t>93286 - GUINDASTE HIDRÁULICO AUTOPROPELIDO, COM LANÇA TELESCÓPICA 40 M, CAPACIDADE MÁXIMA 60 T, POTÊNCIA 260 KW - MATERIAIS NA OPERAÇÃO. AF_03/2016 (H)</t>
    </r>
  </si>
  <si>
    <r>
      <rPr>
        <b/>
        <sz val="8"/>
        <rFont val="Arial"/>
        <family val="2"/>
      </rPr>
      <t>93287 - GUINDASTE HIDRÁULICO AUTOPROPELIDO, COM LANÇA TELESCÓPICA 40 M, CAPACIDADE MÁXIMA 60 T, POTÊNCIA 260 KW - CHP DIURNO. AF_03/2016 (CHP)</t>
    </r>
  </si>
  <si>
    <r>
      <rPr>
        <b/>
        <sz val="8"/>
        <rFont val="Arial"/>
        <family val="2"/>
      </rPr>
      <t>89221 - BETONEIRA CAPACIDADE NOMINAL DE 600 L, CAPACIDADE DE MISTURA 360 L, MOTOR ELÉTRICO TRIFÁSICO POTÊNCIA DE 4 CV, SEM CARREGADOR - DEPRECIAÇÃO. AF_11/2014 (H)</t>
    </r>
  </si>
  <si>
    <r>
      <rPr>
        <b/>
        <sz val="8"/>
        <rFont val="Arial"/>
        <family val="2"/>
      </rPr>
      <t>89222 - BETONEIRA CAPACIDADE NOMINAL DE 600 L, CAPACIDADE DE MISTURA 360 L, MOTOR ELÉTRICO TRIFÁSICO POTÊNCIA DE 4 CV, SEM CARREGADOR - JUROS. AF_11/2014 (H)</t>
    </r>
  </si>
  <si>
    <r>
      <rPr>
        <b/>
        <sz val="8"/>
        <rFont val="Arial"/>
        <family val="2"/>
      </rPr>
      <t>89226 - BETONEIRA CAPACIDADE NOMINAL DE 600 L, CAPACIDADE DE MISTURA 360 L, MOTOR ELÉTRICO TRIFÁSICO POTÊNCIA DE 4 CV, SEM CARREGADOR - CHI DIURNO. AF_11/2014 (CHI)</t>
    </r>
  </si>
  <si>
    <r>
      <rPr>
        <b/>
        <sz val="8"/>
        <rFont val="Arial"/>
        <family val="2"/>
      </rPr>
      <t>89223 - BETONEIRA CAPACIDADE NOMINAL DE 600 L, CAPACIDADE DE MISTURA 360 L, MOTOR ELÉTRICO TRIFÁSICO POTÊNCIA DE 4 CV, SEM CARREGADOR - MANUTENÇÃO. AF_11/2014 (H)</t>
    </r>
  </si>
  <si>
    <r>
      <rPr>
        <b/>
        <sz val="8"/>
        <rFont val="Arial"/>
        <family val="2"/>
      </rPr>
      <t>89224 - BETONEIRA CAPACIDADE NOMINAL DE 600 L, CAPACIDADE DE MISTURA 360 L, MOTOR ELÉTRICO TRIFÁSICO POTÊNCIA DE 4 CV, SEM CARREGADOR - MATERIAIS NA OPERAÇÃO. AF_11/2014 (H)</t>
    </r>
  </si>
  <si>
    <r>
      <rPr>
        <b/>
        <sz val="8"/>
        <rFont val="Arial"/>
        <family val="2"/>
      </rPr>
      <t>89225 - BETONEIRA CAPACIDADE NOMINAL DE 600 L, CAPACIDADE DE MISTURA 360 L, MOTOR ELÉTRICO TRIFÁSICO POTÊNCIA DE 4 CV, SEM CARREGADOR - CHP DIURNO. AF_11/2014 (CHP)</t>
    </r>
  </si>
  <si>
    <r>
      <rPr>
        <b/>
        <sz val="8"/>
        <rFont val="Arial"/>
        <family val="2"/>
      </rPr>
      <t>87294 - ARGAMASSA TRAÇO 1:2:9 (EM VOLUME DE CIMENTO, CAL E AREIA MÉDIA ÚMIDA) PARA EMBOÇO/MASSA ÚNICA/ASSENTAMENTO DE ALVENARIA DE VEDAÇÃO, PREPARO MECÂNICO COM BETONEIRA 600 L. AF_08/2019 (M3)</t>
    </r>
  </si>
  <si>
    <r>
      <rPr>
        <b/>
        <sz val="8"/>
        <rFont val="Arial"/>
        <family val="2"/>
      </rPr>
      <t>94970 - CONCRETO FCK = 20MPA, TRAÇO 1:2,7:3 (EM MASSA SECA DE CIMENTO/ AREIA MÉDIA/ BRITA 1) - PREPARO MECÂNICO COM BETONEIRA 600 L. AF_05/2021 (M3)</t>
    </r>
  </si>
  <si>
    <r>
      <rPr>
        <b/>
        <sz val="8"/>
        <rFont val="Arial"/>
        <family val="2"/>
      </rPr>
      <t>92791 - CORTE E DOBRA DE AÇO CA-60, DIÂMETRO DE 5,0 MM, UTILIZADO EM ESTRUTURAS DIVERSAS, EXCETO LAJES. AF_12/2015 (KG)</t>
    </r>
  </si>
  <si>
    <r>
      <rPr>
        <b/>
        <sz val="8"/>
        <rFont val="Arial"/>
        <family val="2"/>
      </rPr>
      <t>87369 - ARGAMASSA TRAÇO 1:2:8 (EM VOLUME DE CIMENTO, CAL E AREIA MÉDIA ÚMIDA) PARA EMBOÇO/MASSA ÚNICA/ASSENTAMENTO DE ALVENARIA DE VEDAÇÃO, PREPARO MANUAL. AF_08/2019 (M3)</t>
    </r>
  </si>
  <si>
    <r>
      <rPr>
        <b/>
        <sz val="8"/>
        <rFont val="Arial"/>
        <family val="2"/>
      </rPr>
      <t>95341 - CURSO DE CAPACITAÇÃO PARA MARMORISTA/GRANITEIRO (ENCARGOS COMPLEMENTARES) - HORISTA (H)</t>
    </r>
  </si>
  <si>
    <r>
      <rPr>
        <b/>
        <sz val="8"/>
        <rFont val="Arial"/>
        <family val="2"/>
      </rPr>
      <t>88274 - MARMORISTA/GRANITEIRO COM ENCARGOS COMPLEMENTARES (H)</t>
    </r>
  </si>
  <si>
    <r>
      <rPr>
        <b/>
        <sz val="8"/>
        <rFont val="Arial"/>
        <family val="2"/>
      </rPr>
      <t>87298 - ARGAMASSA TRAÇO 1:3 (EM VOLUME DE CIMENTO E AREIA MÉDIA ÚMIDA) PARA CONTRAPISO, PREPARO MECÂNICO COM BETONEIRA 400 L. AF_08/2019 (M3)</t>
    </r>
  </si>
  <si>
    <r>
      <rPr>
        <b/>
        <sz val="8"/>
        <rFont val="Arial"/>
        <family val="2"/>
      </rPr>
      <t>95272 - POLIDORA DE PISO (POLITRIZ), PESO DE 100KG, DIÂMETRO 450 MM, MOTOR ELÉTRICO, POTÊNCIA 4 HP - DEPRECIAÇÃO. AF_09/2016 (H)</t>
    </r>
  </si>
  <si>
    <r>
      <rPr>
        <b/>
        <sz val="8"/>
        <rFont val="Arial"/>
        <family val="2"/>
      </rPr>
      <t>95273 - POLIDORA DE PISO (POLITRIZ), PESO DE 100KG, DIÂMETRO 450 MM, MOTOR ELÉTRICO, POTÊNCIA 4 HP - JUROS. AF_09/2016 (H)</t>
    </r>
  </si>
  <si>
    <r>
      <rPr>
        <b/>
        <sz val="8"/>
        <rFont val="Arial"/>
        <family val="2"/>
      </rPr>
      <t>95277 - POLIDORA DE PISO (POLITRIZ), PESO DE 100KG, DIÂMETRO 450 MM, MOTOR ELÉTRICO, POTÊNCIA 4 HP - CHI DIURNO. AF_09/2016 (CHI)</t>
    </r>
  </si>
  <si>
    <r>
      <rPr>
        <b/>
        <sz val="8"/>
        <rFont val="Arial"/>
        <family val="2"/>
      </rPr>
      <t>95274 - POLIDORA DE PISO (POLITRIZ), PESO DE 100KG, DIÂMETRO 450 MM, MOTOR ELÉTRICO, POTÊNCIA 4 HP - MANUTENÇÃO. AF_09/2016 (H)</t>
    </r>
  </si>
  <si>
    <r>
      <rPr>
        <b/>
        <sz val="8"/>
        <rFont val="Arial"/>
        <family val="2"/>
      </rPr>
      <t>95275 - POLIDORA DE PISO (POLITRIZ), PESO DE 100KG, DIÂMETRO 450 MM, MOTOR ELÉTRICO, POTÊNCIA 4 HP ? MATERIAIS NA OPERAÇÃO. AF_09/2016 (H)</t>
    </r>
  </si>
  <si>
    <r>
      <rPr>
        <b/>
        <sz val="8"/>
        <rFont val="Arial"/>
        <family val="2"/>
      </rPr>
      <t>95276 - POLIDORA DE PISO (POLITRIZ), PESO DE 100KG, DIÂMETRO 450 MM, MOTOR ELÉTRICO, POTÊNCIA 4 HP - CHP DIURNO. AF_09/2016 (CHP)</t>
    </r>
  </si>
  <si>
    <r>
      <rPr>
        <b/>
        <sz val="8"/>
        <rFont val="Arial"/>
        <family val="2"/>
      </rPr>
      <t>94968 - CONCRETO MAGRO PARA LASTRO, TRAÇO 1:4,5:4,5 (EM MASSA SECA DE CIMENTO/ AREIA MÉDIA/ BRITA 1) - PREPARO MECÂNICO COM BETONEIRA 600 L. AF_05/2021 (M3)</t>
    </r>
  </si>
  <si>
    <r>
      <rPr>
        <b/>
        <sz val="8"/>
        <rFont val="Arial"/>
        <family val="2"/>
      </rPr>
      <t>95324 - CURSO DE CAPACITAÇÃO PARA AZULEJISTA OU LADRILHISTA (ENCARGOS COMPLEMENTARES) - HORISTA (H)</t>
    </r>
  </si>
  <si>
    <r>
      <rPr>
        <b/>
        <sz val="8"/>
        <rFont val="Arial"/>
        <family val="2"/>
      </rPr>
      <t>88256 - AZULEJISTA OU LADRILHISTA COM ENCARGOS COMPLEMENTARES (H)</t>
    </r>
  </si>
  <si>
    <r>
      <rPr>
        <b/>
        <sz val="8"/>
        <rFont val="Arial"/>
        <family val="2"/>
      </rPr>
      <t>87301 - ARGAMASSA TRAÇO 1:4 (EM VOLUME DE CIMENTO E AREIA MÉDIA ÚMIDA) PARA CONTRAPISO, PREPARO MECÂNICO COM BETONEIRA 400 L. AF_08/2019 (M3)</t>
    </r>
  </si>
  <si>
    <r>
      <rPr>
        <b/>
        <sz val="8"/>
        <rFont val="Arial"/>
        <family val="2"/>
      </rPr>
      <t>87755 - CONTRAPISO EM ARGAMASSA TRAÇO 1:4 (CIMENTO E AREIA), PREPARO MECÂNICO COM BETONEIRA 400 L, APLICADO EM ÁREAS MOLHADAS SOBRE IMPERMEABILIZAÇÃO, ACABAMENTO NÃO REFORÇADO, ESPESSURA 3CM. AF_07/2021 (M2)</t>
    </r>
  </si>
  <si>
    <r>
      <rPr>
        <b/>
        <sz val="8"/>
        <rFont val="Arial"/>
        <family val="2"/>
      </rPr>
      <t>87745 - CONTRAPISO EM ARGAMASSA TRAÇO 1:4 (CIMENTO E AREIA), PREPARO MECÂNICO COM BETONEIRA 400 L, APLICADO EM ÁREAS MOLHADAS SOBRE LAJE, ADERIDO, ACABAMENTO NÃO REFORÇADO, ESPESSURA 3CM. AF_07/2021 (M2)</t>
    </r>
  </si>
  <si>
    <r>
      <rPr>
        <b/>
        <sz val="8"/>
        <rFont val="Arial"/>
        <family val="2"/>
      </rPr>
      <t>87630 - CONTRAPISO EM ARGAMASSA TRAÇO 1:4 (CIMENTO E AREIA), PREPARO MECÂNICO COM BETONEIRA 400 L, APLICADO EM ÁREAS SECAS SOBRE LAJE, ADERIDO, ACABAMENTO NÃO REFORÇADO, ESPESSURA 3CM. AF_07/2021 (M2)</t>
    </r>
  </si>
  <si>
    <r>
      <rPr>
        <b/>
        <sz val="8"/>
        <rFont val="Arial"/>
        <family val="2"/>
      </rPr>
      <t>94964 - CONCRETO FCK = 20MPA, TRAÇO 1:2,7:3 (EM MASSA SECA DE CIMENTO/ AREIA MÉDIA/ BRITA 1) - PREPARO MECÂNICO COM BETONEIRA 400 L. AF_05/2021 (M3)</t>
    </r>
  </si>
  <si>
    <r>
      <rPr>
        <b/>
        <sz val="8"/>
        <rFont val="Arial"/>
        <family val="2"/>
      </rPr>
      <t>95313 - CURSO DE CAPACITAÇÃO PARA AJUDANTE ESPECIALIZADO (ENCARGOS COMPLEMENTARES) - HORISTA (H)</t>
    </r>
  </si>
  <si>
    <r>
      <rPr>
        <b/>
        <sz val="8"/>
        <rFont val="Arial"/>
        <family val="2"/>
      </rPr>
      <t>88243 - AJUDANTE ESPECIALIZADO COM ENCARGOS COMPLEMENTARES (H)</t>
    </r>
  </si>
  <si>
    <r>
      <rPr>
        <b/>
        <sz val="8"/>
        <rFont val="Arial"/>
        <family val="2"/>
      </rPr>
      <t>95338 - CURSO DE CAPACITAÇÃO PARA IMPERMEABILIZADOR (ENCARGOS COMPLEMENTARES) - HORISTA (H)</t>
    </r>
  </si>
  <si>
    <r>
      <rPr>
        <b/>
        <sz val="8"/>
        <rFont val="Arial"/>
        <family val="2"/>
      </rPr>
      <t>88270 - IMPERMEABILIZADOR COM ENCARGOS COMPLEMENTARES (H)</t>
    </r>
  </si>
  <si>
    <r>
      <rPr>
        <b/>
        <sz val="8"/>
        <rFont val="Arial"/>
        <family val="2"/>
      </rPr>
      <t>87292 - ARGAMASSA TRAÇO 1:2:8 (EM VOLUME DE CIMENTO, CAL E AREIA MÉDIA ÚMIDA) PARA EMBOÇO/MASSA ÚNICA/ASSENTAMENTO DE ALVENARIA DE VEDAÇÃO, PREPARO MECÂNICO COM BETONEIRA 400 L. AF_08/2019 (M3)</t>
    </r>
  </si>
  <si>
    <r>
      <rPr>
        <b/>
        <sz val="8"/>
        <rFont val="Arial"/>
        <family val="2"/>
      </rPr>
      <t>87313 - ARGAMASSA TRAÇO 1:3 (EM VOLUME DE CIMENTO E AREIA GROSSA ÚMIDA) PARA CHAPISCO CONVENCIONAL, PREPARO MECÂNICO COM BETONEIRA 400 L. AF_08/2019 (M3)</t>
    </r>
  </si>
  <si>
    <r>
      <rPr>
        <b/>
        <sz val="8"/>
        <rFont val="Arial"/>
        <family val="2"/>
      </rPr>
      <t>87325 - ARGAMASSA TRAÇO 1:4 (EM VOLUME DE CIMENTO E AREIA GROSSA ÚMIDA) COM ADIÇÃO DE EMULSÃO POLIMÉRICA PARA CHAPISCO ROLADO, PREPARO MECÂNICO COM BETONEIRA 400 L. AF_08/2019 (M3)</t>
    </r>
  </si>
  <si>
    <r>
      <rPr>
        <b/>
        <sz val="8"/>
        <rFont val="Arial"/>
        <family val="2"/>
      </rPr>
      <t>95372 - CURSO DE CAPACITAÇÃO PARA PINTOR (ENCARGOS COMPLEMENTARES) - HORISTA (H)</t>
    </r>
  </si>
  <si>
    <r>
      <rPr>
        <b/>
        <sz val="8"/>
        <rFont val="Arial"/>
        <family val="2"/>
      </rPr>
      <t>88310 - PINTOR COM ENCARGOS COMPLEMENTARES (H)</t>
    </r>
  </si>
  <si>
    <r>
      <rPr>
        <b/>
        <sz val="8"/>
        <rFont val="Arial"/>
        <family val="2"/>
      </rPr>
      <t>95387 - CURSO DE CAPACITAÇÃO PARA VIDRACEIRO (ENCARGOS COMPLEMENTARES) - HORISTA (H)</t>
    </r>
  </si>
  <si>
    <r>
      <rPr>
        <b/>
        <sz val="8"/>
        <rFont val="Arial"/>
        <family val="2"/>
      </rPr>
      <t>88325 - VIDRACEIRO COM ENCARGOS COMPLEMENTARES (H)</t>
    </r>
  </si>
  <si>
    <r>
      <rPr>
        <b/>
        <sz val="8"/>
        <rFont val="Arial"/>
        <family val="2"/>
      </rPr>
      <t>100489 - ARGAMASSA TRAÇO 1:3 (EM VOLUME DE CIMENTO E AREIA MÉDIA ÚMIDA), PREPARO MECÂNICO COM BETONEIRA 600 L. AF_08/2019 (M3)</t>
    </r>
  </si>
  <si>
    <r>
      <rPr>
        <b/>
        <sz val="8"/>
        <rFont val="Arial"/>
        <family val="2"/>
      </rPr>
      <t>87283 - ARGAMASSA TRAÇO 1:6 (EM VOLUME DE CIMENTO E AREIA MÉDIA ÚMIDA) COM ADIÇÃO DE PLASTIFICANTE PARA EMBOÇO/MASSA ÚNICA/ASSENTAMENTO DE ALVENARIA DE VEDAÇÃO, PREPARO MECÂNICO COM BETONEIRA 400 L. AF_08/2019 (M3)</t>
    </r>
  </si>
  <si>
    <r>
      <rPr>
        <b/>
        <sz val="8"/>
        <rFont val="Arial"/>
        <family val="2"/>
      </rPr>
      <t>95317 - CURSO DE CAPACITAÇÃO PARA AUXILIAR DE ENCANADOR OU BOMBEIRO HIDRÁULICO (ENCARGOS COMPLEMENTARES) - HORISTA (H)</t>
    </r>
  </si>
  <si>
    <r>
      <rPr>
        <b/>
        <sz val="8"/>
        <rFont val="Arial"/>
        <family val="2"/>
      </rPr>
      <t>88248 - AUXILIAR DE ENCANADOR OU BOMBEIRO HIDRÁULICO COM ENCARGOS COMPLEMENTARES (H)</t>
    </r>
  </si>
  <si>
    <r>
      <rPr>
        <b/>
        <sz val="8"/>
        <rFont val="Arial"/>
        <family val="2"/>
      </rPr>
      <t>95335 - CURSO DE CAPACITAÇÃO PARA ENCANADOR OU BOMBEIRO HIDRÁULICO (ENCARGOS COMPLEMENTARES) - HORISTA (H)</t>
    </r>
  </si>
  <si>
    <r>
      <rPr>
        <b/>
        <sz val="8"/>
        <rFont val="Arial"/>
        <family val="2"/>
      </rPr>
      <t>88267 - ENCANADOR OU BOMBEIRO HIDRÁULICO COM ENCARGOS COMPLEMENTARES (H)</t>
    </r>
  </si>
  <si>
    <r>
      <rPr>
        <b/>
        <sz val="8"/>
        <rFont val="Arial"/>
        <family val="2"/>
      </rPr>
      <t>89422 - ADAPTADOR CURTO COM BOLSA E ROSCA PARA REGISTRO, PVC, SOLDÁVEL, DN 20MM X 1/2?, INSTALADO EM RAMAL DE DISTRIBUIÇÃO DE ÁGUA - FORNECIMENTO E INSTALAÇÃO. AF_12/2014 (UN)</t>
    </r>
  </si>
  <si>
    <r>
      <rPr>
        <b/>
        <sz val="8"/>
        <rFont val="Arial"/>
        <family val="2"/>
      </rPr>
      <t>89376 - ADAPTADOR CURTO COM BOLSA E ROSCA PARA REGISTRO, PVC, SOLDÁVEL, DN 20MM X 1/2?, INSTALADO EM RAMAL OU SUB-RAMAL DE ÁGUA - FORNECIMENTO E INSTALAÇÃO. AF_12/2014 (UN)</t>
    </r>
  </si>
  <si>
    <r>
      <rPr>
        <b/>
        <sz val="8"/>
        <rFont val="Arial"/>
        <family val="2"/>
      </rPr>
      <t>88629 - ARGAMASSA TRAÇO 1:3 (EM VOLUME DE CIMENTO E AREIA MÉDIA ÚMIDA), PREPARO MANUAL. AF_08/2019 (M3)</t>
    </r>
  </si>
  <si>
    <r>
      <rPr>
        <b/>
        <sz val="8"/>
        <rFont val="Arial"/>
        <family val="2"/>
      </rPr>
      <t>90466 - CHUMBAMENTO LINEAR EM ALVENARIA PARA RAMAIS/DISTRIBUIÇÃO COM DIÂMETROS MENORES OU IGUAIS A 40 MM. AF_05/2015 (M)</t>
    </r>
  </si>
  <si>
    <r>
      <rPr>
        <b/>
        <sz val="8"/>
        <rFont val="Arial"/>
        <family val="2"/>
      </rPr>
      <t>91190 - CHUMBAMENTO PONTUAL EM PASSAGEM DE TUBO COM DIÂMETRO MENOR OU IGUAL A 40 MM. AF_05/2015 (UN)</t>
    </r>
  </si>
  <si>
    <r>
      <rPr>
        <b/>
        <sz val="8"/>
        <rFont val="Arial"/>
        <family val="2"/>
      </rPr>
      <t>90436 - FURO EM ALVENARIA PARA DIÂMETROS MENORES OU IGUAIS A 40 MM. AF_05/2015 (UN)</t>
    </r>
  </si>
  <si>
    <r>
      <rPr>
        <b/>
        <sz val="8"/>
        <rFont val="Arial"/>
        <family val="2"/>
      </rPr>
      <t>89405 - JOELHO 45 GRAUS, PVC, SOLDÁVEL, DN 20MM, INSTALADO EM RAMAL DE DISTRIBUIÇÃO DE ÁGUA - FORNECIMENTO E INSTALAÇÃO. AF_12/2014 (UN)</t>
    </r>
  </si>
  <si>
    <r>
      <rPr>
        <b/>
        <sz val="8"/>
        <rFont val="Arial"/>
        <family val="2"/>
      </rPr>
      <t>89404 - JOELHO 90 GRAUS, PVC, SOLDÁVEL, DN 20MM, INSTALADO EM RAMAL DE DISTRIBUIÇÃO DE ÁGUA - FORNECIMENTO E INSTALAÇÃO. AF_12/2014 (UN)</t>
    </r>
  </si>
  <si>
    <r>
      <rPr>
        <b/>
        <sz val="8"/>
        <rFont val="Arial"/>
        <family val="2"/>
      </rPr>
      <t>89358 - JOELHO 90 GRAUS, PVC, SOLDÁVEL, DN 20MM, INSTALADO EM RAMAL OU SUB-RAMAL DE ÁGUA - FORNECIMENTO E INSTALAÇÃO. AF_12/2014 (UN)</t>
    </r>
  </si>
  <si>
    <r>
      <rPr>
        <b/>
        <sz val="8"/>
        <rFont val="Arial"/>
        <family val="2"/>
      </rPr>
      <t>89374 - LUVA COM BUCHA DE LATÃO, PVC, SOLDÁVEL, DN 20MM X 1/2?, INSTALADO EM RAMAL OU SUB-RAMAL DE ÁGUA - FORNECIMENTO E INSTALAÇÃO. AF_12/2014 (UN)</t>
    </r>
  </si>
  <si>
    <r>
      <rPr>
        <b/>
        <sz val="8"/>
        <rFont val="Arial"/>
        <family val="2"/>
      </rPr>
      <t>89373 - LUVA DE REDUÇÃO, PVC, SOLDÁVEL, DN 25MM X 20MM, INSTALADO EM RAMAL OU SUB-RAMAL DE ÁGUA - FORNECIMENTO E INSTALAÇÃO. AF_12/2014 (UN)</t>
    </r>
  </si>
  <si>
    <r>
      <rPr>
        <b/>
        <sz val="8"/>
        <rFont val="Arial"/>
        <family val="2"/>
      </rPr>
      <t>89417 - LUVA, PVC, SOLDÁVEL, DN 20MM, INSTALADO EM RAMAL DE DISTRIBUIÇÃO DE ÁGUA - FORNECIMENTO E INSTALAÇÃO. AF_12/2014 (UN)</t>
    </r>
  </si>
  <si>
    <r>
      <rPr>
        <b/>
        <sz val="8"/>
        <rFont val="Arial"/>
        <family val="2"/>
      </rPr>
      <t>89371 - LUVA, PVC, SOLDÁVEL, DN 20MM, INSTALADO EM RAMAL OU SUB-RAMAL DE ÁGUA - FORNECIMENTO E INSTALAÇÃO. AF_12/2014 (UN)</t>
    </r>
  </si>
  <si>
    <r>
      <rPr>
        <b/>
        <sz val="8"/>
        <rFont val="Arial"/>
        <family val="2"/>
      </rPr>
      <t>90443 - RASGO EM ALVENARIA PARA RAMAIS/ DISTRIBUIÇÃO COM DIAMETROS MENORES OU IGUAIS A 40 MM. AF_05/2015 (M)</t>
    </r>
  </si>
  <si>
    <r>
      <rPr>
        <b/>
        <sz val="8"/>
        <rFont val="Arial"/>
        <family val="2"/>
      </rPr>
      <t>89438 - TE, PVC, SOLDÁVEL, DN 20MM, INSTALADO EM RAMAL DE DISTRIBUIÇÃO DE ÁGUA - FORNECIMENTO E INSTALAÇÃO. AF_12/2014 (UN)</t>
    </r>
  </si>
  <si>
    <r>
      <rPr>
        <b/>
        <sz val="8"/>
        <rFont val="Arial"/>
        <family val="2"/>
      </rPr>
      <t>89393 - TE, PVC, SOLDÁVEL, DN 20MM, INSTALADO EM RAMAL OU SUB-RAMAL DE ÁGUA - FORNECIMENTO E INSTALAÇÃO. AF_12/2014 (UN)</t>
    </r>
  </si>
  <si>
    <r>
      <rPr>
        <b/>
        <sz val="8"/>
        <rFont val="Arial"/>
        <family val="2"/>
      </rPr>
      <t>89401 - TUBO, PVC, SOLDÁVEL, DN 20MM, INSTALADO EM RAMAL DE DISTRIBUIÇÃO DE ÁGUA - FORNECIMENTO E INSTALAÇÃO. AF_12/2014 (M)</t>
    </r>
  </si>
  <si>
    <r>
      <rPr>
        <b/>
        <sz val="8"/>
        <rFont val="Arial"/>
        <family val="2"/>
      </rPr>
      <t>89355 - TUBO, PVC, SOLDÁVEL, DN 20MM, INSTALADO EM RAMAL OU SUB-RAMAL DE ÁGUA - FORNECIMENTO E INSTALAÇÃO. AF_12/2014 (M)</t>
    </r>
  </si>
  <si>
    <r>
      <rPr>
        <b/>
        <sz val="8"/>
        <rFont val="Arial"/>
        <family val="2"/>
      </rPr>
      <t>89442 - TÊ DE REDUÇÃO, PVC, SOLDÁVEL, DN 25MM X 20MM, INSTALADO EM RAMAL DE DISTRIBUIÇÃO DE ÁGUA - FORNECIMENTO E INSTALAÇÃO. AF_12/2014 (UN)</t>
    </r>
  </si>
  <si>
    <r>
      <rPr>
        <b/>
        <sz val="8"/>
        <rFont val="Arial"/>
        <family val="2"/>
      </rPr>
      <t>89397 - TÊ DE REDUÇÃO, PVC, SOLDÁVEL, DN 25MM X 20MM, INSTALADO EM RAMAL OU SUB-RAMAL DE ÁGUA - FORNECIMENTO E INSTALAÇÃO. AF_12/2014 (UN)</t>
    </r>
  </si>
  <si>
    <r>
      <rPr>
        <b/>
        <sz val="8"/>
        <rFont val="Arial"/>
        <family val="2"/>
      </rPr>
      <t>89383 - ADAPTADOR CURTO COM BOLSA E ROSCA PARA REGISTRO, PVC, SOLDÁVEL, DN 25MM X 3/4?, INSTALADO EM RAMAL OU SUB-RAMAL DE ÁGUA - FORNECIMENTO E INSTALAÇÃO. AF_12/2014 (UN)</t>
    </r>
  </si>
  <si>
    <r>
      <rPr>
        <b/>
        <sz val="8"/>
        <rFont val="Arial"/>
        <family val="2"/>
      </rPr>
      <t>91185 - FIXAÇÃO DE TUBOS HORIZONTAIS DE PVC, CPVC OU COBRE DIÂMETROS MENORES OU IGUAIS A 40 MM COM ABRAÇADEIRA METÁLICA FLEXÍVEL 18 MM, FIXADA DIRETAMENTE NA LAJE. AF_05/2015 (M)</t>
    </r>
  </si>
  <si>
    <r>
      <rPr>
        <b/>
        <sz val="8"/>
        <rFont val="Arial"/>
        <family val="2"/>
      </rPr>
      <t>89366 - JOELHO 90 GRAUS COM BUCHA DE LATÃO, PVC, SOLDÁVEL, DN 25MM, X 3/4? INSTALADO EM RAMAL OU SUB-RAMAL DE ÁGUA - FORNECIMENTO E INSTALAÇÃO. AF_12/2014 (UN)</t>
    </r>
  </si>
  <si>
    <r>
      <rPr>
        <b/>
        <sz val="8"/>
        <rFont val="Arial"/>
        <family val="2"/>
      </rPr>
      <t>89481 - JOELHO 90 GRAUS, PVC, SOLDÁVEL, DN 25MM, INSTALADO EM PRUMADA DE ÁGUA - FORNECIMENTO E INSTALAÇÃO. AF_12/2014 (UN)</t>
    </r>
  </si>
  <si>
    <r>
      <rPr>
        <b/>
        <sz val="8"/>
        <rFont val="Arial"/>
        <family val="2"/>
      </rPr>
      <t>89408 - JOELHO 90 GRAUS, PVC, SOLDÁVEL, DN 25MM, INSTALADO EM RAMAL DE DISTRIBUIÇÃO DE ÁGUA - FORNECIMENTO E INSTALAÇÃO. AF_12/2014 (UN)</t>
    </r>
  </si>
  <si>
    <r>
      <rPr>
        <b/>
        <sz val="8"/>
        <rFont val="Arial"/>
        <family val="2"/>
      </rPr>
      <t>89362 - JOELHO 90 GRAUS, PVC, SOLDÁVEL, DN 25MM, INSTALADO EM RAMAL OU SUB-RAMAL DE ÁGUA - FORNECIMENTO E INSTALAÇÃO. AF_12/2014 (UN)</t>
    </r>
  </si>
  <si>
    <r>
      <rPr>
        <b/>
        <sz val="8"/>
        <rFont val="Arial"/>
        <family val="2"/>
      </rPr>
      <t>89532 - LUVA DE REDUÇÃO, PVC, SOLDÁVEL, DN 32MM X 25MM, INSTALADO EM PRUMADA DE ÁGUA - FORNECIMENTO E INSTALAÇÃO. AF_12/2014 (UN)</t>
    </r>
  </si>
  <si>
    <r>
      <rPr>
        <b/>
        <sz val="8"/>
        <rFont val="Arial"/>
        <family val="2"/>
      </rPr>
      <t>89528 - LUVA, PVC, SOLDÁVEL, DN 25MM, INSTALADO EM PRUMADA DE ÁGUA - FORNECIMENTO E INSTALAÇÃO. AF_12/2014 (UN)</t>
    </r>
  </si>
  <si>
    <r>
      <rPr>
        <b/>
        <sz val="8"/>
        <rFont val="Arial"/>
        <family val="2"/>
      </rPr>
      <t>89424 - LUVA, PVC, SOLDÁVEL, DN 25MM, INSTALADO EM RAMAL DE DISTRIBUIÇÃO DE ÁGUA - FORNECIMENTO E INSTALAÇÃO. AF_12/2014 (UN)</t>
    </r>
  </si>
  <si>
    <r>
      <rPr>
        <b/>
        <sz val="8"/>
        <rFont val="Arial"/>
        <family val="2"/>
      </rPr>
      <t>89378 - LUVA, PVC, SOLDÁVEL, DN 25MM, INSTALADO EM RAMAL OU SUB-RAMAL DE ÁGUA - FORNECIMENTO E INSTALAÇÃO. AF_12/2014 (UN)</t>
    </r>
  </si>
  <si>
    <r>
      <rPr>
        <b/>
        <sz val="8"/>
        <rFont val="Arial"/>
        <family val="2"/>
      </rPr>
      <t>90453 - PASSANTE TIPO TUBO DE DIÂMETRO MENOR OU IGUAL A 40 MM, FIXADO EM LAJE. AF_05/2015 (UN)</t>
    </r>
  </si>
  <si>
    <r>
      <rPr>
        <b/>
        <sz val="8"/>
        <rFont val="Arial"/>
        <family val="2"/>
      </rPr>
      <t>89440 - TE, PVC, SOLDÁVEL, DN 25MM, INSTALADO EM RAMAL DE DISTRIBUIÇÃO DE ÁGUA - FORNECIMENTO E INSTALAÇÃO. AF_12/2014 (UN)</t>
    </r>
  </si>
  <si>
    <r>
      <rPr>
        <b/>
        <sz val="8"/>
        <rFont val="Arial"/>
        <family val="2"/>
      </rPr>
      <t>89395 - TE, PVC, SOLDÁVEL, DN 25MM, INSTALADO EM RAMAL OU SUB-RAMAL DE ÁGUA - FORNECIMENTO E INSTALAÇÃO. AF_12/2014 (UN)</t>
    </r>
  </si>
  <si>
    <r>
      <rPr>
        <b/>
        <sz val="8"/>
        <rFont val="Arial"/>
        <family val="2"/>
      </rPr>
      <t>89446 - TUBO, PVC, SOLDÁVEL, DN 25MM, INSTALADO EM PRUMADA DE ÁGUA - FORNECIMENTO E INSTALAÇÃO. AF_12/2014 (M)</t>
    </r>
  </si>
  <si>
    <r>
      <rPr>
        <b/>
        <sz val="8"/>
        <rFont val="Arial"/>
        <family val="2"/>
      </rPr>
      <t>89402 - TUBO, PVC, SOLDÁVEL, DN 25MM, INSTALADO EM RAMAL DE DISTRIBUIÇÃO DE ÁGUA - FORNECIMENTO E INSTALAÇÃO. AF_12/2014 (M)</t>
    </r>
  </si>
  <si>
    <r>
      <rPr>
        <b/>
        <sz val="8"/>
        <rFont val="Arial"/>
        <family val="2"/>
      </rPr>
      <t>89356 - TUBO, PVC, SOLDÁVEL, DN 25MM, INSTALADO EM RAMAL OU SUB-RAMAL DE ÁGUA - FORNECIMENTO E INSTALAÇÃO. AF_12/2014 (M)</t>
    </r>
  </si>
  <si>
    <r>
      <rPr>
        <b/>
        <sz val="8"/>
        <rFont val="Arial"/>
        <family val="2"/>
      </rPr>
      <t>89396 - TÊ COM BUCHA DE LATÃO NA BOLSA CENTRAL, PVC, SOLDÁVEL, DN 25MM X 1/2?, INSTALADO EM RAMAL OU SUB-RAMAL DE ÁGUA - FORNECIMENTO E INSTALAÇÃO. AF_12/2014 (UN)</t>
    </r>
  </si>
  <si>
    <r>
      <rPr>
        <b/>
        <sz val="8"/>
        <rFont val="Arial"/>
        <family val="2"/>
      </rPr>
      <t>89622 - TÊ DE REDUÇÃO, PVC, SOLDÁVEL, DN 32MM X 25MM, INSTALADO EM PRUMADA DE ÁGUA - FORNECIMENTO E INSTALAÇÃO. AF_12/2014 (UN)</t>
    </r>
  </si>
  <si>
    <r>
      <rPr>
        <b/>
        <sz val="8"/>
        <rFont val="Arial"/>
        <family val="2"/>
      </rPr>
      <t>89445 - TÊ DE REDUÇÃO, PVC, SOLDÁVEL, DN 32MM X 25MM, INSTALADO EM RAMAL DE DISTRIBUIÇÃO DE ÁGUA - FORNECIMENTO E INSTALAÇÃO. AF_12/2014 (UN)</t>
    </r>
  </si>
  <si>
    <r>
      <rPr>
        <b/>
        <sz val="8"/>
        <rFont val="Arial"/>
        <family val="2"/>
      </rPr>
      <t>89400 - TÊ DE REDUÇÃO, PVC, SOLDÁVEL, DN 32MM X 25MM, INSTALADO EM RAMAL OU SUB-RAMAL DE ÁGUA - FORNECIMENTO E INSTALAÇÃO. AF_12/2014 (UN)</t>
    </r>
  </si>
  <si>
    <r>
      <rPr>
        <b/>
        <sz val="8"/>
        <rFont val="Arial"/>
        <family val="2"/>
      </rPr>
      <t>89627 - TÊ DE REDUÇÃO, PVC, SOLDÁVEL, DN 50MM X 25MM, INSTALADO EM PRUMADA DE ÁGUA - FORNECIMENTO E INSTALAÇÃO. AF_12/2014 (UN)</t>
    </r>
  </si>
  <si>
    <r>
      <rPr>
        <b/>
        <sz val="8"/>
        <rFont val="Arial"/>
        <family val="2"/>
      </rPr>
      <t>89553 - ADAPTADOR CURTO COM BOLSA E ROSCA PARA REGISTRO, PVC, SOLDÁVEL, DN 32MM X 1?, INSTALADO EM PRUMADA DE ÁGUA - FORNECIMENTO E INSTALAÇÃO. AF_12/2014 (UN)</t>
    </r>
  </si>
  <si>
    <r>
      <rPr>
        <b/>
        <sz val="8"/>
        <rFont val="Arial"/>
        <family val="2"/>
      </rPr>
      <t>89436 - ADAPTADOR CURTO COM BOLSA E ROSCA PARA REGISTRO, PVC, SOLDÁVEL, DN 32MM X 1?, INSTALADO EM RAMAL DE DISTRIBUIÇÃO DE ÁGUA - FORNECIMENTO E INSTALAÇÃO. AF_12/2014 (UN)</t>
    </r>
  </si>
  <si>
    <r>
      <rPr>
        <b/>
        <sz val="8"/>
        <rFont val="Arial"/>
        <family val="2"/>
      </rPr>
      <t>95114 - MARTELETE OU ROMPEDOR PNEUMÁTICO MANUAL, 28 KG, COM SILENCIADOR - DEPRECIAÇÃO. AF_07/2016 (H)</t>
    </r>
  </si>
  <si>
    <r>
      <rPr>
        <b/>
        <sz val="8"/>
        <rFont val="Arial"/>
        <family val="2"/>
      </rPr>
      <t>95115 - MARTELETE OU ROMPEDOR PNEUMÁTICO MANUAL, 28 KG, COM SILENCIADOR - JUROS. AF_07/2016 (H)</t>
    </r>
  </si>
  <si>
    <r>
      <rPr>
        <b/>
        <sz val="8"/>
        <rFont val="Arial"/>
        <family val="2"/>
      </rPr>
      <t>95361 - CURSO DE CAPACITAÇÃO PARA OPERADOR DE MARTELETE OU MARTELETEIRO (ENCARGOS COMPLEMENTARES) - HORISTA (H)</t>
    </r>
  </si>
  <si>
    <r>
      <rPr>
        <b/>
        <sz val="8"/>
        <rFont val="Arial"/>
        <family val="2"/>
      </rPr>
      <t>88298 - OPERADOR DE MARTELETE OU MARTELETEIRO COM ENCARGOS COMPLEMENTARES (H)</t>
    </r>
  </si>
  <si>
    <r>
      <rPr>
        <b/>
        <sz val="8"/>
        <rFont val="Arial"/>
        <family val="2"/>
      </rPr>
      <t>5952 - MARTELETE OU ROMPEDOR PNEUMÁTICO MANUAL, 28 KG, COM SILENCIADOR - CHI DIURNO. AF_07/2016 (CHI)</t>
    </r>
  </si>
  <si>
    <r>
      <rPr>
        <b/>
        <sz val="8"/>
        <rFont val="Arial"/>
        <family val="2"/>
      </rPr>
      <t>53863 - MARTELETE OU ROMPEDOR PNEUMÁTICO MANUAL, 28 KG, COM SILENCIADOR - MANUTENÇÃO. AF_07/2016 (H)</t>
    </r>
  </si>
  <si>
    <r>
      <rPr>
        <b/>
        <sz val="8"/>
        <rFont val="Arial"/>
        <family val="2"/>
      </rPr>
      <t>5795 - MARTELETE OU ROMPEDOR PNEUMÁTICO MANUAL, 28 KG, COM SILENCIADOR - CHP DIURNO. AF_07/2016 (CHP)</t>
    </r>
  </si>
  <si>
    <r>
      <rPr>
        <b/>
        <sz val="8"/>
        <rFont val="Arial"/>
        <family val="2"/>
      </rPr>
      <t>90439 - FURO EM CONCRETO PARA DIÂMETROS MENORES OU IGUAIS A 40 MM. AF_05/2015 (UN)</t>
    </r>
  </si>
  <si>
    <r>
      <rPr>
        <b/>
        <sz val="8"/>
        <rFont val="Arial"/>
        <family val="2"/>
      </rPr>
      <t>89414 - JOELHO 45 GRAUS, PVC, SOLDÁVEL, DN 32MM, INSTALADO EM RAMAL DE DISTRIBUIÇÃO DE ÁGUA - FORNECIMENTO E INSTALAÇÃO. AF_12/2014 (UN)</t>
    </r>
  </si>
  <si>
    <r>
      <rPr>
        <b/>
        <sz val="8"/>
        <rFont val="Arial"/>
        <family val="2"/>
      </rPr>
      <t>89492 - JOELHO 90 GRAUS, PVC, SOLDÁVEL, DN 32MM, INSTALADO EM PRUMADA DE ÁGUA - FORNECIMENTO E INSTALAÇÃO. AF_12/2014 (UN)</t>
    </r>
  </si>
  <si>
    <r>
      <rPr>
        <b/>
        <sz val="8"/>
        <rFont val="Arial"/>
        <family val="2"/>
      </rPr>
      <t>89413 - JOELHO 90 GRAUS, PVC, SOLDÁVEL, DN 32MM, INSTALADO EM RAMAL DE DISTRIBUIÇÃO DE ÁGUA - FORNECIMENTO E INSTALAÇÃO. AF_12/2014 (UN)</t>
    </r>
  </si>
  <si>
    <r>
      <rPr>
        <b/>
        <sz val="8"/>
        <rFont val="Arial"/>
        <family val="2"/>
      </rPr>
      <t>89562 - LUVA DE REDUÇÃO, PVC, SOLDÁVEL, DN 40MM X 32MM, INSTALADO EM PRUMADA DE ÁGUA - FORNECIMENTO E INSTALAÇÃO. AF_12/2014 (UN)</t>
    </r>
  </si>
  <si>
    <r>
      <rPr>
        <b/>
        <sz val="8"/>
        <rFont val="Arial"/>
        <family val="2"/>
      </rPr>
      <t>89388 - LUVA DE REDUÇÃO, PVC, SOLDÁVEL, DN 40MM X 32MM, INSTALADO EM RAMAL OU SUB-RAMAL DE ÁGUA - FORNECIMENTO E INSTALAÇÃO. AF_12/2014 (UN)</t>
    </r>
  </si>
  <si>
    <r>
      <rPr>
        <b/>
        <sz val="8"/>
        <rFont val="Arial"/>
        <family val="2"/>
      </rPr>
      <t>89541 - LUVA, PVC, SOLDÁVEL, DN 32MM, INSTALADO EM PRUMADA DE ÁGUA - FORNECIMENTO E INSTALAÇÃO. AF_12/2014 (UN)</t>
    </r>
  </si>
  <si>
    <r>
      <rPr>
        <b/>
        <sz val="8"/>
        <rFont val="Arial"/>
        <family val="2"/>
      </rPr>
      <t>89431 - LUVA, PVC, SOLDÁVEL, DN 32MM, INSTALADO EM RAMAL DE DISTRIBUIÇÃO DE ÁGUA - FORNECIMENTO E INSTALAÇÃO. AF_12/2014 (UN)</t>
    </r>
  </si>
  <si>
    <r>
      <rPr>
        <b/>
        <sz val="8"/>
        <rFont val="Arial"/>
        <family val="2"/>
      </rPr>
      <t>89386 - LUVA, PVC, SOLDÁVEL, DN 32MM, INSTALADO EM RAMAL OU SUB-RAMAL DE ÁGUA - FORNECIMENTO E INSTALAÇÃO. AF_12/2014 (UN)</t>
    </r>
  </si>
  <si>
    <r>
      <rPr>
        <b/>
        <sz val="8"/>
        <rFont val="Arial"/>
        <family val="2"/>
      </rPr>
      <t>89620 - TE, PVC, SOLDÁVEL, DN 32MM, INSTALADO EM PRUMADA DE ÁGUA - FORNECIMENTO E INSTALAÇÃO. AF_12/2014 (UN)</t>
    </r>
  </si>
  <si>
    <r>
      <rPr>
        <b/>
        <sz val="8"/>
        <rFont val="Arial"/>
        <family val="2"/>
      </rPr>
      <t>89443 - TE, PVC, SOLDÁVEL, DN 32MM, INSTALADO EM RAMAL DE DISTRIBUIÇÃO DE ÁGUA - FORNECIMENTO E INSTALAÇÃO. AF_12/2014 (UN)</t>
    </r>
  </si>
  <si>
    <r>
      <rPr>
        <b/>
        <sz val="8"/>
        <rFont val="Arial"/>
        <family val="2"/>
      </rPr>
      <t>89398 - TE, PVC, SOLDÁVEL, DN 32MM, INSTALADO EM RAMAL OU SUB-RAMAL DE ÁGUA - FORNECIMENTO E INSTALAÇÃO. AF_12/2014 (UN)</t>
    </r>
  </si>
  <si>
    <r>
      <rPr>
        <b/>
        <sz val="8"/>
        <rFont val="Arial"/>
        <family val="2"/>
      </rPr>
      <t>89447 - TUBO, PVC, SOLDÁVEL, DN 32MM, INSTALADO EM PRUMADA DE ÁGUA - FORNECIMENTO E INSTALAÇÃO. AF_12/2014 (M)</t>
    </r>
  </si>
  <si>
    <r>
      <rPr>
        <b/>
        <sz val="8"/>
        <rFont val="Arial"/>
        <family val="2"/>
      </rPr>
      <t>89403 - TUBO, PVC, SOLDÁVEL, DN 32MM, INSTALADO EM RAMAL DE DISTRIBUIÇÃO DE ÁGUA - FORNECIMENTO E INSTALAÇÃO. AF_12/2014 (M)</t>
    </r>
  </si>
  <si>
    <r>
      <rPr>
        <b/>
        <sz val="8"/>
        <rFont val="Arial"/>
        <family val="2"/>
      </rPr>
      <t>89357 - TUBO, PVC, SOLDÁVEL, DN 32MM, INSTALADO EM RAMAL OU SUB-RAMAL DE ÁGUA - FORNECIMENTO E INSTALAÇÃO. AF_12/2014 (M)</t>
    </r>
  </si>
  <si>
    <r>
      <rPr>
        <b/>
        <sz val="8"/>
        <rFont val="Arial"/>
        <family val="2"/>
      </rPr>
      <t>89624 - TÊ DE REDUÇÃO, PVC, SOLDÁVEL, DN 40MM X 32MM, INSTALADO EM PRUMADA DE ÁGUA - FORNECIMENTO E INSTALAÇÃO. AF_12/2014 (UN)</t>
    </r>
  </si>
  <si>
    <r>
      <rPr>
        <b/>
        <sz val="8"/>
        <rFont val="Arial"/>
        <family val="2"/>
      </rPr>
      <t>89435 - UNIÃO, PVC, SOLDÁVEL, DN 32MM, INSTALADO EM RAMAL DE DISTRIBUIÇÃO DE ÁGUA - FORNECIMENTO E INSTALAÇÃO. AF_12/2014 (UN)</t>
    </r>
  </si>
  <si>
    <r>
      <rPr>
        <b/>
        <sz val="8"/>
        <rFont val="Arial"/>
        <family val="2"/>
      </rPr>
      <t>91529 - COMPACTADOR DE SOLOS DE PERCUSSÃO (SOQUETE) COM MOTOR A GASOLINA 4 TEMPOS, POTÊNCIA 4 CV - DEPRECIAÇÃO. AF_08/2015 (H)</t>
    </r>
  </si>
  <si>
    <r>
      <rPr>
        <b/>
        <sz val="8"/>
        <rFont val="Arial"/>
        <family val="2"/>
      </rPr>
      <t>91530 - COMPACTADOR DE SOLOS DE PERCUSSÃO (SOQUETE) COM MOTOR A GASOLINA 4 TEMPOS, POTÊNCIA 4 CV - JUROS. AF_08/2015 (H)</t>
    </r>
  </si>
  <si>
    <r>
      <rPr>
        <b/>
        <sz val="8"/>
        <rFont val="Arial"/>
        <family val="2"/>
      </rPr>
      <t>91534 - COMPACTADOR DE SOLOS DE PERCUSSÃO (SOQUETE) COM MOTOR A GASOLINA 4 TEMPOS, POTÊNCIA 4 CV - CHI DIURNO. AF_08/2015 (CHI)</t>
    </r>
  </si>
  <si>
    <r>
      <rPr>
        <b/>
        <sz val="8"/>
        <rFont val="Arial"/>
        <family val="2"/>
      </rPr>
      <t>91531 - COMPACTADOR DE SOLOS DE PERCUSSÃO (SOQUETE) COM MOTOR A GASOLINA 4 TEMPOS, POTÊNCIA 4 CV - MANUTENÇÃO. AF_08/2015 (H)</t>
    </r>
  </si>
  <si>
    <r>
      <rPr>
        <b/>
        <sz val="8"/>
        <rFont val="Arial"/>
        <family val="2"/>
      </rPr>
      <t>91532 - COMPACTADOR DE SOLOS DE PERCUSSÃO (SOQUETE) COM MOTOR A GASOLINA 4 TEMPOS, POTÊNCIA 4 CV - MATERIAIS NA OPERAÇÃO. AF_08/2015 (H)</t>
    </r>
  </si>
  <si>
    <r>
      <rPr>
        <b/>
        <sz val="8"/>
        <rFont val="Arial"/>
        <family val="2"/>
      </rPr>
      <t>91533 - COMPACTADOR DE SOLOS DE PERCUSSÃO (SOQUETE) COM MOTOR A GASOLINA 4 TEMPOS, POTÊNCIA 4 CV - CHP DIURNO. AF_08/2015 (CHP)</t>
    </r>
  </si>
  <si>
    <r>
      <rPr>
        <b/>
        <sz val="8"/>
        <rFont val="Arial"/>
        <family val="2"/>
      </rPr>
      <t>91396 - CAMINHÃO PIPA 10.000 L TRUCADO, PESO BRUTO TOTAL 23.000 KG, CARGA ÚTIL MÁXIMA 15.935 KG, DISTÂNCIA ENTRE EIXOS 4,8 M, POTÊNCIA 230 CV, INCLUSIVE TANQUE DE AÇO PARA TRANSPORTE DE ÁGUA - DEPRECIAÇÃO. AF_06/2014 (H)</t>
    </r>
  </si>
  <si>
    <r>
      <rPr>
        <b/>
        <sz val="8"/>
        <rFont val="Arial"/>
        <family val="2"/>
      </rPr>
      <t>91398 - CAMINHÃO PIPA 10.000 L TRUCADO, PESO BRUTO TOTAL 23.000 KG, CARGA ÚTIL MÁXIMA 15.935 KG, DISTÂNCIA ENTRE EIXOS 4,8 M, POTÊNCIA 230 CV, INCLUSIVE TANQUE DE AÇO PARA TRANSPORTE DE ÁGUA - IMPOSTOS E SEGUROS. AF_06/2014 (H)</t>
    </r>
  </si>
  <si>
    <r>
      <rPr>
        <b/>
        <sz val="8"/>
        <rFont val="Arial"/>
        <family val="2"/>
      </rPr>
      <t>91397 - CAMINHÃO PIPA 10.000 L TRUCADO, PESO BRUTO TOTAL 23.000 KG, CARGA ÚTIL MÁXIMA 15.935 KG, DISTÂNCIA ENTRE EIXOS 4,8 M, POTÊNCIA 230 CV, INCLUSIVE TANQUE DE AÇO PARA TRANSPORTE DE ÁGUA - JUROS. AF_06/2014 (H)</t>
    </r>
  </si>
  <si>
    <r>
      <rPr>
        <b/>
        <sz val="8"/>
        <rFont val="Arial"/>
        <family val="2"/>
      </rPr>
      <t>5903 - CAMINHÃO PIPA 10.000 L TRUCADO, PESO BRUTO TOTAL 23.000 KG, CARGA ÚTIL MÁXIMA 15.935 KG, DISTÂNCIA ENTRE EIXOS 4,8 M, POTÊNCIA 230 CV, INCLUSIVE TANQUE DE AÇO PARA TRANSPORTE DE ÁGUA - CHI DIURNO. AF_06/2014 (CHI)</t>
    </r>
  </si>
  <si>
    <r>
      <rPr>
        <b/>
        <sz val="8"/>
        <rFont val="Arial"/>
        <family val="2"/>
      </rPr>
      <t>5763 - CAMINHÃO PIPA 10.000 L TRUCADO, PESO BRUTO TOTAL 23.000 KG, CARGA ÚTIL MÁXIMA 15.935 KG, DISTÂNCIA ENTRE EIXOS 4,8 M, POTÊNCIA 230 CV, INCLUSIVE TANQUE DE AÇO PARA TRANSPORTE DE ÁGUA - MANUTENÇÃO. AF_06/2014 (H)</t>
    </r>
  </si>
  <si>
    <r>
      <rPr>
        <b/>
        <sz val="8"/>
        <rFont val="Arial"/>
        <family val="2"/>
      </rPr>
      <t>53831 - CAMINHÃO PIPA 10.000 L TRUCADO, PESO BRUTO TOTAL 23.000 KG, CARGA ÚTIL MÁXIMA 15.935 KG, DISTÂNCIA ENTRE EIXOS 4,8 M, POTÊNCIA 230 CV, INCLUSIVE TANQUE DE AÇO PARA TRANSPORTE DE ÁGUA - MATERIAIS NA OPERAÇÃO. AF_06/2014 (H)</t>
    </r>
  </si>
  <si>
    <r>
      <rPr>
        <b/>
        <sz val="8"/>
        <rFont val="Arial"/>
        <family val="2"/>
      </rPr>
      <t>5901 - CAMINHÃO PIPA 10.000 L TRUCADO, PESO BRUTO TOTAL 23.000 KG, CARGA ÚTIL MÁXIMA 15.935 KG, DISTÂNCIA ENTRE EIXOS 4,8 M, POTÊNCIA 230 CV, INCLUSIVE TANQUE DE AÇO PARA TRANSPORTE DE ÁGUA - CHP DIURNO. AF_06/2014 (CHP)</t>
    </r>
  </si>
  <si>
    <r>
      <rPr>
        <b/>
        <sz val="8"/>
        <rFont val="Arial"/>
        <family val="2"/>
      </rPr>
      <t>95606 - UMIDIFICAÇÃO DE MATERIAL PARA VALAS COM CAMINHÃO PIPA 10000L. AF_11/2016 (M3)</t>
    </r>
  </si>
  <si>
    <r>
      <rPr>
        <b/>
        <sz val="8"/>
        <rFont val="Arial"/>
        <family val="2"/>
      </rPr>
      <t>100475 - ARGAMASSA TRAÇO 1:3 (EM VOLUME DE CIMENTO E AREIA MÉDIA ÚMIDA) COM ADIÇÃO DE IMPERMEABILIZANTE, PREPARO MECÂNICO COM BETONEIRA 400 L. AF_08/2019 (M3)</t>
    </r>
  </si>
  <si>
    <r>
      <rPr>
        <b/>
        <sz val="8"/>
        <rFont val="Arial"/>
        <family val="2"/>
      </rPr>
      <t>87316 - ARGAMASSA TRAÇO 1:4 (EM VOLUME DE CIMENTO E AREIA GROSSA ÚMIDA) PARA CHAPISCO CONVENCIONAL, PREPARO MECÂNICO COM BETONEIRA 400 L. AF_08/2019 (M3)</t>
    </r>
  </si>
  <si>
    <r>
      <rPr>
        <b/>
        <sz val="8"/>
        <rFont val="Arial"/>
        <family val="2"/>
      </rPr>
      <t>92799 - CORTE E DOBRA DE AÇO CA-60, DIÂMETRO DE 4,2 MM, UTILIZADO EM LAJE. AF_12/2015 (KG)</t>
    </r>
  </si>
  <si>
    <r>
      <rPr>
        <b/>
        <sz val="8"/>
        <rFont val="Arial"/>
        <family val="2"/>
      </rPr>
      <t>92783 - ARMAÇÃO DE LAJE DE UMA ESTRUTURA CONVENCIONAL DE CONCRETO ARMADO EM UMA EDIFICAÇÃO TÉRREA OU SOBRADO UTILIZANDO AÇO CA-60 DE 4,2 MM - MONTAGEM. AF_12/2015 (KG)</t>
    </r>
  </si>
  <si>
    <r>
      <rPr>
        <b/>
        <sz val="8"/>
        <rFont val="Arial"/>
        <family val="2"/>
      </rPr>
      <t>95329 - CURSO DE CAPACITAÇÃO PARA CARPINTEIRO DE ESQUADRIA (ENCARGOS COMPLEMENTARES) - HORISTA (H)</t>
    </r>
  </si>
  <si>
    <r>
      <rPr>
        <b/>
        <sz val="8"/>
        <rFont val="Arial"/>
        <family val="2"/>
      </rPr>
      <t>88261 - CARPINTEIRO DE ESQUADRIA COM ENCARGOS COMPLEMENTARES (H)</t>
    </r>
  </si>
  <si>
    <r>
      <rPr>
        <b/>
        <sz val="8"/>
        <rFont val="Arial"/>
        <family val="2"/>
      </rPr>
      <t>94972 - CONCRETO FCK = 30MPA, TRAÇO 1:2,1:2,5 (EM MASSA SECA DE CIMENTO/ AREIA MÉDIA/ BRITA 1) - PREPARO MECÂNICO COM BETONEIRA 600 L. AF_05/2021 (M3)</t>
    </r>
  </si>
  <si>
    <r>
      <rPr>
        <b/>
        <sz val="8"/>
        <rFont val="Arial"/>
        <family val="2"/>
      </rPr>
      <t>97735 - PEÇA RETANGULAR PRÉ-MOLDADA, VOLUME DE CONCRETO DE 30 A 100 LITROS, TAXA DE AÇO APROXIMADA DE 30KG/M³. AF_01/2018 (M3)</t>
    </r>
  </si>
  <si>
    <r>
      <rPr>
        <b/>
        <sz val="8"/>
        <rFont val="Arial"/>
        <family val="2"/>
      </rPr>
      <t>101617 - PREPARO DE FUNDO DE VALA COM LARGURA MAIOR OU IGUAL A 1,5 M E MENOR QUE 2,5 M (ACERTO DO SOLO NATURAL). AF_08/2020 (M2)</t>
    </r>
  </si>
  <si>
    <r>
      <rPr>
        <b/>
        <sz val="8"/>
        <rFont val="Arial"/>
        <family val="2"/>
      </rPr>
      <t>88857 - RETROESCAVADEIRA SOBRE RODAS COM CARREGADEIRA, TRAÇÃO 4X4, POTÊNCIA LÍQ. 88 HP, CAÇAMBA CARREG. CAP. MÍN. 1 M3, CAÇAMBA RETRO CAP. 0,26 M3, PESO OPERACIONAL MÍN. 6.674 KG, PROFUNDIDADE ESCAVAÇÃO MÁX. 4,37 M - DEPRECIAÇÃO. AF_06/2014 (H)</t>
    </r>
  </si>
  <si>
    <r>
      <rPr>
        <b/>
        <sz val="8"/>
        <rFont val="Arial"/>
        <family val="2"/>
      </rPr>
      <t>88858 - RETROESCAVADEIRA SOBRE RODAS COM CARREGADEIRA, TRAÇÃO 4X4, POTÊNCIA LÍQ. 88 HP, CAÇAMBA CARREG. CAP. MÍN. 1 M3, CAÇAMBA RETRO CAP. 0,26 M3, PESO OPERACIONAL MÍN. 6.674 KG, PROFUNDIDADE ESCAVAÇÃO MÁX. 4,37 M - JUROS. AF_06/2014 (H)</t>
    </r>
  </si>
  <si>
    <r>
      <rPr>
        <b/>
        <sz val="8"/>
        <rFont val="Arial"/>
        <family val="2"/>
      </rPr>
      <t>5679 - RETROESCAVADEIRA SOBRE RODAS COM CARREGADEIRA, TRAÇÃO 4X4, POTÊNCIA LÍQ. 88 HP, CAÇAMBA CARREG. CAP. MÍN. 1 M3, CAÇAMBA RETRO CAP. 0,26 M3, PESO OPERACIONAL MÍN. 6.674 KG, PROFUNDIDADE ESCAVAÇÃO MÁX. 4,37 M - CHI DIURNO. AF_06/2014 (CHI)</t>
    </r>
  </si>
  <si>
    <r>
      <rPr>
        <b/>
        <sz val="8"/>
        <rFont val="Arial"/>
        <family val="2"/>
      </rPr>
      <t>5664 - RETROESCAVADEIRA SOBRE RODAS COM CARREGADEIRA, TRAÇÃO 4X4, POTÊNCIA LÍQ. 88 HP, CAÇAMBA CARREG. CAP. MÍN. 1 M3, CAÇAMBA RETRO CAP. 0,26 M3, PESO OPERACIONAL MÍN. 6.674 KG, PROFUNDIDADE ESCAVAÇÃO MÁX. 4,37 M - MANUTENÇÃO. AF_06/2014 (H)</t>
    </r>
  </si>
  <si>
    <r>
      <rPr>
        <b/>
        <sz val="8"/>
        <rFont val="Arial"/>
        <family val="2"/>
      </rPr>
      <t>53786 - RETROESCAVADEIRA SOBRE RODAS COM CARREGADEIRA, TRAÇÃO 4X4, POTÊNCIA LÍQ. 88 HP, CAÇAMBA CARREG. CAP. MÍN. 1 M3, CAÇAMBA RETRO CAP. 0,26 M3, PESO OPERACIONAL MÍN. 6.674 KG, PROFUNDIDADE ESCAVAÇÃO MÁX. 4,37 M - MATERIAIS NA OPERAÇÃO. AF_06/2014 (H)</t>
    </r>
  </si>
  <si>
    <r>
      <rPr>
        <b/>
        <sz val="8"/>
        <rFont val="Arial"/>
        <family val="2"/>
      </rPr>
      <t>5678 - RETROESCAVADEIRA SOBRE RODAS COM CARREGADEIRA, TRAÇÃO 4X4, POTÊNCIA LÍQ. 88 HP, CAÇAMBA CARREG. CAP. MÍN. 1 M3, CAÇAMBA RETRO CAP. 0,26 M3, PESO OPERACIONAL MÍN. 6.674 KG, PROFUNDIDADE ESCAVAÇÃO MÁX. 4,37 M - CHP DIURNO. AF_06/2014 (CHP)</t>
    </r>
  </si>
  <si>
    <r>
      <rPr>
        <b/>
        <sz val="8"/>
        <rFont val="Arial"/>
        <family val="2"/>
      </rPr>
      <t>89726 - JOELHO 45 GRAUS, PVC, SERIE NORMAL, ESGOTO PREDIAL, DN 40 MM, JUNTA SOLDÁVEL, FORNECIDO E INSTALADO EM RAMAL DE DESCARGA OU RAMAL DE ESGOTO SANITÁRIO. AF_12/2014 (UN)</t>
    </r>
  </si>
  <si>
    <r>
      <rPr>
        <b/>
        <sz val="8"/>
        <rFont val="Arial"/>
        <family val="2"/>
      </rPr>
      <t>89724 - JOELHO 90 GRAUS, PVC, SERIE NORMAL, ESGOTO PREDIAL, DN 40 MM, JUNTA SOLDÁVEL, FORNECIDO E INSTALADO EM RAMAL DE DESCARGA OU RAMAL DE ESGOTO SANITÁRIO. AF_12/2014 (UN)</t>
    </r>
  </si>
  <si>
    <r>
      <rPr>
        <b/>
        <sz val="8"/>
        <rFont val="Arial"/>
        <family val="2"/>
      </rPr>
      <t>89783 - JUNÇÃO SIMPLES, PVC, SERIE NORMAL, ESGOTO PREDIAL, DN 40 MM, JUNTA SOLDÁVEL, FORNECIDO E INSTALADO EM RAMAL DE DESCARGA OU RAMAL DE ESGOTO SANITÁRIO. AF_12/2014 (UN)</t>
    </r>
  </si>
  <si>
    <r>
      <rPr>
        <b/>
        <sz val="8"/>
        <rFont val="Arial"/>
        <family val="2"/>
      </rPr>
      <t>89752 - LUVA SIMPLES, PVC, SERIE NORMAL, ESGOTO PREDIAL, DN 40 MM, JUNTA SOLDÁVEL, FORNECIDO E INSTALADO EM RAMAL DE DESCARGA OU RAMAL DE ESGOTO SANITÁRIO. AF_12/2014 (UN)</t>
    </r>
  </si>
  <si>
    <r>
      <rPr>
        <b/>
        <sz val="8"/>
        <rFont val="Arial"/>
        <family val="2"/>
      </rPr>
      <t>89711 - TUBO PVC, SERIE NORMAL, ESGOTO PREDIAL, DN 40 MM, FORNECIDO E INSTALADO EM RAMAL DE DESCARGA OU RAMAL DE ESGOTO SANITÁRIO. AF_12/2014 (M)</t>
    </r>
  </si>
  <si>
    <r>
      <rPr>
        <b/>
        <sz val="8"/>
        <rFont val="Arial"/>
        <family val="2"/>
      </rPr>
      <t>90467 - CHUMBAMENTO LINEAR EM ALVENARIA PARA RAMAIS/DISTRIBUIÇÃO COM DIÂMETROS MAIORES QUE 40 MM E MENORES OU IGUAIS A 75 MM. AF_05/2015 (M)</t>
    </r>
  </si>
  <si>
    <r>
      <rPr>
        <b/>
        <sz val="8"/>
        <rFont val="Arial"/>
        <family val="2"/>
      </rPr>
      <t>91191 - CHUMBAMENTO PONTUAL EM PASSAGEM DE TUBO COM DIÂMETROS ENTRE 40 MM E 75 MM. AF_05/2015 (UN)</t>
    </r>
  </si>
  <si>
    <r>
      <rPr>
        <b/>
        <sz val="8"/>
        <rFont val="Arial"/>
        <family val="2"/>
      </rPr>
      <t>91186 - FIXAÇÃO DE TUBOS HORIZONTAIS DE PVC, CPVC OU COBRE DIÂMETROS MAIORES QUE 40 MM E MENORES OU IGUAIS A 75 MM COM ABRAÇADEIRA METÁLICA FLEXÍVEL 18 MM, FIXADA DIRETAMENTE NA LAJE. AF_05/2015 (M)</t>
    </r>
  </si>
  <si>
    <r>
      <rPr>
        <b/>
        <sz val="8"/>
        <rFont val="Arial"/>
        <family val="2"/>
      </rPr>
      <t>90437 - FURO EM ALVENARIA PARA DIÂMETROS MAIORES QUE 40 MM E MENORES OU IGUAIS A 75 MM. AF_05/2015 (UN)</t>
    </r>
  </si>
  <si>
    <r>
      <rPr>
        <b/>
        <sz val="8"/>
        <rFont val="Arial"/>
        <family val="2"/>
      </rPr>
      <t>89732 - JOELHO 45 GRAUS, PVC, SERIE NORMAL, ESGOTO PREDIAL, DN 50 MM, JUNTA ELÁSTICA, FORNECIDO E INSTALADO EM RAMAL DE DESCARGA OU RAMAL DE ESGOTO SANITÁRIO. AF_12/2014 (UN)</t>
    </r>
  </si>
  <si>
    <r>
      <rPr>
        <b/>
        <sz val="8"/>
        <rFont val="Arial"/>
        <family val="2"/>
      </rPr>
      <t>89731 - JOELHO 90 GRAUS, PVC, SERIE NORMAL, ESGOTO PREDIAL, DN 50 MM, JUNTA ELÁSTICA, FORNECIDO E INSTALADO EM RAMAL DE DESCARGA OU RAMAL DE ESGOTO SANITÁRIO. AF_12/2014 (UN)</t>
    </r>
  </si>
  <si>
    <r>
      <rPr>
        <b/>
        <sz val="8"/>
        <rFont val="Arial"/>
        <family val="2"/>
      </rPr>
      <t>89813 - LUVA SIMPLES, PVC, SERIE NORMAL, ESGOTO PREDIAL, DN 50 MM, JUNTA ELÁSTICA, FORNECIDO E INSTALADO EM PRUMADA DE ESGOTO SANITÁRIO OU VENTILAÇÃO. AF_12/2014 (UN)</t>
    </r>
  </si>
  <si>
    <r>
      <rPr>
        <b/>
        <sz val="8"/>
        <rFont val="Arial"/>
        <family val="2"/>
      </rPr>
      <t>89753 - LUVA SIMPLES, PVC, SERIE NORMAL, ESGOTO PREDIAL, DN 50 MM, JUNTA ELÁSTICA, FORNECIDO E INSTALADO EM RAMAL DE DESCARGA OU RAMAL DE ESGOTO SANITÁRIO. AF_12/2014 (UN)</t>
    </r>
  </si>
  <si>
    <r>
      <rPr>
        <b/>
        <sz val="8"/>
        <rFont val="Arial"/>
        <family val="2"/>
      </rPr>
      <t>90454 - PASSANTE TIPO TUBO DE DIÂMETRO MAIORES QUE 40 MM E MENORES OU IGUAIS A 75 MM, FIXADO EM LAJE. AF_05/2015 (UN)</t>
    </r>
  </si>
  <si>
    <r>
      <rPr>
        <b/>
        <sz val="8"/>
        <rFont val="Arial"/>
        <family val="2"/>
      </rPr>
      <t>91222 - RASGO EM ALVENARIA PARA RAMAIS/ DISTRIBUIÇÃO COM DIÂMETROS MAIORES QUE 40 MM E MENORES OU IGUAIS A 75 MM. AF_05/2015 (M)</t>
    </r>
  </si>
  <si>
    <r>
      <rPr>
        <b/>
        <sz val="8"/>
        <rFont val="Arial"/>
        <family val="2"/>
      </rPr>
      <t>89784 - TE, PVC, SERIE NORMAL, ESGOTO PREDIAL, DN 50 X 50 MM, JUNTA ELÁSTICA, FORNECIDO E INSTALADO EM RAMAL DE DESCARGA OU RAMAL DE ESGOTO SANITÁRIO. AF_12/2014 (UN)</t>
    </r>
  </si>
  <si>
    <r>
      <rPr>
        <b/>
        <sz val="8"/>
        <rFont val="Arial"/>
        <family val="2"/>
      </rPr>
      <t>89712 - TUBO PVC, SERIE NORMAL, ESGOTO PREDIAL, DN 50 MM, FORNECIDO E INSTALADO EM RAMAL DE DESCARGA OU RAMAL DE ESGOTO SANITÁRIO. AF_12/2014 (M)</t>
    </r>
  </si>
  <si>
    <r>
      <rPr>
        <b/>
        <sz val="8"/>
        <rFont val="Arial"/>
        <family val="2"/>
      </rPr>
      <t>91192 - CHUMBAMENTO PONTUAL EM PASSAGEM DE TUBO COM DIÂMETRO MAIOR QUE 75 MM. AF_05/2015 (UN)</t>
    </r>
  </si>
  <si>
    <r>
      <rPr>
        <b/>
        <sz val="8"/>
        <rFont val="Arial"/>
        <family val="2"/>
      </rPr>
      <t>89748 - CURVA CURTA 90 GRAUS, PVC, SERIE NORMAL, ESGOTO PREDIAL, DN 100 MM, JUNTA ELÁSTICA, FORNECIDO E INSTALADO EM RAMAL DE DESCARGA OU RAMAL DE ESGOTO SANITÁRIO. AF_12/2014 (UN)</t>
    </r>
  </si>
  <si>
    <r>
      <rPr>
        <b/>
        <sz val="8"/>
        <rFont val="Arial"/>
        <family val="2"/>
      </rPr>
      <t>91187 - FIXAÇÃO DE TUBOS HORIZONTAIS DE PVC, CPVC OU COBRE DIÂMETROS MAIORES QUE 75 MM COM ABRAÇADEIRA METÁLICA FLEXÍVEL 18 MM, FIXADA DIRETAMENTE NA LAJE. AF_05/2015 (M)</t>
    </r>
  </si>
  <si>
    <r>
      <rPr>
        <b/>
        <sz val="8"/>
        <rFont val="Arial"/>
        <family val="2"/>
      </rPr>
      <t>90438 - FURO EM ALVENARIA PARA DIÂMETROS MAIORES QUE 75 MM. AF_05/2015 (UN)</t>
    </r>
  </si>
  <si>
    <r>
      <rPr>
        <b/>
        <sz val="8"/>
        <rFont val="Arial"/>
        <family val="2"/>
      </rPr>
      <t>89810 - JOELHO 45 GRAUS, PVC, SERIE NORMAL, ESGOTO PREDIAL, DN 100 MM, JUNTA ELÁSTICA, FORNECIDO E INSTALADO EM PRUMADA DE ESGOTO SANITÁRIO OU VENTILAÇÃO. AF_12/2014 (UN)</t>
    </r>
  </si>
  <si>
    <r>
      <rPr>
        <b/>
        <sz val="8"/>
        <rFont val="Arial"/>
        <family val="2"/>
      </rPr>
      <t>89746 - JOELHO 45 GRAUS, PVC, SERIE NORMAL, ESGOTO PREDIAL, DN 100 MM, JUNTA ELÁSTICA, FORNECIDO E INSTALADO EM RAMAL DE DESCARGA OU RAMAL DE ESGOTO SANITÁRIO. AF_12/2014 (UN)</t>
    </r>
  </si>
  <si>
    <r>
      <rPr>
        <b/>
        <sz val="8"/>
        <rFont val="Arial"/>
        <family val="2"/>
      </rPr>
      <t>89851 - JOELHO 45 GRAUS, PVC, SERIE NORMAL, ESGOTO PREDIAL, DN 100 MM, JUNTA ELÁSTICA, FORNECIDO E INSTALADO EM SUBCOLETOR AÉREO DE ESGOTO SANITÁRIO. AF_12/2014 (UN)</t>
    </r>
  </si>
  <si>
    <r>
      <rPr>
        <b/>
        <sz val="8"/>
        <rFont val="Arial"/>
        <family val="2"/>
      </rPr>
      <t>89834 - JUNÇÃO SIMPLES, PVC, SERIE NORMAL, ESGOTO PREDIAL, DN 100 X 100 MM, JUNTA ELÁSTICA, FORNECIDO E INSTALADO EM PRUMADA DE ESGOTO SANITÁRIO OU VENTILAÇÃO. AF_12/2014 (UN)</t>
    </r>
  </si>
  <si>
    <r>
      <rPr>
        <b/>
        <sz val="8"/>
        <rFont val="Arial"/>
        <family val="2"/>
      </rPr>
      <t>89797 - JUNÇÃO SIMPLES, PVC, SERIE NORMAL, ESGOTO PREDIAL, DN 100 X 100 MM, JUNTA ELÁSTICA, FORNECIDO E INSTALADO EM RAMAL DE DESCARGA OU RAMAL DE ESGOTO SANITÁRIO. AF_12/2014 (UN)</t>
    </r>
  </si>
  <si>
    <r>
      <rPr>
        <b/>
        <sz val="8"/>
        <rFont val="Arial"/>
        <family val="2"/>
      </rPr>
      <t>89861 - JUNÇÃO SIMPLES, PVC, SERIE NORMAL, ESGOTO PREDIAL, DN 100 X 100 MM, JUNTA ELÁSTICA, FORNECIDO E INSTALADO EM SUBCOLETOR AÉREO DE ESGOTO SANITÁRIO. AF_12/2014 (UN)</t>
    </r>
  </si>
  <si>
    <r>
      <rPr>
        <b/>
        <sz val="8"/>
        <rFont val="Arial"/>
        <family val="2"/>
      </rPr>
      <t>89821 - LUVA SIMPLES, PVC, SERIE NORMAL, ESGOTO PREDIAL, DN 100 MM, JUNTA ELÁSTICA, FORNECIDO E INSTALADO EM PRUMADA DE ESGOTO SANITÁRIO OU VENTILAÇÃO. AF_12/2014 (UN)</t>
    </r>
  </si>
  <si>
    <r>
      <rPr>
        <b/>
        <sz val="8"/>
        <rFont val="Arial"/>
        <family val="2"/>
      </rPr>
      <t>89778 - LUVA SIMPLES, PVC, SERIE NORMAL, ESGOTO PREDIAL, DN 100 MM, JUNTA ELÁSTICA, FORNECIDO E INSTALADO EM RAMAL DE DESCARGA OU RAMAL DE ESGOTO SANITÁRIO. AF_12/2014 (UN)</t>
    </r>
  </si>
  <si>
    <r>
      <rPr>
        <b/>
        <sz val="8"/>
        <rFont val="Arial"/>
        <family val="2"/>
      </rPr>
      <t>89856 - LUVA SIMPLES, PVC, SERIE NORMAL, ESGOTO PREDIAL, DN 100 MM, JUNTA ELÁSTICA, FORNECIDO E INSTALADO EM SUBCOLETOR AÉREO DE ESGOTO SANITÁRIO. AF_12/2014 (UN)</t>
    </r>
  </si>
  <si>
    <r>
      <rPr>
        <b/>
        <sz val="8"/>
        <rFont val="Arial"/>
        <family val="2"/>
      </rPr>
      <t>90455 - PASSANTE TIPO TUBO DE DIÂMETRO MAIOR QUE 75 MM, FIXADO EM LAJE. AF_05/2015 (UN)</t>
    </r>
  </si>
  <si>
    <r>
      <rPr>
        <b/>
        <sz val="8"/>
        <rFont val="Arial"/>
        <family val="2"/>
      </rPr>
      <t>89833 - TE, PVC, SERIE NORMAL, ESGOTO PREDIAL, DN 100 X 100 MM, JUNTA ELÁSTICA, FORNECIDO E INSTALADO EM PRUMADA DE ESGOTO SANITÁRIO OU VENTILAÇÃO. AF_12/2014 (UN)</t>
    </r>
  </si>
  <si>
    <r>
      <rPr>
        <b/>
        <sz val="8"/>
        <rFont val="Arial"/>
        <family val="2"/>
      </rPr>
      <t>89796 - TE, PVC, SERIE NORMAL, ESGOTO PREDIAL, DN 100 X 100 MM, JUNTA ELÁSTICA, FORNECIDO E INSTALADO EM RAMAL DE DESCARGA OU RAMAL DE ESGOTO SANITÁRIO. AF_12/2014 (UN)</t>
    </r>
  </si>
  <si>
    <r>
      <rPr>
        <b/>
        <sz val="8"/>
        <rFont val="Arial"/>
        <family val="2"/>
      </rPr>
      <t>89800 - TUBO PVC, SERIE NORMAL, ESGOTO PREDIAL, DN 100 MM, FORNECIDO E INSTALADO EM PRUMADA DE ESGOTO SANITÁRIO OU VENTILAÇÃO. AF_12/2014 (M)</t>
    </r>
  </si>
  <si>
    <r>
      <rPr>
        <b/>
        <sz val="8"/>
        <rFont val="Arial"/>
        <family val="2"/>
      </rPr>
      <t>89714 - TUBO PVC, SERIE NORMAL, ESGOTO PREDIAL, DN 100 MM, FORNECIDO E INSTALADO EM RAMAL DE DESCARGA OU RAMAL DE ESGOTO SANITÁRIO. AF_12/2014 (M)</t>
    </r>
  </si>
  <si>
    <r>
      <rPr>
        <b/>
        <sz val="8"/>
        <rFont val="Arial"/>
        <family val="2"/>
      </rPr>
      <t>89848 - TUBO PVC, SERIE NORMAL, ESGOTO PREDIAL, DN 100 MM, FORNECIDO E INSTALADO EM SUBCOLETOR AÉREO DE ESGOTO SANITÁRIO. AF_12/2014 (M)</t>
    </r>
  </si>
  <si>
    <r>
      <rPr>
        <b/>
        <sz val="8"/>
        <rFont val="Arial"/>
        <family val="2"/>
      </rPr>
      <t>95315 - CURSO DE CAPACITAÇÃO PARA ASSENTADOR DE TUBOS (ENCARGOS COMPLEMENTARES) - HORISTA (H)</t>
    </r>
  </si>
  <si>
    <r>
      <rPr>
        <b/>
        <sz val="8"/>
        <rFont val="Arial"/>
        <family val="2"/>
      </rPr>
      <t>88246 - ASSENTADOR DE TUBOS COM ENCARGOS COMPLEMENTARES (H)</t>
    </r>
  </si>
  <si>
    <r>
      <rPr>
        <b/>
        <sz val="8"/>
        <rFont val="Arial"/>
        <family val="2"/>
      </rPr>
      <t>91189 - CHUMBAMENTO PONTUAL DE ABERTURA EM LAJE COM PASSAGEM DE MAIS DE 1 TUBO DE  DIAMETRO EQUIVALENTE IGUAL À  50 MM. AF_05/2015 (UN)</t>
    </r>
  </si>
  <si>
    <r>
      <rPr>
        <b/>
        <sz val="8"/>
        <rFont val="Arial"/>
        <family val="2"/>
      </rPr>
      <t>89855 - JOELHO 45 GRAUS, PVC, SERIE NORMAL, ESGOTO PREDIAL, DN 150 MM, JUNTA ELÁSTICA, FORNECIDO E INSTALADO EM SUBCOLETOR AÉREO DE ESGOTO SANITÁRIO. AF_12/2014 (UN)</t>
    </r>
  </si>
  <si>
    <r>
      <rPr>
        <b/>
        <sz val="8"/>
        <rFont val="Arial"/>
        <family val="2"/>
      </rPr>
      <t>89849 - TUBO PVC, SERIE NORMAL, ESGOTO PREDIAL, DN 150 MM, FORNECIDO E INSTALADO EM SUBCOLETOR AÉREO DE ESGOTO SANITÁRIO. AF_12/2014 (M)</t>
    </r>
  </si>
  <si>
    <r>
      <rPr>
        <b/>
        <sz val="8"/>
        <rFont val="Arial"/>
        <family val="2"/>
      </rPr>
      <t>94971 - CONCRETO FCK = 25MPA, TRAÇO 1:2,3:2,7 (EM MASSA SECA DE CIMENTO/ AREIA MÉDIA/ BRITA 1) - PREPARO MECÂNICO COM BETONEIRA 600 L. AF_05/2021 (M3)</t>
    </r>
  </si>
  <si>
    <r>
      <rPr>
        <b/>
        <sz val="8"/>
        <rFont val="Arial"/>
        <family val="2"/>
      </rPr>
      <t>97733 - PEÇA RETANGULAR PRÉ-MOLDADA, VOLUME DE CONCRETO DE ATÉ 10 LITROS, TAXA DE AÇO APROXIMADA DE 30KG/M³. AF_01/2018 (M3)</t>
    </r>
  </si>
  <si>
    <r>
      <rPr>
        <b/>
        <sz val="8"/>
        <rFont val="Arial"/>
        <family val="2"/>
      </rPr>
      <t>101616 - PREPARO DE FUNDO DE VALA COM LARGURA MENOR QUE 1,5 M (ACERTO DO SOLO NATURAL). AF_08/2020 (M2)</t>
    </r>
  </si>
  <si>
    <r>
      <rPr>
        <b/>
        <sz val="8"/>
        <rFont val="Arial"/>
        <family val="2"/>
      </rPr>
      <t>97734 - PEÇA RETANGULAR PRÉ-MOLDADA, VOLUME DE CONCRETO DE 10 A 30 LITROS, TAXA DE AÇO APROXIMADA DE 30KG/M³. AF_01/2018 (M3)</t>
    </r>
  </si>
  <si>
    <r>
      <rPr>
        <b/>
        <sz val="8"/>
        <rFont val="Arial"/>
        <family val="2"/>
      </rPr>
      <t>89585 - JOELHO 45 GRAUS, PVC, SERIE R, ÁGUA PLUVIAL, DN 100 MM, JUNTA ELÁSTICA, FORNECIDO E INSTALADO EM CONDUTORES VERTICAIS DE ÁGUAS PLUVIAIS. AF_12/2014 (UN)</t>
    </r>
  </si>
  <si>
    <r>
      <rPr>
        <b/>
        <sz val="8"/>
        <rFont val="Arial"/>
        <family val="2"/>
      </rPr>
      <t>89584 - JOELHO 90 GRAUS, PVC, SERIE R, ÁGUA PLUVIAL, DN 100 MM, JUNTA ELÁSTICA, FORNECIDO E INSTALADO EM CONDUTORES VERTICAIS DE ÁGUAS PLUVIAIS. AF_12/2014 (UN)</t>
    </r>
  </si>
  <si>
    <r>
      <rPr>
        <b/>
        <sz val="8"/>
        <rFont val="Arial"/>
        <family val="2"/>
      </rPr>
      <t>89529 - JOELHO 90 GRAUS, PVC, SERIE R, ÁGUA PLUVIAL, DN 100 MM, JUNTA ELÁSTICA, FORNECIDO E INSTALADO EM RAMAL DE ENCAMINHAMENTO. AF_12/2014 (UN)</t>
    </r>
  </si>
  <si>
    <r>
      <rPr>
        <b/>
        <sz val="8"/>
        <rFont val="Arial"/>
        <family val="2"/>
      </rPr>
      <t>89690 - JUNÇÃO SIMPLES, PVC, SERIE R, ÁGUA PLUVIAL, DN 100 X 100 MM, JUNTA ELÁSTICA, FORNECIDO E INSTALADO EM CONDUTORES VERTICAIS DE ÁGUAS PLUVIAIS. AF_12/2014 (UN)</t>
    </r>
  </si>
  <si>
    <r>
      <rPr>
        <b/>
        <sz val="8"/>
        <rFont val="Arial"/>
        <family val="2"/>
      </rPr>
      <t>89699 - JUNÇÃO SIMPLES, PVC, SERIE R, ÁGUA PLUVIAL, DN 150 X 100 MM, JUNTA ELÁSTICA, FORNECIDO E INSTALADO EM CONDUTORES VERTICAIS DE ÁGUAS PLUVIAIS. AF_12/2014 (UN)</t>
    </r>
  </si>
  <si>
    <r>
      <rPr>
        <b/>
        <sz val="8"/>
        <rFont val="Arial"/>
        <family val="2"/>
      </rPr>
      <t>89669 - LUVA SIMPLES, PVC, SERIE R, ÁGUA PLUVIAL, DN 100 MM, JUNTA ELÁSTICA, FORNECIDO E INSTALADO EM CONDUTORES VERTICAIS DE ÁGUAS PLUVIAIS. AF_12/2014 (UN)</t>
    </r>
  </si>
  <si>
    <r>
      <rPr>
        <b/>
        <sz val="8"/>
        <rFont val="Arial"/>
        <family val="2"/>
      </rPr>
      <t>89554 - LUVA SIMPLES, PVC, SERIE R, ÁGUA PLUVIAL, DN 100 MM, JUNTA ELÁSTICA, FORNECIDO E INSTALADO EM RAMAL DE ENCAMINHAMENTO. AF_12/2014 (UN)</t>
    </r>
  </si>
  <si>
    <r>
      <rPr>
        <b/>
        <sz val="8"/>
        <rFont val="Arial"/>
        <family val="2"/>
      </rPr>
      <t>89673 - REDUÇÃO EXCÊNTRICA, PVC, SERIE R, ÁGUA PLUVIAL, DN 100 X 75 MM, JUNTA ELÁSTICA, FORNECIDO E INSTALADO EM CONDUTORES VERTICAIS DE ÁGUAS PLUVIAIS. AF_12/2014 (UN)</t>
    </r>
  </si>
  <si>
    <r>
      <rPr>
        <b/>
        <sz val="8"/>
        <rFont val="Arial"/>
        <family val="2"/>
      </rPr>
      <t>89681 - REDUÇÃO EXCÊNTRICA, PVC, SERIE R, ÁGUA PLUVIAL, DN 150 X 100 MM, JUNTA ELÁSTICA, FORNECIDO E INSTALADO EM CONDUTORES VERTICAIS DE ÁGUAS PLUVIAIS. AF_12/2014 (UN)</t>
    </r>
  </si>
  <si>
    <r>
      <rPr>
        <b/>
        <sz val="8"/>
        <rFont val="Arial"/>
        <family val="2"/>
      </rPr>
      <t>89578 - TUBO PVC, SÉRIE R, ÁGUA PLUVIAL, DN 100 MM, FORNECIDO E INSTALADO EM CONDUTORES VERTICAIS DE ÁGUAS PLUVIAIS. AF_12/2014 (M)</t>
    </r>
  </si>
  <si>
    <r>
      <rPr>
        <b/>
        <sz val="8"/>
        <rFont val="Arial"/>
        <family val="2"/>
      </rPr>
      <t>89512 - TUBO PVC, SÉRIE R, ÁGUA PLUVIAL, DN 100 MM, FORNECIDO E INSTALADO EM RAMAL DE ENCAMINHAMENTO. AF_12/2014 (M)</t>
    </r>
  </si>
  <si>
    <r>
      <rPr>
        <b/>
        <sz val="8"/>
        <rFont val="Arial"/>
        <family val="2"/>
      </rPr>
      <t>89675 - TÊ DE INSPEÇÃO, PVC, SERIE R, ÁGUA PLUVIAL, DN 100 MM, JUNTA ELÁSTICA, FORNECIDO E INSTALADO EM CONDUTORES VERTICAIS DE ÁGUAS PLUVIAIS. AF_12/2014 (UN)</t>
    </r>
  </si>
  <si>
    <r>
      <rPr>
        <b/>
        <sz val="8"/>
        <rFont val="Arial"/>
        <family val="2"/>
      </rPr>
      <t>89559 - TÊ DE INSPEÇÃO, PVC, SERIE R, ÁGUA PLUVIAL, DN 100 MM, JUNTA ELÁSTICA, FORNECIDO E INSTALADO EM RAMAL DE ENCAMINHAMENTO. AF_12/2014 (UN)</t>
    </r>
  </si>
  <si>
    <r>
      <rPr>
        <b/>
        <sz val="8"/>
        <rFont val="Arial"/>
        <family val="2"/>
      </rPr>
      <t>88628 - ARGAMASSA TRAÇO 1:3 (EM VOLUME DE CIMENTO E AREIA MÉDIA ÚMIDA), PREPARO MECÂNICO COM BETONEIRA 400 L. AF_08/2019 (M3)</t>
    </r>
  </si>
  <si>
    <r>
      <rPr>
        <b/>
        <sz val="8"/>
        <rFont val="Arial"/>
        <family val="2"/>
      </rPr>
      <t>86887 - ENGATE FLEXÍVEL EM INOX, 1/2  X 40CM - FORNECIMENTO E INSTALAÇÃO. AF_01/2020 (UN)</t>
    </r>
  </si>
  <si>
    <r>
      <rPr>
        <b/>
        <sz val="8"/>
        <rFont val="Arial"/>
        <family val="2"/>
      </rPr>
      <t>86888 - VASO SANITÁRIO SIFONADO COM CAIXA ACOPLADA LOUÇA BRANCA - FORNECIMENTO E INSTALAÇÃO. AF_01/2020 (UN)</t>
    </r>
  </si>
  <si>
    <r>
      <rPr>
        <b/>
        <sz val="8"/>
        <rFont val="Arial"/>
        <family val="2"/>
      </rPr>
      <t>86884 - ENGATE FLEXÍVEL EM PLÁSTICO BRANCO, 1/2? X 30CM - FORNECIMENTO E INSTALAÇÃO. AF_01/2020 (UN)</t>
    </r>
  </si>
  <si>
    <r>
      <rPr>
        <b/>
        <sz val="8"/>
        <rFont val="Arial"/>
        <family val="2"/>
      </rPr>
      <t>86904 - LAVATÓRIO LOUÇA BRANCA SUSPENSO, 29,5 X 39CM OU EQUIVALENTE, PADRÃO POPULAR - FORNECIMENTO E INSTALAÇÃO. AF_01/2020 (UN)</t>
    </r>
  </si>
  <si>
    <r>
      <rPr>
        <b/>
        <sz val="8"/>
        <rFont val="Arial"/>
        <family val="2"/>
      </rPr>
      <t>86883 - SIFÃO DO TIPO FLEXÍVEL EM PVC 1  X 1.1/2  - FORNECIMENTO E INSTALAÇÃO. AF_01/2020 (UN)</t>
    </r>
  </si>
  <si>
    <r>
      <rPr>
        <b/>
        <sz val="8"/>
        <rFont val="Arial"/>
        <family val="2"/>
      </rPr>
      <t>86879 - VÁLVULA EM PLÁSTICO 1? PARA PIA, TANQUE OU LAVATÓRIO, COM OU SEM LADRÃO - FORNECIMENTO E INSTALAÇÃO. AF_01/2020 (UN)</t>
    </r>
  </si>
  <si>
    <r>
      <rPr>
        <b/>
        <sz val="8"/>
        <rFont val="Arial"/>
        <family val="2"/>
      </rPr>
      <t>86877 - VÁLVULA EM METAL CROMADO 1.1/2? X 1.1/2? PARA TANQUE OU LAVATÓRIO, COM OU SEM LADRÃO - FORNECIMENTO E INSTALAÇÃO. AF_01/2020 (UN)</t>
    </r>
  </si>
  <si>
    <r>
      <rPr>
        <b/>
        <sz val="8"/>
        <rFont val="Arial"/>
        <family val="2"/>
      </rPr>
      <t>86878 - VÁLVULA EM METAL CROMADO TIPO AMERICANA 3.1/2? X 1.1/2? PARA PIA - FORNECIMENTO E INSTALAÇÃO. AF_01/2020 (UN)</t>
    </r>
  </si>
  <si>
    <r>
      <rPr>
        <b/>
        <sz val="8"/>
        <rFont val="Arial"/>
        <family val="2"/>
      </rPr>
      <t>86885 - ENGATE FLEXÍVEL EM PLÁSTICO BRANCO, 1/2? X 40CM - FORNECIMENTO E INSTALAÇÃO. AF_01/2020 (UN)</t>
    </r>
  </si>
  <si>
    <r>
      <rPr>
        <b/>
        <sz val="8"/>
        <rFont val="Arial"/>
        <family val="2"/>
      </rPr>
      <t>86882 - SIFÃO DO TIPO GARRAFA/COPO EM PVC 1.1/4  X 1.1/2? - FORNECIMENTO E INSTALAÇÃO. AF_01/2020 (UN)</t>
    </r>
  </si>
  <si>
    <r>
      <rPr>
        <b/>
        <sz val="8"/>
        <rFont val="Arial"/>
        <family val="2"/>
      </rPr>
      <t>86906 - TORNEIRA CROMADA DE MESA, 1/2? OU 3/4?, PARA LAVATÓRIO, PADRÃO POPULAR - FORNECIMENTO E INSTALAÇÃO. AF_01/2020 (UN)</t>
    </r>
  </si>
  <si>
    <r>
      <rPr>
        <b/>
        <sz val="8"/>
        <rFont val="Arial"/>
        <family val="2"/>
      </rPr>
      <t>95316 - CURSO DE CAPACITAÇÃO PARA AUXILIAR DE ELETRICISTA (ENCARGOS COMPLEMENTARES) - HORISTA (H)</t>
    </r>
  </si>
  <si>
    <r>
      <rPr>
        <b/>
        <sz val="8"/>
        <rFont val="Arial"/>
        <family val="2"/>
      </rPr>
      <t>88247 - AUXILIAR DE ELETRICISTA COM ENCARGOS COMPLEMENTARES (H)</t>
    </r>
  </si>
  <si>
    <r>
      <rPr>
        <b/>
        <sz val="8"/>
        <rFont val="Arial"/>
        <family val="2"/>
      </rPr>
      <t>95332 - CURSO DE CAPACITAÇÃO PARA ELETRICISTA (ENCARGOS COMPLEMENTARES) - HORISTA (H)</t>
    </r>
  </si>
  <si>
    <r>
      <rPr>
        <b/>
        <sz val="8"/>
        <rFont val="Arial"/>
        <family val="2"/>
      </rPr>
      <t>88264 - ELETRICISTA COM ENCARGOS COMPLEMENTARES (H)</t>
    </r>
  </si>
  <si>
    <r>
      <rPr>
        <b/>
        <sz val="8"/>
        <rFont val="Arial"/>
        <family val="2"/>
      </rPr>
      <t>101619 - PREPARO DE FUNDO DE VALA COM LARGURA MENOR QUE 1,5 M, COM CAMADA DE BRITA, LANÇAMENTO MANUAL. AF_08/2020 (M3)</t>
    </r>
  </si>
  <si>
    <r>
      <rPr>
        <b/>
        <sz val="8"/>
        <rFont val="Arial"/>
        <family val="2"/>
      </rPr>
      <t>101623 - PREPARO DE FUNDO DE VALA COM LARGURA MENOR QUE 1,5 M, COM CAMADA DE BRITA, LANÇAMENTO MECANIZADO. AF_08/2020 (M3)</t>
    </r>
  </si>
  <si>
    <r>
      <rPr>
        <b/>
        <sz val="8"/>
        <rFont val="Arial"/>
        <family val="2"/>
      </rPr>
      <t>87367 - ARGAMASSA TRAÇO 1:1:6 (EM VOLUME DE CIMENTO, CAL E AREIA MÉDIA ÚMIDA) PARA EMBOÇO/MASSA ÚNICA/ASSENTAMENTO DE ALVENARIA DE VEDAÇÃO, PREPARO MANUAL. AF_08/2019 (M3)</t>
    </r>
  </si>
  <si>
    <r>
      <rPr>
        <b/>
        <sz val="8"/>
        <rFont val="Arial"/>
        <family val="2"/>
      </rPr>
      <t>91170 - FIXAÇÃO DE TUBOS HORIZONTAIS DE PVC, CPVC OU COBRE DIÂMETROS MENORES OU IGUAIS A 40 MM OU ELETROCALHAS ATÉ 150MM DE LARGURA, COM ABRAÇADEIRA METÁLICA RÍGIDA TIPO D 1/2?, FIXADA EM PERFILADO EM LAJE. AF_05/2015 (M)</t>
    </r>
  </si>
  <si>
    <r>
      <rPr>
        <b/>
        <sz val="8"/>
        <rFont val="Arial"/>
        <family val="2"/>
      </rPr>
      <t>91952 - INTERRUPTOR SIMPLES (1 MÓDULO), 10A/250V, SEM SUPORTE E SEM PLACA - FORNECIMENTO E INSTALAÇÃO. AF_12/2015 (UN)</t>
    </r>
  </si>
  <si>
    <r>
      <rPr>
        <b/>
        <sz val="8"/>
        <rFont val="Arial"/>
        <family val="2"/>
      </rPr>
      <t>91946 - SUPORTE PARAFUSADO COM PLACA DE ENCAIXE 4" X 2" MÉDIO (1,30 M DO PISO) PARA PONTO ELÉTRICO - FORNECIMENTO E INSTALAÇÃO. AF_12/2015 (UN)</t>
    </r>
  </si>
  <si>
    <r>
      <rPr>
        <b/>
        <sz val="8"/>
        <rFont val="Arial"/>
        <family val="2"/>
      </rPr>
      <t>91958 - INTERRUPTOR SIMPLES (2 MÓDULOS), 10A/250V, SEM SUPORTE E SEM PLACA - FORNECIMENTO E INSTALAÇÃO. AF_12/2015 (UN)</t>
    </r>
  </si>
  <si>
    <r>
      <rPr>
        <b/>
        <sz val="8"/>
        <rFont val="Arial"/>
        <family val="2"/>
      </rPr>
      <t>91966 - INTERRUPTOR SIMPLES (3 MÓDULOS), 10A/250V, SEM SUPORTE E SEM PLACA - FORNECIMENTO E INSTALAÇÃO. AF_12/2015 (UN)</t>
    </r>
  </si>
  <si>
    <r>
      <rPr>
        <b/>
        <sz val="8"/>
        <rFont val="Arial"/>
        <family val="2"/>
      </rPr>
      <t>91991 - TOMADA ALTA DE EMBUTIR (1 MÓDULO), 2P+T 20 A, SEM SUPORTE E SEM PLACA - FORNECIMENTO E INSTALAÇÃO. AF_12/2015 (UN)</t>
    </r>
  </si>
  <si>
    <r>
      <rPr>
        <b/>
        <sz val="8"/>
        <rFont val="Arial"/>
        <family val="2"/>
      </rPr>
      <t>91995 - TOMADA MÉDIA DE EMBUTIR (1 MÓDULO), 2P+T 20 A, SEM SUPORTE E SEM PLACA - FORNECIMENTO E INSTALAÇÃO. AF_12/2015 (UN)</t>
    </r>
  </si>
  <si>
    <r>
      <rPr>
        <b/>
        <sz val="8"/>
        <rFont val="Arial"/>
        <family val="2"/>
      </rPr>
      <t>91999 - TOMADA BAIXA DE EMBUTIR (1 MÓDULO), 2P+T 20 A, SEM SUPORTE E SEM PLACA - FORNECIMENTO E INSTALAÇÃO. AF_12/2015 (UN)</t>
    </r>
  </si>
  <si>
    <r>
      <rPr>
        <b/>
        <sz val="8"/>
        <rFont val="Arial"/>
        <family val="2"/>
      </rPr>
      <t>92022 - INTERRUPTOR SIMPLES (1 MÓDULO) COM 1 TOMADA DE EMBUTIR 2P+T 10 A,  SEM SUPORTE E SEM PLACA - FORNECIMENTO E INSTALAÇÃO. AF_12/2015 (UN)</t>
    </r>
  </si>
  <si>
    <r>
      <rPr>
        <b/>
        <sz val="8"/>
        <rFont val="Arial"/>
        <family val="2"/>
      </rPr>
      <t>91171 - FIXAÇÃO DE TUBOS HORIZONTAIS DE PVC, CPVC OU COBRE DIÂMETROS MAIORES QUE 40 MM E MENORES OU IGUAIS A 75 MM COM ABRAÇADEIRA METÁLICA RÍGIDA TIPO D 1 1/2", FIXADA EM PERFILADO EM LAJE. AF_05/2015 (M)</t>
    </r>
  </si>
  <si>
    <r>
      <rPr>
        <b/>
        <sz val="8"/>
        <rFont val="Arial"/>
        <family val="2"/>
      </rPr>
      <t>87286 - ARGAMASSA TRAÇO 1:1:6 (EM VOLUME DE CIMENTO, CAL E AREIA MÉDIA ÚMIDA) PARA EMBOÇO/MASSA ÚNICA/ASSENTAMENTO DE ALVENARIA DE VEDAÇÃO, PREPARO MECÂNICO COM BETONEIRA 400 L. AF_08/2019 (M3)</t>
    </r>
  </si>
  <si>
    <r>
      <rPr>
        <b/>
        <sz val="8"/>
        <rFont val="Arial"/>
        <family val="2"/>
      </rPr>
      <t>88627 - ARGAMASSA TRAÇO 1:0,5:4,5 (EM VOLUME DE CIMENTO, CAL E AREIA MÉDIA ÚMIDA) PARA ASSENTAMENTO DE ALVENARIA, PREPARO MANUAL. AF_08/2019 (M3)</t>
    </r>
  </si>
  <si>
    <r>
      <rPr>
        <b/>
        <sz val="8"/>
        <rFont val="Arial"/>
        <family val="2"/>
      </rPr>
      <t>92800 - CORTE E DOBRA DE AÇO CA-60, DIÂMETRO DE 5,0 MM, UTILIZADO EM LAJE. AF_12/2015 (KG)</t>
    </r>
  </si>
  <si>
    <r>
      <rPr>
        <b/>
        <sz val="8"/>
        <rFont val="Arial"/>
        <family val="2"/>
      </rPr>
      <t>92271 - FABRICAÇÃO DE FÔRMA PARA LAJES, EM MADEIRA SERRADA, E=25 MM. AF_09/2020 (M2)</t>
    </r>
  </si>
  <si>
    <r>
      <rPr>
        <b/>
        <sz val="8"/>
        <rFont val="Arial"/>
        <family val="2"/>
      </rPr>
      <t>99829 - LAVADORA DE ALTA PRESSAO (LAVA-JATO) PARA AGUA FRIA, PRESSAO DE OPERACAO ENTRE 1400 E 1900 LIB/POL2, VAZAO MAXIMA ENTRE 400 E 700 L/H - DEPRECIAÇÃO. AF_04/2019 (H)</t>
    </r>
  </si>
  <si>
    <r>
      <rPr>
        <b/>
        <sz val="8"/>
        <rFont val="Arial"/>
        <family val="2"/>
      </rPr>
      <t>99830 - LAVADORA DE ALTA PRESSAO (LAVA-JATO) PARA AGUA FRIA, PRESSAO DE OPERACAO ENTRE 1400 E 1900 LIB/POL2, VAZAO MAXIMA ENTRE 400 E 700 L/H - JUROS. AF_04/2019 (H)</t>
    </r>
  </si>
  <si>
    <r>
      <rPr>
        <b/>
        <sz val="8"/>
        <rFont val="Arial"/>
        <family val="2"/>
      </rPr>
      <t>99831 - LAVADORA DE ALTA PRESSAO (LAVA-JATO) PARA AGUA FRIA, PRESSAO DE OPERACAO ENTRE 1400 E 1900 LIB/POL2, VAZAO MAXIMA ENTRE 400 E 700 L/H - MANUTENÇÃO. AF_04/2019 (H)</t>
    </r>
  </si>
  <si>
    <r>
      <rPr>
        <b/>
        <sz val="8"/>
        <rFont val="Arial"/>
        <family val="2"/>
      </rPr>
      <t>99832 - LAVADORA DE ALTA PRESSAO (LAVA-JATO) PARA AGUA FRIA, PRESSAO DE OPERACAO ENTRE 1400 E 1900 LIB/POL2, VAZAO MAXIMA ENTRE 400 E 700 L/H - MATERIAIS NA OPERAÇÃO. AF_04/2019 (H)</t>
    </r>
  </si>
  <si>
    <r>
      <rPr>
        <b/>
        <sz val="8"/>
        <rFont val="Arial"/>
        <family val="2"/>
      </rPr>
      <t>99833 - LAVADORA DE ALTA PRESSAO (LAVA-JATO) PARA AGUA FRIA, PRESSAO DE OPERACAO ENTRE 1400 E 1900 LIB/POL2, VAZAO MAXIMA ENTRE 400 E 700 L/H - CHP DIURNO. AF_04/2019 (CHP)</t>
    </r>
  </si>
  <si>
    <r>
      <rPr>
        <b/>
        <sz val="7"/>
        <rFont val="Arial"/>
        <family val="2"/>
      </rPr>
      <t>TIPO</t>
    </r>
  </si>
  <si>
    <r>
      <rPr>
        <b/>
        <sz val="7"/>
        <rFont val="Arial"/>
        <family val="2"/>
      </rPr>
      <t>PREÇO UNITÁRIO</t>
    </r>
  </si>
  <si>
    <r>
      <rPr>
        <b/>
        <sz val="7"/>
        <rFont val="Arial"/>
        <family val="2"/>
      </rPr>
      <t>PREÇO TOTAL</t>
    </r>
  </si>
  <si>
    <r>
      <rPr>
        <b/>
        <sz val="7"/>
        <rFont val="Arial"/>
        <family val="2"/>
      </rPr>
      <t>%</t>
    </r>
  </si>
  <si>
    <r>
      <rPr>
        <b/>
        <sz val="7"/>
        <rFont val="Arial"/>
        <family val="2"/>
      </rPr>
      <t>ACUMUL. %</t>
    </r>
  </si>
  <si>
    <r>
      <rPr>
        <b/>
        <sz val="7"/>
        <rFont val="Arial"/>
        <family val="2"/>
      </rPr>
      <t>CL</t>
    </r>
  </si>
  <si>
    <r>
      <rPr>
        <sz val="7"/>
        <rFont val="Arial"/>
        <family val="2"/>
      </rPr>
      <t>ESTAÇÃO DE TRATAMENTO DE ESGOTO COMPACTA COM VAZÃO DE PROJETO DE 60 M³/DIA CONFORME ESPECIFICAÇÕES - FORNECIMENTO E INSTALAÇÃO</t>
    </r>
  </si>
  <si>
    <r>
      <rPr>
        <sz val="7"/>
        <rFont val="Arial"/>
        <family val="2"/>
      </rPr>
      <t>GERAL</t>
    </r>
  </si>
  <si>
    <r>
      <rPr>
        <sz val="7"/>
        <rFont val="Arial"/>
        <family val="2"/>
      </rPr>
      <t>A</t>
    </r>
  </si>
  <si>
    <r>
      <rPr>
        <sz val="7"/>
        <rFont val="Arial"/>
        <family val="2"/>
      </rPr>
      <t>SERVICO</t>
    </r>
  </si>
  <si>
    <r>
      <rPr>
        <sz val="7"/>
        <rFont val="Arial"/>
        <family val="2"/>
      </rPr>
      <t>CP-102253-45886355</t>
    </r>
  </si>
  <si>
    <r>
      <rPr>
        <sz val="7"/>
        <rFont val="Arial"/>
        <family val="2"/>
      </rPr>
      <t>B</t>
    </r>
  </si>
  <si>
    <r>
      <rPr>
        <sz val="7"/>
        <rFont val="Arial"/>
        <family val="2"/>
      </rPr>
      <t>VASO SANITÁRIO SIFONADO COM CAIXA ACOPLADA LOUÇA BRANCA - PADRÃO MÉDIO, INCLUSO ENGATE FLEXÍVEL EM METAL CROMADO, 1/2  X 40CM - FORNECIMENTO E INSTALAÇÃO. AF_01/2020</t>
    </r>
  </si>
  <si>
    <r>
      <rPr>
        <sz val="7"/>
        <rFont val="Arial"/>
        <family val="2"/>
      </rPr>
      <t>C</t>
    </r>
  </si>
  <si>
    <r>
      <rPr>
        <sz val="7"/>
        <rFont val="Arial"/>
        <family val="2"/>
      </rPr>
      <t>CONCRETAGEM DE PILARES, FCK = 25 MPA,  COM USO DE BALDES EM EDIFICAÇÃO COM SEÇÃO MÉDIA DE PILARES MENOR OU IGUAL A 0,25 M² - LANÇAMENTO, ADENSAMENTO E ACABAMENTO. AF_12/2015</t>
    </r>
  </si>
  <si>
    <r>
      <rPr>
        <sz val="7"/>
        <rFont val="Arial"/>
        <family val="2"/>
      </rPr>
      <t>CHAPISCO APLICADO EM ALVENARIAS E ESTRUTURAS DE CONCRETO INTERNAS, COM COLHER DE PEDREIRO.  ARGAMASSA TRAÇO 1:3 COM PREPARO EM BETONEIRA 400L. AF_06/2014</t>
    </r>
  </si>
  <si>
    <r>
      <rPr>
        <sz val="7"/>
        <rFont val="Arial"/>
        <family val="2"/>
      </rPr>
      <t>COMP-37083421</t>
    </r>
  </si>
  <si>
    <r>
      <rPr>
        <sz val="7"/>
        <rFont val="Arial"/>
        <family val="2"/>
      </rPr>
      <t>BARRA DE APOIO RETA, EM ACO INOX POLIDO, COMPRIMENTO 80 CM,  FIXADA NA PAREDE - FORNECIMENTO E INSTALAÇÃO. AF_01/2020</t>
    </r>
  </si>
  <si>
    <r>
      <rPr>
        <sz val="7"/>
        <rFont val="Arial"/>
        <family val="2"/>
      </rPr>
      <t>BARRA DE APOIO RETA, EM ACO INOX POLIDO, COMPRIMENTO 70 CM,  FIXADA NA PAREDE - FORNECIMENTO E INSTALAÇÃO. AF_01/2020</t>
    </r>
  </si>
  <si>
    <r>
      <rPr>
        <sz val="7"/>
        <rFont val="Arial"/>
        <family val="2"/>
      </rPr>
      <t>REGISTRO DE GAVETA BRUTO, LATÃO, ROSCÁVEL, 3/4", COM ACABAMENTO E CANOPLA CROMADOS - FORNECIMENTO E INSTALAÇÃO. AF_08/2021</t>
    </r>
  </si>
  <si>
    <r>
      <rPr>
        <sz val="7"/>
        <rFont val="Arial"/>
        <family val="2"/>
      </rPr>
      <t>CHAPISCO APLICADO EM ALVENARIA (COM PRESENÇA DE VÃOS) E ESTRUTURAS DE CONCRETO DE FACHADA, COM ROLO PARA TEXTURA ACRÍLICA.  ARGAMASSA TRAÇO 1:4 E EMULSÃO POLIMÉRICA (ADESIVO) COM PREPARO EM BETONEIRA 400L. AF_06/2014</t>
    </r>
  </si>
  <si>
    <r>
      <rPr>
        <sz val="7"/>
        <rFont val="Arial"/>
        <family val="2"/>
      </rPr>
      <t>INTERRUPTOR SIMPLES (1 MÓDULO) COM 1 TOMADA DE EMBUTIR 2P+T 10 A,  INCLUINDO SUPORTE E PLACA - FORNECIMENTO E INSTALAÇÃO. AF_12/2015</t>
    </r>
  </si>
  <si>
    <r>
      <rPr>
        <sz val="7"/>
        <rFont val="Arial"/>
        <family val="2"/>
      </rPr>
      <t>REGISTRO DE PRESSÃO BRUTO, LATÃO, ROSCÁVEL, 1/2", COM ACABAMENTO E CANOPLA CROMADOS - FORNECIMENTO E INSTALAÇÃO. AF_08/2021</t>
    </r>
  </si>
  <si>
    <r>
      <rPr>
        <sz val="7"/>
        <rFont val="Arial"/>
        <family val="2"/>
      </rPr>
      <t>CHAPISCO APLICADO EM ALVENARIA (SEM PRESENÇA DE VÃOS) E ESTRUTURAS DE CONCRETO DE FACHADA, COM ROLO PARA TEXTURA ACRÍLICA.  ARGAMASSA TRAÇO 1:4 E EMULSÃO POLIMÉRICA (ADESIVO) COM PREPARO EM BETONEIRA 400L. AF_06/2014</t>
    </r>
  </si>
  <si>
    <r>
      <rPr>
        <sz val="7"/>
        <rFont val="Arial"/>
        <family val="2"/>
      </rPr>
      <t>LUMINARIA DE EMERGÊNCIA 30 LEDS, 200 LUMENS, POTENCIA 4 W, BATERIA DE LITIO, AUTONOMIA DE 6 HORAS - FORNECIMENTO E INSTALAÇÃO.</t>
    </r>
  </si>
  <si>
    <r>
      <rPr>
        <sz val="7"/>
        <rFont val="Arial"/>
        <family val="2"/>
      </rPr>
      <t>REGISTRO DE ESFERA, PVC, SOLDÁVEL, DN  40 MM, FORNECIMENTO E INSTALAÇÃO</t>
    </r>
  </si>
  <si>
    <r>
      <rPr>
        <sz val="7"/>
        <rFont val="Arial"/>
        <family val="2"/>
      </rPr>
      <t>CARGA, MANOBRA E DESCARGA DE ENTULHO EM CAMINHÃO BASCULANTE 6 M³ - CARGA COM ESCAVADEIRA HIDRÁULICA  (CAÇAMBA DE 0,80 M³ / 111 HP) E DESCARGA LIVRE (UNIDADE: M3). AF_07/2020</t>
    </r>
  </si>
  <si>
    <r>
      <rPr>
        <sz val="7"/>
        <rFont val="Arial"/>
        <family val="2"/>
      </rPr>
      <t>REGISTRO DE ESFERA, PVC, SOLDÁVEL, DN  32 MM, FORNECIMENTO E INSTALAÇÃO</t>
    </r>
  </si>
  <si>
    <r>
      <rPr>
        <sz val="7"/>
        <rFont val="Arial"/>
        <family val="2"/>
      </rPr>
      <t>ELETRODUTO FLEXÍVEL CORRUGADO, PEAD, DN 50 (1 ½?)  - FORNECIMENTO E INSTALAÇÃO. AF_04/2016</t>
    </r>
  </si>
  <si>
    <r>
      <rPr>
        <sz val="7"/>
        <rFont val="Arial"/>
        <family val="2"/>
      </rPr>
      <t>SIFÃO DO TIPO FLEXÍVEL EM PVC 1  X 1.1/2  - FORNECIMENTO E INSTALAÇÃO. AF_01/2020</t>
    </r>
  </si>
  <si>
    <r>
      <rPr>
        <b/>
        <sz val="6"/>
        <rFont val="Calibri"/>
        <family val="2"/>
      </rPr>
      <t>TIPO</t>
    </r>
  </si>
  <si>
    <r>
      <rPr>
        <b/>
        <sz val="6"/>
        <rFont val="Calibri"/>
        <family val="2"/>
      </rPr>
      <t>ITENS</t>
    </r>
  </si>
  <si>
    <r>
      <rPr>
        <b/>
        <sz val="6"/>
        <rFont val="Calibri"/>
        <family val="2"/>
      </rPr>
      <t>VALOR</t>
    </r>
  </si>
  <si>
    <r>
      <rPr>
        <b/>
        <sz val="6"/>
        <rFont val="Calibri"/>
        <family val="2"/>
      </rPr>
      <t>%</t>
    </r>
  </si>
  <si>
    <r>
      <rPr>
        <b/>
        <sz val="8"/>
        <rFont val="Arial"/>
        <family val="2"/>
      </rPr>
      <t>Subtotal até 100,00%</t>
    </r>
  </si>
  <si>
    <r>
      <rPr>
        <sz val="8"/>
        <rFont val="Arial"/>
        <family val="2"/>
      </rPr>
      <t>ENCARGOS COMPLEMENTARES</t>
    </r>
  </si>
  <si>
    <r>
      <rPr>
        <b/>
        <sz val="8"/>
        <rFont val="Arial"/>
        <family val="2"/>
      </rPr>
      <t>Outros:</t>
    </r>
  </si>
  <si>
    <r>
      <rPr>
        <b/>
        <sz val="8"/>
        <rFont val="Arial"/>
        <family val="2"/>
      </rPr>
      <t>Valor total do Orçamento:</t>
    </r>
  </si>
  <si>
    <r>
      <rPr>
        <b/>
        <sz val="8"/>
        <rFont val="Arial"/>
        <family val="2"/>
      </rPr>
      <t xml:space="preserve">
                </t>
    </r>
  </si>
  <si>
    <r>
      <rPr>
        <sz val="8"/>
        <rFont val="Arial"/>
        <family val="2"/>
      </rPr>
      <t>EQUIPAMENTO</t>
    </r>
  </si>
  <si>
    <r>
      <rPr>
        <sz val="8"/>
        <rFont val="Arial"/>
        <family val="2"/>
      </rPr>
      <t>GERAL</t>
    </r>
  </si>
  <si>
    <r>
      <rPr>
        <sz val="8"/>
        <rFont val="Arial"/>
        <family val="2"/>
      </rPr>
      <t>MAO DE OBRA</t>
    </r>
  </si>
  <si>
    <r>
      <rPr>
        <sz val="8"/>
        <rFont val="Arial"/>
        <family val="2"/>
      </rPr>
      <t>MATERIAL</t>
    </r>
  </si>
  <si>
    <r>
      <rPr>
        <sz val="7"/>
        <rFont val="Arial"/>
        <family val="2"/>
      </rPr>
      <t>COTAÇÃO.COZ.045</t>
    </r>
  </si>
  <si>
    <r>
      <rPr>
        <sz val="7"/>
        <rFont val="Arial"/>
        <family val="2"/>
      </rPr>
      <t>ESTAÇÃO DE TRATAMENTO DE ESGOTO COMPACTA COM VAZÃO DE PROJETO DE 60 M³/DIA, INCLUSIVE PRÉ-TRATAMENTO, SISTEMA ELEVATÓRIO, AERADOR DE AR, QUADRO DE COMANDO, CONSTRUÇÃO DE BASE DE CONCRETO.</t>
    </r>
  </si>
  <si>
    <r>
      <rPr>
        <sz val="7"/>
        <rFont val="Arial"/>
        <family val="2"/>
      </rPr>
      <t>MATERIAL</t>
    </r>
  </si>
  <si>
    <r>
      <rPr>
        <sz val="7"/>
        <rFont val="Arial"/>
        <family val="2"/>
      </rPr>
      <t>00002706</t>
    </r>
  </si>
  <si>
    <r>
      <rPr>
        <sz val="7"/>
        <rFont val="Arial"/>
        <family val="2"/>
      </rPr>
      <t>ENGENHEIRO CIVIL DE OBRA JUNIOR</t>
    </r>
  </si>
  <si>
    <r>
      <rPr>
        <sz val="7"/>
        <rFont val="Arial"/>
        <family val="2"/>
      </rPr>
      <t>MAO DE OBRA</t>
    </r>
  </si>
  <si>
    <r>
      <rPr>
        <sz val="7"/>
        <rFont val="Arial"/>
        <family val="2"/>
      </rPr>
      <t>00004069</t>
    </r>
  </si>
  <si>
    <r>
      <rPr>
        <sz val="7"/>
        <rFont val="Arial"/>
        <family val="2"/>
      </rPr>
      <t>MESTRE DE OBRAS</t>
    </r>
  </si>
  <si>
    <r>
      <rPr>
        <sz val="7"/>
        <rFont val="Arial"/>
        <family val="2"/>
      </rPr>
      <t>INS-277881</t>
    </r>
  </si>
  <si>
    <r>
      <rPr>
        <sz val="7"/>
        <rFont val="Arial"/>
        <family val="2"/>
      </rPr>
      <t>DIVISÓRIA EM GRANITO COM DUAS FACES POLIDAS, TIPO ANDORINHA/QUARTZ/CASTELO/CORUMBÁ OU EQUIVALENTES NO AMAZONAS E = 2 CM</t>
    </r>
  </si>
  <si>
    <r>
      <rPr>
        <sz val="7"/>
        <rFont val="Arial"/>
        <family val="2"/>
      </rPr>
      <t>COTAÇÃO.COZ.040</t>
    </r>
  </si>
  <si>
    <r>
      <rPr>
        <sz val="7"/>
        <rFont val="Arial"/>
        <family val="2"/>
      </rPr>
      <t>REVESTIMENTO PARA PAREDES INTERNAS COM PLACAS TIPO PORCELANATO DE DIMENSÕES 30X60</t>
    </r>
  </si>
  <si>
    <r>
      <rPr>
        <sz val="7"/>
        <rFont val="Arial"/>
        <family val="2"/>
      </rPr>
      <t>00037370</t>
    </r>
  </si>
  <si>
    <r>
      <rPr>
        <sz val="7"/>
        <rFont val="Arial"/>
        <family val="2"/>
      </rPr>
      <t>ALIMENTACAO - HORISTA (COLETADO CAIXA)</t>
    </r>
  </si>
  <si>
    <r>
      <rPr>
        <sz val="7"/>
        <rFont val="Arial"/>
        <family val="2"/>
      </rPr>
      <t>ENCARGOS COMPLEMENTARES</t>
    </r>
  </si>
  <si>
    <r>
      <rPr>
        <sz val="7"/>
        <rFont val="Arial"/>
        <family val="2"/>
      </rPr>
      <t>00001379</t>
    </r>
  </si>
  <si>
    <r>
      <rPr>
        <sz val="7"/>
        <rFont val="Arial"/>
        <family val="2"/>
      </rPr>
      <t>CIMENTO PORTLAND COMPOSTO CP II-32</t>
    </r>
  </si>
  <si>
    <r>
      <rPr>
        <sz val="7"/>
        <rFont val="Arial"/>
        <family val="2"/>
      </rPr>
      <t>00001018</t>
    </r>
  </si>
  <si>
    <r>
      <rPr>
        <sz val="7"/>
        <rFont val="Arial"/>
        <family val="2"/>
      </rPr>
      <t>CABO DE COBRE, FLEXIVEL, CLASSE 4 OU 5, ISOLACAO EM PVC/A, ANTICHAMA BWF-B, COBERTURA PVC-ST1, ANTICHAMA BWF-B, 1 CONDUTOR, 0,6/1 KV, SECAO NOMINAL 50 MM2</t>
    </r>
  </si>
  <si>
    <r>
      <rPr>
        <sz val="7"/>
        <rFont val="Arial"/>
        <family val="2"/>
      </rPr>
      <t>00006111</t>
    </r>
  </si>
  <si>
    <r>
      <rPr>
        <sz val="7"/>
        <rFont val="Arial"/>
        <family val="2"/>
      </rPr>
      <t>SERVENTE DE OBRAS</t>
    </r>
  </si>
  <si>
    <r>
      <rPr>
        <sz val="7"/>
        <rFont val="Arial"/>
        <family val="2"/>
      </rPr>
      <t>00000253</t>
    </r>
  </si>
  <si>
    <r>
      <rPr>
        <sz val="7"/>
        <rFont val="Arial"/>
        <family val="2"/>
      </rPr>
      <t>ALMOXARIFE</t>
    </r>
  </si>
  <si>
    <r>
      <rPr>
        <sz val="7"/>
        <rFont val="Arial"/>
        <family val="2"/>
      </rPr>
      <t>00039025</t>
    </r>
  </si>
  <si>
    <r>
      <rPr>
        <sz val="7"/>
        <rFont val="Arial"/>
        <family val="2"/>
      </rPr>
      <t>PORTA DE ABRIR EM ALUMINIO TIPO VENEZIANA, ACABAMENTO ANODIZADO NATURAL, SEM GUARNICAO/ALIZAR/VISTA, 87 X 210 CM</t>
    </r>
  </si>
  <si>
    <r>
      <rPr>
        <sz val="7"/>
        <rFont val="Arial"/>
        <family val="2"/>
      </rPr>
      <t>00004783</t>
    </r>
  </si>
  <si>
    <r>
      <rPr>
        <sz val="7"/>
        <rFont val="Arial"/>
        <family val="2"/>
      </rPr>
      <t>PINTOR</t>
    </r>
  </si>
  <si>
    <r>
      <rPr>
        <sz val="7"/>
        <rFont val="Arial"/>
        <family val="2"/>
      </rPr>
      <t>00043055</t>
    </r>
  </si>
  <si>
    <r>
      <rPr>
        <sz val="7"/>
        <rFont val="Arial"/>
        <family val="2"/>
      </rPr>
      <t>ACO CA-50, 12,5 MM OU 16,0 MM, VERGALHAO</t>
    </r>
  </si>
  <si>
    <r>
      <rPr>
        <sz val="7"/>
        <rFont val="Arial"/>
        <family val="2"/>
      </rPr>
      <t>00043083</t>
    </r>
  </si>
  <si>
    <r>
      <rPr>
        <sz val="7"/>
        <rFont val="Arial"/>
        <family val="2"/>
      </rPr>
      <t>PERFIL "U" ENRIJECIDO DE ACO GALVANIZADO, DOBRADO, 150 X 60 X 20 MM, E = 3,00 MM OU 200 X 75 X 25 MM, E = 3,75 MM</t>
    </r>
  </si>
  <si>
    <r>
      <rPr>
        <sz val="7"/>
        <rFont val="Arial"/>
        <family val="2"/>
      </rPr>
      <t>00004750</t>
    </r>
  </si>
  <si>
    <r>
      <rPr>
        <sz val="7"/>
        <rFont val="Arial"/>
        <family val="2"/>
      </rPr>
      <t>PEDREIRO</t>
    </r>
  </si>
  <si>
    <r>
      <rPr>
        <sz val="7"/>
        <rFont val="Arial"/>
        <family val="2"/>
      </rPr>
      <t>00041930</t>
    </r>
  </si>
  <si>
    <r>
      <rPr>
        <sz val="7"/>
        <rFont val="Arial"/>
        <family val="2"/>
      </rPr>
      <t>TUBO COLETOR DE ESGOTO PVC, JEI, DN 200 MM (NBR 7362)</t>
    </r>
  </si>
  <si>
    <r>
      <rPr>
        <sz val="7"/>
        <rFont val="Arial"/>
        <family val="2"/>
      </rPr>
      <t>00007243</t>
    </r>
  </si>
  <si>
    <r>
      <rPr>
        <sz val="7"/>
        <rFont val="Arial"/>
        <family val="2"/>
      </rPr>
      <t>TELHA TRAPEZOIDAL EM ACO ZINCADO, SEM PINTURA, ALTURA DE APROXIMADAMENTE 40 MM, ESPESSURA DE 0,50 MM E LARGURA UTIL DE 980 MM</t>
    </r>
  </si>
  <si>
    <r>
      <rPr>
        <sz val="7"/>
        <rFont val="Arial"/>
        <family val="2"/>
      </rPr>
      <t>00011795</t>
    </r>
  </si>
  <si>
    <r>
      <rPr>
        <sz val="7"/>
        <rFont val="Arial"/>
        <family val="2"/>
      </rPr>
      <t>GRANITO PARA BANCADA, POLIDO, TIPO ANDORINHA/ QUARTZ/ CASTELO/ CORUMBA OU OUTROS EQUIVALENTES DA REGIAO, E=  *2,5* CM</t>
    </r>
  </si>
  <si>
    <r>
      <rPr>
        <sz val="7"/>
        <rFont val="Arial"/>
        <family val="2"/>
      </rPr>
      <t>00040598</t>
    </r>
  </si>
  <si>
    <r>
      <rPr>
        <sz val="7"/>
        <rFont val="Arial"/>
        <family val="2"/>
      </rPr>
      <t>PERFIL UDC ("U" DOBRADO DE CHAPA) SIMPLES DE ACO LAMINADO, GALVANIZADO, ASTM A36, 127 X 50 MM, E= 3 MM</t>
    </r>
  </si>
  <si>
    <r>
      <rPr>
        <sz val="7"/>
        <rFont val="Arial"/>
        <family val="2"/>
      </rPr>
      <t>COTAÇÃO.COZ.037</t>
    </r>
  </si>
  <si>
    <r>
      <rPr>
        <sz val="7"/>
        <rFont val="Arial"/>
        <family val="2"/>
      </rPr>
      <t>COIFA PIRAMIDAL - CONFECCIONADA EM CHAPAS DE AÇO INOX 430 POLIDAS DE 0,6MM, MEDINDO 3500MM X 950MM, COM 5500MM DE DUTOS DE 400MM DE DIAMETRO, 02 CURVAS 90º, EXAUSTOR VENTISILVA (ALTA ROTAÇÃO) DE 400MM BIVOLT, FILTRO INERCIAL E CHAPÉU CHINÊS. COIFA TODA COM CALHA, POSSUI DRENO E O FILTRO É DIRECIONADO APENAS NA TUBULAÇÃO</t>
    </r>
  </si>
  <si>
    <r>
      <rPr>
        <sz val="7"/>
        <rFont val="Arial"/>
        <family val="2"/>
      </rPr>
      <t>00037371</t>
    </r>
  </si>
  <si>
    <r>
      <rPr>
        <sz val="7"/>
        <rFont val="Arial"/>
        <family val="2"/>
      </rPr>
      <t>TRANSPORTE - HORISTA (COLETADO CAIXA)</t>
    </r>
  </si>
  <si>
    <r>
      <rPr>
        <sz val="7"/>
        <rFont val="Arial"/>
        <family val="2"/>
      </rPr>
      <t>00040664</t>
    </r>
  </si>
  <si>
    <r>
      <rPr>
        <sz val="7"/>
        <rFont val="Arial"/>
        <family val="2"/>
      </rPr>
      <t>PERFIL CARTOLA DE ACO GALVANIZADO, *20 X 30 X 10* MM, E =  0,8 MM</t>
    </r>
  </si>
  <si>
    <r>
      <rPr>
        <sz val="7"/>
        <rFont val="Arial"/>
        <family val="2"/>
      </rPr>
      <t>00037595</t>
    </r>
  </si>
  <si>
    <r>
      <rPr>
        <sz val="7"/>
        <rFont val="Arial"/>
        <family val="2"/>
      </rPr>
      <t>ARGAMASSA COLANTE TIPO AC III</t>
    </r>
  </si>
  <si>
    <r>
      <rPr>
        <sz val="7"/>
        <rFont val="Arial"/>
        <family val="2"/>
      </rPr>
      <t>00001213</t>
    </r>
  </si>
  <si>
    <r>
      <rPr>
        <sz val="7"/>
        <rFont val="Arial"/>
        <family val="2"/>
      </rPr>
      <t>CARPINTEIRO DE FORMAS</t>
    </r>
  </si>
  <si>
    <r>
      <rPr>
        <sz val="7"/>
        <rFont val="Arial"/>
        <family val="2"/>
      </rPr>
      <t>00007173</t>
    </r>
  </si>
  <si>
    <r>
      <rPr>
        <sz val="7"/>
        <rFont val="Arial"/>
        <family val="2"/>
      </rPr>
      <t>TELHA DE BARRO / CERAMICA, NAO ESMALTADA, TIPO COLONIAL, CANAL, PLAN, PAULISTA, COMPRIMENTO DE *44 A 50* CM, RENDIMENTO DE COBERTURA DE *26* TELHAS/M2</t>
    </r>
  </si>
  <si>
    <r>
      <rPr>
        <sz val="7"/>
        <rFont val="Arial"/>
        <family val="2"/>
      </rPr>
      <t>MIL</t>
    </r>
  </si>
  <si>
    <r>
      <rPr>
        <sz val="7"/>
        <rFont val="Arial"/>
        <family val="2"/>
      </rPr>
      <t>00001287</t>
    </r>
  </si>
  <si>
    <r>
      <rPr>
        <sz val="7"/>
        <rFont val="Arial"/>
        <family val="2"/>
      </rPr>
      <t>PISO EM CERAMICA ESMALTADA EXTRA, PEI MAIOR OU IGUAL A 4, FORMATO MENOR OU IGUAL A 2025 CM2</t>
    </r>
  </si>
  <si>
    <r>
      <rPr>
        <sz val="7"/>
        <rFont val="Arial"/>
        <family val="2"/>
      </rPr>
      <t>00034381</t>
    </r>
  </si>
  <si>
    <r>
      <rPr>
        <sz val="7"/>
        <rFont val="Arial"/>
        <family val="2"/>
      </rPr>
      <t>JANELA MAXIM AR EM ALUMINIO, 80 X 60 CM (A X L), BATENTE/REQUADRO DE 4 A 14 CM, COM VIDRO, SEM GUARNICAO/ALIZAR</t>
    </r>
  </si>
  <si>
    <r>
      <rPr>
        <sz val="7"/>
        <rFont val="Arial"/>
        <family val="2"/>
      </rPr>
      <t>00036225</t>
    </r>
  </si>
  <si>
    <r>
      <rPr>
        <sz val="7"/>
        <rFont val="Arial"/>
        <family val="2"/>
      </rPr>
      <t>FORRO DE PVC LISO, BRANCO, REGUA DE 20 CM, ESPESSURA DE 8 MM A 10 MM, COMPRIMENTO 6 M (SEM COLOCACAO)</t>
    </r>
  </si>
  <si>
    <r>
      <rPr>
        <sz val="7"/>
        <rFont val="Arial"/>
        <family val="2"/>
      </rPr>
      <t>00004433</t>
    </r>
  </si>
  <si>
    <r>
      <rPr>
        <sz val="7"/>
        <rFont val="Arial"/>
        <family val="2"/>
      </rPr>
      <t>CAIBRO NAO APARELHADO  *7,5 X 7,5* CM, EM MACARANDUBA, ANGELIM OU EQUIVALENTE DA REGIAO -  BRUTA</t>
    </r>
  </si>
  <si>
    <r>
      <rPr>
        <sz val="7"/>
        <rFont val="Arial"/>
        <family val="2"/>
      </rPr>
      <t>COTAÇÃO.COZ.023</t>
    </r>
  </si>
  <si>
    <r>
      <rPr>
        <sz val="7"/>
        <rFont val="Arial"/>
        <family val="2"/>
      </rPr>
      <t>LUMINÁRIA COMERCIAL ALETADA, DE SOBREPOR, PARA 2 LÂMPADAS TUBULARES</t>
    </r>
  </si>
  <si>
    <r>
      <rPr>
        <sz val="7"/>
        <rFont val="Arial"/>
        <family val="2"/>
      </rPr>
      <t>00003992</t>
    </r>
  </si>
  <si>
    <r>
      <rPr>
        <sz val="7"/>
        <rFont val="Arial"/>
        <family val="2"/>
      </rPr>
      <t>TABUA APARELHADA *2,5 X 30* CM, EM MACARANDUBA, ANGELIM OU EQUIVALENTE DA REGIAO</t>
    </r>
  </si>
  <si>
    <r>
      <rPr>
        <sz val="7"/>
        <rFont val="Arial"/>
        <family val="2"/>
      </rPr>
      <t>00002696</t>
    </r>
  </si>
  <si>
    <r>
      <rPr>
        <sz val="7"/>
        <rFont val="Arial"/>
        <family val="2"/>
      </rPr>
      <t>ENCANADOR OU BOMBEIRO HIDRAULICO</t>
    </r>
  </si>
  <si>
    <r>
      <rPr>
        <sz val="7"/>
        <rFont val="Arial"/>
        <family val="2"/>
      </rPr>
      <t>00004760</t>
    </r>
  </si>
  <si>
    <r>
      <rPr>
        <sz val="7"/>
        <rFont val="Arial"/>
        <family val="2"/>
      </rPr>
      <t>AZULEJISTA OU LADRILHEIRO</t>
    </r>
  </si>
  <si>
    <r>
      <rPr>
        <sz val="7"/>
        <rFont val="Arial"/>
        <family val="2"/>
      </rPr>
      <t>00040535</t>
    </r>
  </si>
  <si>
    <r>
      <rPr>
        <sz val="7"/>
        <rFont val="Arial"/>
        <family val="2"/>
      </rPr>
      <t>PERFIL "U" SIMPLES DE ACO GALVANIZADO DOBRADO 75 X *40* MM, E = 2,65 MM</t>
    </r>
  </si>
  <si>
    <r>
      <rPr>
        <sz val="7"/>
        <rFont val="Arial"/>
        <family val="2"/>
      </rPr>
      <t>00037372</t>
    </r>
  </si>
  <si>
    <r>
      <rPr>
        <sz val="7"/>
        <rFont val="Arial"/>
        <family val="2"/>
      </rPr>
      <t>EXAMES - HORISTA (COLETADO CAIXA)</t>
    </r>
  </si>
  <si>
    <r>
      <rPr>
        <sz val="7"/>
        <rFont val="Arial"/>
        <family val="2"/>
      </rPr>
      <t>00002436</t>
    </r>
  </si>
  <si>
    <r>
      <rPr>
        <sz val="7"/>
        <rFont val="Arial"/>
        <family val="2"/>
      </rPr>
      <t>ELETRICISTA</t>
    </r>
  </si>
  <si>
    <r>
      <rPr>
        <sz val="7"/>
        <rFont val="Arial"/>
        <family val="2"/>
      </rPr>
      <t>00006189</t>
    </r>
  </si>
  <si>
    <r>
      <rPr>
        <sz val="7"/>
        <rFont val="Arial"/>
        <family val="2"/>
      </rPr>
      <t>TABUA NAO APARELHADA *2,5 X 30* CM, EM MACARANDUBA, ANGELIM OU EQUIVALENTE DA REGIAO - BRUTA</t>
    </r>
  </si>
  <si>
    <r>
      <rPr>
        <sz val="7"/>
        <rFont val="Arial"/>
        <family val="2"/>
      </rPr>
      <t>00025957</t>
    </r>
  </si>
  <si>
    <r>
      <rPr>
        <sz val="7"/>
        <rFont val="Arial"/>
        <family val="2"/>
      </rPr>
      <t>MONTADOR DE ESTRUTURAS METALICAS</t>
    </r>
  </si>
  <si>
    <r>
      <rPr>
        <sz val="7"/>
        <rFont val="Arial"/>
        <family val="2"/>
      </rPr>
      <t>00001106</t>
    </r>
  </si>
  <si>
    <r>
      <rPr>
        <sz val="7"/>
        <rFont val="Arial"/>
        <family val="2"/>
      </rPr>
      <t>CAL HIDRATADA CH-I PARA ARGAMASSAS</t>
    </r>
  </si>
  <si>
    <r>
      <rPr>
        <sz val="7"/>
        <rFont val="Arial"/>
        <family val="2"/>
      </rPr>
      <t>00039248</t>
    </r>
  </si>
  <si>
    <r>
      <rPr>
        <sz val="7"/>
        <rFont val="Arial"/>
        <family val="2"/>
      </rPr>
      <t>ELETRODUTODUTO PEAD FLEXIVEL PAREDE SIMPLES, CORRUGACAO HELICOIDAL, COR PRETA, SEM ROSCA, DE 4",  PARA CABEAMENTO SUBTERRANEO (NBR 15715)</t>
    </r>
  </si>
  <si>
    <r>
      <rPr>
        <sz val="7"/>
        <rFont val="Arial"/>
        <family val="2"/>
      </rPr>
      <t>00004230</t>
    </r>
  </si>
  <si>
    <r>
      <rPr>
        <sz val="7"/>
        <rFont val="Arial"/>
        <family val="2"/>
      </rPr>
      <t>OPERADOR DE MAQUINAS E TRATORES DIVERSOS (TERRAPLANAGEM)</t>
    </r>
  </si>
  <si>
    <r>
      <rPr>
        <sz val="7"/>
        <rFont val="Arial"/>
        <family val="2"/>
      </rPr>
      <t>00000370</t>
    </r>
  </si>
  <si>
    <r>
      <rPr>
        <sz val="7"/>
        <rFont val="Arial"/>
        <family val="2"/>
      </rPr>
      <t>AREIA MEDIA - POSTO JAZIDA/FORNECEDOR (RETIRADO NA JAZIDA, SEM TRANSPORTE)</t>
    </r>
  </si>
  <si>
    <r>
      <rPr>
        <sz val="7"/>
        <rFont val="Arial"/>
        <family val="2"/>
      </rPr>
      <t>00004777</t>
    </r>
  </si>
  <si>
    <r>
      <rPr>
        <sz val="7"/>
        <rFont val="Arial"/>
        <family val="2"/>
      </rPr>
      <t>CANTONEIRA ACO ABAS IGUAIS (QUALQUER BITOLA), ESPESSURA ENTRE 1/8" E 1/4"</t>
    </r>
  </si>
  <si>
    <r>
      <rPr>
        <sz val="7"/>
        <rFont val="Arial"/>
        <family val="2"/>
      </rPr>
      <t>00039749</t>
    </r>
  </si>
  <si>
    <r>
      <rPr>
        <sz val="7"/>
        <rFont val="Arial"/>
        <family val="2"/>
      </rPr>
      <t>TUBO DE COBRE CLASSE "A", DN = 1 " (28 MM), PARA INSTALACOES DE MEDIA PRESSAO PARA GASES COMBUSTIVEIS E MEDICINAIS</t>
    </r>
  </si>
  <si>
    <r>
      <rPr>
        <sz val="7"/>
        <rFont val="Arial"/>
        <family val="2"/>
      </rPr>
      <t>00011186</t>
    </r>
  </si>
  <si>
    <r>
      <rPr>
        <sz val="7"/>
        <rFont val="Arial"/>
        <family val="2"/>
      </rPr>
      <t>ESPELHO CRISTAL E = 4 MM</t>
    </r>
  </si>
  <si>
    <r>
      <rPr>
        <sz val="7"/>
        <rFont val="Arial"/>
        <family val="2"/>
      </rPr>
      <t>00000982</t>
    </r>
  </si>
  <si>
    <r>
      <rPr>
        <sz val="7"/>
        <rFont val="Arial"/>
        <family val="2"/>
      </rPr>
      <t>CABO DE COBRE, FLEXIVEL, CLASSE 4 OU 5, ISOLACAO EM PVC/A, ANTICHAMA BWF-B, 1 CONDUTOR, 450/750 V, SECAO NOMINAL 6 MM2</t>
    </r>
  </si>
  <si>
    <r>
      <rPr>
        <sz val="7"/>
        <rFont val="Arial"/>
        <family val="2"/>
      </rPr>
      <t>00007258</t>
    </r>
  </si>
  <si>
    <r>
      <rPr>
        <sz val="7"/>
        <rFont val="Arial"/>
        <family val="2"/>
      </rPr>
      <t>TIJOLO CERAMICO MACICO COMUM *5 X 10 X 20* CM (L X A X C)</t>
    </r>
  </si>
  <si>
    <r>
      <rPr>
        <sz val="7"/>
        <rFont val="Arial"/>
        <family val="2"/>
      </rPr>
      <t>00000247</t>
    </r>
  </si>
  <si>
    <r>
      <rPr>
        <sz val="7"/>
        <rFont val="Arial"/>
        <family val="2"/>
      </rPr>
      <t>AJUDANTE DE ELETRICISTA</t>
    </r>
  </si>
  <si>
    <r>
      <rPr>
        <sz val="7"/>
        <rFont val="Arial"/>
        <family val="2"/>
      </rPr>
      <t>COTAÇÃO.COZ.048</t>
    </r>
  </si>
  <si>
    <r>
      <rPr>
        <sz val="7"/>
        <rFont val="Arial"/>
        <family val="2"/>
      </rPr>
      <t>TANQUE INDUSTRIAL EM AÇO INOX 120X90X70 CM</t>
    </r>
  </si>
  <si>
    <r>
      <rPr>
        <sz val="7"/>
        <rFont val="Arial"/>
        <family val="2"/>
      </rPr>
      <t>00039427</t>
    </r>
  </si>
  <si>
    <r>
      <rPr>
        <sz val="7"/>
        <rFont val="Arial"/>
        <family val="2"/>
      </rPr>
      <t>PERFIL CANALETA, FORMATO C, EM ACO ZINCADO, PARA ESTRUTURA FORRO DRYWALL, E = 0,5 MM, *46 X 18* (L X H), COMPRIMENTO 3 M</t>
    </r>
  </si>
  <si>
    <r>
      <rPr>
        <sz val="7"/>
        <rFont val="Arial"/>
        <family val="2"/>
      </rPr>
      <t>00036888</t>
    </r>
  </si>
  <si>
    <r>
      <rPr>
        <sz val="7"/>
        <rFont val="Arial"/>
        <family val="2"/>
      </rPr>
      <t>GUARNICAO/MOLDURA DE ACABAMENTO PARA ESQUADRIA DE ALUMINIO ANODIZADO NATURAL, PARA 1 FACE</t>
    </r>
  </si>
  <si>
    <r>
      <rPr>
        <sz val="7"/>
        <rFont val="Arial"/>
        <family val="2"/>
      </rPr>
      <t>00001014</t>
    </r>
  </si>
  <si>
    <r>
      <rPr>
        <sz val="7"/>
        <rFont val="Arial"/>
        <family val="2"/>
      </rPr>
      <t>CABO DE COBRE, FLEXIVEL, CLASSE 4 OU 5, ISOLACAO EM PVC/A, ANTICHAMA BWF-B, 1 CONDUTOR, 450/750 V, SECAO NOMINAL 2,5 MM2</t>
    </r>
  </si>
  <si>
    <r>
      <rPr>
        <sz val="7"/>
        <rFont val="Arial"/>
        <family val="2"/>
      </rPr>
      <t>00000034</t>
    </r>
  </si>
  <si>
    <r>
      <rPr>
        <sz val="7"/>
        <rFont val="Arial"/>
        <family val="2"/>
      </rPr>
      <t>ACO CA-50, 10,0 MM, VERGALHAO</t>
    </r>
  </si>
  <si>
    <r>
      <rPr>
        <sz val="7"/>
        <rFont val="Arial"/>
        <family val="2"/>
      </rPr>
      <t>00037666</t>
    </r>
  </si>
  <si>
    <r>
      <rPr>
        <sz val="7"/>
        <rFont val="Arial"/>
        <family val="2"/>
      </rPr>
      <t>OPERADOR DE BETONEIRA ESTACIONARIA / MISTURADOR</t>
    </r>
  </si>
  <si>
    <r>
      <rPr>
        <sz val="7"/>
        <rFont val="Arial"/>
        <family val="2"/>
      </rPr>
      <t>00007356</t>
    </r>
  </si>
  <si>
    <r>
      <rPr>
        <sz val="7"/>
        <rFont val="Arial"/>
        <family val="2"/>
      </rPr>
      <t>TINTA ACRILICA PREMIUM, COR BRANCO FOSCO</t>
    </r>
  </si>
  <si>
    <r>
      <rPr>
        <sz val="7"/>
        <rFont val="Arial"/>
        <family val="2"/>
      </rPr>
      <t>L</t>
    </r>
  </si>
  <si>
    <r>
      <rPr>
        <sz val="7"/>
        <rFont val="Arial"/>
        <family val="2"/>
      </rPr>
      <t>00004755</t>
    </r>
  </si>
  <si>
    <r>
      <rPr>
        <sz val="7"/>
        <rFont val="Arial"/>
        <family val="2"/>
      </rPr>
      <t>MARMORISTA / GRANITEIRO</t>
    </r>
  </si>
  <si>
    <r>
      <rPr>
        <sz val="7"/>
        <rFont val="Arial"/>
        <family val="2"/>
      </rPr>
      <t>00004930</t>
    </r>
  </si>
  <si>
    <r>
      <rPr>
        <sz val="7"/>
        <rFont val="Arial"/>
        <family val="2"/>
      </rPr>
      <t>PORTA DE ABRIR EM GRADIL COM BARRA CHATA 3 CM X 1/4", COM REQUADRO E GUARNICAO - COMPLETO - ACABAMENTO NATURAL</t>
    </r>
  </si>
  <si>
    <r>
      <rPr>
        <sz val="7"/>
        <rFont val="Arial"/>
        <family val="2"/>
      </rPr>
      <t>00034747</t>
    </r>
  </si>
  <si>
    <r>
      <rPr>
        <sz val="7"/>
        <rFont val="Arial"/>
        <family val="2"/>
      </rPr>
      <t>PEITORIL EM MARMORE, POLIDO, BRANCO COMUM, L= *15* CM, E=  *2,0* CM, COM PINGADEIRA</t>
    </r>
  </si>
  <si>
    <r>
      <rPr>
        <sz val="7"/>
        <rFont val="Arial"/>
        <family val="2"/>
      </rPr>
      <t>00000996</t>
    </r>
  </si>
  <si>
    <r>
      <rPr>
        <sz val="7"/>
        <rFont val="Arial"/>
        <family val="2"/>
      </rPr>
      <t>CABO DE COBRE, FLEXIVEL, CLASSE 4 OU 5, ISOLACAO EM PVC/A, ANTICHAMA BWF-B, COBERTURA PVC-ST1, ANTICHAMA BWF-B, 1 CONDUTOR, 0,6/1 KV, SECAO NOMINAL 25 MM2</t>
    </r>
  </si>
  <si>
    <r>
      <rPr>
        <sz val="7"/>
        <rFont val="Arial"/>
        <family val="2"/>
      </rPr>
      <t>00000378</t>
    </r>
  </si>
  <si>
    <r>
      <rPr>
        <sz val="7"/>
        <rFont val="Arial"/>
        <family val="2"/>
      </rPr>
      <t>ARMADOR</t>
    </r>
  </si>
  <si>
    <r>
      <rPr>
        <sz val="7"/>
        <rFont val="Arial"/>
        <family val="2"/>
      </rPr>
      <t>00034493</t>
    </r>
  </si>
  <si>
    <r>
      <rPr>
        <sz val="7"/>
        <rFont val="Arial"/>
        <family val="2"/>
      </rPr>
      <t>CONCRETO USINADO BOMBEAVEL, CLASSE DE RESISTENCIA C25, COM BRITA 0 E 1, SLUMP = 100 +/- 20 MM, EXCLUI SERVICO DE BOMBEAMENTO (NBR 8953)</t>
    </r>
  </si>
  <si>
    <r>
      <rPr>
        <sz val="7"/>
        <rFont val="Arial"/>
        <family val="2"/>
      </rPr>
      <t>00000032</t>
    </r>
  </si>
  <si>
    <r>
      <rPr>
        <sz val="7"/>
        <rFont val="Arial"/>
        <family val="2"/>
      </rPr>
      <t>ACO CA-50, 6,3 MM, VERGALHAO</t>
    </r>
  </si>
  <si>
    <r>
      <rPr>
        <sz val="7"/>
        <rFont val="Arial"/>
        <family val="2"/>
      </rPr>
      <t>00000033</t>
    </r>
  </si>
  <si>
    <r>
      <rPr>
        <sz val="7"/>
        <rFont val="Arial"/>
        <family val="2"/>
      </rPr>
      <t>ACO CA-50, 8,0 MM, VERGALHAO</t>
    </r>
  </si>
  <si>
    <r>
      <rPr>
        <sz val="7"/>
        <rFont val="Arial"/>
        <family val="2"/>
      </rPr>
      <t>00001021</t>
    </r>
  </si>
  <si>
    <r>
      <rPr>
        <sz val="7"/>
        <rFont val="Arial"/>
        <family val="2"/>
      </rPr>
      <t>CABO DE COBRE, FLEXIVEL, CLASSE 4 OU 5, ISOLACAO EM PVC/A, ANTICHAMA BWF-B, COBERTURA PVC-ST1, ANTICHAMA BWF-B, 1 CONDUTOR, 0,6/1 KV, SECAO NOMINAL 4 MM2</t>
    </r>
  </si>
  <si>
    <r>
      <rPr>
        <sz val="7"/>
        <rFont val="Arial"/>
        <family val="2"/>
      </rPr>
      <t>00010422</t>
    </r>
  </si>
  <si>
    <r>
      <rPr>
        <sz val="7"/>
        <rFont val="Arial"/>
        <family val="2"/>
      </rPr>
      <t>BACIA SANITARIA (VASO) COM CAIXA ACOPLADA, SIFAO APARENTE, DE LOUCA BRANCA (SEM ASSENTO)</t>
    </r>
  </si>
  <si>
    <r>
      <rPr>
        <sz val="7"/>
        <rFont val="Arial"/>
        <family val="2"/>
      </rPr>
      <t>00043491</t>
    </r>
  </si>
  <si>
    <r>
      <rPr>
        <sz val="7"/>
        <rFont val="Arial"/>
        <family val="2"/>
      </rPr>
      <t>EPI - FAMILIA SERVENTE - HORISTA (ENCARGOS COMPLEMENTARES - COLETADO CAIXA)</t>
    </r>
  </si>
  <si>
    <r>
      <rPr>
        <sz val="7"/>
        <rFont val="Arial"/>
        <family val="2"/>
      </rPr>
      <t>00000246</t>
    </r>
  </si>
  <si>
    <r>
      <rPr>
        <sz val="7"/>
        <rFont val="Arial"/>
        <family val="2"/>
      </rPr>
      <t>AUXILIAR DE ENCANADOR OU BOMBEIRO HIDRAULICO</t>
    </r>
  </si>
  <si>
    <r>
      <rPr>
        <sz val="7"/>
        <rFont val="Arial"/>
        <family val="2"/>
      </rPr>
      <t>00007311</t>
    </r>
  </si>
  <si>
    <r>
      <rPr>
        <sz val="7"/>
        <rFont val="Arial"/>
        <family val="2"/>
      </rPr>
      <t>TINTA ESMALTE SINTETICO PREMIUM ACETINADO</t>
    </r>
  </si>
  <si>
    <r>
      <rPr>
        <sz val="7"/>
        <rFont val="Arial"/>
        <family val="2"/>
      </rPr>
      <t>00004824</t>
    </r>
  </si>
  <si>
    <r>
      <rPr>
        <sz val="7"/>
        <rFont val="Arial"/>
        <family val="2"/>
      </rPr>
      <t>GRANILHA/ GRANA/ PEDRISCO OU AGREGADO EM MARMORE/ GRANITO/ QUARTZO E CALCARIO, PRETO, CINZA, PALHA OU BRANCO</t>
    </r>
  </si>
  <si>
    <r>
      <rPr>
        <sz val="7"/>
        <rFont val="Arial"/>
        <family val="2"/>
      </rPr>
      <t>COTAÇÃO.COZ.042</t>
    </r>
  </si>
  <si>
    <r>
      <rPr>
        <sz val="7"/>
        <rFont val="Arial"/>
        <family val="2"/>
      </rPr>
      <t>BACIA SANITARIA (VASO) CONVENCIONAL PARA PCD SEM FURO FRONTAL INCLUINDO CAIXA ACOPLADA</t>
    </r>
  </si>
  <si>
    <r>
      <rPr>
        <sz val="7"/>
        <rFont val="Arial"/>
        <family val="2"/>
      </rPr>
      <t>COTAÇÃO.COZ.044</t>
    </r>
  </si>
  <si>
    <r>
      <rPr>
        <sz val="7"/>
        <rFont val="Arial"/>
        <family val="2"/>
      </rPr>
      <t>VASO SANITARIO SIFONADO INFANTIL LOUCA BRANCA INCLUINDO CAIXA ACOPLADA E ASSENTO</t>
    </r>
  </si>
  <si>
    <r>
      <rPr>
        <sz val="7"/>
        <rFont val="Arial"/>
        <family val="2"/>
      </rPr>
      <t>00040784</t>
    </r>
  </si>
  <si>
    <r>
      <rPr>
        <sz val="7"/>
        <rFont val="Arial"/>
        <family val="2"/>
      </rPr>
      <t>CALHA QUADRADA DE CHAPA DE ACO GALVANIZADA NUM 24, CORTE 100 CM</t>
    </r>
  </si>
  <si>
    <r>
      <rPr>
        <sz val="7"/>
        <rFont val="Arial"/>
        <family val="2"/>
      </rPr>
      <t>00043489</t>
    </r>
  </si>
  <si>
    <r>
      <rPr>
        <sz val="7"/>
        <rFont val="Arial"/>
        <family val="2"/>
      </rPr>
      <t>EPI - FAMILIA PEDREIRO - HORISTA (ENCARGOS COMPLEMENTARES - COLETADO CAIXA)</t>
    </r>
  </si>
  <si>
    <r>
      <rPr>
        <sz val="7"/>
        <rFont val="Arial"/>
        <family val="2"/>
      </rPr>
      <t>00007353</t>
    </r>
  </si>
  <si>
    <r>
      <rPr>
        <sz val="7"/>
        <rFont val="Arial"/>
        <family val="2"/>
      </rPr>
      <t>RESINA ACRILICA BASE AGUA - COR BRANCA</t>
    </r>
  </si>
  <si>
    <r>
      <rPr>
        <sz val="7"/>
        <rFont val="Arial"/>
        <family val="2"/>
      </rPr>
      <t>00000980</t>
    </r>
  </si>
  <si>
    <r>
      <rPr>
        <sz val="7"/>
        <rFont val="Arial"/>
        <family val="2"/>
      </rPr>
      <t>CABO DE COBRE, FLEXIVEL, CLASSE 4 OU 5, ISOLACAO EM PVC/A, ANTICHAMA BWF-B, 1 CONDUTOR, 450/750 V, SECAO NOMINAL 10 MM2</t>
    </r>
  </si>
  <si>
    <r>
      <rPr>
        <sz val="7"/>
        <rFont val="Arial"/>
        <family val="2"/>
      </rPr>
      <t>00004721</t>
    </r>
  </si>
  <si>
    <r>
      <rPr>
        <sz val="7"/>
        <rFont val="Arial"/>
        <family val="2"/>
      </rPr>
      <t>PEDRA BRITADA N. 1 (9,5 a 19 MM) POSTO PEDREIRA/FORNECEDOR, SEM FRETE</t>
    </r>
  </si>
  <si>
    <r>
      <rPr>
        <sz val="7"/>
        <rFont val="Arial"/>
        <family val="2"/>
      </rPr>
      <t>00020065</t>
    </r>
  </si>
  <si>
    <r>
      <rPr>
        <sz val="7"/>
        <rFont val="Arial"/>
        <family val="2"/>
      </rPr>
      <t>TUBO PVC  SERIE NORMAL, DN 150 MM, PARA ESGOTO  PREDIAL (NBR 5688)</t>
    </r>
  </si>
  <si>
    <r>
      <rPr>
        <sz val="7"/>
        <rFont val="Arial"/>
        <family val="2"/>
      </rPr>
      <t>00043490</t>
    </r>
  </si>
  <si>
    <r>
      <rPr>
        <sz val="7"/>
        <rFont val="Arial"/>
        <family val="2"/>
      </rPr>
      <t>EPI - FAMILIA PINTOR - HORISTA (ENCARGOS COMPLEMENTARES - COLETADO CAIXA)</t>
    </r>
  </si>
  <si>
    <r>
      <rPr>
        <sz val="7"/>
        <rFont val="Arial"/>
        <family val="2"/>
      </rPr>
      <t>00004491</t>
    </r>
  </si>
  <si>
    <r>
      <rPr>
        <sz val="7"/>
        <rFont val="Arial"/>
        <family val="2"/>
      </rPr>
      <t>PONTALETE *7,5 X 7,5* CM EM PINUS, MISTA OU EQUIVALENTE DA REGIAO - BRUTA</t>
    </r>
  </si>
  <si>
    <r>
      <rPr>
        <sz val="7"/>
        <rFont val="Arial"/>
        <family val="2"/>
      </rPr>
      <t>00007156</t>
    </r>
  </si>
  <si>
    <r>
      <rPr>
        <sz val="7"/>
        <rFont val="Arial"/>
        <family val="2"/>
      </rPr>
      <t>TELA DE ACO SOLDADA NERVURADA, CA-60, Q-196, (3,11 KG/M2), DIAMETRO DO FIO = 5,0 MM, LARGURA = 2,45 M, ESPACAMENTO DA MALHA = 10 X 10 CM</t>
    </r>
  </si>
  <si>
    <r>
      <rPr>
        <sz val="7"/>
        <rFont val="Arial"/>
        <family val="2"/>
      </rPr>
      <t>00004257</t>
    </r>
  </si>
  <si>
    <r>
      <rPr>
        <sz val="7"/>
        <rFont val="Arial"/>
        <family val="2"/>
      </rPr>
      <t>OPERADOR DE MARTELETE OU MARTELETEIRO</t>
    </r>
  </si>
  <si>
    <r>
      <rPr>
        <sz val="7"/>
        <rFont val="Arial"/>
        <family val="2"/>
      </rPr>
      <t>00043466</t>
    </r>
  </si>
  <si>
    <r>
      <rPr>
        <sz val="7"/>
        <rFont val="Arial"/>
        <family val="2"/>
      </rPr>
      <t>FERRAMENTAS - FAMILIA PINTOR - HORISTA (ENCARGOS COMPLEMENTARES - COLETADO CAIXA)</t>
    </r>
  </si>
  <si>
    <r>
      <rPr>
        <sz val="7"/>
        <rFont val="Arial"/>
        <family val="2"/>
      </rPr>
      <t>00010507</t>
    </r>
  </si>
  <si>
    <r>
      <rPr>
        <sz val="7"/>
        <rFont val="Arial"/>
        <family val="2"/>
      </rPr>
      <t>VIDRO TEMPERADO INCOLOR E = 10 MM, SEM COLOCACAO</t>
    </r>
  </si>
  <si>
    <r>
      <rPr>
        <sz val="7"/>
        <rFont val="Arial"/>
        <family val="2"/>
      </rPr>
      <t>COTAÇÃO.COZ.0076</t>
    </r>
  </si>
  <si>
    <r>
      <rPr>
        <sz val="7"/>
        <rFont val="Arial"/>
        <family val="2"/>
      </rPr>
      <t>ALVARÁ DE CONSTRUÇÃO</t>
    </r>
  </si>
  <si>
    <r>
      <rPr>
        <sz val="7"/>
        <rFont val="Arial"/>
        <family val="2"/>
      </rPr>
      <t>TX</t>
    </r>
  </si>
  <si>
    <r>
      <rPr>
        <sz val="7"/>
        <rFont val="Arial"/>
        <family val="2"/>
      </rPr>
      <t>00006117</t>
    </r>
  </si>
  <si>
    <r>
      <rPr>
        <sz val="7"/>
        <rFont val="Arial"/>
        <family val="2"/>
      </rPr>
      <t>CARPINTEIRO AUXILIAR</t>
    </r>
  </si>
  <si>
    <r>
      <rPr>
        <sz val="7"/>
        <rFont val="Arial"/>
        <family val="2"/>
      </rPr>
      <t>00011758</t>
    </r>
  </si>
  <si>
    <r>
      <rPr>
        <sz val="7"/>
        <rFont val="Arial"/>
        <family val="2"/>
      </rPr>
      <t>SABONETEIRA PLASTICA TIPO DISPENSER PARA SABONETE LIQUIDO COM RESERVATORIO 800 A 1500 ML</t>
    </r>
  </si>
  <si>
    <r>
      <rPr>
        <sz val="7"/>
        <rFont val="Arial"/>
        <family val="2"/>
      </rPr>
      <t>00001381</t>
    </r>
  </si>
  <si>
    <r>
      <rPr>
        <sz val="7"/>
        <rFont val="Arial"/>
        <family val="2"/>
      </rPr>
      <t>ARGAMASSA COLANTE AC I PARA CERAMICAS</t>
    </r>
  </si>
  <si>
    <r>
      <rPr>
        <sz val="7"/>
        <rFont val="Arial"/>
        <family val="2"/>
      </rPr>
      <t>00006193</t>
    </r>
  </si>
  <si>
    <r>
      <rPr>
        <sz val="7"/>
        <rFont val="Arial"/>
        <family val="2"/>
      </rPr>
      <t>TABUA  NAO  APARELHADA  *2,5 X 20* CM, EM MACARANDUBA, ANGELIM OU EQUIVALENTE DA REGIAO - BRUTA</t>
    </r>
  </si>
  <si>
    <r>
      <rPr>
        <sz val="7"/>
        <rFont val="Arial"/>
        <family val="2"/>
      </rPr>
      <t>00004351</t>
    </r>
  </si>
  <si>
    <r>
      <rPr>
        <sz val="7"/>
        <rFont val="Arial"/>
        <family val="2"/>
      </rPr>
      <t>PARAFUSO NIQUELADO 3 1/2" COM ACABAMENTO CROMADO PARA FIXAR PECA SANITARIA, INCLUI PORCA CEGA, ARRUELA E BUCHA DE NYLON TAMANHO S-8</t>
    </r>
  </si>
  <si>
    <r>
      <rPr>
        <sz val="7"/>
        <rFont val="Arial"/>
        <family val="2"/>
      </rPr>
      <t>00010888</t>
    </r>
  </si>
  <si>
    <r>
      <rPr>
        <sz val="7"/>
        <rFont val="Arial"/>
        <family val="2"/>
      </rPr>
      <t>EXTINTOR DE INCENDIO PORTATIL COM CARGA DE GAS CARBONICO CO2 DE 4 KG, CLASSE BC</t>
    </r>
  </si>
  <si>
    <r>
      <rPr>
        <sz val="7"/>
        <rFont val="Arial"/>
        <family val="2"/>
      </rPr>
      <t>00000142</t>
    </r>
  </si>
  <si>
    <r>
      <rPr>
        <sz val="7"/>
        <rFont val="Arial"/>
        <family val="2"/>
      </rPr>
      <t>SELANTE ELASTICO MONOCOMPONENTE A BASE DE POLIURETANO (PU) PARA JUNTAS DIVERSAS</t>
    </r>
  </si>
  <si>
    <r>
      <rPr>
        <sz val="7"/>
        <rFont val="Arial"/>
        <family val="2"/>
      </rPr>
      <t>310ML</t>
    </r>
  </si>
  <si>
    <r>
      <rPr>
        <sz val="7"/>
        <rFont val="Arial"/>
        <family val="2"/>
      </rPr>
      <t>00013521</t>
    </r>
  </si>
  <si>
    <r>
      <rPr>
        <sz val="7"/>
        <rFont val="Arial"/>
        <family val="2"/>
      </rPr>
      <t>PLACA DE ACO ESMALTADA PARA  IDENTIFICACAO DE RUA, *45 CM X 20* CM</t>
    </r>
  </si>
  <si>
    <r>
      <rPr>
        <sz val="7"/>
        <rFont val="Arial"/>
        <family val="2"/>
      </rPr>
      <t>00012042</t>
    </r>
  </si>
  <si>
    <r>
      <rPr>
        <sz val="7"/>
        <rFont val="Arial"/>
        <family val="2"/>
      </rPr>
      <t>QUADRO DE DISTRIBUICAO COM BARRAMENTO TRIFASICO, DE EMBUTIR, EM CHAPA DE ACO GALVANIZADO, PARA 40 DISJUNTORES DIN, 100 A</t>
    </r>
  </si>
  <si>
    <r>
      <rPr>
        <sz val="7"/>
        <rFont val="Arial"/>
        <family val="2"/>
      </rPr>
      <t>00039430</t>
    </r>
  </si>
  <si>
    <r>
      <rPr>
        <sz val="7"/>
        <rFont val="Arial"/>
        <family val="2"/>
      </rPr>
      <t>PENDURAL OU PRESILHA REGULADORA, EM ACO GALVANIZADO, COM CORPO, MOLA E REBITE, PARA PERFIL TIPO CANALETA DE ESTRUTURA EM FORROS DRYWALL</t>
    </r>
  </si>
  <si>
    <r>
      <rPr>
        <sz val="7"/>
        <rFont val="Arial"/>
        <family val="2"/>
      </rPr>
      <t>00001358</t>
    </r>
  </si>
  <si>
    <r>
      <rPr>
        <sz val="7"/>
        <rFont val="Arial"/>
        <family val="2"/>
      </rPr>
      <t>CHAPA DE MADEIRA COMPENSADA RESINADA PARA FORMA DE CONCRETO, DE *2,2 X 1,1* M, E = 17 MM</t>
    </r>
  </si>
  <si>
    <r>
      <rPr>
        <sz val="7"/>
        <rFont val="Arial"/>
        <family val="2"/>
      </rPr>
      <t>COTAÇÃO.COZ.046</t>
    </r>
  </si>
  <si>
    <r>
      <rPr>
        <sz val="7"/>
        <rFont val="Arial"/>
        <family val="2"/>
      </rPr>
      <t>LAVATORIO/CUBA DE EMBUTIR REDONDA LOUCA BRANCA D = 35 CM</t>
    </r>
  </si>
  <si>
    <r>
      <rPr>
        <sz val="7"/>
        <rFont val="Arial"/>
        <family val="2"/>
      </rPr>
      <t>COMP-52966978</t>
    </r>
  </si>
  <si>
    <r>
      <rPr>
        <sz val="7"/>
        <rFont val="Arial"/>
        <family val="2"/>
      </rPr>
      <t>BOTIJAO DE GAS P45</t>
    </r>
  </si>
  <si>
    <r>
      <rPr>
        <sz val="7"/>
        <rFont val="Arial"/>
        <family val="2"/>
      </rPr>
      <t>00000131</t>
    </r>
  </si>
  <si>
    <r>
      <rPr>
        <sz val="7"/>
        <rFont val="Arial"/>
        <family val="2"/>
      </rPr>
      <t>ADESIVO ESTRUTURAL A BASE DE RESINA EPOXI, BICOMPONENTE, PASTOSO (TIXOTROPICO)</t>
    </r>
  </si>
  <si>
    <r>
      <rPr>
        <sz val="7"/>
        <rFont val="Arial"/>
        <family val="2"/>
      </rPr>
      <t>00007266</t>
    </r>
  </si>
  <si>
    <r>
      <rPr>
        <sz val="7"/>
        <rFont val="Arial"/>
        <family val="2"/>
      </rPr>
      <t>BLOCO CERAMICO VAZADO PARA ALVENARIA DE VEDACAO, DE 9 X 19 X 19 CM (L X A X C)</t>
    </r>
  </si>
  <si>
    <r>
      <rPr>
        <sz val="7"/>
        <rFont val="Arial"/>
        <family val="2"/>
      </rPr>
      <t>00043465</t>
    </r>
  </si>
  <si>
    <r>
      <rPr>
        <sz val="7"/>
        <rFont val="Arial"/>
        <family val="2"/>
      </rPr>
      <t>FERRAMENTAS - FAMILIA PEDREIRO - HORISTA (ENCARGOS COMPLEMENTARES - COLETADO CAIXA)</t>
    </r>
  </si>
  <si>
    <r>
      <rPr>
        <sz val="7"/>
        <rFont val="Arial"/>
        <family val="2"/>
      </rPr>
      <t>00043059</t>
    </r>
  </si>
  <si>
    <r>
      <rPr>
        <sz val="7"/>
        <rFont val="Arial"/>
        <family val="2"/>
      </rPr>
      <t>ACO CA-60, 4,2 MM, OU 5,0 MM, OU 6,0 MM, OU 7,0 MM, VERGALHAO</t>
    </r>
  </si>
  <si>
    <r>
      <rPr>
        <sz val="7"/>
        <rFont val="Arial"/>
        <family val="2"/>
      </rPr>
      <t>00007307</t>
    </r>
  </si>
  <si>
    <r>
      <rPr>
        <sz val="7"/>
        <rFont val="Arial"/>
        <family val="2"/>
      </rPr>
      <t>FUNDO ANTICORROSIVO PARA METAIS FERROSOS (ZARCAO)</t>
    </r>
  </si>
  <si>
    <r>
      <rPr>
        <sz val="7"/>
        <rFont val="Arial"/>
        <family val="2"/>
      </rPr>
      <t>00037591</t>
    </r>
  </si>
  <si>
    <r>
      <rPr>
        <sz val="7"/>
        <rFont val="Arial"/>
        <family val="2"/>
      </rPr>
      <t>SUPORTE MAO-FRANCESA EM ACO, ABAS IGUAIS 40 CM, CAPACIDADE MINIMA 70 KG, BRANCO</t>
    </r>
  </si>
  <si>
    <r>
      <rPr>
        <sz val="7"/>
        <rFont val="Arial"/>
        <family val="2"/>
      </rPr>
      <t>00039445</t>
    </r>
  </si>
  <si>
    <r>
      <rPr>
        <sz val="7"/>
        <rFont val="Arial"/>
        <family val="2"/>
      </rPr>
      <t>DISPOSITIVO DR, 2 POLOS, SENSIBILIDADE DE 30 MA, CORRENTE DE 25 A, TIPO AC</t>
    </r>
  </si>
  <si>
    <r>
      <rPr>
        <sz val="7"/>
        <rFont val="Arial"/>
        <family val="2"/>
      </rPr>
      <t>00010848</t>
    </r>
  </si>
  <si>
    <r>
      <rPr>
        <sz val="7"/>
        <rFont val="Arial"/>
        <family val="2"/>
      </rPr>
      <t>PLACA DE INAUGURACAO METALICA, *40* CM X *60* CM</t>
    </r>
  </si>
  <si>
    <r>
      <rPr>
        <sz val="7"/>
        <rFont val="Arial"/>
        <family val="2"/>
      </rPr>
      <t>00043132</t>
    </r>
  </si>
  <si>
    <r>
      <rPr>
        <sz val="7"/>
        <rFont val="Arial"/>
        <family val="2"/>
      </rPr>
      <t>ARAME RECOZIDO 16 BWG, D = 1,65 MM (0,016 KG/M) OU 18 BWG, D = 1,25 MM (0,01 KG/M)</t>
    </r>
  </si>
  <si>
    <r>
      <rPr>
        <sz val="7"/>
        <rFont val="Arial"/>
        <family val="2"/>
      </rPr>
      <t>00039387</t>
    </r>
  </si>
  <si>
    <r>
      <rPr>
        <sz val="7"/>
        <rFont val="Arial"/>
        <family val="2"/>
      </rPr>
      <t>LAMPADA LED TUBULAR BIVOLT 18/20 W, BASE G13</t>
    </r>
  </si>
  <si>
    <r>
      <rPr>
        <sz val="7"/>
        <rFont val="Arial"/>
        <family val="2"/>
      </rPr>
      <t>COTAÇÃO.COZ.061</t>
    </r>
  </si>
  <si>
    <r>
      <rPr>
        <sz val="7"/>
        <rFont val="Arial"/>
        <family val="2"/>
      </rPr>
      <t>CUBA INDUSTRIAL DE EMBUTIR AÇO INOX COM VÁLVULA 3 1/2 DE 47X30X30 CM</t>
    </r>
  </si>
  <si>
    <r>
      <rPr>
        <sz val="7"/>
        <rFont val="Arial"/>
        <family val="2"/>
      </rPr>
      <t>00043487</t>
    </r>
  </si>
  <si>
    <r>
      <rPr>
        <sz val="7"/>
        <rFont val="Arial"/>
        <family val="2"/>
      </rPr>
      <t>EPI - FAMILIA ENCARREGADO GERAL - HORISTA (ENCARGOS COMPLEMENTARES - COLETADO CAIXA)</t>
    </r>
  </si>
  <si>
    <r>
      <rPr>
        <sz val="7"/>
        <rFont val="Arial"/>
        <family val="2"/>
      </rPr>
      <t>00013415</t>
    </r>
  </si>
  <si>
    <r>
      <rPr>
        <sz val="7"/>
        <rFont val="Arial"/>
        <family val="2"/>
      </rPr>
      <t>TORNEIRA CROMADA DE MESA PARA LAVATORIO, PADRAO POPULAR, 1/2 " OU 3/4 " (REF 1193)</t>
    </r>
  </si>
  <si>
    <r>
      <rPr>
        <sz val="7"/>
        <rFont val="Arial"/>
        <family val="2"/>
      </rPr>
      <t>00036246</t>
    </r>
  </si>
  <si>
    <r>
      <rPr>
        <sz val="7"/>
        <rFont val="Arial"/>
        <family val="2"/>
      </rPr>
      <t>ACABAMENTO SIMPLES/CONVENCIONAL PARA FORRO PVC, TIPO "U" OU "C", COR BRANCA, COMPRIMENTO 6 M</t>
    </r>
  </si>
  <si>
    <r>
      <rPr>
        <sz val="7"/>
        <rFont val="Arial"/>
        <family val="2"/>
      </rPr>
      <t>00043467</t>
    </r>
  </si>
  <si>
    <r>
      <rPr>
        <sz val="7"/>
        <rFont val="Arial"/>
        <family val="2"/>
      </rPr>
      <t>FERRAMENTAS - FAMILIA SERVENTE - HORISTA (ENCARGOS COMPLEMENTARES - COLETADO CAIXA)</t>
    </r>
  </si>
  <si>
    <r>
      <rPr>
        <sz val="7"/>
        <rFont val="Arial"/>
        <family val="2"/>
      </rPr>
      <t>COTAÇÃO.COZ.0078</t>
    </r>
  </si>
  <si>
    <r>
      <rPr>
        <sz val="7"/>
        <rFont val="Arial"/>
        <family val="2"/>
      </rPr>
      <t>00020232</t>
    </r>
  </si>
  <si>
    <r>
      <rPr>
        <sz val="7"/>
        <rFont val="Arial"/>
        <family val="2"/>
      </rPr>
      <t>SOLEIRA EM GRANITO, POLIDO, TIPO ANDORINHA/ QUARTZ/ CASTELO/ CORUMBA OU OUTROS EQUIVALENTES DA REGIAO, L= *15* CM, E=  *2,0* CM</t>
    </r>
  </si>
  <si>
    <r>
      <rPr>
        <sz val="7"/>
        <rFont val="Arial"/>
        <family val="2"/>
      </rPr>
      <t>00009841</t>
    </r>
  </si>
  <si>
    <r>
      <rPr>
        <sz val="7"/>
        <rFont val="Arial"/>
        <family val="2"/>
      </rPr>
      <t>TUBO PVC, SERIE R, DN 100 MM, PARA ESGOTO OU AGUAS PLUVIAIS PREDIAIS (NBR 5688)</t>
    </r>
  </si>
  <si>
    <r>
      <rPr>
        <sz val="7"/>
        <rFont val="Arial"/>
        <family val="2"/>
      </rPr>
      <t>00043483</t>
    </r>
  </si>
  <si>
    <r>
      <rPr>
        <sz val="7"/>
        <rFont val="Arial"/>
        <family val="2"/>
      </rPr>
      <t>EPI - FAMILIA CARPINTEIRO DE FORMAS - HORISTA (ENCARGOS COMPLEMENTARES - COLETADO CAIXA)</t>
    </r>
  </si>
  <si>
    <r>
      <rPr>
        <sz val="7"/>
        <rFont val="Arial"/>
        <family val="2"/>
      </rPr>
      <t>00020271</t>
    </r>
  </si>
  <si>
    <r>
      <rPr>
        <sz val="7"/>
        <rFont val="Arial"/>
        <family val="2"/>
      </rPr>
      <t>TANQUE DE LOUCA BRANCA, COM COLUNA, *30* L</t>
    </r>
  </si>
  <si>
    <r>
      <rPr>
        <sz val="7"/>
        <rFont val="Arial"/>
        <family val="2"/>
      </rPr>
      <t>COTAÇÃO.COZ.060</t>
    </r>
  </si>
  <si>
    <r>
      <rPr>
        <sz val="7"/>
        <rFont val="Arial"/>
        <family val="2"/>
      </rPr>
      <t>TORNEIRA DE ALAVANCA CONFORME NBR 9050</t>
    </r>
  </si>
  <si>
    <r>
      <rPr>
        <sz val="7"/>
        <rFont val="Arial"/>
        <family val="2"/>
      </rPr>
      <t>00039747</t>
    </r>
  </si>
  <si>
    <r>
      <rPr>
        <sz val="7"/>
        <rFont val="Arial"/>
        <family val="2"/>
      </rPr>
      <t>TUBO DE COBRE CLASSE "A", DN = 1/2 " (15 MM), PARA INSTALACOES DE MEDIA PRESSAO PARA GASES COMBUSTIVEIS E MEDICINAIS</t>
    </r>
  </si>
  <si>
    <r>
      <rPr>
        <sz val="7"/>
        <rFont val="Arial"/>
        <family val="2"/>
      </rPr>
      <t>00036081</t>
    </r>
  </si>
  <si>
    <r>
      <rPr>
        <sz val="7"/>
        <rFont val="Arial"/>
        <family val="2"/>
      </rPr>
      <t>BARRA DE APOIO RETA, EM ACO INOX POLIDO, COMPRIMENTO 80CM, DIAMETRO MINIMO 3 CM</t>
    </r>
  </si>
  <si>
    <r>
      <rPr>
        <sz val="7"/>
        <rFont val="Arial"/>
        <family val="2"/>
      </rPr>
      <t>00007334</t>
    </r>
  </si>
  <si>
    <r>
      <rPr>
        <sz val="7"/>
        <rFont val="Arial"/>
        <family val="2"/>
      </rPr>
      <t>ADITIVO ADESIVO LIQUIDO PARA ARGAMASSAS DE REVESTIMENTOS CIMENTICIOS</t>
    </r>
  </si>
  <si>
    <r>
      <rPr>
        <sz val="7"/>
        <rFont val="Arial"/>
        <family val="2"/>
      </rPr>
      <t>00040552</t>
    </r>
  </si>
  <si>
    <r>
      <rPr>
        <sz val="7"/>
        <rFont val="Arial"/>
        <family val="2"/>
      </rPr>
      <t>PARAFUSO, AUTO ATARRACHANTE, CABECA CHATA, FENDA SIMPLES, 1/4? (6,35 MM) X 25 MM</t>
    </r>
  </si>
  <si>
    <r>
      <rPr>
        <sz val="7"/>
        <rFont val="Arial"/>
        <family val="2"/>
      </rPr>
      <t>CENTO</t>
    </r>
  </si>
  <si>
    <r>
      <rPr>
        <sz val="7"/>
        <rFont val="Arial"/>
        <family val="2"/>
      </rPr>
      <t>00001330</t>
    </r>
  </si>
  <si>
    <r>
      <rPr>
        <sz val="7"/>
        <rFont val="Arial"/>
        <family val="2"/>
      </rPr>
      <t>CHAPA DE ACO GROSSA, ASTM A36, E = 1/4 " (6,35 MM) 49,79 KG/M2</t>
    </r>
  </si>
  <si>
    <r>
      <rPr>
        <sz val="7"/>
        <rFont val="Arial"/>
        <family val="2"/>
      </rPr>
      <t>00036205</t>
    </r>
  </si>
  <si>
    <r>
      <rPr>
        <sz val="7"/>
        <rFont val="Arial"/>
        <family val="2"/>
      </rPr>
      <t>BARRA DE APOIO RETA, EM ACO INOX POLIDO, COMPRIMENTO 70CM, DIAMETRO MINIMO 3 CM</t>
    </r>
  </si>
  <si>
    <r>
      <rPr>
        <sz val="7"/>
        <rFont val="Arial"/>
        <family val="2"/>
      </rPr>
      <t>00034357</t>
    </r>
  </si>
  <si>
    <r>
      <rPr>
        <sz val="7"/>
        <rFont val="Arial"/>
        <family val="2"/>
      </rPr>
      <t>REJUNTE CIMENTICIO, QUALQUER COR</t>
    </r>
  </si>
  <si>
    <r>
      <rPr>
        <sz val="7"/>
        <rFont val="Arial"/>
        <family val="2"/>
      </rPr>
      <t>00039464</t>
    </r>
  </si>
  <si>
    <r>
      <rPr>
        <sz val="7"/>
        <rFont val="Arial"/>
        <family val="2"/>
      </rPr>
      <t>DISPOSITIVO DR, 4 POLOS, SENSIBILIDADE DE 300 MA, CORRENTE DE 100 A, TIPO AC</t>
    </r>
  </si>
  <si>
    <r>
      <rPr>
        <sz val="7"/>
        <rFont val="Arial"/>
        <family val="2"/>
      </rPr>
      <t>00039028</t>
    </r>
  </si>
  <si>
    <r>
      <rPr>
        <sz val="7"/>
        <rFont val="Arial"/>
        <family val="2"/>
      </rPr>
      <t>PERFILADO PERFURADO SIMPLES 38 X 38 MM, CHAPA 22</t>
    </r>
  </si>
  <si>
    <r>
      <rPr>
        <sz val="7"/>
        <rFont val="Arial"/>
        <family val="2"/>
      </rPr>
      <t>00006005</t>
    </r>
  </si>
  <si>
    <r>
      <rPr>
        <sz val="7"/>
        <rFont val="Arial"/>
        <family val="2"/>
      </rPr>
      <t>REGISTRO GAVETA COM ACABAMENTO E CANOPLA CROMADOS, SIMPLES, BITOLA 3/4 " (REF 1509)</t>
    </r>
  </si>
  <si>
    <r>
      <rPr>
        <sz val="7"/>
        <rFont val="Arial"/>
        <family val="2"/>
      </rPr>
      <t>00004517</t>
    </r>
  </si>
  <si>
    <r>
      <rPr>
        <sz val="7"/>
        <rFont val="Arial"/>
        <family val="2"/>
      </rPr>
      <t>SARRAFO *2,5 X 7,5* CM EM PINUS, MISTA OU EQUIVALENTE DA REGIAO - BRUTA</t>
    </r>
  </si>
  <si>
    <r>
      <rPr>
        <sz val="7"/>
        <rFont val="Arial"/>
        <family val="2"/>
      </rPr>
      <t>00000981</t>
    </r>
  </si>
  <si>
    <r>
      <rPr>
        <sz val="7"/>
        <rFont val="Arial"/>
        <family val="2"/>
      </rPr>
      <t>CABO DE COBRE, FLEXIVEL, CLASSE 4 OU 5, ISOLACAO EM PVC/A, ANTICHAMA BWF-B, 1 CONDUTOR, 450/750 V, SECAO NOMINAL 4 MM2</t>
    </r>
  </si>
  <si>
    <r>
      <rPr>
        <sz val="7"/>
        <rFont val="Arial"/>
        <family val="2"/>
      </rPr>
      <t>00012869</t>
    </r>
  </si>
  <si>
    <r>
      <rPr>
        <sz val="7"/>
        <rFont val="Arial"/>
        <family val="2"/>
      </rPr>
      <t>TELHADOR</t>
    </r>
  </si>
  <si>
    <r>
      <rPr>
        <sz val="7"/>
        <rFont val="Arial"/>
        <family val="2"/>
      </rPr>
      <t>COTAÇÃO.COZ.038</t>
    </r>
  </si>
  <si>
    <r>
      <rPr>
        <sz val="7"/>
        <rFont val="Arial"/>
        <family val="2"/>
      </rPr>
      <t>POSTE DECORATIVO PARA JARDIM COM 2 LUMINÁRIAS EM FORMA DE GLOBO VOLTADAS PARA BAIXO, NA COR PRETA PINTADO A PÓ (TINTA POLIÉSTER), 2 METROS DE ALTUR</t>
    </r>
  </si>
  <si>
    <r>
      <rPr>
        <sz val="7"/>
        <rFont val="Arial"/>
        <family val="2"/>
      </rPr>
      <t>00021112</t>
    </r>
  </si>
  <si>
    <r>
      <rPr>
        <sz val="7"/>
        <rFont val="Arial"/>
        <family val="2"/>
      </rPr>
      <t>VALVULA DE DESCARGA EM METAL CROMADO PARA MICTORIO COM ACIONAMENTO POR PRESSAO E FECHAMENTO AUTOMATICO</t>
    </r>
  </si>
  <si>
    <r>
      <rPr>
        <sz val="7"/>
        <rFont val="Arial"/>
        <family val="2"/>
      </rPr>
      <t>00004823</t>
    </r>
  </si>
  <si>
    <r>
      <rPr>
        <sz val="7"/>
        <rFont val="Arial"/>
        <family val="2"/>
      </rPr>
      <t>MASSA PLASTICA PARA MARMORE/GRANITO</t>
    </r>
  </si>
  <si>
    <r>
      <rPr>
        <sz val="7"/>
        <rFont val="Arial"/>
        <family val="2"/>
      </rPr>
      <t>00037373</t>
    </r>
  </si>
  <si>
    <r>
      <rPr>
        <sz val="7"/>
        <rFont val="Arial"/>
        <family val="2"/>
      </rPr>
      <t>SEGURO - HORISTA (COLETADO CAIXA)</t>
    </r>
  </si>
  <si>
    <r>
      <rPr>
        <sz val="7"/>
        <rFont val="Arial"/>
        <family val="2"/>
      </rPr>
      <t>00043484</t>
    </r>
  </si>
  <si>
    <r>
      <rPr>
        <sz val="7"/>
        <rFont val="Arial"/>
        <family val="2"/>
      </rPr>
      <t>EPI - FAMILIA ELETRICISTA - HORISTA (ENCARGOS COMPLEMENTARES - COLETADO CAIXA)</t>
    </r>
  </si>
  <si>
    <r>
      <rPr>
        <sz val="7"/>
        <rFont val="Arial"/>
        <family val="2"/>
      </rPr>
      <t>00013395</t>
    </r>
  </si>
  <si>
    <r>
      <rPr>
        <sz val="7"/>
        <rFont val="Arial"/>
        <family val="2"/>
      </rPr>
      <t>QUADRO DE DISTRIBUICAO COM BARRAMENTO TRIFASICO, DE EMBUTIR, EM CHAPA DE ACO GALVANIZADO, PARA 18 DISJUNTORES DIN, 100 A, INCLUINDO BARRAMENTO</t>
    </r>
  </si>
  <si>
    <r>
      <rPr>
        <sz val="7"/>
        <rFont val="Arial"/>
        <family val="2"/>
      </rPr>
      <t>COTAÇÃO.COZ.010</t>
    </r>
  </si>
  <si>
    <r>
      <rPr>
        <sz val="7"/>
        <rFont val="Arial"/>
        <family val="2"/>
      </rPr>
      <t>EXTINTOR DE PÓ QUIMICO TIPO ABC - CAPACIDADE EXTINTORA 3-A, 40-B-C</t>
    </r>
  </si>
  <si>
    <r>
      <rPr>
        <sz val="7"/>
        <rFont val="Arial"/>
        <family val="2"/>
      </rPr>
      <t>00011773</t>
    </r>
  </si>
  <si>
    <r>
      <rPr>
        <sz val="7"/>
        <rFont val="Arial"/>
        <family val="2"/>
      </rPr>
      <t>TORNEIRA CROMADA DE PAREDE PARA COZINHA BICA MOVEL COM AREJADOR 1/2 " OU 3/4 " (REF 1168)</t>
    </r>
  </si>
  <si>
    <r>
      <rPr>
        <sz val="7"/>
        <rFont val="Arial"/>
        <family val="2"/>
      </rPr>
      <t>00039446</t>
    </r>
  </si>
  <si>
    <r>
      <rPr>
        <sz val="7"/>
        <rFont val="Arial"/>
        <family val="2"/>
      </rPr>
      <t>DISPOSITIVO DR, 2 POLOS, SENSIBILIDADE DE 30 MA, CORRENTE DE 40 A, TIPO AC</t>
    </r>
  </si>
  <si>
    <r>
      <rPr>
        <sz val="7"/>
        <rFont val="Arial"/>
        <family val="2"/>
      </rPr>
      <t>00043482</t>
    </r>
  </si>
  <si>
    <r>
      <rPr>
        <sz val="7"/>
        <rFont val="Arial"/>
        <family val="2"/>
      </rPr>
      <t>EPI - FAMILIA ALMOXARIFE - HORISTA (ENCARGOS COMPLEMENTARES - COLETADO CAIXA)</t>
    </r>
  </si>
  <si>
    <r>
      <rPr>
        <sz val="7"/>
        <rFont val="Arial"/>
        <family val="2"/>
      </rPr>
      <t>00043485</t>
    </r>
  </si>
  <si>
    <r>
      <rPr>
        <sz val="7"/>
        <rFont val="Arial"/>
        <family val="2"/>
      </rPr>
      <t>EPI - FAMILIA ENCANADOR - HORISTA (ENCARGOS COMPLEMENTARES - COLETADO CAIXA)</t>
    </r>
  </si>
  <si>
    <r>
      <rPr>
        <sz val="7"/>
        <rFont val="Arial"/>
        <family val="2"/>
      </rPr>
      <t>00010432</t>
    </r>
  </si>
  <si>
    <r>
      <rPr>
        <sz val="7"/>
        <rFont val="Arial"/>
        <family val="2"/>
      </rPr>
      <t>MICTORIO INDICUDUAL, SIFONADO, LOUCA BRANCA, SEM COMPLEMENTOS</t>
    </r>
  </si>
  <si>
    <r>
      <rPr>
        <sz val="7"/>
        <rFont val="Arial"/>
        <family val="2"/>
      </rPr>
      <t>00043488</t>
    </r>
  </si>
  <si>
    <r>
      <rPr>
        <sz val="7"/>
        <rFont val="Arial"/>
        <family val="2"/>
      </rPr>
      <t>EPI - FAMILIA OPERADOR ESCAVADEIRA - HORISTA (ENCARGOS COMPLEMENTARES - COLETADO CAIXA)</t>
    </r>
  </si>
  <si>
    <r>
      <rPr>
        <sz val="7"/>
        <rFont val="Arial"/>
        <family val="2"/>
      </rPr>
      <t>00004384</t>
    </r>
  </si>
  <si>
    <r>
      <rPr>
        <sz val="7"/>
        <rFont val="Arial"/>
        <family val="2"/>
      </rPr>
      <t>PARAFUSO NIQUELADO COM ACABAMENTO CROMADO PARA FIXAR PECA SANITARIA, INCLUI PORCA CEGA, ARRUELA E BUCHA DE NYLON TAMANHO S-10</t>
    </r>
  </si>
  <si>
    <r>
      <rPr>
        <sz val="7"/>
        <rFont val="Arial"/>
        <family val="2"/>
      </rPr>
      <t>COTAÇÃO.COZ.039</t>
    </r>
  </si>
  <si>
    <r>
      <rPr>
        <sz val="7"/>
        <rFont val="Arial"/>
        <family val="2"/>
      </rPr>
      <t>LÂMPADAS LED 50W, BIVOLT, FORMATO TRADICIONAL (BASE E27</t>
    </r>
  </si>
  <si>
    <r>
      <rPr>
        <sz val="7"/>
        <rFont val="Arial"/>
        <family val="2"/>
      </rPr>
      <t>00039748</t>
    </r>
  </si>
  <si>
    <r>
      <rPr>
        <sz val="7"/>
        <rFont val="Arial"/>
        <family val="2"/>
      </rPr>
      <t>TUBO DE COBRE CLASSE "A", DN = 3/4 " (22 MM), PARA INSTALACOES DE MEDIA PRESSAO PARA GASES COMBUSTIVEIS E MEDICINAIS</t>
    </r>
  </si>
  <si>
    <r>
      <rPr>
        <sz val="7"/>
        <rFont val="Arial"/>
        <family val="2"/>
      </rPr>
      <t>COMP-96258134</t>
    </r>
  </si>
  <si>
    <r>
      <rPr>
        <sz val="7"/>
        <rFont val="Arial"/>
        <family val="2"/>
      </rPr>
      <t>VALVULA REGULADORA DE PRESSÃO DE PRIMEIRO ESTAGIO GLP 30KGH</t>
    </r>
  </si>
  <si>
    <r>
      <rPr>
        <sz val="7"/>
        <rFont val="Arial"/>
        <family val="2"/>
      </rPr>
      <t>00034616</t>
    </r>
  </si>
  <si>
    <r>
      <rPr>
        <sz val="7"/>
        <rFont val="Arial"/>
        <family val="2"/>
      </rPr>
      <t>DISJUNTOR TIPO DIN/IEC, BIPOLAR DE 6 ATE 32A</t>
    </r>
  </si>
  <si>
    <r>
      <rPr>
        <sz val="7"/>
        <rFont val="Arial"/>
        <family val="2"/>
      </rPr>
      <t>00009874</t>
    </r>
  </si>
  <si>
    <r>
      <rPr>
        <sz val="7"/>
        <rFont val="Arial"/>
        <family val="2"/>
      </rPr>
      <t>TUBO PVC, SOLDAVEL, DN 40 MM, AGUA FRIA (NBR-5648)</t>
    </r>
  </si>
  <si>
    <r>
      <rPr>
        <sz val="7"/>
        <rFont val="Arial"/>
        <family val="2"/>
      </rPr>
      <t>00004221</t>
    </r>
  </si>
  <si>
    <r>
      <rPr>
        <sz val="7"/>
        <rFont val="Arial"/>
        <family val="2"/>
      </rPr>
      <t>OLEO DIESEL COMBUSTIVEL COMUM</t>
    </r>
  </si>
  <si>
    <r>
      <rPr>
        <sz val="7"/>
        <rFont val="Arial"/>
        <family val="2"/>
      </rPr>
      <t>00002391</t>
    </r>
  </si>
  <si>
    <r>
      <rPr>
        <sz val="7"/>
        <rFont val="Arial"/>
        <family val="2"/>
      </rPr>
      <t>DISJUNTOR TERMOMAGNETICO TRIPOLAR 125A</t>
    </r>
  </si>
  <si>
    <r>
      <rPr>
        <sz val="7"/>
        <rFont val="Arial"/>
        <family val="2"/>
      </rPr>
      <t>00006085</t>
    </r>
  </si>
  <si>
    <r>
      <rPr>
        <sz val="7"/>
        <rFont val="Arial"/>
        <family val="2"/>
      </rPr>
      <t>SELADOR ACRILICO OPACO PREMIUM INTERIOR/EXTERIOR</t>
    </r>
  </si>
  <si>
    <r>
      <rPr>
        <sz val="7"/>
        <rFont val="Arial"/>
        <family val="2"/>
      </rPr>
      <t>COTAÇÃO.COZ.024</t>
    </r>
  </si>
  <si>
    <r>
      <rPr>
        <sz val="7"/>
        <rFont val="Arial"/>
        <family val="2"/>
      </rPr>
      <t>LÂMPADA TUBULAR LED DE 12 W</t>
    </r>
  </si>
  <si>
    <r>
      <rPr>
        <sz val="7"/>
        <rFont val="Arial"/>
        <family val="2"/>
      </rPr>
      <t>00020083</t>
    </r>
  </si>
  <si>
    <r>
      <rPr>
        <sz val="7"/>
        <rFont val="Arial"/>
        <family val="2"/>
      </rPr>
      <t>SOLUCAO PREPARADORA / LIMPADORA PARA PVC, FRASCO COM 1000 CM3</t>
    </r>
  </si>
  <si>
    <r>
      <rPr>
        <sz val="7"/>
        <rFont val="Arial"/>
        <family val="2"/>
      </rPr>
      <t>00043460</t>
    </r>
  </si>
  <si>
    <r>
      <rPr>
        <sz val="7"/>
        <rFont val="Arial"/>
        <family val="2"/>
      </rPr>
      <t>FERRAMENTAS - FAMILIA ELETRICISTA - HORISTA (ENCARGOS COMPLEMENTARES - COLETADO CAIXA)</t>
    </r>
  </si>
  <si>
    <r>
      <rPr>
        <sz val="7"/>
        <rFont val="Arial"/>
        <family val="2"/>
      </rPr>
      <t>00000867</t>
    </r>
  </si>
  <si>
    <r>
      <rPr>
        <sz val="7"/>
        <rFont val="Arial"/>
        <family val="2"/>
      </rPr>
      <t>CABO DE COBRE NU 50 MM2 MEIO-DURO</t>
    </r>
  </si>
  <si>
    <r>
      <rPr>
        <sz val="7"/>
        <rFont val="Arial"/>
        <family val="2"/>
      </rPr>
      <t>00002705</t>
    </r>
  </si>
  <si>
    <r>
      <rPr>
        <sz val="7"/>
        <rFont val="Arial"/>
        <family val="2"/>
      </rPr>
      <t>ENERGIA ELETRICA ATE 2000 KWH INDUSTRIAL, SEM DEMANDA</t>
    </r>
  </si>
  <si>
    <r>
      <rPr>
        <sz val="7"/>
        <rFont val="Arial"/>
        <family val="2"/>
      </rPr>
      <t>KW/H</t>
    </r>
  </si>
  <si>
    <r>
      <rPr>
        <sz val="7"/>
        <rFont val="Arial"/>
        <family val="2"/>
      </rPr>
      <t>00034588</t>
    </r>
  </si>
  <si>
    <r>
      <rPr>
        <sz val="7"/>
        <rFont val="Arial"/>
        <family val="2"/>
      </rPr>
      <t>BLOCO ESTRUTURAL CERAMICO 14 X 19 X 39 CM, 6,0 MPA (NBR 15270)</t>
    </r>
  </si>
  <si>
    <r>
      <rPr>
        <sz val="7"/>
        <rFont val="Arial"/>
        <family val="2"/>
      </rPr>
      <t>00002674</t>
    </r>
  </si>
  <si>
    <r>
      <rPr>
        <sz val="7"/>
        <rFont val="Arial"/>
        <family val="2"/>
      </rPr>
      <t>ELETRODUTO DE PVC RIGIDO ROSCAVEL DE 3/4 ", SEM LUVA</t>
    </r>
  </si>
  <si>
    <r>
      <rPr>
        <sz val="7"/>
        <rFont val="Arial"/>
        <family val="2"/>
      </rPr>
      <t>00011684</t>
    </r>
  </si>
  <si>
    <r>
      <rPr>
        <sz val="7"/>
        <rFont val="Arial"/>
        <family val="2"/>
      </rPr>
      <t>ENGATE / RABICHO FLEXIVEL INOX 1/2 " X 40 CM</t>
    </r>
  </si>
  <si>
    <r>
      <rPr>
        <sz val="7"/>
        <rFont val="Arial"/>
        <family val="2"/>
      </rPr>
      <t>00025954</t>
    </r>
  </si>
  <si>
    <r>
      <rPr>
        <sz val="7"/>
        <rFont val="Arial"/>
        <family val="2"/>
      </rPr>
      <t>GUINDASTE HIDRAULICO AUTOPROPELIDO, COM LANCA TELESCOPICA 40 M, CAPACIDADE MAXIMA 60 T, POTENCIA 260 KW, TRACAO 6 X 6</t>
    </r>
  </si>
  <si>
    <r>
      <rPr>
        <sz val="7"/>
        <rFont val="Arial"/>
        <family val="2"/>
      </rPr>
      <t>EQUIPAMENTO</t>
    </r>
  </si>
  <si>
    <r>
      <rPr>
        <sz val="7"/>
        <rFont val="Arial"/>
        <family val="2"/>
      </rPr>
      <t>00043486</t>
    </r>
  </si>
  <si>
    <r>
      <rPr>
        <sz val="7"/>
        <rFont val="Arial"/>
        <family val="2"/>
      </rPr>
      <t>EPI - FAMILIA ENGENHEIRO CIVIL - HORISTA (ENCARGOS COMPLEMENTARES - COLETADO CAIXA)</t>
    </r>
  </si>
  <si>
    <r>
      <rPr>
        <sz val="7"/>
        <rFont val="Arial"/>
        <family val="2"/>
      </rPr>
      <t>00037411</t>
    </r>
  </si>
  <si>
    <r>
      <rPr>
        <sz val="7"/>
        <rFont val="Arial"/>
        <family val="2"/>
      </rPr>
      <t>TELA DE ACO SOLDADA GALVANIZADA/ZINCADA PARA ALVENARIA, FIO D = *1,24 MM, MALHA 25 X 25 MM</t>
    </r>
  </si>
  <si>
    <r>
      <rPr>
        <sz val="7"/>
        <rFont val="Arial"/>
        <family val="2"/>
      </rPr>
      <t>00011703</t>
    </r>
  </si>
  <si>
    <r>
      <rPr>
        <sz val="7"/>
        <rFont val="Arial"/>
        <family val="2"/>
      </rPr>
      <t>PAPELEIRA DE PAREDE EM METAL CROMADO SEM TAMPA</t>
    </r>
  </si>
  <si>
    <r>
      <rPr>
        <sz val="7"/>
        <rFont val="Arial"/>
        <family val="2"/>
      </rPr>
      <t>00037588</t>
    </r>
  </si>
  <si>
    <r>
      <rPr>
        <sz val="7"/>
        <rFont val="Arial"/>
        <family val="2"/>
      </rPr>
      <t>VALVULA EM METAL CROMADO PARA TANQUE, 1.1/2 " SEM LADRAO</t>
    </r>
  </si>
  <si>
    <r>
      <rPr>
        <sz val="7"/>
        <rFont val="Arial"/>
        <family val="2"/>
      </rPr>
      <t>00000377</t>
    </r>
  </si>
  <si>
    <r>
      <rPr>
        <sz val="7"/>
        <rFont val="Arial"/>
        <family val="2"/>
      </rPr>
      <t>ASSENTO SANITARIO DE PLASTICO, TIPO CONVENCIONAL</t>
    </r>
  </si>
  <si>
    <r>
      <rPr>
        <sz val="7"/>
        <rFont val="Arial"/>
        <family val="2"/>
      </rPr>
      <t>00039465</t>
    </r>
  </si>
  <si>
    <r>
      <rPr>
        <sz val="7"/>
        <rFont val="Arial"/>
        <family val="2"/>
      </rPr>
      <t>DISPOSITIVO DPS CLASSE II, 1 POLO, TENSAO MAXIMA DE 175 V, CORRENTE MAXIMA DE *20* KA (TIPO AC)</t>
    </r>
  </si>
  <si>
    <r>
      <rPr>
        <sz val="7"/>
        <rFont val="Arial"/>
        <family val="2"/>
      </rPr>
      <t>00004056</t>
    </r>
  </si>
  <si>
    <r>
      <rPr>
        <sz val="7"/>
        <rFont val="Arial"/>
        <family val="2"/>
      </rPr>
      <t>!EM PROCESSO DE DESATIVACAO!MASSA ACRILICA PARA PAREDES INTERIOR/EXTERIOR</t>
    </r>
  </si>
  <si>
    <r>
      <rPr>
        <sz val="7"/>
        <rFont val="Arial"/>
        <family val="2"/>
      </rPr>
      <t>GL</t>
    </r>
  </si>
  <si>
    <r>
      <rPr>
        <sz val="7"/>
        <rFont val="Arial"/>
        <family val="2"/>
      </rPr>
      <t>00043131</t>
    </r>
  </si>
  <si>
    <r>
      <rPr>
        <sz val="7"/>
        <rFont val="Arial"/>
        <family val="2"/>
      </rPr>
      <t>ARAME GALVANIZADO 6 BWG, D = 5,16 MM (0,157 KG/M), OU 8 BWG, D = 4,19 MM (0,101 KG/M), OU 10 BWG, D = 3,40 MM (0,0713 KG/M)</t>
    </r>
  </si>
  <si>
    <r>
      <rPr>
        <sz val="7"/>
        <rFont val="Arial"/>
        <family val="2"/>
      </rPr>
      <t>00007272</t>
    </r>
  </si>
  <si>
    <r>
      <rPr>
        <sz val="7"/>
        <rFont val="Arial"/>
        <family val="2"/>
      </rPr>
      <t>ELEMENTO VAZADO CERAMICO QUADRADO (RETO OU REDONDO), *7 A 9 X 20 X 20* CM (L X A X C)</t>
    </r>
  </si>
  <si>
    <r>
      <rPr>
        <sz val="7"/>
        <rFont val="Arial"/>
        <family val="2"/>
      </rPr>
      <t>00009869</t>
    </r>
  </si>
  <si>
    <r>
      <rPr>
        <sz val="7"/>
        <rFont val="Arial"/>
        <family val="2"/>
      </rPr>
      <t>TUBO PVC, SOLDAVEL, DN 32 MM, AGUA FRIA (NBR-5648)</t>
    </r>
  </si>
  <si>
    <r>
      <rPr>
        <sz val="7"/>
        <rFont val="Arial"/>
        <family val="2"/>
      </rPr>
      <t>00040424</t>
    </r>
  </si>
  <si>
    <r>
      <rPr>
        <sz val="7"/>
        <rFont val="Arial"/>
        <family val="2"/>
      </rPr>
      <t>CHAPA DE ACO CARBONO LAMINADO A QUENTE, QUALIDADE ESTRUTURAL, BITOLA 3/16", E =4,75 MM (37,29 KG/M2)</t>
    </r>
  </si>
  <si>
    <r>
      <rPr>
        <sz val="7"/>
        <rFont val="Arial"/>
        <family val="2"/>
      </rPr>
      <t>00037329</t>
    </r>
  </si>
  <si>
    <r>
      <rPr>
        <sz val="7"/>
        <rFont val="Arial"/>
        <family val="2"/>
      </rPr>
      <t>REJUNTE EPOXI, QUALQUER COR</t>
    </r>
  </si>
  <si>
    <r>
      <rPr>
        <sz val="7"/>
        <rFont val="Arial"/>
        <family val="2"/>
      </rPr>
      <t>00003768</t>
    </r>
  </si>
  <si>
    <r>
      <rPr>
        <sz val="7"/>
        <rFont val="Arial"/>
        <family val="2"/>
      </rPr>
      <t>LIXA EM FOLHA PARA FERRO, NUMERO 150</t>
    </r>
  </si>
  <si>
    <r>
      <rPr>
        <sz val="7"/>
        <rFont val="Arial"/>
        <family val="2"/>
      </rPr>
      <t>00006021</t>
    </r>
  </si>
  <si>
    <r>
      <rPr>
        <sz val="7"/>
        <rFont val="Arial"/>
        <family val="2"/>
      </rPr>
      <t>REGISTRO PRESSAO COM ACABAMENTO E CANOPLA CROMADA, SIMPLES, BITOLA 1/2 " (REF 1416)</t>
    </r>
  </si>
  <si>
    <r>
      <rPr>
        <sz val="7"/>
        <rFont val="Arial"/>
        <family val="2"/>
      </rPr>
      <t>00004253</t>
    </r>
  </si>
  <si>
    <r>
      <rPr>
        <sz val="7"/>
        <rFont val="Arial"/>
        <family val="2"/>
      </rPr>
      <t>OPERADOR DE GUINCHO OU GUINCHEIRO</t>
    </r>
  </si>
  <si>
    <r>
      <rPr>
        <sz val="7"/>
        <rFont val="Arial"/>
        <family val="2"/>
      </rPr>
      <t>00038102</t>
    </r>
  </si>
  <si>
    <r>
      <rPr>
        <sz val="7"/>
        <rFont val="Arial"/>
        <family val="2"/>
      </rPr>
      <t>TOMADA 2P+T 20A, 250V  (APENAS MODULO)</t>
    </r>
  </si>
  <si>
    <r>
      <rPr>
        <sz val="7"/>
        <rFont val="Arial"/>
        <family val="2"/>
      </rPr>
      <t>00040547</t>
    </r>
  </si>
  <si>
    <r>
      <rPr>
        <sz val="7"/>
        <rFont val="Arial"/>
        <family val="2"/>
      </rPr>
      <t>PARAFUSO ZINCADO, AUTOBROCANTE, FLANGEADO, 4,2 MM X 19 MM</t>
    </r>
  </si>
  <si>
    <r>
      <rPr>
        <sz val="7"/>
        <rFont val="Arial"/>
        <family val="2"/>
      </rPr>
      <t>00039961</t>
    </r>
  </si>
  <si>
    <r>
      <rPr>
        <sz val="7"/>
        <rFont val="Arial"/>
        <family val="2"/>
      </rPr>
      <t>SILICONE ACETICO USO GERAL INCOLOR 280 G</t>
    </r>
  </si>
  <si>
    <r>
      <rPr>
        <sz val="7"/>
        <rFont val="Arial"/>
        <family val="2"/>
      </rPr>
      <t>00025976</t>
    </r>
  </si>
  <si>
    <r>
      <rPr>
        <sz val="7"/>
        <rFont val="Arial"/>
        <family val="2"/>
      </rPr>
      <t>DIVISORIA EM GRANITO, COM DUAS FACES POLIDAS, TIPO ANDORINHA/ QUARTZ/ CASTELO/ CORUMBA OU OUTROS EQUIVALENTES DA REGIAO, E=  *3,0* CM</t>
    </r>
  </si>
  <si>
    <r>
      <rPr>
        <sz val="7"/>
        <rFont val="Arial"/>
        <family val="2"/>
      </rPr>
      <t>00039244</t>
    </r>
  </si>
  <si>
    <r>
      <rPr>
        <sz val="7"/>
        <rFont val="Arial"/>
        <family val="2"/>
      </rPr>
      <t>ELETRODUTO PVC FLEXIVEL CORRUGADO, REFORCADO, COR LARANJA, DE 25 MM, PARA LAJES E PISOS</t>
    </r>
  </si>
  <si>
    <r>
      <rPr>
        <sz val="7"/>
        <rFont val="Arial"/>
        <family val="2"/>
      </rPr>
      <t>00000123</t>
    </r>
  </si>
  <si>
    <r>
      <rPr>
        <sz val="7"/>
        <rFont val="Arial"/>
        <family val="2"/>
      </rPr>
      <t>ADITIVO IMPERMEABILIZANTE DE PEGA NORMAL PARA ARGAMASSAS E CONCRETOS SEM ARMACAO, LIQUIDO E ISENTO DE CLORETOS</t>
    </r>
  </si>
  <si>
    <r>
      <rPr>
        <sz val="7"/>
        <rFont val="Arial"/>
        <family val="2"/>
      </rPr>
      <t>00004047</t>
    </r>
  </si>
  <si>
    <r>
      <rPr>
        <sz val="7"/>
        <rFont val="Arial"/>
        <family val="2"/>
      </rPr>
      <t>!EM PROCESSO DE DESATIVACAO! MASSA CORRIDA PVA PARA PAREDES INTERNAS</t>
    </r>
  </si>
  <si>
    <r>
      <rPr>
        <sz val="7"/>
        <rFont val="Arial"/>
        <family val="2"/>
      </rPr>
      <t>00007568</t>
    </r>
  </si>
  <si>
    <r>
      <rPr>
        <sz val="7"/>
        <rFont val="Arial"/>
        <family val="2"/>
      </rPr>
      <t>BUCHA DE NYLON SEM ABA S10, COM PARAFUSO DE 6,10 X 65 MM EM ACO ZINCADO COM ROSCA SOBERBA, CABECA CHATA E FENDA PHILLIPS</t>
    </r>
  </si>
  <si>
    <r>
      <rPr>
        <sz val="7"/>
        <rFont val="Arial"/>
        <family val="2"/>
      </rPr>
      <t>00043459</t>
    </r>
  </si>
  <si>
    <r>
      <rPr>
        <sz val="7"/>
        <rFont val="Arial"/>
        <family val="2"/>
      </rPr>
      <t>FERRAMENTAS - FAMILIA CARPINTEIRO DE FORMAS - HORISTA (ENCARGOS COMPLEMENTARES - COLETADO CAIXA)</t>
    </r>
  </si>
  <si>
    <r>
      <rPr>
        <sz val="7"/>
        <rFont val="Arial"/>
        <family val="2"/>
      </rPr>
      <t>00000122</t>
    </r>
  </si>
  <si>
    <r>
      <rPr>
        <sz val="7"/>
        <rFont val="Arial"/>
        <family val="2"/>
      </rPr>
      <t>ADESIVO PLASTICO PARA PVC, FRASCO COM *850* GR</t>
    </r>
  </si>
  <si>
    <r>
      <rPr>
        <sz val="7"/>
        <rFont val="Arial"/>
        <family val="2"/>
      </rPr>
      <t>00013388</t>
    </r>
  </si>
  <si>
    <r>
      <rPr>
        <sz val="7"/>
        <rFont val="Arial"/>
        <family val="2"/>
      </rPr>
      <t>SOLDA EM BARRA DE ESTANHO-CHUMBO 50/50</t>
    </r>
  </si>
  <si>
    <r>
      <rPr>
        <sz val="7"/>
        <rFont val="Arial"/>
        <family val="2"/>
      </rPr>
      <t>00039017</t>
    </r>
  </si>
  <si>
    <r>
      <rPr>
        <sz val="7"/>
        <rFont val="Arial"/>
        <family val="2"/>
      </rPr>
      <t>ESPACADOR / DISTANCIADOR CIRCULAR COM ENTRADA LATERAL, EM PLASTICO, PARA VERGALHAO *4,2 A 12,5* MM, COBRIMENTO 20 MM</t>
    </r>
  </si>
  <si>
    <r>
      <rPr>
        <sz val="7"/>
        <rFont val="Arial"/>
        <family val="2"/>
      </rPr>
      <t>00009868</t>
    </r>
  </si>
  <si>
    <r>
      <rPr>
        <sz val="7"/>
        <rFont val="Arial"/>
        <family val="2"/>
      </rPr>
      <t>TUBO PVC, SOLDAVEL, DN 25 MM, AGUA FRIA (NBR-5648)</t>
    </r>
  </si>
  <si>
    <r>
      <rPr>
        <sz val="7"/>
        <rFont val="Arial"/>
        <family val="2"/>
      </rPr>
      <t>00010425</t>
    </r>
  </si>
  <si>
    <r>
      <rPr>
        <sz val="7"/>
        <rFont val="Arial"/>
        <family val="2"/>
      </rPr>
      <t>LAVATORIO DE LOUCA BRANCA, SUSPENSO (SEM COLUNA), DIMENSOES *40 X 30* CM</t>
    </r>
  </si>
  <si>
    <r>
      <rPr>
        <sz val="7"/>
        <rFont val="Arial"/>
        <family val="2"/>
      </rPr>
      <t>00000650</t>
    </r>
  </si>
  <si>
    <r>
      <rPr>
        <sz val="7"/>
        <rFont val="Arial"/>
        <family val="2"/>
      </rPr>
      <t>BLOCO DE VEDACAO DE CONCRETO, 9 X 19 X 39 CM (CLASSE C - NBR 6136)</t>
    </r>
  </si>
  <si>
    <r>
      <rPr>
        <sz val="7"/>
        <rFont val="Arial"/>
        <family val="2"/>
      </rPr>
      <t>00005068</t>
    </r>
  </si>
  <si>
    <r>
      <rPr>
        <sz val="7"/>
        <rFont val="Arial"/>
        <family val="2"/>
      </rPr>
      <t>PREGO DE ACO POLIDO COM CABECA 17 X 21 (2 X 11)</t>
    </r>
  </si>
  <si>
    <r>
      <rPr>
        <sz val="7"/>
        <rFont val="Arial"/>
        <family val="2"/>
      </rPr>
      <t>00003671</t>
    </r>
  </si>
  <si>
    <r>
      <rPr>
        <sz val="7"/>
        <rFont val="Arial"/>
        <family val="2"/>
      </rPr>
      <t>JUNTA PLASTICA DE DILATACAO PARA PISOS, COR CINZA, 17 X 3 MM (ALTURA X ESPESSURA)</t>
    </r>
  </si>
  <si>
    <r>
      <rPr>
        <sz val="7"/>
        <rFont val="Arial"/>
        <family val="2"/>
      </rPr>
      <t>00011746</t>
    </r>
  </si>
  <si>
    <r>
      <rPr>
        <sz val="7"/>
        <rFont val="Arial"/>
        <family val="2"/>
      </rPr>
      <t>VALVULA DE ESFERA BRUTA EM BRONZE, BITOLA 1 " (REF 1552-B)</t>
    </r>
  </si>
  <si>
    <r>
      <rPr>
        <sz val="7"/>
        <rFont val="Arial"/>
        <family val="2"/>
      </rPr>
      <t>COTAÇÃO.064</t>
    </r>
  </si>
  <si>
    <r>
      <rPr>
        <sz val="7"/>
        <rFont val="Arial"/>
        <family val="2"/>
      </rPr>
      <t>LONA PARA IMPRESSÃO DIGITAL</t>
    </r>
  </si>
  <si>
    <r>
      <rPr>
        <sz val="7"/>
        <rFont val="Arial"/>
        <family val="2"/>
      </rPr>
      <t>00034709</t>
    </r>
  </si>
  <si>
    <r>
      <rPr>
        <sz val="7"/>
        <rFont val="Arial"/>
        <family val="2"/>
      </rPr>
      <t>DISJUNTOR TIPO DIN/IEC, TRIPOLAR DE 10 ATE 50A</t>
    </r>
  </si>
  <si>
    <r>
      <rPr>
        <sz val="7"/>
        <rFont val="Arial"/>
        <family val="2"/>
      </rPr>
      <t>00006114</t>
    </r>
  </si>
  <si>
    <r>
      <rPr>
        <sz val="7"/>
        <rFont val="Arial"/>
        <family val="2"/>
      </rPr>
      <t>AJUDANTE DE ARMADOR</t>
    </r>
  </si>
  <si>
    <r>
      <rPr>
        <sz val="7"/>
        <rFont val="Arial"/>
        <family val="2"/>
      </rPr>
      <t>00037590</t>
    </r>
  </si>
  <si>
    <r>
      <rPr>
        <sz val="7"/>
        <rFont val="Arial"/>
        <family val="2"/>
      </rPr>
      <t>SUPORTE MAO-FRANCESA EM ACO, ABAS IGUAIS 30 CM, CAPACIDADE MINIMA 60 KG, BRANCO</t>
    </r>
  </si>
  <si>
    <r>
      <rPr>
        <sz val="7"/>
        <rFont val="Arial"/>
        <family val="2"/>
      </rPr>
      <t>00007348</t>
    </r>
  </si>
  <si>
    <r>
      <rPr>
        <sz val="7"/>
        <rFont val="Arial"/>
        <family val="2"/>
      </rPr>
      <t>TINTA ACRILICA PREMIUM PARA PISO</t>
    </r>
  </si>
  <si>
    <r>
      <rPr>
        <sz val="7"/>
        <rFont val="Arial"/>
        <family val="2"/>
      </rPr>
      <t>00009836</t>
    </r>
  </si>
  <si>
    <r>
      <rPr>
        <sz val="7"/>
        <rFont val="Arial"/>
        <family val="2"/>
      </rPr>
      <t>TUBO PVC  SERIE NORMAL, DN 100 MM, PARA ESGOTO  PREDIAL (NBR 5688)</t>
    </r>
  </si>
  <si>
    <r>
      <rPr>
        <sz val="7"/>
        <rFont val="Arial"/>
        <family val="2"/>
      </rPr>
      <t>00009875</t>
    </r>
  </si>
  <si>
    <r>
      <rPr>
        <sz val="7"/>
        <rFont val="Arial"/>
        <family val="2"/>
      </rPr>
      <t>TUBO PVC, SOLDAVEL, DN 50 MM, PARA AGUA FRIA (NBR-5648)</t>
    </r>
  </si>
  <si>
    <r>
      <rPr>
        <sz val="7"/>
        <rFont val="Arial"/>
        <family val="2"/>
      </rPr>
      <t>00005103</t>
    </r>
  </si>
  <si>
    <r>
      <rPr>
        <sz val="7"/>
        <rFont val="Arial"/>
        <family val="2"/>
      </rPr>
      <t>CAIXA SIFONADA PVC, 100 X 100 X 50 MM, COM GRELHA REDONDA, BRANCA</t>
    </r>
  </si>
  <si>
    <r>
      <rPr>
        <sz val="7"/>
        <rFont val="Arial"/>
        <family val="2"/>
      </rPr>
      <t>00037539</t>
    </r>
  </si>
  <si>
    <r>
      <rPr>
        <sz val="7"/>
        <rFont val="Arial"/>
        <family val="2"/>
      </rPr>
      <t>PLACA DE SINALIZACAO DE SEGURANCA CONTRA INCENDIO, FOTOLUMINESCENTE, RETANGULAR, *13 X 26* CM, EM PVC *2* MM ANTI-CHAMAS (SIMBOLOS, CORES E PICTOGRAMAS CONFORME NBR 16820)</t>
    </r>
  </si>
  <si>
    <r>
      <rPr>
        <sz val="7"/>
        <rFont val="Arial"/>
        <family val="2"/>
      </rPr>
      <t>00010489</t>
    </r>
  </si>
  <si>
    <r>
      <rPr>
        <sz val="7"/>
        <rFont val="Arial"/>
        <family val="2"/>
      </rPr>
      <t>VIDRACEIRO</t>
    </r>
  </si>
  <si>
    <r>
      <rPr>
        <sz val="7"/>
        <rFont val="Arial"/>
        <family val="2"/>
      </rPr>
      <t>00005061</t>
    </r>
  </si>
  <si>
    <r>
      <rPr>
        <sz val="7"/>
        <rFont val="Arial"/>
        <family val="2"/>
      </rPr>
      <t>PREGO DE ACO POLIDO COM CABECA 18 X 27 (2 1/2 X 10)</t>
    </r>
  </si>
  <si>
    <r>
      <rPr>
        <sz val="7"/>
        <rFont val="Arial"/>
        <family val="2"/>
      </rPr>
      <t>00038877</t>
    </r>
  </si>
  <si>
    <r>
      <rPr>
        <sz val="7"/>
        <rFont val="Arial"/>
        <family val="2"/>
      </rPr>
      <t>MASSA PARA TEXTURA LISA DE BASE ACRILICA, USO INTERNO E EXTERNO</t>
    </r>
  </si>
  <si>
    <r>
      <rPr>
        <sz val="7"/>
        <rFont val="Arial"/>
        <family val="2"/>
      </rPr>
      <t>00002682</t>
    </r>
  </si>
  <si>
    <r>
      <rPr>
        <sz val="7"/>
        <rFont val="Arial"/>
        <family val="2"/>
      </rPr>
      <t>ELETRODUTO DE PVC RIGIDO ROSCAVEL DE 2 1/2 ", SEM LUVA</t>
    </r>
  </si>
  <si>
    <r>
      <rPr>
        <sz val="7"/>
        <rFont val="Arial"/>
        <family val="2"/>
      </rPr>
      <t>00011964</t>
    </r>
  </si>
  <si>
    <r>
      <rPr>
        <sz val="7"/>
        <rFont val="Arial"/>
        <family val="2"/>
      </rPr>
      <t>PARAFUSO DE ACO TIPO CHUMBADOR PARABOLT, DIAMETRO 3/8", COMPRIMENTO 75 MM</t>
    </r>
  </si>
  <si>
    <r>
      <rPr>
        <sz val="7"/>
        <rFont val="Arial"/>
        <family val="2"/>
      </rPr>
      <t>00021102</t>
    </r>
  </si>
  <si>
    <r>
      <rPr>
        <sz val="7"/>
        <rFont val="Arial"/>
        <family val="2"/>
      </rPr>
      <t>PORTA TOALHA BANHO EM METAL CROMADO, TIPO BARRA</t>
    </r>
  </si>
  <si>
    <r>
      <rPr>
        <sz val="7"/>
        <rFont val="Arial"/>
        <family val="2"/>
      </rPr>
      <t>00037596</t>
    </r>
  </si>
  <si>
    <r>
      <rPr>
        <sz val="7"/>
        <rFont val="Arial"/>
        <family val="2"/>
      </rPr>
      <t>ARGAMASSA COLANTE TIPO AC III E</t>
    </r>
  </si>
  <si>
    <r>
      <rPr>
        <sz val="7"/>
        <rFont val="Arial"/>
        <family val="2"/>
      </rPr>
      <t>00043461</t>
    </r>
  </si>
  <si>
    <r>
      <rPr>
        <sz val="7"/>
        <rFont val="Arial"/>
        <family val="2"/>
      </rPr>
      <t>FERRAMENTAS - FAMILIA ENCANADOR - HORISTA (ENCARGOS COMPLEMENTARES - COLETADO CAIXA)</t>
    </r>
  </si>
  <si>
    <r>
      <rPr>
        <sz val="7"/>
        <rFont val="Arial"/>
        <family val="2"/>
      </rPr>
      <t>00012001</t>
    </r>
  </si>
  <si>
    <r>
      <rPr>
        <sz val="7"/>
        <rFont val="Arial"/>
        <family val="2"/>
      </rPr>
      <t>CAIXA OCTOGONAL DE FUNDO MOVEL, EM PVC, DE 4" X 4", PARA ELETRODUTO FLEXIVEL CORRUGADO</t>
    </r>
  </si>
  <si>
    <r>
      <rPr>
        <sz val="7"/>
        <rFont val="Arial"/>
        <family val="2"/>
      </rPr>
      <t>00040304</t>
    </r>
  </si>
  <si>
    <r>
      <rPr>
        <sz val="7"/>
        <rFont val="Arial"/>
        <family val="2"/>
      </rPr>
      <t>PREGO DE ACO POLIDO COM CABECA DUPLA 17 X 27 (2 1/2 X 11)</t>
    </r>
  </si>
  <si>
    <r>
      <rPr>
        <sz val="7"/>
        <rFont val="Arial"/>
        <family val="2"/>
      </rPr>
      <t>00002688</t>
    </r>
  </si>
  <si>
    <r>
      <rPr>
        <sz val="7"/>
        <rFont val="Arial"/>
        <family val="2"/>
      </rPr>
      <t>ELETRODUTO PVC FLEXIVEL CORRUGADO, COR AMARELA, DE 25 MM</t>
    </r>
  </si>
  <si>
    <r>
      <rPr>
        <sz val="7"/>
        <rFont val="Arial"/>
        <family val="2"/>
      </rPr>
      <t>00012716</t>
    </r>
  </si>
  <si>
    <r>
      <rPr>
        <sz val="7"/>
        <rFont val="Arial"/>
        <family val="2"/>
      </rPr>
      <t>COTOVELO DE COBRE 90 GRAUS (REF 607) SEM ANEL DE SOLDA, BOLSA X BOLSA, 28 MM</t>
    </r>
  </si>
  <si>
    <r>
      <rPr>
        <sz val="7"/>
        <rFont val="Arial"/>
        <family val="2"/>
      </rPr>
      <t>00040331</t>
    </r>
  </si>
  <si>
    <r>
      <rPr>
        <sz val="7"/>
        <rFont val="Arial"/>
        <family val="2"/>
      </rPr>
      <t>ASSENTADOR DE MANILHAS</t>
    </r>
  </si>
  <si>
    <r>
      <rPr>
        <sz val="7"/>
        <rFont val="Arial"/>
        <family val="2"/>
      </rPr>
      <t>00004222</t>
    </r>
  </si>
  <si>
    <r>
      <rPr>
        <sz val="7"/>
        <rFont val="Arial"/>
        <family val="2"/>
      </rPr>
      <t>GASOLINA COMUM</t>
    </r>
  </si>
  <si>
    <r>
      <rPr>
        <sz val="7"/>
        <rFont val="Arial"/>
        <family val="2"/>
      </rPr>
      <t>00040549</t>
    </r>
  </si>
  <si>
    <r>
      <rPr>
        <sz val="7"/>
        <rFont val="Arial"/>
        <family val="2"/>
      </rPr>
      <t>PARAFUSO, COMUM, ASTM A307, SEXTAVADO, DIAMETRO 1/2" (12,7 MM), COMPRIMENTO 1" (25,4 MM)</t>
    </r>
  </si>
  <si>
    <r>
      <rPr>
        <sz val="7"/>
        <rFont val="Arial"/>
        <family val="2"/>
      </rPr>
      <t>COTA_IFAM_002</t>
    </r>
  </si>
  <si>
    <r>
      <rPr>
        <sz val="7"/>
        <rFont val="Arial"/>
        <family val="2"/>
      </rPr>
      <t>DISJUNTOR TRIPOLAR TIPO DIN, CORRENTE NOMINAL DE 100A</t>
    </r>
  </si>
  <si>
    <r>
      <rPr>
        <sz val="7"/>
        <rFont val="Arial"/>
        <family val="2"/>
      </rPr>
      <t>00005318</t>
    </r>
  </si>
  <si>
    <r>
      <rPr>
        <sz val="7"/>
        <rFont val="Arial"/>
        <family val="2"/>
      </rPr>
      <t>SOLVENTE DILUENTE A BASE DE AGUARRAS</t>
    </r>
  </si>
  <si>
    <r>
      <rPr>
        <sz val="7"/>
        <rFont val="Arial"/>
        <family val="2"/>
      </rPr>
      <t>00041898</t>
    </r>
  </si>
  <si>
    <r>
      <rPr>
        <sz val="7"/>
        <rFont val="Arial"/>
        <family val="2"/>
      </rPr>
      <t>MARTELO DEMOLIDOR PNEUMATICO MANUAL, PESO  DE 28 KG, COM SILENCIADOR</t>
    </r>
  </si>
  <si>
    <r>
      <rPr>
        <sz val="7"/>
        <rFont val="Arial"/>
        <family val="2"/>
      </rPr>
      <t>00013417</t>
    </r>
  </si>
  <si>
    <r>
      <rPr>
        <sz val="7"/>
        <rFont val="Arial"/>
        <family val="2"/>
      </rPr>
      <t>TORNEIRA CROMADA SEM BICO PARA TANQUE 1/2 " OU 3/4 " (REF 1143)</t>
    </r>
  </si>
  <si>
    <r>
      <rPr>
        <sz val="7"/>
        <rFont val="Arial"/>
        <family val="2"/>
      </rPr>
      <t>00036531</t>
    </r>
  </si>
  <si>
    <r>
      <rPr>
        <sz val="7"/>
        <rFont val="Arial"/>
        <family val="2"/>
      </rPr>
      <t>RETROESCAVADEIRA SOBRE RODAS COM CARREGADEIRA, TRACAO 4 X 4, POTENCIA LIQUIDA 88 HP, PESO OPERACIONAL MINIMO DE 6674 KG, CAPACIDADE DA CARREGADEIRA DE 1,00 M3 E DA  RETROESCAVADEIRA MINIMA DE 0,26 M3, PROFUNDIDADE DE ESCAVACAO MAXIMA DE 4,37 M</t>
    </r>
  </si>
  <si>
    <r>
      <rPr>
        <sz val="7"/>
        <rFont val="Arial"/>
        <family val="2"/>
      </rPr>
      <t>00001872</t>
    </r>
  </si>
  <si>
    <r>
      <rPr>
        <sz val="7"/>
        <rFont val="Arial"/>
        <family val="2"/>
      </rPr>
      <t>CAIXA DE PASSAGEM, EM PVC, DE 4" X 2", PARA ELETRODUTO FLEXIVEL CORRUGADO</t>
    </r>
  </si>
  <si>
    <r>
      <rPr>
        <sz val="7"/>
        <rFont val="Arial"/>
        <family val="2"/>
      </rPr>
      <t>00011757</t>
    </r>
  </si>
  <si>
    <r>
      <rPr>
        <sz val="7"/>
        <rFont val="Arial"/>
        <family val="2"/>
      </rPr>
      <t>SABONETEIRA DE PAREDE EM METAL CROMADO</t>
    </r>
  </si>
  <si>
    <r>
      <rPr>
        <sz val="7"/>
        <rFont val="Arial"/>
        <family val="2"/>
      </rPr>
      <t>00034653</t>
    </r>
  </si>
  <si>
    <r>
      <rPr>
        <sz val="7"/>
        <rFont val="Arial"/>
        <family val="2"/>
      </rPr>
      <t>DISJUNTOR TIPO DIN/IEC, MONOPOLAR DE 6  ATE  32A</t>
    </r>
  </si>
  <si>
    <r>
      <rPr>
        <sz val="7"/>
        <rFont val="Arial"/>
        <family val="2"/>
      </rPr>
      <t>00040275</t>
    </r>
  </si>
  <si>
    <r>
      <rPr>
        <sz val="7"/>
        <rFont val="Arial"/>
        <family val="2"/>
      </rPr>
      <t>LOCACAO DE VIGA SANDUICHE METALICA VAZADA PARA TRAVAMENTO DE PILARES, ALTURA DE *8* CM, LARGURA DE *6* CM E EXTENSAO DE 2 M</t>
    </r>
  </si>
  <si>
    <r>
      <rPr>
        <sz val="7"/>
        <rFont val="Arial"/>
        <family val="2"/>
      </rPr>
      <t>MES</t>
    </r>
  </si>
  <si>
    <r>
      <rPr>
        <sz val="7"/>
        <rFont val="Arial"/>
        <family val="2"/>
      </rPr>
      <t>00011749</t>
    </r>
  </si>
  <si>
    <r>
      <rPr>
        <sz val="7"/>
        <rFont val="Arial"/>
        <family val="2"/>
      </rPr>
      <t>VALVULA DE ESFERA BRUTA EM BRONZE, BITOLA 3/4 " (REF 1552-B)</t>
    </r>
  </si>
  <si>
    <r>
      <rPr>
        <sz val="7"/>
        <rFont val="Arial"/>
        <family val="2"/>
      </rPr>
      <t>COMP-76744782</t>
    </r>
  </si>
  <si>
    <r>
      <rPr>
        <sz val="7"/>
        <rFont val="Arial"/>
        <family val="2"/>
      </rPr>
      <t>VÁLVULA ESFERA 5/8'' PARA INSTALAÇÃO EM LINHA DE COBRE PARA GAS GLP</t>
    </r>
  </si>
  <si>
    <r>
      <rPr>
        <sz val="7"/>
        <rFont val="Arial"/>
        <family val="2"/>
      </rPr>
      <t>00009838</t>
    </r>
  </si>
  <si>
    <r>
      <rPr>
        <sz val="7"/>
        <rFont val="Arial"/>
        <family val="2"/>
      </rPr>
      <t>TUBO PVC SERIE NORMAL, DN 50 MM, PARA ESGOTO PREDIAL (NBR 5688)</t>
    </r>
  </si>
  <si>
    <r>
      <rPr>
        <sz val="7"/>
        <rFont val="Arial"/>
        <family val="2"/>
      </rPr>
      <t>00001214</t>
    </r>
  </si>
  <si>
    <r>
      <rPr>
        <sz val="7"/>
        <rFont val="Arial"/>
        <family val="2"/>
      </rPr>
      <t>CARPINTEIRO DE ESQUADRIAS</t>
    </r>
  </si>
  <si>
    <r>
      <rPr>
        <sz val="7"/>
        <rFont val="Arial"/>
        <family val="2"/>
      </rPr>
      <t>00000367</t>
    </r>
  </si>
  <si>
    <r>
      <rPr>
        <sz val="7"/>
        <rFont val="Arial"/>
        <family val="2"/>
      </rPr>
      <t>AREIA GROSSA - POSTO JAZIDA/FORNECEDOR (RETIRADO NA JAZIDA, SEM TRANSPORTE)</t>
    </r>
  </si>
  <si>
    <r>
      <rPr>
        <sz val="7"/>
        <rFont val="Arial"/>
        <family val="2"/>
      </rPr>
      <t>00011756</t>
    </r>
  </si>
  <si>
    <r>
      <rPr>
        <sz val="7"/>
        <rFont val="Arial"/>
        <family val="2"/>
      </rPr>
      <t>REGISTRO OU REGULADOR DE GAS COZINHA, VAZAO DE 2 KG/H, 2,8 KPA</t>
    </r>
  </si>
  <si>
    <r>
      <rPr>
        <sz val="7"/>
        <rFont val="Arial"/>
        <family val="2"/>
      </rPr>
      <t>00025964</t>
    </r>
  </si>
  <si>
    <r>
      <rPr>
        <sz val="7"/>
        <rFont val="Arial"/>
        <family val="2"/>
      </rPr>
      <t>JARDINEIRO</t>
    </r>
  </si>
  <si>
    <r>
      <rPr>
        <sz val="7"/>
        <rFont val="Arial"/>
        <family val="2"/>
      </rPr>
      <t>00004234</t>
    </r>
  </si>
  <si>
    <r>
      <rPr>
        <sz val="7"/>
        <rFont val="Arial"/>
        <family val="2"/>
      </rPr>
      <t>OPERADOR DE ESCAVADEIRA</t>
    </r>
  </si>
  <si>
    <r>
      <rPr>
        <sz val="7"/>
        <rFont val="Arial"/>
        <family val="2"/>
      </rPr>
      <t>00002684</t>
    </r>
  </si>
  <si>
    <r>
      <rPr>
        <sz val="7"/>
        <rFont val="Arial"/>
        <family val="2"/>
      </rPr>
      <t>ELETRODUTO DE PVC RIGIDO ROSCAVEL DE 1 1/4 ", SEM LUVA</t>
    </r>
  </si>
  <si>
    <r>
      <rPr>
        <sz val="7"/>
        <rFont val="Arial"/>
        <family val="2"/>
      </rPr>
      <t>00038094</t>
    </r>
  </si>
  <si>
    <r>
      <rPr>
        <sz val="7"/>
        <rFont val="Arial"/>
        <family val="2"/>
      </rPr>
      <t>ESPELHO / PLACA DE 3 POSTOS 4" X 2", PARA INSTALACAO DE TOMADAS E INTERRUPTORES</t>
    </r>
  </si>
  <si>
    <r>
      <rPr>
        <sz val="7"/>
        <rFont val="Arial"/>
        <family val="2"/>
      </rPr>
      <t>00006138</t>
    </r>
  </si>
  <si>
    <r>
      <rPr>
        <sz val="7"/>
        <rFont val="Arial"/>
        <family val="2"/>
      </rPr>
      <t>ANEL DE VEDACAO, PVC FLEXIVEL, 100 MM, PARA SAIDA DE BACIA / VASO SANITARIO</t>
    </r>
  </si>
  <si>
    <r>
      <rPr>
        <sz val="7"/>
        <rFont val="Arial"/>
        <family val="2"/>
      </rPr>
      <t>00006148</t>
    </r>
  </si>
  <si>
    <r>
      <rPr>
        <sz val="7"/>
        <rFont val="Arial"/>
        <family val="2"/>
      </rPr>
      <t>SIFAO PLASTICO FLEXIVEL SAIDA VERTICAL PARA COLUNA LAVATORIO, 1 X 1.1/2 "</t>
    </r>
  </si>
  <si>
    <r>
      <rPr>
        <sz val="7"/>
        <rFont val="Arial"/>
        <family val="2"/>
      </rPr>
      <t>00000392</t>
    </r>
  </si>
  <si>
    <r>
      <rPr>
        <sz val="7"/>
        <rFont val="Arial"/>
        <family val="2"/>
      </rPr>
      <t>ABRACADEIRA EM ACO PARA AMARRACAO DE ELETRODUTOS, TIPO D, COM 1/2" E PARAFUSO DE FIXACAO</t>
    </r>
  </si>
  <si>
    <r>
      <rPr>
        <sz val="7"/>
        <rFont val="Arial"/>
        <family val="2"/>
      </rPr>
      <t>COTAÇÃO.COZ.025</t>
    </r>
  </si>
  <si>
    <r>
      <rPr>
        <sz val="7"/>
        <rFont val="Arial"/>
        <family val="2"/>
      </rPr>
      <t>LUMINARIA DE EMERGENCIA 30 LEDS, 200 LUMENS, POTENCIA 4 W, BATERIA DE LITIO, AUTONOMIA DE 6 HORAS</t>
    </r>
  </si>
  <si>
    <r>
      <rPr>
        <sz val="7"/>
        <rFont val="Arial"/>
        <family val="2"/>
      </rPr>
      <t>00001359</t>
    </r>
  </si>
  <si>
    <r>
      <rPr>
        <sz val="7"/>
        <rFont val="Arial"/>
        <family val="2"/>
      </rPr>
      <t>!EM PROCESSO DE DESATIVACAO! CHAPA DE MADEIRA COMPENSADA RESINADA PARA FORMA DE CONCRETO, DE *2,2 X 1,1* M, E = 20 MM</t>
    </r>
  </si>
  <si>
    <r>
      <rPr>
        <sz val="7"/>
        <rFont val="Arial"/>
        <family val="2"/>
      </rPr>
      <t>00011675</t>
    </r>
  </si>
  <si>
    <r>
      <rPr>
        <sz val="7"/>
        <rFont val="Arial"/>
        <family val="2"/>
      </rPr>
      <t>REGISTRO DE ESFERA, PVC, COM VOLANTE, VS, SOLDAVEL, DN 32 MM, COM CORPO DIVIDIDO</t>
    </r>
  </si>
  <si>
    <r>
      <rPr>
        <sz val="7"/>
        <rFont val="Arial"/>
        <family val="2"/>
      </rPr>
      <t>00001887</t>
    </r>
  </si>
  <si>
    <r>
      <rPr>
        <sz val="7"/>
        <rFont val="Arial"/>
        <family val="2"/>
      </rPr>
      <t>CURVA 90 GRAUS, LONGA, DE PVC RIGIDO ROSCAVEL, DE 2 1/2", PARA ELETRODUTO</t>
    </r>
  </si>
  <si>
    <r>
      <rPr>
        <sz val="7"/>
        <rFont val="Arial"/>
        <family val="2"/>
      </rPr>
      <t>00021127</t>
    </r>
  </si>
  <si>
    <r>
      <rPr>
        <sz val="7"/>
        <rFont val="Arial"/>
        <family val="2"/>
      </rPr>
      <t>FITA ISOLANTE ADESIVA ANTICHAMA, USO ATE 750 V, EM ROLO DE 19 MM X 5 M</t>
    </r>
  </si>
  <si>
    <r>
      <rPr>
        <sz val="7"/>
        <rFont val="Arial"/>
        <family val="2"/>
      </rPr>
      <t>00038112</t>
    </r>
  </si>
  <si>
    <r>
      <rPr>
        <sz val="7"/>
        <rFont val="Arial"/>
        <family val="2"/>
      </rPr>
      <t>INTERRUPTOR SIMPLES 10A, 250V (APENAS MODULO)</t>
    </r>
  </si>
  <si>
    <r>
      <rPr>
        <sz val="7"/>
        <rFont val="Arial"/>
        <family val="2"/>
      </rPr>
      <t>00020262</t>
    </r>
  </si>
  <si>
    <r>
      <rPr>
        <sz val="7"/>
        <rFont val="Arial"/>
        <family val="2"/>
      </rPr>
      <t>SIFAO PLASTICO EXTENSIVEL UNIVERSAL, TIPO COPO</t>
    </r>
  </si>
  <si>
    <r>
      <rPr>
        <sz val="7"/>
        <rFont val="Arial"/>
        <family val="2"/>
      </rPr>
      <t>00007181</t>
    </r>
  </si>
  <si>
    <r>
      <rPr>
        <sz val="7"/>
        <rFont val="Arial"/>
        <family val="2"/>
      </rPr>
      <t>CUMEEIRA PARA TELHA CERAMICA, COMPRIMENTO DE *41* CM, RENDIMENTO DE *3* TELHAS/M</t>
    </r>
  </si>
  <si>
    <r>
      <rPr>
        <sz val="7"/>
        <rFont val="Arial"/>
        <family val="2"/>
      </rPr>
      <t>00004093</t>
    </r>
  </si>
  <si>
    <r>
      <rPr>
        <sz val="7"/>
        <rFont val="Arial"/>
        <family val="2"/>
      </rPr>
      <t>MOTORISTA DE CAMINHAO</t>
    </r>
  </si>
  <si>
    <r>
      <rPr>
        <sz val="7"/>
        <rFont val="Arial"/>
        <family val="2"/>
      </rPr>
      <t>00034557</t>
    </r>
  </si>
  <si>
    <r>
      <rPr>
        <sz val="7"/>
        <rFont val="Arial"/>
        <family val="2"/>
      </rPr>
      <t>TELA DE ACO SOLDADA GALVANIZADA/ZINCADA PARA ALVENARIA, FIO D = *1,20 A 1,70* MM, MALHA 15 X 15 MM, (C X L) *50 X 7,5* CM</t>
    </r>
  </si>
  <si>
    <r>
      <rPr>
        <sz val="7"/>
        <rFont val="Arial"/>
        <family val="2"/>
      </rPr>
      <t>00007128</t>
    </r>
  </si>
  <si>
    <r>
      <rPr>
        <sz val="7"/>
        <rFont val="Arial"/>
        <family val="2"/>
      </rPr>
      <t>TE DE REDUCAO, PVC, SOLDAVEL, 90 GRAUS, 40 MM X 32 MM, PARA AGUA FRIA PREDIAL</t>
    </r>
  </si>
  <si>
    <r>
      <rPr>
        <sz val="7"/>
        <rFont val="Arial"/>
        <family val="2"/>
      </rPr>
      <t>00037761</t>
    </r>
  </si>
  <si>
    <r>
      <rPr>
        <sz val="7"/>
        <rFont val="Arial"/>
        <family val="2"/>
      </rPr>
      <t>CAMINHAO TOCO, PESO BRUTO TOTAL 16000 KG, CARGA UTIL MAXIMA DE 10685 KG, DISTANCIA ENTRE EIXOS 4,8M, POTENCIA 189 CV (INCLUI CABINE E CHASSI, NAO INCLUI CARROCERIA)</t>
    </r>
  </si>
  <si>
    <r>
      <rPr>
        <sz val="7"/>
        <rFont val="Arial"/>
        <family val="2"/>
      </rPr>
      <t>00003524</t>
    </r>
  </si>
  <si>
    <r>
      <rPr>
        <sz val="7"/>
        <rFont val="Arial"/>
        <family val="2"/>
      </rPr>
      <t>JOELHO PVC, SOLDAVEL, COM BUCHA DE LATAO, 90 GRAUS, 25 MM X 3/4", PARA AGUA FRIA PREDIAL</t>
    </r>
  </si>
  <si>
    <r>
      <rPr>
        <sz val="7"/>
        <rFont val="Arial"/>
        <family val="2"/>
      </rPr>
      <t>00034360</t>
    </r>
  </si>
  <si>
    <r>
      <rPr>
        <sz val="7"/>
        <rFont val="Arial"/>
        <family val="2"/>
      </rPr>
      <t>PERFIL DE ALUMINIO ANODIZADO</t>
    </r>
  </si>
  <si>
    <r>
      <rPr>
        <sz val="7"/>
        <rFont val="Arial"/>
        <family val="2"/>
      </rPr>
      <t>00000301</t>
    </r>
  </si>
  <si>
    <r>
      <rPr>
        <sz val="7"/>
        <rFont val="Arial"/>
        <family val="2"/>
      </rPr>
      <t>ANEL BORRACHA PARA TUBO ESGOTO PREDIAL, DN 100 MM (NBR 5688)</t>
    </r>
  </si>
  <si>
    <r>
      <rPr>
        <sz val="7"/>
        <rFont val="Arial"/>
        <family val="2"/>
      </rPr>
      <t>00020078</t>
    </r>
  </si>
  <si>
    <r>
      <rPr>
        <sz val="7"/>
        <rFont val="Arial"/>
        <family val="2"/>
      </rPr>
      <t>PASTA LUBRIFICANTE PARA TUBOS E CONEXOES COM JUNTA ELASTICA, EMBALAGEM DE *400* GR (USO EM PVC, ACO, POLIETILENO E OUTROS)</t>
    </r>
  </si>
  <si>
    <r>
      <rPr>
        <sz val="7"/>
        <rFont val="Arial"/>
        <family val="2"/>
      </rPr>
      <t>00040839</t>
    </r>
  </si>
  <si>
    <r>
      <rPr>
        <sz val="7"/>
        <rFont val="Arial"/>
        <family val="2"/>
      </rPr>
      <t>PARAFUSO, ASTM A307 - GRAU A, SEXTAVADO, ZINCADO, DIAMETRO 3/8" (9,52 MM), COMPRIMENTO 1 " (25,4 MM)</t>
    </r>
  </si>
  <si>
    <r>
      <rPr>
        <sz val="7"/>
        <rFont val="Arial"/>
        <family val="2"/>
      </rPr>
      <t>00043463</t>
    </r>
  </si>
  <si>
    <r>
      <rPr>
        <sz val="7"/>
        <rFont val="Arial"/>
        <family val="2"/>
      </rPr>
      <t>FERRAMENTAS - FAMILIA ENCARREGADO GERAL - HORISTA (ENCARGOS COMPLEMENTARES - COLETADO CAIXA)</t>
    </r>
  </si>
  <si>
    <r>
      <rPr>
        <sz val="7"/>
        <rFont val="Arial"/>
        <family val="2"/>
      </rPr>
      <t>00040401</t>
    </r>
  </si>
  <si>
    <r>
      <rPr>
        <sz val="7"/>
        <rFont val="Arial"/>
        <family val="2"/>
      </rPr>
      <t>ELETRODUTO FLEXIVEL PLANO EM PEAD, COR PRETA E LARANJA,  DIAMETRO 32 MM</t>
    </r>
  </si>
  <si>
    <r>
      <rPr>
        <sz val="7"/>
        <rFont val="Arial"/>
        <family val="2"/>
      </rPr>
      <t>00040287</t>
    </r>
  </si>
  <si>
    <r>
      <rPr>
        <sz val="7"/>
        <rFont val="Arial"/>
        <family val="2"/>
      </rPr>
      <t>LOCACAO DE BARRA DE ANCORAGEM DE 0,80 A 1,20 M DE EXTENSAO, COM ROSCA DE 5/8", INCLUINDO PORCA E FLANGE</t>
    </r>
  </si>
  <si>
    <r>
      <rPr>
        <sz val="7"/>
        <rFont val="Arial"/>
        <family val="2"/>
      </rPr>
      <t>00007140</t>
    </r>
  </si>
  <si>
    <r>
      <rPr>
        <sz val="7"/>
        <rFont val="Arial"/>
        <family val="2"/>
      </rPr>
      <t>TE SOLDAVEL, PVC, 90 GRAUS, 32 MM, PARA AGUA FRIA PREDIAL (NBR 5648)</t>
    </r>
  </si>
  <si>
    <r>
      <rPr>
        <sz val="7"/>
        <rFont val="Arial"/>
        <family val="2"/>
      </rPr>
      <t>00006141</t>
    </r>
  </si>
  <si>
    <r>
      <rPr>
        <sz val="7"/>
        <rFont val="Arial"/>
        <family val="2"/>
      </rPr>
      <t>ENGATE/RABICHO FLEXIVEL PLASTICO (PVC OU ABS) BRANCO 1/2 " X 30 CM</t>
    </r>
  </si>
  <si>
    <r>
      <rPr>
        <sz val="7"/>
        <rFont val="Arial"/>
        <family val="2"/>
      </rPr>
      <t>00013458</t>
    </r>
  </si>
  <si>
    <r>
      <rPr>
        <sz val="7"/>
        <rFont val="Arial"/>
        <family val="2"/>
      </rPr>
      <t>COMPACTADOR DE SOLOS DE PERCURSAO (SOQUETE) COM MOTOR A GASOLINA 4 TEMPOS DE 4 HP (4 CV)</t>
    </r>
  </si>
  <si>
    <r>
      <rPr>
        <sz val="7"/>
        <rFont val="Arial"/>
        <family val="2"/>
      </rPr>
      <t>00006157</t>
    </r>
  </si>
  <si>
    <r>
      <rPr>
        <sz val="7"/>
        <rFont val="Arial"/>
        <family val="2"/>
      </rPr>
      <t>VALVULA EM METAL CROMADO PARA PIA AMERICANA 3.1/2 X 1.1/2 "</t>
    </r>
  </si>
  <si>
    <r>
      <rPr>
        <sz val="7"/>
        <rFont val="Arial"/>
        <family val="2"/>
      </rPr>
      <t>00020157</t>
    </r>
  </si>
  <si>
    <r>
      <rPr>
        <sz val="7"/>
        <rFont val="Arial"/>
        <family val="2"/>
      </rPr>
      <t>JOELHO, PVC SERIE R, 90 GRAUS, DN 100 MM, PARA ESGOTO OU AGUAS PLUVIAIS PREDIAIS</t>
    </r>
  </si>
  <si>
    <r>
      <rPr>
        <sz val="7"/>
        <rFont val="Arial"/>
        <family val="2"/>
      </rPr>
      <t>00011708</t>
    </r>
  </si>
  <si>
    <r>
      <rPr>
        <sz val="7"/>
        <rFont val="Arial"/>
        <family val="2"/>
      </rPr>
      <t>RALO FOFO SEMIESFERICO, 100 MM, PARA LAJES/ CALHAS</t>
    </r>
  </si>
  <si>
    <r>
      <rPr>
        <sz val="7"/>
        <rFont val="Arial"/>
        <family val="2"/>
      </rPr>
      <t>00010535</t>
    </r>
  </si>
  <si>
    <r>
      <rPr>
        <sz val="7"/>
        <rFont val="Arial"/>
        <family val="2"/>
      </rPr>
      <t>BETONEIRA CAPACIDADE NOMINAL 400 L, CAPACIDADE DE MISTURA  280 L, MOTOR ELETRICO TRIFASICO 220/380 V POTENCIA 2 CV, SEM CARREGADOR</t>
    </r>
  </si>
  <si>
    <r>
      <rPr>
        <sz val="7"/>
        <rFont val="Arial"/>
        <family val="2"/>
      </rPr>
      <t>00004460</t>
    </r>
  </si>
  <si>
    <r>
      <rPr>
        <sz val="7"/>
        <rFont val="Arial"/>
        <family val="2"/>
      </rPr>
      <t>SARRAFO NAO APARELHADO *2,5 X 10* CM, EM MACARANDUBA, ANGELIM OU EQUIVALENTE DA REGIAO -  BRUTA</t>
    </r>
  </si>
  <si>
    <r>
      <rPr>
        <sz val="7"/>
        <rFont val="Arial"/>
        <family val="2"/>
      </rPr>
      <t>00038099</t>
    </r>
  </si>
  <si>
    <r>
      <rPr>
        <sz val="7"/>
        <rFont val="Arial"/>
        <family val="2"/>
      </rPr>
      <t>SUPORTE DE FIXACAO PARA ESPELHO / PLACA 4" X 2", PARA 3 MODULOS, PARA INSTALACAO DE TOMADAS E INTERRUPTORES (SOMENTE SUPORTE)</t>
    </r>
  </si>
  <si>
    <r>
      <rPr>
        <sz val="7"/>
        <rFont val="Arial"/>
        <family val="2"/>
      </rPr>
      <t>00002685</t>
    </r>
  </si>
  <si>
    <r>
      <rPr>
        <sz val="7"/>
        <rFont val="Arial"/>
        <family val="2"/>
      </rPr>
      <t>ELETRODUTO DE PVC RIGIDO ROSCAVEL DE 1 ", SEM LUVA</t>
    </r>
  </si>
  <si>
    <r>
      <rPr>
        <sz val="7"/>
        <rFont val="Arial"/>
        <family val="2"/>
      </rPr>
      <t>00010997</t>
    </r>
  </si>
  <si>
    <r>
      <rPr>
        <sz val="7"/>
        <rFont val="Arial"/>
        <family val="2"/>
      </rPr>
      <t>ELETRODO REVESTIDO AWS - E7018, DIAMETRO IGUAL A 4,00 MM</t>
    </r>
  </si>
  <si>
    <r>
      <rPr>
        <sz val="7"/>
        <rFont val="Arial"/>
        <family val="2"/>
      </rPr>
      <t>00001966</t>
    </r>
  </si>
  <si>
    <r>
      <rPr>
        <sz val="7"/>
        <rFont val="Arial"/>
        <family val="2"/>
      </rPr>
      <t>CURVA PVC CURTA 90 GRAUS, 100 MM, PARA ESGOTO PREDIAL</t>
    </r>
  </si>
  <si>
    <r>
      <rPr>
        <sz val="7"/>
        <rFont val="Arial"/>
        <family val="2"/>
      </rPr>
      <t>00038101</t>
    </r>
  </si>
  <si>
    <r>
      <rPr>
        <sz val="7"/>
        <rFont val="Arial"/>
        <family val="2"/>
      </rPr>
      <t>TOMADA 2P+T 10A, 250V  (APENAS MODULO)</t>
    </r>
  </si>
  <si>
    <r>
      <rPr>
        <sz val="7"/>
        <rFont val="Arial"/>
        <family val="2"/>
      </rPr>
      <t>00000065</t>
    </r>
  </si>
  <si>
    <r>
      <rPr>
        <sz val="7"/>
        <rFont val="Arial"/>
        <family val="2"/>
      </rPr>
      <t>ADAPTADOR PVC SOLDAVEL CURTO COM BOLSA E ROSCA, 25 MM X 3/4", PARA AGUA FRIA</t>
    </r>
  </si>
  <si>
    <r>
      <rPr>
        <sz val="7"/>
        <rFont val="Arial"/>
        <family val="2"/>
      </rPr>
      <t>00000135</t>
    </r>
  </si>
  <si>
    <r>
      <rPr>
        <sz val="7"/>
        <rFont val="Arial"/>
        <family val="2"/>
      </rPr>
      <t>ARGAMASSA POLIMERICA IMPERMEABILIZANTE SEMIFLEXIVEL, BICOMPONENTE (MEMBRANA IMPERMEABILIZANTE ACRILICA)</t>
    </r>
  </si>
  <si>
    <r>
      <rPr>
        <sz val="7"/>
        <rFont val="Arial"/>
        <family val="2"/>
      </rPr>
      <t>00012873</t>
    </r>
  </si>
  <si>
    <r>
      <rPr>
        <sz val="7"/>
        <rFont val="Arial"/>
        <family val="2"/>
      </rPr>
      <t>IMPERMEABILIZADOR</t>
    </r>
  </si>
  <si>
    <r>
      <rPr>
        <sz val="7"/>
        <rFont val="Arial"/>
        <family val="2"/>
      </rPr>
      <t>00007608</t>
    </r>
  </si>
  <si>
    <r>
      <rPr>
        <sz val="7"/>
        <rFont val="Arial"/>
        <family val="2"/>
      </rPr>
      <t>DUCHA / CHUVEIRO PLASTICO SIMPLES, 5 '', BRANCO, PARA ACOPLAR EM HASTE 1/2 ", AGUA FRIA</t>
    </r>
  </si>
  <si>
    <r>
      <rPr>
        <sz val="7"/>
        <rFont val="Arial"/>
        <family val="2"/>
      </rPr>
      <t>00037557</t>
    </r>
  </si>
  <si>
    <r>
      <rPr>
        <sz val="7"/>
        <rFont val="Arial"/>
        <family val="2"/>
      </rPr>
      <t>PLACA DE SINALIZACAO DE SEGURANCA CONTRA INCENDIO, FOTOLUMINESCENTE, QUADRADA, *14 X 14* CM, EM PVC *2* MM ANTI-CHAMAS (SIMBOLOS, CORES E PICTOGRAMAS CONFORME NBR 16820)</t>
    </r>
  </si>
  <si>
    <r>
      <rPr>
        <sz val="7"/>
        <rFont val="Arial"/>
        <family val="2"/>
      </rPr>
      <t>00038383</t>
    </r>
  </si>
  <si>
    <r>
      <rPr>
        <sz val="7"/>
        <rFont val="Arial"/>
        <family val="2"/>
      </rPr>
      <t>LIXA D'AGUA EM FOLHA, GRAO 100</t>
    </r>
  </si>
  <si>
    <r>
      <rPr>
        <sz val="7"/>
        <rFont val="Arial"/>
        <family val="2"/>
      </rPr>
      <t>00004377</t>
    </r>
  </si>
  <si>
    <r>
      <rPr>
        <sz val="7"/>
        <rFont val="Arial"/>
        <family val="2"/>
      </rPr>
      <t>PARAFUSO DE ACO ZINCADO COM ROSCA SOBERBA, CABECA CHATA E FENDA SIMPLES, DIAMETRO 4,2 MM, COMPRIMENTO * 32 * MM</t>
    </r>
  </si>
  <si>
    <r>
      <rPr>
        <sz val="7"/>
        <rFont val="Arial"/>
        <family val="2"/>
      </rPr>
      <t>00002680</t>
    </r>
  </si>
  <si>
    <r>
      <rPr>
        <sz val="7"/>
        <rFont val="Arial"/>
        <family val="2"/>
      </rPr>
      <t>ELETRODUTO DE PVC RIGIDO ROSCAVEL DE 1 1/2 ", SEM LUVA</t>
    </r>
  </si>
  <si>
    <r>
      <rPr>
        <sz val="7"/>
        <rFont val="Arial"/>
        <family val="2"/>
      </rPr>
      <t>00040402</t>
    </r>
  </si>
  <si>
    <r>
      <rPr>
        <sz val="7"/>
        <rFont val="Arial"/>
        <family val="2"/>
      </rPr>
      <t>ELETRODUTO FLEXIVEL PLANO EM PEAD, COR PRETA E LARANJA,  DIAMETRO 40 MM</t>
    </r>
  </si>
  <si>
    <r>
      <rPr>
        <sz val="7"/>
        <rFont val="Arial"/>
        <family val="2"/>
      </rPr>
      <t>00013954</t>
    </r>
  </si>
  <si>
    <r>
      <rPr>
        <sz val="7"/>
        <rFont val="Arial"/>
        <family val="2"/>
      </rPr>
      <t>POLIDORA DE PISO (POLITRIZ) ELETRICA, MOTOR MONOFASICO DE 4 HP, PESO DE 100 KG, DIAMETRO DO TRABALHO DE 450 MM</t>
    </r>
  </si>
  <si>
    <r>
      <rPr>
        <sz val="7"/>
        <rFont val="Arial"/>
        <family val="2"/>
      </rPr>
      <t>00040271</t>
    </r>
  </si>
  <si>
    <r>
      <rPr>
        <sz val="7"/>
        <rFont val="Arial"/>
        <family val="2"/>
      </rPr>
      <t>LOCACAO DE APRUMADOR METALICO DE PILAR, COM ALTURA E ANGULO REGULAVEIS, EXTENSAO DE *1,50* A *2,80* M</t>
    </r>
  </si>
  <si>
    <r>
      <rPr>
        <sz val="7"/>
        <rFont val="Arial"/>
        <family val="2"/>
      </rPr>
      <t>COTAÇÃO.COZ.027</t>
    </r>
  </si>
  <si>
    <r>
      <rPr>
        <sz val="7"/>
        <rFont val="Arial"/>
        <family val="2"/>
      </rPr>
      <t>TOMADA ALTA DE SOBREPOR EM ALVENARIA (1 MÓDULO), 2P+T 10 A, INCLUINDO SUPORTE E PLACA</t>
    </r>
  </si>
  <si>
    <r>
      <rPr>
        <sz val="7"/>
        <rFont val="Arial"/>
        <family val="2"/>
      </rPr>
      <t>00004254</t>
    </r>
  </si>
  <si>
    <r>
      <rPr>
        <sz val="7"/>
        <rFont val="Arial"/>
        <family val="2"/>
      </rPr>
      <t>OPERADOR DE GUINDASTE</t>
    </r>
  </si>
  <si>
    <r>
      <rPr>
        <sz val="7"/>
        <rFont val="Arial"/>
        <family val="2"/>
      </rPr>
      <t>00003538</t>
    </r>
  </si>
  <si>
    <r>
      <rPr>
        <sz val="7"/>
        <rFont val="Arial"/>
        <family val="2"/>
      </rPr>
      <t>JOELHO DE REDUCAO, PVC SOLDAVEL, 90 GRAUS,  32 MM X 25 MM, PARA AGUA FRIA PREDIAL</t>
    </r>
  </si>
  <si>
    <r>
      <rPr>
        <sz val="7"/>
        <rFont val="Arial"/>
        <family val="2"/>
      </rPr>
      <t>00001578</t>
    </r>
  </si>
  <si>
    <r>
      <rPr>
        <sz val="7"/>
        <rFont val="Arial"/>
        <family val="2"/>
      </rPr>
      <t>TERMINAL A COMPRESSAO EM COBRE ESTANHADO PARA CABO 50 MM2, 1 FURO E 1 COMPRESSAO, PARA PARAFUSO DE FIXACAO M8</t>
    </r>
  </si>
  <si>
    <r>
      <rPr>
        <sz val="7"/>
        <rFont val="Arial"/>
        <family val="2"/>
      </rPr>
      <t>00034655</t>
    </r>
  </si>
  <si>
    <r>
      <rPr>
        <sz val="7"/>
        <rFont val="Arial"/>
        <family val="2"/>
      </rPr>
      <t>CANALETA ESTRUTURAL CERAMICA, 14 X 19 X 39 CM, 6,0 MPA (NBR 15270)</t>
    </r>
  </si>
  <si>
    <r>
      <rPr>
        <sz val="7"/>
        <rFont val="Arial"/>
        <family val="2"/>
      </rPr>
      <t>00009835</t>
    </r>
  </si>
  <si>
    <r>
      <rPr>
        <sz val="7"/>
        <rFont val="Arial"/>
        <family val="2"/>
      </rPr>
      <t>TUBO PVC  SERIE NORMAL, DN 40 MM, PARA ESGOTO  PREDIAL (NBR 5688)</t>
    </r>
  </si>
  <si>
    <r>
      <rPr>
        <sz val="7"/>
        <rFont val="Arial"/>
        <family val="2"/>
      </rPr>
      <t>00004720</t>
    </r>
  </si>
  <si>
    <r>
      <rPr>
        <sz val="7"/>
        <rFont val="Arial"/>
        <family val="2"/>
      </rPr>
      <t>PEDRA BRITADA N. 0, OU PEDRISCO (4,8 A 9,5 MM) POSTO PEDREIRA/FORNECEDOR, SEM FRETE</t>
    </r>
  </si>
  <si>
    <r>
      <rPr>
        <sz val="7"/>
        <rFont val="Arial"/>
        <family val="2"/>
      </rPr>
      <t>00000296</t>
    </r>
  </si>
  <si>
    <r>
      <rPr>
        <sz val="7"/>
        <rFont val="Arial"/>
        <family val="2"/>
      </rPr>
      <t>ANEL BORRACHA PARA TUBO ESGOTO PREDIAL DN 50 MM (NBR 5688)</t>
    </r>
  </si>
  <si>
    <r>
      <rPr>
        <sz val="7"/>
        <rFont val="Arial"/>
        <family val="2"/>
      </rPr>
      <t>00003670</t>
    </r>
  </si>
  <si>
    <r>
      <rPr>
        <sz val="7"/>
        <rFont val="Arial"/>
        <family val="2"/>
      </rPr>
      <t>JUNCAO SIMPLES, PVC, 45 GRAUS, DN 100 X 100 MM, SERIE NORMAL PARA ESGOTO PREDIAL</t>
    </r>
  </si>
  <si>
    <r>
      <rPr>
        <sz val="7"/>
        <rFont val="Arial"/>
        <family val="2"/>
      </rPr>
      <t>00020047</t>
    </r>
  </si>
  <si>
    <r>
      <rPr>
        <sz val="7"/>
        <rFont val="Arial"/>
        <family val="2"/>
      </rPr>
      <t>REDUCAO EXCENTRICA PVC, SERIE R, DN 150 X 100 MM, PARA ESGOTO OU AGUAS PLUVIAIS PREDIAIS</t>
    </r>
  </si>
  <si>
    <r>
      <rPr>
        <sz val="7"/>
        <rFont val="Arial"/>
        <family val="2"/>
      </rPr>
      <t>00003899</t>
    </r>
  </si>
  <si>
    <r>
      <rPr>
        <sz val="7"/>
        <rFont val="Arial"/>
        <family val="2"/>
      </rPr>
      <t>LUVA SIMPLES, PVC, SOLDAVEL, DN 100 MM, SERIE NORMAL, PARA ESGOTO PREDIAL</t>
    </r>
  </si>
  <si>
    <r>
      <rPr>
        <sz val="7"/>
        <rFont val="Arial"/>
        <family val="2"/>
      </rPr>
      <t>00043458</t>
    </r>
  </si>
  <si>
    <r>
      <rPr>
        <sz val="7"/>
        <rFont val="Arial"/>
        <family val="2"/>
      </rPr>
      <t>FERRAMENTAS - FAMILIA ALMOXARIFE - HORISTA (ENCARGOS COMPLEMENTARES - COLETADO CAIXA)</t>
    </r>
  </si>
  <si>
    <r>
      <rPr>
        <sz val="7"/>
        <rFont val="Arial"/>
        <family val="2"/>
      </rPr>
      <t>00007136</t>
    </r>
  </si>
  <si>
    <r>
      <rPr>
        <sz val="7"/>
        <rFont val="Arial"/>
        <family val="2"/>
      </rPr>
      <t>TE DE REDUCAO, PVC, SOLDAVEL, 90 GRAUS, 32 MM X 25 MM, PARA AGUA FRIA PREDIAL</t>
    </r>
  </si>
  <si>
    <r>
      <rPr>
        <sz val="7"/>
        <rFont val="Arial"/>
        <family val="2"/>
      </rPr>
      <t>00020170</t>
    </r>
  </si>
  <si>
    <r>
      <rPr>
        <sz val="7"/>
        <rFont val="Arial"/>
        <family val="2"/>
      </rPr>
      <t>LUVA SIMPLES, PVC SERIE R, 100 MM, PARA ESGOTO OU AGUAS PLUVIAIS PREDIAIS</t>
    </r>
  </si>
  <si>
    <r>
      <rPr>
        <sz val="7"/>
        <rFont val="Arial"/>
        <family val="2"/>
      </rPr>
      <t>00012735</t>
    </r>
  </si>
  <si>
    <r>
      <rPr>
        <sz val="7"/>
        <rFont val="Arial"/>
        <family val="2"/>
      </rPr>
      <t>TE DE COBRE (REF 611) SEM ANEL DE SOLDA, BOLSA X BOLSA X BOLSA, 28 MM</t>
    </r>
  </si>
  <si>
    <r>
      <rPr>
        <sz val="7"/>
        <rFont val="Arial"/>
        <family val="2"/>
      </rPr>
      <t>00003777</t>
    </r>
  </si>
  <si>
    <r>
      <rPr>
        <sz val="7"/>
        <rFont val="Arial"/>
        <family val="2"/>
      </rPr>
      <t>LONA PLASTICA PESADA PRETA, E = 150 MICRA</t>
    </r>
  </si>
  <si>
    <r>
      <rPr>
        <sz val="7"/>
        <rFont val="Arial"/>
        <family val="2"/>
      </rPr>
      <t>00003529</t>
    </r>
  </si>
  <si>
    <r>
      <rPr>
        <sz val="7"/>
        <rFont val="Arial"/>
        <family val="2"/>
      </rPr>
      <t>JOELHO PVC, SOLDAVEL, 90 GRAUS, 25 MM, PARA AGUA FRIA PREDIAL</t>
    </r>
  </si>
  <si>
    <r>
      <rPr>
        <sz val="7"/>
        <rFont val="Arial"/>
        <family val="2"/>
      </rPr>
      <t>00012732</t>
    </r>
  </si>
  <si>
    <r>
      <rPr>
        <sz val="7"/>
        <rFont val="Arial"/>
        <family val="2"/>
      </rPr>
      <t>SOLDA ESTANHO/COBRE PARA CONEXOES DE COBRE, FIO 2,5 MM, CARRETEL 500 GR (SEM CHUMBO)</t>
    </r>
  </si>
  <si>
    <r>
      <rPr>
        <sz val="7"/>
        <rFont val="Arial"/>
        <family val="2"/>
      </rPr>
      <t>00012715</t>
    </r>
  </si>
  <si>
    <r>
      <rPr>
        <sz val="7"/>
        <rFont val="Arial"/>
        <family val="2"/>
      </rPr>
      <t>COTOVELO DE COBRE 90 GRAUS (REF 607) SEM ANEL DE SOLDA, BOLSA X BOLSA, 22 MM</t>
    </r>
  </si>
  <si>
    <r>
      <rPr>
        <sz val="7"/>
        <rFont val="Arial"/>
        <family val="2"/>
      </rPr>
      <t>00011681</t>
    </r>
  </si>
  <si>
    <r>
      <rPr>
        <sz val="7"/>
        <rFont val="Arial"/>
        <family val="2"/>
      </rPr>
      <t>ENGATE/RABICHO FLEXIVEL PLASTICO (PVC OU ABS) BRANCO 1/2 " X 40 CM</t>
    </r>
  </si>
  <si>
    <r>
      <rPr>
        <sz val="7"/>
        <rFont val="Arial"/>
        <family val="2"/>
      </rPr>
      <t>00009867</t>
    </r>
  </si>
  <si>
    <r>
      <rPr>
        <sz val="7"/>
        <rFont val="Arial"/>
        <family val="2"/>
      </rPr>
      <t>TUBO PVC, SOLDAVEL, DN 20 MM, AGUA FRIA (NBR-5648)</t>
    </r>
  </si>
  <si>
    <r>
      <rPr>
        <sz val="7"/>
        <rFont val="Arial"/>
        <family val="2"/>
      </rPr>
      <t>00001571</t>
    </r>
  </si>
  <si>
    <r>
      <rPr>
        <sz val="7"/>
        <rFont val="Arial"/>
        <family val="2"/>
      </rPr>
      <t>TERMINAL A COMPRESSAO EM COBRE ESTANHADO PARA CABO 4 MM2, 1 FURO E 1 COMPRESSAO, PARA PARAFUSO DE FIXACAO M5</t>
    </r>
  </si>
  <si>
    <r>
      <rPr>
        <sz val="7"/>
        <rFont val="Arial"/>
        <family val="2"/>
      </rPr>
      <t>00006146</t>
    </r>
  </si>
  <si>
    <r>
      <rPr>
        <sz val="7"/>
        <rFont val="Arial"/>
        <family val="2"/>
      </rPr>
      <t>SIFAO PLASTICO TIPO COPO PARA TANQUE, 1.1/4 X 1.1/2 "</t>
    </r>
  </si>
  <si>
    <r>
      <rPr>
        <sz val="7"/>
        <rFont val="Arial"/>
        <family val="2"/>
      </rPr>
      <t>00036397</t>
    </r>
  </si>
  <si>
    <r>
      <rPr>
        <sz val="7"/>
        <rFont val="Arial"/>
        <family val="2"/>
      </rPr>
      <t>BETONEIRA, CAPACIDADE NOMINAL 600 L, CAPACIDADE DE MISTURA  360L, MOTOR ELETRICO TRIFASICO 220/380V, POTENCIA 4CV, EXCLUSO CARREGADOR</t>
    </r>
  </si>
  <si>
    <r>
      <rPr>
        <sz val="7"/>
        <rFont val="Arial"/>
        <family val="2"/>
      </rPr>
      <t>00037747</t>
    </r>
  </si>
  <si>
    <r>
      <rPr>
        <sz val="7"/>
        <rFont val="Arial"/>
        <family val="2"/>
      </rPr>
      <t>CAMINHAO TRUCADO, PESO BRUTO TOTAL 23000 KG, CARGA UTIL MAXIMA 15935 KG, DISTANCIA ENTRE EIXOS 4,80 M, POTENCIA 230 CV (INCLUI CABINE E CHASSI, NAO INCLUI CARROCERIA)</t>
    </r>
  </si>
  <si>
    <r>
      <rPr>
        <sz val="7"/>
        <rFont val="Arial"/>
        <family val="2"/>
      </rPr>
      <t>00013896</t>
    </r>
  </si>
  <si>
    <r>
      <rPr>
        <sz val="7"/>
        <rFont val="Arial"/>
        <family val="2"/>
      </rPr>
      <t>VIBRADOR DE IMERSAO, DIAMETRO DA PONTEIRA DE *45* MM, COM MOTOR ELETRICO TRIFASICO DE 2 HP (2 CV)</t>
    </r>
  </si>
  <si>
    <r>
      <rPr>
        <sz val="7"/>
        <rFont val="Arial"/>
        <family val="2"/>
      </rPr>
      <t>00007139</t>
    </r>
  </si>
  <si>
    <r>
      <rPr>
        <sz val="7"/>
        <rFont val="Arial"/>
        <family val="2"/>
      </rPr>
      <t>TE SOLDAVEL, PVC, 90 GRAUS, 25 MM, PARA AGUA FRIA PREDIAL (NBR 5648)</t>
    </r>
  </si>
  <si>
    <r>
      <rPr>
        <sz val="7"/>
        <rFont val="Arial"/>
        <family val="2"/>
      </rPr>
      <t>00020183</t>
    </r>
  </si>
  <si>
    <r>
      <rPr>
        <sz val="7"/>
        <rFont val="Arial"/>
        <family val="2"/>
      </rPr>
      <t>TE DE INSPECAO, PVC, SERIE R, 100 X 75 MM, PARA ESGOTO OU AGUAS PLUVIAIS PREDIAIS</t>
    </r>
  </si>
  <si>
    <r>
      <rPr>
        <sz val="7"/>
        <rFont val="Arial"/>
        <family val="2"/>
      </rPr>
      <t>00039319</t>
    </r>
  </si>
  <si>
    <r>
      <rPr>
        <sz val="7"/>
        <rFont val="Arial"/>
        <family val="2"/>
      </rPr>
      <t>TERMINAL DE VENTILACAO, 50 MM, SERIE NORMAL, ESGOTO PREDIAL</t>
    </r>
  </si>
  <si>
    <r>
      <rPr>
        <sz val="7"/>
        <rFont val="Arial"/>
        <family val="2"/>
      </rPr>
      <t>00038603</t>
    </r>
  </si>
  <si>
    <r>
      <rPr>
        <sz val="7"/>
        <rFont val="Arial"/>
        <family val="2"/>
      </rPr>
      <t>BLOCO ESTRUTURAL CERAMICO 14 X 19 X 34 CM, 6,0 MPA (NBR 15270)</t>
    </r>
  </si>
  <si>
    <r>
      <rPr>
        <sz val="7"/>
        <rFont val="Arial"/>
        <family val="2"/>
      </rPr>
      <t>00020128</t>
    </r>
  </si>
  <si>
    <r>
      <rPr>
        <sz val="7"/>
        <rFont val="Arial"/>
        <family val="2"/>
      </rPr>
      <t>JOELHO PVC LEVE, 45 GRAUS, DN 150 MM, PARA ESGOTO PREDIAL</t>
    </r>
  </si>
  <si>
    <r>
      <rPr>
        <sz val="7"/>
        <rFont val="Arial"/>
        <family val="2"/>
      </rPr>
      <t>00007091</t>
    </r>
  </si>
  <si>
    <r>
      <rPr>
        <sz val="7"/>
        <rFont val="Arial"/>
        <family val="2"/>
      </rPr>
      <t>TE SANITARIO, PVC, DN 100 X 100 MM, SERIE NORMAL, PARA ESGOTO PREDIAL</t>
    </r>
  </si>
  <si>
    <r>
      <rPr>
        <sz val="7"/>
        <rFont val="Arial"/>
        <family val="2"/>
      </rPr>
      <t>00012734</t>
    </r>
  </si>
  <si>
    <r>
      <rPr>
        <sz val="7"/>
        <rFont val="Arial"/>
        <family val="2"/>
      </rPr>
      <t>TE DE COBRE (REF 611) SEM ANEL DE SOLDA, BOLSA X BOLSA X BOLSA, 22 MM</t>
    </r>
  </si>
  <si>
    <r>
      <rPr>
        <sz val="7"/>
        <rFont val="Arial"/>
        <family val="2"/>
      </rPr>
      <t>00039246</t>
    </r>
  </si>
  <si>
    <r>
      <rPr>
        <sz val="7"/>
        <rFont val="Arial"/>
        <family val="2"/>
      </rPr>
      <t>ELETRODUTODUTO PEAD FLEXIVEL PAREDE SIMPLES, CORRUGACAO HELICOIDAL, COR PRETA, SEM ROSCA, DE 1 1/2",  PARA CABEAMENTO SUBTERRANEO (NBR 15715)</t>
    </r>
  </si>
  <si>
    <r>
      <rPr>
        <sz val="7"/>
        <rFont val="Arial"/>
        <family val="2"/>
      </rPr>
      <t>00003517</t>
    </r>
  </si>
  <si>
    <r>
      <rPr>
        <sz val="7"/>
        <rFont val="Arial"/>
        <family val="2"/>
      </rPr>
      <t>JOELHO PVC, SOLDAVEL, BB, 90 GRAUS, DN 40 MM, PARA ESGOTO PREDIAL</t>
    </r>
  </si>
  <si>
    <r>
      <rPr>
        <sz val="7"/>
        <rFont val="Arial"/>
        <family val="2"/>
      </rPr>
      <t>00003903</t>
    </r>
  </si>
  <si>
    <r>
      <rPr>
        <sz val="7"/>
        <rFont val="Arial"/>
        <family val="2"/>
      </rPr>
      <t>LUVA PVC SOLDAVEL, 32 MM, PARA AGUA FRIA PREDIAL</t>
    </r>
  </si>
  <si>
    <r>
      <rPr>
        <sz val="7"/>
        <rFont val="Arial"/>
        <family val="2"/>
      </rPr>
      <t>COTAÇÃO.COZ.026</t>
    </r>
  </si>
  <si>
    <r>
      <rPr>
        <sz val="7"/>
        <rFont val="Arial"/>
        <family val="2"/>
      </rPr>
      <t>CANALETA PLÁSTICA SIMPLES 20X10MM COM TAMPA, SEM DIVISÃO</t>
    </r>
  </si>
  <si>
    <r>
      <rPr>
        <sz val="7"/>
        <rFont val="Arial"/>
        <family val="2"/>
      </rPr>
      <t>00034547</t>
    </r>
  </si>
  <si>
    <r>
      <rPr>
        <sz val="7"/>
        <rFont val="Arial"/>
        <family val="2"/>
      </rPr>
      <t>TELA DE ACO SOLDADA GALVANIZADA/ZINCADA PARA ALVENARIA, FIO  D = *1,20 A 1,70* MM, MALHA 15 X 15 MM, (C X L) *50 X 12* CM</t>
    </r>
  </si>
  <si>
    <r>
      <rPr>
        <sz val="7"/>
        <rFont val="Arial"/>
        <family val="2"/>
      </rPr>
      <t>00039443</t>
    </r>
  </si>
  <si>
    <r>
      <rPr>
        <sz val="7"/>
        <rFont val="Arial"/>
        <family val="2"/>
      </rPr>
      <t>PARAFUSO DRY WALL, EM ACO ZINCADO, CABECA LENTILHA E PONTA BROCA (LB), LARGURA 4,2 MM, COMPRIMENTO 13 MM</t>
    </r>
  </si>
  <si>
    <r>
      <rPr>
        <sz val="7"/>
        <rFont val="Arial"/>
        <family val="2"/>
      </rPr>
      <t>00004734</t>
    </r>
  </si>
  <si>
    <r>
      <rPr>
        <sz val="7"/>
        <rFont val="Arial"/>
        <family val="2"/>
      </rPr>
      <t>SEIXO ROLADO PARA APLICACAO EM CONCRETO (POSTO PEDREIRA/FORNECEDOR, SEM FRETE)</t>
    </r>
  </si>
  <si>
    <r>
      <rPr>
        <sz val="7"/>
        <rFont val="Arial"/>
        <family val="2"/>
      </rPr>
      <t>00003872</t>
    </r>
  </si>
  <si>
    <r>
      <rPr>
        <sz val="7"/>
        <rFont val="Arial"/>
        <family val="2"/>
      </rPr>
      <t>LUVA DE REDUCAO SOLDAVEL, PVC, 40 MM X 32 MM, PARA AGUA FRIA PREDIAL</t>
    </r>
  </si>
  <si>
    <r>
      <rPr>
        <sz val="7"/>
        <rFont val="Arial"/>
        <family val="2"/>
      </rPr>
      <t>00003536</t>
    </r>
  </si>
  <si>
    <r>
      <rPr>
        <sz val="7"/>
        <rFont val="Arial"/>
        <family val="2"/>
      </rPr>
      <t>JOELHO PVC, SOLDAVEL, 90 GRAUS, 32 MM, PARA AGUA FRIA PREDIAL</t>
    </r>
  </si>
  <si>
    <r>
      <rPr>
        <sz val="7"/>
        <rFont val="Arial"/>
        <family val="2"/>
      </rPr>
      <t>00039247</t>
    </r>
  </si>
  <si>
    <r>
      <rPr>
        <sz val="7"/>
        <rFont val="Arial"/>
        <family val="2"/>
      </rPr>
      <t>ELETRODUTODUTO PEAD FLEXIVEL PAREDE SIMPLES, CORRUGACAO HELICOIDAL, COR PRETA, SEM ROSCA, DE 1 1/4",  PARA CABEAMENTO SUBTERRANEO (NBR 15715)</t>
    </r>
  </si>
  <si>
    <r>
      <rPr>
        <sz val="7"/>
        <rFont val="Arial"/>
        <family val="2"/>
      </rPr>
      <t>00006142</t>
    </r>
  </si>
  <si>
    <r>
      <rPr>
        <sz val="7"/>
        <rFont val="Arial"/>
        <family val="2"/>
      </rPr>
      <t>CONJUNTO DE LIGACAO PARA BACIA SANITARIA AJUSTAVEL, EM PLASTICO BRANCO, COM TUBO, CANOPLA E ESPUDE</t>
    </r>
  </si>
  <si>
    <r>
      <rPr>
        <sz val="7"/>
        <rFont val="Arial"/>
        <family val="2"/>
      </rPr>
      <t>00001347</t>
    </r>
  </si>
  <si>
    <r>
      <rPr>
        <sz val="7"/>
        <rFont val="Arial"/>
        <family val="2"/>
      </rPr>
      <t>CHAPA DE MADEIRA COMPENSADA PLASTIFICADA PARA FORMA DE CONCRETO, DE 2,20 X 1,10 M, E = 12 MM</t>
    </r>
  </si>
  <si>
    <r>
      <rPr>
        <sz val="7"/>
        <rFont val="Arial"/>
        <family val="2"/>
      </rPr>
      <t>00003855</t>
    </r>
  </si>
  <si>
    <r>
      <rPr>
        <sz val="7"/>
        <rFont val="Arial"/>
        <family val="2"/>
      </rPr>
      <t>LUVA SOLDAVEL COM BUCHA DE LATAO, PVC, 20 MM X 1/2"</t>
    </r>
  </si>
  <si>
    <r>
      <rPr>
        <sz val="7"/>
        <rFont val="Arial"/>
        <family val="2"/>
      </rPr>
      <t>00037395</t>
    </r>
  </si>
  <si>
    <r>
      <rPr>
        <sz val="7"/>
        <rFont val="Arial"/>
        <family val="2"/>
      </rPr>
      <t>PINO DE ACO COM FURO, HASTE = 27 MM (ACAO DIRETA)</t>
    </r>
  </si>
  <si>
    <r>
      <rPr>
        <sz val="7"/>
        <rFont val="Arial"/>
        <family val="2"/>
      </rPr>
      <t>00012714</t>
    </r>
  </si>
  <si>
    <r>
      <rPr>
        <sz val="7"/>
        <rFont val="Arial"/>
        <family val="2"/>
      </rPr>
      <t>COTOVELO DE COBRE 90 GRAUS (REF 607) SEM ANEL DE SOLDA, BOLSA X BOLSA, 15 MM</t>
    </r>
  </si>
  <si>
    <r>
      <rPr>
        <sz val="7"/>
        <rFont val="Arial"/>
        <family val="2"/>
      </rPr>
      <t>00011950</t>
    </r>
  </si>
  <si>
    <r>
      <rPr>
        <sz val="7"/>
        <rFont val="Arial"/>
        <family val="2"/>
      </rPr>
      <t>BUCHA DE NYLON SEM ABA S6, COM PARAFUSO DE 4,20 X 40 MM EM ACO ZINCADO COM ROSCA SOBERBA, CABECA CHATA E FENDA PHILLIPS</t>
    </r>
  </si>
  <si>
    <r>
      <rPr>
        <sz val="7"/>
        <rFont val="Arial"/>
        <family val="2"/>
      </rPr>
      <t>00000107</t>
    </r>
  </si>
  <si>
    <r>
      <rPr>
        <sz val="7"/>
        <rFont val="Arial"/>
        <family val="2"/>
      </rPr>
      <t>ADAPTADOR PVC SOLDAVEL CURTO COM BOLSA E ROSCA, 20 MM X 1/2", PARA AGUA FRIA</t>
    </r>
  </si>
  <si>
    <r>
      <rPr>
        <sz val="7"/>
        <rFont val="Arial"/>
        <family val="2"/>
      </rPr>
      <t>00039432</t>
    </r>
  </si>
  <si>
    <r>
      <rPr>
        <sz val="7"/>
        <rFont val="Arial"/>
        <family val="2"/>
      </rPr>
      <t>FITA DE PAPEL REFORCADA COM LAMINA DE METAL PARA REFORCO DE CANTOS DE CHAPA DE GESSO PARA DRYWALL</t>
    </r>
  </si>
  <si>
    <r>
      <rPr>
        <sz val="7"/>
        <rFont val="Arial"/>
        <family val="2"/>
      </rPr>
      <t>00034781</t>
    </r>
  </si>
  <si>
    <r>
      <rPr>
        <sz val="7"/>
        <rFont val="Arial"/>
        <family val="2"/>
      </rPr>
      <t>MEIO BLOCO ESTRUTURAL CERAMICO 14 X 19 X 19 CM, 6,0 MPA (NBR 15270)</t>
    </r>
  </si>
  <si>
    <r>
      <rPr>
        <sz val="7"/>
        <rFont val="Arial"/>
        <family val="2"/>
      </rPr>
      <t>00014618</t>
    </r>
  </si>
  <si>
    <r>
      <rPr>
        <sz val="7"/>
        <rFont val="Arial"/>
        <family val="2"/>
      </rPr>
      <t>SERRA CIRCULAR DE BANCADA COM MOTOR ELETRICO, POTENCIA DE *1600* W, PARA DISCO DE DIAMETRO DE 10" (250 MM)</t>
    </r>
  </si>
  <si>
    <r>
      <rPr>
        <sz val="7"/>
        <rFont val="Arial"/>
        <family val="2"/>
      </rPr>
      <t>00020145</t>
    </r>
  </si>
  <si>
    <r>
      <rPr>
        <sz val="7"/>
        <rFont val="Arial"/>
        <family val="2"/>
      </rPr>
      <t>JUNCAO SIMPLES, PVC SERIE R, DN 150 X 100 MM, PARA ESGOTO OU AGUAS PLUVIAIS PREDIAIS</t>
    </r>
  </si>
  <si>
    <r>
      <rPr>
        <sz val="7"/>
        <rFont val="Arial"/>
        <family val="2"/>
      </rPr>
      <t>00002692</t>
    </r>
  </si>
  <si>
    <r>
      <rPr>
        <sz val="7"/>
        <rFont val="Arial"/>
        <family val="2"/>
      </rPr>
      <t>DESMOLDANTE PROTETOR PARA FORMAS DE MADEIRA, DE BASE OLEOSA EMULSIONADA EM AGUA</t>
    </r>
  </si>
  <si>
    <r>
      <rPr>
        <sz val="7"/>
        <rFont val="Arial"/>
        <family val="2"/>
      </rPr>
      <t>00006153</t>
    </r>
  </si>
  <si>
    <r>
      <rPr>
        <sz val="7"/>
        <rFont val="Arial"/>
        <family val="2"/>
      </rPr>
      <t>VALVULA EM PLASTICO BRANCO PARA TANQUE OU LAVATORIO 1 ", SEM UNHO E SEM LADRAO</t>
    </r>
  </si>
  <si>
    <r>
      <rPr>
        <sz val="7"/>
        <rFont val="Arial"/>
        <family val="2"/>
      </rPr>
      <t>00000300</t>
    </r>
  </si>
  <si>
    <r>
      <rPr>
        <sz val="7"/>
        <rFont val="Arial"/>
        <family val="2"/>
      </rPr>
      <t>ANEL BORRACHA, DN 150 MM, PARA TUBO SERIE REFORCADA ESGOTO PREDIAL</t>
    </r>
  </si>
  <si>
    <r>
      <rPr>
        <sz val="7"/>
        <rFont val="Arial"/>
        <family val="2"/>
      </rPr>
      <t>00039887</t>
    </r>
  </si>
  <si>
    <r>
      <rPr>
        <sz val="7"/>
        <rFont val="Arial"/>
        <family val="2"/>
      </rPr>
      <t>BUCHA DE REDUCAO DE COBRE (REF 600-2) SEM ANEL DE SOLDA, PONTA X BOLSA, 28 X 22 MM</t>
    </r>
  </si>
  <si>
    <r>
      <rPr>
        <sz val="7"/>
        <rFont val="Arial"/>
        <family val="2"/>
      </rPr>
      <t>00005067</t>
    </r>
  </si>
  <si>
    <r>
      <rPr>
        <sz val="7"/>
        <rFont val="Arial"/>
        <family val="2"/>
      </rPr>
      <t>PREGO DE ACO POLIDO COM CABECA 16 X 24 (2 1/4 X 12)</t>
    </r>
  </si>
  <si>
    <r>
      <rPr>
        <sz val="7"/>
        <rFont val="Arial"/>
        <family val="2"/>
      </rPr>
      <t>00037752</t>
    </r>
  </si>
  <si>
    <r>
      <rPr>
        <sz val="7"/>
        <rFont val="Arial"/>
        <family val="2"/>
      </rPr>
      <t>CAMINHAO TOCO, PESO BRUTO TOTAL 16000 KG, CARGA UTIL MAXIMA 11130 KG, DISTANCIA ENTRE EIXOS 5,36 M, POTENCIA 185 CV (INCLUI CABINE E CHASSI, NAO INCLUI CARROCERIA)</t>
    </r>
  </si>
  <si>
    <r>
      <rPr>
        <sz val="7"/>
        <rFont val="Arial"/>
        <family val="2"/>
      </rPr>
      <t>00038194</t>
    </r>
  </si>
  <si>
    <r>
      <rPr>
        <sz val="7"/>
        <rFont val="Arial"/>
        <family val="2"/>
      </rPr>
      <t>LAMPADA LED 10 W BIVOLT BRANCA, FORMATO TRADICIONAL (BASE E27)</t>
    </r>
  </si>
  <si>
    <r>
      <rPr>
        <sz val="7"/>
        <rFont val="Arial"/>
        <family val="2"/>
      </rPr>
      <t>00010685</t>
    </r>
  </si>
  <si>
    <r>
      <rPr>
        <sz val="7"/>
        <rFont val="Arial"/>
        <family val="2"/>
      </rPr>
      <t>ESCAVADEIRA HIDRAULICA SOBRE ESTEIRAS, CACAMBA 0,80M3, PESO OPERACIONAL 17T, POTENCIA BRUTA 111HP</t>
    </r>
  </si>
  <si>
    <r>
      <rPr>
        <sz val="7"/>
        <rFont val="Arial"/>
        <family val="2"/>
      </rPr>
      <t>00007104</t>
    </r>
  </si>
  <si>
    <r>
      <rPr>
        <sz val="7"/>
        <rFont val="Arial"/>
        <family val="2"/>
      </rPr>
      <t>TE DE REDUCAO, PVC, SOLDAVEL, 90 GRAUS, 25 MM X 20 MM, PARA AGUA FRIA PREDIAL</t>
    </r>
  </si>
  <si>
    <r>
      <rPr>
        <sz val="7"/>
        <rFont val="Arial"/>
        <family val="2"/>
      </rPr>
      <t>00004718</t>
    </r>
  </si>
  <si>
    <r>
      <rPr>
        <sz val="7"/>
        <rFont val="Arial"/>
        <family val="2"/>
      </rPr>
      <t>PEDRA BRITADA N. 2 (19 A 38 MM) POSTO PEDREIRA/FORNECEDOR, SEM FRETE</t>
    </r>
  </si>
  <si>
    <r>
      <rPr>
        <sz val="7"/>
        <rFont val="Arial"/>
        <family val="2"/>
      </rPr>
      <t>00036487</t>
    </r>
  </si>
  <si>
    <r>
      <rPr>
        <sz val="7"/>
        <rFont val="Arial"/>
        <family val="2"/>
      </rPr>
      <t>GUINCHO ELETRICO DE COLUNA, CAPACIDADE 400 KG, COM MOTO FREIO, MOTOR TRIFASICO DE 1,25 CV</t>
    </r>
  </si>
  <si>
    <r>
      <rPr>
        <sz val="7"/>
        <rFont val="Arial"/>
        <family val="2"/>
      </rPr>
      <t>00007142</t>
    </r>
  </si>
  <si>
    <r>
      <rPr>
        <sz val="7"/>
        <rFont val="Arial"/>
        <family val="2"/>
      </rPr>
      <t>TE SOLDAVEL, PVC, 90 GRAUS,50 MM, PARA AGUA FRIA PREDIAL (NBR 5648)</t>
    </r>
  </si>
  <si>
    <r>
      <rPr>
        <sz val="7"/>
        <rFont val="Arial"/>
        <family val="2"/>
      </rPr>
      <t>00003869</t>
    </r>
  </si>
  <si>
    <r>
      <rPr>
        <sz val="7"/>
        <rFont val="Arial"/>
        <family val="2"/>
      </rPr>
      <t>LUVA DE REDUCAO SOLDAVEL, PVC, 32 MM X 25 MM, PARA AGUA FRIA PREDIAL</t>
    </r>
  </si>
  <si>
    <r>
      <rPr>
        <sz val="7"/>
        <rFont val="Arial"/>
        <family val="2"/>
      </rPr>
      <t>00001573</t>
    </r>
  </si>
  <si>
    <r>
      <rPr>
        <sz val="7"/>
        <rFont val="Arial"/>
        <family val="2"/>
      </rPr>
      <t>TERMINAL A COMPRESSAO EM COBRE ESTANHADO PARA CABO 6 MM2, 1 FURO E 1 COMPRESSAO, PARA PARAFUSO DE FIXACAO M6</t>
    </r>
  </si>
  <si>
    <r>
      <rPr>
        <sz val="7"/>
        <rFont val="Arial"/>
        <family val="2"/>
      </rPr>
      <t>COTA_IFAM_001</t>
    </r>
  </si>
  <si>
    <r>
      <rPr>
        <sz val="7"/>
        <rFont val="Arial"/>
        <family val="2"/>
      </rPr>
      <t>FITA PLASTICA ZEBRADA PARA DEMARCACAO DE AREAS, LARGURA = 7 CM, SEM ADESIVO (COLETADO CAIXA)</t>
    </r>
  </si>
  <si>
    <r>
      <rPr>
        <sz val="7"/>
        <rFont val="Arial"/>
        <family val="2"/>
      </rPr>
      <t>00000108</t>
    </r>
  </si>
  <si>
    <r>
      <rPr>
        <sz val="7"/>
        <rFont val="Arial"/>
        <family val="2"/>
      </rPr>
      <t>ADAPTADOR PVC SOLDAVEL CURTO COM BOLSA E ROSCA, 32 MM X 1", PARA AGUA FRIA</t>
    </r>
  </si>
  <si>
    <r>
      <rPr>
        <sz val="7"/>
        <rFont val="Arial"/>
        <family val="2"/>
      </rPr>
      <t>00000242</t>
    </r>
  </si>
  <si>
    <r>
      <rPr>
        <sz val="7"/>
        <rFont val="Arial"/>
        <family val="2"/>
      </rPr>
      <t>AJUDANTE ESPECIALIZADO</t>
    </r>
  </si>
  <si>
    <r>
      <rPr>
        <sz val="7"/>
        <rFont val="Arial"/>
        <family val="2"/>
      </rPr>
      <t>00011741</t>
    </r>
  </si>
  <si>
    <r>
      <rPr>
        <sz val="7"/>
        <rFont val="Arial"/>
        <family val="2"/>
      </rPr>
      <t>RALO SIFONADO CILINDRICO, PVC, 100 X 40 MM,  COM GRELHA REDONDA BRANCA</t>
    </r>
  </si>
  <si>
    <r>
      <rPr>
        <sz val="7"/>
        <rFont val="Arial"/>
        <family val="2"/>
      </rPr>
      <t>00004350</t>
    </r>
  </si>
  <si>
    <r>
      <rPr>
        <sz val="7"/>
        <rFont val="Arial"/>
        <family val="2"/>
      </rPr>
      <t>BUCHA DE NYLON, DIAMETRO DO FURO 8 MM, COMPRIMENTO 40 MM, COM PARAFUSO DE ROSCA SOBERBA, CABECA CHATA, FENDA SIMPLES, 4,8 X 50 MM</t>
    </r>
  </si>
  <si>
    <r>
      <rPr>
        <sz val="7"/>
        <rFont val="Arial"/>
        <family val="2"/>
      </rPr>
      <t>00007137</t>
    </r>
  </si>
  <si>
    <r>
      <rPr>
        <sz val="7"/>
        <rFont val="Arial"/>
        <family val="2"/>
      </rPr>
      <t>TE PVC, SOLDAVEL, COM BUCHA DE LATAO NA BOLSA CENTRAL, 90 GRAUS, 25 MM X 1/2", PARA AGUA FRIA PREDIAL</t>
    </r>
  </si>
  <si>
    <r>
      <rPr>
        <sz val="7"/>
        <rFont val="Arial"/>
        <family val="2"/>
      </rPr>
      <t>00009895</t>
    </r>
  </si>
  <si>
    <r>
      <rPr>
        <sz val="7"/>
        <rFont val="Arial"/>
        <family val="2"/>
      </rPr>
      <t>UNIAO PVC, SOLDAVEL, 32 MM,  PARA AGUA FRIA PREDIAL</t>
    </r>
  </si>
  <si>
    <r>
      <rPr>
        <sz val="7"/>
        <rFont val="Arial"/>
        <family val="2"/>
      </rPr>
      <t>00003528</t>
    </r>
  </si>
  <si>
    <r>
      <rPr>
        <sz val="7"/>
        <rFont val="Arial"/>
        <family val="2"/>
      </rPr>
      <t>JOELHO PVC, SOLDAVEL, PB, 45 GRAUS, DN 100 MM, PARA ESGOTO PREDIAL</t>
    </r>
  </si>
  <si>
    <r>
      <rPr>
        <sz val="7"/>
        <rFont val="Arial"/>
        <family val="2"/>
      </rPr>
      <t>00037731</t>
    </r>
  </si>
  <si>
    <r>
      <rPr>
        <sz val="7"/>
        <rFont val="Arial"/>
        <family val="2"/>
      </rPr>
      <t>CARROCERIA FIXA ABERTA DE MADEIRA PARA TRANSPORTE GERAL DE CARGA SECA DIMENSOES APROXIMADAS 2,5 X 7,00 X 0,50 M (INCLUI MONTAGEM, NAO INCLUI CAMINHAO)</t>
    </r>
  </si>
  <si>
    <r>
      <rPr>
        <sz val="7"/>
        <rFont val="Arial"/>
        <family val="2"/>
      </rPr>
      <t>00003518</t>
    </r>
  </si>
  <si>
    <r>
      <rPr>
        <sz val="7"/>
        <rFont val="Arial"/>
        <family val="2"/>
      </rPr>
      <t>JOELHO PVC, SOLDAVEL, PB, 45 GRAUS, DN 50 MM, PARA ESGOTO PREDIAL</t>
    </r>
  </si>
  <si>
    <r>
      <rPr>
        <sz val="7"/>
        <rFont val="Arial"/>
        <family val="2"/>
      </rPr>
      <t>00012815</t>
    </r>
  </si>
  <si>
    <r>
      <rPr>
        <sz val="7"/>
        <rFont val="Arial"/>
        <family val="2"/>
      </rPr>
      <t>FITA CREPE ROLO DE 25 MM X 50 M</t>
    </r>
  </si>
  <si>
    <r>
      <rPr>
        <sz val="7"/>
        <rFont val="Arial"/>
        <family val="2"/>
      </rPr>
      <t>00003146</t>
    </r>
  </si>
  <si>
    <r>
      <rPr>
        <sz val="7"/>
        <rFont val="Arial"/>
        <family val="2"/>
      </rPr>
      <t>FITA VEDA ROSCA EM ROLOS DE 18 MM X 10 M (L X C)</t>
    </r>
  </si>
  <si>
    <r>
      <rPr>
        <sz val="7"/>
        <rFont val="Arial"/>
        <family val="2"/>
      </rPr>
      <t>00020247</t>
    </r>
  </si>
  <si>
    <r>
      <rPr>
        <sz val="7"/>
        <rFont val="Arial"/>
        <family val="2"/>
      </rPr>
      <t>PREGO DE ACO POLIDO COM CABECA 15 X 15 (1 1/4 X 13)</t>
    </r>
  </si>
  <si>
    <r>
      <rPr>
        <sz val="7"/>
        <rFont val="Arial"/>
        <family val="2"/>
      </rPr>
      <t>00039886</t>
    </r>
  </si>
  <si>
    <r>
      <rPr>
        <sz val="7"/>
        <rFont val="Arial"/>
        <family val="2"/>
      </rPr>
      <t>BUCHA DE REDUCAO DE COBRE (REF 600-2) SEM ANEL DE SOLDA, PONTA X BOLSA, 22 X 15 MM</t>
    </r>
  </si>
  <si>
    <r>
      <rPr>
        <sz val="7"/>
        <rFont val="Arial"/>
        <family val="2"/>
      </rPr>
      <t>00039897</t>
    </r>
  </si>
  <si>
    <r>
      <rPr>
        <sz val="7"/>
        <rFont val="Arial"/>
        <family val="2"/>
      </rPr>
      <t>PASTA PARA SOLDA DE TUBOS E CONEXOES DE COBRE (EMBALAGEM COM 250 G)</t>
    </r>
  </si>
  <si>
    <r>
      <rPr>
        <sz val="7"/>
        <rFont val="Arial"/>
        <family val="2"/>
      </rPr>
      <t>00001570</t>
    </r>
  </si>
  <si>
    <r>
      <rPr>
        <sz val="7"/>
        <rFont val="Arial"/>
        <family val="2"/>
      </rPr>
      <t>TERMINAL A COMPRESSAO EM COBRE ESTANHADO PARA CABO 2,5 MM2, 1 FURO E 1 COMPRESSAO, PARA PARAFUSO DE FIXACAO M5</t>
    </r>
  </si>
  <si>
    <r>
      <rPr>
        <sz val="7"/>
        <rFont val="Arial"/>
        <family val="2"/>
      </rPr>
      <t>00043464</t>
    </r>
  </si>
  <si>
    <r>
      <rPr>
        <sz val="7"/>
        <rFont val="Arial"/>
        <family val="2"/>
      </rPr>
      <t>FERRAMENTAS - FAMILIA OPERADOR ESCAVADEIRA - HORISTA (ENCARGOS COMPLEMENTARES - COLETADO CAIXA)</t>
    </r>
  </si>
  <si>
    <r>
      <rPr>
        <sz val="7"/>
        <rFont val="Arial"/>
        <family val="2"/>
      </rPr>
      <t>00003767</t>
    </r>
  </si>
  <si>
    <r>
      <rPr>
        <sz val="7"/>
        <rFont val="Arial"/>
        <family val="2"/>
      </rPr>
      <t>LIXA EM FOLHA PARA PAREDE OU MADEIRA, NUMERO 120 (COR VERMELHA)</t>
    </r>
  </si>
  <si>
    <r>
      <rPr>
        <sz val="7"/>
        <rFont val="Arial"/>
        <family val="2"/>
      </rPr>
      <t>00003666</t>
    </r>
  </si>
  <si>
    <r>
      <rPr>
        <sz val="7"/>
        <rFont val="Arial"/>
        <family val="2"/>
      </rPr>
      <t>JUNCAO SIMPLES, PVC, 45 GRAUS, DN 40 X 40 MM, SERIE NORMAL PARA ESGOTO PREDIAL</t>
    </r>
  </si>
  <si>
    <r>
      <rPr>
        <sz val="7"/>
        <rFont val="Arial"/>
        <family val="2"/>
      </rPr>
      <t>00003533</t>
    </r>
  </si>
  <si>
    <r>
      <rPr>
        <sz val="7"/>
        <rFont val="Arial"/>
        <family val="2"/>
      </rPr>
      <t>JOELHO DE REDUCAO, PVC SOLDAVEL, 90 GRAUS,  25 MM X 20 MM, PARA AGUA FRIA PREDIAL</t>
    </r>
  </si>
  <si>
    <r>
      <rPr>
        <sz val="7"/>
        <rFont val="Arial"/>
        <family val="2"/>
      </rPr>
      <t>00003662</t>
    </r>
  </si>
  <si>
    <r>
      <rPr>
        <sz val="7"/>
        <rFont val="Arial"/>
        <family val="2"/>
      </rPr>
      <t>JUNCAO SIMPLES, PVC, DN 50 X 50 MM, SERIE NORMAL PARA ESGOTO PREDIAL</t>
    </r>
  </si>
  <si>
    <r>
      <rPr>
        <sz val="7"/>
        <rFont val="Arial"/>
        <family val="2"/>
      </rPr>
      <t>00003875</t>
    </r>
  </si>
  <si>
    <r>
      <rPr>
        <sz val="7"/>
        <rFont val="Arial"/>
        <family val="2"/>
      </rPr>
      <t>LUVA SIMPLES, PVC, SOLDAVEL, DN 50 MM, SERIE NORMAL, PARA ESGOTO PREDIAL</t>
    </r>
  </si>
  <si>
    <r>
      <rPr>
        <sz val="7"/>
        <rFont val="Arial"/>
        <family val="2"/>
      </rPr>
      <t>00020020</t>
    </r>
  </si>
  <si>
    <r>
      <rPr>
        <sz val="7"/>
        <rFont val="Arial"/>
        <family val="2"/>
      </rPr>
      <t>MOTORISTA DE CAMINHAO-BASCULANTE</t>
    </r>
  </si>
  <si>
    <r>
      <rPr>
        <sz val="7"/>
        <rFont val="Arial"/>
        <family val="2"/>
      </rPr>
      <t>00000819</t>
    </r>
  </si>
  <si>
    <r>
      <rPr>
        <sz val="7"/>
        <rFont val="Arial"/>
        <family val="2"/>
      </rPr>
      <t>BUCHA DE REDUCAO DE PVC, SOLDAVEL, CURTA, COM 50 X 40 MM, PARA AGUA FRIA PREDIAL</t>
    </r>
  </si>
  <si>
    <r>
      <rPr>
        <sz val="7"/>
        <rFont val="Arial"/>
        <family val="2"/>
      </rPr>
      <t>00037736</t>
    </r>
  </si>
  <si>
    <r>
      <rPr>
        <sz val="7"/>
        <rFont val="Arial"/>
        <family val="2"/>
      </rPr>
      <t>TANQUE DE ACO CARBONO NAO REVESTIDO, PARA TRANSPORTE DE AGUA COM CAPACIDADE DE 10 M3, COM BOMBA CENTRIFUGA POR TOMADA DE FORCA, VAZAO MAXIMA *75* M3/H (INCLUI MONTAGEM, NAO INCLUI CAMINHAO)</t>
    </r>
  </si>
  <si>
    <r>
      <rPr>
        <sz val="7"/>
        <rFont val="Arial"/>
        <family val="2"/>
      </rPr>
      <t>00003526</t>
    </r>
  </si>
  <si>
    <r>
      <rPr>
        <sz val="7"/>
        <rFont val="Arial"/>
        <family val="2"/>
      </rPr>
      <t>JOELHO PVC, SOLDAVEL, PB, 90 GRAUS, DN 50 MM, PARA ESGOTO PREDIAL</t>
    </r>
  </si>
  <si>
    <r>
      <rPr>
        <sz val="7"/>
        <rFont val="Arial"/>
        <family val="2"/>
      </rPr>
      <t>00043462</t>
    </r>
  </si>
  <si>
    <r>
      <rPr>
        <sz val="7"/>
        <rFont val="Arial"/>
        <family val="2"/>
      </rPr>
      <t>FERRAMENTAS - FAMILIA ENGENHEIRO CIVIL - HORISTA (ENCARGOS COMPLEMENTARES - COLETADO CAIXA)</t>
    </r>
  </si>
  <si>
    <r>
      <rPr>
        <sz val="7"/>
        <rFont val="Arial"/>
        <family val="2"/>
      </rPr>
      <t>00005073</t>
    </r>
  </si>
  <si>
    <r>
      <rPr>
        <sz val="7"/>
        <rFont val="Arial"/>
        <family val="2"/>
      </rPr>
      <t>PREGO DE ACO POLIDO COM CABECA 17 X 24 (2 1/4 X 11)</t>
    </r>
  </si>
  <si>
    <r>
      <rPr>
        <sz val="7"/>
        <rFont val="Arial"/>
        <family val="2"/>
      </rPr>
      <t>00000394</t>
    </r>
  </si>
  <si>
    <r>
      <rPr>
        <sz val="7"/>
        <rFont val="Arial"/>
        <family val="2"/>
      </rPr>
      <t>ABRACADEIRA EM ACO PARA AMARRACAO DE ELETRODUTOS, TIPO D, COM 1 1/2" E PARAFUSO DE FIXACAO</t>
    </r>
  </si>
  <si>
    <r>
      <rPr>
        <sz val="7"/>
        <rFont val="Arial"/>
        <family val="2"/>
      </rPr>
      <t>00003540</t>
    </r>
  </si>
  <si>
    <r>
      <rPr>
        <sz val="7"/>
        <rFont val="Arial"/>
        <family val="2"/>
      </rPr>
      <t>JOELHO PVC, SOLDAVEL, 90 GRAUS, 50 MM, PARA AGUA FRIA PREDIAL</t>
    </r>
  </si>
  <si>
    <r>
      <rPr>
        <sz val="7"/>
        <rFont val="Arial"/>
        <family val="2"/>
      </rPr>
      <t>00003535</t>
    </r>
  </si>
  <si>
    <r>
      <rPr>
        <sz val="7"/>
        <rFont val="Arial"/>
        <family val="2"/>
      </rPr>
      <t>JOELHO PVC, SOLDAVEL, 90 GRAUS, 40 MM, PARA AGUA FRIA PREDIAL</t>
    </r>
  </si>
  <si>
    <r>
      <rPr>
        <sz val="7"/>
        <rFont val="Arial"/>
        <family val="2"/>
      </rPr>
      <t>00005104</t>
    </r>
  </si>
  <si>
    <r>
      <rPr>
        <sz val="7"/>
        <rFont val="Arial"/>
        <family val="2"/>
      </rPr>
      <t>REBITE DE ALUMINIO VAZADO DE REPUXO, 3,2 X 8 MM (1KG = 1025 UNIDADES)</t>
    </r>
  </si>
  <si>
    <r>
      <rPr>
        <sz val="7"/>
        <rFont val="Arial"/>
        <family val="2"/>
      </rPr>
      <t>00038773</t>
    </r>
  </si>
  <si>
    <r>
      <rPr>
        <sz val="7"/>
        <rFont val="Arial"/>
        <family val="2"/>
      </rPr>
      <t>LUMINARIA DE TETO PLAFON/PLAFONIER EM PLASTICO COM BASE E27, POTENCIA MAXIMA 60 W (NAO INCLUI LAMPADA)</t>
    </r>
  </si>
  <si>
    <r>
      <rPr>
        <sz val="7"/>
        <rFont val="Arial"/>
        <family val="2"/>
      </rPr>
      <t>00003516</t>
    </r>
  </si>
  <si>
    <r>
      <rPr>
        <sz val="7"/>
        <rFont val="Arial"/>
        <family val="2"/>
      </rPr>
      <t>JOELHO PVC, SOLDAVEL, BB, 45 GRAUS, DN 40 MM, PARA ESGOTO PREDIAL</t>
    </r>
  </si>
  <si>
    <r>
      <rPr>
        <sz val="7"/>
        <rFont val="Arial"/>
        <family val="2"/>
      </rPr>
      <t>00003904</t>
    </r>
  </si>
  <si>
    <r>
      <rPr>
        <sz val="7"/>
        <rFont val="Arial"/>
        <family val="2"/>
      </rPr>
      <t>LUVA PVC SOLDAVEL, 25 MM, PARA AGUA FRIA PREDIAL</t>
    </r>
  </si>
  <si>
    <r>
      <rPr>
        <sz val="7"/>
        <rFont val="Arial"/>
        <family val="2"/>
      </rPr>
      <t>00000305</t>
    </r>
  </si>
  <si>
    <r>
      <rPr>
        <sz val="7"/>
        <rFont val="Arial"/>
        <family val="2"/>
      </rPr>
      <t>ANEL BORRACHA, PARA TUBO PVC, REDE COLETOR ESGOTO, DN 150 MM (NBR 7362)</t>
    </r>
  </si>
  <si>
    <r>
      <rPr>
        <sz val="7"/>
        <rFont val="Arial"/>
        <family val="2"/>
      </rPr>
      <t>00001575</t>
    </r>
  </si>
  <si>
    <r>
      <rPr>
        <sz val="7"/>
        <rFont val="Arial"/>
        <family val="2"/>
      </rPr>
      <t>TERMINAL A COMPRESSAO EM COBRE ESTANHADO PARA CABO 16 MM2, 1 FURO E 1 COMPRESSAO, PARA PARAFUSO DE FIXACAO M6</t>
    </r>
  </si>
  <si>
    <r>
      <rPr>
        <sz val="7"/>
        <rFont val="Arial"/>
        <family val="2"/>
      </rPr>
      <t>00000812</t>
    </r>
  </si>
  <si>
    <r>
      <rPr>
        <sz val="7"/>
        <rFont val="Arial"/>
        <family val="2"/>
      </rPr>
      <t>BUCHA DE REDUCAO DE PVC, SOLDAVEL, CURTA, COM 40 X 32 MM, PARA AGUA FRIA PREDIAL</t>
    </r>
  </si>
  <si>
    <r>
      <rPr>
        <sz val="7"/>
        <rFont val="Arial"/>
        <family val="2"/>
      </rPr>
      <t>00001574</t>
    </r>
  </si>
  <si>
    <r>
      <rPr>
        <sz val="7"/>
        <rFont val="Arial"/>
        <family val="2"/>
      </rPr>
      <t>TERMINAL A COMPRESSAO EM COBRE ESTANHADO PARA CABO 10 MM2, 1 FURO E 1 COMPRESSAO, PARA PARAFUSO DE FIXACAO M6</t>
    </r>
  </si>
  <si>
    <r>
      <rPr>
        <sz val="7"/>
        <rFont val="Arial"/>
        <family val="2"/>
      </rPr>
      <t>00003501</t>
    </r>
  </si>
  <si>
    <r>
      <rPr>
        <sz val="7"/>
        <rFont val="Arial"/>
        <family val="2"/>
      </rPr>
      <t>JOELHO, PVC SOLDAVEL, 45 GRAUS, 32 MM, PARA AGUA FRIA PREDIAL</t>
    </r>
  </si>
  <si>
    <r>
      <rPr>
        <sz val="7"/>
        <rFont val="Arial"/>
        <family val="2"/>
      </rPr>
      <t>00020080</t>
    </r>
  </si>
  <si>
    <r>
      <rPr>
        <sz val="7"/>
        <rFont val="Arial"/>
        <family val="2"/>
      </rPr>
      <t>ADESIVO PLASTICO PARA PVC, FRASCO COM 175 GR</t>
    </r>
  </si>
  <si>
    <r>
      <rPr>
        <sz val="7"/>
        <rFont val="Arial"/>
        <family val="2"/>
      </rPr>
      <t>00014153</t>
    </r>
  </si>
  <si>
    <r>
      <rPr>
        <sz val="7"/>
        <rFont val="Arial"/>
        <family val="2"/>
      </rPr>
      <t>FITA METALICA PERFURADA, L = *18* MM, ROLO DE 30 M, CARGA RECOMENDADA = *30* KGF</t>
    </r>
  </si>
  <si>
    <r>
      <rPr>
        <sz val="7"/>
        <rFont val="Arial"/>
        <family val="2"/>
      </rPr>
      <t>00003542</t>
    </r>
  </si>
  <si>
    <r>
      <rPr>
        <sz val="7"/>
        <rFont val="Arial"/>
        <family val="2"/>
      </rPr>
      <t>JOELHO PVC, SOLDAVEL, 90 GRAUS, 20 MM, PARA AGUA FRIA PREDIAL</t>
    </r>
  </si>
  <si>
    <r>
      <rPr>
        <sz val="7"/>
        <rFont val="Arial"/>
        <family val="2"/>
      </rPr>
      <t>00020046</t>
    </r>
  </si>
  <si>
    <r>
      <rPr>
        <sz val="7"/>
        <rFont val="Arial"/>
        <family val="2"/>
      </rPr>
      <t>REDUCAO EXCENTRICA PVC, SERIE R, DN 100 X 75 MM, PARA ESGOTO OU AGUAS PLUVIAIS PREDIAIS</t>
    </r>
  </si>
  <si>
    <r>
      <rPr>
        <sz val="7"/>
        <rFont val="Arial"/>
        <family val="2"/>
      </rPr>
      <t>00003148</t>
    </r>
  </si>
  <si>
    <r>
      <rPr>
        <sz val="7"/>
        <rFont val="Arial"/>
        <family val="2"/>
      </rPr>
      <t>FITA VEDA ROSCA EM ROLOS DE 18 MM X 50 M (L X C)</t>
    </r>
  </si>
  <si>
    <r>
      <rPr>
        <sz val="7"/>
        <rFont val="Arial"/>
        <family val="2"/>
      </rPr>
      <t>00000746</t>
    </r>
  </si>
  <si>
    <r>
      <rPr>
        <sz val="7"/>
        <rFont val="Arial"/>
        <family val="2"/>
      </rPr>
      <t>LAVADORA DE ALTA PRESSAO (LAVA - JATO) PARA AGUA FRIA, PRESSAO DE OPERACAO ENTRE 1400 E 1900 LIB/POL2, VAZAO MAXIMA ENTRE  400 E 700 L/H, POTENCIA DE OPERACAO ENTRE 2,50 E 3,00 CV</t>
    </r>
  </si>
  <si>
    <r>
      <rPr>
        <sz val="7"/>
        <rFont val="Arial"/>
        <family val="2"/>
      </rPr>
      <t>00038548</t>
    </r>
  </si>
  <si>
    <r>
      <rPr>
        <sz val="7"/>
        <rFont val="Arial"/>
        <family val="2"/>
      </rPr>
      <t>CANALETA ESTRUTURAL CERAMICA, 14 X 19 X 19 CM, 6,0 MPA (NBR 15270)</t>
    </r>
  </si>
  <si>
    <r>
      <rPr>
        <sz val="7"/>
        <rFont val="Arial"/>
        <family val="2"/>
      </rPr>
      <t>00003897</t>
    </r>
  </si>
  <si>
    <r>
      <rPr>
        <sz val="7"/>
        <rFont val="Arial"/>
        <family val="2"/>
      </rPr>
      <t>LUVA SIMPLES, PVC, SOLDAVEL, DN 40 MM, SERIE NORMAL, PARA ESGOTO PREDIAL</t>
    </r>
  </si>
  <si>
    <r>
      <rPr>
        <sz val="7"/>
        <rFont val="Arial"/>
        <family val="2"/>
      </rPr>
      <t>00020144</t>
    </r>
  </si>
  <si>
    <r>
      <rPr>
        <sz val="7"/>
        <rFont val="Arial"/>
        <family val="2"/>
      </rPr>
      <t>JUNCAO SIMPLES, PVC SERIE R, DN 100 X 100 MM, PARA ESGOTO OU AGUAS PLUVIAIS PREDIAIS</t>
    </r>
  </si>
  <si>
    <r>
      <rPr>
        <sz val="7"/>
        <rFont val="Arial"/>
        <family val="2"/>
      </rPr>
      <t>00005074</t>
    </r>
  </si>
  <si>
    <r>
      <rPr>
        <sz val="7"/>
        <rFont val="Arial"/>
        <family val="2"/>
      </rPr>
      <t>PREGO DE ACO POLIDO COM CABECA 15 X 18 (1 1/2 X 13)</t>
    </r>
  </si>
  <si>
    <r>
      <rPr>
        <sz val="7"/>
        <rFont val="Arial"/>
        <family val="2"/>
      </rPr>
      <t>00037733</t>
    </r>
  </si>
  <si>
    <r>
      <rPr>
        <sz val="7"/>
        <rFont val="Arial"/>
        <family val="2"/>
      </rPr>
      <t>CACAMBA METALICA BASCULANTE COM CAPACIDADE DE 6 M3 (INCLUI MONTAGEM, NAO INCLUI CAMINHAO)</t>
    </r>
  </si>
  <si>
    <r>
      <rPr>
        <sz val="7"/>
        <rFont val="Arial"/>
        <family val="2"/>
      </rPr>
      <t>00020151</t>
    </r>
  </si>
  <si>
    <r>
      <rPr>
        <sz val="7"/>
        <rFont val="Arial"/>
        <family val="2"/>
      </rPr>
      <t>JOELHO, PVC SERIE R, 45 GRAUS, DN 100 MM, PARA ESGOTO OU AGUAS PLUVIAIS PREDIAIS</t>
    </r>
  </si>
  <si>
    <r>
      <rPr>
        <sz val="7"/>
        <rFont val="Arial"/>
        <family val="2"/>
      </rPr>
      <t>00003868</t>
    </r>
  </si>
  <si>
    <r>
      <rPr>
        <sz val="7"/>
        <rFont val="Arial"/>
        <family val="2"/>
      </rPr>
      <t>LUVA DE REDUCAO SOLDAVEL, PVC, 25 MM X 20 MM, PARA AGUA FRIA PREDIAL</t>
    </r>
  </si>
  <si>
    <r>
      <rPr>
        <sz val="7"/>
        <rFont val="Arial"/>
        <family val="2"/>
      </rPr>
      <t>00007129</t>
    </r>
  </si>
  <si>
    <r>
      <rPr>
        <sz val="7"/>
        <rFont val="Arial"/>
        <family val="2"/>
      </rPr>
      <t>TE DE REDUCAO, PVC, SOLDAVEL, 90 GRAUS, 50 MM X 25 MM, PARA AGUA FRIA PREDIAL</t>
    </r>
  </si>
  <si>
    <r>
      <rPr>
        <sz val="7"/>
        <rFont val="Arial"/>
        <family val="2"/>
      </rPr>
      <t>COTAÇÃO.COZ.0077</t>
    </r>
  </si>
  <si>
    <r>
      <rPr>
        <sz val="7"/>
        <rFont val="Arial"/>
        <family val="2"/>
      </rPr>
      <t>HABITE-SE</t>
    </r>
  </si>
  <si>
    <r>
      <rPr>
        <sz val="7"/>
        <rFont val="Arial"/>
        <family val="2"/>
      </rPr>
      <t>00007097</t>
    </r>
  </si>
  <si>
    <r>
      <rPr>
        <sz val="7"/>
        <rFont val="Arial"/>
        <family val="2"/>
      </rPr>
      <t>TE SANITARIO, PVC, DN 50 X 50 MM, SERIE NORMAL, PARA ESGOTO PREDIAL</t>
    </r>
  </si>
  <si>
    <r>
      <rPr>
        <sz val="7"/>
        <rFont val="Arial"/>
        <family val="2"/>
      </rPr>
      <t>00007138</t>
    </r>
  </si>
  <si>
    <r>
      <rPr>
        <sz val="7"/>
        <rFont val="Arial"/>
        <family val="2"/>
      </rPr>
      <t>TE SOLDAVEL, PVC, 90 GRAUS, 20 MM, PARA AGUA FRIA PREDIAL (NBR 5648)</t>
    </r>
  </si>
  <si>
    <r>
      <rPr>
        <sz val="7"/>
        <rFont val="Arial"/>
        <family val="2"/>
      </rPr>
      <t>00003861</t>
    </r>
  </si>
  <si>
    <r>
      <rPr>
        <sz val="7"/>
        <rFont val="Arial"/>
        <family val="2"/>
      </rPr>
      <t>LUVA PVC SOLDAVEL, 20 MM, PARA AGUA FRIA PREDIAL</t>
    </r>
  </si>
  <si>
    <r>
      <rPr>
        <sz val="7"/>
        <rFont val="Arial"/>
        <family val="2"/>
      </rPr>
      <t>00037544</t>
    </r>
  </si>
  <si>
    <r>
      <rPr>
        <sz val="7"/>
        <rFont val="Arial"/>
        <family val="2"/>
      </rPr>
      <t>MISTURADOR DE ARGAMASSA, EIXO HORIZONTAL, CAPACIDADE DE MISTURA 300 KG, MOTOR ELETRICO TRIFASICO 220/380 V, POTENCIA 5 CV</t>
    </r>
  </si>
  <si>
    <r>
      <rPr>
        <sz val="7"/>
        <rFont val="Arial"/>
        <family val="2"/>
      </rPr>
      <t>00006212</t>
    </r>
  </si>
  <si>
    <r>
      <rPr>
        <sz val="7"/>
        <rFont val="Arial"/>
        <family val="2"/>
      </rPr>
      <t>TABUA *2,5 X 30 CM EM PINUS, MISTA OU EQUIVALENTE DA REGIAO - BRUTA</t>
    </r>
  </si>
  <si>
    <r>
      <rPr>
        <sz val="7"/>
        <rFont val="Arial"/>
        <family val="2"/>
      </rPr>
      <t>00009837</t>
    </r>
  </si>
  <si>
    <r>
      <rPr>
        <sz val="7"/>
        <rFont val="Arial"/>
        <family val="2"/>
      </rPr>
      <t>TUBO PVC SERIE NORMAL, DN 75 MM, PARA ESGOTO PREDIAL (NBR 5688)</t>
    </r>
  </si>
  <si>
    <r>
      <rPr>
        <sz val="7"/>
        <rFont val="Arial"/>
        <family val="2"/>
      </rPr>
      <t>00003499</t>
    </r>
  </si>
  <si>
    <r>
      <rPr>
        <sz val="7"/>
        <rFont val="Arial"/>
        <family val="2"/>
      </rPr>
      <t>JOELHO, PVC SOLDAVEL, 45 GRAUS, 20 MM, PARA AGUA FRIA PREDIAL</t>
    </r>
  </si>
  <si>
    <r>
      <rPr>
        <sz val="7"/>
        <rFont val="Arial"/>
        <family val="2"/>
      </rPr>
      <t>00043617</t>
    </r>
  </si>
  <si>
    <r>
      <rPr>
        <sz val="7"/>
        <rFont val="Arial"/>
        <family val="2"/>
      </rPr>
      <t>ADITIVO PLASTIFICANTE E ESTABILIZADOR PARA ARGAMASSAS DE ASSENTAMENTO E REBOCO, LIQUIDO E ISENTO DE CLORETOS</t>
    </r>
  </si>
  <si>
    <r>
      <rPr>
        <b/>
        <sz val="8"/>
        <rFont val="Arial"/>
        <family val="2"/>
      </rPr>
      <t>Subtotal até 78,94%</t>
    </r>
  </si>
  <si>
    <r>
      <rPr>
        <sz val="10"/>
        <rFont val="Calibri"/>
        <family val="2"/>
      </rPr>
      <t>ITEM</t>
    </r>
  </si>
  <si>
    <r>
      <rPr>
        <sz val="10"/>
        <rFont val="Calibri"/>
        <family val="2"/>
      </rPr>
      <t>DESCRIÇÃO</t>
    </r>
  </si>
  <si>
    <r>
      <rPr>
        <sz val="10"/>
        <rFont val="Calibri"/>
        <family val="2"/>
      </rPr>
      <t>VALOR (R$)</t>
    </r>
  </si>
  <si>
    <r>
      <rPr>
        <sz val="10"/>
        <rFont val="Calibri"/>
        <family val="2"/>
      </rPr>
      <t>30 DIAS</t>
    </r>
  </si>
  <si>
    <r>
      <rPr>
        <sz val="10"/>
        <rFont val="Calibri"/>
        <family val="2"/>
      </rPr>
      <t>60 DIAS</t>
    </r>
  </si>
  <si>
    <r>
      <rPr>
        <sz val="10"/>
        <rFont val="Calibri"/>
        <family val="2"/>
      </rPr>
      <t>90 DIAS</t>
    </r>
  </si>
  <si>
    <r>
      <rPr>
        <sz val="10"/>
        <rFont val="Calibri"/>
        <family val="2"/>
      </rPr>
      <t>120 DIAS</t>
    </r>
  </si>
  <si>
    <r>
      <rPr>
        <sz val="8"/>
        <rFont val="Calibri"/>
        <family val="2"/>
      </rPr>
      <t>Total parcela</t>
    </r>
  </si>
  <si>
    <r>
      <rPr>
        <sz val="8"/>
        <rFont val="Calibri"/>
        <family val="2"/>
      </rPr>
      <t>1</t>
    </r>
  </si>
  <si>
    <r>
      <rPr>
        <sz val="8"/>
        <rFont val="Arial"/>
        <family val="2"/>
      </rPr>
      <t>GERENCIAMENTO DA OBRA</t>
    </r>
  </si>
  <si>
    <r>
      <rPr>
        <sz val="8"/>
        <rFont val="Calibri"/>
        <family val="2"/>
      </rPr>
      <t>2</t>
    </r>
  </si>
  <si>
    <r>
      <rPr>
        <sz val="8"/>
        <rFont val="Arial"/>
        <family val="2"/>
      </rPr>
      <t>SERVIÇOS PRELIMINARES</t>
    </r>
  </si>
  <si>
    <r>
      <rPr>
        <sz val="8"/>
        <rFont val="Calibri"/>
        <family val="2"/>
      </rPr>
      <t>3</t>
    </r>
  </si>
  <si>
    <r>
      <rPr>
        <sz val="8"/>
        <rFont val="Arial"/>
        <family val="2"/>
      </rPr>
      <t>TRANSPORTE, DEMOLIÇÕES, RETIRADAS E REMOÇÕES</t>
    </r>
  </si>
  <si>
    <r>
      <rPr>
        <sz val="8"/>
        <rFont val="Calibri"/>
        <family val="2"/>
      </rPr>
      <t>4</t>
    </r>
  </si>
  <si>
    <r>
      <rPr>
        <sz val="8"/>
        <rFont val="Arial"/>
        <family val="2"/>
      </rPr>
      <t>SUPERESTRUTURA</t>
    </r>
  </si>
  <si>
    <r>
      <rPr>
        <sz val="8"/>
        <rFont val="Calibri"/>
        <family val="2"/>
      </rPr>
      <t>5</t>
    </r>
  </si>
  <si>
    <r>
      <rPr>
        <sz val="8"/>
        <rFont val="Arial"/>
        <family val="2"/>
      </rPr>
      <t>COBERTURA</t>
    </r>
  </si>
  <si>
    <r>
      <rPr>
        <sz val="8"/>
        <rFont val="Calibri"/>
        <family val="2"/>
      </rPr>
      <t>6</t>
    </r>
  </si>
  <si>
    <r>
      <rPr>
        <sz val="8"/>
        <rFont val="Arial"/>
        <family val="2"/>
      </rPr>
      <t>ALVENARIA / VEDAÇÕES / DIVISÓRIAS</t>
    </r>
  </si>
  <si>
    <r>
      <rPr>
        <sz val="8"/>
        <rFont val="Calibri"/>
        <family val="2"/>
      </rPr>
      <t>7</t>
    </r>
  </si>
  <si>
    <r>
      <rPr>
        <sz val="8"/>
        <rFont val="Arial"/>
        <family val="2"/>
      </rPr>
      <t>PISOS</t>
    </r>
  </si>
  <si>
    <r>
      <rPr>
        <sz val="8"/>
        <rFont val="Calibri"/>
        <family val="2"/>
      </rPr>
      <t>8</t>
    </r>
  </si>
  <si>
    <r>
      <rPr>
        <sz val="8"/>
        <rFont val="Arial"/>
        <family val="2"/>
      </rPr>
      <t>FORRO</t>
    </r>
  </si>
  <si>
    <r>
      <rPr>
        <sz val="8"/>
        <rFont val="Calibri"/>
        <family val="2"/>
      </rPr>
      <t>9</t>
    </r>
  </si>
  <si>
    <r>
      <rPr>
        <sz val="8"/>
        <rFont val="Arial"/>
        <family val="2"/>
      </rPr>
      <t>IMPERMEABILIZAÇÃO</t>
    </r>
  </si>
  <si>
    <r>
      <rPr>
        <sz val="8"/>
        <rFont val="Calibri"/>
        <family val="2"/>
      </rPr>
      <t>10</t>
    </r>
  </si>
  <si>
    <r>
      <rPr>
        <sz val="8"/>
        <rFont val="Arial"/>
        <family val="2"/>
      </rPr>
      <t>REVESTIMENTO</t>
    </r>
  </si>
  <si>
    <r>
      <rPr>
        <sz val="8"/>
        <rFont val="Calibri"/>
        <family val="2"/>
      </rPr>
      <t>11</t>
    </r>
  </si>
  <si>
    <r>
      <rPr>
        <sz val="8"/>
        <rFont val="Arial"/>
        <family val="2"/>
      </rPr>
      <t>PINTURA</t>
    </r>
  </si>
  <si>
    <r>
      <rPr>
        <sz val="8"/>
        <rFont val="Calibri"/>
        <family val="2"/>
      </rPr>
      <t>12</t>
    </r>
  </si>
  <si>
    <r>
      <rPr>
        <sz val="8"/>
        <rFont val="Arial"/>
        <family val="2"/>
      </rPr>
      <t>ESQUADRIAS</t>
    </r>
  </si>
  <si>
    <r>
      <rPr>
        <sz val="8"/>
        <rFont val="Calibri"/>
        <family val="2"/>
      </rPr>
      <t>13</t>
    </r>
  </si>
  <si>
    <r>
      <rPr>
        <sz val="8"/>
        <rFont val="Arial"/>
        <family val="2"/>
      </rPr>
      <t>INSTALAÇÕES PREDIAIS DE ÁGUA FRIA, ESGOTO E ÁGUAS PLUVIAIS</t>
    </r>
  </si>
  <si>
    <r>
      <rPr>
        <sz val="8"/>
        <rFont val="Calibri"/>
        <family val="2"/>
      </rPr>
      <t>14</t>
    </r>
  </si>
  <si>
    <r>
      <rPr>
        <sz val="8"/>
        <rFont val="Arial"/>
        <family val="2"/>
      </rPr>
      <t>INSTALAÇÕES ELÉTRICAS</t>
    </r>
  </si>
  <si>
    <r>
      <rPr>
        <sz val="8"/>
        <rFont val="Calibri"/>
        <family val="2"/>
      </rPr>
      <t>15</t>
    </r>
  </si>
  <si>
    <r>
      <rPr>
        <sz val="8"/>
        <rFont val="Arial"/>
        <family val="2"/>
      </rPr>
      <t>INSTALAÇÕES DE COMBATE À INCÊNDIO</t>
    </r>
  </si>
  <si>
    <r>
      <rPr>
        <sz val="8"/>
        <rFont val="Calibri"/>
        <family val="2"/>
      </rPr>
      <t>16</t>
    </r>
  </si>
  <si>
    <r>
      <rPr>
        <sz val="8"/>
        <rFont val="Arial"/>
        <family val="2"/>
      </rPr>
      <t>CENTRAL E INSTALAÇÕES DE GÁS</t>
    </r>
  </si>
  <si>
    <r>
      <rPr>
        <sz val="8"/>
        <rFont val="Calibri"/>
        <family val="2"/>
      </rPr>
      <t>17</t>
    </r>
  </si>
  <si>
    <r>
      <rPr>
        <sz val="8"/>
        <rFont val="Arial"/>
        <family val="2"/>
      </rPr>
      <t>PLACAS E ACESSÓRIOS</t>
    </r>
  </si>
  <si>
    <r>
      <rPr>
        <sz val="8"/>
        <rFont val="Calibri"/>
        <family val="2"/>
      </rPr>
      <t>18</t>
    </r>
  </si>
  <si>
    <r>
      <rPr>
        <sz val="8"/>
        <rFont val="Arial"/>
        <family val="2"/>
      </rPr>
      <t>LIMPEZA DA OBRA</t>
    </r>
  </si>
  <si>
    <r>
      <rPr>
        <b/>
        <sz val="6"/>
        <rFont val="Calibri"/>
        <family val="2"/>
      </rPr>
      <t>CÓDIGO</t>
    </r>
  </si>
  <si>
    <r>
      <rPr>
        <b/>
        <sz val="6"/>
        <rFont val="Calibri"/>
        <family val="2"/>
      </rPr>
      <t>DESCRIÇÃO</t>
    </r>
  </si>
  <si>
    <r>
      <rPr>
        <b/>
        <sz val="6"/>
        <rFont val="Calibri"/>
        <family val="2"/>
      </rPr>
      <t>UNIDADE</t>
    </r>
  </si>
  <si>
    <r>
      <rPr>
        <b/>
        <sz val="6"/>
        <rFont val="Calibri"/>
        <family val="2"/>
      </rPr>
      <t>QTD. 30 DIAS</t>
    </r>
  </si>
  <si>
    <r>
      <rPr>
        <b/>
        <sz val="6"/>
        <rFont val="Calibri"/>
        <family val="2"/>
      </rPr>
      <t>QTD. 60 DIAS</t>
    </r>
  </si>
  <si>
    <r>
      <rPr>
        <b/>
        <sz val="6"/>
        <rFont val="Calibri"/>
        <family val="2"/>
      </rPr>
      <t>QTD. 90 DIAS</t>
    </r>
  </si>
  <si>
    <r>
      <rPr>
        <b/>
        <sz val="6"/>
        <rFont val="Calibri"/>
        <family val="2"/>
      </rPr>
      <t>QTD. 120 DIAS</t>
    </r>
  </si>
  <si>
    <r>
      <rPr>
        <b/>
        <sz val="6"/>
        <rFont val="Calibri"/>
        <family val="2"/>
      </rPr>
      <t>TOTAL</t>
    </r>
  </si>
  <si>
    <r>
      <rPr>
        <sz val="7"/>
        <rFont val="Arial"/>
        <family val="2"/>
      </rPr>
      <t>53786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</si>
  <si>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MATERIAIS NA OPERAÇÃO. AF_06/2014</t>
    </r>
  </si>
  <si>
    <r>
      <rPr>
        <sz val="7"/>
        <rFont val="Arial"/>
        <family val="2"/>
      </rPr>
      <t>53797</t>
    </r>
  </si>
  <si>
    <r>
      <rPr>
        <sz val="7"/>
        <rFont val="Arial"/>
        <family val="2"/>
      </rPr>
      <t>CAMINHÃO TOCO, PBT 16.000 KG, CARGA ÚTIL MÁX. 10.685 KG, DIST. ENTRE EIXOS 4,8 M, POTÊNCIA 189 CV, INCLUSIVE CARROCERIA FIXA ABERTA DE MADEIRA P/ TRANSPORTE GERAL DE CARGA SECA, DIMEN. APROX. 2,5 X 7,00 X 0,50 M - MATERIAIS NA OPERAÇÃO. AF_06/2014</t>
    </r>
  </si>
  <si>
    <r>
      <rPr>
        <sz val="7"/>
        <rFont val="Arial"/>
        <family val="2"/>
      </rPr>
      <t>53831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</si>
  <si>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MATERIAIS NA OPERAÇÃO. AF_06/2014</t>
    </r>
  </si>
  <si>
    <r>
      <rPr>
        <sz val="7"/>
        <rFont val="Arial"/>
        <family val="2"/>
      </rPr>
      <t>53863</t>
    </r>
  </si>
  <si>
    <r>
      <rPr>
        <sz val="7"/>
        <rFont val="Arial"/>
        <family val="2"/>
      </rPr>
      <t>MARTELETE OU ROMPEDOR PNEUMÁTICO MANUAL, 28 KG, COM SILENCIADOR - MANUTENÇÃO. AF_07/2016</t>
    </r>
  </si>
  <si>
    <r>
      <rPr>
        <sz val="7"/>
        <rFont val="Arial"/>
        <family val="2"/>
      </rPr>
      <t>5627</t>
    </r>
  </si>
  <si>
    <r>
      <rPr>
        <sz val="7"/>
        <rFont val="Arial"/>
        <family val="2"/>
      </rPr>
      <t>ESCAVADEIRA HIDRÁULICA SOBRE ESTEIRAS, CAÇAMBA 0,80 M3, PESO OPERACIONAL 17 T, POTENCIA BRUTA 111 HP - DEPRECIAÇÃO. AF_06/2014</t>
    </r>
  </si>
  <si>
    <r>
      <rPr>
        <sz val="7"/>
        <rFont val="Arial"/>
        <family val="2"/>
      </rPr>
      <t>5628</t>
    </r>
  </si>
  <si>
    <r>
      <rPr>
        <sz val="7"/>
        <rFont val="Arial"/>
        <family val="2"/>
      </rPr>
      <t>ESCAVADEIRA HIDRÁULICA SOBRE ESTEIRAS, CAÇAMBA 0,80 M3, PESO OPERACIONAL 17 T, POTENCIA BRUTA 111 HP - JUROS. AF_06/2014</t>
    </r>
  </si>
  <si>
    <r>
      <rPr>
        <sz val="7"/>
        <rFont val="Arial"/>
        <family val="2"/>
      </rPr>
      <t>5629</t>
    </r>
  </si>
  <si>
    <r>
      <rPr>
        <sz val="7"/>
        <rFont val="Arial"/>
        <family val="2"/>
      </rPr>
      <t>ESCAVADEIRA HIDRÁULICA SOBRE ESTEIRAS, CAÇAMBA 0,80 M3, PESO OPERACIONAL 17 T, POTENCIA BRUTA 111 HP - MANUTENÇÃO. AF_06/2014</t>
    </r>
  </si>
  <si>
    <r>
      <rPr>
        <sz val="7"/>
        <rFont val="Arial"/>
        <family val="2"/>
      </rPr>
      <t>5630</t>
    </r>
  </si>
  <si>
    <r>
      <rPr>
        <sz val="7"/>
        <rFont val="Arial"/>
        <family val="2"/>
      </rPr>
      <t>ESCAVADEIRA HIDRÁULICA SOBRE ESTEIRAS, CAÇAMBA 0,80 M3, PESO OPERACIONAL 17 T, POTENCIA BRUTA 111 HP - MATERIAIS NA OPERAÇÃO. AF_06/2014</t>
    </r>
  </si>
  <si>
    <r>
      <rPr>
        <sz val="7"/>
        <rFont val="Arial"/>
        <family val="2"/>
      </rPr>
      <t>5664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</si>
  <si>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MANUTENÇÃO. AF_06/2014</t>
    </r>
  </si>
  <si>
    <r>
      <rPr>
        <sz val="7"/>
        <rFont val="Arial"/>
        <family val="2"/>
      </rPr>
      <t>5678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</si>
  <si>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CHP DIURNO. AF_06/2014</t>
    </r>
  </si>
  <si>
    <r>
      <rPr>
        <sz val="7"/>
        <rFont val="Arial"/>
        <family val="2"/>
      </rPr>
      <t>CHP</t>
    </r>
  </si>
  <si>
    <r>
      <rPr>
        <sz val="7"/>
        <rFont val="Arial"/>
        <family val="2"/>
      </rPr>
      <t>5679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</si>
  <si>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CHI DIURNO. AF_06/2014</t>
    </r>
  </si>
  <si>
    <r>
      <rPr>
        <sz val="7"/>
        <rFont val="Arial"/>
        <family val="2"/>
      </rPr>
      <t>CHI</t>
    </r>
  </si>
  <si>
    <r>
      <rPr>
        <sz val="7"/>
        <rFont val="Arial"/>
        <family val="2"/>
      </rPr>
      <t>5705</t>
    </r>
  </si>
  <si>
    <r>
      <rPr>
        <sz val="7"/>
        <rFont val="Arial"/>
        <family val="2"/>
      </rPr>
      <t>CAMINHÃO TOCO, PBT 16.000 KG, CARGA ÚTIL MÁX. 10.685 KG, DIST. ENTRE EIXOS 4,8 M, POTÊNCIA 189 CV, INCLUSIVE CARROCERIA FIXA ABERTA DE MADEIRA P/ TRANSPORTE GERAL DE CARGA SECA, DIMEN. APROX. 2,5 X 7,00 X 0,50 M - MANUTENÇÃO. AF_06/2014</t>
    </r>
  </si>
  <si>
    <r>
      <rPr>
        <sz val="7"/>
        <rFont val="Arial"/>
        <family val="2"/>
      </rPr>
      <t>5763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</si>
  <si>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MANUTENÇÃO. AF_06/2014</t>
    </r>
  </si>
  <si>
    <r>
      <rPr>
        <sz val="7"/>
        <rFont val="Arial"/>
        <family val="2"/>
      </rPr>
      <t>5795</t>
    </r>
  </si>
  <si>
    <r>
      <rPr>
        <sz val="7"/>
        <rFont val="Arial"/>
        <family val="2"/>
      </rPr>
      <t>MARTELETE OU ROMPEDOR PNEUMÁTICO MANUAL, 28 KG, COM SILENCIADOR - CHP DIURNO. AF_07/2016</t>
    </r>
  </si>
  <si>
    <r>
      <rPr>
        <sz val="7"/>
        <rFont val="Arial"/>
        <family val="2"/>
      </rPr>
      <t>5901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</si>
  <si>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CHP DIURNO. AF_06/2014</t>
    </r>
  </si>
  <si>
    <r>
      <rPr>
        <sz val="7"/>
        <rFont val="Arial"/>
        <family val="2"/>
      </rPr>
      <t>5903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</si>
  <si>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CHI DIURNO. AF_06/2014</t>
    </r>
  </si>
  <si>
    <r>
      <rPr>
        <sz val="7"/>
        <rFont val="Arial"/>
        <family val="2"/>
      </rPr>
      <t>5952</t>
    </r>
  </si>
  <si>
    <r>
      <rPr>
        <sz val="7"/>
        <rFont val="Arial"/>
        <family val="2"/>
      </rPr>
      <t>MARTELETE OU ROMPEDOR PNEUMÁTICO MANUAL, 28 KG, COM SILENCIADOR - CHI DIURNO. AF_07/2016</t>
    </r>
  </si>
  <si>
    <r>
      <rPr>
        <sz val="7"/>
        <rFont val="Arial"/>
        <family val="2"/>
      </rPr>
      <t>7058</t>
    </r>
  </si>
  <si>
    <r>
      <rPr>
        <sz val="7"/>
        <rFont val="Arial"/>
        <family val="2"/>
      </rPr>
      <t>CAMINHÃO BASCULANTE 6 M3 TOCO, PESO BRUTO TOTAL 16.000 KG, CARGA ÚTIL MÁXIMA 11.130 KG, DISTÂNCIA ENTRE EIXOS 5,36 M, POTÊNCIA 185 CV, INCLUSIVE CAÇAMBA METÁLICA - DEPRECIAÇÃO. AF_06/2014</t>
    </r>
  </si>
  <si>
    <r>
      <rPr>
        <sz val="7"/>
        <rFont val="Arial"/>
        <family val="2"/>
      </rPr>
      <t>7059</t>
    </r>
  </si>
  <si>
    <r>
      <rPr>
        <sz val="7"/>
        <rFont val="Arial"/>
        <family val="2"/>
      </rPr>
      <t>CAMINHÃO BASCULANTE 6 M3 TOCO, PESO BRUTO TOTAL 16.000 KG, CARGA ÚTIL MÁXIMA 11.130 KG, DISTÂNCIA ENTRE EIXOS 5,36 M, POTÊNCIA 185 CV, INCLUSIVE CAÇAMBA METÁLICA - JUROS. AF_06/2014</t>
    </r>
  </si>
  <si>
    <r>
      <rPr>
        <sz val="7"/>
        <rFont val="Arial"/>
        <family val="2"/>
      </rPr>
      <t>7060</t>
    </r>
  </si>
  <si>
    <r>
      <rPr>
        <sz val="7"/>
        <rFont val="Arial"/>
        <family val="2"/>
      </rPr>
      <t>CAMINHÃO BASCULANTE 6 M3 TOCO, PESO BRUTO TOTAL 16.000 KG, CARGA ÚTIL MÁXIMA 11.130 KG, DISTÂNCIA ENTRE EIXOS 5,36 M, POTÊNCIA 185 CV, INCLUSIVE CAÇAMBA METÁLICA - MANUTENÇÃO. AF_06/2014</t>
    </r>
  </si>
  <si>
    <r>
      <rPr>
        <sz val="7"/>
        <rFont val="Arial"/>
        <family val="2"/>
      </rPr>
      <t>7061</t>
    </r>
  </si>
  <si>
    <r>
      <rPr>
        <sz val="7"/>
        <rFont val="Arial"/>
        <family val="2"/>
      </rPr>
      <t>CAMINHÃO BASCULANTE 6 M3 TOCO, PESO BRUTO TOTAL 16.000 KG, CARGA ÚTIL MÁXIMA 11.130 KG, DISTÂNCIA ENTRE EIXOS 5,36 M, POTÊNCIA 185 CV, INCLUSIVE CAÇAMBA METÁLICA - MATERIAIS NA OPERAÇÃO. AF_06/2014</t>
    </r>
  </si>
  <si>
    <r>
      <rPr>
        <sz val="7"/>
        <rFont val="Arial"/>
        <family val="2"/>
      </rPr>
      <t>87301</t>
    </r>
  </si>
  <si>
    <r>
      <rPr>
        <sz val="7"/>
        <rFont val="Arial"/>
        <family val="2"/>
      </rPr>
      <t>ARGAMASSA TRAÇO 1:4 (EM VOLUME DE CIMENTO E AREIA MÉDIA ÚMIDA) PARA CONTRAPISO, PREPARO MECÂNICO COM BETONEIRA 400 L. AF_08/2019</t>
    </r>
  </si>
  <si>
    <r>
      <rPr>
        <sz val="7"/>
        <rFont val="Arial"/>
        <family val="2"/>
      </rPr>
      <t>88238</t>
    </r>
  </si>
  <si>
    <r>
      <rPr>
        <sz val="7"/>
        <rFont val="Arial"/>
        <family val="2"/>
      </rPr>
      <t>AJUDANTE DE ARMADOR COM ENCARGOS COMPLEMENTARES</t>
    </r>
  </si>
  <si>
    <r>
      <rPr>
        <sz val="7"/>
        <rFont val="Arial"/>
        <family val="2"/>
      </rPr>
      <t>88239</t>
    </r>
  </si>
  <si>
    <r>
      <rPr>
        <sz val="7"/>
        <rFont val="Arial"/>
        <family val="2"/>
      </rPr>
      <t>AJUDANTE DE CARPINTEIRO COM ENCARGOS COMPLEMENTARES</t>
    </r>
  </si>
  <si>
    <r>
      <rPr>
        <sz val="7"/>
        <rFont val="Arial"/>
        <family val="2"/>
      </rPr>
      <t>88245</t>
    </r>
  </si>
  <si>
    <r>
      <rPr>
        <sz val="7"/>
        <rFont val="Arial"/>
        <family val="2"/>
      </rPr>
      <t>ARMADOR COM ENCARGOS COMPLEMENTARES</t>
    </r>
  </si>
  <si>
    <r>
      <rPr>
        <sz val="7"/>
        <rFont val="Arial"/>
        <family val="2"/>
      </rPr>
      <t>88247</t>
    </r>
  </si>
  <si>
    <r>
      <rPr>
        <sz val="7"/>
        <rFont val="Arial"/>
        <family val="2"/>
      </rPr>
      <t>AUXILIAR DE ELETRICISTA COM ENCARGOS COMPLEMENTARES</t>
    </r>
  </si>
  <si>
    <r>
      <rPr>
        <sz val="7"/>
        <rFont val="Arial"/>
        <family val="2"/>
      </rPr>
      <t>88248</t>
    </r>
  </si>
  <si>
    <r>
      <rPr>
        <sz val="7"/>
        <rFont val="Arial"/>
        <family val="2"/>
      </rPr>
      <t>AUXILIAR DE ENCANADOR OU BOMBEIRO HIDRÁULICO COM ENCARGOS COMPLEMENTARES</t>
    </r>
  </si>
  <si>
    <r>
      <rPr>
        <sz val="7"/>
        <rFont val="Arial"/>
        <family val="2"/>
      </rPr>
      <t>88261</t>
    </r>
  </si>
  <si>
    <r>
      <rPr>
        <sz val="7"/>
        <rFont val="Arial"/>
        <family val="2"/>
      </rPr>
      <t>CARPINTEIRO DE ESQUADRIA COM ENCARGOS COMPLEMENTARES</t>
    </r>
  </si>
  <si>
    <r>
      <rPr>
        <sz val="7"/>
        <rFont val="Arial"/>
        <family val="2"/>
      </rPr>
      <t>88262</t>
    </r>
  </si>
  <si>
    <r>
      <rPr>
        <sz val="7"/>
        <rFont val="Arial"/>
        <family val="2"/>
      </rPr>
      <t>CARPINTEIRO DE FORMAS COM ENCARGOS COMPLEMENTARES</t>
    </r>
  </si>
  <si>
    <r>
      <rPr>
        <sz val="7"/>
        <rFont val="Arial"/>
        <family val="2"/>
      </rPr>
      <t>88264</t>
    </r>
  </si>
  <si>
    <r>
      <rPr>
        <sz val="7"/>
        <rFont val="Arial"/>
        <family val="2"/>
      </rPr>
      <t>ELETRICISTA COM ENCARGOS COMPLEMENTARES</t>
    </r>
  </si>
  <si>
    <r>
      <rPr>
        <sz val="7"/>
        <rFont val="Arial"/>
        <family val="2"/>
      </rPr>
      <t>88267</t>
    </r>
  </si>
  <si>
    <r>
      <rPr>
        <sz val="7"/>
        <rFont val="Arial"/>
        <family val="2"/>
      </rPr>
      <t>ENCANADOR OU BOMBEIRO HIDRÁULICO COM ENCARGOS COMPLEMENTARES</t>
    </r>
  </si>
  <si>
    <r>
      <rPr>
        <sz val="7"/>
        <rFont val="Arial"/>
        <family val="2"/>
      </rPr>
      <t>88281</t>
    </r>
  </si>
  <si>
    <r>
      <rPr>
        <sz val="7"/>
        <rFont val="Arial"/>
        <family val="2"/>
      </rPr>
      <t>MOTORISTA DE BASCULANTE COM ENCARGOS COMPLEMENTARES</t>
    </r>
  </si>
  <si>
    <r>
      <rPr>
        <sz val="7"/>
        <rFont val="Arial"/>
        <family val="2"/>
      </rPr>
      <t>88282</t>
    </r>
  </si>
  <si>
    <r>
      <rPr>
        <sz val="7"/>
        <rFont val="Arial"/>
        <family val="2"/>
      </rPr>
      <t>MOTORISTA DE CAMINHÃO COM ENCARGOS COMPLEMENTARES</t>
    </r>
  </si>
  <si>
    <r>
      <rPr>
        <sz val="7"/>
        <rFont val="Arial"/>
        <family val="2"/>
      </rPr>
      <t>88294</t>
    </r>
  </si>
  <si>
    <r>
      <rPr>
        <sz val="7"/>
        <rFont val="Arial"/>
        <family val="2"/>
      </rPr>
      <t>OPERADOR DE ESCAVADEIRA COM ENCARGOS COMPLEMENTARES</t>
    </r>
  </si>
  <si>
    <r>
      <rPr>
        <sz val="7"/>
        <rFont val="Arial"/>
        <family val="2"/>
      </rPr>
      <t>88295</t>
    </r>
  </si>
  <si>
    <r>
      <rPr>
        <sz val="7"/>
        <rFont val="Arial"/>
        <family val="2"/>
      </rPr>
      <t>OPERADOR DE GUINCHO COM ENCARGOS COMPLEMENTARES</t>
    </r>
  </si>
  <si>
    <r>
      <rPr>
        <sz val="7"/>
        <rFont val="Arial"/>
        <family val="2"/>
      </rPr>
      <t>88296</t>
    </r>
  </si>
  <si>
    <r>
      <rPr>
        <sz val="7"/>
        <rFont val="Arial"/>
        <family val="2"/>
      </rPr>
      <t>OPERADOR DE GUINDASTE COM ENCARGOS COMPLEMENTARES</t>
    </r>
  </si>
  <si>
    <r>
      <rPr>
        <sz val="7"/>
        <rFont val="Arial"/>
        <family val="2"/>
      </rPr>
      <t>88297</t>
    </r>
  </si>
  <si>
    <r>
      <rPr>
        <sz val="7"/>
        <rFont val="Arial"/>
        <family val="2"/>
      </rPr>
      <t>OPERADOR DE MÁQUINAS E EQUIPAMENTOS COM ENCARGOS COMPLEMENTARES</t>
    </r>
  </si>
  <si>
    <r>
      <rPr>
        <sz val="7"/>
        <rFont val="Arial"/>
        <family val="2"/>
      </rPr>
      <t>88298</t>
    </r>
  </si>
  <si>
    <r>
      <rPr>
        <sz val="7"/>
        <rFont val="Arial"/>
        <family val="2"/>
      </rPr>
      <t>OPERADOR DE MARTELETE OU MARTELETEIRO COM ENCARGOS COMPLEMENTARES</t>
    </r>
  </si>
  <si>
    <r>
      <rPr>
        <sz val="7"/>
        <rFont val="Arial"/>
        <family val="2"/>
      </rPr>
      <t>88309</t>
    </r>
  </si>
  <si>
    <r>
      <rPr>
        <sz val="7"/>
        <rFont val="Arial"/>
        <family val="2"/>
      </rPr>
      <t>PEDREIRO COM ENCARGOS COMPLEMENTARES</t>
    </r>
  </si>
  <si>
    <r>
      <rPr>
        <sz val="7"/>
        <rFont val="Arial"/>
        <family val="2"/>
      </rPr>
      <t>88316</t>
    </r>
  </si>
  <si>
    <r>
      <rPr>
        <sz val="7"/>
        <rFont val="Arial"/>
        <family val="2"/>
      </rPr>
      <t>SERVENTE COM ENCARGOS COMPLEMENTARES</t>
    </r>
  </si>
  <si>
    <r>
      <rPr>
        <sz val="7"/>
        <rFont val="Arial"/>
        <family val="2"/>
      </rPr>
      <t>88377</t>
    </r>
  </si>
  <si>
    <r>
      <rPr>
        <sz val="7"/>
        <rFont val="Arial"/>
        <family val="2"/>
      </rPr>
      <t>OPERADOR DE BETONEIRA ESTACIONÁRIA/MISTURADOR COM ENCARGOS COMPLEMENTARES</t>
    </r>
  </si>
  <si>
    <r>
      <rPr>
        <sz val="7"/>
        <rFont val="Arial"/>
        <family val="2"/>
      </rPr>
      <t>88386</t>
    </r>
  </si>
  <si>
    <r>
      <rPr>
        <sz val="7"/>
        <rFont val="Arial"/>
        <family val="2"/>
      </rPr>
      <t>MISTURADOR DE ARGAMASSA, EIXO HORIZONTAL, CAPACIDADE DE MISTURA 300 KG, MOTOR ELÉTRICO POTÊNCIA 5 CV - CHP DIURNO. AF_06/2014</t>
    </r>
  </si>
  <si>
    <r>
      <rPr>
        <sz val="7"/>
        <rFont val="Arial"/>
        <family val="2"/>
      </rPr>
      <t>88387</t>
    </r>
  </si>
  <si>
    <r>
      <rPr>
        <sz val="7"/>
        <rFont val="Arial"/>
        <family val="2"/>
      </rPr>
      <t>MISTURADOR DE ARGAMASSA, EIXO HORIZONTAL, CAPACIDADE DE MISTURA 300 KG, MOTOR ELÉTRICO POTÊNCIA 5 CV - DEPRECIAÇÃO. AF_06/2014</t>
    </r>
  </si>
  <si>
    <r>
      <rPr>
        <sz val="7"/>
        <rFont val="Arial"/>
        <family val="2"/>
      </rPr>
      <t>88389</t>
    </r>
  </si>
  <si>
    <r>
      <rPr>
        <sz val="7"/>
        <rFont val="Arial"/>
        <family val="2"/>
      </rPr>
      <t>MISTURADOR DE ARGAMASSA, EIXO HORIZONTAL, CAPACIDADE DE MISTURA 300 KG, MOTOR ELÉTRICO POTÊNCIA 5 CV - JUROS. AF_06/2014</t>
    </r>
  </si>
  <si>
    <r>
      <rPr>
        <sz val="7"/>
        <rFont val="Arial"/>
        <family val="2"/>
      </rPr>
      <t>88390</t>
    </r>
  </si>
  <si>
    <r>
      <rPr>
        <sz val="7"/>
        <rFont val="Arial"/>
        <family val="2"/>
      </rPr>
      <t>MISTURADOR DE ARGAMASSA, EIXO HORIZONTAL, CAPACIDADE DE MISTURA 300 KG, MOTOR ELÉTRICO POTÊNCIA 5 CV - MANUTENÇÃO. AF_06/2014</t>
    </r>
  </si>
  <si>
    <r>
      <rPr>
        <sz val="7"/>
        <rFont val="Arial"/>
        <family val="2"/>
      </rPr>
      <t>88391</t>
    </r>
  </si>
  <si>
    <r>
      <rPr>
        <sz val="7"/>
        <rFont val="Arial"/>
        <family val="2"/>
      </rPr>
      <t>MISTURADOR DE ARGAMASSA, EIXO HORIZONTAL, CAPACIDADE DE MISTURA 300 KG, MOTOR ELÉTRICO POTÊNCIA 5 CV - MATERIAIS NA OPERAÇÃO. AF_06/2014</t>
    </r>
  </si>
  <si>
    <r>
      <rPr>
        <sz val="7"/>
        <rFont val="Arial"/>
        <family val="2"/>
      </rPr>
      <t>88392</t>
    </r>
  </si>
  <si>
    <r>
      <rPr>
        <sz val="7"/>
        <rFont val="Arial"/>
        <family val="2"/>
      </rPr>
      <t>MISTURADOR DE ARGAMASSA, EIXO HORIZONTAL, CAPACIDADE DE MISTURA 300 KG, MOTOR ELÉTRICO POTÊNCIA 5 CV - CHI DIURNO. AF_06/2014</t>
    </r>
  </si>
  <si>
    <r>
      <rPr>
        <sz val="7"/>
        <rFont val="Arial"/>
        <family val="2"/>
      </rPr>
      <t>88629</t>
    </r>
  </si>
  <si>
    <r>
      <rPr>
        <sz val="7"/>
        <rFont val="Arial"/>
        <family val="2"/>
      </rPr>
      <t>ARGAMASSA TRAÇO 1:3 (EM VOLUME DE CIMENTO E AREIA MÉDIA ÚMIDA), PREPARO MANUAL. AF_08/2019</t>
    </r>
  </si>
  <si>
    <r>
      <rPr>
        <sz val="7"/>
        <rFont val="Arial"/>
        <family val="2"/>
      </rPr>
      <t>88826</t>
    </r>
  </si>
  <si>
    <r>
      <rPr>
        <sz val="7"/>
        <rFont val="Arial"/>
        <family val="2"/>
      </rPr>
      <t>BETONEIRA CAPACIDADE NOMINAL DE 400 L, CAPACIDADE DE MISTURA 280 L, MOTOR ELÉTRICO TRIFÁSICO POTÊNCIA DE 2 CV, SEM CARREGADOR - DEPRECIAÇÃO. AF_10/2014</t>
    </r>
  </si>
  <si>
    <r>
      <rPr>
        <sz val="7"/>
        <rFont val="Arial"/>
        <family val="2"/>
      </rPr>
      <t>88827</t>
    </r>
  </si>
  <si>
    <r>
      <rPr>
        <sz val="7"/>
        <rFont val="Arial"/>
        <family val="2"/>
      </rPr>
      <t>BETONEIRA CAPACIDADE NOMINAL DE 400 L, CAPACIDADE DE MISTURA 280 L, MOTOR ELÉTRICO TRIFÁSICO POTÊNCIA DE 2 CV, SEM CARREGADOR - JUROS. AF_10/2014</t>
    </r>
  </si>
  <si>
    <r>
      <rPr>
        <sz val="7"/>
        <rFont val="Arial"/>
        <family val="2"/>
      </rPr>
      <t>88828</t>
    </r>
  </si>
  <si>
    <r>
      <rPr>
        <sz val="7"/>
        <rFont val="Arial"/>
        <family val="2"/>
      </rPr>
      <t>BETONEIRA CAPACIDADE NOMINAL DE 400 L, CAPACIDADE DE MISTURA 280 L, MOTOR ELÉTRICO TRIFÁSICO POTÊNCIA DE 2 CV, SEM CARREGADOR - MANUTENÇÃO. AF_10/2014</t>
    </r>
  </si>
  <si>
    <r>
      <rPr>
        <sz val="7"/>
        <rFont val="Arial"/>
        <family val="2"/>
      </rPr>
      <t>88829</t>
    </r>
  </si>
  <si>
    <r>
      <rPr>
        <sz val="7"/>
        <rFont val="Arial"/>
        <family val="2"/>
      </rPr>
      <t>BETONEIRA CAPACIDADE NOMINAL DE 400 L, CAPACIDADE DE MISTURA 280 L, MOTOR ELÉTRICO TRIFÁSICO POTÊNCIA DE 2 CV, SEM CARREGADOR - MATERIAIS NA OPERAÇÃO. AF_10/2014</t>
    </r>
  </si>
  <si>
    <r>
      <rPr>
        <sz val="7"/>
        <rFont val="Arial"/>
        <family val="2"/>
      </rPr>
      <t>88830</t>
    </r>
  </si>
  <si>
    <r>
      <rPr>
        <sz val="7"/>
        <rFont val="Arial"/>
        <family val="2"/>
      </rPr>
      <t>BETONEIRA CAPACIDADE NOMINAL DE 400 L, CAPACIDADE DE MISTURA 280 L, MOTOR ELÉTRICO TRIFÁSICO POTÊNCIA DE 2 CV, SEM CARREGADOR - CHP DIURNO. AF_10/2014</t>
    </r>
  </si>
  <si>
    <r>
      <rPr>
        <sz val="7"/>
        <rFont val="Arial"/>
        <family val="2"/>
      </rPr>
      <t>88831</t>
    </r>
  </si>
  <si>
    <r>
      <rPr>
        <sz val="7"/>
        <rFont val="Arial"/>
        <family val="2"/>
      </rPr>
      <t>BETONEIRA CAPACIDADE NOMINAL DE 400 L, CAPACIDADE DE MISTURA 280 L, MOTOR ELÉTRICO TRIFÁSICO POTÊNCIA DE 2 CV, SEM CARREGADOR - CHI DIURNO. AF_10/2014</t>
    </r>
  </si>
  <si>
    <r>
      <rPr>
        <sz val="7"/>
        <rFont val="Arial"/>
        <family val="2"/>
      </rPr>
      <t>88857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</si>
  <si>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DEPRECIAÇÃO. AF_06/2014</t>
    </r>
  </si>
  <si>
    <r>
      <rPr>
        <sz val="7"/>
        <rFont val="Arial"/>
        <family val="2"/>
      </rPr>
      <t>88858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</si>
  <si>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JUROS. AF_06/2014</t>
    </r>
  </si>
  <si>
    <r>
      <rPr>
        <sz val="7"/>
        <rFont val="Arial"/>
        <family val="2"/>
      </rPr>
      <t>89221</t>
    </r>
  </si>
  <si>
    <r>
      <rPr>
        <sz val="7"/>
        <rFont val="Arial"/>
        <family val="2"/>
      </rPr>
      <t>BETONEIRA CAPACIDADE NOMINAL DE 600 L, CAPACIDADE DE MISTURA 360 L, MOTOR ELÉTRICO TRIFÁSICO POTÊNCIA DE 4 CV, SEM CARREGADOR - DEPRECIAÇÃO. AF_11/2014</t>
    </r>
  </si>
  <si>
    <r>
      <rPr>
        <sz val="7"/>
        <rFont val="Arial"/>
        <family val="2"/>
      </rPr>
      <t>89222</t>
    </r>
  </si>
  <si>
    <r>
      <rPr>
        <sz val="7"/>
        <rFont val="Arial"/>
        <family val="2"/>
      </rPr>
      <t>BETONEIRA CAPACIDADE NOMINAL DE 600 L, CAPACIDADE DE MISTURA 360 L, MOTOR ELÉTRICO TRIFÁSICO POTÊNCIA DE 4 CV, SEM CARREGADOR - JUROS. AF_11/2014</t>
    </r>
  </si>
  <si>
    <r>
      <rPr>
        <sz val="7"/>
        <rFont val="Arial"/>
        <family val="2"/>
      </rPr>
      <t>89223</t>
    </r>
  </si>
  <si>
    <r>
      <rPr>
        <sz val="7"/>
        <rFont val="Arial"/>
        <family val="2"/>
      </rPr>
      <t>BETONEIRA CAPACIDADE NOMINAL DE 600 L, CAPACIDADE DE MISTURA 360 L, MOTOR ELÉTRICO TRIFÁSICO POTÊNCIA DE 4 CV, SEM CARREGADOR - MANUTENÇÃO. AF_11/2014</t>
    </r>
  </si>
  <si>
    <r>
      <rPr>
        <sz val="7"/>
        <rFont val="Arial"/>
        <family val="2"/>
      </rPr>
      <t>89224</t>
    </r>
  </si>
  <si>
    <r>
      <rPr>
        <sz val="7"/>
        <rFont val="Arial"/>
        <family val="2"/>
      </rPr>
      <t>BETONEIRA CAPACIDADE NOMINAL DE 600 L, CAPACIDADE DE MISTURA 360 L, MOTOR ELÉTRICO TRIFÁSICO POTÊNCIA DE 4 CV, SEM CARREGADOR - MATERIAIS NA OPERAÇÃO. AF_11/2014</t>
    </r>
  </si>
  <si>
    <r>
      <rPr>
        <sz val="7"/>
        <rFont val="Arial"/>
        <family val="2"/>
      </rPr>
      <t>89225</t>
    </r>
  </si>
  <si>
    <r>
      <rPr>
        <sz val="7"/>
        <rFont val="Arial"/>
        <family val="2"/>
      </rPr>
      <t>BETONEIRA CAPACIDADE NOMINAL DE 600 L, CAPACIDADE DE MISTURA 360 L, MOTOR ELÉTRICO TRIFÁSICO POTÊNCIA DE 4 CV, SEM CARREGADOR - CHP DIURNO. AF_11/2014</t>
    </r>
  </si>
  <si>
    <r>
      <rPr>
        <sz val="7"/>
        <rFont val="Arial"/>
        <family val="2"/>
      </rPr>
      <t>89226</t>
    </r>
  </si>
  <si>
    <r>
      <rPr>
        <sz val="7"/>
        <rFont val="Arial"/>
        <family val="2"/>
      </rPr>
      <t>BETONEIRA CAPACIDADE NOMINAL DE 600 L, CAPACIDADE DE MISTURA 360 L, MOTOR ELÉTRICO TRIFÁSICO POTÊNCIA DE 4 CV, SEM CARREGADOR - CHI DIURNO. AF_11/2014</t>
    </r>
  </si>
  <si>
    <r>
      <rPr>
        <sz val="7"/>
        <rFont val="Arial"/>
        <family val="2"/>
      </rPr>
      <t>89264</t>
    </r>
  </si>
  <si>
    <r>
      <rPr>
        <sz val="7"/>
        <rFont val="Arial"/>
        <family val="2"/>
      </rPr>
      <t>CAMINHÃO TOCO, PBT 16.000 KG, CARGA ÚTIL MÁX. 10.685 KG, DIST. ENTRE EIXOS 4,8 M, POTÊNCIA 189 CV, INCLUSIVE CARROCERIA FIXA ABERTA DE MADEIRA P/ TRANSPORTE GERAL DE CARGA SECA, DIMEN. APROX. 2,5 X 7,00 X 0,50 M - DEPRECIAÇÃO. AF_06/2014</t>
    </r>
  </si>
  <si>
    <r>
      <rPr>
        <sz val="7"/>
        <rFont val="Arial"/>
        <family val="2"/>
      </rPr>
      <t>89265</t>
    </r>
  </si>
  <si>
    <r>
      <rPr>
        <sz val="7"/>
        <rFont val="Arial"/>
        <family val="2"/>
      </rPr>
      <t>CAMINHÃO TOCO, PBT 16.000 KG, CARGA ÚTIL MÁX. 10.685 KG, DIST. ENTRE EIXOS 4,8 M, POTÊNCIA 189 CV, INCLUSIVE CARROCERIA FIXA ABERTA DE MADEIRA P/ TRANSPORTE GERAL DE CARGA SECA, DIMEN. APROX. 2,5 X 7,00 X 0,50 M - JUROS. AF_06/2014</t>
    </r>
  </si>
  <si>
    <r>
      <rPr>
        <sz val="7"/>
        <rFont val="Arial"/>
        <family val="2"/>
      </rPr>
      <t>89266</t>
    </r>
  </si>
  <si>
    <r>
      <rPr>
        <sz val="7"/>
        <rFont val="Arial"/>
        <family val="2"/>
      </rPr>
      <t>CAMINHÃO TOCO, PBT 16.000 KG, CARGA ÚTIL MÁX. 10.685 KG, DIST. ENTRE EIXOS 4,8 M, POTÊNCIA 189 CV, INCLUSIVE CARROCERIA FIXA ABERTA DE MADEIRA P/ TRANSPORTE GERAL DE CARGA SECA, DIMEN. APROX. 2,5 X 7,00 X 0,50 M - IMPOSTOS E SEGUROS. AF_06/2014</t>
    </r>
  </si>
  <si>
    <r>
      <rPr>
        <sz val="7"/>
        <rFont val="Arial"/>
        <family val="2"/>
      </rPr>
      <t>90582</t>
    </r>
  </si>
  <si>
    <r>
      <rPr>
        <sz val="7"/>
        <rFont val="Arial"/>
        <family val="2"/>
      </rPr>
      <t>VIBRADOR DE IMERSÃO, DIÂMETRO DE PONTEIRA 45MM, MOTOR ELÉTRICO TRIFÁSICO POTÊNCIA DE 2 CV - DEPRECIAÇÃO. AF_06/2015</t>
    </r>
  </si>
  <si>
    <r>
      <rPr>
        <sz val="7"/>
        <rFont val="Arial"/>
        <family val="2"/>
      </rPr>
      <t>90583</t>
    </r>
  </si>
  <si>
    <r>
      <rPr>
        <sz val="7"/>
        <rFont val="Arial"/>
        <family val="2"/>
      </rPr>
      <t>VIBRADOR DE IMERSÃO, DIÂMETRO DE PONTEIRA 45MM, MOTOR ELÉTRICO TRIFÁSICO POTÊNCIA DE 2 CV - JUROS. AF_06/2015</t>
    </r>
  </si>
  <si>
    <r>
      <rPr>
        <sz val="7"/>
        <rFont val="Arial"/>
        <family val="2"/>
      </rPr>
      <t>90584</t>
    </r>
  </si>
  <si>
    <r>
      <rPr>
        <sz val="7"/>
        <rFont val="Arial"/>
        <family val="2"/>
      </rPr>
      <t>VIBRADOR DE IMERSÃO, DIÂMETRO DE PONTEIRA 45MM, MOTOR ELÉTRICO TRIFÁSICO POTÊNCIA DE 2 CV - MANUTENÇÃO. AF_06/2015</t>
    </r>
  </si>
  <si>
    <r>
      <rPr>
        <sz val="7"/>
        <rFont val="Arial"/>
        <family val="2"/>
      </rPr>
      <t>90585</t>
    </r>
  </si>
  <si>
    <r>
      <rPr>
        <sz val="7"/>
        <rFont val="Arial"/>
        <family val="2"/>
      </rPr>
      <t>VIBRADOR DE IMERSÃO, DIÂMETRO DE PONTEIRA 45MM, MOTOR ELÉTRICO TRIFÁSICO POTÊNCIA DE 2 CV - MATERIAIS NA OPERAÇÃO. AF_06/2015</t>
    </r>
  </si>
  <si>
    <r>
      <rPr>
        <sz val="7"/>
        <rFont val="Arial"/>
        <family val="2"/>
      </rPr>
      <t>90586</t>
    </r>
  </si>
  <si>
    <r>
      <rPr>
        <sz val="7"/>
        <rFont val="Arial"/>
        <family val="2"/>
      </rPr>
      <t>VIBRADOR DE IMERSÃO, DIÂMETRO DE PONTEIRA 45MM, MOTOR ELÉTRICO TRIFÁSICO POTÊNCIA DE 2 CV - CHP DIURNO. AF_06/2015</t>
    </r>
  </si>
  <si>
    <r>
      <rPr>
        <sz val="7"/>
        <rFont val="Arial"/>
        <family val="2"/>
      </rPr>
      <t>90587</t>
    </r>
  </si>
  <si>
    <r>
      <rPr>
        <sz val="7"/>
        <rFont val="Arial"/>
        <family val="2"/>
      </rPr>
      <t>VIBRADOR DE IMERSÃO, DIÂMETRO DE PONTEIRA 45MM, MOTOR ELÉTRICO TRIFÁSICO POTÊNCIA DE 2 CV - CHI DIURNO. AF_06/2015</t>
    </r>
  </si>
  <si>
    <r>
      <rPr>
        <sz val="7"/>
        <rFont val="Arial"/>
        <family val="2"/>
      </rPr>
      <t>91396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</si>
  <si>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DEPRECIAÇÃO. AF_06/2014</t>
    </r>
  </si>
  <si>
    <r>
      <rPr>
        <sz val="7"/>
        <rFont val="Arial"/>
        <family val="2"/>
      </rPr>
      <t>91397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</si>
  <si>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JUROS. AF_06/2014</t>
    </r>
  </si>
  <si>
    <r>
      <rPr>
        <sz val="7"/>
        <rFont val="Arial"/>
        <family val="2"/>
      </rPr>
      <t>91398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</si>
  <si>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IMPOSTOS E SEGUROS. AF_06/2014</t>
    </r>
  </si>
  <si>
    <r>
      <rPr>
        <sz val="7"/>
        <rFont val="Arial"/>
        <family val="2"/>
      </rPr>
      <t>91402</t>
    </r>
  </si>
  <si>
    <r>
      <rPr>
        <sz val="7"/>
        <rFont val="Arial"/>
        <family val="2"/>
      </rPr>
      <t>CAMINHÃO BASCULANTE 6 M3 TOCO, PESO BRUTO TOTAL 16.000 KG, CARGA ÚTIL MÁXIMA 11.130 KG, DISTÂNCIA ENTRE EIXOS 5,36 M, POTÊNCIA 185 CV, INCLUSIVE CAÇAMBA METÁLICA - IMPOSTOS E SEGUROS. AF_06/2014</t>
    </r>
  </si>
  <si>
    <r>
      <rPr>
        <sz val="7"/>
        <rFont val="Arial"/>
        <family val="2"/>
      </rPr>
      <t>91529</t>
    </r>
  </si>
  <si>
    <r>
      <rPr>
        <sz val="7"/>
        <rFont val="Arial"/>
        <family val="2"/>
      </rPr>
      <t>COMPACTADOR DE SOLOS DE PERCUSSÃO (SOQUETE) COM MOTOR A GASOLINA 4 TEMPOS, POTÊNCIA 4 CV - DEPRECIAÇÃO. AF_08/2015</t>
    </r>
  </si>
  <si>
    <r>
      <rPr>
        <sz val="7"/>
        <rFont val="Arial"/>
        <family val="2"/>
      </rPr>
      <t>91530</t>
    </r>
  </si>
  <si>
    <r>
      <rPr>
        <sz val="7"/>
        <rFont val="Arial"/>
        <family val="2"/>
      </rPr>
      <t>COMPACTADOR DE SOLOS DE PERCUSSÃO (SOQUETE) COM MOTOR A GASOLINA 4 TEMPOS, POTÊNCIA 4 CV - JUROS. AF_08/2015</t>
    </r>
  </si>
  <si>
    <r>
      <rPr>
        <sz val="7"/>
        <rFont val="Arial"/>
        <family val="2"/>
      </rPr>
      <t>91531</t>
    </r>
  </si>
  <si>
    <r>
      <rPr>
        <sz val="7"/>
        <rFont val="Arial"/>
        <family val="2"/>
      </rPr>
      <t>COMPACTADOR DE SOLOS DE PERCUSSÃO (SOQUETE) COM MOTOR A GASOLINA 4 TEMPOS, POTÊNCIA 4 CV - MANUTENÇÃO. AF_08/2015</t>
    </r>
  </si>
  <si>
    <r>
      <rPr>
        <sz val="7"/>
        <rFont val="Arial"/>
        <family val="2"/>
      </rPr>
      <t>91532</t>
    </r>
  </si>
  <si>
    <r>
      <rPr>
        <sz val="7"/>
        <rFont val="Arial"/>
        <family val="2"/>
      </rPr>
      <t>COMPACTADOR DE SOLOS DE PERCUSSÃO (SOQUETE) COM MOTOR A GASOLINA 4 TEMPOS, POTÊNCIA 4 CV - MATERIAIS NA OPERAÇÃO. AF_08/2015</t>
    </r>
  </si>
  <si>
    <r>
      <rPr>
        <sz val="7"/>
        <rFont val="Arial"/>
        <family val="2"/>
      </rPr>
      <t>91533</t>
    </r>
  </si>
  <si>
    <r>
      <rPr>
        <sz val="7"/>
        <rFont val="Arial"/>
        <family val="2"/>
      </rPr>
      <t>COMPACTADOR DE SOLOS DE PERCUSSÃO (SOQUETE) COM MOTOR A GASOLINA 4 TEMPOS, POTÊNCIA 4 CV - CHP DIURNO. AF_08/2015</t>
    </r>
  </si>
  <si>
    <r>
      <rPr>
        <sz val="7"/>
        <rFont val="Arial"/>
        <family val="2"/>
      </rPr>
      <t>91534</t>
    </r>
  </si>
  <si>
    <r>
      <rPr>
        <sz val="7"/>
        <rFont val="Arial"/>
        <family val="2"/>
      </rPr>
      <t>COMPACTADOR DE SOLOS DE PERCUSSÃO (SOQUETE) COM MOTOR A GASOLINA 4 TEMPOS, POTÊNCIA 4 CV - CHI DIURNO. AF_08/2015</t>
    </r>
  </si>
  <si>
    <r>
      <rPr>
        <sz val="7"/>
        <rFont val="Arial"/>
        <family val="2"/>
      </rPr>
      <t>91688</t>
    </r>
  </si>
  <si>
    <r>
      <rPr>
        <sz val="7"/>
        <rFont val="Arial"/>
        <family val="2"/>
      </rPr>
      <t>SERRA CIRCULAR DE BANCADA COM MOTOR ELÉTRICO POTÊNCIA DE 5HP, COM COIFA PARA DISCO 10" - DEPRECIAÇÃO. AF_08/2015</t>
    </r>
  </si>
  <si>
    <r>
      <rPr>
        <sz val="7"/>
        <rFont val="Arial"/>
        <family val="2"/>
      </rPr>
      <t>91689</t>
    </r>
  </si>
  <si>
    <r>
      <rPr>
        <sz val="7"/>
        <rFont val="Arial"/>
        <family val="2"/>
      </rPr>
      <t>SERRA CIRCULAR DE BANCADA COM MOTOR ELÉTRICO POTÊNCIA DE 5HP, COM COIFA PARA DISCO 10" - JUROS. AF_08/2015</t>
    </r>
  </si>
  <si>
    <r>
      <rPr>
        <sz val="7"/>
        <rFont val="Arial"/>
        <family val="2"/>
      </rPr>
      <t>91690</t>
    </r>
  </si>
  <si>
    <r>
      <rPr>
        <sz val="7"/>
        <rFont val="Arial"/>
        <family val="2"/>
      </rPr>
      <t>SERRA CIRCULAR DE BANCADA COM MOTOR ELÉTRICO POTÊNCIA DE 5HP, COM COIFA PARA DISCO 10" - MANUTENÇÃO. AF_08/2015</t>
    </r>
  </si>
  <si>
    <r>
      <rPr>
        <sz val="7"/>
        <rFont val="Arial"/>
        <family val="2"/>
      </rPr>
      <t>91691</t>
    </r>
  </si>
  <si>
    <r>
      <rPr>
        <sz val="7"/>
        <rFont val="Arial"/>
        <family val="2"/>
      </rPr>
      <t>SERRA CIRCULAR DE BANCADA COM MOTOR ELÉTRICO POTÊNCIA DE 5HP, COM COIFA PARA DISCO 10" - MATERIAIS NA OPERAÇÃO. AF_08/2015</t>
    </r>
  </si>
  <si>
    <r>
      <rPr>
        <sz val="7"/>
        <rFont val="Arial"/>
        <family val="2"/>
      </rPr>
      <t>91692</t>
    </r>
  </si>
  <si>
    <r>
      <rPr>
        <sz val="7"/>
        <rFont val="Arial"/>
        <family val="2"/>
      </rPr>
      <t>SERRA CIRCULAR DE BANCADA COM MOTOR ELÉTRICO POTÊNCIA DE 5HP, COM COIFA PARA DISCO 10" - CHP DIURNO. AF_08/2015</t>
    </r>
  </si>
  <si>
    <r>
      <rPr>
        <sz val="7"/>
        <rFont val="Arial"/>
        <family val="2"/>
      </rPr>
      <t>91693</t>
    </r>
  </si>
  <si>
    <r>
      <rPr>
        <sz val="7"/>
        <rFont val="Arial"/>
        <family val="2"/>
      </rPr>
      <t>SERRA CIRCULAR DE BANCADA COM MOTOR ELÉTRICO POTÊNCIA DE 5HP, COM COIFA PARA DISCO 10" - CHI DIURNO. AF_08/2015</t>
    </r>
  </si>
  <si>
    <r>
      <rPr>
        <sz val="7"/>
        <rFont val="Arial"/>
        <family val="2"/>
      </rPr>
      <t>92783</t>
    </r>
  </si>
  <si>
    <r>
      <rPr>
        <sz val="7"/>
        <rFont val="Arial"/>
        <family val="2"/>
      </rPr>
      <t>ARMAÇÃO DE LAJE DE UMA ESTRUTURA CONVENCIONAL DE CONCRETO ARMADO EM UMA EDIFICAÇÃO TÉRREA OU SOBRADO UTILIZANDO AÇO CA-60 DE 4,2 MM - MONTAGEM. AF_12/2015</t>
    </r>
  </si>
  <si>
    <r>
      <rPr>
        <sz val="7"/>
        <rFont val="Arial"/>
        <family val="2"/>
      </rPr>
      <t>92799</t>
    </r>
  </si>
  <si>
    <r>
      <rPr>
        <sz val="7"/>
        <rFont val="Arial"/>
        <family val="2"/>
      </rPr>
      <t>CORTE E DOBRA DE AÇO CA-60, DIÂMETRO DE 4,2 MM, UTILIZADO EM LAJE. AF_12/2015</t>
    </r>
  </si>
  <si>
    <r>
      <rPr>
        <sz val="7"/>
        <rFont val="Arial"/>
        <family val="2"/>
      </rPr>
      <t>93277</t>
    </r>
  </si>
  <si>
    <r>
      <rPr>
        <sz val="7"/>
        <rFont val="Arial"/>
        <family val="2"/>
      </rPr>
      <t>GUINCHO ELÉTRICO DE COLUNA, CAPACIDADE 400 KG, COM MOTO FREIO, MOTOR TRIFÁSICO DE 1,25 CV - DEPRECIAÇÃO. AF_03/2016</t>
    </r>
  </si>
  <si>
    <r>
      <rPr>
        <sz val="7"/>
        <rFont val="Arial"/>
        <family val="2"/>
      </rPr>
      <t>93278</t>
    </r>
  </si>
  <si>
    <r>
      <rPr>
        <sz val="7"/>
        <rFont val="Arial"/>
        <family val="2"/>
      </rPr>
      <t>GUINCHO ELÉTRICO DE COLUNA, CAPACIDADE 400 KG, COM MOTO FREIO, MOTOR TRIFÁSICO DE 1,25 CV - JUROS. AF_03/2016</t>
    </r>
  </si>
  <si>
    <r>
      <rPr>
        <sz val="7"/>
        <rFont val="Arial"/>
        <family val="2"/>
      </rPr>
      <t>93279</t>
    </r>
  </si>
  <si>
    <r>
      <rPr>
        <sz val="7"/>
        <rFont val="Arial"/>
        <family val="2"/>
      </rPr>
      <t>GUINCHO ELÉTRICO DE COLUNA, CAPACIDADE 400 KG, COM MOTO FREIO, MOTOR TRIFÁSICO DE 1,25 CV - MANUTENÇÃO. AF_03/2016</t>
    </r>
  </si>
  <si>
    <r>
      <rPr>
        <sz val="7"/>
        <rFont val="Arial"/>
        <family val="2"/>
      </rPr>
      <t>93280</t>
    </r>
  </si>
  <si>
    <r>
      <rPr>
        <sz val="7"/>
        <rFont val="Arial"/>
        <family val="2"/>
      </rPr>
      <t>GUINCHO ELÉTRICO DE COLUNA, CAPACIDADE 400 KG, COM MOTO FREIO, MOTOR TRIFÁSICO DE 1,25 CV - MATERIAIS NA OPERAÇÃO. AF_03/2016</t>
    </r>
  </si>
  <si>
    <r>
      <rPr>
        <sz val="7"/>
        <rFont val="Arial"/>
        <family val="2"/>
      </rPr>
      <t>93283</t>
    </r>
  </si>
  <si>
    <r>
      <rPr>
        <sz val="7"/>
        <rFont val="Arial"/>
        <family val="2"/>
      </rPr>
      <t>GUINDASTE HIDRÁULICO AUTOPROPELIDO, COM LANÇA TELESCÓPICA 40 M, CAPACIDADE MÁXIMA 60 T, POTÊNCIA 260 KW - DEPRECIAÇÃO. AF_03/2016</t>
    </r>
  </si>
  <si>
    <r>
      <rPr>
        <sz val="7"/>
        <rFont val="Arial"/>
        <family val="2"/>
      </rPr>
      <t>93284</t>
    </r>
  </si>
  <si>
    <r>
      <rPr>
        <sz val="7"/>
        <rFont val="Arial"/>
        <family val="2"/>
      </rPr>
      <t>GUINDASTE HIDRÁULICO AUTOPROPELIDO, COM LANÇA TELESCÓPICA 40 M, CAPACIDADE MÁXIMA 60 T, POTÊNCIA 260 KW - JUROS. AF_03/2016</t>
    </r>
  </si>
  <si>
    <r>
      <rPr>
        <sz val="7"/>
        <rFont val="Arial"/>
        <family val="2"/>
      </rPr>
      <t>93285</t>
    </r>
  </si>
  <si>
    <r>
      <rPr>
        <sz val="7"/>
        <rFont val="Arial"/>
        <family val="2"/>
      </rPr>
      <t>GUINDASTE HIDRÁULICO AUTOPROPELIDO, COM LANÇA TELESCÓPICA 40 M, CAPACIDADE MÁXIMA 60 T, POTÊNCIA 260 KW - MANUTENÇÃO. AF_03/2016</t>
    </r>
  </si>
  <si>
    <r>
      <rPr>
        <sz val="7"/>
        <rFont val="Arial"/>
        <family val="2"/>
      </rPr>
      <t>93286</t>
    </r>
  </si>
  <si>
    <r>
      <rPr>
        <sz val="7"/>
        <rFont val="Arial"/>
        <family val="2"/>
      </rPr>
      <t>GUINDASTE HIDRÁULICO AUTOPROPELIDO, COM LANÇA TELESCÓPICA 40 M, CAPACIDADE MÁXIMA 60 T, POTÊNCIA 260 KW - MATERIAIS NA OPERAÇÃO. AF_03/2016</t>
    </r>
  </si>
  <si>
    <r>
      <rPr>
        <sz val="7"/>
        <rFont val="Arial"/>
        <family val="2"/>
      </rPr>
      <t>93296</t>
    </r>
  </si>
  <si>
    <r>
      <rPr>
        <sz val="7"/>
        <rFont val="Arial"/>
        <family val="2"/>
      </rPr>
      <t>GUINDASTE HIDRÁULICO AUTOPROPELIDO, COM LANÇA TELESCÓPICA 40 M, CAPACIDADE MÁXIMA 60 T, POTÊNCIA 260 KW - IMPOSTOS E SEGUROS. AF_03/2016</t>
    </r>
  </si>
  <si>
    <r>
      <rPr>
        <sz val="7"/>
        <rFont val="Arial"/>
        <family val="2"/>
      </rPr>
      <t>94971</t>
    </r>
  </si>
  <si>
    <r>
      <rPr>
        <sz val="7"/>
        <rFont val="Arial"/>
        <family val="2"/>
      </rPr>
      <t>CONCRETO FCK = 25MPA, TRAÇO 1:2,3:2,7 (EM MASSA SECA DE CIMENTO/ AREIA MÉDIA/ BRITA 1) - PREPARO MECÂNICO COM BETONEIRA 600 L. AF_05/2021</t>
    </r>
  </si>
  <si>
    <r>
      <rPr>
        <sz val="7"/>
        <rFont val="Arial"/>
        <family val="2"/>
      </rPr>
      <t>94972</t>
    </r>
  </si>
  <si>
    <r>
      <rPr>
        <sz val="7"/>
        <rFont val="Arial"/>
        <family val="2"/>
      </rPr>
      <t>CONCRETO FCK = 30MPA, TRAÇO 1:2,1:2,5 (EM MASSA SECA DE CIMENTO/ AREIA MÉDIA/ BRITA 1) - PREPARO MECÂNICO COM BETONEIRA 600 L. AF_05/2021</t>
    </r>
  </si>
  <si>
    <r>
      <rPr>
        <sz val="7"/>
        <rFont val="Arial"/>
        <family val="2"/>
      </rPr>
      <t>95114</t>
    </r>
  </si>
  <si>
    <r>
      <rPr>
        <sz val="7"/>
        <rFont val="Arial"/>
        <family val="2"/>
      </rPr>
      <t>MARTELETE OU ROMPEDOR PNEUMÁTICO MANUAL, 28 KG, COM SILENCIADOR - DEPRECIAÇÃO. AF_07/2016</t>
    </r>
  </si>
  <si>
    <r>
      <rPr>
        <sz val="7"/>
        <rFont val="Arial"/>
        <family val="2"/>
      </rPr>
      <t>95115</t>
    </r>
  </si>
  <si>
    <r>
      <rPr>
        <sz val="7"/>
        <rFont val="Arial"/>
        <family val="2"/>
      </rPr>
      <t>MARTELETE OU ROMPEDOR PNEUMÁTICO MANUAL, 28 KG, COM SILENCIADOR - JUROS. AF_07/2016</t>
    </r>
  </si>
  <si>
    <r>
      <rPr>
        <sz val="7"/>
        <rFont val="Arial"/>
        <family val="2"/>
      </rPr>
      <t>95272</t>
    </r>
  </si>
  <si>
    <r>
      <rPr>
        <sz val="7"/>
        <rFont val="Arial"/>
        <family val="2"/>
      </rPr>
      <t>POLIDORA DE PISO (POLITRIZ), PESO DE 100KG, DIÂMETRO 450 MM, MOTOR ELÉTRICO, POTÊNCIA 4 HP - DEPRECIAÇÃO. AF_09/2016</t>
    </r>
  </si>
  <si>
    <r>
      <rPr>
        <sz val="7"/>
        <rFont val="Arial"/>
        <family val="2"/>
      </rPr>
      <t>95273</t>
    </r>
  </si>
  <si>
    <r>
      <rPr>
        <sz val="7"/>
        <rFont val="Arial"/>
        <family val="2"/>
      </rPr>
      <t>POLIDORA DE PISO (POLITRIZ), PESO DE 100KG, DIÂMETRO 450 MM, MOTOR ELÉTRICO, POTÊNCIA 4 HP - JUROS. AF_09/2016</t>
    </r>
  </si>
  <si>
    <r>
      <rPr>
        <sz val="7"/>
        <rFont val="Arial"/>
        <family val="2"/>
      </rPr>
      <t>95274</t>
    </r>
  </si>
  <si>
    <r>
      <rPr>
        <sz val="7"/>
        <rFont val="Arial"/>
        <family val="2"/>
      </rPr>
      <t>POLIDORA DE PISO (POLITRIZ), PESO DE 100KG, DIÂMETRO 450 MM, MOTOR ELÉTRICO, POTÊNCIA 4 HP - MANUTENÇÃO. AF_09/2016</t>
    </r>
  </si>
  <si>
    <r>
      <rPr>
        <sz val="7"/>
        <rFont val="Arial"/>
        <family val="2"/>
      </rPr>
      <t>95275</t>
    </r>
  </si>
  <si>
    <r>
      <rPr>
        <sz val="7"/>
        <rFont val="Arial"/>
        <family val="2"/>
      </rPr>
      <t>POLIDORA DE PISO (POLITRIZ), PESO DE 100KG, DIÂMETRO 450 MM, MOTOR ELÉTRICO, POTÊNCIA 4 HP ? MATERIAIS NA OPERAÇÃO. AF_09/2016</t>
    </r>
  </si>
  <si>
    <r>
      <rPr>
        <sz val="7"/>
        <rFont val="Arial"/>
        <family val="2"/>
      </rPr>
      <t>95308</t>
    </r>
  </si>
  <si>
    <r>
      <rPr>
        <sz val="7"/>
        <rFont val="Arial"/>
        <family val="2"/>
      </rPr>
      <t>CURSO DE CAPACITAÇÃO PARA AJUDANTE DE ARMADOR (ENCARGOS COMPLEMENTARES) - HORISTA</t>
    </r>
  </si>
  <si>
    <r>
      <rPr>
        <sz val="7"/>
        <rFont val="Arial"/>
        <family val="2"/>
      </rPr>
      <t>95309</t>
    </r>
  </si>
  <si>
    <r>
      <rPr>
        <sz val="7"/>
        <rFont val="Arial"/>
        <family val="2"/>
      </rPr>
      <t>CURSO DE CAPACITAÇÃO PARA AJUDANTE DE CARPINTEIRO (ENCARGOS COMPLEMENTARES) - HORISTA</t>
    </r>
  </si>
  <si>
    <r>
      <rPr>
        <sz val="7"/>
        <rFont val="Arial"/>
        <family val="2"/>
      </rPr>
      <t>95313</t>
    </r>
  </si>
  <si>
    <r>
      <rPr>
        <sz val="7"/>
        <rFont val="Arial"/>
        <family val="2"/>
      </rPr>
      <t>CURSO DE CAPACITAÇÃO PARA AJUDANTE ESPECIALIZADO (ENCARGOS COMPLEMENTARES) - HORISTA</t>
    </r>
  </si>
  <si>
    <r>
      <rPr>
        <sz val="7"/>
        <rFont val="Arial"/>
        <family val="2"/>
      </rPr>
      <t>95314</t>
    </r>
  </si>
  <si>
    <r>
      <rPr>
        <sz val="7"/>
        <rFont val="Arial"/>
        <family val="2"/>
      </rPr>
      <t>CURSO DE CAPACITAÇÃO PARA ARMADOR (ENCARGOS COMPLEMENTARES) - HORISTA</t>
    </r>
  </si>
  <si>
    <r>
      <rPr>
        <sz val="7"/>
        <rFont val="Arial"/>
        <family val="2"/>
      </rPr>
      <t>95315</t>
    </r>
  </si>
  <si>
    <r>
      <rPr>
        <sz val="7"/>
        <rFont val="Arial"/>
        <family val="2"/>
      </rPr>
      <t>CURSO DE CAPACITAÇÃO PARA ASSENTADOR DE TUBOS (ENCARGOS COMPLEMENTARES) - HORISTA</t>
    </r>
  </si>
  <si>
    <r>
      <rPr>
        <sz val="7"/>
        <rFont val="Arial"/>
        <family val="2"/>
      </rPr>
      <t>95316</t>
    </r>
  </si>
  <si>
    <r>
      <rPr>
        <sz val="7"/>
        <rFont val="Arial"/>
        <family val="2"/>
      </rPr>
      <t>CURSO DE CAPACITAÇÃO PARA AUXILIAR DE ELETRICISTA (ENCARGOS COMPLEMENTARES) - HORISTA</t>
    </r>
  </si>
  <si>
    <r>
      <rPr>
        <sz val="7"/>
        <rFont val="Arial"/>
        <family val="2"/>
      </rPr>
      <t>95317</t>
    </r>
  </si>
  <si>
    <r>
      <rPr>
        <sz val="7"/>
        <rFont val="Arial"/>
        <family val="2"/>
      </rPr>
      <t>CURSO DE CAPACITAÇÃO PARA AUXILIAR DE ENCANADOR OU BOMBEIRO HIDRÁULICO (ENCARGOS COMPLEMENTARES) - HORISTA</t>
    </r>
  </si>
  <si>
    <r>
      <rPr>
        <sz val="7"/>
        <rFont val="Arial"/>
        <family val="2"/>
      </rPr>
      <t>95324</t>
    </r>
  </si>
  <si>
    <r>
      <rPr>
        <sz val="7"/>
        <rFont val="Arial"/>
        <family val="2"/>
      </rPr>
      <t>CURSO DE CAPACITAÇÃO PARA AZULEJISTA OU LADRILHISTA (ENCARGOS COMPLEMENTARES) - HORISTA</t>
    </r>
  </si>
  <si>
    <r>
      <rPr>
        <sz val="7"/>
        <rFont val="Arial"/>
        <family val="2"/>
      </rPr>
      <t>95329</t>
    </r>
  </si>
  <si>
    <r>
      <rPr>
        <sz val="7"/>
        <rFont val="Arial"/>
        <family val="2"/>
      </rPr>
      <t>CURSO DE CAPACITAÇÃO PARA CARPINTEIRO DE ESQUADRIA (ENCARGOS COMPLEMENTARES) - HORISTA</t>
    </r>
  </si>
  <si>
    <r>
      <rPr>
        <sz val="7"/>
        <rFont val="Arial"/>
        <family val="2"/>
      </rPr>
      <t>95330</t>
    </r>
  </si>
  <si>
    <r>
      <rPr>
        <sz val="7"/>
        <rFont val="Arial"/>
        <family val="2"/>
      </rPr>
      <t>CURSO DE CAPACITAÇÃO PARA CARPINTEIRO DE FÔRMAS (ENCARGOS COMPLEMENTARES) - HORISTA</t>
    </r>
  </si>
  <si>
    <r>
      <rPr>
        <sz val="7"/>
        <rFont val="Arial"/>
        <family val="2"/>
      </rPr>
      <t>95332</t>
    </r>
  </si>
  <si>
    <r>
      <rPr>
        <sz val="7"/>
        <rFont val="Arial"/>
        <family val="2"/>
      </rPr>
      <t>CURSO DE CAPACITAÇÃO PARA ELETRICISTA (ENCARGOS COMPLEMENTARES) - HORISTA</t>
    </r>
  </si>
  <si>
    <r>
      <rPr>
        <sz val="7"/>
        <rFont val="Arial"/>
        <family val="2"/>
      </rPr>
      <t>95335</t>
    </r>
  </si>
  <si>
    <r>
      <rPr>
        <sz val="7"/>
        <rFont val="Arial"/>
        <family val="2"/>
      </rPr>
      <t>CURSO DE CAPACITAÇÃO PARA ENCANADOR OU BOMBEIRO HIDRÁULICO (ENCARGOS COMPLEMENTARES) - HORISTA</t>
    </r>
  </si>
  <si>
    <r>
      <rPr>
        <sz val="7"/>
        <rFont val="Arial"/>
        <family val="2"/>
      </rPr>
      <t>95338</t>
    </r>
  </si>
  <si>
    <r>
      <rPr>
        <sz val="7"/>
        <rFont val="Arial"/>
        <family val="2"/>
      </rPr>
      <t>CURSO DE CAPACITAÇÃO PARA IMPERMEABILIZADOR (ENCARGOS COMPLEMENTARES) - HORISTA</t>
    </r>
  </si>
  <si>
    <r>
      <rPr>
        <sz val="7"/>
        <rFont val="Arial"/>
        <family val="2"/>
      </rPr>
      <t>95341</t>
    </r>
  </si>
  <si>
    <r>
      <rPr>
        <sz val="7"/>
        <rFont val="Arial"/>
        <family val="2"/>
      </rPr>
      <t>CURSO DE CAPACITAÇÃO PARA MARMORISTA/GRANITEIRO (ENCARGOS COMPLEMENTARES) - HORISTA</t>
    </r>
  </si>
  <si>
    <r>
      <rPr>
        <sz val="7"/>
        <rFont val="Arial"/>
        <family val="2"/>
      </rPr>
      <t>95344</t>
    </r>
  </si>
  <si>
    <r>
      <rPr>
        <sz val="7"/>
        <rFont val="Arial"/>
        <family val="2"/>
      </rPr>
      <t>CURSO DE CAPACITAÇÃO PARA MONTADOR DE ESTRUTURA METÁLICA (ENCARGOS COMPLEMENTARES) - HORISTA</t>
    </r>
  </si>
  <si>
    <r>
      <rPr>
        <sz val="7"/>
        <rFont val="Arial"/>
        <family val="2"/>
      </rPr>
      <t>95346</t>
    </r>
  </si>
  <si>
    <r>
      <rPr>
        <sz val="7"/>
        <rFont val="Arial"/>
        <family val="2"/>
      </rPr>
      <t>CURSO DE CAPACITAÇÃO PARA MOTORISTA DE BASCULANTE (ENCARGOS COMPLEMENTARES) - HORISTA</t>
    </r>
  </si>
  <si>
    <r>
      <rPr>
        <sz val="7"/>
        <rFont val="Arial"/>
        <family val="2"/>
      </rPr>
      <t>95347</t>
    </r>
  </si>
  <si>
    <r>
      <rPr>
        <sz val="7"/>
        <rFont val="Arial"/>
        <family val="2"/>
      </rPr>
      <t>CURSO DE CAPACITAÇÃO PARA MOTORISTA DE CAMINHÃO (ENCARGOS COMPLEMENTARES) - HORISTA</t>
    </r>
  </si>
  <si>
    <r>
      <rPr>
        <sz val="7"/>
        <rFont val="Arial"/>
        <family val="2"/>
      </rPr>
      <t>95357</t>
    </r>
  </si>
  <si>
    <r>
      <rPr>
        <sz val="7"/>
        <rFont val="Arial"/>
        <family val="2"/>
      </rPr>
      <t>CURSO DE CAPACITAÇÃO PARA OPERADOR DE ESCAVADEIRA (ENCARGOS COMPLEMENTARES) - HORISTA</t>
    </r>
  </si>
  <si>
    <r>
      <rPr>
        <sz val="7"/>
        <rFont val="Arial"/>
        <family val="2"/>
      </rPr>
      <t>95358</t>
    </r>
  </si>
  <si>
    <r>
      <rPr>
        <sz val="7"/>
        <rFont val="Arial"/>
        <family val="2"/>
      </rPr>
      <t>CURSO DE CAPACITAÇÃO PARA OPERADOR DE GUINCHO (ENCARGOS COMPLEMENTARES) - HORISTA</t>
    </r>
  </si>
  <si>
    <r>
      <rPr>
        <sz val="7"/>
        <rFont val="Arial"/>
        <family val="2"/>
      </rPr>
      <t>95359</t>
    </r>
  </si>
  <si>
    <r>
      <rPr>
        <sz val="7"/>
        <rFont val="Arial"/>
        <family val="2"/>
      </rPr>
      <t>CURSO DE CAPACITAÇÃO PARA OPERADOR DE GUINDASTE (ENCARGOS COMPLEMENTARES) - HORISTA</t>
    </r>
  </si>
  <si>
    <r>
      <rPr>
        <sz val="7"/>
        <rFont val="Arial"/>
        <family val="2"/>
      </rPr>
      <t>95360</t>
    </r>
  </si>
  <si>
    <r>
      <rPr>
        <sz val="7"/>
        <rFont val="Arial"/>
        <family val="2"/>
      </rPr>
      <t>CURSO DE CAPACITAÇÃO PARA OPERADOR DE MÁQUINAS E EQUIPAMENTOS (ENCARGOS COMPLEMENTARES) - HORISTA</t>
    </r>
  </si>
  <si>
    <r>
      <rPr>
        <sz val="7"/>
        <rFont val="Arial"/>
        <family val="2"/>
      </rPr>
      <t>95361</t>
    </r>
  </si>
  <si>
    <r>
      <rPr>
        <sz val="7"/>
        <rFont val="Arial"/>
        <family val="2"/>
      </rPr>
      <t>CURSO DE CAPACITAÇÃO PARA OPERADOR DE MARTELETE OU MARTELETEIRO (ENCARGOS COMPLEMENTARES) - HORISTA</t>
    </r>
  </si>
  <si>
    <r>
      <rPr>
        <sz val="7"/>
        <rFont val="Arial"/>
        <family val="2"/>
      </rPr>
      <t>95371</t>
    </r>
  </si>
  <si>
    <r>
      <rPr>
        <sz val="7"/>
        <rFont val="Arial"/>
        <family val="2"/>
      </rPr>
      <t>CURSO DE CAPACITAÇÃO PARA PEDREIRO (ENCARGOS COMPLEMENTARES) - HORISTA</t>
    </r>
  </si>
  <si>
    <r>
      <rPr>
        <sz val="7"/>
        <rFont val="Arial"/>
        <family val="2"/>
      </rPr>
      <t>95372</t>
    </r>
  </si>
  <si>
    <r>
      <rPr>
        <sz val="7"/>
        <rFont val="Arial"/>
        <family val="2"/>
      </rPr>
      <t>CURSO DE CAPACITAÇÃO PARA PINTOR (ENCARGOS COMPLEMENTARES) - HORISTA</t>
    </r>
  </si>
  <si>
    <r>
      <rPr>
        <sz val="7"/>
        <rFont val="Arial"/>
        <family val="2"/>
      </rPr>
      <t>95378</t>
    </r>
  </si>
  <si>
    <r>
      <rPr>
        <sz val="7"/>
        <rFont val="Arial"/>
        <family val="2"/>
      </rPr>
      <t>CURSO DE CAPACITAÇÃO PARA SERVENTE (ENCARGOS COMPLEMENTARES) - HORISTA</t>
    </r>
  </si>
  <si>
    <r>
      <rPr>
        <sz val="7"/>
        <rFont val="Arial"/>
        <family val="2"/>
      </rPr>
      <t>95385</t>
    </r>
  </si>
  <si>
    <r>
      <rPr>
        <sz val="7"/>
        <rFont val="Arial"/>
        <family val="2"/>
      </rPr>
      <t>CURSO DE CAPACITAÇÃO PARA TELHADISTA (ENCARGOS COMPLEMENTARES) - HORISTA</t>
    </r>
  </si>
  <si>
    <r>
      <rPr>
        <sz val="7"/>
        <rFont val="Arial"/>
        <family val="2"/>
      </rPr>
      <t>95387</t>
    </r>
  </si>
  <si>
    <r>
      <rPr>
        <sz val="7"/>
        <rFont val="Arial"/>
        <family val="2"/>
      </rPr>
      <t>CURSO DE CAPACITAÇÃO PARA VIDRACEIRO (ENCARGOS COMPLEMENTARES) - HORISTA</t>
    </r>
  </si>
  <si>
    <r>
      <rPr>
        <sz val="7"/>
        <rFont val="Arial"/>
        <family val="2"/>
      </rPr>
      <t>95389</t>
    </r>
  </si>
  <si>
    <r>
      <rPr>
        <sz val="7"/>
        <rFont val="Arial"/>
        <family val="2"/>
      </rPr>
      <t>CURSO DE CAPACITAÇÃO PARA OPERADOR DE BETONEIRA ESTACIONÁRIA/MISTURADOR (ENCARGOS COMPLEMENTARES) - HORISTA</t>
    </r>
  </si>
  <si>
    <r>
      <rPr>
        <sz val="7"/>
        <rFont val="Arial"/>
        <family val="2"/>
      </rPr>
      <t>95390</t>
    </r>
  </si>
  <si>
    <r>
      <rPr>
        <sz val="7"/>
        <rFont val="Arial"/>
        <family val="2"/>
      </rPr>
      <t>CURSO DE CAPACITAÇÃO PARA JARDINEIRO (ENCARGOS COMPLEMENTARES) - HORISTA</t>
    </r>
  </si>
  <si>
    <r>
      <rPr>
        <sz val="7"/>
        <rFont val="Arial"/>
        <family val="2"/>
      </rPr>
      <t>99829</t>
    </r>
  </si>
  <si>
    <r>
      <rPr>
        <sz val="7"/>
        <rFont val="Arial"/>
        <family val="2"/>
      </rPr>
      <t>LAVADORA DE ALTA PRESSAO (LAVA-JATO) PARA AGUA FRIA, PRESSAO DE OPERACAO ENTRE 1400 E 1900 LIB/POL2, VAZAO MAXIMA ENTRE 400 E 700 L/H - DEPRECIAÇÃO. AF_04/2019</t>
    </r>
  </si>
  <si>
    <r>
      <rPr>
        <sz val="7"/>
        <rFont val="Arial"/>
        <family val="2"/>
      </rPr>
      <t>99830</t>
    </r>
  </si>
  <si>
    <r>
      <rPr>
        <sz val="7"/>
        <rFont val="Arial"/>
        <family val="2"/>
      </rPr>
      <t>LAVADORA DE ALTA PRESSAO (LAVA-JATO) PARA AGUA FRIA, PRESSAO DE OPERACAO ENTRE 1400 E 1900 LIB/POL2, VAZAO MAXIMA ENTRE 400 E 700 L/H - JUROS. AF_04/2019</t>
    </r>
  </si>
  <si>
    <r>
      <rPr>
        <sz val="7"/>
        <rFont val="Arial"/>
        <family val="2"/>
      </rPr>
      <t>99831</t>
    </r>
  </si>
  <si>
    <r>
      <rPr>
        <sz val="7"/>
        <rFont val="Arial"/>
        <family val="2"/>
      </rPr>
      <t>LAVADORA DE ALTA PRESSAO (LAVA-JATO) PARA AGUA FRIA, PRESSAO DE OPERACAO ENTRE 1400 E 1900 LIB/POL2, VAZAO MAXIMA ENTRE 400 E 700 L/H - MANUTENÇÃO. AF_04/2019</t>
    </r>
  </si>
  <si>
    <r>
      <rPr>
        <sz val="7"/>
        <rFont val="Arial"/>
        <family val="2"/>
      </rPr>
      <t>99832</t>
    </r>
  </si>
  <si>
    <r>
      <rPr>
        <sz val="7"/>
        <rFont val="Arial"/>
        <family val="2"/>
      </rPr>
      <t>LAVADORA DE ALTA PRESSAO (LAVA-JATO) PARA AGUA FRIA, PRESSAO DE OPERACAO ENTRE 1400 E 1900 LIB/POL2, VAZAO MAXIMA ENTRE 400 E 700 L/H - MATERIAIS NA OPERAÇÃO. AF_04/2019</t>
    </r>
  </si>
  <si>
    <r>
      <rPr>
        <b/>
        <sz val="8"/>
        <rFont val="Arial"/>
        <family val="2"/>
      </rPr>
      <t>COD</t>
    </r>
  </si>
  <si>
    <r>
      <rPr>
        <b/>
        <sz val="8"/>
        <rFont val="Arial"/>
        <family val="2"/>
      </rPr>
      <t>DESCRIÇÃO</t>
    </r>
  </si>
  <si>
    <r>
      <rPr>
        <b/>
        <sz val="8"/>
        <rFont val="Arial"/>
        <family val="2"/>
      </rPr>
      <t>%</t>
    </r>
  </si>
  <si>
    <r>
      <rPr>
        <b/>
        <sz val="8"/>
        <rFont val="Arial"/>
        <family val="2"/>
      </rPr>
      <t>Benefício</t>
    </r>
  </si>
  <si>
    <r>
      <rPr>
        <sz val="8"/>
        <rFont val="Arial"/>
        <family val="2"/>
      </rPr>
      <t>S + G</t>
    </r>
  </si>
  <si>
    <r>
      <rPr>
        <sz val="8"/>
        <rFont val="Arial"/>
        <family val="2"/>
      </rPr>
      <t>Garantia/seguros</t>
    </r>
  </si>
  <si>
    <r>
      <rPr>
        <sz val="8"/>
        <rFont val="Arial"/>
        <family val="2"/>
      </rPr>
      <t>L</t>
    </r>
  </si>
  <si>
    <r>
      <rPr>
        <sz val="8"/>
        <rFont val="Arial"/>
        <family val="2"/>
      </rPr>
      <t>Lucro</t>
    </r>
  </si>
  <si>
    <r>
      <rPr>
        <b/>
        <sz val="8"/>
        <rFont val="Arial"/>
        <family val="2"/>
      </rPr>
      <t>TOTAL</t>
    </r>
  </si>
  <si>
    <r>
      <rPr>
        <b/>
        <sz val="8"/>
        <rFont val="Arial"/>
        <family val="2"/>
      </rPr>
      <t>Despesas Indiretas</t>
    </r>
  </si>
  <si>
    <r>
      <rPr>
        <sz val="8"/>
        <rFont val="Arial"/>
        <family val="2"/>
      </rPr>
      <t>AC</t>
    </r>
  </si>
  <si>
    <r>
      <rPr>
        <sz val="8"/>
        <rFont val="Arial"/>
        <family val="2"/>
      </rPr>
      <t>Administração central</t>
    </r>
  </si>
  <si>
    <r>
      <rPr>
        <sz val="8"/>
        <rFont val="Arial"/>
        <family val="2"/>
      </rPr>
      <t>DF</t>
    </r>
  </si>
  <si>
    <r>
      <rPr>
        <sz val="8"/>
        <rFont val="Arial"/>
        <family val="2"/>
      </rPr>
      <t>Despesas financeiras</t>
    </r>
  </si>
  <si>
    <r>
      <rPr>
        <sz val="8"/>
        <rFont val="Arial"/>
        <family val="2"/>
      </rPr>
      <t>R</t>
    </r>
  </si>
  <si>
    <r>
      <rPr>
        <sz val="8"/>
        <rFont val="Arial"/>
        <family val="2"/>
      </rPr>
      <t>Riscos</t>
    </r>
  </si>
  <si>
    <r>
      <rPr>
        <b/>
        <sz val="8"/>
        <rFont val="Arial"/>
        <family val="2"/>
      </rPr>
      <t>I</t>
    </r>
  </si>
  <si>
    <r>
      <rPr>
        <b/>
        <sz val="8"/>
        <rFont val="Arial"/>
        <family val="2"/>
      </rPr>
      <t>Impostos</t>
    </r>
  </si>
  <si>
    <r>
      <rPr>
        <sz val="8"/>
        <rFont val="Arial"/>
        <family val="2"/>
      </rPr>
      <t>COFINS</t>
    </r>
  </si>
  <si>
    <r>
      <rPr>
        <sz val="8"/>
        <rFont val="Arial"/>
        <family val="2"/>
      </rPr>
      <t>ISS</t>
    </r>
  </si>
  <si>
    <r>
      <rPr>
        <sz val="8"/>
        <rFont val="Arial"/>
        <family val="2"/>
      </rPr>
      <t>PIS</t>
    </r>
  </si>
  <si>
    <r>
      <rPr>
        <sz val="8"/>
        <rFont val="Arial"/>
        <family val="2"/>
      </rPr>
      <t>CPRB</t>
    </r>
  </si>
  <si>
    <r>
      <rPr>
        <b/>
        <sz val="10"/>
        <rFont val="Arial"/>
        <family val="2"/>
      </rPr>
      <t>BDI = 28,35%</t>
    </r>
  </si>
  <si>
    <r>
      <rPr>
        <b/>
        <sz val="10"/>
        <rFont val="Arial"/>
        <family val="2"/>
      </rPr>
      <t>(1+AC+S+R+G)*(1+DF)*(1+L)/(1-I)-1</t>
    </r>
  </si>
  <si>
    <r>
      <rPr>
        <b/>
        <sz val="7"/>
        <rFont val="Arial"/>
        <family val="2"/>
      </rPr>
      <t>HORA %</t>
    </r>
  </si>
  <si>
    <r>
      <rPr>
        <b/>
        <sz val="8"/>
        <rFont val="Arial"/>
        <family val="2"/>
      </rPr>
      <t>MES %</t>
    </r>
  </si>
  <si>
    <r>
      <rPr>
        <b/>
        <sz val="8"/>
        <rFont val="Arial"/>
        <family val="2"/>
      </rPr>
      <t>A</t>
    </r>
  </si>
  <si>
    <r>
      <rPr>
        <b/>
        <sz val="8"/>
        <rFont val="Arial"/>
        <family val="2"/>
      </rPr>
      <t>GRUPO A</t>
    </r>
  </si>
  <si>
    <r>
      <rPr>
        <sz val="8"/>
        <rFont val="Arial"/>
        <family val="2"/>
      </rPr>
      <t>A1</t>
    </r>
  </si>
  <si>
    <r>
      <rPr>
        <sz val="8"/>
        <rFont val="Arial"/>
        <family val="2"/>
      </rPr>
      <t>INSS</t>
    </r>
  </si>
  <si>
    <r>
      <rPr>
        <sz val="8"/>
        <rFont val="Arial"/>
        <family val="2"/>
      </rPr>
      <t>A2</t>
    </r>
  </si>
  <si>
    <r>
      <rPr>
        <sz val="8"/>
        <rFont val="Arial"/>
        <family val="2"/>
      </rPr>
      <t>SESI</t>
    </r>
  </si>
  <si>
    <r>
      <rPr>
        <sz val="8"/>
        <rFont val="Arial"/>
        <family val="2"/>
      </rPr>
      <t>A3</t>
    </r>
  </si>
  <si>
    <r>
      <rPr>
        <sz val="8"/>
        <rFont val="Arial"/>
        <family val="2"/>
      </rPr>
      <t>SENAI</t>
    </r>
  </si>
  <si>
    <r>
      <rPr>
        <sz val="8"/>
        <rFont val="Arial"/>
        <family val="2"/>
      </rPr>
      <t>A4</t>
    </r>
  </si>
  <si>
    <r>
      <rPr>
        <sz val="8"/>
        <rFont val="Arial"/>
        <family val="2"/>
      </rPr>
      <t>INCRA</t>
    </r>
  </si>
  <si>
    <r>
      <rPr>
        <sz val="8"/>
        <rFont val="Arial"/>
        <family val="2"/>
      </rPr>
      <t>A5</t>
    </r>
  </si>
  <si>
    <r>
      <rPr>
        <sz val="8"/>
        <rFont val="Arial"/>
        <family val="2"/>
      </rPr>
      <t>SEBRAE</t>
    </r>
  </si>
  <si>
    <r>
      <rPr>
        <sz val="8"/>
        <rFont val="Arial"/>
        <family val="2"/>
      </rPr>
      <t>A6</t>
    </r>
  </si>
  <si>
    <r>
      <rPr>
        <sz val="8"/>
        <rFont val="Arial"/>
        <family val="2"/>
      </rPr>
      <t>Salário Educação</t>
    </r>
  </si>
  <si>
    <r>
      <rPr>
        <sz val="8"/>
        <rFont val="Arial"/>
        <family val="2"/>
      </rPr>
      <t>A7</t>
    </r>
  </si>
  <si>
    <r>
      <rPr>
        <sz val="8"/>
        <rFont val="Arial"/>
        <family val="2"/>
      </rPr>
      <t xml:space="preserve">Seguro Contra Acidentes de Trabalho </t>
    </r>
  </si>
  <si>
    <r>
      <rPr>
        <sz val="8"/>
        <rFont val="Arial"/>
        <family val="2"/>
      </rPr>
      <t>A8</t>
    </r>
  </si>
  <si>
    <r>
      <rPr>
        <sz val="8"/>
        <rFont val="Arial"/>
        <family val="2"/>
      </rPr>
      <t>FGTS</t>
    </r>
  </si>
  <si>
    <r>
      <rPr>
        <sz val="8"/>
        <rFont val="Arial"/>
        <family val="2"/>
      </rPr>
      <t>A9</t>
    </r>
  </si>
  <si>
    <r>
      <rPr>
        <sz val="8"/>
        <rFont val="Arial"/>
        <family val="2"/>
      </rPr>
      <t>SECONCI</t>
    </r>
  </si>
  <si>
    <r>
      <rPr>
        <b/>
        <sz val="8"/>
        <rFont val="Arial"/>
        <family val="2"/>
      </rPr>
      <t>B</t>
    </r>
  </si>
  <si>
    <r>
      <rPr>
        <b/>
        <sz val="8"/>
        <rFont val="Arial"/>
        <family val="2"/>
      </rPr>
      <t>GRUPO B</t>
    </r>
  </si>
  <si>
    <r>
      <rPr>
        <sz val="8"/>
        <rFont val="Arial"/>
        <family val="2"/>
      </rPr>
      <t>B1</t>
    </r>
  </si>
  <si>
    <r>
      <rPr>
        <sz val="8"/>
        <rFont val="Arial"/>
        <family val="2"/>
      </rPr>
      <t>Repouso Semanal Remunerado</t>
    </r>
  </si>
  <si>
    <r>
      <rPr>
        <sz val="8"/>
        <rFont val="Arial"/>
        <family val="2"/>
      </rPr>
      <t>B2</t>
    </r>
  </si>
  <si>
    <r>
      <rPr>
        <sz val="8"/>
        <rFont val="Arial"/>
        <family val="2"/>
      </rPr>
      <t>Feriados</t>
    </r>
  </si>
  <si>
    <r>
      <rPr>
        <sz val="8"/>
        <rFont val="Arial"/>
        <family val="2"/>
      </rPr>
      <t>B3</t>
    </r>
  </si>
  <si>
    <r>
      <rPr>
        <sz val="8"/>
        <rFont val="Arial"/>
        <family val="2"/>
      </rPr>
      <t>Auxílio - Enfermidade</t>
    </r>
  </si>
  <si>
    <r>
      <rPr>
        <sz val="8"/>
        <rFont val="Arial"/>
        <family val="2"/>
      </rPr>
      <t>B4</t>
    </r>
  </si>
  <si>
    <r>
      <rPr>
        <sz val="8"/>
        <rFont val="Arial"/>
        <family val="2"/>
      </rPr>
      <t>13º Salário</t>
    </r>
  </si>
  <si>
    <r>
      <rPr>
        <sz val="8"/>
        <rFont val="Arial"/>
        <family val="2"/>
      </rPr>
      <t>B5</t>
    </r>
  </si>
  <si>
    <r>
      <rPr>
        <sz val="8"/>
        <rFont val="Arial"/>
        <family val="2"/>
      </rPr>
      <t>Licença PaternidadE</t>
    </r>
  </si>
  <si>
    <r>
      <rPr>
        <sz val="8"/>
        <rFont val="Arial"/>
        <family val="2"/>
      </rPr>
      <t>B6</t>
    </r>
  </si>
  <si>
    <r>
      <rPr>
        <sz val="8"/>
        <rFont val="Arial"/>
        <family val="2"/>
      </rPr>
      <t>Faltas Justificadas</t>
    </r>
  </si>
  <si>
    <r>
      <rPr>
        <sz val="8"/>
        <rFont val="Arial"/>
        <family val="2"/>
      </rPr>
      <t>B7</t>
    </r>
  </si>
  <si>
    <r>
      <rPr>
        <sz val="8"/>
        <rFont val="Arial"/>
        <family val="2"/>
      </rPr>
      <t>Dias de Chuvas</t>
    </r>
  </si>
  <si>
    <r>
      <rPr>
        <sz val="8"/>
        <rFont val="Arial"/>
        <family val="2"/>
      </rPr>
      <t>B8</t>
    </r>
  </si>
  <si>
    <r>
      <rPr>
        <sz val="8"/>
        <rFont val="Arial"/>
        <family val="2"/>
      </rPr>
      <t>Auxílio Acidente de Trabalho</t>
    </r>
  </si>
  <si>
    <r>
      <rPr>
        <sz val="8"/>
        <rFont val="Arial"/>
        <family val="2"/>
      </rPr>
      <t>B9</t>
    </r>
  </si>
  <si>
    <r>
      <rPr>
        <sz val="8"/>
        <rFont val="Arial"/>
        <family val="2"/>
      </rPr>
      <t>Férias Gozadas</t>
    </r>
  </si>
  <si>
    <r>
      <rPr>
        <sz val="8"/>
        <rFont val="Arial"/>
        <family val="2"/>
      </rPr>
      <t>B10</t>
    </r>
  </si>
  <si>
    <r>
      <rPr>
        <sz val="8"/>
        <rFont val="Arial"/>
        <family val="2"/>
      </rPr>
      <t>Salário Maternidade</t>
    </r>
  </si>
  <si>
    <r>
      <rPr>
        <b/>
        <sz val="8"/>
        <rFont val="Arial"/>
        <family val="2"/>
      </rPr>
      <t>C</t>
    </r>
  </si>
  <si>
    <r>
      <rPr>
        <b/>
        <sz val="8"/>
        <rFont val="Arial"/>
        <family val="2"/>
      </rPr>
      <t>GRUPO C</t>
    </r>
  </si>
  <si>
    <r>
      <rPr>
        <sz val="8"/>
        <rFont val="Arial"/>
        <family val="2"/>
      </rPr>
      <t>C1</t>
    </r>
  </si>
  <si>
    <r>
      <rPr>
        <sz val="8"/>
        <rFont val="Arial"/>
        <family val="2"/>
      </rPr>
      <t>Aviso Prévio Indenizado</t>
    </r>
  </si>
  <si>
    <r>
      <rPr>
        <sz val="8"/>
        <rFont val="Arial"/>
        <family val="2"/>
      </rPr>
      <t>C2</t>
    </r>
  </si>
  <si>
    <r>
      <rPr>
        <sz val="8"/>
        <rFont val="Arial"/>
        <family val="2"/>
      </rPr>
      <t>Aviso Prévio Trabalhado</t>
    </r>
  </si>
  <si>
    <r>
      <rPr>
        <sz val="8"/>
        <rFont val="Arial"/>
        <family val="2"/>
      </rPr>
      <t>C3</t>
    </r>
  </si>
  <si>
    <r>
      <rPr>
        <sz val="8"/>
        <rFont val="Arial"/>
        <family val="2"/>
      </rPr>
      <t>Férias Indenizadas</t>
    </r>
  </si>
  <si>
    <r>
      <rPr>
        <sz val="8"/>
        <rFont val="Arial"/>
        <family val="2"/>
      </rPr>
      <t>C4</t>
    </r>
  </si>
  <si>
    <r>
      <rPr>
        <sz val="8"/>
        <rFont val="Arial"/>
        <family val="2"/>
      </rPr>
      <t>Depósito Rescisão Sem Justa Causa</t>
    </r>
  </si>
  <si>
    <r>
      <rPr>
        <sz val="8"/>
        <rFont val="Arial"/>
        <family val="2"/>
      </rPr>
      <t>C5</t>
    </r>
  </si>
  <si>
    <r>
      <rPr>
        <sz val="8"/>
        <rFont val="Arial"/>
        <family val="2"/>
      </rPr>
      <t>Indenização Adicional</t>
    </r>
  </si>
  <si>
    <r>
      <rPr>
        <b/>
        <sz val="8"/>
        <rFont val="Arial"/>
        <family val="2"/>
      </rPr>
      <t>D</t>
    </r>
  </si>
  <si>
    <r>
      <rPr>
        <b/>
        <sz val="8"/>
        <rFont val="Arial"/>
        <family val="2"/>
      </rPr>
      <t>GRUPO D</t>
    </r>
  </si>
  <si>
    <r>
      <rPr>
        <sz val="8"/>
        <rFont val="Arial"/>
        <family val="2"/>
      </rPr>
      <t>D1</t>
    </r>
  </si>
  <si>
    <r>
      <rPr>
        <sz val="8"/>
        <rFont val="Arial"/>
        <family val="2"/>
      </rPr>
      <t xml:space="preserve">Reincidência de Grupo A sobre Grupo B </t>
    </r>
  </si>
  <si>
    <r>
      <rPr>
        <sz val="8"/>
        <rFont val="Arial"/>
        <family val="2"/>
      </rPr>
      <t>D2</t>
    </r>
  </si>
  <si>
    <r>
      <rPr>
        <sz val="8"/>
        <rFont val="Arial"/>
        <family val="2"/>
      </rPr>
      <t>Reincidência de Grupo A sobre Aviso Prévio Trabalhado e Reincidência do FGTS sobre Aviso Prévio Indenizado</t>
    </r>
  </si>
  <si>
    <r>
      <rPr>
        <b/>
        <sz val="10"/>
        <rFont val="Arial"/>
        <family val="2"/>
      </rPr>
      <t>Horista = 83,22%
Mensalista = 46,59%</t>
    </r>
  </si>
  <si>
    <r>
      <rPr>
        <b/>
        <sz val="10"/>
        <rFont val="Arial"/>
        <family val="2"/>
      </rPr>
      <t>A + B + C + D</t>
    </r>
  </si>
  <si>
    <t>MEDIÇÃO:</t>
  </si>
  <si>
    <t>DATA:</t>
  </si>
  <si>
    <t>QUANT.</t>
  </si>
  <si>
    <t>%</t>
  </si>
  <si>
    <t>MEDIDA</t>
  </si>
  <si>
    <t>MEDIDO</t>
  </si>
  <si>
    <t>ACUM</t>
  </si>
  <si>
    <t>SALDO</t>
  </si>
  <si>
    <t>MEDIÇÃO</t>
  </si>
  <si>
    <t>VALOR</t>
  </si>
  <si>
    <t>ITEM</t>
  </si>
  <si>
    <t>DESCRIÇÃO DO ITEM</t>
  </si>
  <si>
    <t>PREÇO TOTAL (R$)</t>
  </si>
  <si>
    <t>PERC. TOTAL (%)</t>
  </si>
  <si>
    <t>SERVIÇOS PRELIMINARES</t>
  </si>
  <si>
    <t>GERENCIAMENTO DE OBRAS/FISCALIZAÇÃO</t>
  </si>
  <si>
    <t>SERVIÇOS PRELIMINARES/TÉCNICOS</t>
  </si>
  <si>
    <t>SUPERESTRUTURA</t>
  </si>
  <si>
    <t>ALVENARIA/VEDAÇÃO/DIVISÓRIA</t>
  </si>
  <si>
    <t>REVESTIMENTOS</t>
  </si>
  <si>
    <t>FORRO</t>
  </si>
  <si>
    <t>ESQUADRIAS</t>
  </si>
  <si>
    <t>INSTALAÇÕES HIDRÁULICAS E SANITÁRIAS</t>
  </si>
  <si>
    <t>COBERTURA</t>
  </si>
  <si>
    <t>INSTALAÇÕES ELÉTRICAS</t>
  </si>
  <si>
    <t>ILUMINAÇÃO E TOMADAS</t>
  </si>
  <si>
    <t>GERENCIAMENTO DA OBRA</t>
  </si>
  <si>
    <t>TRANSPORTE, DEMOLIÇÕES, RETIRADAS E REMOÇÕES</t>
  </si>
  <si>
    <t>ALVENARIA / VEDAÇÕES / DIVISÓRIAS</t>
  </si>
  <si>
    <t>PISOS</t>
  </si>
  <si>
    <t>IMPERMEABILIZAÇÃO</t>
  </si>
  <si>
    <t>REVESTIMENTO</t>
  </si>
  <si>
    <t>PINTURA</t>
  </si>
  <si>
    <t>SUPERFÍCIE METÁLICA</t>
  </si>
  <si>
    <t>PISO</t>
  </si>
  <si>
    <t>PAREDES</t>
  </si>
  <si>
    <t>INSTALAÇÕES PREDIAIS DE ÁGUA FRIA, ESGOTO E ÁGUAS PLUVIAIS</t>
  </si>
  <si>
    <t xml:space="preserve">INSTALAÇÕES PREDIAIS DE ÁGUA FRIA </t>
  </si>
  <si>
    <t>INSTALAÇÕES PREDIAIS DE ESGOTO</t>
  </si>
  <si>
    <t>LOUÇAS, BANCADAS, METAIS E ACESSÓRIOS</t>
  </si>
  <si>
    <t>ALIMENTADOR</t>
  </si>
  <si>
    <t>QD-LANCH</t>
  </si>
  <si>
    <t>SINALIZAÇÃO E EMERGÊNCIA</t>
  </si>
  <si>
    <t>CENTRAL E INSTALAÇÕES DE GÁS</t>
  </si>
  <si>
    <t>ESTRUTURA CENTRAL DE GÁS</t>
  </si>
  <si>
    <t>INSTALAÇÕES DE GÁS</t>
  </si>
  <si>
    <t>PLACAS E ACESSÓRIOS</t>
  </si>
  <si>
    <t>LIMPEZA DA OBRA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</si>
  <si>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</si>
  <si>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</si>
  <si>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</si>
  <si>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</si>
  <si>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</si>
  <si>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</si>
  <si>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</si>
  <si>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</si>
  <si>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</si>
  <si>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</si>
  <si>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</si>
  <si>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</si>
  <si>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</si>
  <si>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13.1</t>
  </si>
  <si>
    <t>13.2</t>
  </si>
  <si>
    <t>13.3</t>
  </si>
  <si>
    <t>14</t>
  </si>
  <si>
    <t>15</t>
  </si>
  <si>
    <t>15.1</t>
  </si>
  <si>
    <t>16</t>
  </si>
  <si>
    <t>16.1</t>
  </si>
  <si>
    <t>16.2</t>
  </si>
  <si>
    <t>17</t>
  </si>
  <si>
    <t>18</t>
  </si>
  <si>
    <t>SERVIÇOS COMPLEMENTARES</t>
  </si>
  <si>
    <t>INSTALAÇÕES DE COMBATE AO INCÊNDIO</t>
  </si>
  <si>
    <t>TOTAL</t>
  </si>
  <si>
    <t>MOVIMENTO DE TERRA</t>
  </si>
  <si>
    <t>INFRAESTRUTURA</t>
  </si>
  <si>
    <t>5.1</t>
  </si>
  <si>
    <t>ESTACAS E BLOCOS</t>
  </si>
  <si>
    <t>5.2</t>
  </si>
  <si>
    <t>ARRANQUE - VIGA BALDRAME</t>
  </si>
  <si>
    <t>15.2</t>
  </si>
  <si>
    <t>15.3</t>
  </si>
  <si>
    <t>ÁGUAS PLUVIAIS</t>
  </si>
  <si>
    <t>15.4</t>
  </si>
  <si>
    <t>QDLT5</t>
  </si>
  <si>
    <t>16.3</t>
  </si>
  <si>
    <t>16.4</t>
  </si>
  <si>
    <t>INCÊNDIO</t>
  </si>
  <si>
    <t>17.1</t>
  </si>
  <si>
    <t>18.1</t>
  </si>
  <si>
    <t>18.2</t>
  </si>
  <si>
    <t>19</t>
  </si>
  <si>
    <t>20</t>
  </si>
  <si>
    <t>TOTAL SINTÉTICO</t>
  </si>
  <si>
    <t>ENGENHEIRO CIVIL DE OBRA JUNIOR COM ENCARGOS COMPLEMENTARES</t>
  </si>
  <si>
    <t>H</t>
  </si>
  <si>
    <t>ENCARREGADO GERAL COM ENCARGOS COMPLEMENTARES</t>
  </si>
  <si>
    <t xml:space="preserve"> 90776 </t>
  </si>
  <si>
    <t xml:space="preserve"> 99059 </t>
  </si>
  <si>
    <t>LOCACAO CONVENCIONAL DE OBRA, UTILIZANDO GABARITO DE TÁBUAS CORRIDAS PONTALETADAS A CADA 2,00M -  2 UTILIZAÇÕES. AF_10/2018</t>
  </si>
  <si>
    <t>M</t>
  </si>
  <si>
    <t xml:space="preserve"> COMP-80583276 </t>
  </si>
  <si>
    <t>PLACA DE OBRA EM LONA COM IMPRESSÃO DIGITAL- FORNECIMENTO E INSTALAÇÃO.COT.03/2024 (M2)</t>
  </si>
  <si>
    <t>M²</t>
  </si>
  <si>
    <t xml:space="preserve"> 98459 </t>
  </si>
  <si>
    <t>TAPUME COM TELHA METÁLICA. AF_05/2018</t>
  </si>
  <si>
    <t>m²</t>
  </si>
  <si>
    <r>
      <rPr>
        <sz val="8"/>
        <rFont val="Arial"/>
        <family val="2"/>
      </rPr>
      <t>90777</t>
    </r>
  </si>
  <si>
    <t xml:space="preserve"> 97622 </t>
  </si>
  <si>
    <t>DEMOLIÇÃO DE ALVENARIA DE BLOCO FURADO, DE FORMA MANUAL, SEM REAPROVEITAMENTO. AF_09/2023</t>
  </si>
  <si>
    <t>m³</t>
  </si>
  <si>
    <t xml:space="preserve"> 97640 </t>
  </si>
  <si>
    <t>REMOÇÃO DE FORROS DE DRYWALL, PVC E FIBROMINERAL, DE FORMA MANUAL, SEM REAPROVEITAMENTO. AF_09/2023</t>
  </si>
  <si>
    <t xml:space="preserve"> CP2-5919716-24345284 </t>
  </si>
  <si>
    <t>TRANSPORTE FLUVIAL DE MATERIAIS DIVERSOS COM PONTÃO FLUTUANTE (KMxT)</t>
  </si>
  <si>
    <t>KMxT</t>
  </si>
  <si>
    <t xml:space="preserve"> 100947 </t>
  </si>
  <si>
    <t>TRANSPORTE COM CAMINHÃO CARROCERIA 9T, EM VIA URBANA PAVIMENTADA, DMT ATÉ 30KM (UNIDADE: TXKM). AF_07/2020</t>
  </si>
  <si>
    <t>TXKM</t>
  </si>
  <si>
    <t xml:space="preserve"> 97914 </t>
  </si>
  <si>
    <t>TRANSPORTE COM CAMINHÃO BASCULANTE DE 6 M³, EM VIA URBANA PAVIMENTADA, DMT ATÉ 30 KM (UNIDADE: M3XKM). AF_07/2020</t>
  </si>
  <si>
    <t>M3XKM</t>
  </si>
  <si>
    <t xml:space="preserve"> 100981 </t>
  </si>
  <si>
    <t>CARGA, MANOBRA E DESCARGA DE ENTULHO EM CAMINHÃO BASCULANTE 6 M³ - CARGA COM ESCAVADEIRA HIDRÁULICA  (CAÇAMBA DE 0,80 M³ / 111 HP) E DESCARGA LIVRE (UNIDADE: M3). AF_07/2020</t>
  </si>
  <si>
    <t xml:space="preserve"> 97631 </t>
  </si>
  <si>
    <t>DEMOLIÇÃO DE ARGAMASSAS, DE FORMA MANUAL, SEM REAPROVEITAMENTO. AF_09/2023</t>
  </si>
  <si>
    <t xml:space="preserve"> 97634 </t>
  </si>
  <si>
    <t>DEMOLIÇÃO DE REVESTIMENTO CERÂMICO, DE FORMA MECANIZADA COM MARTELETE, SEM REAPROVEITAMENTO. AF_09/2023</t>
  </si>
  <si>
    <t xml:space="preserve"> 98524 </t>
  </si>
  <si>
    <t>LIMPEZA MANUAL DE VEGETAÇÃO EM TERRENO COM ENXADA.AF_05/2018</t>
  </si>
  <si>
    <t xml:space="preserve"> 97663 </t>
  </si>
  <si>
    <t>REMOÇÃO DE LOUÇAS, DE FORMA MANUAL, SEM REAPROVEITAMENTO. AF_09/2023</t>
  </si>
  <si>
    <t>UN</t>
  </si>
  <si>
    <t xml:space="preserve"> 97664 </t>
  </si>
  <si>
    <t>REMOÇÃO DE ACESSÓRIOS, DE FORMA MANUAL, SEM REAPROVEITAMENTO. AF_09/2023</t>
  </si>
  <si>
    <t xml:space="preserve"> 97666 </t>
  </si>
  <si>
    <t>REMOÇÃO DE METAIS SANITÁRIOS, DE FORMA MANUAL, SEM REAPROVEITAMENTO. AF_09/2023</t>
  </si>
  <si>
    <t xml:space="preserve"> 97645 </t>
  </si>
  <si>
    <t>REMOÇÃO DE JANELAS, DE FORMA MANUAL, SEM REAPROVEITAMENTO. AF_09/2023</t>
  </si>
  <si>
    <t xml:space="preserve"> 97644 </t>
  </si>
  <si>
    <t>REMOÇÃO DE PORTAS, DE FORMA MANUAL, SEM REAPROVEITAMENTO. AF_09/2023</t>
  </si>
  <si>
    <t xml:space="preserve"> CPU_IFAM.COZ.009 </t>
  </si>
  <si>
    <t>REMOÇÃO DE DIVISÓRIAS EM PVC (M2)</t>
  </si>
  <si>
    <t xml:space="preserve"> CPU_IFAM.COZ.010 </t>
  </si>
  <si>
    <t>REMOÇÃO DE BANCADAS EM GRANITO (M2)</t>
  </si>
  <si>
    <t xml:space="preserve"> 97637 </t>
  </si>
  <si>
    <t>REMOÇÃO DE TAPUME/ CHAPAS METÁLICAS E DE MADEIRA, DE FORMA MANUAL, SEM REAPROVEITAMENTO. AF_09/2023</t>
  </si>
  <si>
    <t xml:space="preserve"> 97662 </t>
  </si>
  <si>
    <t>REMOÇÃO DE TUBULAÇÕES (TUBOS E CONEXÕES) DE ÁGUA FRIA, DE FORMA MANUAL, SEM REAPROVEITAMENTO. AF_09/2023</t>
  </si>
  <si>
    <t xml:space="preserve"> CPU_IFAM.COZ.091 </t>
  </si>
  <si>
    <t>REMOÇÃO DE POSTE DE FERRO GALVANIZADO SIMPLES (6,0 A 10,0 M) COM REAPROVEITAMENTO E INSTALAÇÃO DE COBRE NU DE 50 MM² (UN)</t>
  </si>
  <si>
    <t>UND</t>
  </si>
  <si>
    <t xml:space="preserve"> COM-76892539 </t>
  </si>
  <si>
    <t>REMOÇÃO DE VENEZIANA METÁLICA, COM REAPROVEITAMENTO (M2)</t>
  </si>
  <si>
    <t xml:space="preserve"> 96523 </t>
  </si>
  <si>
    <t>ESCAVAÇÃO MANUAL PARA BLOCO DE COROAMENTO OU SAPATA (INCLUINDO ESCAVAÇÃO PARA COLOCAÇÃO DE FÔRMAS). AF_01/2024</t>
  </si>
  <si>
    <t xml:space="preserve"> 96527 </t>
  </si>
  <si>
    <t>ESCAVAÇÃO MANUAL PARA VIGA BALDRAME OU SAPATA CORRIDA (INCLUINDO ESCAVAÇÃO PARA COLOCAÇÃO DE FÔRMAS). AF_01/2024</t>
  </si>
  <si>
    <t xml:space="preserve"> 93382 </t>
  </si>
  <si>
    <t>REATERRO MANUAL DE VALAS, COM COMPACTADOR DE SOLOS DE PERCUSSÃO. AF_08/2023</t>
  </si>
  <si>
    <t xml:space="preserve"> CP-100899-92277862 </t>
  </si>
  <si>
    <t>ESTACA ESCAVADA MECANICAMENTE, SEM FLUIDO ESTABILIZANTE, COM 20CM DE DIÂMETRO, CONCRETO LANÇADO MANUALMENTE (EXCLUSIVE
MOBILIZAÇÃO E DESMOBILIZAÇÃO). AF_01/2020_PA (M)</t>
  </si>
  <si>
    <t xml:space="preserve"> 95577 </t>
  </si>
  <si>
    <t>MONTAGEM DE ARMADURA DE ESTACAS, DIÂMETRO = 10,0 MM. AF_09/2021_PS</t>
  </si>
  <si>
    <t>KG</t>
  </si>
  <si>
    <t xml:space="preserve"> 95583 </t>
  </si>
  <si>
    <t>MONTAGEM DE ARMADURA TRANSVERSAL DE ESTACAS DE SEÇÃO CIRCULAR, DIÂMETRO = 5,0 MM. AF_09/2021_PS</t>
  </si>
  <si>
    <t xml:space="preserve"> 96619 </t>
  </si>
  <si>
    <t>LASTRO DE CONCRETO MAGRO, APLICADO EM BLOCOS DE COROAMENTO OU SAPATAS, ESPESSURA DE 5 CM. AF_01/2024</t>
  </si>
  <si>
    <t xml:space="preserve"> 96531 </t>
  </si>
  <si>
    <t>FABRICAÇÃO, MONTAGEM E DESMONTAGEM DE FÔRMA PARA BLOCO DE COROAMENTO, EM MADEIRA SERRADA, E=25 MM, 2 UTILIZAÇÕES. AF_01/2024</t>
  </si>
  <si>
    <t xml:space="preserve"> 96544 </t>
  </si>
  <si>
    <t>ARMAÇÃO DE BLOCO UTILIZANDO AÇO CA-50 DE 6,3 MM - MONTAGEM. AF_01/2024</t>
  </si>
  <si>
    <t xml:space="preserve"> 96545 </t>
  </si>
  <si>
    <t>ARMAÇÃO DE BLOCO UTILIZANDO AÇO CA-50 DE 8 MM - MONTAGEM. AF_01/2024</t>
  </si>
  <si>
    <t xml:space="preserve"> 96546 </t>
  </si>
  <si>
    <t>ARMAÇÃO DE BLOCO UTILIZANDO AÇO CA-50 DE 10 MM - MONTAGEM. AF_01/2024</t>
  </si>
  <si>
    <t xml:space="preserve"> 104920 </t>
  </si>
  <si>
    <t>ARMAÇÃO DE BLOCO, SAPATA ISOLADA, VIGA BALDRAME E SAPATA CORRIDA UTILIZANDO AÇO CA-50 DE 12,5 MM - MONTAGEM. AF_01/2024</t>
  </si>
  <si>
    <t xml:space="preserve"> CP-96555-70363089 </t>
  </si>
  <si>
    <t>CONCRETAGEM DE BLOCOS DE COROAMENTO E VIGAS BALDRAME, FCK 25 MPA, COM USO DE JERICA, LANÇAMENTO, ADENSAMENTO E ACABAMENTO (M3)</t>
  </si>
  <si>
    <t>M³</t>
  </si>
  <si>
    <t xml:space="preserve"> 95601 </t>
  </si>
  <si>
    <t>ARRASAMENTO MECANICO DE ESTACA DE CONCRETO ARMADO, DIAMETROS DE ATÉ 40 CM. AF_05/2021</t>
  </si>
  <si>
    <t xml:space="preserve"> 92415 </t>
  </si>
  <si>
    <t>MONTAGEM E DESMONTAGEM DE FÔRMA DE PILARES RETANGULARES E ESTRUTURAS SIMILARES, PÉ-DIREITO SIMPLES, EM CHAPA DE MADEIRA COMPENSADA RESINADA, 2 UTILIZAÇÕES. AF_09/2020</t>
  </si>
  <si>
    <t xml:space="preserve"> 96533 </t>
  </si>
  <si>
    <t>FABRICAÇÃO, MONTAGEM E DESMONTAGEM DE FÔRMA PARA VIGA BALDRAME, EM MADEIRA SERRADA, E=25 MM, 2 UTILIZAÇÕES. AF_01/2024</t>
  </si>
  <si>
    <t xml:space="preserve"> 92760 </t>
  </si>
  <si>
    <t>ARMAÇÃO DE PILAR OU VIGA DE ESTRUTURA CONVENCIONAL DE CONCRETO ARMADO UTILIZANDO AÇO CA-50 DE 6,3 MM - MONTAGEM. AF_06/2022</t>
  </si>
  <si>
    <t xml:space="preserve"> 92763 </t>
  </si>
  <si>
    <t>ARMAÇÃO DE PILAR OU VIGA DE ESTRUTURA CONVENCIONAL DE CONCRETO ARMADO UTILIZANDO AÇO CA-50 DE 12,5 MM - MONTAGEM. AF_06/2022</t>
  </si>
  <si>
    <t xml:space="preserve"> 92764 </t>
  </si>
  <si>
    <t>ARMAÇÃO DE PILAR OU VIGA DE ESTRUTURA CONVENCIONAL DE CONCRETO ARMADO UTILIZANDO AÇO CA-50 DE 16,0 MM - MONTAGEM. AF_06/2022</t>
  </si>
  <si>
    <t xml:space="preserve"> 104917 </t>
  </si>
  <si>
    <t>ARMAÇÃO DE SAPATA ISOLADA, VIGA BALDRAME E SAPATA CORRIDA UTILIZANDO AÇO CA-50 DE 6,3 MM - MONTAGEM. AF_01/2024</t>
  </si>
  <si>
    <t xml:space="preserve"> 104918 </t>
  </si>
  <si>
    <t>ARMAÇÃO DE SAPATA ISOLADA, VIGA BALDRAME E SAPATA CORRIDA UTILIZANDO AÇO CA-50 DE 8 MM - MONTAGEM. AF_01/2024</t>
  </si>
  <si>
    <t xml:space="preserve"> 104919 </t>
  </si>
  <si>
    <t>ARMAÇÃO DE SAPATA ISOLADA, VIGA BALDRAME E SAPATA CORRIDA UTILIZANDO AÇO CA-50 DE 10 MM - MONTAGEM. AF_01/2024</t>
  </si>
  <si>
    <t xml:space="preserve"> 103669 </t>
  </si>
  <si>
    <t>CONCRETAGEM DE PILARES, FCK = 25 MPA,  COM USO DE BALDES - LANÇAMENTO, ADENSAMENTO E ACABAMENTO. AF_02/2022</t>
  </si>
  <si>
    <t xml:space="preserve"> 92451 </t>
  </si>
  <si>
    <t>MONTAGEM E DESMONTAGEM DE FÔRMA DE VIGA, ESCORAMENTO COM GARFO DE MADEIRA, PÉ-DIREITO SIMPLES, EM CHAPA DE MADEIRA RESINADA, 2 UTILIZAÇÕES. AF_09/2020</t>
  </si>
  <si>
    <t xml:space="preserve"> 92761 </t>
  </si>
  <si>
    <t>ARMAÇÃO DE PILAR OU VIGA DE ESTRUTURA CONVENCIONAL DE CONCRETO ARMADO UTILIZANDO AÇO CA-50 DE 8,0 MM - MONTAGEM. AF_06/2022</t>
  </si>
  <si>
    <t xml:space="preserve"> 92762 </t>
  </si>
  <si>
    <t>ARMAÇÃO DE PILAR OU VIGA DE ESTRUTURA CONVENCIONAL DE CONCRETO ARMADO UTILIZANDO AÇO CA-50 DE 10,0 MM - MONTAGEM. AF_06/2022</t>
  </si>
  <si>
    <t xml:space="preserve"> 103682 </t>
  </si>
  <si>
    <t>CONCRETAGEM DE VIGAS E LAJES, FCK=25 MPA, PARA QUALQUER TIPO DE LAJE COM BALDES EM EDIFICAÇÃO TÉRREA - LANÇAMENTO, ADENSAMENTO E ACABAMENTO. AF_02/2022</t>
  </si>
  <si>
    <t xml:space="preserve"> 92574 </t>
  </si>
  <si>
    <t>TRAMA DE AÇO COMPOSTA POR RIPAS, CAIBROS E TERÇAS PARA TELHADOS DE ATÉ 2 ÁGUAS PARA TELHA CERÂMICA CAPA-CANAL, INCLUSO TRANSPORTE VERTICAL. AF_07/2019</t>
  </si>
  <si>
    <t xml:space="preserve"> 100378 </t>
  </si>
  <si>
    <t>FABRICAÇÃO E INSTALAÇÃO DE TESOURA (INTEIRA OU MEIA) EM AÇO, VÃOS MAIORES QUE 6,0 M E MENORES QUE 12,0 M, INCLUSO IÇAMENTO. AF_07/2019</t>
  </si>
  <si>
    <t xml:space="preserve"> 94201 </t>
  </si>
  <si>
    <t>TELHAMENTO COM TELHA CERÂMICA CAPA-CANAL, TIPO COLONIAL, COM ATÉ 2 ÁGUAS, INCLUSO TRANSPORTE VERTICAL. AF_07/2019</t>
  </si>
  <si>
    <t xml:space="preserve"> 94221 </t>
  </si>
  <si>
    <t>CUMEEIRA PARA TELHA CERÂMICA EMBOÇADA COM ARGAMASSA TRAÇO 1:2:9 (CIMENTO, CAL E AREIA) PARA TELHADOS COM ATÉ 2 ÁGUAS, INCLUSO TRANSPORTE VERTICAL. AF_07/2019</t>
  </si>
  <si>
    <t xml:space="preserve"> 94229 </t>
  </si>
  <si>
    <t>CALHA EM CHAPA DE AÇO GALVANIZADO NÚMERO 24, DESENVOLVIMENTO DE 100 CM, INCLUSO TRANSPORTE VERTICAL. AF_07/2019</t>
  </si>
  <si>
    <t xml:space="preserve"> 93201 </t>
  </si>
  <si>
    <t>FIXAÇÃO (ENCUNHAMENTO) DE ALVENARIA DE VEDAÇÃO COM ARGAMASSA APLICADA COM COLHER. AF_03/2016</t>
  </si>
  <si>
    <t xml:space="preserve"> 93194 </t>
  </si>
  <si>
    <t>CONTRAVERGA PRÉ-MOLDADA PARA VÃOS DE ATÉ 1,5 M DE COMPRIMENTO. AF_03/2016</t>
  </si>
  <si>
    <t xml:space="preserve"> 93195 </t>
  </si>
  <si>
    <t>CONTRAVERGA PRÉ-MOLDADA PARA VÃOS DE MAIS DE 1,5 M DE COMPRIMENTO. AF_03/2016</t>
  </si>
  <si>
    <t xml:space="preserve"> 93182 </t>
  </si>
  <si>
    <t>VERGA PRÉ-MOLDADA PARA JANELAS COM ATÉ 1,5 M DE VÃO. AF_03/2016</t>
  </si>
  <si>
    <t xml:space="preserve"> 93184 </t>
  </si>
  <si>
    <t>VERGA PRÉ-MOLDADA PARA PORTAS COM ATÉ 1,5 M DE VÃO. AF_03/2016</t>
  </si>
  <si>
    <t xml:space="preserve"> 103328 </t>
  </si>
  <si>
    <t>ALVENARIA DE VEDAÇÃO DE BLOCOS CERÂMICOS FURADOS NA HORIZONTAL DE 9X19X19 CM (ESPESSURA 9 CM) E ARGAMASSA DE ASSENTAMENTO COM PREPARO EM BETONEIRA. AF_12/2021</t>
  </si>
  <si>
    <t xml:space="preserve"> 102253 </t>
  </si>
  <si>
    <t>DIVISORIA SANITÁRIA, TIPO CABINE, EM GRANITO CINZA POLIDO, ESP = 3CM, ASSENTADO COM ARGAMASSA COLANTE AC III-E, EXCLUSIVE FERRAGENS. AF_01/2021</t>
  </si>
  <si>
    <t xml:space="preserve"> 102255 </t>
  </si>
  <si>
    <t>TAPA VISTA DE MICTÓRIO EM GRANITO CINZA POLIDO, ESP = 3CM, ASSENTADO COM ARGAMASSA COLANTE AC III-E . AF_01/2021</t>
  </si>
  <si>
    <t xml:space="preserve"> CP-96114-15648485 </t>
  </si>
  <si>
    <t>FORRO EM DRYWALL, PARA AMBIENTES COMERCIAIS, INCLUSIVE ESTRUTURA BIRECIONAL DE FIXAÇÃO. AF_08/2023_PS.ATUALIZADA 03/2024 (M2)</t>
  </si>
  <si>
    <t xml:space="preserve"> 96114 </t>
  </si>
  <si>
    <t>FORRO EM DRYWALL, PARA AMBIENTES COMERCIAIS, INCLUSIVE ESTRUTURA BIRECIONAL DE FIXAÇÃO. AF_08/2023_PS</t>
  </si>
  <si>
    <t xml:space="preserve"> 96121 </t>
  </si>
  <si>
    <t>ACABAMENTOS PARA FORRO (RODA-FORRO EM PERFIL METÁLICO E PLÁSTICO). AF_08/2023</t>
  </si>
  <si>
    <t xml:space="preserve"> 104162 </t>
  </si>
  <si>
    <t>PISO EM GRANILITE, MARMORITE OU GRANITINA EM AMBIENTES INTERNOS, COM ESPESSURA DE 8 MM, INCLUSO MISTURA EM BETONEIRA, COLOCAÇÃO DAS JUNTAS, APLICAÇÃO DO PISO, 4 POLIMENTOS COM POLITRIZ, ESTUCAMENTO, SELADOR E CERA. AF_06/2022</t>
  </si>
  <si>
    <t xml:space="preserve"> 95240 </t>
  </si>
  <si>
    <t>LASTRO DE CONCRETO MAGRO, APLICADO EM PISOS, LAJES SOBRE SOLO OU RADIERS, ESPESSURA DE 3 CM. AF_01/2024</t>
  </si>
  <si>
    <t xml:space="preserve"> 87261 </t>
  </si>
  <si>
    <t>REVESTIMENTO CERÂMICO PARA PISO COM PLACAS TIPO PORCELANATO DE DIMENSÕES 60X60 CM APLICADA EM AMBIENTES DE ÁREA MENOR QUE 5 M². AF_02/2023_PE</t>
  </si>
  <si>
    <t xml:space="preserve"> 87262 </t>
  </si>
  <si>
    <t>REVESTIMENTO CERÂMICO PARA PISO COM PLACAS TIPO PORCELANATO DE DIMENSÕES 60X60 CM APLICADA EM AMBIENTES DE ÁREA ENTRE 5 M² E 10 M². AF_02/2023_PE</t>
  </si>
  <si>
    <t xml:space="preserve"> 87263 </t>
  </si>
  <si>
    <t>REVESTIMENTO CERÂMICO PARA PISO COM PLACAS TIPO PORCELANATO DE DIMENSÕES 60X60 CM APLICADA EM AMBIENTES DE ÁREA MAIOR QUE 10 M². AF_02/2023_PE</t>
  </si>
  <si>
    <t xml:space="preserve"> 94438 </t>
  </si>
  <si>
    <t>(COMPOSIÇÃO REPRESENTATIVA) DO SERVIÇO DE CONTRAPISO EM ARGAMASSA TRAÇO 1:4 (CIM E AREIA), EM BETONEIRA 400 L, ESPESSURA 3 CM ÁREAS SECAS E 3 CM ÁREAS MOLHADAS, PARA EDIFICAÇÃO HABITACIONAL UNIFAMILIAR (CASA) E EDIFICAÇÃO PÚBLICA PADRÃO. AF_11/2014</t>
  </si>
  <si>
    <t xml:space="preserve"> 94994 </t>
  </si>
  <si>
    <t>EXECUÇÃO DE PASSEIO (CALÇADA) OU PISO DE CONCRETO COM CONCRETO MOLDADO IN LOCO, FEITO EM OBRA, ACABAMENTO CONVENCIONAL, ESPESSURA 8 CM, ARMADO. AF_08/2022</t>
  </si>
  <si>
    <t xml:space="preserve"> COMP-05476979 </t>
  </si>
  <si>
    <t>ACABAMENTO SUPERFICIAL EM PISO DE GRANILITE, MARMORITE OU GRANITINA EM AMBIENTES INTERNOS, COM ESPESSURA DE 8 MM, COM LIXAMENTO E
POLIMENTO COM POLITRIZ, ESTUCAMENTO, SELADOR E CERA. (M2)</t>
  </si>
  <si>
    <t xml:space="preserve"> 98689 </t>
  </si>
  <si>
    <t>SOLEIRA EM GRANITO, LARGURA 15 CM, ESPESSURA 2,0 CM. AF_09/2020</t>
  </si>
  <si>
    <t xml:space="preserve"> 98557 </t>
  </si>
  <si>
    <t>IMPERMEABILIZAÇÃO DE SUPERFÍCIE COM EMULSÃO ASFÁLTICA, 2 DEMÃOS. AF_09/2023</t>
  </si>
  <si>
    <t xml:space="preserve"> 87547 </t>
  </si>
  <si>
    <t>MASSA ÚNICA, PARA RECEBIMENTO DE PINTURA, EM ARGAMASSA TRAÇO 1:2:8, PREPARO MECÂNICO COM BETONEIRA 400L, APLICADA MANUALMENTE EM FACES INTERNAS DE PAREDES, ESPESSURA DE 10MM, COM EXECUÇÃO DE TALISCAS. AF_06/2014</t>
  </si>
  <si>
    <t xml:space="preserve"> 87545 </t>
  </si>
  <si>
    <t>EMBOÇO, PARA RECEBIMENTO DE CERÂMICA, EM ARGAMASSA TRAÇO 1:2:8, PREPARO MECÂNICO COM BETONEIRA 400L, APLICADO MANUALMENTE EM FACES INTERNAS DE PAREDES, PARA AMBIENTE COM ÁREA MENOR QUE 5M2, ESPESSURA DE 10MM, COM EXECUÇÃO DE TALISCAS. AF_06/2014</t>
  </si>
  <si>
    <t xml:space="preserve"> 87549 </t>
  </si>
  <si>
    <t>EMBOÇO, PARA RECEBIMENTO DE CERÂMICA, EM ARGAMASSA TRAÇO 1:2:8, PREPARO MECÂNICO COM BETONEIRA 400L, APLICADO MANUALMENTE EM FACES INTERNAS DE PAREDES, PARA AMBIENTE COM ÁREA ENTRE 5M2 E 10M2, ESPESSURA DE 10MM, COM EXECUÇÃO DE TALISCAS. AF_06/2014</t>
  </si>
  <si>
    <t xml:space="preserve"> 87553 </t>
  </si>
  <si>
    <t>EMBOÇO, PARA RECEBIMENTO DE CERÂMICA, EM ARGAMASSA TRAÇO 1:2:8, PREPARO MECÂNICO COM BETONEIRA 400L, APLICADO MANUALMENTE EM FACES INTERNAS DE PAREDES, PARA AMBIENTE COM ÁREA MAIOR QUE 10M2, ESPESSURA DE 10MM, COM EXECUÇÃO DE TALISCAS. AF_06/2014</t>
  </si>
  <si>
    <t xml:space="preserve"> CP-104611-26512429 </t>
  </si>
  <si>
    <t>REVESTIMENTO CERÂMICO PARA PAREDES INTERNAS COM PLACAS TIPO PORCELANATO DE DIMENSÕES 30X60 CM APLICADAS NA ALTURA INTEIRA DAS
PAREDES. AF_02/2023_PE (M2)</t>
  </si>
  <si>
    <t xml:space="preserve"> 87775 </t>
  </si>
  <si>
    <t>EMBOÇO OU MASSA ÚNICA EM ARGAMASSA TRAÇO 1:2:8, PREPARO MECÂNICO COM BETONEIRA 400 L, APLICADA MANUALMENTE EM PANOS DE FACHADA COM PRESENÇA DE VÃOS, ESPESSURA DE 25 MM. AF_08/2022</t>
  </si>
  <si>
    <t xml:space="preserve"> 87792 </t>
  </si>
  <si>
    <t>EMBOÇO OU MASSA ÚNICA EM ARGAMASSA TRAÇO 1:2:8, PREPARO MECÂNICO COM BETONEIRA 400 L, APLICADA MANUALMENTE EM PANOS CEGOS DE FACHADA (SEM PRESENÇA DE VÃOS), ESPESSURA DE 25 MM. AF_08/2022</t>
  </si>
  <si>
    <t xml:space="preserve"> 87879 </t>
  </si>
  <si>
    <t>CHAPISCO APLICADO EM ALVENARIAS E ESTRUTURAS DE CONCRETO INTERNAS, COM COLHER DE PEDREIRO.  ARGAMASSA TRAÇO 1:3 COM PREPARO EM BETONEIRA 400L. AF_10/2022</t>
  </si>
  <si>
    <t xml:space="preserve"> 87889 </t>
  </si>
  <si>
    <t>CHAPISCO APLICADO EM ALVENARIA (SEM PRESENÇA DE VÃOS) E ESTRUTURAS DE CONCRETO DE FACHADA, COM ROLO PARA TEXTURA ACRÍLICA.  ARGAMASSA TRAÇO 1:4 E EMULSÃO POLIMÉRICA (ADESIVO) COM PREPARO EM BETONEIRA 400L. AF_10/2022</t>
  </si>
  <si>
    <t xml:space="preserve"> 87900 </t>
  </si>
  <si>
    <t>CHAPISCO APLICADO EM ALVENARIA (COM PRESENÇA DE VÃOS) E ESTRUTURAS DE CONCRETO DE FACHADA, COM ROLO PARA TEXTURA ACRÍLICA.  ARGAMASSA TRAÇO 1:4 E EMULSÃO POLIMÉRICA (ADESIVO) COM PREPARO EM BETONEIRA 400L. AF_10/2022</t>
  </si>
  <si>
    <t xml:space="preserve"> 100758 </t>
  </si>
  <si>
    <t>PINTURA COM TINTA ALQUÍDICA DE ACABAMENTO (ESMALTE SINTÉTICO ACETINADO) APLICADA A ROLO OU PINCEL SOBRE SUPERFÍCIES METÁLICAS (EXCETO PERFIL) EXECUTADO EM OBRA (02 DEMÃOS). AF_01/2020</t>
  </si>
  <si>
    <t xml:space="preserve"> 100722 </t>
  </si>
  <si>
    <t>PINTURA COM TINTA ALQUÍDICA DE FUNDO (TIPO ZARCÃO) APLICADA A ROLO OU PINCEL SOBRE SUPERFÍCIES METÁLICAS (EXCETO PERFIL) EXECUTADO EM OBRA (POR DEMÃO). AF_01/2020</t>
  </si>
  <si>
    <t xml:space="preserve"> 102491 </t>
  </si>
  <si>
    <t>PINTURA DE PISO COM TINTA ACRÍLICA, APLICAÇÃO MANUAL, 2 DEMÃOS, INCLUSO FUNDO PREPARADOR. AF_05/2021</t>
  </si>
  <si>
    <t xml:space="preserve"> 88485 </t>
  </si>
  <si>
    <t>FUNDO SELADOR ACRÍLICO, APLICAÇÃO MANUAL EM PAREDE, UMA DEMÃO. AF_04/2023</t>
  </si>
  <si>
    <t xml:space="preserve"> 88489 </t>
  </si>
  <si>
    <t>PINTURA LÁTEX ACRÍLICA PREMIUM, APLICAÇÃO MANUAL EM PAREDES, DUAS DEMÃOS. AF_04/2023</t>
  </si>
  <si>
    <t xml:space="preserve"> 88497 </t>
  </si>
  <si>
    <t>EMASSAMENTO COM MASSA LÁTEX, APLICAÇÃO EM PAREDE, DUAS DEMÃOS, LIXAMENTO MANUAL. AF_04/2023</t>
  </si>
  <si>
    <t xml:space="preserve"> 96130 </t>
  </si>
  <si>
    <t>APLICAÇÃO MANUAL DE MASSA ACRÍLICA EM PAREDES EXTERNAS DE CASAS, UMA DEMÃO. AF_05/2017</t>
  </si>
  <si>
    <t xml:space="preserve"> 88484 </t>
  </si>
  <si>
    <t>FUNDO SELADOR ACRÍLICO, APLICAÇÃO MANUAL EM TETO, UMA DEMÃO. AF_04/2023</t>
  </si>
  <si>
    <t xml:space="preserve"> 88494 </t>
  </si>
  <si>
    <t>EMASSAMENTO COM MASSA LÁTEX, APLICAÇÃO EM TETO, UMA DEMÃO, LIXAMENTO MANUAL. AF_04/2023</t>
  </si>
  <si>
    <t xml:space="preserve"> 88488 </t>
  </si>
  <si>
    <t>PINTURA LÁTEX ACRÍLICA PREMIUM, APLICAÇÃO MANUAL EM TETO, DUAS DEMÃOS. AF_04/2023</t>
  </si>
  <si>
    <t xml:space="preserve"> COMP-39903113 </t>
  </si>
  <si>
    <t>PORTA DE ACO CHAPA 24, DE ENROLAR, RAIADA, LARGA COM ACABAMENTO GALVANIZADO NATURAL E PINTURA ELETROSTÁTICA (M2)</t>
  </si>
  <si>
    <t xml:space="preserve"> 91341 </t>
  </si>
  <si>
    <t>PORTA EM ALUMÍNIO DE ABRIR TIPO VENEZIANA COM GUARNIÇÃO, FIXAÇÃO COM PARAFUSOS - FORNECIMENTO E INSTALAÇÃO. AF_12/2019</t>
  </si>
  <si>
    <t xml:space="preserve"> 94569 </t>
  </si>
  <si>
    <t>JANELA DE ALUMÍNIO TIPO MAXIM-AR, COM VIDROS, BATENTE E FERRAGENS. EXCLUSIVE ALIZAR, ACABAMENTO E CONTRAMARCO. FORNECIMENTO E INSTALAÇÃO. AF_12/2019</t>
  </si>
  <si>
    <t xml:space="preserve"> 94570 </t>
  </si>
  <si>
    <t>JANELA DE ALUMÍNIO DE CORRER COM 2 FOLHAS PARA VIDROS, COM VIDROS, BATENTE, ACABAMENTO COM ACETATO OU BRILHANTE E FERRAGENS. EXCLUSIVE ALIZAR E CONTRAMARCO. FORNECIMENTO E INSTALAÇÃO. AF_12/2019</t>
  </si>
  <si>
    <t xml:space="preserve"> 94573 </t>
  </si>
  <si>
    <t>JANELA DE ALUMÍNIO DE CORRER COM 4 FOLHAS PARA VIDROS, COM VIDROS, BATENTE, ACABAMENTO COM ACETATO OU BRILHANTE E FERRAGENS. EXCLUSIVE ALIZAR E CONTRAMARCO. FORNECIMENTO E INSTALAÇÃO. AF_12/2019</t>
  </si>
  <si>
    <t xml:space="preserve"> COMP-57350474 </t>
  </si>
  <si>
    <t>TELA MOSQUITEIRO COM REQUADRO EM ALUMINIO, FIXAÇÃO COM PARAFUSO.COT.002/2024 (M2)</t>
  </si>
  <si>
    <t xml:space="preserve"> 101162 </t>
  </si>
  <si>
    <t>ALVENARIA DE VEDAÇÃO COM ELEMENTO VAZADO DE CERÂMICA (COBOGÓ) DE 7X20X20CM E ARGAMASSA DE ASSENTAMENTO COM PREPARO EM BETONEIRA. AF_05/2020</t>
  </si>
  <si>
    <t xml:space="preserve"> 101965 </t>
  </si>
  <si>
    <t>PEITORIL LINEAR EM GRANITO OU MÁRMORE, L = 15CM, COMPRIMENTO DE ATÉ 2M, ASSENTADO COM ARGAMASSA 1:6 COM ADITIVO. AF_11/2020</t>
  </si>
  <si>
    <t xml:space="preserve"> CP-92256-83802775 </t>
  </si>
  <si>
    <t>REINSTALAÇÃO DE VENEZIANA METÁLICA, INCLUSO IÇAMENTO. AF_07/2019 (M2)</t>
  </si>
  <si>
    <t xml:space="preserve"> 89356 </t>
  </si>
  <si>
    <t>TUBO, PVC, SOLDÁVEL, DN 25MM, INSTALADO EM RAMAL OU SUB-RAMAL DE ÁGUA - FORNECIMENTO E INSTALAÇÃO. AF_06/2022</t>
  </si>
  <si>
    <t xml:space="preserve"> 89357 </t>
  </si>
  <si>
    <t>TUBO, PVC, SOLDÁVEL, DN 32MM, INSTALADO EM RAMAL OU SUB-RAMAL DE ÁGUA - FORNECIMENTO E INSTALAÇÃO. AF_06/2022</t>
  </si>
  <si>
    <t xml:space="preserve"> 103978 </t>
  </si>
  <si>
    <t>TUBO, PVC, SOLDÁVEL, DN 40MM, INSTALADO EM RAMAL DE DISTRIBUIÇÃO DE ÁGUA - FORNECIMENTO E INSTALAÇÃO. AF_06/2022</t>
  </si>
  <si>
    <t xml:space="preserve"> 103979 </t>
  </si>
  <si>
    <t>TUBO, PVC, SOLDÁVEL, DN 50MM, INSTALADO EM RAMAL DE DISTRIBUIÇÃO DE ÁGUA - FORNECIMENTO E INSTALAÇÃO. AF_06/2022</t>
  </si>
  <si>
    <t xml:space="preserve"> 89450 </t>
  </si>
  <si>
    <t>TUBO, PVC, SOLDÁVEL, DN 60MM, INSTALADO EM PRUMADA DE ÁGUA - FORNECIMENTO E INSTALAÇÃO. AF_06/2022</t>
  </si>
  <si>
    <t xml:space="preserve"> CP-89450-85975693 </t>
  </si>
  <si>
    <t>TUBO, PVC, SOLDÁVEL, DN 60MM, INSTALADO EM RAMAL DE DISTRIBUIÇÃO DE ÁGUA - FORNECIMENTO E INSTALAÇÃO. AF_06/2022 (M)</t>
  </si>
  <si>
    <t xml:space="preserve"> 89985 </t>
  </si>
  <si>
    <t>REGISTRO DE PRESSÃO BRUTO, LATÃO, ROSCÁVEL, 3/4", COM ACABAMENTO E CANOPLA CROMADOS - FORNECIMENTO E INSTALAÇÃO. AF_08/2021</t>
  </si>
  <si>
    <t xml:space="preserve"> 94493 </t>
  </si>
  <si>
    <t>REGISTRO DE ESFERA, PVC, SOLDÁVEL, COM VOLANTE, DN  60 MM - FORNECIMENTO E INSTALAÇÃO. AF_08/2021</t>
  </si>
  <si>
    <t xml:space="preserve"> 99250 </t>
  </si>
  <si>
    <t>CAIXA ENTERRADA HIDRÁULICA RETANGULAR EM ALVENARIA COM TIJOLOS CERÂMICOS MACIÇOS, DIMENSÕES INTERNAS: 0,3X0,3X0,3 M PARA REDE DE DRENAGEM. AF_12/2020</t>
  </si>
  <si>
    <t xml:space="preserve"> 93358 </t>
  </si>
  <si>
    <t>ESCAVAÇÃO MANUAL DE VALA COM PROFUNDIDADE MENOR OU IGUAL A 1,30 M. AF_02/2021</t>
  </si>
  <si>
    <t xml:space="preserve"> 98555 </t>
  </si>
  <si>
    <t>IMPERMEABILIZAÇÃO DE SUPERFÍCIE COM ARGAMASSA POLIMÉRICA / MEMBRANA ACRÍLICA, 3 DEMÃOS. AF_09/2023</t>
  </si>
  <si>
    <t xml:space="preserve"> 90280 </t>
  </si>
  <si>
    <t>GRAUTE FGK=25 MPA; TRAÇO 1:0,02:1,3:1,6 (EM MASSA SECA DE CIMENTO/ CAL/ AREIA GROSSA/ BRITA 0) - PREPARO MECÂNICO COM BETONEIRA 400 L. AF_09/2021</t>
  </si>
  <si>
    <t xml:space="preserve"> 104775 </t>
  </si>
  <si>
    <t>FURO MECANIZADO EM CONCRETO, COM PERFURATRIZ, PARA INSTALAÇÕES HIDRÁULICAS, DIÂMETROS MAIORES QUE 40 MM E MENORES OU IGUAIS A 75 MM. AF_09/2023</t>
  </si>
  <si>
    <t xml:space="preserve"> CP-89505-71344901 </t>
  </si>
  <si>
    <t>JOELHO 90 GRAUS, PVC, SOLDÁVEL, DN 60MM,  INSTALADO EM RAMAL DE DISTRIBUIÇÃO DE ÁGUA - FORNECIMENTO E INSTALAÇÃO. AF_06/2022 (UN)</t>
  </si>
  <si>
    <t xml:space="preserve"> CP-104004-06878296 </t>
  </si>
  <si>
    <t>TE, PVC, SOLDÁVEL, DN 60MM, INSTALADO EM RAMAL DE DISTRIBUIÇÃO DE ÁGUA - FORNECIMENTO E INSTALAÇÃO. AF_06/2022 (UN)</t>
  </si>
  <si>
    <t xml:space="preserve"> 89362 </t>
  </si>
  <si>
    <t>JOELHO 90 GRAUS, PVC, SOLDÁVEL, DN 25MM, INSTALADO EM RAMAL OU SUB-RAMAL DE ÁGUA - FORNECIMENTO E INSTALAÇÃO. AF_06/2022</t>
  </si>
  <si>
    <t xml:space="preserve"> 89366 </t>
  </si>
  <si>
    <t>JOELHO 90 GRAUS COM BUCHA DE LATÃO, PVC, SOLDÁVEL, DN 25MM, X 3/4  INSTALADO EM RAMAL OU SUB-RAMAL DE ÁGUA - FORNECIMENTO E INSTALAÇÃO. AF_06/2022</t>
  </si>
  <si>
    <t xml:space="preserve"> 89383 </t>
  </si>
  <si>
    <t>ADAPTADOR CURTO COM BOLSA E ROSCA PARA REGISTRO, PVC, SOLDÁVEL, DN 25MM X 3/4 , INSTALADO EM RAMAL OU SUB-RAMAL DE ÁGUA - FORNECIMENTO E INSTALAÇÃO. AF_06/2022</t>
  </si>
  <si>
    <t xml:space="preserve"> 89385 </t>
  </si>
  <si>
    <t>LUVA SOLDÁVEL E COM ROSCA, PVC, SOLDÁVEL, DN 25MM X 3/4 , INSTALADO EM RAMAL OU SUB-RAMAL DE ÁGUA - FORNECIMENTO E INSTALAÇÃO. AF_06/2022</t>
  </si>
  <si>
    <t xml:space="preserve"> 90373 </t>
  </si>
  <si>
    <t>JOELHO 90 GRAUS COM BUCHA DE LATÃO, PVC, SOLDÁVEL, DN 25MM, X 1/2  INSTALADO EM RAMAL OU SUB-RAMAL DE ÁGUA - FORNECIMENTO E INSTALAÇÃO. AF_06/2022</t>
  </si>
  <si>
    <t xml:space="preserve"> 89395 </t>
  </si>
  <si>
    <t>TE, PVC, SOLDÁVEL, DN 25MM, INSTALADO EM RAMAL OU SUB-RAMAL DE ÁGUA - FORNECIMENTO E INSTALAÇÃO. AF_06/2022</t>
  </si>
  <si>
    <t xml:space="preserve"> 89396 </t>
  </si>
  <si>
    <t>TÊ COM BUCHA DE LATÃO NA BOLSA CENTRAL, PVC, SOLDÁVEL, DN 25MM X 1/2 , INSTALADO EM RAMAL OU SUB-RAMAL DE ÁGUA - FORNECIMENTO E INSTALAÇÃO. AF_06/2022</t>
  </si>
  <si>
    <t xml:space="preserve"> 103951 </t>
  </si>
  <si>
    <t>JOELHO DE REDUÇÃO, 90 GRAUS, PVC, SOLDÁVEL, DN 32 MM X 25 MM, INSTALADO EM RAMAL OU SUB-RAMAL DE ÁGUA - FORNECIMENTO E INSTALAÇÃO. AF_06/2022</t>
  </si>
  <si>
    <t xml:space="preserve"> 89367 </t>
  </si>
  <si>
    <t>JOELHO 90 GRAUS, PVC, SOLDÁVEL, DN 32MM, INSTALADO EM RAMAL OU SUB-RAMAL DE ÁGUA - FORNECIMENTO E INSTALAÇÃO. AF_06/2022</t>
  </si>
  <si>
    <t xml:space="preserve"> 89398 </t>
  </si>
  <si>
    <t>TE, PVC, SOLDÁVEL, DN 32MM, INSTALADO EM RAMAL OU SUB-RAMAL DE ÁGUA - FORNECIMENTO E INSTALAÇÃO. AF_06/2022</t>
  </si>
  <si>
    <t xml:space="preserve"> 89400 </t>
  </si>
  <si>
    <t>TÊ DE REDUÇÃO, PVC, SOLDÁVEL, DN 32MM X 25MM, INSTALADO EM RAMAL OU SUB-RAMAL DE ÁGUA - FORNECIMENTO E INSTALAÇÃO. AF_06/2022</t>
  </si>
  <si>
    <t xml:space="preserve"> 103980 </t>
  </si>
  <si>
    <t>JOELHO 90 GRAUS, PVC, SOLDÁVEL, DN 40MM, INSTALADO EM RAMAL DE DISTRIBUIÇÃO DE ÁGUA - FORNECIMENTO E INSTALAÇÃO. AF_06/2022</t>
  </si>
  <si>
    <t xml:space="preserve"> 103993 </t>
  </si>
  <si>
    <t>BUCHA DE REDUÇÃO, PVC, SOLDÁVEL, DN 40MM X 32MM, INSTALADO EM RAMAL DE DISTRIBUIÇÃO DE ÁGUA - FORNECIMENTO E INSTALAÇÃO. AF_06/2022</t>
  </si>
  <si>
    <t xml:space="preserve"> 104012 </t>
  </si>
  <si>
    <t>TÊ DE REDUÇÃO, PVC, SOLDÁVEL, DN 40MM X 32MM, INSTALADO EM RAMAL DE DISTRIBUIÇÃO DE ÁGUA - FORNECIMENTO E INSTALAÇÃO. AF_06/2022</t>
  </si>
  <si>
    <t xml:space="preserve"> 103948 </t>
  </si>
  <si>
    <t>BUCHA DE REDUÇÃO, CURTA, PVC, SOLDÁVEL, DN 32 X 25 MM, INSTALADO EM RAMAL OU SUB-RAMAL DE ÁGUA - FORNECIMENTO E INSTALAÇÃO. AF_06/2022</t>
  </si>
  <si>
    <t xml:space="preserve"> 89433 </t>
  </si>
  <si>
    <t>LUVA DE REDUÇÃO, PVC, SOLDÁVEL, DN 40MM X 32MM, INSTALADO EM RAMAL DE DISTRIBUIÇÃO DE ÁGUA - FORNECIMENTO E INSTALAÇÃO. AF_06/2022</t>
  </si>
  <si>
    <t xml:space="preserve"> 103996 </t>
  </si>
  <si>
    <t>LUVA DE CORRER, PVC, SOLDÁVEL, DN 50MM, INSTALADO EM RAMAL DE DISTRIBUIÇÃO DE ÁGUA - FORNECIMENTO E INSTALAÇÃO. AF_06/2022</t>
  </si>
  <si>
    <t xml:space="preserve"> 104009 </t>
  </si>
  <si>
    <t>BUCHA DE REDUÇÃO, CURTA, PVC, SOLDÁVEL, DN 50 X 40 MM, INSTALADO EM RAMAL DE DISTRIBUIÇÃO DE ÁGUA - FORNECIMENTO E INSTALAÇÃO. AF_06/2022</t>
  </si>
  <si>
    <t xml:space="preserve"> CP-103971-31331762 </t>
  </si>
  <si>
    <t>BUCHA DE REDUÇÃO, LONGA, PVC, SOLDÁVEL, DN 60 X 50 MM,  INSTALADO EM RAMAL DE DISTRIBUIÇÃO DE ÁGUA - FORNECIMENTO E INSTALAÇÃO.
AF_06/2022 (UN)</t>
  </si>
  <si>
    <t xml:space="preserve"> CP-89598-17654912 </t>
  </si>
  <si>
    <t>LUVA DE CORRER, PVC, SOLDÁVEL, DN 60MM,  INSTALADO EM RAMAL DE DISTRIBUIÇÃO DE ÁGUA,  FORNECIMENTO E INSTALAÇÃO. AF_06/2022 (UN)</t>
  </si>
  <si>
    <t xml:space="preserve"> 89598 </t>
  </si>
  <si>
    <t>LUVA DE CORRER, PVC, SOLDÁVEL, DN 60MM, INSTALADO EM PRUMADA DE ÁGUA   FORNECIMENTO E INSTALAÇÃO. AF_06/2022</t>
  </si>
  <si>
    <t xml:space="preserve"> CP-103968-32115924 </t>
  </si>
  <si>
    <t>BUCHA DE REDUÇÃO, LONGA, PVC, SOLDÁVEL, DN 60 X 25 MM, INSTALADO EM RAMAL DE DISTRIBUIÇÃO DE ÁGUA - FORNECIMENTO E INSTALAÇÃO.
AF_06/2022 (UN)</t>
  </si>
  <si>
    <t xml:space="preserve"> CP-103969-34290652 </t>
  </si>
  <si>
    <t>BUCHA DE REDUÇÃO, LONGA, PVC, SOLDÁVEL, DN 60 X 32 MM, INSTALADO EM RAMAL DE DISTRIBUIÇÃO DE ÁGUA - FORNECIMENTO E INSTALAÇÃO.
AF_06/2022 (UN)</t>
  </si>
  <si>
    <t xml:space="preserve"> 89711 </t>
  </si>
  <si>
    <t>TUBO PVC, SERIE NORMAL, ESGOTO PREDIAL, DN 40 MM, FORNECIDO E INSTALADO EM RAMAL DE DESCARGA OU RAMAL DE ESGOTO SANITÁRIO. AF_08/2022</t>
  </si>
  <si>
    <t xml:space="preserve"> 89712 </t>
  </si>
  <si>
    <t>TUBO PVC, SERIE NORMAL, ESGOTO PREDIAL, DN 50 MM, FORNECIDO E INSTALADO EM RAMAL DE DESCARGA OU RAMAL DE ESGOTO SANITÁRIO. AF_08/2022</t>
  </si>
  <si>
    <t xml:space="preserve"> 89798 </t>
  </si>
  <si>
    <t>TUBO PVC, SERIE NORMAL, ESGOTO PREDIAL, DN 50 MM, FORNECIDO E INSTALADO EM PRUMADA DE ESGOTO SANITÁRIO OU VENTILAÇÃO. AF_08/2022</t>
  </si>
  <si>
    <t xml:space="preserve"> 89713 </t>
  </si>
  <si>
    <t>TUBO PVC, SERIE NORMAL, ESGOTO PREDIAL, DN 75 MM, FORNECIDO E INSTALADO EM RAMAL DE DESCARGA OU RAMAL DE ESGOTO SANITÁRIO. AF_08/2022</t>
  </si>
  <si>
    <t xml:space="preserve"> 89714 </t>
  </si>
  <si>
    <t>TUBO PVC, SERIE NORMAL, ESGOTO PREDIAL, DN 100 MM, FORNECIDO E INSTALADO EM RAMAL DE DESCARGA OU RAMAL DE ESGOTO SANITÁRIO. AF_08/2022</t>
  </si>
  <si>
    <t xml:space="preserve"> 89849 </t>
  </si>
  <si>
    <t>TUBO PVC, SERIE NORMAL, ESGOTO PREDIAL, DN 150 MM, FORNECIDO E INSTALADO EM SUBCOLETOR AÉREO DE ESGOTO SANITÁRIO. AF_08/2022</t>
  </si>
  <si>
    <t xml:space="preserve"> 90696 </t>
  </si>
  <si>
    <t>TUBO DE PVC PARA REDE COLETORA DE ESGOTO DE PAREDE MACIÇA, DN 200 MM, JUNTA ELÁSTICA - FORNECIMENTO E ASSENTAMENTO. AF_01/2021</t>
  </si>
  <si>
    <t xml:space="preserve"> 98108 </t>
  </si>
  <si>
    <t>CAIXA DE GORDURA DUPLA (CAPACIDADE: 126 L), RETANGULAR, EM ALVENARIA COM BLOCOS DE CONCRETO, DIMENSÕES INTERNAS = 0,4X0,7 M, ALTURA INTERNA = 0,8 M. AF_12/2020</t>
  </si>
  <si>
    <t xml:space="preserve"> 97906 </t>
  </si>
  <si>
    <t>CAIXA ENTERRADA HIDRÁULICA RETANGULAR, EM ALVENARIA COM BLOCOS DE CONCRETO, DIMENSÕES INTERNAS: 0,6X0,6X0,6 M PARA REDE DE ESGOTO. AF_12/2020</t>
  </si>
  <si>
    <t xml:space="preserve"> 89707 </t>
  </si>
  <si>
    <t>CAIXA SIFONADA, PVC, DN 100 X 100 X 50 MM, JUNTA ELÁSTICA, FORNECIDA E INSTALADA EM RAMAL DE DESCARGA OU EM RAMAL DE ESGOTO SANITÁRIO. AF_08/2022</t>
  </si>
  <si>
    <t xml:space="preserve"> 89708 </t>
  </si>
  <si>
    <t>CAIXA SIFONADA, PVC, DN 150 X 185 X 75 MM, JUNTA ELÁSTICA, FORNECIDA E INSTALADA EM RAMAL DE DESCARGA OU EM RAMAL DE ESGOTO SANITÁRIO. AF_08/2022</t>
  </si>
  <si>
    <t xml:space="preserve"> 89709 </t>
  </si>
  <si>
    <t>RALO SIFONADO, PVC, DN 100 X 40 MM, JUNTA SOLDÁVEL, FORNECIDO E INSTALADO EM RAMAL DE DESCARGA OU EM RAMAL DE ESGOTO SANITÁRIO. AF_08/2022</t>
  </si>
  <si>
    <t xml:space="preserve"> CP-89797-77624752 </t>
  </si>
  <si>
    <t>UNÇÃO SIMPLES, PVC, SERIE NORMAL, ESGOTO PREDIAL, DN 150 X 100 MM, JUNTA ELÁSTICA, FORNECIDO E INSTALADO EM RAMAL DE DESCARGA OU
RAMAL DE ESGOTO SANITÁRIO. (UN)</t>
  </si>
  <si>
    <t xml:space="preserve"> COMP-70209467 </t>
  </si>
  <si>
    <t>REDUÇÃO EXCÊNTRICA, PVC, SERIE NORMAL, ESGOTO PREDIAL, DN 100 X 75 MM, JUNTA ELÁSTICA, FORNECIDO E INSTALADO EM RAMAL DE DESCARGA OU
RAMAL DE ESGOTO SANITÁRIO. (UN)</t>
  </si>
  <si>
    <t xml:space="preserve"> 89748 </t>
  </si>
  <si>
    <t>CURVA CURTA 90 GRAUS, PVC, SERIE NORMAL, ESGOTO PREDIAL, DN 100 MM, JUNTA ELÁSTICA, FORNECIDO E INSTALADO EM RAMAL DE DESCARGA OU RAMAL DE ESGOTO SANITÁRIO. AF_08/2022</t>
  </si>
  <si>
    <t xml:space="preserve"> 89746 </t>
  </si>
  <si>
    <t>JOELHO 45 GRAUS, PVC, SERIE NORMAL, ESGOTO PREDIAL, DN 100 MM, JUNTA ELÁSTICA, FORNECIDO E INSTALADO EM RAMAL DE DESCARGA OU RAMAL DE ESGOTO SANITÁRIO. AF_08/2022</t>
  </si>
  <si>
    <t xml:space="preserve"> 89797 </t>
  </si>
  <si>
    <t>JUNÇÃO SIMPLES, PVC, SERIE NORMAL, ESGOTO PREDIAL, DN 100 X 100 MM, JUNTA ELÁSTICA, FORNECIDO E INSTALADO EM RAMAL DE DESCARGA OU RAMAL DE ESGOTO SANITÁRIO. AF_08/2022</t>
  </si>
  <si>
    <t xml:space="preserve"> CP-89779-55531109 </t>
  </si>
  <si>
    <t>REDUÇÃO EXCÊNTRICA, PVC, SERIE NORMAL, ESGOTO PREDIAL, DN 100 X 50 MM, JUNTA ELÁSTICA, FORNECIDO E INSTALADO EM RAMAL DE DESCARGA OU
RAMAL DE ESGOTO SANITÁRIO. (UN)</t>
  </si>
  <si>
    <t xml:space="preserve"> 104347 </t>
  </si>
  <si>
    <t>JUNÇÃO DE REDUCAO INVERTIDA, PVC, SÉRIE NORMAL, ESGOTO PREDIAL, DN 100 X 75 MM, JUNTA ELÁSTICA, FORNECIDO E INSTALADO EM RAMAL DE DESCARGA OU RAMAL DE ESGOTO SANITÁRIO. AF_08/2022</t>
  </si>
  <si>
    <t xml:space="preserve"> 104344 </t>
  </si>
  <si>
    <t>TE, PVC, SÉRIE NORMAL, ESGOTO PREDIAL, DN 100 X 50 MM, JUNTA ELÁSTICA, FORNECIDO E INSTALADO EM RAMAL DE DESCARGA OU RAMAL DE ESGOTO SANITÁRIO. AF_08/2022</t>
  </si>
  <si>
    <t xml:space="preserve"> 104345 </t>
  </si>
  <si>
    <t>JUNÇÃO DE REDUÇÃO INVERTIDA, PVC, SÉRIE NORMAL, ESGOTO PREDIAL, DN 100 X 50 MM, JUNTA ELÁSTICA, FORNECIDO E INSTALADO EM RAMAL DE DESCARGA OU RAMAL DE ESGOTO SANITÁRIO. AF_08/2022</t>
  </si>
  <si>
    <t xml:space="preserve"> 104341 </t>
  </si>
  <si>
    <t>BUCHA DE REDUÇÃO LONGA, PVC, SÉRIE NORMAL, ESGOTO PREDIAL, DN 50 X 40 MM, JUNTA SOLDÁVEL E ELÁSTICA, FORNECIDO E INSTALADO EM RAMAL DE DESCARGA OU RAMAL DE ESGOTO SANITÁRIO. AF_08/2022</t>
  </si>
  <si>
    <t xml:space="preserve"> 89786 </t>
  </si>
  <si>
    <t>TE, PVC, SERIE NORMAL, ESGOTO PREDIAL, DN 75 X 75 MM, JUNTA ELÁSTICA, FORNECIDO E INSTALADO EM RAMAL DE DESCARGA OU RAMAL DE ESGOTO SANITÁRIO. AF_08/2022</t>
  </si>
  <si>
    <t xml:space="preserve"> 89829 </t>
  </si>
  <si>
    <t>TE, PVC, SERIE NORMAL, ESGOTO PREDIAL, DN 75 X 75 MM, JUNTA ELÁSTICA, FORNECIDO E INSTALADO EM PRUMADA DE ESGOTO SANITÁRIO OU VENTILAÇÃO. AF_08/2022</t>
  </si>
  <si>
    <t xml:space="preserve"> 104350 </t>
  </si>
  <si>
    <t>JUNÇÃO DE REDUÇÃO INVERTIDA, PVC, SÉRIE NORMAL, ESGOTO PREDIAL, DN 75 X 50 MM, JUNTA ELÁSTICA, FORNECIDO E INSTALADO EM PRUMADA DE ESGOTO SANITÁRIO OU VENTILAÇÃO. AF_08/2022</t>
  </si>
  <si>
    <t xml:space="preserve"> CP-89805-44451819 </t>
  </si>
  <si>
    <t>REDUÇÃO EXCÊNTRICA, PVC, SERIE NORMAL, ESGOTO PREDIAL, DN 75 X 50 MM, JUNTA ELÁSTICA, FORNECIDO E INSTALADO EM PRUMADA DE ESGOTO
SANITÁRIO OU VENTILAÇÃO. AF_08/2022 (UN)</t>
  </si>
  <si>
    <t xml:space="preserve"> CP-89776-03338749 </t>
  </si>
  <si>
    <t>REDUÇÃO EXCÊNTRICA, PVC, SERIE NORMAL, ESGOTO PREDIAL, DN 75 X 50 MM, JUNTA ELÁSTICA, FORNECIDO E INSTALADO EM RAMAL DE DESCARGA OU
RAMAL DE ESGOTO SANITÁRIO. (UN)</t>
  </si>
  <si>
    <t xml:space="preserve"> 89805 </t>
  </si>
  <si>
    <t>JOELHO 90 GRAUS, PVC, SERIE NORMAL, ESGOTO PREDIAL, DN 75 MM, JUNTA ELÁSTICA, FORNECIDO E INSTALADO EM PRUMADA DE ESGOTO SANITÁRIO OU VENTILAÇÃO. AF_08/2022</t>
  </si>
  <si>
    <t xml:space="preserve"> 89806 </t>
  </si>
  <si>
    <t>JOELHO 45 GRAUS, PVC, SERIE NORMAL, ESGOTO PREDIAL, DN 75 MM, JUNTA ELÁSTICA, FORNECIDO E INSTALADO EM PRUMADA DE ESGOTO SANITÁRIO OU VENTILAÇÃO. AF_08/2022</t>
  </si>
  <si>
    <t xml:space="preserve"> 89739 </t>
  </si>
  <si>
    <t>JOELHO 45 GRAUS, PVC, SERIE NORMAL, ESGOTO PREDIAL, DN 75 MM, JUNTA ELÁSTICA, FORNECIDO E INSTALADO EM RAMAL DE DESCARGA OU RAMAL DE ESGOTO SANITÁRIO. AF_08/2022</t>
  </si>
  <si>
    <t xml:space="preserve"> 89801 </t>
  </si>
  <si>
    <t>JOELHO 90 GRAUS, PVC, SERIE NORMAL, ESGOTO PREDIAL, DN 50 MM, JUNTA ELÁSTICA, FORNECIDO E INSTALADO EM PRUMADA DE ESGOTO SANITÁRIO OU VENTILAÇÃO. AF_08/2022</t>
  </si>
  <si>
    <t xml:space="preserve"> 89825 </t>
  </si>
  <si>
    <t>TE, PVC, SERIE NORMAL, ESGOTO PREDIAL, DN 50 X 50 MM, JUNTA ELÁSTICA, FORNECIDO E INSTALADO EM PRUMADA DE ESGOTO SANITÁRIO OU VENTILAÇÃO. AF_08/2022</t>
  </si>
  <si>
    <t xml:space="preserve"> 89731 </t>
  </si>
  <si>
    <t>JOELHO 90 GRAUS, PVC, SERIE NORMAL, ESGOTO PREDIAL, DN 50 MM, JUNTA ELÁSTICA, FORNECIDO E INSTALADO EM RAMAL DE DESCARGA OU RAMAL DE ESGOTO SANITÁRIO. AF_08/2022</t>
  </si>
  <si>
    <t xml:space="preserve"> 89732 </t>
  </si>
  <si>
    <t>JOELHO 45 GRAUS, PVC, SERIE NORMAL, ESGOTO PREDIAL, DN 50 MM, JUNTA ELÁSTICA, FORNECIDO E INSTALADO EM RAMAL DE DESCARGA OU RAMAL DE ESGOTO SANITÁRIO. AF_08/2022</t>
  </si>
  <si>
    <t xml:space="preserve"> 89724 </t>
  </si>
  <si>
    <t>JOELHO 90 GRAUS, PVC, SERIE NORMAL, ESGOTO PREDIAL, DN 40 MM, JUNTA SOLDÁVEL, FORNECIDO E INSTALADO EM RAMAL DE DESCARGA OU RAMAL DE ESGOTO SANITÁRIO. AF_08/2022</t>
  </si>
  <si>
    <t xml:space="preserve"> 89726 </t>
  </si>
  <si>
    <t>JOELHO 45 GRAUS, PVC, SERIE NORMAL, ESGOTO PREDIAL, DN 40 MM, JUNTA SOLDÁVEL, FORNECIDO E INSTALADO EM RAMAL DE DESCARGA OU RAMAL DE ESGOTO SANITÁRIO. AF_08/2022</t>
  </si>
  <si>
    <t xml:space="preserve"> 89783 </t>
  </si>
  <si>
    <t>JUNÇÃO SIMPLES, PVC, SERIE NORMAL, ESGOTO PREDIAL, DN 40 MM, JUNTA SOLDÁVEL, FORNECIDO E INSTALADO EM RAMAL DE DESCARGA OU RAMAL DE ESGOTO SANITÁRIO. AF_08/2022</t>
  </si>
  <si>
    <t xml:space="preserve"> 89782 </t>
  </si>
  <si>
    <t>TE, PVC, SERIE NORMAL, ESGOTO PREDIAL, DN 40 X 40 MM, JUNTA SOLDÁVEL, FORNECIDO E INSTALADO EM RAMAL DE DESCARGA OU RAMAL DE ESGOTO SANITÁRIO. AF_08/2022</t>
  </si>
  <si>
    <t xml:space="preserve"> 89754 </t>
  </si>
  <si>
    <t>LUVA DE CORRER, PVC, SERIE NORMAL, ESGOTO PREDIAL, DN 50 MM, JUNTA ELÁSTICA, FORNECIDO E INSTALADO EM RAMAL DE DESCARGA OU RAMAL DE ESGOTO SANITÁRIO. AF_08/2022</t>
  </si>
  <si>
    <t xml:space="preserve"> 89814 </t>
  </si>
  <si>
    <t>LUVA DE CORRER, PVC, SERIE NORMAL, ESGOTO PREDIAL, DN 50 MM, JUNTA ELÁSTICA, FORNECIDO E INSTALADO EM PRUMADA DE ESGOTO SANITÁRIO OU VENTILAÇÃO. AF_08/2022</t>
  </si>
  <si>
    <t xml:space="preserve"> 89776 </t>
  </si>
  <si>
    <t>LUVA DE CORRER, PVC, SERIE NORMAL, ESGOTO PREDIAL, DN 75 MM, JUNTA ELÁSTICA, FORNECIDO E INSTALADO EM RAMAL DE DESCARGA OU RAMAL DE ESGOTO SANITÁRIO. AF_08/2022</t>
  </si>
  <si>
    <t xml:space="preserve"> 89817 </t>
  </si>
  <si>
    <t>LUVA SIMPLES, PVC, SERIE NORMAL, ESGOTO PREDIAL, DN 75 MM, JUNTA ELÁSTICA, FORNECIDO E INSTALADO EM PRUMADA DE ESGOTO SANITÁRIO OU VENTILAÇÃO. AF_08/2022</t>
  </si>
  <si>
    <t xml:space="preserve"> 89779 </t>
  </si>
  <si>
    <t>LUVA DE CORRER, PVC, SERIE NORMAL, ESGOTO PREDIAL, DN 100 MM, JUNTA ELÁSTICA, FORNECIDO E INSTALADO EM RAMAL DE DESCARGA OU RAMAL DE ESGOTO SANITÁRIO. AF_08/2022</t>
  </si>
  <si>
    <t xml:space="preserve"> CP-104171-66758194 </t>
  </si>
  <si>
    <t>LUVA DE CORRER, PVC, SERIE NORMAL, ESGOTO PREDIAL, DN 150 MM, JUNTA ELÁSTICA, FORNECIDO E INSTALADO EM RAMAL DE DESCARGA OU RAMAL DE
ESGOTO SANITÁRIO. (UN)</t>
  </si>
  <si>
    <t xml:space="preserve"> 89580 </t>
  </si>
  <si>
    <t>TUBO PVC, SÉRIE R, ÁGUA PLUVIAL, DN 150 MM, FORNECIDO E INSTALADO EM CONDUTORES VERTICAIS DE ÁGUAS PLUVIAIS. AF_06/2022</t>
  </si>
  <si>
    <t xml:space="preserve"> 104166 </t>
  </si>
  <si>
    <t>TUBO PVC, SÉRIE R, ÁGUA PLUVIAL, DN 150 MM, FORNECIDO E INSTALADO EM RAMAL DE ENCAMINHAMENTO. AF_06/2022</t>
  </si>
  <si>
    <t xml:space="preserve"> CPU_IFAM.COZ.125 </t>
  </si>
  <si>
    <t>CAIXA ENTERRADA HIDRÁULICA RETANGULAR COM GRELHA, EM ALVENARIA COM BLOCOS DE CONCRETO, DIMENSÕES INTERNAS: 0,6X0,6X0,6 M PARA REDE
DE DRENAGEM. AF_05/2018 (UN)</t>
  </si>
  <si>
    <t xml:space="preserve"> 99260 </t>
  </si>
  <si>
    <t>CAIXA ENTERRADA HIDRÁULICA RETANGULAR, EM ALVENARIA COM BLOCOS DE CONCRETO, DIMENSÕES INTERNAS: 0,6X0,6X0,6 M PARA REDE DE DRENAGEM. AF_12/2020</t>
  </si>
  <si>
    <t xml:space="preserve"> CPU_IFAM.COZ.046 </t>
  </si>
  <si>
    <t>GRELHA HEMISFÉRICA DE FERRO FUNDIDO D=150 MM INCLUSIVE REDUÇÃO FORNECIMENTO E INSTALAÇÃO (UN)</t>
  </si>
  <si>
    <t xml:space="preserve"> 89592 </t>
  </si>
  <si>
    <t>CURVA 87 GRAUS E 30 MINUTOS, PVC, SERIE R, ÁGUA PLUVIAL, DN 150 MM, JUNTA ELÁSTICA, FORNECIDO E INSTALADO EM CONDUTORES VERTICAIS DE ÁGUAS PLUVIAIS. AF_06/2022</t>
  </si>
  <si>
    <t xml:space="preserve"> 89590 </t>
  </si>
  <si>
    <t>JOELHO 90 GRAUS, PVC, SERIE R, ÁGUA PLUVIAL, DN 150 MM, JUNTA ELÁSTICA, FORNECIDO E INSTALADO EM CONDUTORES VERTICAIS DE ÁGUAS PLUVIAIS. AF_06/2022</t>
  </si>
  <si>
    <t xml:space="preserve"> 104171 </t>
  </si>
  <si>
    <t>LUVA DE CORRER, PVC, SERIE R, ÁGUA PLUVIAL, DN 150 MM, JUNTA ELÁSTICA, FORNECIDO E INSTALADO EM RAMAL DE ENCAMINHAMENTO. AF_06/2022</t>
  </si>
  <si>
    <t xml:space="preserve"> COMP-30059755 </t>
  </si>
  <si>
    <t>ESPELHO CRISTAL ESPESSURA 4MM, COLADO.ATUALIZADO 2024 (M2)</t>
  </si>
  <si>
    <t xml:space="preserve"> 100858 </t>
  </si>
  <si>
    <t>MICTÓRIO SIFONADO LOUÇA BRANCA  PADRÃO MÉDIO  FORNECIMENTO E INSTALAÇÃO. AF_01/2020</t>
  </si>
  <si>
    <t xml:space="preserve"> 86872 </t>
  </si>
  <si>
    <t>TANQUE DE LOUÇA BRANCA COM COLUNA, 30L OU EQUIVALENTE - FORNECIMENTO E INSTALAÇÃO. AF_01/2020</t>
  </si>
  <si>
    <t xml:space="preserve"> 86883 </t>
  </si>
  <si>
    <t>SIFÃO DO TIPO FLEXÍVEL EM PVC 1  X 1.1/2  - FORNECIMENTO E INSTALAÇÃO. AF_01/2020</t>
  </si>
  <si>
    <t xml:space="preserve"> 86877 </t>
  </si>
  <si>
    <t>VÁLVULA EM METAL CROMADO 1.1/2 X 1.1/2 PARA TANQUE OU LAVATÓRIO, COM OU SEM LADRÃO - FORNECIMENTO E INSTALAÇÃO. AF_01/2020</t>
  </si>
  <si>
    <t xml:space="preserve"> 86914 </t>
  </si>
  <si>
    <t>TORNEIRA CROMADA 1/2 OU 3/4 PARA TANQUE, PADRÃO MÉDIO - FORNECIMENTO E INSTALAÇÃO. AF_01/2020</t>
  </si>
  <si>
    <t xml:space="preserve"> 86931 </t>
  </si>
  <si>
    <t>VASO SANITÁRIO SIFONADO COM CAIXA ACOPLADA LOUÇA BRANCA, INCLUSO ENGATE FLEXÍVEL EM PLÁSTICO BRANCO, 1/2  X 40CM - FORNECIMENTO E INSTALAÇÃO. AF_01/2020</t>
  </si>
  <si>
    <t xml:space="preserve"> 86942 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</si>
  <si>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</si>
  <si>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 xml:space="preserve"> COMP-44470965 </t>
  </si>
  <si>
    <t>LAVATORIO DE CANTO LOUCA BRANCA SUSPENSO *40 X 30* CM, INCLUSO SIFÃO TIPO GARRAFA EM PVC, VÁLVULA EM METAL CROMADO E ENGATE FLEXÍVEL 30CM EM PLÁSTICO E TORNEIRA CROMADA DE MESA DO TIPO ALAVANCA, PADRÃO POPULAR - FORNECIMENTO E INSTALAÇÃO.ATUALIZADO 04/2024 (UN)</t>
  </si>
  <si>
    <t xml:space="preserve"> 95543 </t>
  </si>
  <si>
    <t>PORTA TOALHA BANHO EM METAL CROMADO, TIPO BARRA, INCLUSO FIXAÇÃO. AF_01/2020</t>
  </si>
  <si>
    <t xml:space="preserve"> CPU.CHUM.011 </t>
  </si>
  <si>
    <t>TOALHEIRO PLASTICO TIPO DISPENSER PARA PAPEL TOALHA INTERFOLHADO FORNECIMENTO E INSTALAÇÃO (UN)</t>
  </si>
  <si>
    <t xml:space="preserve"> 95544 </t>
  </si>
  <si>
    <t>PAPELEIRA DE PAREDE EM METAL CROMADO SEM TAMPA, INCLUSO FIXAÇÃO. AF_01/2020</t>
  </si>
  <si>
    <t xml:space="preserve"> 95547 </t>
  </si>
  <si>
    <t>SABONETEIRA PLASTICA TIPO DISPENSER PARA SABONETE LIQUIDO COM RESERVATORIO 800 A 1500 ML, INCLUSO FIXAÇÃO. AF_01/2020</t>
  </si>
  <si>
    <t xml:space="preserve"> 100868 </t>
  </si>
  <si>
    <t>BARRA DE APOIO RETA, EM ACO INOX POLIDO, COMPRIMENTO 80 CM,  FIXADA NA PAREDE - FORNECIMENTO E INSTALAÇÃO. AF_01/2020</t>
  </si>
  <si>
    <t xml:space="preserve"> 100867 </t>
  </si>
  <si>
    <t>BARRA DE APOIO RETA, EM ACO INOX POLIDO, COMPRIMENTO 70 CM,  FIXADA NA PAREDE - FORNECIMENTO E INSTALAÇÃO. AF_01/2020</t>
  </si>
  <si>
    <t xml:space="preserve"> COMP-15512192 </t>
  </si>
  <si>
    <t>BARRA DE APOIO DE LAVATÓRIO P/ PNE EM INOX 40CM INCLUSIVE FIXAÇÃO FORNECIMENTO E INSTALAÇÃO. 04/2024 (CJ)</t>
  </si>
  <si>
    <t>CJ</t>
  </si>
  <si>
    <t xml:space="preserve"> CPU_IFAM.COZ.127 </t>
  </si>
  <si>
    <t>BANCADA DE GRANITO CINZA POLIDO PARA LAVATÓRIO 2,4 X 0,60 M COM RODABANCADA DE 10 CM- FORNECIMENTO E INSTALAÇÃO. AF_12/2013 (UN)</t>
  </si>
  <si>
    <t xml:space="preserve"> CPU_IFAM.COZ.128 </t>
  </si>
  <si>
    <t>BANCADA DE GRANITO CINZA POLIDO PARA LAVATÓRIO 1,0 X 0,60 M COM RODABANCADA DE 10 CM - FORNECIMENTO E INSTALAÇÃO. AF_12/2013 (UN)</t>
  </si>
  <si>
    <t xml:space="preserve"> CPU_IFAM.COZ.129 </t>
  </si>
  <si>
    <t>BANCADA DE GRANITO CINZA POLIDO PARA PIA DE COZINHA COM RODABANCADA DE 10 CM- FORNECIMENTO E INSTALAÇÃO. AF_12/2013 (M2)</t>
  </si>
  <si>
    <t xml:space="preserve"> CPU_IFAM.COZ.130 </t>
  </si>
  <si>
    <t>BANCADA DE GRANITO CINZA POLIDO PARA PIA DE COZINHA 1,6 X 0,60 M COM RODABANCADA DE 10 CM - FORNECIMENTO E INSTALAÇÃO. AF_12/2013 (UN)</t>
  </si>
  <si>
    <t xml:space="preserve"> CPU_IFAM.COZ.131 </t>
  </si>
  <si>
    <t>BANCADA DE GRANITO CINZA POLIDO PARA PIA DE COZINHA 1,9 X 0,60 M COM RODABANCADA DE 10 CM - FORNECIMENTO E INSTALAÇÃO. AF_12/2013 (UN)</t>
  </si>
  <si>
    <t xml:space="preserve"> CPU_IFAM.COZ.137 </t>
  </si>
  <si>
    <t>BANCADA DE GRANITO CINZA POLIDO PARA PIA DE COZINHA 2,0 X 0,60 M COM RODABANCADA DE 10 CM - FORNECIMENTO E INSTALAÇÃO. AF_12/2013 (UN)</t>
  </si>
  <si>
    <t xml:space="preserve"> CPU_IFAM.COZ.132 </t>
  </si>
  <si>
    <t>BANCADA DE GRANITO CINZA POLIDO PARA PIA DE COZINHA 1,2 X 0,60 M COM RODABANCADA DE 10 CM - FORNECIMENTO E INSTALAÇÃO. AF_12/2013 (UN)</t>
  </si>
  <si>
    <t xml:space="preserve"> 86884 </t>
  </si>
  <si>
    <t>ENGATE FLEXÍVEL EM PLÁSTICO BRANCO, 1/2 X 30CM - FORNECIMENTO E INSTALAÇÃO. AF_01/2020</t>
  </si>
  <si>
    <t xml:space="preserve"> 86906 </t>
  </si>
  <si>
    <t>TORNEIRA CROMADA DE MESA, 1/2 OU 3/4, PARA LAVATÓRIO, PADRÃO POPULAR - FORNECIMENTO E INSTALAÇÃO. AF_01/2020</t>
  </si>
  <si>
    <t xml:space="preserve"> COMP-84170372 </t>
  </si>
  <si>
    <t>CUBA DE EMBUTIR REDONDA EM LOUÇA BRANCA, D = 36 CM OU EQUIVALENTE, INCLUSO VÁLVULA EM METAL CROMADO E SIFÃO FLEXÍVEL EM PVC -
FORNECIMENTO E INSTALAÇÃO. 04/2024 (UN)</t>
  </si>
  <si>
    <t xml:space="preserve"> CPU_IFAM.COZ.136 </t>
  </si>
  <si>
    <t>CHUVEIRO COMUM CORPO PLASTICO TIPO DUCHA, FORNECIMENTO E INSTALACAO (UN)</t>
  </si>
  <si>
    <t xml:space="preserve"> COMP-40783791 </t>
  </si>
  <si>
    <t>CUBA INDUSTRIAL DE EMBUTIR DE AÇO INOXIDÁVEL MÉDIA (50X40X30 CM), INCLUSO VÁLVULA TIPO AMERICANA EM METAL CROMADO E SIFÃO TIPO COPO
EXTENSIVEL UNIVERSAL EM PVC - FORNECIMENTO E INSTALAÇÃO (UN)</t>
  </si>
  <si>
    <t xml:space="preserve"> 86909 </t>
  </si>
  <si>
    <t>TORNEIRA CROMADA TUBO MÓVEL, DE MESA, 1/2 OU 3/4, PARA PIA DE COZINHA, PADRÃO ALTO - FORNECIMENTO E INSTALAÇÃO. AF_01/2020</t>
  </si>
  <si>
    <t xml:space="preserve"> COMP-24907469 </t>
  </si>
  <si>
    <t>BACIA SANITARIA (VASO) CONVENCIONAL PARA PCD SEM FURO FRONTAL, DE LOUÇA BRANCA INCLUINDO CAIXA ACOPLADA- FORNECIMENTO E INSTALAÇÃO
(INCLUSIVE ENGATE PLASTICO DE 40CM).04/2024 (UN)</t>
  </si>
  <si>
    <t xml:space="preserve"> 100849 </t>
  </si>
  <si>
    <t>ASSENTO SANITÁRIO CONVENCIONAL - FORNECIMENTO E INSTALACAO. AF_01/2020</t>
  </si>
  <si>
    <t xml:space="preserve"> 95545 </t>
  </si>
  <si>
    <t>SABONETEIRA DE PAREDE EM METAL CROMADO, INCLUSO FIXAÇÃO. AF_01/2020</t>
  </si>
  <si>
    <t xml:space="preserve"> COMP-46829522 </t>
  </si>
  <si>
    <t>VASO SANITARIO SIFONADO INFANTIL LOUCA BRANCA INCLUINDO CAIXA ACOPLADA E ASSENTO- FORNECIMENTO E INSTALAÇÃO (INCLUSIVE ENGATE PLASTICO
DE 40CM). 04/2024 (UN)</t>
  </si>
  <si>
    <t xml:space="preserve"> COMP-45421321 </t>
  </si>
  <si>
    <t>TANQUE INDUSTRIAL EM AÇO INOX 120X90X70 CM PROFUNDIDADE DA CUBA DE 40 CM, INCLUSO VÁLVULA TIPO AMERICANA EM METAL CROMADO E SIFÃO TIPO
COPO EXTENSIVEL UNIVERSAL EM PVC - FORNECIMENTO E INSTALAÇÃO.04/2024 (UN)</t>
  </si>
  <si>
    <t xml:space="preserve"> 86910 </t>
  </si>
  <si>
    <t>TORNEIRA CROMADA TUBO MÓVEL, DE PAREDE, 1/2 OU 3/4, PARA PIA DE COZINHA, PADRÃO MÉDIO - FORNECIMENTO E INSTALAÇÃO. AF_01/2020</t>
  </si>
  <si>
    <t xml:space="preserve"> 91872 </t>
  </si>
  <si>
    <t>ELETRODUTO RÍGIDO ROSCÁVEL, PVC, DN 32 MM (1"), PARA CIRCUITOS TERMINAIS, INSTALADO EM PAREDE - FORNECIMENTO E INSTALAÇÃO. AF_03/2023</t>
  </si>
  <si>
    <t xml:space="preserve"> 91929 </t>
  </si>
  <si>
    <t>CABO DE COBRE FLEXÍVEL ISOLADO, 4 MM², ANTI-CHAMA 0,6/1,0 KV, PARA CIRCUITOS TERMINAIS - FORNECIMENTO E INSTALAÇÃO. AF_03/2023</t>
  </si>
  <si>
    <t xml:space="preserve"> 92986 </t>
  </si>
  <si>
    <t>CABO DE COBRE FLEXÍVEL ISOLADO, 35 MM², ANTI-CHAMA 0,6/1,0 KV, PARA REDE ENTERRADA DE DISTRIBUIÇÃO DE ENERGIA ELÉTRICA - FORNECIMENTO E INSTALAÇÃO. AF_12/2021</t>
  </si>
  <si>
    <t xml:space="preserve"> 104795 </t>
  </si>
  <si>
    <t>REMOÇÃO DE CABOS ELÉTRICOS, COM SEÇÃO DE 25 MM², FORMA MANUAL, SEM REAPROVEITAMENTO. AF_09/2023</t>
  </si>
  <si>
    <t xml:space="preserve"> 97668 </t>
  </si>
  <si>
    <t>ELETRODUTO FLEXÍVEL CORRUGADO, PEAD, DN 63 (2"), PARA REDE ENTERRADA DE DISTRIBUIÇÃO DE ENERGIA ELÉTRICA - FORNECIMENTO E INSTALAÇÃO. AF_12/2021</t>
  </si>
  <si>
    <t xml:space="preserve"> 97886 </t>
  </si>
  <si>
    <t>CAIXA ENTERRADA ELÉTRICA RETANGULAR, EM ALVENARIA COM TIJOLOS CERÂMICOS MACIÇOS, FUNDO COM BRITA, DIMENSÕES INTERNAS: 0,3X0,3X0,3 M. AF_12/2020</t>
  </si>
  <si>
    <t xml:space="preserve"> 101895 </t>
  </si>
  <si>
    <t>DISJUNTOR TERMOMAGNÉTICO TRIPOLAR , CORRENTE NOMINAL DE 125A - FORNECIMENTO E INSTALAÇÃO. AF_10/2020</t>
  </si>
  <si>
    <t xml:space="preserve"> CP-97668-12982334 </t>
  </si>
  <si>
    <t>ELETRODUTO FLEXÍVEL CORRUGADO, PEAD, DN 32 (1"), PARA REDE ENTERRADA DE DISTRIBUIÇÃO DE ENERGIA ELÉTRICA - FORNECIMENTO E INSTALAÇÃO.
AF_12/2021 (M)</t>
  </si>
  <si>
    <t xml:space="preserve"> CP-93018-24329599 </t>
  </si>
  <si>
    <t>CURVA 90 GRAUS PARA ELETRODUTO, PVC, ROSCÁVEL, DN 32 MM (1"), PARA REDE ENTERRADA DE DISTRIBUIÇÃO DE ENERGIA ELÉTRICA - FORNECIMENTO E
INSTALAÇÃO. AF_12/2021 (UN)</t>
  </si>
  <si>
    <t xml:space="preserve"> COM-68416111 </t>
  </si>
  <si>
    <t>ELETROCALHA PERFURADA EM CHAPA DE ACO GALVANIZADO, LARGURA 50 MM E ALTURA 50 MM, ESPESSURA #24, INCLUINDO CONEXÕES - FORNECIMENTO E
INSTALAÇÃO. 04/2024 (M)</t>
  </si>
  <si>
    <t xml:space="preserve"> 96563 </t>
  </si>
  <si>
    <t>SUPORTE PARA ELETROCALHA LISA OU PERFURADA EM AÇO GALVANIZADO, LARGURA 800 MM, EM PERFILADO COM COMPRIMENTO DE 85 CM FIXADO EM LAJE, POR METRO DE ELETROCALHA FIXADA. AF_09/2023</t>
  </si>
  <si>
    <t xml:space="preserve"> 104790 </t>
  </si>
  <si>
    <t>DEMOLIÇÃO DE PISO DE CONCRETO SIMPLES, DE FORMA MECANIZADA COM MARTELETE, SEM REAPROVEITAMENTO. AF_09/2023</t>
  </si>
  <si>
    <t xml:space="preserve"> COMP-96541406 </t>
  </si>
  <si>
    <t>FITA DE SINALIZAÇÃO PARA LINHAS ELÉTRICAS ENTERRADAS – FORNECIMENTO E INSTALAÇÃO.04/2024 (M)</t>
  </si>
  <si>
    <t xml:space="preserve"> CPU_IFAM.COZ.074 </t>
  </si>
  <si>
    <t>REMOÇÃO DE DISJUNTORES SEM REAPROVEITAMENTO (UN)</t>
  </si>
  <si>
    <t xml:space="preserve"> 90458 </t>
  </si>
  <si>
    <t>QUEBRA EM ALVENARIA PARA INSTALAÇÃO DE QUADRO DISTRIBUIÇÃO GRANDE (76X40 CM). AF_09/2023</t>
  </si>
  <si>
    <t xml:space="preserve"> 93653 </t>
  </si>
  <si>
    <t>DISJUNTOR MONOPOLAR TIPO DIN, CORRENTE NOMINAL DE 10A - FORNECIMENTO E INSTALAÇÃO. AF_10/2020</t>
  </si>
  <si>
    <t xml:space="preserve"> 93655 </t>
  </si>
  <si>
    <t>DISJUNTOR MONOPOLAR TIPO DIN, CORRENTE NOMINAL DE 20A - FORNECIMENTO E INSTALAÇÃO. AF_10/2020</t>
  </si>
  <si>
    <t xml:space="preserve"> 93656 </t>
  </si>
  <si>
    <t>DISJUNTOR MONOPOLAR TIPO DIN, CORRENTE NOMINAL DE 25A - FORNECIMENTO E INSTALAÇÃO. AF_10/2020</t>
  </si>
  <si>
    <t xml:space="preserve"> 93657 </t>
  </si>
  <si>
    <t>DISJUNTOR MONOPOLAR TIPO DIN, CORRENTE NOMINAL DE 32A - FORNECIMENTO E INSTALAÇÃO. AF_10/2020</t>
  </si>
  <si>
    <t xml:space="preserve"> 93661 </t>
  </si>
  <si>
    <t>DISJUNTOR BIPOLAR TIPO DIN, CORRENTE NOMINAL DE 16A - FORNECIMENTO E INSTALAÇÃO. AF_10/2020</t>
  </si>
  <si>
    <t xml:space="preserve"> 93662 </t>
  </si>
  <si>
    <t>DISJUNTOR BIPOLAR TIPO DIN, CORRENTE NOMINAL DE 20A - FORNECIMENTO E INSTALAÇÃO. AF_10/2020</t>
  </si>
  <si>
    <t xml:space="preserve"> 93663 </t>
  </si>
  <si>
    <t>DISJUNTOR BIPOLAR TIPO DIN, CORRENTE NOMINAL DE 25A - FORNECIMENTO E INSTALAÇÃO. AF_10/2020</t>
  </si>
  <si>
    <t xml:space="preserve"> 93670 </t>
  </si>
  <si>
    <t>DISJUNTOR TRIPOLAR TIPO DIN, CORRENTE NOMINAL DE 25A - FORNECIMENTO E INSTALAÇÃO. AF_10/2020</t>
  </si>
  <si>
    <t xml:space="preserve"> 93673 </t>
  </si>
  <si>
    <t>DISJUNTOR TRIPOLAR TIPO DIN, CORRENTE NOMINAL DE 50A - FORNECIMENTO E INSTALAÇÃO. AF_10/2020</t>
  </si>
  <si>
    <t xml:space="preserve"> 101881 </t>
  </si>
  <si>
    <t>QUADRO DE DISTRIBUIÇÃO DE ENERGIA EM CHAPA DE AÇO GALVANIZADO, DE EMBUTIR, COM BARRAMENTO TRIFÁSICO, PARA 40 DISJUNTORES DIN 100A - FORNECIMENTO E INSTALAÇÃO. AF_10/2020</t>
  </si>
  <si>
    <t xml:space="preserve"> COMP-21280795 </t>
  </si>
  <si>
    <t>DISPOSITIVO DR, 4 POLOS, SENSIBILIDADE DE 300 MA, CORRENTE DE 100 A, TIPO AC - FORNECIMENTO E INSTALAÇÃO (UND)</t>
  </si>
  <si>
    <t xml:space="preserve"> CPU_IFAM.COZ.080 </t>
  </si>
  <si>
    <t>DISPOSITIVO DR, 2 POLOS, SENSIBILIDADE DE 30 MA, CORRENTE DE 40 A, TIPO AC - FORNECIMENTO E INSTALAÇÃO. (UN)</t>
  </si>
  <si>
    <t xml:space="preserve"> CPU_IFAM.COZ.099 </t>
  </si>
  <si>
    <t>DISPOSITIVO DPS CLASSE II, 1 POLO, TENSAO MAXIMA DE 175 V, CORRENTE MAXIMA DE *20* KA (TIPO AC) - FORNECIMENTO E INSTALAÇÃO (UN)</t>
  </si>
  <si>
    <t xml:space="preserve"> CPU_IFAM.COZ.100 </t>
  </si>
  <si>
    <t>DISPOSITIVO DR, 2 POLOS, SENSIBILIDADE DE 30 MA, CORRENTE DE 25 A, TIPO AC - FORNECIMENTO E INSTALAÇÃO. (UN)</t>
  </si>
  <si>
    <t xml:space="preserve"> CPU_IFAM.COZ.109 </t>
  </si>
  <si>
    <t>REMOÇÃO DE QUADRO ELÉTRICO DE SOBREPOR SEM REAPROVEITAMENTO (UN)</t>
  </si>
  <si>
    <t xml:space="preserve"> 90457 </t>
  </si>
  <si>
    <t>QUEBRA EM ALVENARIA PARA INSTALAÇÃO DE QUADRO DISTRIBUIÇÃO PEQUENO (19X25 CM). AF_09/2023</t>
  </si>
  <si>
    <t xml:space="preserve"> 93672 </t>
  </si>
  <si>
    <t>DISJUNTOR TRIPOLAR TIPO DIN, CORRENTE NOMINAL DE 40A - FORNECIMENTO E INSTALAÇÃO. AF_10/2020</t>
  </si>
  <si>
    <t xml:space="preserve"> 101883 </t>
  </si>
  <si>
    <t>QUADRO DE DISTRIBUIÇÃO DE ENERGIA EM CHAPA DE AÇO GALVANIZADO, DE EMBUTIR, COM BARRAMENTO TRIFÁSICO, PARA 18 DISJUNTORES DIN 100A - FORNECIMENTO E INSTALAÇÃO. AF_10/2020</t>
  </si>
  <si>
    <t xml:space="preserve"> 90443 </t>
  </si>
  <si>
    <t>RASGO LINEAR MANUAL EM ALVENARIA, PARA RAMAIS/ DISTRIBUIÇÃO DE INSTALAÇÕES HIDRÁULICAS, DIÂMETROS MENORES OU IGUAIS A 40 MM. AF_09/2023</t>
  </si>
  <si>
    <t xml:space="preserve"> 90456 </t>
  </si>
  <si>
    <t>QUEBRA EM ALVENARIA PARA INSTALAÇÃO DE CAIXA DE TOMADA (4X4 OU 4X2). AF_09/2023</t>
  </si>
  <si>
    <t xml:space="preserve"> 91854 </t>
  </si>
  <si>
    <t>ELETRODUTO FLEXÍVEL CORRUGADO, PVC, DN 25 MM (3/4"), PARA CIRCUITOS TERMINAIS, INSTALADO EM PAREDE - FORNECIMENTO E INSTALAÇÃO. AF_03/2023</t>
  </si>
  <si>
    <t xml:space="preserve"> 91860 </t>
  </si>
  <si>
    <t>ELETRODUTO FLEXÍVEL CORRUGADO, PEAD, DN 40 MM (1 1/4"), PARA CIRCUITOS TERMINAIS, INSTALADO EM PAREDE - FORNECIMENTO E INSTALAÇÃO. AF_03/2023</t>
  </si>
  <si>
    <t xml:space="preserve"> 91861 </t>
  </si>
  <si>
    <t>ELETRODUTO FLEXÍVEL LISO, PEAD, DN 40 MM (1 1/4"), PARA CIRCUITOS TERMINAIS, INSTALADO EM PAREDE - FORNECIMENTO E INSTALAÇÃO. AF_03/2023</t>
  </si>
  <si>
    <t xml:space="preserve"> 91863 </t>
  </si>
  <si>
    <t>ELETRODUTO RÍGIDO ROSCÁVEL, PVC, DN 25 MM (3/4"), PARA CIRCUITOS TERMINAIS, INSTALADO EM FORRO - FORNECIMENTO E INSTALAÇÃO. AF_03/2023</t>
  </si>
  <si>
    <t xml:space="preserve"> 91864 </t>
  </si>
  <si>
    <t>ELETRODUTO RÍGIDO ROSCÁVEL, PVC, DN 32 MM (1"), PARA CIRCUITOS TERMINAIS, INSTALADO EM FORRO - FORNECIMENTO E INSTALAÇÃO. AF_03/2023</t>
  </si>
  <si>
    <t xml:space="preserve"> 91865 </t>
  </si>
  <si>
    <t>ELETRODUTO RÍGIDO ROSCÁVEL, PVC, DN 40 MM (1 1/4"), PARA CIRCUITOS TERMINAIS, INSTALADO EM FORRO - FORNECIMENTO E INSTALAÇÃO. AF_03/2023</t>
  </si>
  <si>
    <t xml:space="preserve"> 91932 </t>
  </si>
  <si>
    <t>CABO DE COBRE FLEXÍVEL ISOLADO, 10 MM², ANTI-CHAMA 450/750 V, PARA CIRCUITOS TERMINAIS - FORNECIMENTO E INSTALAÇÃO. AF_03/2023</t>
  </si>
  <si>
    <t xml:space="preserve"> 91939 </t>
  </si>
  <si>
    <t>CAIXA RETANGULAR 4" X 2" ALTA (2,00 M DO PISO), PVC, INSTALADA EM PAREDE - FORNECIMENTO E INSTALAÇÃO. AF_03/2023</t>
  </si>
  <si>
    <t xml:space="preserve"> 91940 </t>
  </si>
  <si>
    <t>CAIXA RETANGULAR 4" X 2" MÉDIA (1,30 M DO PISO), PVC, INSTALADA EM PAREDE - FORNECIMENTO E INSTALAÇÃO. AF_03/2023</t>
  </si>
  <si>
    <t xml:space="preserve"> 91941 </t>
  </si>
  <si>
    <t>CAIXA RETANGULAR 4" X 2" BAIXA (0,30 M DO PISO), PVC, INSTALADA EM PAREDE - FORNECIMENTO E INSTALAÇÃO. AF_03/2023</t>
  </si>
  <si>
    <t xml:space="preserve"> 91953 </t>
  </si>
  <si>
    <t>INTERRUPTOR SIMPLES (1 MÓDULO), 10A/250V, INCLUINDO SUPORTE E PLACA - FORNECIMENTO E INSTALAÇÃO. AF_03/2023</t>
  </si>
  <si>
    <t xml:space="preserve"> 91959 </t>
  </si>
  <si>
    <t>INTERRUPTOR SIMPLES (2 MÓDULOS), 10A/250V, INCLUINDO SUPORTE E PLACA - FORNECIMENTO E INSTALAÇÃO. AF_03/2023</t>
  </si>
  <si>
    <t xml:space="preserve"> 91967 </t>
  </si>
  <si>
    <t>INTERRUPTOR SIMPLES (3 MÓDULOS), 10A/250V, INCLUINDO SUPORTE E PLACA - FORNECIMENTO E INSTALAÇÃO. AF_03/2023</t>
  </si>
  <si>
    <t xml:space="preserve"> 91993 </t>
  </si>
  <si>
    <t>TOMADA ALTA DE EMBUTIR (1 MÓDULO), 2P+T 20 A, INCLUINDO SUPORTE E PLACA - FORNECIMENTO E INSTALAÇÃO. AF_03/2023</t>
  </si>
  <si>
    <t xml:space="preserve"> 91997 </t>
  </si>
  <si>
    <t>TOMADA MÉDIA DE EMBUTIR (1 MÓDULO), 2P+T 20 A, INCLUINDO SUPORTE E PLACA - FORNECIMENTO E INSTALAÇÃO. AF_03/2023</t>
  </si>
  <si>
    <t xml:space="preserve"> 92001 </t>
  </si>
  <si>
    <t>TOMADA BAIXA DE EMBUTIR (1 MÓDULO), 2P+T 20 A, INCLUINDO SUPORTE E PLACA - FORNECIMENTO E INSTALAÇÃO. AF_03/2023</t>
  </si>
  <si>
    <t xml:space="preserve"> 92023 </t>
  </si>
  <si>
    <t>INTERRUPTOR SIMPLES (1 MÓDULO) COM 1 TOMADA DE EMBUTIR 2P+T 10 A, INCLUINDO SUPORTE E PLACA - FORNECIMENTO E INSTALAÇÃO. AF_03/2023</t>
  </si>
  <si>
    <t xml:space="preserve"> 97660 </t>
  </si>
  <si>
    <t>REMOÇÃO DE INTERRUPTORES/TOMADAS ELÉTRICAS, DE FORMA MANUAL, SEM REAPROVEITAMENTO. AF_09/2023</t>
  </si>
  <si>
    <t xml:space="preserve"> 104793 </t>
  </si>
  <si>
    <t>REMOÇÃO DE CABOS ELÉTRICOS, COM SEÇÃO MAIOR QUE 2,5 MM² E MENOR QUE 10 MM², DE FORMA MANUAL, SEM REAPROVEITAMENTO. AF_09/2023</t>
  </si>
  <si>
    <t xml:space="preserve"> 97665 </t>
  </si>
  <si>
    <t>REMOÇÃO DE LUMINÁRIAS, DE FORMA MANUAL, SEM REAPROVEITAMENTO. AF_09/2023</t>
  </si>
  <si>
    <t xml:space="preserve"> CP-91926-17502119 </t>
  </si>
  <si>
    <t>CABO DE COBRE FLEXÍVEL ISOLADO, 2,5 MM², ANTI-CHAMA 450/750 V, PARA CIRCUITOS TERMINAIS, COM ISOLAÇÃO NA COR AZUL-CLARO, PARA CONDUTORNEUTRO - FORNECIMENTO E INSTALAÇÃO. AF_03/2023 (M)</t>
  </si>
  <si>
    <t xml:space="preserve"> CP-91926-33005550 </t>
  </si>
  <si>
    <t>CABO DE COBRE FLEXÍVEL ISOLADO, 2,5 MM², ANTI-CHAMA 450/750 V, PARA CIRCUITOS TERMINAIS, COM ISOLAÇÃO NA COR PRETA, PARA CONDUTOR
RETORNO - FORNECIMENTO E INSTALAÇÃO. (M)</t>
  </si>
  <si>
    <t xml:space="preserve"> CP-91926-30605906 </t>
  </si>
  <si>
    <t>CABO DE COBRE FLEXÍVEL ISOLADO, 2,5 MM², ANTI-CHAMA 450/750 V, PARA CIRCUITOS TERMINAIS, COM ISOLAÇÃO NA COR VERDE, PARA CONDUTOR TERRA -
FORNECIMENTO E INSTALAÇÃO. AF_03/2023 (M)</t>
  </si>
  <si>
    <t xml:space="preserve"> CP-91926-34616875 </t>
  </si>
  <si>
    <t>CABO DE COBRE FLEXÍVEL ISOLADO, 2,5 MM², ANTI-CHAMA 450/750 V, PARA CIRCUITOS TERMINAIS, COM ISOLAÇÃO NA COR VERMELHA, PARA CONDUTOR
FASE - FORNECIMENTO E INSTALAÇÃO. AF_03/2023 (M)</t>
  </si>
  <si>
    <t xml:space="preserve"> CP-91928-43529767 </t>
  </si>
  <si>
    <t>CABO DE COBRE FLEXÍVEL ISOLADO, 4 MM², ANTI-CHAMA 450/750 V, PARA CIRCUITOS TERMINAIS, COM ISOLAÇÃO NA COR AZUL-CLARO, PARA CONDUTOR
NEUTRO - FORNECIMENTO E INSTALAÇÃO. AF_03/2023 (M)</t>
  </si>
  <si>
    <t xml:space="preserve"> CP-91928-64333418 </t>
  </si>
  <si>
    <t>CABO DE COBRE FLEXÍVEL ISOLADO, 4 MM², ANTI-CHAMA 450/750 V, PARA CIRCUITOS TERMINAIS, COM ISOLAÇÃO NA COR VERDE, PARA CONDUTOR TERRA -
FORNECIMENTO E INSTALAÇÃO. AF_03/2023 (M)</t>
  </si>
  <si>
    <t xml:space="preserve"> CP-91928-06797260 </t>
  </si>
  <si>
    <t>CABO DE COBRE FLEXÍVEL ISOLADO, 4 MM², ANTI-CHAMA 450/750 V, PARA CIRCUITOS TERMINAIS, COM ISOLAÇÃO NA COR VERMELHA, PARA CONDUTOR FASE
- FORNECIMENTO E INSTALAÇÃO. AF_03/2023 (M)</t>
  </si>
  <si>
    <t xml:space="preserve"> CPU_IFAM.COZ.082 </t>
  </si>
  <si>
    <t>ELETRODUTO PVC FLEXIVEL CORRUGADO, REFORCADO, COR LARANJA, DE 25 MM (3/4"), PARA CIRCUITOS TERMINAIS, INSTALADO EM PISO - FORNECIMENTO
E INSTALAÇÃO. (M)</t>
  </si>
  <si>
    <t xml:space="preserve"> CPU_IFAM.COZ.083 </t>
  </si>
  <si>
    <t>CAIXA OCTOGONAL 4" X 4", PVC, INSTALADA EM FORRO - FORNECIMENTO E INSTALAÇÃO. (UN)</t>
  </si>
  <si>
    <t xml:space="preserve"> COMP-97743097 </t>
  </si>
  <si>
    <t>LUMINÁRIA COMERCIAL ALETADA, DE SOBREPOR, COM 2 LÂMPADAS TUBULARES LED DE 10 W - FORNECIMENTO E INSTALAÇÃO. 04/2024 (UN)</t>
  </si>
  <si>
    <t xml:space="preserve"> COMP-93732179 </t>
  </si>
  <si>
    <t>LUMINÁRIA COMERCIAL ALETADA, DE SOBREPOR, COM 2 LÂMPADAS TUBULARES LED DE 18 W - FORNECIMENTO E INSTALAÇÃO (UN)</t>
  </si>
  <si>
    <t xml:space="preserve"> CPU_IFAM.COZ.086 </t>
  </si>
  <si>
    <t>LUMINÁRIA TIPO PLAFON EM PLÁSTICO, DE SOBREPOR, COM 1 LÂMPADA LED BULBO DE 10 W - FORNECIMENTO E INSTALAÇÃO. (UN)</t>
  </si>
  <si>
    <t xml:space="preserve"> COMP-39456356 </t>
  </si>
  <si>
    <t>LUMINARIA DE EMERGÊNCIA 30 LEDS, 200 LUMENS, POTENCIA 4 W, BATERIA DE LITIO, AUTONOMIA DE 6 HORAS - FORNECIMENTO E INSTALAÇÃO. 04/2024 (UN)</t>
  </si>
  <si>
    <t xml:space="preserve"> COMP-06494473 </t>
  </si>
  <si>
    <t>CANALETA PLÁSTICA SIMPLES 20X10MM COM TAMPA, SEM DIVISÃO - FORNECIMENTO E INSTALAÇÃO. 04/2024 (M)</t>
  </si>
  <si>
    <t xml:space="preserve"> COMP-78001470 </t>
  </si>
  <si>
    <t>TOMADA ALTA DE SOBREPOR EM ALVENARIA (1 MÓDULO), 2P+T 10 A, INCLUINDO SUPORTE E PLACA - FORNECIMENTO E INSTALAÇÃO. 04/2024 (UN)</t>
  </si>
  <si>
    <t xml:space="preserve"> CP-91930-67719866 </t>
  </si>
  <si>
    <t>CABO DE COBRE FLEXÍVEL ISOLADO, 6 MM², ANTI-CHAMA 450/750 V, PARA CIRCUITOS TERMINAIS, COM ISOLAÇÃO NA COR AZUL-CLARO, PARA CONDUTOR
NEUTRO - FORNECIMENTO E INSTALAÇÃO. AF_03/2023 (M)</t>
  </si>
  <si>
    <t xml:space="preserve"> CP-91930-43071418 </t>
  </si>
  <si>
    <t>CABO DE COBRE FLEXÍVEL ISOLADO, 6 MM², ANTI-CHAMA 450/750 V, PARA CIRCUITOS TERMINAIS, COM ISOLAÇÃO NA COR VERDE, PARA CONDUTOR TERRA -
FORNECIMENTO E INSTALAÇÃO.AF_03/2023 (M)</t>
  </si>
  <si>
    <t xml:space="preserve"> CP-91930-61239566 </t>
  </si>
  <si>
    <t>CABO DE COBRE FLEXÍVEL ISOLADO, 6 MM², ANTI-CHAMA 450/750 V, PARA CIRCUITOS TERMINAIS, COM ISOLAÇÃO NA COR VERMELHA, PARA CONDUTOR FASE
- FORNECIMENTO E INSTALAÇÃO. AF_03/2023 (M)</t>
  </si>
  <si>
    <t xml:space="preserve"> COMP-06725037 </t>
  </si>
  <si>
    <t>POSTE DECORATIVO PARA JARDIM COM 2 LUMINÁRIAS EM FORMA DE GLOBO VOLTADAS PARA BAIXO, NA COR PRETA PINTADO A PÓ (TINTA POLIÉSTER), 2 METROS DE ALTURA, INCLUSO 2 LÂMPADAS LED 50W FORMATO TRADICIONAL (BASE E27) - FORNECIMENTO E INSTALAÇÃO. 04/2024 (UN)</t>
  </si>
  <si>
    <t xml:space="preserve"> CPU_IFAM.COZ.123 </t>
  </si>
  <si>
    <t>ELETRODUTO RÍGIDO ROSCÁVEL, PVC, DN 50 MM (1 1/2"), PARA CIRCUITOS TERMINAIS, INSTALADO EM FORRO - FORNECIMENTO E INSTALAÇÃO. (M)</t>
  </si>
  <si>
    <t xml:space="preserve"> COMP-19170157 </t>
  </si>
  <si>
    <t>EXTINTOR DE PÓ QUIMICO TIPO ABC - CAPACIDADE EXTINTORA 3-A, 40-B-C, 6KG DE CARGA-  FORNECIMENTO E INSTALAÇÃO (UN)</t>
  </si>
  <si>
    <t xml:space="preserve"> CPU_IFAM.COZ.032 </t>
  </si>
  <si>
    <t>PLACA DE SINALIZACAO DE SEGURANCA CONTRA INCENDIO, FOTOLUMINESCENTE, RETANGULAR, *13 X 26* CM, EM PVC *2* MM ANTI-CHAMAS (SIMBOLOS,
CORES E PICTOGRAMAS CONFORME NBR 13434) FORNECIMENTO E INSTALAÇÃO (UN)</t>
  </si>
  <si>
    <t xml:space="preserve"> CPU_IFAM.COZ.033 </t>
  </si>
  <si>
    <t>PLACA DE SINALIZACAO DE SEGURANCA CONTRA INCENDIO, FOTOLUMINESCENTE, QUADRADA, *14 X 14* CM, EM PVC *2* MM ANTI-CHAMAS (SIMBOLOS, CORES
E PICTOGRAMAS CONFORME NBR 13434) FORNECIMENTO E INSTALAÇÃO (UN)</t>
  </si>
  <si>
    <t xml:space="preserve"> 92482 </t>
  </si>
  <si>
    <t>MONTAGEM E DESMONTAGEM DE FÔRMA DE LAJE MACIÇA, PÉ-DIREITO SIMPLES, EM MADEIRA SERRADA, 1 UTILIZAÇÃO. AF_09/2020</t>
  </si>
  <si>
    <t xml:space="preserve"> 89455 </t>
  </si>
  <si>
    <t>ALVENARIA DE BLOCOS DE CONCRETO ESTRUTURAL 14X19X39 CM (ESPESSURA 14 CM), FBK = 14 MPA, UTILIZANDO PALHETA. AF_10/2022</t>
  </si>
  <si>
    <t xml:space="preserve"> 100701 </t>
  </si>
  <si>
    <t>PORTA DE FERRO, DE ABRIR, TIPO GRADE COM CHAPA, COM GUARNIÇÕES. AF_12/2019</t>
  </si>
  <si>
    <t xml:space="preserve"> 95305 </t>
  </si>
  <si>
    <t>TEXTURA ACRÍLICA, APLICAÇÃO MANUAL EM PAREDE, UMA DEMÃO. AF_04/2023</t>
  </si>
  <si>
    <t xml:space="preserve"> 92768 </t>
  </si>
  <si>
    <t>ARMAÇÃO DE LAJE DE ESTRUTURA CONVENCIONAL DE CONCRETO ARMADO UTILIZANDO AÇO CA-60 DE 5,0 MM - MONTAGEM. AF_06/2022</t>
  </si>
  <si>
    <t xml:space="preserve"> 104109 </t>
  </si>
  <si>
    <t>ARMAÇÃO DE PILAR OU VIGA DE ESTRUTURA DE CONCRETO ARMADO EMBUTIDA EM ALVENARIA DE VEDAÇÃO UTILIZANDO AÇO CA-50 DE 8,0 MM - MONTAGEM. AF_06/2022</t>
  </si>
  <si>
    <t xml:space="preserve"> 104111 </t>
  </si>
  <si>
    <t>ARMAÇÃO DE PILAR OU VIGA DE ESTRUTURA DE CONCRETO ARMADO EMBUTIDA EM ALVENARIA DE VEDAÇÃO UTILIZANDO AÇO CA-60 DE 5,0 MM - MONTAGEM. AF_06/2022</t>
  </si>
  <si>
    <t xml:space="preserve"> 96543 </t>
  </si>
  <si>
    <t>ARMAÇÃO DE BLOCO UTILIZANDO AÇO CA-60 DE 5 MM - MONTAGEM. AF_01/2024</t>
  </si>
  <si>
    <t xml:space="preserve"> 92759 </t>
  </si>
  <si>
    <t>ARMAÇÃO DE PILAR OU VIGA DE ESTRUTURA CONVENCIONAL DE CONCRETO ARMADO UTILIZANDO AÇO CA-60 DE 5,0 MM - MONTAGEM. AF_06/2022</t>
  </si>
  <si>
    <t xml:space="preserve"> 94965 </t>
  </si>
  <si>
    <t>CONCRETO FCK = 25MPA, TRAÇO 1:2,3:2,7 (EM MASSA SECA DE CIMENTO/ AREIA MÉDIA/ BRITA 1) - PREPARO MECÂNICO COM BETONEIRA 400 L. AF_05/2021</t>
  </si>
  <si>
    <t xml:space="preserve"> 94964 </t>
  </si>
  <si>
    <t>CONCRETO FCK = 20MPA, TRAÇO 1:2,7:3 (EM MASSA SECA DE CIMENTO/ AREIA MÉDIA/ BRITA 1) - PREPARO MECÂNICO COM BETONEIRA 400 L. AF_05/2021</t>
  </si>
  <si>
    <t xml:space="preserve"> 96620 </t>
  </si>
  <si>
    <t>LASTRO DE CONCRETO MAGRO, APLICADO EM PISOS, LAJES SOBRE SOLO OU RADIERS. AF_01/2024</t>
  </si>
  <si>
    <t xml:space="preserve"> 92448 </t>
  </si>
  <si>
    <t>MONTAGEM E DESMONTAGEM DE FÔRMA DE VIGA, ESCORAMENTO COM PONTALETE DE MADEIRA, PÉ-DIREITO SIMPLES, EM MADEIRA SERRADA, 4 UTILIZAÇÕES. AF_09/2020</t>
  </si>
  <si>
    <t xml:space="preserve"> 97086 </t>
  </si>
  <si>
    <t>FABRICAÇÃO, MONTAGEM E DESMONTAGEM DE FORMA PARA RADIER, PISO DE CONCRETO OU LAJE SOBRE SOLO, EM MADEIRA SERRADA, 4 UTILIZAÇÕES. AF_09/2021</t>
  </si>
  <si>
    <t xml:space="preserve"> 97093 </t>
  </si>
  <si>
    <t>ARMAÇÃO PARA EXECUÇÃO DE RADIER, PISO DE CONCRETO OU LAJE SOBRE SOLO, COM USO DE TELA Q-283. AF_09/2021</t>
  </si>
  <si>
    <t xml:space="preserve"> 103670 </t>
  </si>
  <si>
    <t>LANÇAMENTO COM USO DE BALDES, ADENSAMENTO E ACABAMENTO DE CONCRETO EM ESTRUTURAS. AF_02/2022</t>
  </si>
  <si>
    <t xml:space="preserve"> COMP-07143771 </t>
  </si>
  <si>
    <t>TUBO DE COBRE CLASSE "A", DN = 1 " (28 MM), PARA INSTALACOES DE MEDIA PRESSAO PARA GASES COMBUSTIVEIS E MEDICINAIS, COM ISOLAMENTO EM FITA
ANTICORROSIVA.04/2024 (M)</t>
  </si>
  <si>
    <t xml:space="preserve"> COMP-44704039 </t>
  </si>
  <si>
    <t>TUBO DE COBRE CLASSE "A", DN = 3/4 " (22 MM), PARA INSTALACOES DE MEDIA PRESSAO PARA GASES COMBUSTIVEIS E MEDICINAIS, COM ISOLAMENTO EM FITA
ANTICORROSIVA.04/2024 (M)</t>
  </si>
  <si>
    <t xml:space="preserve"> COMP-36785689 </t>
  </si>
  <si>
    <t>TUBO DE COBRE CLASSE "A", DN = 1/2 " (15 MM), PARA INSTALACOES DE MEDIA PRESSAO PARA GASES COMBUSTIVEIS E MEDICINAIS, COM ISOLAMENTO EM FITA
ANTICORROSIVA.04/2024 (M)</t>
  </si>
  <si>
    <t xml:space="preserve"> 103812 </t>
  </si>
  <si>
    <t>COTOVELO EM COBRE, DN 28 MM, 90 GRAUS, SEM ANEL DE SOLDA, INSTALADO EM RAMAL E SUB-RAMAL DE GÁS COMBUSTÍVEL - FORNECIMENTO E INSTALAÇÃO. AF_04/2022</t>
  </si>
  <si>
    <t xml:space="preserve"> 103831 </t>
  </si>
  <si>
    <t>BUCHA DE REDUÇÃO EM COBRE, DN 28 MM X 22 MM, SEM ANEL DE SOLDA, INSTALADO EM RAMAL E SUB-RAMAL DE GÁS COMBUSTÍVEL - FORNECIMENTO E INSTALAÇÃO. AF_04/2022</t>
  </si>
  <si>
    <t xml:space="preserve"> 103823 </t>
  </si>
  <si>
    <t>BUCHA DE REDUÇÃO EM COBRE, DN 22 MM X 15 MM, SEM ANEL DE SOLDA, PONTA X BOLSA, INSTALADO EM RAMAL E SUB-RAMAL DE GÁS COMBUSTÍVEL - FORNECIMENTO E INSTALAÇÃO. AF_04/2022</t>
  </si>
  <si>
    <t xml:space="preserve"> 103808 </t>
  </si>
  <si>
    <t>COTOVELO EM COBRE, DN 22 MM, 90 GRAUS, SEM ANEL DE SOLDA, INSTALADO EM RAMAL E SUB-RAMAL DE GÁS COMBUSTÍVEL - FORNECIMENTO E INSTALAÇÃO. AF_04/2022</t>
  </si>
  <si>
    <t xml:space="preserve"> 103805 </t>
  </si>
  <si>
    <t>COTOVELO EM COBRE, DN 15 MM, 90 GRAUS, SEM ANEL DE SOLDA, INSTALADO EM RAMAL E SUB-RAMAL DE GÁS COMBUSTÍVEL - FORNECIMENTO E INSTALAÇÃO. AF_04/2022</t>
  </si>
  <si>
    <t xml:space="preserve"> 95250 </t>
  </si>
  <si>
    <t>VÁLVULA DE ESFERA BRUTA, BRONZE, ROSCÁVEL, 1'' - FORNECIMENTO E INSTALAÇÃO. AF_08/2021</t>
  </si>
  <si>
    <t xml:space="preserve"> 95249 </t>
  </si>
  <si>
    <t>VÁLVULA DE ESFERA BRUTA, BRONZE, ROSCÁVEL, 3/4'' - FORNECIMENTO E INSTALAÇÃO. AF_08/2021</t>
  </si>
  <si>
    <t xml:space="preserve"> COMP_IFAM_11756 </t>
  </si>
  <si>
    <t>REGISTRO OU REGULADOR DE GAS COZINHA, VAZAO DE 2 KG/H, 2,8 KPA - FORNECIMENTO E INSTALAÇÃO (UND)</t>
  </si>
  <si>
    <t xml:space="preserve"> COMP-23079655 </t>
  </si>
  <si>
    <t>VALVULA ESFERA 3/4" PARA INSTALAÇÃO EM LINHA DE COBRE PARA GÁS GLP.04/2024 (UND)</t>
  </si>
  <si>
    <t xml:space="preserve"> COMP-90987714 </t>
  </si>
  <si>
    <t>VALVULA REGULADORA DE PRESSÃO DE PRIMEIRO ESTAGIO GLP 30KGH - FORNECIMENTO E INSTALAÇÃO. 04/2024 (UND)</t>
  </si>
  <si>
    <t xml:space="preserve"> COMP-12071095 </t>
  </si>
  <si>
    <t>BOTIJAO DE GAS P45, INCLUSO CARGA DE GAS - FORNECIMENTO E INSTALAÇÃO.04/2024 (UND)</t>
  </si>
  <si>
    <t xml:space="preserve"> COMP-82921658 </t>
  </si>
  <si>
    <t>MANOMETRO 300 PSI NPT 1/4 - FORNECIMENTO E INSTALAÇÃO. 04/2024 (UND)</t>
  </si>
  <si>
    <t xml:space="preserve"> 103834 </t>
  </si>
  <si>
    <t>TÊ EM COBRE, DN 28 MM, SEM ANEL DE SOLDA, INSTALADO EM RAMAL E SUB-RAMAL DE GÁS COMBUSTÍVEL - FORNECIMENTO E INSTALAÇÃO. AF_04/2022</t>
  </si>
  <si>
    <t xml:space="preserve"> 103833 </t>
  </si>
  <si>
    <t>TE EM COBRE, DN 22 MM, SEM ANEL DE SOLDA, INSTALADO EM RAMAL E SUB-RAMAL DE GÁS COMBUSTÍVEL - FORNECIMENTO E INSTALAÇÃO. AF_04/2022</t>
  </si>
  <si>
    <t xml:space="preserve"> 102474 </t>
  </si>
  <si>
    <t>CONCRETO FCK = 15MPA, TRAÇO 1:3,4:3,4 (EM MASSA SECA DE CIMENTO/ AREIA MÉDIA/ SEIXO ROLADO) - PREPARO MECÂNICO COM BETONEIRA 400 L. AF_05/2021</t>
  </si>
  <si>
    <t xml:space="preserve"> COMP-21469637 </t>
  </si>
  <si>
    <t>PLACA DE IDENTIFICAÇÃO FOTOLUMINESCENTE DE AMBIENTE EM PVC 2 MM ANTI-CHAMAS 20 CM X 40 CM FORNECIMENTO E INSTALAÇÃO. (UN)</t>
  </si>
  <si>
    <t xml:space="preserve"> CPU_IFAM.COZ.038 </t>
  </si>
  <si>
    <t>PLACA DE INAUGURAÇÃO DE OBRA EM ALUMÍNIO 0,40 X 0,60 M FORNECIMENTO E INSTALAÇÃO (UN)</t>
  </si>
  <si>
    <t xml:space="preserve"> COMP-11820351 </t>
  </si>
  <si>
    <t>UMA COIFA DE CENTRO COM AS MEDIDAS DE 3.500X950 MM EM CHAPA DE AÇO INOX, ACABAMENTO ESCOVADO, DOTADO DE SAÍDA Ø 400 MM; - 5.500 MM DE DUTO
Ø400 MM; - 02 CURVAS Ø 400 MM -01 CHAPÉU CHINÊS; - FILTRO INERCIAL DE CENTRO PARA SAÍDA DE Ø400 MM -01 EXAUSTOR Ø 400 MM BIVOLT. - FORNECIMENTO E INSTALAÇÃO.04/2024 (UN)</t>
  </si>
  <si>
    <t xml:space="preserve"> COMP-47491877 </t>
  </si>
  <si>
    <t>ESTAÇÃO DE TRATAMENTO DE ESGOTO COMPACTA COM VAZÃO DE PROJETO DE 60 M³/DIA CONFORME ESPECIFICAÇÕES - FORNECIMENTO E INSTALAÇÃO.04/2024
(UN)</t>
  </si>
  <si>
    <t xml:space="preserve"> 99802 </t>
  </si>
  <si>
    <t>LIMPEZA DE PISO CERÂMICO OU PORCELANATO COM VASSOURA A SECO. AF_04/2019</t>
  </si>
  <si>
    <t xml:space="preserve"> 99804 </t>
  </si>
  <si>
    <t>LIMPEZA DE PISO CERÂMICO OU PORCELANATO UTILIZANDO DETERGENTE NEUTRO E ESCOVAÇÃO MANUAL. AF_04/2019</t>
  </si>
  <si>
    <t xml:space="preserve"> 99807 </t>
  </si>
  <si>
    <t>LIMPEZA DE REVESTIMENTO CERÂMICO EM PAREDE UTILIZANDO DETERGENTE NEUTRO E ESCOVAÇÃO MANUAL. AF_04/2019</t>
  </si>
  <si>
    <t xml:space="preserve"> 99813 </t>
  </si>
  <si>
    <t>LIMPEZA DE MÁRMORE/GRANITO EM PAREDE UTILIZANDO DETERGENTE NEUTRO E ESCOVAÇÃO MANUAL. AF_04/2019</t>
  </si>
  <si>
    <t xml:space="preserve"> 99815 </t>
  </si>
  <si>
    <t>LIMPEZA DE PIA INOX COM BANCADA DE PEDRA, INCLUSIVE METAIS CORRESPONDENTES. AF_04/2019</t>
  </si>
  <si>
    <t xml:space="preserve"> 99816 </t>
  </si>
  <si>
    <t>LIMPEZA DE TANQUE OU LAVATÓRIO DE LOUÇA ISOLADO, INCLUSIVE METAIS CORRESPONDENTES. AF_04/2019</t>
  </si>
  <si>
    <t xml:space="preserve"> 99817 </t>
  </si>
  <si>
    <t>LIMPEZA DE LAVATÓRIO DE LOUÇA COM BANCADA DE PEDRA, INCLUSIVE METAIS CORRESPONDENTES. AF_04/2019</t>
  </si>
  <si>
    <t xml:space="preserve"> 99819 </t>
  </si>
  <si>
    <t>LIMPEZA DE BANCADA DE PEDRA (MÁRMORE OU GRANITO). AF_04/2019</t>
  </si>
  <si>
    <t xml:space="preserve"> 99818 </t>
  </si>
  <si>
    <t>LIMPEZA DE BACIA SANITÁRIA, BIDÊ OU MICTÓRIO EM LOUÇA, INCLUSIVE METAIS CORRESPONDENTES. AF_04/2019</t>
  </si>
  <si>
    <t xml:space="preserve"> 99821 </t>
  </si>
  <si>
    <t>LIMPEZA DE JANELA DE VIDRO COM CAIXILHO EM AÇO/ALUMÍNIO/PVC. AF_04/2019</t>
  </si>
  <si>
    <t xml:space="preserve"> 99824 </t>
  </si>
  <si>
    <t>LIMPEZA DE PORTA EM AÇO/ALUMÍNIO. AF_04/2019</t>
  </si>
  <si>
    <t xml:space="preserve"> 99814 </t>
  </si>
  <si>
    <t>LIMPEZA DE SUPERFÍCIE COM JATO DE ALTA PRESSÃO. AF_04/2019</t>
  </si>
  <si>
    <t>90777</t>
  </si>
  <si>
    <r>
      <rPr>
        <b/>
        <sz val="8"/>
        <rFont val="Arial"/>
        <family val="2"/>
      </rPr>
      <t>1</t>
    </r>
  </si>
  <si>
    <r>
      <rPr>
        <b/>
        <sz val="8"/>
        <rFont val="Arial"/>
        <family val="2"/>
      </rPr>
      <t>GERENCIAMENTO DA OBRA</t>
    </r>
  </si>
  <si>
    <r>
      <rPr>
        <sz val="8"/>
        <rFont val="Arial"/>
        <family val="2"/>
      </rPr>
      <t>1.2</t>
    </r>
  </si>
  <si>
    <r>
      <rPr>
        <sz val="8"/>
        <rFont val="Arial"/>
        <family val="2"/>
      </rPr>
      <t>1.3</t>
    </r>
  </si>
  <si>
    <r>
      <rPr>
        <b/>
        <sz val="8"/>
        <rFont val="Arial"/>
        <family val="2"/>
      </rPr>
      <t>2</t>
    </r>
  </si>
  <si>
    <r>
      <rPr>
        <b/>
        <sz val="8"/>
        <rFont val="Arial"/>
        <family val="2"/>
      </rPr>
      <t>SERVIÇOS PRELIMINARES</t>
    </r>
  </si>
  <si>
    <r>
      <rPr>
        <sz val="8"/>
        <rFont val="Arial"/>
        <family val="2"/>
      </rPr>
      <t>2.1</t>
    </r>
  </si>
  <si>
    <r>
      <rPr>
        <sz val="8"/>
        <rFont val="Arial"/>
        <family val="2"/>
      </rPr>
      <t>2.2</t>
    </r>
  </si>
  <si>
    <r>
      <rPr>
        <sz val="8"/>
        <rFont val="Arial"/>
        <family val="2"/>
      </rPr>
      <t>2.3</t>
    </r>
  </si>
  <si>
    <r>
      <rPr>
        <b/>
        <sz val="8"/>
        <rFont val="Arial"/>
        <family val="2"/>
      </rPr>
      <t>3</t>
    </r>
  </si>
  <si>
    <r>
      <rPr>
        <b/>
        <sz val="8"/>
        <rFont val="Arial"/>
        <family val="2"/>
      </rPr>
      <t>TRANSPORTE, DEMOLIÇÕES, RETIRADAS E REMOÇÕES</t>
    </r>
  </si>
  <si>
    <r>
      <rPr>
        <sz val="8"/>
        <rFont val="Arial"/>
        <family val="2"/>
      </rPr>
      <t>3.1</t>
    </r>
  </si>
  <si>
    <r>
      <rPr>
        <sz val="8"/>
        <rFont val="Arial"/>
        <family val="2"/>
      </rPr>
      <t>3.2</t>
    </r>
  </si>
  <si>
    <r>
      <rPr>
        <sz val="8"/>
        <rFont val="Arial"/>
        <family val="2"/>
      </rPr>
      <t>3.3</t>
    </r>
  </si>
  <si>
    <r>
      <rPr>
        <sz val="8"/>
        <rFont val="Arial"/>
        <family val="2"/>
      </rPr>
      <t>3.4</t>
    </r>
  </si>
  <si>
    <r>
      <rPr>
        <sz val="8"/>
        <rFont val="Arial"/>
        <family val="2"/>
      </rPr>
      <t>3.5</t>
    </r>
  </si>
  <si>
    <r>
      <rPr>
        <sz val="8"/>
        <rFont val="Arial"/>
        <family val="2"/>
      </rPr>
      <t>3.6</t>
    </r>
  </si>
  <si>
    <r>
      <rPr>
        <sz val="8"/>
        <rFont val="Arial"/>
        <family val="2"/>
      </rPr>
      <t>3.7</t>
    </r>
  </si>
  <si>
    <r>
      <rPr>
        <sz val="8"/>
        <rFont val="Arial"/>
        <family val="2"/>
      </rPr>
      <t>3.8</t>
    </r>
  </si>
  <si>
    <r>
      <rPr>
        <sz val="8"/>
        <rFont val="Arial"/>
        <family val="2"/>
      </rPr>
      <t>3.9</t>
    </r>
  </si>
  <si>
    <r>
      <rPr>
        <sz val="8"/>
        <rFont val="Arial"/>
        <family val="2"/>
      </rPr>
      <t>3.10</t>
    </r>
  </si>
  <si>
    <r>
      <rPr>
        <sz val="8"/>
        <rFont val="Arial"/>
        <family val="2"/>
      </rPr>
      <t>3.11</t>
    </r>
  </si>
  <si>
    <r>
      <rPr>
        <sz val="8"/>
        <rFont val="Arial"/>
        <family val="2"/>
      </rPr>
      <t>3.12</t>
    </r>
  </si>
  <si>
    <r>
      <rPr>
        <sz val="8"/>
        <rFont val="Arial"/>
        <family val="2"/>
      </rPr>
      <t>3.13</t>
    </r>
  </si>
  <si>
    <r>
      <rPr>
        <sz val="8"/>
        <rFont val="Arial"/>
        <family val="2"/>
      </rPr>
      <t>3.14</t>
    </r>
  </si>
  <si>
    <r>
      <rPr>
        <sz val="8"/>
        <rFont val="Arial"/>
        <family val="2"/>
      </rPr>
      <t>3.15</t>
    </r>
  </si>
  <si>
    <r>
      <rPr>
        <sz val="8"/>
        <rFont val="Arial"/>
        <family val="2"/>
      </rPr>
      <t>3.16</t>
    </r>
  </si>
  <si>
    <r>
      <rPr>
        <sz val="8"/>
        <rFont val="Arial"/>
        <family val="2"/>
      </rPr>
      <t>3.17</t>
    </r>
  </si>
  <si>
    <r>
      <rPr>
        <sz val="8"/>
        <rFont val="Arial"/>
        <family val="2"/>
      </rPr>
      <t>3.18</t>
    </r>
  </si>
  <si>
    <r>
      <rPr>
        <sz val="8"/>
        <rFont val="Arial"/>
        <family val="2"/>
      </rPr>
      <t>3.19</t>
    </r>
  </si>
  <si>
    <r>
      <rPr>
        <b/>
        <sz val="8"/>
        <rFont val="Arial"/>
        <family val="2"/>
      </rPr>
      <t>4</t>
    </r>
  </si>
  <si>
    <r>
      <rPr>
        <b/>
        <sz val="8"/>
        <rFont val="Arial"/>
        <family val="2"/>
      </rPr>
      <t>MOVIMENTO DE TERRA</t>
    </r>
  </si>
  <si>
    <r>
      <rPr>
        <sz val="8"/>
        <rFont val="Arial"/>
        <family val="2"/>
      </rPr>
      <t>4.1</t>
    </r>
  </si>
  <si>
    <r>
      <rPr>
        <sz val="8"/>
        <rFont val="Arial"/>
        <family val="2"/>
      </rPr>
      <t>4.2</t>
    </r>
  </si>
  <si>
    <r>
      <rPr>
        <sz val="8"/>
        <rFont val="Arial"/>
        <family val="2"/>
      </rPr>
      <t>4.3</t>
    </r>
  </si>
  <si>
    <r>
      <rPr>
        <b/>
        <sz val="8"/>
        <rFont val="Arial"/>
        <family val="2"/>
      </rPr>
      <t>5</t>
    </r>
  </si>
  <si>
    <r>
      <rPr>
        <b/>
        <sz val="8"/>
        <rFont val="Arial"/>
        <family val="2"/>
      </rPr>
      <t>INFRAESTRUTURA</t>
    </r>
  </si>
  <si>
    <r>
      <rPr>
        <b/>
        <sz val="8"/>
        <rFont val="Arial"/>
        <family val="2"/>
      </rPr>
      <t>5.1</t>
    </r>
  </si>
  <si>
    <r>
      <rPr>
        <b/>
        <sz val="8"/>
        <rFont val="Arial"/>
        <family val="2"/>
      </rPr>
      <t>ESTACAS E BLOCOS</t>
    </r>
  </si>
  <si>
    <r>
      <rPr>
        <sz val="8"/>
        <rFont val="Arial"/>
        <family val="2"/>
      </rPr>
      <t>5.1.1</t>
    </r>
  </si>
  <si>
    <r>
      <rPr>
        <sz val="8"/>
        <rFont val="Arial"/>
        <family val="2"/>
      </rPr>
      <t>5.1.2</t>
    </r>
  </si>
  <si>
    <r>
      <rPr>
        <sz val="8"/>
        <rFont val="Arial"/>
        <family val="2"/>
      </rPr>
      <t>5.1.3</t>
    </r>
  </si>
  <si>
    <r>
      <rPr>
        <sz val="8"/>
        <rFont val="Arial"/>
        <family val="2"/>
      </rPr>
      <t>5.1.4</t>
    </r>
  </si>
  <si>
    <r>
      <rPr>
        <sz val="8"/>
        <rFont val="Arial"/>
        <family val="2"/>
      </rPr>
      <t>5.1.5</t>
    </r>
  </si>
  <si>
    <r>
      <rPr>
        <sz val="8"/>
        <rFont val="Arial"/>
        <family val="2"/>
      </rPr>
      <t>5.1.6</t>
    </r>
  </si>
  <si>
    <r>
      <rPr>
        <sz val="8"/>
        <rFont val="Arial"/>
        <family val="2"/>
      </rPr>
      <t>5.1.7</t>
    </r>
  </si>
  <si>
    <r>
      <rPr>
        <sz val="8"/>
        <rFont val="Arial"/>
        <family val="2"/>
      </rPr>
      <t>5.1.8</t>
    </r>
  </si>
  <si>
    <r>
      <rPr>
        <sz val="8"/>
        <rFont val="Arial"/>
        <family val="2"/>
      </rPr>
      <t>5.1.9</t>
    </r>
  </si>
  <si>
    <r>
      <rPr>
        <sz val="8"/>
        <rFont val="Arial"/>
        <family val="2"/>
      </rPr>
      <t>5.1.10</t>
    </r>
  </si>
  <si>
    <r>
      <rPr>
        <sz val="8"/>
        <rFont val="Arial"/>
        <family val="2"/>
      </rPr>
      <t>5.1.11</t>
    </r>
  </si>
  <si>
    <r>
      <rPr>
        <b/>
        <sz val="8"/>
        <rFont val="Arial"/>
        <family val="2"/>
      </rPr>
      <t>5.2</t>
    </r>
  </si>
  <si>
    <r>
      <rPr>
        <b/>
        <sz val="8"/>
        <rFont val="Arial"/>
        <family val="2"/>
      </rPr>
      <t>ARRANQUE - VIGA BALDRAME</t>
    </r>
  </si>
  <si>
    <r>
      <rPr>
        <sz val="8"/>
        <rFont val="Arial"/>
        <family val="2"/>
      </rPr>
      <t>5.2.1</t>
    </r>
  </si>
  <si>
    <r>
      <rPr>
        <sz val="8"/>
        <rFont val="Arial"/>
        <family val="2"/>
      </rPr>
      <t>5.2.2</t>
    </r>
  </si>
  <si>
    <r>
      <rPr>
        <sz val="8"/>
        <rFont val="Arial"/>
        <family val="2"/>
      </rPr>
      <t>5.2.3</t>
    </r>
  </si>
  <si>
    <r>
      <rPr>
        <sz val="8"/>
        <rFont val="Arial"/>
        <family val="2"/>
      </rPr>
      <t>5.2.4</t>
    </r>
  </si>
  <si>
    <r>
      <rPr>
        <sz val="8"/>
        <rFont val="Arial"/>
        <family val="2"/>
      </rPr>
      <t>5.2.5</t>
    </r>
  </si>
  <si>
    <r>
      <rPr>
        <sz val="8"/>
        <rFont val="Arial"/>
        <family val="2"/>
      </rPr>
      <t>5.2.6</t>
    </r>
  </si>
  <si>
    <r>
      <rPr>
        <sz val="8"/>
        <rFont val="Arial"/>
        <family val="2"/>
      </rPr>
      <t>5.2.7</t>
    </r>
  </si>
  <si>
    <r>
      <rPr>
        <sz val="8"/>
        <rFont val="Arial"/>
        <family val="2"/>
      </rPr>
      <t>5.2.8</t>
    </r>
  </si>
  <si>
    <r>
      <rPr>
        <sz val="8"/>
        <rFont val="Arial"/>
        <family val="2"/>
      </rPr>
      <t>5.2.9</t>
    </r>
  </si>
  <si>
    <r>
      <rPr>
        <sz val="8"/>
        <rFont val="Arial"/>
        <family val="2"/>
      </rPr>
      <t>5.2.10</t>
    </r>
  </si>
  <si>
    <r>
      <rPr>
        <sz val="8"/>
        <rFont val="Arial"/>
        <family val="2"/>
      </rPr>
      <t>5.2.11</t>
    </r>
  </si>
  <si>
    <r>
      <rPr>
        <sz val="8"/>
        <rFont val="Arial"/>
        <family val="2"/>
      </rPr>
      <t>5.2.12</t>
    </r>
  </si>
  <si>
    <r>
      <rPr>
        <b/>
        <sz val="8"/>
        <rFont val="Arial"/>
        <family val="2"/>
      </rPr>
      <t>6</t>
    </r>
  </si>
  <si>
    <r>
      <rPr>
        <b/>
        <sz val="8"/>
        <rFont val="Arial"/>
        <family val="2"/>
      </rPr>
      <t>SUPERESTRUTURA</t>
    </r>
  </si>
  <si>
    <r>
      <rPr>
        <sz val="8"/>
        <rFont val="Arial"/>
        <family val="2"/>
      </rPr>
      <t>6.1</t>
    </r>
  </si>
  <si>
    <r>
      <rPr>
        <sz val="8"/>
        <rFont val="Arial"/>
        <family val="2"/>
      </rPr>
      <t>6.2</t>
    </r>
  </si>
  <si>
    <r>
      <rPr>
        <sz val="8"/>
        <rFont val="Arial"/>
        <family val="2"/>
      </rPr>
      <t>6.3</t>
    </r>
  </si>
  <si>
    <r>
      <rPr>
        <sz val="8"/>
        <rFont val="Arial"/>
        <family val="2"/>
      </rPr>
      <t>6.4</t>
    </r>
  </si>
  <si>
    <r>
      <rPr>
        <sz val="8"/>
        <rFont val="Arial"/>
        <family val="2"/>
      </rPr>
      <t>6.5</t>
    </r>
  </si>
  <si>
    <r>
      <rPr>
        <sz val="8"/>
        <rFont val="Arial"/>
        <family val="2"/>
      </rPr>
      <t>6.6</t>
    </r>
  </si>
  <si>
    <r>
      <rPr>
        <sz val="8"/>
        <rFont val="Arial"/>
        <family val="2"/>
      </rPr>
      <t>6.7</t>
    </r>
  </si>
  <si>
    <r>
      <rPr>
        <sz val="8"/>
        <rFont val="Arial"/>
        <family val="2"/>
      </rPr>
      <t>6.8</t>
    </r>
  </si>
  <si>
    <r>
      <rPr>
        <sz val="8"/>
        <rFont val="Arial"/>
        <family val="2"/>
      </rPr>
      <t>6.9</t>
    </r>
  </si>
  <si>
    <r>
      <rPr>
        <b/>
        <sz val="8"/>
        <rFont val="Arial"/>
        <family val="2"/>
      </rPr>
      <t>7</t>
    </r>
  </si>
  <si>
    <r>
      <rPr>
        <b/>
        <sz val="8"/>
        <rFont val="Arial"/>
        <family val="2"/>
      </rPr>
      <t>COBERTURA</t>
    </r>
  </si>
  <si>
    <r>
      <rPr>
        <sz val="8"/>
        <rFont val="Arial"/>
        <family val="2"/>
      </rPr>
      <t>7.1</t>
    </r>
  </si>
  <si>
    <r>
      <rPr>
        <sz val="8"/>
        <rFont val="Arial"/>
        <family val="2"/>
      </rPr>
      <t>7.2</t>
    </r>
  </si>
  <si>
    <r>
      <rPr>
        <sz val="8"/>
        <rFont val="Arial"/>
        <family val="2"/>
      </rPr>
      <t>7.3</t>
    </r>
  </si>
  <si>
    <r>
      <rPr>
        <sz val="8"/>
        <rFont val="Arial"/>
        <family val="2"/>
      </rPr>
      <t>7.4</t>
    </r>
  </si>
  <si>
    <r>
      <rPr>
        <sz val="8"/>
        <rFont val="Arial"/>
        <family val="2"/>
      </rPr>
      <t>7.5</t>
    </r>
  </si>
  <si>
    <r>
      <rPr>
        <b/>
        <sz val="8"/>
        <rFont val="Arial"/>
        <family val="2"/>
      </rPr>
      <t>8</t>
    </r>
  </si>
  <si>
    <r>
      <rPr>
        <b/>
        <sz val="8"/>
        <rFont val="Arial"/>
        <family val="2"/>
      </rPr>
      <t>ALVENARIA / VEDAÇÕES / DIVISÓRIAS</t>
    </r>
  </si>
  <si>
    <r>
      <rPr>
        <sz val="8"/>
        <rFont val="Arial"/>
        <family val="2"/>
      </rPr>
      <t>8.1</t>
    </r>
  </si>
  <si>
    <r>
      <rPr>
        <sz val="8"/>
        <rFont val="Arial"/>
        <family val="2"/>
      </rPr>
      <t>8.2</t>
    </r>
  </si>
  <si>
    <r>
      <rPr>
        <sz val="8"/>
        <rFont val="Arial"/>
        <family val="2"/>
      </rPr>
      <t>8.3</t>
    </r>
  </si>
  <si>
    <r>
      <rPr>
        <sz val="8"/>
        <rFont val="Arial"/>
        <family val="2"/>
      </rPr>
      <t>8.4</t>
    </r>
  </si>
  <si>
    <r>
      <rPr>
        <sz val="8"/>
        <rFont val="Arial"/>
        <family val="2"/>
      </rPr>
      <t>8.5</t>
    </r>
  </si>
  <si>
    <r>
      <rPr>
        <sz val="8"/>
        <rFont val="Arial"/>
        <family val="2"/>
      </rPr>
      <t>8.6</t>
    </r>
  </si>
  <si>
    <r>
      <rPr>
        <sz val="8"/>
        <rFont val="Arial"/>
        <family val="2"/>
      </rPr>
      <t>8.7</t>
    </r>
  </si>
  <si>
    <r>
      <rPr>
        <sz val="8"/>
        <rFont val="Arial"/>
        <family val="2"/>
      </rPr>
      <t>8.8</t>
    </r>
  </si>
  <si>
    <r>
      <rPr>
        <b/>
        <sz val="8"/>
        <rFont val="Arial"/>
        <family val="2"/>
      </rPr>
      <t>9</t>
    </r>
  </si>
  <si>
    <r>
      <rPr>
        <b/>
        <sz val="8"/>
        <rFont val="Arial"/>
        <family val="2"/>
      </rPr>
      <t>PISOS</t>
    </r>
  </si>
  <si>
    <r>
      <rPr>
        <sz val="8"/>
        <rFont val="Arial"/>
        <family val="2"/>
      </rPr>
      <t>9.1</t>
    </r>
  </si>
  <si>
    <r>
      <rPr>
        <sz val="8"/>
        <rFont val="Arial"/>
        <family val="2"/>
      </rPr>
      <t>9.2</t>
    </r>
  </si>
  <si>
    <r>
      <rPr>
        <sz val="8"/>
        <rFont val="Arial"/>
        <family val="2"/>
      </rPr>
      <t>9.3</t>
    </r>
  </si>
  <si>
    <r>
      <rPr>
        <sz val="8"/>
        <rFont val="Arial"/>
        <family val="2"/>
      </rPr>
      <t>9.4</t>
    </r>
  </si>
  <si>
    <r>
      <rPr>
        <sz val="8"/>
        <rFont val="Arial"/>
        <family val="2"/>
      </rPr>
      <t>9.5</t>
    </r>
  </si>
  <si>
    <r>
      <rPr>
        <sz val="8"/>
        <rFont val="Arial"/>
        <family val="2"/>
      </rPr>
      <t>9.6</t>
    </r>
  </si>
  <si>
    <r>
      <rPr>
        <sz val="8"/>
        <rFont val="Arial"/>
        <family val="2"/>
      </rPr>
      <t>9.7</t>
    </r>
  </si>
  <si>
    <r>
      <rPr>
        <sz val="8"/>
        <rFont val="Arial"/>
        <family val="2"/>
      </rPr>
      <t>9.8</t>
    </r>
  </si>
  <si>
    <r>
      <rPr>
        <sz val="8"/>
        <rFont val="Arial"/>
        <family val="2"/>
      </rPr>
      <t>9.9</t>
    </r>
  </si>
  <si>
    <r>
      <rPr>
        <b/>
        <sz val="8"/>
        <rFont val="Arial"/>
        <family val="2"/>
      </rPr>
      <t>10</t>
    </r>
  </si>
  <si>
    <r>
      <rPr>
        <b/>
        <sz val="8"/>
        <rFont val="Arial"/>
        <family val="2"/>
      </rPr>
      <t>FORRO</t>
    </r>
  </si>
  <si>
    <r>
      <rPr>
        <sz val="8"/>
        <rFont val="Arial"/>
        <family val="2"/>
      </rPr>
      <t>10.1</t>
    </r>
  </si>
  <si>
    <r>
      <rPr>
        <sz val="8"/>
        <rFont val="Arial"/>
        <family val="2"/>
      </rPr>
      <t>10.2</t>
    </r>
  </si>
  <si>
    <r>
      <rPr>
        <b/>
        <sz val="8"/>
        <rFont val="Arial"/>
        <family val="2"/>
      </rPr>
      <t>11</t>
    </r>
  </si>
  <si>
    <r>
      <rPr>
        <b/>
        <sz val="8"/>
        <rFont val="Arial"/>
        <family val="2"/>
      </rPr>
      <t>IMPERMEABILIZAÇÃO</t>
    </r>
  </si>
  <si>
    <r>
      <rPr>
        <sz val="8"/>
        <rFont val="Arial"/>
        <family val="2"/>
      </rPr>
      <t>11.1</t>
    </r>
  </si>
  <si>
    <r>
      <rPr>
        <b/>
        <sz val="8"/>
        <rFont val="Arial"/>
        <family val="2"/>
      </rPr>
      <t>12</t>
    </r>
  </si>
  <si>
    <r>
      <rPr>
        <b/>
        <sz val="8"/>
        <rFont val="Arial"/>
        <family val="2"/>
      </rPr>
      <t>REVESTIMENTO</t>
    </r>
  </si>
  <si>
    <r>
      <rPr>
        <sz val="8"/>
        <rFont val="Arial"/>
        <family val="2"/>
      </rPr>
      <t>12.1</t>
    </r>
  </si>
  <si>
    <r>
      <rPr>
        <sz val="8"/>
        <rFont val="Arial"/>
        <family val="2"/>
      </rPr>
      <t>12.2</t>
    </r>
  </si>
  <si>
    <r>
      <rPr>
        <sz val="8"/>
        <rFont val="Arial"/>
        <family val="2"/>
      </rPr>
      <t>12.3</t>
    </r>
  </si>
  <si>
    <r>
      <rPr>
        <sz val="8"/>
        <rFont val="Arial"/>
        <family val="2"/>
      </rPr>
      <t>12.4</t>
    </r>
  </si>
  <si>
    <r>
      <rPr>
        <sz val="8"/>
        <rFont val="Arial"/>
        <family val="2"/>
      </rPr>
      <t>12.5</t>
    </r>
  </si>
  <si>
    <r>
      <rPr>
        <sz val="8"/>
        <rFont val="Arial"/>
        <family val="2"/>
      </rPr>
      <t>12.6</t>
    </r>
  </si>
  <si>
    <r>
      <rPr>
        <sz val="8"/>
        <rFont val="Arial"/>
        <family val="2"/>
      </rPr>
      <t>12.7</t>
    </r>
  </si>
  <si>
    <r>
      <rPr>
        <sz val="8"/>
        <rFont val="Arial"/>
        <family val="2"/>
      </rPr>
      <t>12.8</t>
    </r>
  </si>
  <si>
    <r>
      <rPr>
        <sz val="8"/>
        <rFont val="Arial"/>
        <family val="2"/>
      </rPr>
      <t>12.9</t>
    </r>
  </si>
  <si>
    <r>
      <rPr>
        <sz val="8"/>
        <rFont val="Arial"/>
        <family val="2"/>
      </rPr>
      <t>12.10</t>
    </r>
  </si>
  <si>
    <r>
      <rPr>
        <b/>
        <sz val="8"/>
        <rFont val="Arial"/>
        <family val="2"/>
      </rPr>
      <t>13</t>
    </r>
  </si>
  <si>
    <r>
      <rPr>
        <b/>
        <sz val="8"/>
        <rFont val="Arial"/>
        <family val="2"/>
      </rPr>
      <t>PINTURA</t>
    </r>
  </si>
  <si>
    <r>
      <rPr>
        <b/>
        <sz val="8"/>
        <rFont val="Arial"/>
        <family val="2"/>
      </rPr>
      <t>13.1</t>
    </r>
  </si>
  <si>
    <r>
      <rPr>
        <b/>
        <sz val="8"/>
        <rFont val="Arial"/>
        <family val="2"/>
      </rPr>
      <t>SUPERFÍCIE METÁLICA</t>
    </r>
  </si>
  <si>
    <r>
      <rPr>
        <sz val="8"/>
        <rFont val="Arial"/>
        <family val="2"/>
      </rPr>
      <t>13.1.1</t>
    </r>
  </si>
  <si>
    <r>
      <rPr>
        <sz val="8"/>
        <rFont val="Arial"/>
        <family val="2"/>
      </rPr>
      <t>13.1.2</t>
    </r>
  </si>
  <si>
    <r>
      <rPr>
        <b/>
        <sz val="8"/>
        <rFont val="Arial"/>
        <family val="2"/>
      </rPr>
      <t>13.2</t>
    </r>
  </si>
  <si>
    <r>
      <rPr>
        <sz val="8"/>
        <rFont val="Arial"/>
        <family val="2"/>
      </rPr>
      <t>13.2.1</t>
    </r>
  </si>
  <si>
    <r>
      <rPr>
        <b/>
        <sz val="8"/>
        <rFont val="Arial"/>
        <family val="2"/>
      </rPr>
      <t>13.3</t>
    </r>
  </si>
  <si>
    <r>
      <rPr>
        <sz val="8"/>
        <rFont val="Arial"/>
        <family val="2"/>
      </rPr>
      <t>13.3.1</t>
    </r>
  </si>
  <si>
    <r>
      <rPr>
        <sz val="8"/>
        <rFont val="Arial"/>
        <family val="2"/>
      </rPr>
      <t>13.3.2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</si>
  <si>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</si>
  <si>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</si>
  <si>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</si>
  <si>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</si>
  <si>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13.3.7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</si>
  <si>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14</t>
    </r>
  </si>
  <si>
    <r>
      <rPr>
        <b/>
        <sz val="8"/>
        <rFont val="Arial"/>
        <family val="2"/>
      </rPr>
      <t>ESQUADRIAS</t>
    </r>
  </si>
  <si>
    <r>
      <rPr>
        <sz val="8"/>
        <rFont val="Arial"/>
        <family val="2"/>
      </rPr>
      <t>14.1</t>
    </r>
  </si>
  <si>
    <r>
      <rPr>
        <sz val="8"/>
        <rFont val="Arial"/>
        <family val="2"/>
      </rPr>
      <t>14.2</t>
    </r>
  </si>
  <si>
    <r>
      <rPr>
        <sz val="8"/>
        <rFont val="Arial"/>
        <family val="2"/>
      </rPr>
      <t>14.3</t>
    </r>
  </si>
  <si>
    <r>
      <rPr>
        <sz val="8"/>
        <rFont val="Arial"/>
        <family val="2"/>
      </rPr>
      <t>14.4</t>
    </r>
  </si>
  <si>
    <r>
      <rPr>
        <sz val="8"/>
        <rFont val="Arial"/>
        <family val="2"/>
      </rPr>
      <t>14.5</t>
    </r>
  </si>
  <si>
    <r>
      <rPr>
        <sz val="8"/>
        <rFont val="Arial"/>
        <family val="2"/>
      </rPr>
      <t>14.6</t>
    </r>
  </si>
  <si>
    <r>
      <rPr>
        <sz val="8"/>
        <rFont val="Arial"/>
        <family val="2"/>
      </rPr>
      <t>14.7</t>
    </r>
  </si>
  <si>
    <r>
      <rPr>
        <sz val="8"/>
        <rFont val="Arial"/>
        <family val="2"/>
      </rPr>
      <t>14.8</t>
    </r>
  </si>
  <si>
    <r>
      <rPr>
        <sz val="8"/>
        <rFont val="Arial"/>
        <family val="2"/>
      </rPr>
      <t>14.9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</si>
  <si>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15</t>
    </r>
  </si>
  <si>
    <r>
      <rPr>
        <b/>
        <sz val="8"/>
        <rFont val="Arial"/>
        <family val="2"/>
      </rPr>
      <t>INSTALAÇÕES PREDIAIS DE ÁGUA FRIA, ESGOTO E ÁGUAS PLUVIAIS</t>
    </r>
  </si>
  <si>
    <r>
      <rPr>
        <b/>
        <sz val="8"/>
        <rFont val="Arial"/>
        <family val="2"/>
      </rPr>
      <t>15.1</t>
    </r>
  </si>
  <si>
    <r>
      <rPr>
        <b/>
        <sz val="8"/>
        <rFont val="Arial"/>
        <family val="2"/>
      </rPr>
      <t xml:space="preserve">INSTALAÇÕES PREDIAIS DE ÁGUA FRIA </t>
    </r>
  </si>
  <si>
    <r>
      <rPr>
        <sz val="8"/>
        <rFont val="Arial"/>
        <family val="2"/>
      </rPr>
      <t>15.1.1</t>
    </r>
  </si>
  <si>
    <r>
      <rPr>
        <sz val="8"/>
        <rFont val="Arial"/>
        <family val="2"/>
      </rPr>
      <t>15.1.2</t>
    </r>
  </si>
  <si>
    <r>
      <rPr>
        <sz val="8"/>
        <rFont val="Arial"/>
        <family val="2"/>
      </rPr>
      <t>15.1.3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</si>
  <si>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</si>
  <si>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</si>
  <si>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</si>
  <si>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</si>
  <si>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</si>
  <si>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</si>
  <si>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</si>
  <si>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</si>
  <si>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</si>
  <si>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</si>
  <si>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</si>
  <si>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</si>
  <si>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</si>
  <si>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</si>
  <si>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</si>
  <si>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</si>
  <si>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</si>
  <si>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</si>
  <si>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</si>
  <si>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</si>
  <si>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</si>
  <si>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</si>
  <si>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</si>
  <si>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</si>
  <si>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</si>
  <si>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</si>
  <si>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</si>
  <si>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</si>
  <si>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</si>
  <si>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</si>
  <si>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</si>
  <si>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</si>
  <si>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</si>
  <si>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</si>
  <si>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</si>
  <si>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</si>
  <si>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15.1.40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</si>
  <si>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15.1.41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</si>
  <si>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15.2</t>
    </r>
  </si>
  <si>
    <r>
      <rPr>
        <b/>
        <sz val="8"/>
        <rFont val="Arial"/>
        <family val="2"/>
      </rPr>
      <t>INSTALAÇÕES PREDIAIS DE ESGOTO</t>
    </r>
  </si>
  <si>
    <r>
      <rPr>
        <sz val="8"/>
        <rFont val="Arial"/>
        <family val="2"/>
      </rPr>
      <t>15.2.1</t>
    </r>
  </si>
  <si>
    <r>
      <rPr>
        <sz val="8"/>
        <rFont val="Arial"/>
        <family val="2"/>
      </rPr>
      <t>15.2.2</t>
    </r>
  </si>
  <si>
    <r>
      <rPr>
        <sz val="8"/>
        <rFont val="Arial"/>
        <family val="2"/>
      </rPr>
      <t>15.2.3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</si>
  <si>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</si>
  <si>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</si>
  <si>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</si>
  <si>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</si>
  <si>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</si>
  <si>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</si>
  <si>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</si>
  <si>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</si>
  <si>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</si>
  <si>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</si>
  <si>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</si>
  <si>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</si>
  <si>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</si>
  <si>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</si>
  <si>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</si>
  <si>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</si>
  <si>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</si>
  <si>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</si>
  <si>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</si>
  <si>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</si>
  <si>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</si>
  <si>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</si>
  <si>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</si>
  <si>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</si>
  <si>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</si>
  <si>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</si>
  <si>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</si>
  <si>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</si>
  <si>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</si>
  <si>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</si>
  <si>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</si>
  <si>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</si>
  <si>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</si>
  <si>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</si>
  <si>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</si>
  <si>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</si>
  <si>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</si>
  <si>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</si>
  <si>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</si>
  <si>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</si>
  <si>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</si>
  <si>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</si>
  <si>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15.2.46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</si>
  <si>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15.3</t>
    </r>
  </si>
  <si>
    <r>
      <rPr>
        <b/>
        <sz val="8"/>
        <rFont val="Arial"/>
        <family val="2"/>
      </rPr>
      <t>ÁGUAS PLUVIAIS</t>
    </r>
  </si>
  <si>
    <r>
      <rPr>
        <sz val="8"/>
        <rFont val="Arial"/>
        <family val="2"/>
      </rPr>
      <t>15.3.1</t>
    </r>
  </si>
  <si>
    <r>
      <rPr>
        <sz val="8"/>
        <rFont val="Arial"/>
        <family val="2"/>
      </rPr>
      <t>15.3.2</t>
    </r>
  </si>
  <si>
    <r>
      <rPr>
        <sz val="8"/>
        <rFont val="Arial"/>
        <family val="2"/>
      </rPr>
      <t>15.3.3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</si>
  <si>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</si>
  <si>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</si>
  <si>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</si>
  <si>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</si>
  <si>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</si>
  <si>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</si>
  <si>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15.3.10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</si>
  <si>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15.3.11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</si>
  <si>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15.4</t>
    </r>
  </si>
  <si>
    <r>
      <rPr>
        <b/>
        <sz val="8"/>
        <rFont val="Arial"/>
        <family val="2"/>
      </rPr>
      <t>LOUÇAS, BANCADAS, METAIS E ACESSÓRIOS</t>
    </r>
  </si>
  <si>
    <r>
      <rPr>
        <sz val="8"/>
        <rFont val="Arial"/>
        <family val="2"/>
      </rPr>
      <t>15.4.1</t>
    </r>
  </si>
  <si>
    <r>
      <rPr>
        <sz val="8"/>
        <rFont val="Arial"/>
        <family val="2"/>
      </rPr>
      <t>15.4.2</t>
    </r>
  </si>
  <si>
    <r>
      <rPr>
        <sz val="8"/>
        <rFont val="Arial"/>
        <family val="2"/>
      </rPr>
      <t>15.4.3</t>
    </r>
  </si>
  <si>
    <r>
      <rPr>
        <sz val="8"/>
        <rFont val="Arial"/>
        <family val="2"/>
      </rPr>
      <t>15.4.4</t>
    </r>
  </si>
  <si>
    <r>
      <rPr>
        <sz val="8"/>
        <rFont val="Arial"/>
        <family val="2"/>
      </rPr>
      <t>15.4.5</t>
    </r>
  </si>
  <si>
    <r>
      <rPr>
        <sz val="8"/>
        <rFont val="Arial"/>
        <family val="2"/>
      </rPr>
      <t>15.4.6</t>
    </r>
  </si>
  <si>
    <r>
      <rPr>
        <sz val="8"/>
        <rFont val="Arial"/>
        <family val="2"/>
      </rPr>
      <t>15.4.7</t>
    </r>
  </si>
  <si>
    <r>
      <rPr>
        <sz val="8"/>
        <rFont val="Arial"/>
        <family val="2"/>
      </rPr>
      <t>15.4.8</t>
    </r>
  </si>
  <si>
    <r>
      <rPr>
        <sz val="8"/>
        <rFont val="Arial"/>
        <family val="2"/>
      </rPr>
      <t>15.4.9</t>
    </r>
  </si>
  <si>
    <r>
      <rPr>
        <sz val="8"/>
        <rFont val="Arial"/>
        <family val="2"/>
      </rPr>
      <t>15.4.10</t>
    </r>
  </si>
  <si>
    <r>
      <rPr>
        <sz val="8"/>
        <rFont val="Arial"/>
        <family val="2"/>
      </rPr>
      <t>15.4.11</t>
    </r>
  </si>
  <si>
    <r>
      <rPr>
        <sz val="8"/>
        <rFont val="Arial"/>
        <family val="2"/>
      </rPr>
      <t>15.4.12</t>
    </r>
  </si>
  <si>
    <r>
      <rPr>
        <sz val="8"/>
        <rFont val="Arial"/>
        <family val="2"/>
      </rPr>
      <t>15.4.13</t>
    </r>
  </si>
  <si>
    <r>
      <rPr>
        <sz val="8"/>
        <rFont val="Arial"/>
        <family val="2"/>
      </rPr>
      <t>15.4.14</t>
    </r>
  </si>
  <si>
    <r>
      <rPr>
        <sz val="8"/>
        <rFont val="Arial"/>
        <family val="2"/>
      </rPr>
      <t>15.4.15</t>
    </r>
  </si>
  <si>
    <r>
      <rPr>
        <sz val="8"/>
        <rFont val="Arial"/>
        <family val="2"/>
      </rPr>
      <t>15.4.16</t>
    </r>
  </si>
  <si>
    <r>
      <rPr>
        <sz val="8"/>
        <rFont val="Arial"/>
        <family val="2"/>
      </rPr>
      <t>15.4.17</t>
    </r>
  </si>
  <si>
    <r>
      <rPr>
        <sz val="8"/>
        <rFont val="Arial"/>
        <family val="2"/>
      </rPr>
      <t>15.4.18</t>
    </r>
  </si>
  <si>
    <r>
      <rPr>
        <sz val="8"/>
        <rFont val="Arial"/>
        <family val="2"/>
      </rPr>
      <t>15.4.19</t>
    </r>
  </si>
  <si>
    <r>
      <rPr>
        <sz val="8"/>
        <rFont val="Arial"/>
        <family val="2"/>
      </rPr>
      <t>15.4.20</t>
    </r>
  </si>
  <si>
    <r>
      <rPr>
        <sz val="8"/>
        <rFont val="Arial"/>
        <family val="2"/>
      </rPr>
      <t>15.4.21</t>
    </r>
  </si>
  <si>
    <r>
      <rPr>
        <sz val="8"/>
        <rFont val="Arial"/>
        <family val="2"/>
      </rPr>
      <t>15.4.22</t>
    </r>
  </si>
  <si>
    <r>
      <rPr>
        <sz val="8"/>
        <rFont val="Arial"/>
        <family val="2"/>
      </rPr>
      <t>15.4.23</t>
    </r>
  </si>
  <si>
    <r>
      <rPr>
        <sz val="8"/>
        <rFont val="Arial"/>
        <family val="2"/>
      </rPr>
      <t>15.4.24</t>
    </r>
  </si>
  <si>
    <r>
      <rPr>
        <sz val="8"/>
        <rFont val="Arial"/>
        <family val="2"/>
      </rPr>
      <t>15.4.25</t>
    </r>
  </si>
  <si>
    <r>
      <rPr>
        <sz val="8"/>
        <rFont val="Arial"/>
        <family val="2"/>
      </rPr>
      <t>15.4.26</t>
    </r>
  </si>
  <si>
    <r>
      <rPr>
        <sz val="8"/>
        <rFont val="Arial"/>
        <family val="2"/>
      </rPr>
      <t>15.4.27</t>
    </r>
  </si>
  <si>
    <r>
      <rPr>
        <sz val="8"/>
        <rFont val="Arial"/>
        <family val="2"/>
      </rPr>
      <t>15.4.28</t>
    </r>
  </si>
  <si>
    <r>
      <rPr>
        <sz val="8"/>
        <rFont val="Arial"/>
        <family val="2"/>
      </rPr>
      <t>15.4.29</t>
    </r>
  </si>
  <si>
    <r>
      <rPr>
        <sz val="8"/>
        <rFont val="Arial"/>
        <family val="2"/>
      </rPr>
      <t>15.4.30</t>
    </r>
  </si>
  <si>
    <r>
      <rPr>
        <sz val="8"/>
        <rFont val="Arial"/>
        <family val="2"/>
      </rPr>
      <t>15.4.31</t>
    </r>
  </si>
  <si>
    <r>
      <rPr>
        <sz val="8"/>
        <rFont val="Arial"/>
        <family val="2"/>
      </rPr>
      <t>15.4.32</t>
    </r>
  </si>
  <si>
    <r>
      <rPr>
        <sz val="8"/>
        <rFont val="Arial"/>
        <family val="2"/>
      </rPr>
      <t>15.4.33</t>
    </r>
  </si>
  <si>
    <r>
      <rPr>
        <sz val="8"/>
        <rFont val="Arial"/>
        <family val="2"/>
      </rPr>
      <t>15.4.34</t>
    </r>
  </si>
  <si>
    <r>
      <rPr>
        <sz val="8"/>
        <rFont val="Arial"/>
        <family val="2"/>
      </rPr>
      <t>15.4.35</t>
    </r>
  </si>
  <si>
    <r>
      <rPr>
        <b/>
        <sz val="8"/>
        <rFont val="Arial"/>
        <family val="2"/>
      </rPr>
      <t>16</t>
    </r>
  </si>
  <si>
    <r>
      <rPr>
        <b/>
        <sz val="8"/>
        <rFont val="Arial"/>
        <family val="2"/>
      </rPr>
      <t>INSTALAÇÕES ELÉTRICAS</t>
    </r>
  </si>
  <si>
    <r>
      <rPr>
        <b/>
        <sz val="8"/>
        <rFont val="Arial"/>
        <family val="2"/>
      </rPr>
      <t>16.1</t>
    </r>
  </si>
  <si>
    <r>
      <rPr>
        <b/>
        <sz val="8"/>
        <rFont val="Arial"/>
        <family val="2"/>
      </rPr>
      <t>ALIMENTADOR</t>
    </r>
  </si>
  <si>
    <r>
      <rPr>
        <sz val="8"/>
        <rFont val="Arial"/>
        <family val="2"/>
      </rPr>
      <t>16.1.1</t>
    </r>
  </si>
  <si>
    <r>
      <rPr>
        <sz val="8"/>
        <rFont val="Arial"/>
        <family val="2"/>
      </rPr>
      <t>16.1.2</t>
    </r>
  </si>
  <si>
    <r>
      <rPr>
        <sz val="8"/>
        <rFont val="Arial"/>
        <family val="2"/>
      </rPr>
      <t>16.1.3</t>
    </r>
  </si>
  <si>
    <r>
      <rPr>
        <sz val="8"/>
        <rFont val="Arial"/>
        <family val="2"/>
      </rPr>
      <t>16.1.4</t>
    </r>
  </si>
  <si>
    <r>
      <rPr>
        <sz val="8"/>
        <rFont val="Arial"/>
        <family val="2"/>
      </rPr>
      <t>16.1.5</t>
    </r>
  </si>
  <si>
    <r>
      <rPr>
        <sz val="8"/>
        <rFont val="Arial"/>
        <family val="2"/>
      </rPr>
      <t>16.1.6</t>
    </r>
  </si>
  <si>
    <r>
      <rPr>
        <sz val="8"/>
        <rFont val="Arial"/>
        <family val="2"/>
      </rPr>
      <t>16.1.7</t>
    </r>
  </si>
  <si>
    <r>
      <rPr>
        <sz val="8"/>
        <rFont val="Arial"/>
        <family val="2"/>
      </rPr>
      <t>16.1.8</t>
    </r>
  </si>
  <si>
    <r>
      <rPr>
        <sz val="8"/>
        <rFont val="Arial"/>
        <family val="2"/>
      </rPr>
      <t>16.1.9</t>
    </r>
  </si>
  <si>
    <r>
      <rPr>
        <sz val="8"/>
        <rFont val="Arial"/>
        <family val="2"/>
      </rPr>
      <t>16.1.10</t>
    </r>
  </si>
  <si>
    <r>
      <rPr>
        <sz val="8"/>
        <rFont val="Arial"/>
        <family val="2"/>
      </rPr>
      <t>16.1.11</t>
    </r>
  </si>
  <si>
    <r>
      <rPr>
        <sz val="8"/>
        <rFont val="Arial"/>
        <family val="2"/>
      </rPr>
      <t>16.1.12</t>
    </r>
  </si>
  <si>
    <r>
      <rPr>
        <sz val="8"/>
        <rFont val="Arial"/>
        <family val="2"/>
      </rPr>
      <t>16.1.13</t>
    </r>
  </si>
  <si>
    <r>
      <rPr>
        <sz val="8"/>
        <rFont val="Arial"/>
        <family val="2"/>
      </rPr>
      <t>16.1.14</t>
    </r>
  </si>
  <si>
    <r>
      <rPr>
        <sz val="8"/>
        <rFont val="Arial"/>
        <family val="2"/>
      </rPr>
      <t>16.1.15</t>
    </r>
  </si>
  <si>
    <r>
      <rPr>
        <sz val="8"/>
        <rFont val="Arial"/>
        <family val="2"/>
      </rPr>
      <t>16.1.16</t>
    </r>
  </si>
  <si>
    <r>
      <rPr>
        <sz val="8"/>
        <rFont val="Arial"/>
        <family val="2"/>
      </rPr>
      <t>16.1.17</t>
    </r>
  </si>
  <si>
    <r>
      <rPr>
        <b/>
        <sz val="8"/>
        <rFont val="Arial"/>
        <family val="2"/>
      </rPr>
      <t>16.2</t>
    </r>
  </si>
  <si>
    <r>
      <rPr>
        <b/>
        <sz val="8"/>
        <rFont val="Arial"/>
        <family val="2"/>
      </rPr>
      <t>QDLT5</t>
    </r>
  </si>
  <si>
    <r>
      <rPr>
        <sz val="8"/>
        <rFont val="Arial"/>
        <family val="2"/>
      </rPr>
      <t>16.2.1</t>
    </r>
  </si>
  <si>
    <r>
      <rPr>
        <sz val="8"/>
        <rFont val="Arial"/>
        <family val="2"/>
      </rPr>
      <t>16.2.2</t>
    </r>
  </si>
  <si>
    <r>
      <rPr>
        <sz val="8"/>
        <rFont val="Arial"/>
        <family val="2"/>
      </rPr>
      <t>16.2.3</t>
    </r>
  </si>
  <si>
    <r>
      <rPr>
        <sz val="8"/>
        <rFont val="Arial"/>
        <family val="2"/>
      </rPr>
      <t>16.2.4</t>
    </r>
  </si>
  <si>
    <r>
      <rPr>
        <sz val="8"/>
        <rFont val="Arial"/>
        <family val="2"/>
      </rPr>
      <t>16.2.5</t>
    </r>
  </si>
  <si>
    <r>
      <rPr>
        <sz val="8"/>
        <rFont val="Arial"/>
        <family val="2"/>
      </rPr>
      <t>16.2.6</t>
    </r>
  </si>
  <si>
    <r>
      <rPr>
        <sz val="8"/>
        <rFont val="Arial"/>
        <family val="2"/>
      </rPr>
      <t>16.2.7</t>
    </r>
  </si>
  <si>
    <r>
      <rPr>
        <sz val="8"/>
        <rFont val="Arial"/>
        <family val="2"/>
      </rPr>
      <t>16.2.8</t>
    </r>
  </si>
  <si>
    <r>
      <rPr>
        <sz val="8"/>
        <rFont val="Arial"/>
        <family val="2"/>
      </rPr>
      <t>16.2.9</t>
    </r>
  </si>
  <si>
    <r>
      <rPr>
        <sz val="8"/>
        <rFont val="Arial"/>
        <family val="2"/>
      </rPr>
      <t>16.2.10</t>
    </r>
  </si>
  <si>
    <r>
      <rPr>
        <sz val="8"/>
        <rFont val="Arial"/>
        <family val="2"/>
      </rPr>
      <t>16.2.11</t>
    </r>
  </si>
  <si>
    <r>
      <rPr>
        <sz val="8"/>
        <rFont val="Arial"/>
        <family val="2"/>
      </rPr>
      <t>16.2.12</t>
    </r>
  </si>
  <si>
    <r>
      <rPr>
        <sz val="8"/>
        <rFont val="Arial"/>
        <family val="2"/>
      </rPr>
      <t>16.2.13</t>
    </r>
  </si>
  <si>
    <r>
      <rPr>
        <sz val="8"/>
        <rFont val="Arial"/>
        <family val="2"/>
      </rPr>
      <t>16.2.14</t>
    </r>
  </si>
  <si>
    <r>
      <rPr>
        <b/>
        <sz val="8"/>
        <rFont val="Arial"/>
        <family val="2"/>
      </rPr>
      <t>16.3</t>
    </r>
  </si>
  <si>
    <r>
      <rPr>
        <b/>
        <sz val="8"/>
        <rFont val="Arial"/>
        <family val="2"/>
      </rPr>
      <t>QD-LANCH</t>
    </r>
  </si>
  <si>
    <r>
      <rPr>
        <sz val="8"/>
        <rFont val="Arial"/>
        <family val="2"/>
      </rPr>
      <t>16.3.1</t>
    </r>
  </si>
  <si>
    <r>
      <rPr>
        <sz val="8"/>
        <rFont val="Arial"/>
        <family val="2"/>
      </rPr>
      <t>16.3.2</t>
    </r>
  </si>
  <si>
    <r>
      <rPr>
        <sz val="8"/>
        <rFont val="Arial"/>
        <family val="2"/>
      </rPr>
      <t>16.3.3</t>
    </r>
  </si>
  <si>
    <r>
      <rPr>
        <sz val="8"/>
        <rFont val="Arial"/>
        <family val="2"/>
      </rPr>
      <t>16.3.4</t>
    </r>
  </si>
  <si>
    <r>
      <rPr>
        <sz val="8"/>
        <rFont val="Arial"/>
        <family val="2"/>
      </rPr>
      <t>16.3.5</t>
    </r>
  </si>
  <si>
    <r>
      <rPr>
        <sz val="8"/>
        <rFont val="Arial"/>
        <family val="2"/>
      </rPr>
      <t>16.3.6</t>
    </r>
  </si>
  <si>
    <r>
      <rPr>
        <sz val="8"/>
        <rFont val="Arial"/>
        <family val="2"/>
      </rPr>
      <t>16.3.7</t>
    </r>
  </si>
  <si>
    <r>
      <rPr>
        <sz val="8"/>
        <rFont val="Arial"/>
        <family val="2"/>
      </rPr>
      <t>16.3.8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</si>
  <si>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16.4</t>
    </r>
  </si>
  <si>
    <r>
      <rPr>
        <b/>
        <sz val="8"/>
        <rFont val="Arial"/>
        <family val="2"/>
      </rPr>
      <t>ILUMINAÇÃO E TOMADAS</t>
    </r>
  </si>
  <si>
    <r>
      <rPr>
        <sz val="8"/>
        <rFont val="Arial"/>
        <family val="2"/>
      </rPr>
      <t>16.4.1</t>
    </r>
  </si>
  <si>
    <r>
      <rPr>
        <sz val="8"/>
        <rFont val="Arial"/>
        <family val="2"/>
      </rPr>
      <t>16.4.2</t>
    </r>
  </si>
  <si>
    <r>
      <rPr>
        <sz val="8"/>
        <rFont val="Arial"/>
        <family val="2"/>
      </rPr>
      <t>16.4.3</t>
    </r>
  </si>
  <si>
    <r>
      <rPr>
        <sz val="8"/>
        <rFont val="Arial"/>
        <family val="2"/>
      </rPr>
      <t>16.4.4</t>
    </r>
  </si>
  <si>
    <r>
      <rPr>
        <sz val="8"/>
        <rFont val="Arial"/>
        <family val="2"/>
      </rPr>
      <t>16.4.5</t>
    </r>
  </si>
  <si>
    <r>
      <rPr>
        <sz val="8"/>
        <rFont val="Arial"/>
        <family val="2"/>
      </rPr>
      <t>16.4.6</t>
    </r>
  </si>
  <si>
    <r>
      <rPr>
        <sz val="8"/>
        <rFont val="Arial"/>
        <family val="2"/>
      </rPr>
      <t>16.4.7</t>
    </r>
  </si>
  <si>
    <r>
      <rPr>
        <sz val="8"/>
        <rFont val="Arial"/>
        <family val="2"/>
      </rPr>
      <t>16.4.8</t>
    </r>
  </si>
  <si>
    <r>
      <rPr>
        <sz val="8"/>
        <rFont val="Arial"/>
        <family val="2"/>
      </rPr>
      <t>16.4.9</t>
    </r>
  </si>
  <si>
    <r>
      <rPr>
        <sz val="8"/>
        <rFont val="Arial"/>
        <family val="2"/>
      </rPr>
      <t>16.4.10</t>
    </r>
  </si>
  <si>
    <r>
      <rPr>
        <sz val="8"/>
        <rFont val="Arial"/>
        <family val="2"/>
      </rPr>
      <t>16.4.11</t>
    </r>
  </si>
  <si>
    <r>
      <rPr>
        <sz val="8"/>
        <rFont val="Arial"/>
        <family val="2"/>
      </rPr>
      <t>16.4.12</t>
    </r>
  </si>
  <si>
    <r>
      <rPr>
        <sz val="8"/>
        <rFont val="Arial"/>
        <family val="2"/>
      </rPr>
      <t>16.4.13</t>
    </r>
  </si>
  <si>
    <r>
      <rPr>
        <sz val="8"/>
        <rFont val="Arial"/>
        <family val="2"/>
      </rPr>
      <t>16.4.14</t>
    </r>
  </si>
  <si>
    <r>
      <rPr>
        <sz val="8"/>
        <rFont val="Arial"/>
        <family val="2"/>
      </rPr>
      <t>16.4.15</t>
    </r>
  </si>
  <si>
    <r>
      <rPr>
        <sz val="8"/>
        <rFont val="Arial"/>
        <family val="2"/>
      </rPr>
      <t>16.4.16</t>
    </r>
  </si>
  <si>
    <r>
      <rPr>
        <sz val="8"/>
        <rFont val="Arial"/>
        <family val="2"/>
      </rPr>
      <t>16.4.17</t>
    </r>
  </si>
  <si>
    <r>
      <rPr>
        <sz val="8"/>
        <rFont val="Arial"/>
        <family val="2"/>
      </rPr>
      <t>16.4.18</t>
    </r>
  </si>
  <si>
    <r>
      <rPr>
        <sz val="8"/>
        <rFont val="Arial"/>
        <family val="2"/>
      </rPr>
      <t>16.4.19</t>
    </r>
  </si>
  <si>
    <r>
      <rPr>
        <sz val="8"/>
        <rFont val="Arial"/>
        <family val="2"/>
      </rPr>
      <t>16.4.20</t>
    </r>
  </si>
  <si>
    <r>
      <rPr>
        <sz val="8"/>
        <rFont val="Arial"/>
        <family val="2"/>
      </rPr>
      <t>16.4.21</t>
    </r>
  </si>
  <si>
    <r>
      <rPr>
        <sz val="8"/>
        <rFont val="Arial"/>
        <family val="2"/>
      </rPr>
      <t>16.4.22</t>
    </r>
  </si>
  <si>
    <r>
      <rPr>
        <sz val="8"/>
        <rFont val="Arial"/>
        <family val="2"/>
      </rPr>
      <t>16.4.23</t>
    </r>
  </si>
  <si>
    <r>
      <rPr>
        <sz val="8"/>
        <rFont val="Arial"/>
        <family val="2"/>
      </rPr>
      <t>16.4.24</t>
    </r>
  </si>
  <si>
    <r>
      <rPr>
        <sz val="8"/>
        <rFont val="Arial"/>
        <family val="2"/>
      </rPr>
      <t>16.4.25</t>
    </r>
  </si>
  <si>
    <r>
      <rPr>
        <sz val="8"/>
        <rFont val="Arial"/>
        <family val="2"/>
      </rPr>
      <t>16.4.26</t>
    </r>
  </si>
  <si>
    <r>
      <rPr>
        <sz val="8"/>
        <rFont val="Arial"/>
        <family val="2"/>
      </rPr>
      <t>16.4.27</t>
    </r>
  </si>
  <si>
    <r>
      <rPr>
        <sz val="8"/>
        <rFont val="Arial"/>
        <family val="2"/>
      </rPr>
      <t>16.4.28</t>
    </r>
  </si>
  <si>
    <r>
      <rPr>
        <sz val="8"/>
        <rFont val="Arial"/>
        <family val="2"/>
      </rPr>
      <t>16.4.29</t>
    </r>
  </si>
  <si>
    <r>
      <rPr>
        <sz val="8"/>
        <rFont val="Arial"/>
        <family val="2"/>
      </rPr>
      <t>16.4.30</t>
    </r>
  </si>
  <si>
    <r>
      <rPr>
        <sz val="8"/>
        <rFont val="Arial"/>
        <family val="2"/>
      </rPr>
      <t>16.4.31</t>
    </r>
  </si>
  <si>
    <r>
      <rPr>
        <sz val="8"/>
        <rFont val="Arial"/>
        <family val="2"/>
      </rPr>
      <t>16.4.32</t>
    </r>
  </si>
  <si>
    <r>
      <rPr>
        <sz val="8"/>
        <rFont val="Arial"/>
        <family val="2"/>
      </rPr>
      <t>16.4.33</t>
    </r>
  </si>
  <si>
    <r>
      <rPr>
        <sz val="8"/>
        <rFont val="Arial"/>
        <family val="2"/>
      </rPr>
      <t>16.4.34</t>
    </r>
  </si>
  <si>
    <r>
      <rPr>
        <sz val="8"/>
        <rFont val="Arial"/>
        <family val="2"/>
      </rPr>
      <t>16.4.35</t>
    </r>
  </si>
  <si>
    <r>
      <rPr>
        <sz val="8"/>
        <rFont val="Arial"/>
        <family val="2"/>
      </rPr>
      <t>16.4.36</t>
    </r>
  </si>
  <si>
    <r>
      <rPr>
        <sz val="8"/>
        <rFont val="Arial"/>
        <family val="2"/>
      </rPr>
      <t>16.4.37</t>
    </r>
  </si>
  <si>
    <r>
      <rPr>
        <sz val="8"/>
        <rFont val="Arial"/>
        <family val="2"/>
      </rPr>
      <t>16.4.38</t>
    </r>
  </si>
  <si>
    <r>
      <rPr>
        <sz val="8"/>
        <rFont val="Arial"/>
        <family val="2"/>
      </rPr>
      <t>16.4.39</t>
    </r>
  </si>
  <si>
    <r>
      <rPr>
        <sz val="8"/>
        <rFont val="Arial"/>
        <family val="2"/>
      </rPr>
      <t>16.4.40</t>
    </r>
  </si>
  <si>
    <r>
      <rPr>
        <sz val="8"/>
        <rFont val="Arial"/>
        <family val="2"/>
      </rPr>
      <t>16.4.41</t>
    </r>
  </si>
  <si>
    <r>
      <rPr>
        <sz val="8"/>
        <rFont val="Arial"/>
        <family val="2"/>
      </rPr>
      <t>16.4.42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</si>
  <si>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16.4.43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</si>
  <si>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16.4.44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</si>
  <si>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16.4.45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</si>
  <si>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17</t>
    </r>
  </si>
  <si>
    <r>
      <rPr>
        <b/>
        <sz val="8"/>
        <rFont val="Arial"/>
        <family val="2"/>
      </rPr>
      <t>INCÊNDIO</t>
    </r>
  </si>
  <si>
    <r>
      <rPr>
        <b/>
        <sz val="8"/>
        <rFont val="Arial"/>
        <family val="2"/>
      </rPr>
      <t>17.1</t>
    </r>
  </si>
  <si>
    <r>
      <rPr>
        <b/>
        <sz val="8"/>
        <rFont val="Arial"/>
        <family val="2"/>
      </rPr>
      <t>SINALIZAÇÃO E EMERGÊNCIA</t>
    </r>
  </si>
  <si>
    <r>
      <rPr>
        <sz val="8"/>
        <rFont val="Arial"/>
        <family val="2"/>
      </rPr>
      <t>17.1.1</t>
    </r>
  </si>
  <si>
    <r>
      <rPr>
        <sz val="8"/>
        <rFont val="Arial"/>
        <family val="2"/>
      </rPr>
      <t>17.1.2</t>
    </r>
  </si>
  <si>
    <r>
      <rPr>
        <sz val="8"/>
        <rFont val="Arial"/>
        <family val="2"/>
      </rPr>
      <t>17.1.3</t>
    </r>
  </si>
  <si>
    <r>
      <rPr>
        <b/>
        <sz val="8"/>
        <rFont val="Arial"/>
        <family val="2"/>
      </rPr>
      <t>18</t>
    </r>
  </si>
  <si>
    <r>
      <rPr>
        <b/>
        <sz val="8"/>
        <rFont val="Arial"/>
        <family val="2"/>
      </rPr>
      <t>CENTRAL E INSTALAÇÕES DE GÁS</t>
    </r>
  </si>
  <si>
    <r>
      <rPr>
        <b/>
        <sz val="8"/>
        <rFont val="Arial"/>
        <family val="2"/>
      </rPr>
      <t>18.1</t>
    </r>
  </si>
  <si>
    <r>
      <rPr>
        <b/>
        <sz val="8"/>
        <rFont val="Arial"/>
        <family val="2"/>
      </rPr>
      <t>ESTRUTURA CENTRAL DE GÁS</t>
    </r>
  </si>
  <si>
    <r>
      <rPr>
        <sz val="8"/>
        <rFont val="Arial"/>
        <family val="2"/>
      </rPr>
      <t>18.1.1</t>
    </r>
  </si>
  <si>
    <r>
      <rPr>
        <sz val="8"/>
        <rFont val="Arial"/>
        <family val="2"/>
      </rPr>
      <t>18.1.2</t>
    </r>
  </si>
  <si>
    <r>
      <rPr>
        <sz val="8"/>
        <rFont val="Arial"/>
        <family val="2"/>
      </rPr>
      <t>18.1.3</t>
    </r>
  </si>
  <si>
    <r>
      <rPr>
        <sz val="8"/>
        <rFont val="Arial"/>
        <family val="2"/>
      </rPr>
      <t>18.1.4</t>
    </r>
  </si>
  <si>
    <r>
      <rPr>
        <sz val="8"/>
        <rFont val="Arial"/>
        <family val="2"/>
      </rPr>
      <t>18.1.5</t>
    </r>
  </si>
  <si>
    <r>
      <rPr>
        <sz val="8"/>
        <rFont val="Arial"/>
        <family val="2"/>
      </rPr>
      <t>18.1.6</t>
    </r>
  </si>
  <si>
    <r>
      <rPr>
        <sz val="8"/>
        <rFont val="Arial"/>
        <family val="2"/>
      </rPr>
      <t>18.1.7</t>
    </r>
  </si>
  <si>
    <r>
      <rPr>
        <sz val="8"/>
        <rFont val="Arial"/>
        <family val="2"/>
      </rPr>
      <t>18.1.8</t>
    </r>
  </si>
  <si>
    <r>
      <rPr>
        <sz val="8"/>
        <rFont val="Arial"/>
        <family val="2"/>
      </rPr>
      <t>18.1.9</t>
    </r>
  </si>
  <si>
    <r>
      <rPr>
        <sz val="8"/>
        <rFont val="Arial"/>
        <family val="2"/>
      </rPr>
      <t>18.1.10</t>
    </r>
  </si>
  <si>
    <r>
      <rPr>
        <sz val="8"/>
        <rFont val="Arial"/>
        <family val="2"/>
      </rPr>
      <t>18.1.11</t>
    </r>
  </si>
  <si>
    <r>
      <rPr>
        <sz val="8"/>
        <rFont val="Arial"/>
        <family val="2"/>
      </rPr>
      <t>18.1.12</t>
    </r>
  </si>
  <si>
    <r>
      <rPr>
        <sz val="8"/>
        <rFont val="Arial"/>
        <family val="2"/>
      </rPr>
      <t>18.1.13</t>
    </r>
  </si>
  <si>
    <r>
      <rPr>
        <sz val="8"/>
        <rFont val="Arial"/>
        <family val="2"/>
      </rPr>
      <t>18.1.14</t>
    </r>
  </si>
  <si>
    <r>
      <rPr>
        <sz val="8"/>
        <rFont val="Arial"/>
        <family val="2"/>
      </rPr>
      <t>18.1.15</t>
    </r>
  </si>
  <si>
    <r>
      <rPr>
        <sz val="8"/>
        <rFont val="Arial"/>
        <family val="2"/>
      </rPr>
      <t>18.1.16</t>
    </r>
  </si>
  <si>
    <r>
      <rPr>
        <sz val="8"/>
        <rFont val="Arial"/>
        <family val="2"/>
      </rPr>
      <t>18.1.17</t>
    </r>
  </si>
  <si>
    <r>
      <rPr>
        <sz val="8"/>
        <rFont val="Arial"/>
        <family val="2"/>
      </rPr>
      <t>18.1.18</t>
    </r>
  </si>
  <si>
    <r>
      <rPr>
        <sz val="8"/>
        <rFont val="Arial"/>
        <family val="2"/>
      </rPr>
      <t>18.1.19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</si>
  <si>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18.1.20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</si>
  <si>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18.1.21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</si>
  <si>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18.1.22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</si>
  <si>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18.2</t>
    </r>
  </si>
  <si>
    <r>
      <rPr>
        <b/>
        <sz val="8"/>
        <rFont val="Arial"/>
        <family val="2"/>
      </rPr>
      <t>INSTALAÇÕES DE GÁS</t>
    </r>
  </si>
  <si>
    <r>
      <rPr>
        <sz val="8"/>
        <rFont val="Arial"/>
        <family val="2"/>
      </rPr>
      <t>18.2.1</t>
    </r>
  </si>
  <si>
    <r>
      <rPr>
        <sz val="8"/>
        <rFont val="Arial"/>
        <family val="2"/>
      </rPr>
      <t>18.2.2</t>
    </r>
  </si>
  <si>
    <r>
      <rPr>
        <sz val="8"/>
        <rFont val="Arial"/>
        <family val="2"/>
      </rPr>
      <t>18.2.3</t>
    </r>
  </si>
  <si>
    <r>
      <rPr>
        <sz val="8"/>
        <rFont val="Arial"/>
        <family val="2"/>
      </rPr>
      <t>18.2.4</t>
    </r>
  </si>
  <si>
    <r>
      <rPr>
        <sz val="8"/>
        <rFont val="Arial"/>
        <family val="2"/>
      </rPr>
      <t>18.2.5</t>
    </r>
  </si>
  <si>
    <r>
      <rPr>
        <sz val="8"/>
        <rFont val="Arial"/>
        <family val="2"/>
      </rPr>
      <t>18.2.6</t>
    </r>
  </si>
  <si>
    <r>
      <rPr>
        <sz val="8"/>
        <rFont val="Arial"/>
        <family val="2"/>
      </rPr>
      <t>18.2.7</t>
    </r>
  </si>
  <si>
    <r>
      <rPr>
        <sz val="8"/>
        <rFont val="Arial"/>
        <family val="2"/>
      </rPr>
      <t>18.2.8</t>
    </r>
  </si>
  <si>
    <r>
      <rPr>
        <sz val="8"/>
        <rFont val="Arial"/>
        <family val="2"/>
      </rPr>
      <t>18.2.9</t>
    </r>
  </si>
  <si>
    <r>
      <rPr>
        <sz val="8"/>
        <rFont val="Arial"/>
        <family val="2"/>
      </rPr>
      <t>18.2.10</t>
    </r>
  </si>
  <si>
    <r>
      <rPr>
        <sz val="8"/>
        <rFont val="Arial"/>
        <family val="2"/>
      </rPr>
      <t>18.2.11</t>
    </r>
  </si>
  <si>
    <r>
      <rPr>
        <sz val="8"/>
        <rFont val="Arial"/>
        <family val="2"/>
      </rPr>
      <t>18.2.12</t>
    </r>
  </si>
  <si>
    <r>
      <rPr>
        <sz val="8"/>
        <rFont val="Arial"/>
        <family val="2"/>
      </rPr>
      <t>18.2.13</t>
    </r>
  </si>
  <si>
    <r>
      <rPr>
        <sz val="8"/>
        <rFont val="Arial"/>
        <family val="2"/>
      </rPr>
      <t>18.2.14</t>
    </r>
  </si>
  <si>
    <r>
      <rPr>
        <sz val="8"/>
        <rFont val="Arial"/>
        <family val="2"/>
      </rPr>
      <t>18.2.15</t>
    </r>
  </si>
  <si>
    <r>
      <rPr>
        <sz val="8"/>
        <rFont val="Arial"/>
        <family val="2"/>
      </rPr>
      <t>18.2.16</t>
    </r>
  </si>
  <si>
    <r>
      <rPr>
        <sz val="8"/>
        <rFont val="Arial"/>
        <family val="2"/>
      </rPr>
      <t>18.2.17</t>
    </r>
  </si>
  <si>
    <r>
      <rPr>
        <sz val="8"/>
        <rFont val="Arial"/>
        <family val="2"/>
      </rPr>
      <t>18.2.18</t>
    </r>
  </si>
  <si>
    <r>
      <rPr>
        <sz val="8"/>
        <rFont val="Arial"/>
        <family val="2"/>
      </rPr>
      <t>18.2.19</t>
    </r>
  </si>
  <si>
    <r>
      <rPr>
        <sz val="8"/>
        <rFont val="Arial"/>
        <family val="2"/>
      </rPr>
      <t>18.2.20</t>
    </r>
  </si>
  <si>
    <r>
      <rPr>
        <sz val="8"/>
        <rFont val="Arial"/>
        <family val="2"/>
      </rPr>
      <t>18.2.21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</si>
  <si>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19</t>
    </r>
  </si>
  <si>
    <r>
      <rPr>
        <b/>
        <sz val="8"/>
        <rFont val="Arial"/>
        <family val="2"/>
      </rPr>
      <t>PLACAS E ACESSÓRIOS</t>
    </r>
  </si>
  <si>
    <r>
      <rPr>
        <sz val="8"/>
        <rFont val="Arial"/>
        <family val="2"/>
      </rPr>
      <t>19.1</t>
    </r>
  </si>
  <si>
    <r>
      <rPr>
        <sz val="8"/>
        <rFont val="Arial"/>
        <family val="2"/>
      </rPr>
      <t>19.2</t>
    </r>
  </si>
  <si>
    <r>
      <rPr>
        <sz val="8"/>
        <rFont val="Arial"/>
        <family val="2"/>
      </rPr>
      <t>19.3</t>
    </r>
  </si>
  <si>
    <r>
      <rPr>
        <sz val="8"/>
        <rFont val="Arial"/>
        <family val="2"/>
      </rPr>
      <t>19.4</t>
    </r>
  </si>
  <si>
    <r>
      <rPr>
        <b/>
        <sz val="8"/>
        <rFont val="Arial"/>
        <family val="2"/>
      </rPr>
      <t>20</t>
    </r>
  </si>
  <si>
    <r>
      <rPr>
        <b/>
        <sz val="8"/>
        <rFont val="Arial"/>
        <family val="2"/>
      </rPr>
      <t>LIMPEZA DA OBRA</t>
    </r>
  </si>
  <si>
    <r>
      <rPr>
        <sz val="8"/>
        <rFont val="Arial"/>
        <family val="2"/>
      </rPr>
      <t>20.1</t>
    </r>
  </si>
  <si>
    <r>
      <rPr>
        <sz val="8"/>
        <rFont val="Arial"/>
        <family val="2"/>
      </rPr>
      <t>20.2</t>
    </r>
  </si>
  <si>
    <r>
      <rPr>
        <sz val="8"/>
        <rFont val="Arial"/>
        <family val="2"/>
      </rPr>
      <t>20.3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</si>
  <si>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</si>
  <si>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</si>
  <si>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</si>
  <si>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</si>
  <si>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</si>
  <si>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</si>
  <si>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20.10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</si>
  <si>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20.11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</si>
  <si>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20.12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</si>
  <si>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13.3.2</t>
    </r>
  </si>
  <si>
    <r>
      <rPr>
        <sz val="8"/>
        <rFont val="Arial"/>
        <family val="2"/>
      </rPr>
      <t>15.2.3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</si>
  <si>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</si>
  <si>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</si>
  <si>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</si>
  <si>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</si>
  <si>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</si>
  <si>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</si>
  <si>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</si>
  <si>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</si>
  <si>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</si>
  <si>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</si>
  <si>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</si>
  <si>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</si>
  <si>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</si>
  <si>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</si>
  <si>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</si>
  <si>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</si>
  <si>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</si>
  <si>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</si>
  <si>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</si>
  <si>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</si>
  <si>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</si>
  <si>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</si>
  <si>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</si>
  <si>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</si>
  <si>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</si>
  <si>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</si>
  <si>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</si>
  <si>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</si>
  <si>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</si>
  <si>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</si>
  <si>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</si>
  <si>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</si>
  <si>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</si>
  <si>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</si>
  <si>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</si>
  <si>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</si>
  <si>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</si>
  <si>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</si>
  <si>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</si>
  <si>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</si>
  <si>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</si>
  <si>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</si>
  <si>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</si>
  <si>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18.1.19</t>
    </r>
  </si>
  <si>
    <t>JUNÇÃO SIMPLES, PVC, SERIE NORMAL, ESGOTO PREDIAL, DN 150 X 100 MM, JUNTA ELÁSTICA, FORNECIDO E INSTALADO EM RAMAL DE DESCARGA OU
RAMAL DE ESGOTO SANITÁRIO. (UN)</t>
  </si>
  <si>
    <t>ADITIVO 01 DE SERVIÇOS</t>
  </si>
  <si>
    <t>ACRÉSCIMO</t>
  </si>
  <si>
    <t>(%)</t>
  </si>
  <si>
    <t>DECRÉSCIMO</t>
  </si>
  <si>
    <t>1º ADITIVO DE SERVIÇOS</t>
  </si>
  <si>
    <t>TIPO DE ADITIVO</t>
  </si>
  <si>
    <t>PLANILHA CONSOLIDADA COM 3 ADITIVO</t>
  </si>
  <si>
    <t>P. TOT. IFAM C/ADT(R$)</t>
  </si>
  <si>
    <t>ACRÉSCIMOS</t>
  </si>
  <si>
    <t>DECRÉSCIMOS</t>
  </si>
  <si>
    <t>QUANT</t>
  </si>
  <si>
    <t>P. TOT. (R$)</t>
  </si>
  <si>
    <t>PREÇO UNITÁRIO IFAM C/ADT (R$)</t>
  </si>
  <si>
    <t>VALOR DA PLANILHA NA LICITAÇÃO</t>
  </si>
  <si>
    <t>VALOR DA PLANILHA DA EMPRESA VENCEDORA NA LICITAÇÃO</t>
  </si>
  <si>
    <t xml:space="preserve">FATOR DE CORREÇAO DO DESCONTO </t>
  </si>
  <si>
    <t xml:space="preserve">VALOR DO BDI </t>
  </si>
  <si>
    <t>VALORES DE ERROS E OMISSÕES (EO)</t>
  </si>
  <si>
    <t>--------------------&gt;</t>
  </si>
  <si>
    <t>VALORES MUDANÇAS DE PROJETOS (MP)</t>
  </si>
  <si>
    <t>VALOR DO RISCO DO BDI (1,27 %) EM RELAÇÃO AO VALOR GLOBAL DA OBRA</t>
  </si>
  <si>
    <t>valor com desconto da contratada</t>
  </si>
  <si>
    <t>% TOTAL</t>
  </si>
  <si>
    <t>Parcela Compensatória Negativa</t>
  </si>
  <si>
    <t>TOTAL SINTÉTICO DO CONTRATO</t>
  </si>
  <si>
    <t>PARCELA COMPENSATÓRIA</t>
  </si>
  <si>
    <t>&lt;</t>
  </si>
  <si>
    <t>LUVA PARA ELETRODUTO, PVC, ROSCÁVEL, DN 60 MM (2"), PARA REDE ENTERRADA DE DISTRIBUIÇÃO DE ENERGIA ELÉTRICA - FORNECIMENTO E INSTALAÇÃO. AF_12/2021</t>
  </si>
  <si>
    <t>CURVA 90 GRAUS PARA ELETRODUTO, PVC, ROSCÁVEL, DN 60 MM (2"), PARA REDE ENTERRADA DE DISTRIBUIÇÃO DE ENERGIA ELÉTRICA - FORNECIMENTO E INSTALAÇÃO. AF_12/2021</t>
  </si>
  <si>
    <t>CAIXA ENTERRADA ELÉTRICA RETANGULAR, EM ALVENARIA COM TIJOLOS CERÂMICOS MACIÇOS, FUNDO COM BRITA, DIMENSÕES INTERNAS: 0,8X0,8X0,6 M. AF_12/2020</t>
  </si>
  <si>
    <t>CABO DE COBRE FLEXÍVEL ISOLADO, 25 MM², ANTI-CHAMA 0,6/1,0 KV, PARA REDE ENTERRADA DE DISTRIBUIÇÃO DE ENERGIA ELÉTRICA - FORNECIMENTO E INSTALAÇÃO. AF_12/2021</t>
  </si>
  <si>
    <t>MP</t>
  </si>
  <si>
    <t>PLANTIO DE GRAMA BATATAIS EM PLACAS. AF_05/2018</t>
  </si>
  <si>
    <t>INCC-03/2025</t>
  </si>
  <si>
    <t>INCC-02/2024</t>
  </si>
  <si>
    <r>
      <t>I</t>
    </r>
    <r>
      <rPr>
        <b/>
        <vertAlign val="subscript"/>
        <sz val="20"/>
        <color theme="1"/>
        <rFont val="Arial Narrow"/>
        <family val="2"/>
      </rPr>
      <t>final</t>
    </r>
    <r>
      <rPr>
        <b/>
        <sz val="20"/>
        <color theme="1"/>
        <rFont val="Arial Narrow"/>
        <family val="2"/>
      </rPr>
      <t xml:space="preserve"> / I</t>
    </r>
    <r>
      <rPr>
        <b/>
        <vertAlign val="subscript"/>
        <sz val="20"/>
        <color theme="1"/>
        <rFont val="Arial Narrow"/>
        <family val="2"/>
      </rPr>
      <t>base</t>
    </r>
  </si>
  <si>
    <r>
      <t>P</t>
    </r>
    <r>
      <rPr>
        <b/>
        <vertAlign val="subscript"/>
        <sz val="16"/>
        <color theme="1"/>
        <rFont val="Calibri"/>
        <family val="2"/>
        <scheme val="minor"/>
      </rPr>
      <t>mês final</t>
    </r>
    <r>
      <rPr>
        <b/>
        <sz val="16"/>
        <color theme="1"/>
        <rFont val="Calibri"/>
        <family val="2"/>
        <scheme val="minor"/>
      </rPr>
      <t xml:space="preserve"> = P</t>
    </r>
    <r>
      <rPr>
        <b/>
        <vertAlign val="subscript"/>
        <sz val="16"/>
        <color theme="1"/>
        <rFont val="Calibri"/>
        <family val="2"/>
        <scheme val="minor"/>
      </rPr>
      <t>mês base</t>
    </r>
    <r>
      <rPr>
        <b/>
        <sz val="16"/>
        <color theme="1"/>
        <rFont val="Calibri"/>
        <family val="2"/>
        <scheme val="minor"/>
      </rPr>
      <t xml:space="preserve"> x (I</t>
    </r>
    <r>
      <rPr>
        <b/>
        <vertAlign val="subscript"/>
        <sz val="16"/>
        <color theme="1"/>
        <rFont val="Calibri"/>
        <family val="2"/>
        <scheme val="minor"/>
      </rPr>
      <t>final</t>
    </r>
    <r>
      <rPr>
        <b/>
        <sz val="16"/>
        <color theme="1"/>
        <rFont val="Calibri"/>
        <family val="2"/>
        <scheme val="minor"/>
      </rPr>
      <t xml:space="preserve"> / I</t>
    </r>
    <r>
      <rPr>
        <b/>
        <vertAlign val="subscript"/>
        <sz val="16"/>
        <color theme="1"/>
        <rFont val="Calibri"/>
        <family val="2"/>
        <scheme val="minor"/>
      </rPr>
      <t>base</t>
    </r>
    <r>
      <rPr>
        <b/>
        <sz val="16"/>
        <color theme="1"/>
        <rFont val="Calibri"/>
        <family val="2"/>
        <scheme val="minor"/>
      </rPr>
      <t>)</t>
    </r>
  </si>
  <si>
    <t>SINAPI 03/2025 DA DATA DO ADITAMENTO</t>
  </si>
  <si>
    <t>NÂO HOUVE SOBREPREÇO POIS O VALOR DA PLANILHA DA CONTRATADA COM OS ADITIVOS FOI MENOR QUE O VALOR TOTAL DA PLANILHA DA LICITAÇÃO COM ADITIVOS E DESCONTO DE 25,00% DA CONTRATADA, OU SEJA (R$ 948.550,67 &lt; R$ 948.553,43)</t>
  </si>
  <si>
    <t>LEGENDA</t>
  </si>
  <si>
    <t>COR</t>
  </si>
  <si>
    <t>ITENS NOVOS</t>
  </si>
  <si>
    <t>ITENS ACRESCIDOS</t>
  </si>
  <si>
    <t>ITENS SUPRIMIDOS</t>
  </si>
  <si>
    <t>Preço reajustado. ART. 127 lei 14.133/2021</t>
  </si>
  <si>
    <r>
      <rPr>
        <sz val="8"/>
        <rFont val="Arial"/>
        <family val="2"/>
      </rPr>
      <t>16.1.18</t>
    </r>
    <r>
      <rPr>
        <sz val="11"/>
        <color theme="1"/>
        <rFont val="Calibri"/>
        <family val="2"/>
        <scheme val="minor"/>
      </rPr>
      <t/>
    </r>
  </si>
  <si>
    <t>ELETRODUTO FLEXÍVEL CORRUGADO, PEAD, DN 100 (4"), PARA REDE ENTERRADA DE DISTRIBUIÇÃO DE ENERGIA ELÉTRICA - FORNECIMENTO E INSTALAÇÃO. AF_12/2021</t>
  </si>
  <si>
    <r>
      <rPr>
        <sz val="8"/>
        <rFont val="Arial"/>
        <family val="2"/>
      </rPr>
      <t>16.1.19</t>
    </r>
    <r>
      <rPr>
        <sz val="11"/>
        <color theme="1"/>
        <rFont val="Calibri"/>
        <family val="2"/>
        <scheme val="minor"/>
      </rPr>
      <t/>
    </r>
  </si>
  <si>
    <t>ELETRODUTO RÍGIDO ROSCÁVEL, PVC, DN 60 MM (2"), PARA REDE ENTERRADA DE DISTRIBUIÇÃO DE ENERGIA ELÉTRICA - FORNECIMENTO E INSTALAÇÃO. AF_12/2021</t>
  </si>
  <si>
    <r>
      <rPr>
        <sz val="8"/>
        <rFont val="Arial"/>
        <family val="2"/>
      </rPr>
      <t>16.1.20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</si>
  <si>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16.1.21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</si>
  <si>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16.1.22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</si>
  <si>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16.1.23</t>
    </r>
    <r>
      <rPr>
        <sz val="11"/>
        <color theme="1"/>
        <rFont val="Calibri"/>
        <family val="2"/>
        <scheme val="minor"/>
      </rPr>
      <t/>
    </r>
  </si>
  <si>
    <t>16.1.18</t>
  </si>
  <si>
    <r>
      <rPr>
        <sz val="8"/>
        <rFont val="Arial"/>
        <family val="2"/>
      </rPr>
      <t>16.1.19</t>
    </r>
    <r>
      <rPr>
        <sz val="11"/>
        <color theme="1"/>
        <rFont val="Calibri"/>
        <family val="2"/>
        <scheme val="minor"/>
      </rPr>
      <t/>
    </r>
  </si>
  <si>
    <t>16.1.20</t>
  </si>
  <si>
    <r>
      <rPr>
        <sz val="8"/>
        <rFont val="Arial"/>
        <family val="2"/>
      </rPr>
      <t>16.1.21</t>
    </r>
    <r>
      <rPr>
        <sz val="11"/>
        <color theme="1"/>
        <rFont val="Calibri"/>
        <family val="2"/>
        <scheme val="minor"/>
      </rPr>
      <t/>
    </r>
  </si>
  <si>
    <t>16.1.22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</si>
</sst>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###,###,##0.00"/>
    <numFmt numFmtId="166" formatCode="#,##0.00000000"/>
    <numFmt numFmtId="167" formatCode="#,##0.00%"/>
    <numFmt numFmtId="168" formatCode="#,##0.00\'\ %\'"/>
    <numFmt numFmtId="169" formatCode="#,##0.000"/>
    <numFmt numFmtId="170" formatCode="_-* #,##0.00_-;\-* #,##0.00_-;_-* &quot;-&quot;??_-;_-@"/>
    <numFmt numFmtId="171" formatCode="_-&quot;R$&quot;\ * #,##0.00_-;\-&quot;R$&quot;\ * #,##0.00_-;_-&quot;R$&quot;\ * &quot;-&quot;??_-;_-@"/>
    <numFmt numFmtId="172" formatCode="_-&quot;R$&quot;\ * #,##0.00000_-;\-&quot;R$&quot;\ * #,##0.00000_-;_-&quot;R$&quot;\ * &quot;-&quot;??_-;_-@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"/>
      <color rgb="FF000000"/>
      <name val="Arial"/>
      <family val="2"/>
    </font>
    <font>
      <b/>
      <sz val="6"/>
      <color rgb="FF000000"/>
      <name val="Arial"/>
      <family val="2"/>
    </font>
    <font>
      <sz val="6"/>
      <color rgb="FF000000"/>
      <name val="Arial"/>
      <family val="2"/>
    </font>
    <font>
      <b/>
      <sz val="5"/>
      <color rgb="FF000000"/>
      <name val="Arial"/>
      <family val="2"/>
    </font>
    <font>
      <sz val="8"/>
      <color rgb="FF000000"/>
      <name val="SansSerif"/>
      <family val="2"/>
    </font>
    <font>
      <b/>
      <sz val="4"/>
      <color rgb="FF000000"/>
      <name val="Arial"/>
      <family val="2"/>
    </font>
    <font>
      <sz val="9"/>
      <color rgb="FF000000"/>
      <name val="SansSerif"/>
      <family val="2"/>
    </font>
    <font>
      <b/>
      <sz val="5"/>
      <color rgb="FF000000"/>
      <name val="SansSerif"/>
      <family val="2"/>
    </font>
    <font>
      <sz val="6"/>
      <color rgb="FF000000"/>
      <name val="SansSerif"/>
      <family val="2"/>
    </font>
    <font>
      <sz val="7"/>
      <color rgb="FF000000"/>
      <name val="Arial"/>
      <family val="2"/>
    </font>
    <font>
      <sz val="7"/>
      <color rgb="FF000000"/>
      <name val="SansSerif"/>
      <family val="2"/>
    </font>
    <font>
      <sz val="5"/>
      <color rgb="FF00000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6"/>
      <name val="Arial"/>
      <family val="2"/>
    </font>
    <font>
      <sz val="9"/>
      <name val="Calibri"/>
      <family val="2"/>
    </font>
    <font>
      <b/>
      <sz val="5"/>
      <name val="Arial"/>
      <family val="2"/>
    </font>
    <font>
      <b/>
      <sz val="6"/>
      <name val="Calibri"/>
      <family val="2"/>
    </font>
    <font>
      <sz val="7"/>
      <name val="Calibri"/>
      <family val="2"/>
    </font>
    <font>
      <sz val="8"/>
      <name val="Arial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Arial"/>
      <family val="2"/>
    </font>
    <font>
      <i/>
      <sz val="11"/>
      <color theme="1"/>
      <name val="Arial Narrow"/>
      <family val="2"/>
    </font>
    <font>
      <sz val="10"/>
      <name val="Arial"/>
      <family val="2"/>
    </font>
    <font>
      <b/>
      <i/>
      <sz val="11"/>
      <name val="Arial Narrow"/>
      <family val="2"/>
    </font>
    <font>
      <sz val="11"/>
      <color theme="1"/>
      <name val="Arial Narrow"/>
      <family val="2"/>
    </font>
    <font>
      <b/>
      <i/>
      <sz val="10"/>
      <name val="Arial Narrow"/>
      <family val="2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sz val="11"/>
      <color indexed="8"/>
      <name val="Calibri"/>
      <family val="2"/>
    </font>
    <font>
      <b/>
      <sz val="14"/>
      <name val="Arial Narrow"/>
      <family val="2"/>
    </font>
    <font>
      <sz val="10"/>
      <color rgb="FF000000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i/>
      <u val="singleAccounting"/>
      <sz val="10"/>
      <name val="Arial Narrow"/>
      <family val="2"/>
    </font>
    <font>
      <b/>
      <i/>
      <u/>
      <sz val="10"/>
      <name val="Arial Narrow"/>
      <family val="2"/>
    </font>
    <font>
      <b/>
      <i/>
      <sz val="14"/>
      <name val="Arial Narrow"/>
      <family val="2"/>
    </font>
    <font>
      <i/>
      <sz val="14"/>
      <color theme="1"/>
      <name val="Arial Narrow"/>
      <family val="2"/>
    </font>
    <font>
      <b/>
      <sz val="11"/>
      <color theme="1"/>
      <name val="Arial Narrow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Arial"/>
      <family val="2"/>
    </font>
    <font>
      <sz val="11"/>
      <color rgb="FF000000"/>
      <name val="Arial Narrow"/>
      <family val="2"/>
    </font>
    <font>
      <b/>
      <sz val="11"/>
      <name val="Arial"/>
      <family val="2"/>
    </font>
    <font>
      <b/>
      <sz val="11"/>
      <color rgb="FFFF0000"/>
      <name val="Arial Narrow"/>
      <family val="2"/>
    </font>
    <font>
      <b/>
      <sz val="11"/>
      <color theme="1"/>
      <name val="Arial"/>
      <family val="2"/>
    </font>
    <font>
      <sz val="14"/>
      <color rgb="FFFF0000"/>
      <name val="Arial Narrow"/>
      <family val="2"/>
    </font>
    <font>
      <b/>
      <sz val="14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b/>
      <sz val="20"/>
      <color theme="1"/>
      <name val="Arial Narrow"/>
      <family val="2"/>
    </font>
    <font>
      <b/>
      <vertAlign val="subscript"/>
      <sz val="20"/>
      <color theme="1"/>
      <name val="Arial Narrow"/>
      <family val="2"/>
    </font>
    <font>
      <b/>
      <sz val="16"/>
      <color theme="1"/>
      <name val="Calibri"/>
      <family val="2"/>
      <scheme val="minor"/>
    </font>
    <font>
      <b/>
      <vertAlign val="subscript"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46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FF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FFFFF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FBFB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FBFBF"/>
        <bgColor rgb="FFBFBFBF"/>
      </patternFill>
    </fill>
    <fill>
      <patternFill patternType="solid">
        <fgColor rgb="FFFF0000"/>
        <bgColor rgb="FFBFBFBF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indexed="64"/>
      </patternFill>
    </fill>
  </fills>
  <borders count="5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/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/>
      <bottom style="dashed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auto="1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9" fontId="15" fillId="0" borderId="0" applyFont="0" applyFill="0" applyBorder="0" applyAlignment="0" applyProtection="0"/>
    <xf numFmtId="0" fontId="29" fillId="129" borderId="1"/>
    <xf numFmtId="164" fontId="15" fillId="0" borderId="0" applyFont="0" applyFill="0" applyBorder="0" applyAlignment="0" applyProtection="0"/>
    <xf numFmtId="0" fontId="35" fillId="129" borderId="1"/>
    <xf numFmtId="0" fontId="15" fillId="129" borderId="1"/>
    <xf numFmtId="164" fontId="15" fillId="129" borderId="1" applyFont="0" applyFill="0" applyBorder="0" applyAlignment="0" applyProtection="0"/>
    <xf numFmtId="9" fontId="15" fillId="129" borderId="1" applyFont="0" applyFill="0" applyBorder="0" applyAlignment="0" applyProtection="0"/>
    <xf numFmtId="43" fontId="15" fillId="0" borderId="0" applyFont="0" applyFill="0" applyBorder="0" applyAlignment="0" applyProtection="0"/>
  </cellStyleXfs>
  <cellXfs count="394">
    <xf numFmtId="0" fontId="0" fillId="0" borderId="0" xfId="0"/>
    <xf numFmtId="0" fontId="0" fillId="3" borderId="0" xfId="0" applyNumberFormat="1" applyFont="1" applyFill="1" applyBorder="1" applyAlignment="1" applyProtection="1">
      <alignment wrapText="1"/>
      <protection locked="0"/>
    </xf>
    <xf numFmtId="0" fontId="3" fillId="7" borderId="2" xfId="0" applyNumberFormat="1" applyFont="1" applyFill="1" applyBorder="1" applyAlignment="1" applyProtection="1">
      <alignment horizontal="left" vertical="center" wrapText="1"/>
    </xf>
    <xf numFmtId="4" fontId="3" fillId="9" borderId="2" xfId="0" applyNumberFormat="1" applyFont="1" applyFill="1" applyBorder="1" applyAlignment="1" applyProtection="1">
      <alignment horizontal="right" vertical="center" wrapText="1"/>
    </xf>
    <xf numFmtId="0" fontId="4" fillId="10" borderId="2" xfId="0" applyNumberFormat="1" applyFont="1" applyFill="1" applyBorder="1" applyAlignment="1" applyProtection="1">
      <alignment horizontal="left" vertical="center" wrapText="1"/>
    </xf>
    <xf numFmtId="0" fontId="4" fillId="11" borderId="2" xfId="0" applyNumberFormat="1" applyFont="1" applyFill="1" applyBorder="1" applyAlignment="1" applyProtection="1">
      <alignment horizontal="center" vertical="center" wrapText="1"/>
    </xf>
    <xf numFmtId="4" fontId="4" fillId="12" borderId="2" xfId="0" applyNumberFormat="1" applyFont="1" applyFill="1" applyBorder="1" applyAlignment="1" applyProtection="1">
      <alignment horizontal="right" vertical="center" wrapText="1"/>
    </xf>
    <xf numFmtId="0" fontId="5" fillId="13" borderId="1" xfId="0" applyNumberFormat="1" applyFont="1" applyFill="1" applyBorder="1" applyAlignment="1" applyProtection="1">
      <alignment horizontal="right" vertical="center" wrapText="1"/>
    </xf>
    <xf numFmtId="0" fontId="5" fillId="18" borderId="2" xfId="0" applyNumberFormat="1" applyFont="1" applyFill="1" applyBorder="1" applyAlignment="1" applyProtection="1">
      <alignment horizontal="center" vertical="center" wrapText="1"/>
    </xf>
    <xf numFmtId="0" fontId="7" fillId="19" borderId="2" xfId="0" applyNumberFormat="1" applyFont="1" applyFill="1" applyBorder="1" applyAlignment="1" applyProtection="1">
      <alignment horizontal="center" vertical="center" wrapText="1"/>
    </xf>
    <xf numFmtId="165" fontId="3" fillId="26" borderId="2" xfId="0" applyNumberFormat="1" applyFont="1" applyFill="1" applyBorder="1" applyAlignment="1" applyProtection="1">
      <alignment horizontal="right" vertical="center" wrapText="1"/>
    </xf>
    <xf numFmtId="0" fontId="3" fillId="27" borderId="1" xfId="0" applyNumberFormat="1" applyFont="1" applyFill="1" applyBorder="1" applyAlignment="1" applyProtection="1">
      <alignment horizontal="left" vertical="center" wrapText="1"/>
    </xf>
    <xf numFmtId="4" fontId="3" fillId="29" borderId="1" xfId="0" applyNumberFormat="1" applyFont="1" applyFill="1" applyBorder="1" applyAlignment="1" applyProtection="1">
      <alignment horizontal="right" vertical="center" wrapText="1"/>
    </xf>
    <xf numFmtId="0" fontId="4" fillId="30" borderId="1" xfId="0" applyNumberFormat="1" applyFont="1" applyFill="1" applyBorder="1" applyAlignment="1" applyProtection="1">
      <alignment horizontal="left" vertical="center" wrapText="1"/>
    </xf>
    <xf numFmtId="4" fontId="4" fillId="32" borderId="1" xfId="0" applyNumberFormat="1" applyFont="1" applyFill="1" applyBorder="1" applyAlignment="1" applyProtection="1">
      <alignment horizontal="right" vertical="center" wrapText="1"/>
    </xf>
    <xf numFmtId="0" fontId="10" fillId="39" borderId="2" xfId="0" applyNumberFormat="1" applyFont="1" applyFill="1" applyBorder="1" applyAlignment="1" applyProtection="1">
      <alignment horizontal="center" vertical="top" wrapText="1"/>
    </xf>
    <xf numFmtId="0" fontId="10" fillId="40" borderId="2" xfId="0" applyNumberFormat="1" applyFont="1" applyFill="1" applyBorder="1" applyAlignment="1" applyProtection="1">
      <alignment horizontal="justify" vertical="top" wrapText="1"/>
    </xf>
    <xf numFmtId="166" fontId="10" fillId="41" borderId="2" xfId="0" applyNumberFormat="1" applyFont="1" applyFill="1" applyBorder="1" applyAlignment="1" applyProtection="1">
      <alignment horizontal="right" vertical="top" wrapText="1"/>
    </xf>
    <xf numFmtId="4" fontId="10" fillId="42" borderId="2" xfId="0" applyNumberFormat="1" applyFont="1" applyFill="1" applyBorder="1" applyAlignment="1" applyProtection="1">
      <alignment horizontal="right" vertical="top" wrapText="1"/>
    </xf>
    <xf numFmtId="4" fontId="9" fillId="45" borderId="2" xfId="0" applyNumberFormat="1" applyFont="1" applyFill="1" applyBorder="1" applyAlignment="1" applyProtection="1">
      <alignment horizontal="right" vertical="top" wrapText="1"/>
    </xf>
    <xf numFmtId="0" fontId="0" fillId="48" borderId="1" xfId="0" applyNumberFormat="1" applyFont="1" applyFill="1" applyBorder="1" applyAlignment="1" applyProtection="1">
      <alignment wrapText="1"/>
      <protection locked="0"/>
    </xf>
    <xf numFmtId="0" fontId="3" fillId="49" borderId="2" xfId="0" applyNumberFormat="1" applyFont="1" applyFill="1" applyBorder="1" applyAlignment="1" applyProtection="1">
      <alignment horizontal="center" vertical="center" wrapText="1"/>
    </xf>
    <xf numFmtId="0" fontId="4" fillId="52" borderId="1" xfId="0" applyNumberFormat="1" applyFont="1" applyFill="1" applyBorder="1" applyAlignment="1" applyProtection="1">
      <alignment horizontal="center" vertical="top" wrapText="1"/>
    </xf>
    <xf numFmtId="4" fontId="4" fillId="55" borderId="1" xfId="0" applyNumberFormat="1" applyFont="1" applyFill="1" applyBorder="1" applyAlignment="1" applyProtection="1">
      <alignment horizontal="right" vertical="top" wrapText="1"/>
    </xf>
    <xf numFmtId="4" fontId="4" fillId="56" borderId="1" xfId="0" applyNumberFormat="1" applyFont="1" applyFill="1" applyBorder="1" applyAlignment="1" applyProtection="1">
      <alignment horizontal="center" vertical="top" wrapText="1"/>
    </xf>
    <xf numFmtId="0" fontId="4" fillId="57" borderId="1" xfId="0" applyNumberFormat="1" applyFont="1" applyFill="1" applyBorder="1" applyAlignment="1" applyProtection="1">
      <alignment horizontal="center" vertical="top" wrapText="1"/>
    </xf>
    <xf numFmtId="4" fontId="4" fillId="60" borderId="1" xfId="0" applyNumberFormat="1" applyFont="1" applyFill="1" applyBorder="1" applyAlignment="1" applyProtection="1">
      <alignment horizontal="right" vertical="top" wrapText="1"/>
    </xf>
    <xf numFmtId="4" fontId="4" fillId="61" borderId="1" xfId="0" applyNumberFormat="1" applyFont="1" applyFill="1" applyBorder="1" applyAlignment="1" applyProtection="1">
      <alignment horizontal="center" vertical="top" wrapText="1"/>
    </xf>
    <xf numFmtId="0" fontId="4" fillId="62" borderId="1" xfId="0" applyNumberFormat="1" applyFont="1" applyFill="1" applyBorder="1" applyAlignment="1" applyProtection="1">
      <alignment horizontal="center" vertical="top" wrapText="1"/>
    </xf>
    <xf numFmtId="4" fontId="4" fillId="65" borderId="1" xfId="0" applyNumberFormat="1" applyFont="1" applyFill="1" applyBorder="1" applyAlignment="1" applyProtection="1">
      <alignment horizontal="right" vertical="top" wrapText="1"/>
    </xf>
    <xf numFmtId="4" fontId="4" fillId="66" borderId="1" xfId="0" applyNumberFormat="1" applyFont="1" applyFill="1" applyBorder="1" applyAlignment="1" applyProtection="1">
      <alignment horizontal="center" vertical="top" wrapText="1"/>
    </xf>
    <xf numFmtId="0" fontId="9" fillId="67" borderId="3" xfId="0" applyNumberFormat="1" applyFont="1" applyFill="1" applyBorder="1" applyAlignment="1" applyProtection="1">
      <alignment horizontal="center" vertical="center" wrapText="1"/>
    </xf>
    <xf numFmtId="0" fontId="9" fillId="68" borderId="4" xfId="0" applyNumberFormat="1" applyFont="1" applyFill="1" applyBorder="1" applyAlignment="1" applyProtection="1">
      <alignment horizontal="center" vertical="center" wrapText="1"/>
    </xf>
    <xf numFmtId="0" fontId="9" fillId="69" borderId="5" xfId="0" applyNumberFormat="1" applyFont="1" applyFill="1" applyBorder="1" applyAlignment="1" applyProtection="1">
      <alignment horizontal="center" vertical="center" wrapText="1"/>
    </xf>
    <xf numFmtId="0" fontId="11" fillId="72" borderId="6" xfId="0" applyNumberFormat="1" applyFont="1" applyFill="1" applyBorder="1" applyAlignment="1" applyProtection="1">
      <alignment horizontal="left" vertical="center" wrapText="1"/>
    </xf>
    <xf numFmtId="4" fontId="11" fillId="73" borderId="1" xfId="0" applyNumberFormat="1" applyFont="1" applyFill="1" applyBorder="1" applyAlignment="1" applyProtection="1">
      <alignment horizontal="center" vertical="center" wrapText="1"/>
    </xf>
    <xf numFmtId="4" fontId="11" fillId="74" borderId="1" xfId="0" applyNumberFormat="1" applyFont="1" applyFill="1" applyBorder="1" applyAlignment="1" applyProtection="1">
      <alignment horizontal="right" vertical="center" wrapText="1"/>
    </xf>
    <xf numFmtId="4" fontId="11" fillId="75" borderId="7" xfId="0" applyNumberFormat="1" applyFont="1" applyFill="1" applyBorder="1" applyAlignment="1" applyProtection="1">
      <alignment horizontal="center" vertical="center" wrapText="1"/>
    </xf>
    <xf numFmtId="0" fontId="11" fillId="80" borderId="8" xfId="0" applyNumberFormat="1" applyFont="1" applyFill="1" applyBorder="1" applyAlignment="1" applyProtection="1">
      <alignment horizontal="left" vertical="center" wrapText="1"/>
    </xf>
    <xf numFmtId="4" fontId="11" fillId="81" borderId="9" xfId="0" applyNumberFormat="1" applyFont="1" applyFill="1" applyBorder="1" applyAlignment="1" applyProtection="1">
      <alignment horizontal="center" vertical="center" wrapText="1"/>
    </xf>
    <xf numFmtId="4" fontId="11" fillId="82" borderId="9" xfId="0" applyNumberFormat="1" applyFont="1" applyFill="1" applyBorder="1" applyAlignment="1" applyProtection="1">
      <alignment horizontal="right" vertical="center" wrapText="1"/>
    </xf>
    <xf numFmtId="4" fontId="11" fillId="83" borderId="10" xfId="0" applyNumberFormat="1" applyFont="1" applyFill="1" applyBorder="1" applyAlignment="1" applyProtection="1">
      <alignment horizontal="center" vertical="center" wrapText="1"/>
    </xf>
    <xf numFmtId="0" fontId="8" fillId="84" borderId="2" xfId="0" applyNumberFormat="1" applyFont="1" applyFill="1" applyBorder="1" applyAlignment="1" applyProtection="1">
      <alignment horizontal="center" vertical="center" wrapText="1"/>
    </xf>
    <xf numFmtId="167" fontId="13" fillId="90" borderId="11" xfId="0" applyNumberFormat="1" applyFont="1" applyFill="1" applyBorder="1" applyAlignment="1" applyProtection="1">
      <alignment horizontal="right" vertical="center" wrapText="1"/>
    </xf>
    <xf numFmtId="4" fontId="11" fillId="96" borderId="2" xfId="0" applyNumberFormat="1" applyFont="1" applyFill="1" applyBorder="1" applyAlignment="1" applyProtection="1">
      <alignment horizontal="right" vertical="center" wrapText="1"/>
    </xf>
    <xf numFmtId="0" fontId="0" fillId="99" borderId="11" xfId="0" applyNumberFormat="1" applyFont="1" applyFill="1" applyBorder="1" applyAlignment="1" applyProtection="1">
      <alignment wrapText="1"/>
      <protection locked="0"/>
    </xf>
    <xf numFmtId="0" fontId="0" fillId="100" borderId="12" xfId="0" applyNumberFormat="1" applyFont="1" applyFill="1" applyBorder="1" applyAlignment="1" applyProtection="1">
      <alignment wrapText="1"/>
      <protection locked="0"/>
    </xf>
    <xf numFmtId="0" fontId="0" fillId="101" borderId="13" xfId="0" applyNumberFormat="1" applyFont="1" applyFill="1" applyBorder="1" applyAlignment="1" applyProtection="1">
      <alignment wrapText="1"/>
      <protection locked="0"/>
    </xf>
    <xf numFmtId="0" fontId="0" fillId="102" borderId="14" xfId="0" applyNumberFormat="1" applyFont="1" applyFill="1" applyBorder="1" applyAlignment="1" applyProtection="1">
      <alignment wrapText="1"/>
      <protection locked="0"/>
    </xf>
    <xf numFmtId="4" fontId="11" fillId="104" borderId="11" xfId="0" applyNumberFormat="1" applyFont="1" applyFill="1" applyBorder="1" applyAlignment="1" applyProtection="1">
      <alignment horizontal="right" vertical="center" wrapText="1"/>
    </xf>
    <xf numFmtId="0" fontId="0" fillId="106" borderId="16" xfId="0" applyNumberFormat="1" applyFont="1" applyFill="1" applyBorder="1" applyAlignment="1" applyProtection="1">
      <alignment wrapText="1"/>
      <protection locked="0"/>
    </xf>
    <xf numFmtId="0" fontId="0" fillId="107" borderId="17" xfId="0" applyNumberFormat="1" applyFont="1" applyFill="1" applyBorder="1" applyAlignment="1" applyProtection="1">
      <alignment wrapText="1"/>
      <protection locked="0"/>
    </xf>
    <xf numFmtId="0" fontId="9" fillId="110" borderId="2" xfId="0" applyNumberFormat="1" applyFont="1" applyFill="1" applyBorder="1" applyAlignment="1" applyProtection="1">
      <alignment horizontal="center" vertical="center" wrapText="1"/>
    </xf>
    <xf numFmtId="0" fontId="4" fillId="112" borderId="18" xfId="0" applyNumberFormat="1" applyFont="1" applyFill="1" applyBorder="1" applyAlignment="1" applyProtection="1">
      <alignment horizontal="left" vertical="center" wrapText="1"/>
    </xf>
    <xf numFmtId="0" fontId="4" fillId="113" borderId="17" xfId="0" applyNumberFormat="1" applyFont="1" applyFill="1" applyBorder="1" applyAlignment="1" applyProtection="1">
      <alignment horizontal="center" vertical="top" wrapText="1"/>
    </xf>
    <xf numFmtId="166" fontId="4" fillId="114" borderId="2" xfId="0" applyNumberFormat="1" applyFont="1" applyFill="1" applyBorder="1" applyAlignment="1" applyProtection="1">
      <alignment horizontal="right" vertical="center" wrapText="1"/>
    </xf>
    <xf numFmtId="0" fontId="0" fillId="115" borderId="2" xfId="0" applyNumberFormat="1" applyFont="1" applyFill="1" applyBorder="1" applyAlignment="1" applyProtection="1">
      <alignment wrapText="1"/>
      <protection locked="0"/>
    </xf>
    <xf numFmtId="166" fontId="3" fillId="116" borderId="2" xfId="0" applyNumberFormat="1" applyFont="1" applyFill="1" applyBorder="1" applyAlignment="1" applyProtection="1">
      <alignment horizontal="right" vertical="center" wrapText="1"/>
    </xf>
    <xf numFmtId="0" fontId="2" fillId="118" borderId="2" xfId="0" applyNumberFormat="1" applyFont="1" applyFill="1" applyBorder="1" applyAlignment="1" applyProtection="1">
      <alignment horizontal="center" vertical="center" wrapText="1"/>
    </xf>
    <xf numFmtId="0" fontId="2" fillId="119" borderId="2" xfId="0" applyNumberFormat="1" applyFont="1" applyFill="1" applyBorder="1" applyAlignment="1" applyProtection="1">
      <alignment horizontal="left" vertical="top" wrapText="1"/>
    </xf>
    <xf numFmtId="0" fontId="11" fillId="120" borderId="2" xfId="0" applyNumberFormat="1" applyFont="1" applyFill="1" applyBorder="1" applyAlignment="1" applyProtection="1">
      <alignment horizontal="center" vertical="top" wrapText="1"/>
    </xf>
    <xf numFmtId="0" fontId="11" fillId="121" borderId="2" xfId="0" applyNumberFormat="1" applyFont="1" applyFill="1" applyBorder="1" applyAlignment="1" applyProtection="1">
      <alignment horizontal="left" vertical="top" wrapText="1"/>
    </xf>
    <xf numFmtId="4" fontId="11" fillId="122" borderId="2" xfId="0" applyNumberFormat="1" applyFont="1" applyFill="1" applyBorder="1" applyAlignment="1" applyProtection="1">
      <alignment horizontal="right" vertical="top" wrapText="1"/>
    </xf>
    <xf numFmtId="0" fontId="2" fillId="123" borderId="2" xfId="0" applyNumberFormat="1" applyFont="1" applyFill="1" applyBorder="1" applyAlignment="1" applyProtection="1">
      <alignment horizontal="right" vertical="center" wrapText="1"/>
    </xf>
    <xf numFmtId="4" fontId="2" fillId="124" borderId="2" xfId="0" applyNumberFormat="1" applyFont="1" applyFill="1" applyBorder="1" applyAlignment="1" applyProtection="1">
      <alignment horizontal="right" vertical="top" wrapText="1"/>
    </xf>
    <xf numFmtId="0" fontId="2" fillId="125" borderId="2" xfId="0" applyNumberFormat="1" applyFont="1" applyFill="1" applyBorder="1" applyAlignment="1" applyProtection="1">
      <alignment horizontal="center" vertical="top" wrapText="1"/>
    </xf>
    <xf numFmtId="0" fontId="3" fillId="128" borderId="2" xfId="0" applyNumberFormat="1" applyFont="1" applyFill="1" applyBorder="1" applyAlignment="1" applyProtection="1">
      <alignment horizontal="center" vertical="center" wrapText="1"/>
    </xf>
    <xf numFmtId="165" fontId="11" fillId="129" borderId="2" xfId="0" applyNumberFormat="1" applyFont="1" applyFill="1" applyBorder="1" applyAlignment="1" applyProtection="1">
      <alignment horizontal="right" vertical="top" wrapText="1"/>
    </xf>
    <xf numFmtId="43" fontId="28" fillId="130" borderId="19" xfId="0" applyNumberFormat="1" applyFont="1" applyFill="1" applyBorder="1" applyAlignment="1">
      <alignment vertical="center"/>
    </xf>
    <xf numFmtId="4" fontId="30" fillId="130" borderId="19" xfId="2" applyNumberFormat="1" applyFont="1" applyFill="1" applyBorder="1" applyAlignment="1">
      <alignment horizontal="center" vertical="center"/>
    </xf>
    <xf numFmtId="0" fontId="30" fillId="130" borderId="19" xfId="1" applyNumberFormat="1" applyFont="1" applyFill="1" applyBorder="1" applyAlignment="1">
      <alignment horizontal="center" vertical="center"/>
    </xf>
    <xf numFmtId="4" fontId="30" fillId="130" borderId="19" xfId="2" applyNumberFormat="1" applyFont="1" applyFill="1" applyBorder="1" applyAlignment="1">
      <alignment horizontal="right" vertical="center"/>
    </xf>
    <xf numFmtId="14" fontId="30" fillId="130" borderId="19" xfId="1" applyNumberFormat="1" applyFont="1" applyFill="1" applyBorder="1" applyAlignment="1">
      <alignment horizontal="center" vertical="center"/>
    </xf>
    <xf numFmtId="43" fontId="30" fillId="131" borderId="20" xfId="2" applyNumberFormat="1" applyFont="1" applyFill="1" applyBorder="1" applyAlignment="1">
      <alignment horizontal="center" vertical="center"/>
    </xf>
    <xf numFmtId="10" fontId="30" fillId="131" borderId="20" xfId="1" applyNumberFormat="1" applyFont="1" applyFill="1" applyBorder="1" applyAlignment="1">
      <alignment horizontal="center" vertical="center"/>
    </xf>
    <xf numFmtId="43" fontId="30" fillId="132" borderId="20" xfId="2" applyNumberFormat="1" applyFont="1" applyFill="1" applyBorder="1" applyAlignment="1">
      <alignment horizontal="center" vertical="center"/>
    </xf>
    <xf numFmtId="10" fontId="30" fillId="132" borderId="20" xfId="1" applyNumberFormat="1" applyFont="1" applyFill="1" applyBorder="1" applyAlignment="1">
      <alignment horizontal="center" vertical="center"/>
    </xf>
    <xf numFmtId="43" fontId="30" fillId="133" borderId="20" xfId="2" applyNumberFormat="1" applyFont="1" applyFill="1" applyBorder="1" applyAlignment="1">
      <alignment horizontal="center" vertical="center"/>
    </xf>
    <xf numFmtId="10" fontId="30" fillId="133" borderId="20" xfId="1" applyNumberFormat="1" applyFont="1" applyFill="1" applyBorder="1" applyAlignment="1">
      <alignment horizontal="center" vertical="center"/>
    </xf>
    <xf numFmtId="43" fontId="30" fillId="131" borderId="21" xfId="2" applyNumberFormat="1" applyFont="1" applyFill="1" applyBorder="1" applyAlignment="1">
      <alignment horizontal="center" vertical="center"/>
    </xf>
    <xf numFmtId="10" fontId="30" fillId="131" borderId="21" xfId="1" applyNumberFormat="1" applyFont="1" applyFill="1" applyBorder="1" applyAlignment="1">
      <alignment horizontal="center" vertical="center"/>
    </xf>
    <xf numFmtId="43" fontId="30" fillId="132" borderId="21" xfId="2" applyNumberFormat="1" applyFont="1" applyFill="1" applyBorder="1" applyAlignment="1">
      <alignment horizontal="center" vertical="center"/>
    </xf>
    <xf numFmtId="10" fontId="30" fillId="132" borderId="21" xfId="1" applyNumberFormat="1" applyFont="1" applyFill="1" applyBorder="1" applyAlignment="1">
      <alignment horizontal="center" vertical="center"/>
    </xf>
    <xf numFmtId="43" fontId="30" fillId="133" borderId="21" xfId="2" applyNumberFormat="1" applyFont="1" applyFill="1" applyBorder="1" applyAlignment="1">
      <alignment horizontal="center" vertical="center"/>
    </xf>
    <xf numFmtId="10" fontId="30" fillId="133" borderId="21" xfId="1" applyNumberFormat="1" applyFont="1" applyFill="1" applyBorder="1" applyAlignment="1">
      <alignment horizontal="center" vertical="center"/>
    </xf>
    <xf numFmtId="10" fontId="31" fillId="0" borderId="24" xfId="1" applyNumberFormat="1" applyFont="1" applyBorder="1" applyAlignment="1">
      <alignment vertical="center"/>
    </xf>
    <xf numFmtId="4" fontId="31" fillId="0" borderId="24" xfId="0" applyNumberFormat="1" applyFont="1" applyBorder="1" applyAlignment="1">
      <alignment vertical="center"/>
    </xf>
    <xf numFmtId="0" fontId="32" fillId="130" borderId="25" xfId="1" applyNumberFormat="1" applyFont="1" applyFill="1" applyBorder="1" applyAlignment="1">
      <alignment horizontal="center" vertical="center"/>
    </xf>
    <xf numFmtId="0" fontId="32" fillId="130" borderId="25" xfId="2" applyNumberFormat="1" applyFont="1" applyFill="1" applyBorder="1" applyAlignment="1">
      <alignment horizontal="center" vertical="center"/>
    </xf>
    <xf numFmtId="14" fontId="32" fillId="130" borderId="25" xfId="1" applyNumberFormat="1" applyFont="1" applyFill="1" applyBorder="1" applyAlignment="1">
      <alignment horizontal="center" vertical="center"/>
    </xf>
    <xf numFmtId="43" fontId="32" fillId="131" borderId="26" xfId="2" applyNumberFormat="1" applyFont="1" applyFill="1" applyBorder="1" applyAlignment="1">
      <alignment horizontal="center" vertical="center"/>
    </xf>
    <xf numFmtId="10" fontId="32" fillId="131" borderId="26" xfId="1" applyNumberFormat="1" applyFont="1" applyFill="1" applyBorder="1" applyAlignment="1">
      <alignment horizontal="center" vertical="center"/>
    </xf>
    <xf numFmtId="43" fontId="32" fillId="133" borderId="26" xfId="2" applyNumberFormat="1" applyFont="1" applyFill="1" applyBorder="1" applyAlignment="1">
      <alignment horizontal="center" vertical="center"/>
    </xf>
    <xf numFmtId="10" fontId="32" fillId="133" borderId="26" xfId="1" applyNumberFormat="1" applyFont="1" applyFill="1" applyBorder="1" applyAlignment="1">
      <alignment horizontal="center" vertical="center"/>
    </xf>
    <xf numFmtId="43" fontId="32" fillId="131" borderId="21" xfId="2" applyNumberFormat="1" applyFont="1" applyFill="1" applyBorder="1" applyAlignment="1">
      <alignment horizontal="center" vertical="center"/>
    </xf>
    <xf numFmtId="10" fontId="32" fillId="131" borderId="21" xfId="1" applyNumberFormat="1" applyFont="1" applyFill="1" applyBorder="1" applyAlignment="1">
      <alignment horizontal="center" vertical="center"/>
    </xf>
    <xf numFmtId="43" fontId="32" fillId="133" borderId="21" xfId="2" applyNumberFormat="1" applyFont="1" applyFill="1" applyBorder="1" applyAlignment="1">
      <alignment horizontal="center" vertical="center"/>
    </xf>
    <xf numFmtId="10" fontId="32" fillId="133" borderId="21" xfId="1" applyNumberFormat="1" applyFont="1" applyFill="1" applyBorder="1" applyAlignment="1">
      <alignment horizontal="center" vertical="center"/>
    </xf>
    <xf numFmtId="43" fontId="31" fillId="0" borderId="27" xfId="0" applyNumberFormat="1" applyFont="1" applyBorder="1" applyAlignment="1">
      <alignment vertical="center"/>
    </xf>
    <xf numFmtId="10" fontId="31" fillId="0" borderId="27" xfId="1" applyNumberFormat="1" applyFont="1" applyBorder="1" applyAlignment="1">
      <alignment vertical="center"/>
    </xf>
    <xf numFmtId="43" fontId="33" fillId="130" borderId="19" xfId="0" applyNumberFormat="1" applyFont="1" applyFill="1" applyBorder="1" applyAlignment="1">
      <alignment vertical="center"/>
    </xf>
    <xf numFmtId="10" fontId="34" fillId="130" borderId="19" xfId="1" applyNumberFormat="1" applyFont="1" applyFill="1" applyBorder="1" applyAlignment="1">
      <alignment vertical="center"/>
    </xf>
    <xf numFmtId="164" fontId="36" fillId="130" borderId="19" xfId="3" applyFont="1" applyFill="1" applyBorder="1" applyAlignment="1">
      <alignment horizontal="right" vertical="center"/>
    </xf>
    <xf numFmtId="0" fontId="37" fillId="129" borderId="0" xfId="0" applyFont="1" applyFill="1" applyAlignment="1">
      <alignment horizontal="right" vertical="center"/>
    </xf>
    <xf numFmtId="0" fontId="38" fillId="0" borderId="0" xfId="0" applyFont="1" applyAlignment="1">
      <alignment horizontal="left" vertical="center"/>
    </xf>
    <xf numFmtId="43" fontId="0" fillId="0" borderId="0" xfId="0" applyNumberFormat="1"/>
    <xf numFmtId="43" fontId="39" fillId="129" borderId="0" xfId="0" applyNumberFormat="1" applyFont="1" applyFill="1" applyAlignment="1">
      <alignment horizontal="right" vertical="center"/>
    </xf>
    <xf numFmtId="10" fontId="40" fillId="129" borderId="0" xfId="0" applyNumberFormat="1" applyFont="1" applyFill="1" applyAlignment="1">
      <alignment horizontal="right" vertical="center"/>
    </xf>
    <xf numFmtId="0" fontId="41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9" fillId="129" borderId="0" xfId="0" applyFont="1" applyFill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31" fillId="0" borderId="0" xfId="0" applyFont="1"/>
    <xf numFmtId="0" fontId="40" fillId="130" borderId="25" xfId="4" applyFont="1" applyFill="1" applyBorder="1" applyAlignment="1">
      <alignment horizontal="center" vertical="center" wrapText="1"/>
    </xf>
    <xf numFmtId="43" fontId="42" fillId="130" borderId="25" xfId="3" applyNumberFormat="1" applyFont="1" applyFill="1" applyBorder="1" applyAlignment="1">
      <alignment horizontal="center" vertical="center"/>
    </xf>
    <xf numFmtId="10" fontId="43" fillId="130" borderId="25" xfId="1" applyNumberFormat="1" applyFont="1" applyFill="1" applyBorder="1" applyAlignment="1">
      <alignment horizontal="center" vertical="center"/>
    </xf>
    <xf numFmtId="43" fontId="31" fillId="130" borderId="25" xfId="0" applyNumberFormat="1" applyFont="1" applyFill="1" applyBorder="1" applyAlignment="1">
      <alignment vertical="center"/>
    </xf>
    <xf numFmtId="10" fontId="31" fillId="130" borderId="25" xfId="1" applyNumberFormat="1" applyFont="1" applyFill="1" applyBorder="1" applyAlignment="1">
      <alignment vertical="center"/>
    </xf>
    <xf numFmtId="0" fontId="40" fillId="135" borderId="27" xfId="4" applyFont="1" applyFill="1" applyBorder="1" applyAlignment="1">
      <alignment horizontal="left" vertical="center" wrapText="1" indent="1"/>
    </xf>
    <xf numFmtId="10" fontId="40" fillId="135" borderId="27" xfId="1" applyNumberFormat="1" applyFont="1" applyFill="1" applyBorder="1" applyAlignment="1">
      <alignment horizontal="center" vertical="center"/>
    </xf>
    <xf numFmtId="43" fontId="31" fillId="135" borderId="27" xfId="0" applyNumberFormat="1" applyFont="1" applyFill="1" applyBorder="1" applyAlignment="1">
      <alignment vertical="center"/>
    </xf>
    <xf numFmtId="10" fontId="31" fillId="135" borderId="27" xfId="1" applyNumberFormat="1" applyFont="1" applyFill="1" applyBorder="1" applyAlignment="1">
      <alignment vertical="center"/>
    </xf>
    <xf numFmtId="0" fontId="40" fillId="129" borderId="27" xfId="4" applyFont="1" applyFill="1" applyBorder="1" applyAlignment="1">
      <alignment horizontal="left" vertical="center" wrapText="1" indent="1"/>
    </xf>
    <xf numFmtId="10" fontId="40" fillId="129" borderId="27" xfId="1" applyNumberFormat="1" applyFont="1" applyFill="1" applyBorder="1" applyAlignment="1">
      <alignment horizontal="center" vertical="center"/>
    </xf>
    <xf numFmtId="0" fontId="40" fillId="130" borderId="27" xfId="4" applyFont="1" applyFill="1" applyBorder="1" applyAlignment="1">
      <alignment horizontal="center" vertical="center" wrapText="1"/>
    </xf>
    <xf numFmtId="43" fontId="44" fillId="129" borderId="31" xfId="4" applyNumberFormat="1" applyFont="1" applyFill="1" applyBorder="1" applyAlignment="1">
      <alignment horizontal="center" vertical="center"/>
    </xf>
    <xf numFmtId="10" fontId="45" fillId="129" borderId="31" xfId="1" applyNumberFormat="1" applyFont="1" applyFill="1" applyBorder="1" applyAlignment="1">
      <alignment vertical="center"/>
    </xf>
    <xf numFmtId="2" fontId="40" fillId="135" borderId="27" xfId="4" applyNumberFormat="1" applyFont="1" applyFill="1" applyBorder="1" applyAlignment="1">
      <alignment horizontal="left" vertical="center" wrapText="1" indent="11"/>
    </xf>
    <xf numFmtId="2" fontId="40" fillId="129" borderId="27" xfId="4" applyNumberFormat="1" applyFont="1" applyFill="1" applyBorder="1" applyAlignment="1">
      <alignment horizontal="left" vertical="center" wrapText="1" indent="11"/>
    </xf>
    <xf numFmtId="0" fontId="31" fillId="0" borderId="0" xfId="0" applyFont="1" applyFill="1"/>
    <xf numFmtId="2" fontId="0" fillId="0" borderId="0" xfId="0" applyNumberFormat="1"/>
    <xf numFmtId="0" fontId="40" fillId="130" borderId="25" xfId="4" applyNumberFormat="1" applyFont="1" applyFill="1" applyBorder="1" applyAlignment="1">
      <alignment horizontal="center" vertical="center"/>
    </xf>
    <xf numFmtId="0" fontId="40" fillId="135" borderId="27" xfId="4" applyNumberFormat="1" applyFont="1" applyFill="1" applyBorder="1" applyAlignment="1">
      <alignment horizontal="center" vertical="center"/>
    </xf>
    <xf numFmtId="0" fontId="40" fillId="129" borderId="27" xfId="4" applyNumberFormat="1" applyFont="1" applyFill="1" applyBorder="1" applyAlignment="1">
      <alignment horizontal="center" vertical="center"/>
    </xf>
    <xf numFmtId="0" fontId="40" fillId="130" borderId="27" xfId="4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129" borderId="1" xfId="5" applyFont="1" applyFill="1" applyAlignment="1">
      <alignment horizontal="right" vertical="center"/>
    </xf>
    <xf numFmtId="0" fontId="38" fillId="129" borderId="1" xfId="5" applyFont="1" applyAlignment="1">
      <alignment horizontal="left" vertical="center"/>
    </xf>
    <xf numFmtId="0" fontId="15" fillId="129" borderId="1" xfId="5"/>
    <xf numFmtId="0" fontId="39" fillId="129" borderId="1" xfId="5" applyFont="1" applyFill="1" applyAlignment="1">
      <alignment horizontal="left" vertical="center"/>
    </xf>
    <xf numFmtId="0" fontId="38" fillId="129" borderId="1" xfId="5" applyFont="1" applyAlignment="1">
      <alignment horizontal="center" vertical="center"/>
    </xf>
    <xf numFmtId="0" fontId="32" fillId="130" borderId="25" xfId="7" applyNumberFormat="1" applyFont="1" applyFill="1" applyBorder="1" applyAlignment="1">
      <alignment horizontal="center" vertical="center"/>
    </xf>
    <xf numFmtId="14" fontId="32" fillId="130" borderId="25" xfId="7" applyNumberFormat="1" applyFont="1" applyFill="1" applyBorder="1" applyAlignment="1">
      <alignment horizontal="center" vertical="center"/>
    </xf>
    <xf numFmtId="10" fontId="32" fillId="131" borderId="26" xfId="7" applyNumberFormat="1" applyFont="1" applyFill="1" applyBorder="1" applyAlignment="1">
      <alignment horizontal="center" vertical="center"/>
    </xf>
    <xf numFmtId="10" fontId="32" fillId="133" borderId="26" xfId="7" applyNumberFormat="1" applyFont="1" applyFill="1" applyBorder="1" applyAlignment="1">
      <alignment horizontal="center" vertical="center"/>
    </xf>
    <xf numFmtId="10" fontId="32" fillId="131" borderId="21" xfId="7" applyNumberFormat="1" applyFont="1" applyFill="1" applyBorder="1" applyAlignment="1">
      <alignment horizontal="center" vertical="center"/>
    </xf>
    <xf numFmtId="10" fontId="32" fillId="133" borderId="21" xfId="7" applyNumberFormat="1" applyFont="1" applyFill="1" applyBorder="1" applyAlignment="1">
      <alignment horizontal="center" vertical="center"/>
    </xf>
    <xf numFmtId="0" fontId="46" fillId="136" borderId="25" xfId="5" applyFont="1" applyFill="1" applyBorder="1" applyAlignment="1">
      <alignment horizontal="center"/>
    </xf>
    <xf numFmtId="0" fontId="46" fillId="136" borderId="25" xfId="5" applyFont="1" applyFill="1" applyBorder="1"/>
    <xf numFmtId="43" fontId="46" fillId="136" borderId="25" xfId="5" applyNumberFormat="1" applyFont="1" applyFill="1" applyBorder="1"/>
    <xf numFmtId="10" fontId="46" fillId="136" borderId="25" xfId="7" applyNumberFormat="1" applyFont="1" applyFill="1" applyBorder="1" applyAlignment="1">
      <alignment wrapText="1"/>
    </xf>
    <xf numFmtId="10" fontId="46" fillId="136" borderId="25" xfId="7" applyNumberFormat="1" applyFont="1" applyFill="1" applyBorder="1"/>
    <xf numFmtId="0" fontId="46" fillId="129" borderId="27" xfId="5" applyFont="1" applyBorder="1" applyAlignment="1">
      <alignment horizontal="center"/>
    </xf>
    <xf numFmtId="0" fontId="46" fillId="129" borderId="27" xfId="5" applyFont="1" applyBorder="1"/>
    <xf numFmtId="43" fontId="46" fillId="129" borderId="27" xfId="5" applyNumberFormat="1" applyFont="1" applyBorder="1"/>
    <xf numFmtId="10" fontId="46" fillId="129" borderId="27" xfId="7" applyNumberFormat="1" applyFont="1" applyBorder="1" applyAlignment="1">
      <alignment wrapText="1"/>
    </xf>
    <xf numFmtId="10" fontId="46" fillId="129" borderId="27" xfId="7" applyNumberFormat="1" applyFont="1" applyBorder="1"/>
    <xf numFmtId="0" fontId="46" fillId="136" borderId="27" xfId="5" applyFont="1" applyFill="1" applyBorder="1" applyAlignment="1">
      <alignment horizontal="center"/>
    </xf>
    <xf numFmtId="0" fontId="46" fillId="136" borderId="27" xfId="5" applyFont="1" applyFill="1" applyBorder="1"/>
    <xf numFmtId="43" fontId="46" fillId="136" borderId="27" xfId="5" applyNumberFormat="1" applyFont="1" applyFill="1" applyBorder="1"/>
    <xf numFmtId="10" fontId="46" fillId="136" borderId="27" xfId="7" applyNumberFormat="1" applyFont="1" applyFill="1" applyBorder="1" applyAlignment="1">
      <alignment wrapText="1"/>
    </xf>
    <xf numFmtId="10" fontId="46" fillId="136" borderId="27" xfId="7" applyNumberFormat="1" applyFont="1" applyFill="1" applyBorder="1"/>
    <xf numFmtId="0" fontId="46" fillId="130" borderId="29" xfId="5" applyFont="1" applyFill="1" applyBorder="1"/>
    <xf numFmtId="0" fontId="46" fillId="130" borderId="30" xfId="5" applyFont="1" applyFill="1" applyBorder="1" applyAlignment="1">
      <alignment horizontal="right" indent="3"/>
    </xf>
    <xf numFmtId="43" fontId="46" fillId="130" borderId="31" xfId="5" applyNumberFormat="1" applyFont="1" applyFill="1" applyBorder="1"/>
    <xf numFmtId="10" fontId="46" fillId="130" borderId="31" xfId="7" applyNumberFormat="1" applyFont="1" applyFill="1" applyBorder="1" applyAlignment="1">
      <alignment wrapText="1"/>
    </xf>
    <xf numFmtId="10" fontId="46" fillId="130" borderId="31" xfId="7" applyNumberFormat="1" applyFont="1" applyFill="1" applyBorder="1"/>
    <xf numFmtId="4" fontId="4" fillId="129" borderId="2" xfId="0" applyNumberFormat="1" applyFont="1" applyFill="1" applyBorder="1" applyAlignment="1" applyProtection="1">
      <alignment horizontal="right" vertical="center" wrapText="1"/>
    </xf>
    <xf numFmtId="0" fontId="0" fillId="0" borderId="0" xfId="0" applyNumberFormat="1" applyAlignment="1">
      <alignment horizontal="right"/>
    </xf>
    <xf numFmtId="0" fontId="0" fillId="0" borderId="0" xfId="0" applyNumberFormat="1" applyAlignment="1">
      <alignment horizontal="right" indent="1"/>
    </xf>
    <xf numFmtId="10" fontId="44" fillId="129" borderId="31" xfId="1" applyNumberFormat="1" applyFont="1" applyFill="1" applyBorder="1" applyAlignment="1">
      <alignment horizontal="center" vertical="center"/>
    </xf>
    <xf numFmtId="10" fontId="31" fillId="137" borderId="25" xfId="1" applyNumberFormat="1" applyFont="1" applyFill="1" applyBorder="1" applyAlignment="1">
      <alignment vertical="center"/>
    </xf>
    <xf numFmtId="0" fontId="47" fillId="129" borderId="2" xfId="0" applyNumberFormat="1" applyFont="1" applyFill="1" applyBorder="1" applyAlignment="1" applyProtection="1">
      <alignment horizontal="justify" vertical="center" wrapText="1"/>
    </xf>
    <xf numFmtId="0" fontId="47" fillId="0" borderId="2" xfId="0" applyNumberFormat="1" applyFont="1" applyFill="1" applyBorder="1" applyAlignment="1" applyProtection="1">
      <alignment horizontal="center" vertical="center" wrapText="1"/>
    </xf>
    <xf numFmtId="0" fontId="47" fillId="129" borderId="2" xfId="0" applyNumberFormat="1" applyFont="1" applyFill="1" applyBorder="1" applyAlignment="1" applyProtection="1">
      <alignment horizontal="center" vertical="center" wrapText="1"/>
    </xf>
    <xf numFmtId="4" fontId="47" fillId="129" borderId="2" xfId="0" applyNumberFormat="1" applyFont="1" applyFill="1" applyBorder="1" applyAlignment="1" applyProtection="1">
      <alignment horizontal="right" vertical="center" wrapText="1"/>
    </xf>
    <xf numFmtId="4" fontId="47" fillId="12" borderId="2" xfId="0" applyNumberFormat="1" applyFont="1" applyFill="1" applyBorder="1" applyAlignment="1" applyProtection="1">
      <alignment horizontal="right" vertical="center" wrapText="1"/>
    </xf>
    <xf numFmtId="4" fontId="48" fillId="9" borderId="2" xfId="0" applyNumberFormat="1" applyFont="1" applyFill="1" applyBorder="1" applyAlignment="1" applyProtection="1">
      <alignment horizontal="right" vertical="center" wrapText="1"/>
    </xf>
    <xf numFmtId="0" fontId="48" fillId="129" borderId="2" xfId="0" applyNumberFormat="1" applyFont="1" applyFill="1" applyBorder="1" applyAlignment="1" applyProtection="1">
      <alignment vertical="center" wrapText="1"/>
    </xf>
    <xf numFmtId="0" fontId="48" fillId="129" borderId="2" xfId="0" applyNumberFormat="1" applyFont="1" applyFill="1" applyBorder="1" applyAlignment="1" applyProtection="1">
      <alignment vertical="center" wrapText="1"/>
      <protection locked="0"/>
    </xf>
    <xf numFmtId="0" fontId="49" fillId="129" borderId="2" xfId="0" applyNumberFormat="1" applyFont="1" applyFill="1" applyBorder="1" applyAlignment="1" applyProtection="1">
      <alignment vertical="center" wrapText="1"/>
    </xf>
    <xf numFmtId="0" fontId="48" fillId="129" borderId="2" xfId="0" applyNumberFormat="1" applyFont="1" applyFill="1" applyBorder="1" applyAlignment="1" applyProtection="1">
      <alignment horizontal="left" vertical="center" wrapText="1"/>
    </xf>
    <xf numFmtId="0" fontId="47" fillId="129" borderId="2" xfId="0" applyNumberFormat="1" applyFont="1" applyFill="1" applyBorder="1" applyAlignment="1" applyProtection="1">
      <alignment horizontal="left" vertical="center" wrapText="1"/>
    </xf>
    <xf numFmtId="10" fontId="50" fillId="0" borderId="24" xfId="1" applyNumberFormat="1" applyFont="1" applyBorder="1" applyAlignment="1">
      <alignment vertical="center"/>
    </xf>
    <xf numFmtId="0" fontId="51" fillId="0" borderId="0" xfId="0" applyFont="1"/>
    <xf numFmtId="4" fontId="52" fillId="129" borderId="2" xfId="0" applyNumberFormat="1" applyFont="1" applyFill="1" applyBorder="1" applyAlignment="1" applyProtection="1">
      <alignment horizontal="right" vertical="center" wrapText="1"/>
    </xf>
    <xf numFmtId="10" fontId="41" fillId="0" borderId="24" xfId="1" applyNumberFormat="1" applyFont="1" applyBorder="1" applyAlignment="1">
      <alignment vertical="center"/>
    </xf>
    <xf numFmtId="43" fontId="0" fillId="0" borderId="34" xfId="8" applyFont="1" applyBorder="1" applyAlignment="1">
      <alignment horizontal="center" vertical="center"/>
    </xf>
    <xf numFmtId="4" fontId="52" fillId="0" borderId="2" xfId="0" applyNumberFormat="1" applyFont="1" applyFill="1" applyBorder="1" applyAlignment="1" applyProtection="1">
      <alignment horizontal="right" vertical="center" wrapText="1"/>
    </xf>
    <xf numFmtId="4" fontId="52" fillId="138" borderId="2" xfId="0" applyNumberFormat="1" applyFont="1" applyFill="1" applyBorder="1" applyAlignment="1" applyProtection="1">
      <alignment horizontal="right" vertical="center" wrapText="1"/>
    </xf>
    <xf numFmtId="4" fontId="47" fillId="138" borderId="2" xfId="0" applyNumberFormat="1" applyFont="1" applyFill="1" applyBorder="1" applyAlignment="1" applyProtection="1">
      <alignment horizontal="right" vertical="center" wrapText="1"/>
    </xf>
    <xf numFmtId="43" fontId="0" fillId="138" borderId="34" xfId="8" applyFont="1" applyFill="1" applyBorder="1" applyAlignment="1">
      <alignment horizontal="center" vertical="center"/>
    </xf>
    <xf numFmtId="43" fontId="0" fillId="137" borderId="34" xfId="8" applyFont="1" applyFill="1" applyBorder="1" applyAlignment="1">
      <alignment horizontal="center" vertical="center"/>
    </xf>
    <xf numFmtId="0" fontId="0" fillId="137" borderId="34" xfId="0" applyFill="1" applyBorder="1" applyAlignment="1">
      <alignment vertical="center"/>
    </xf>
    <xf numFmtId="43" fontId="0" fillId="0" borderId="34" xfId="8" applyFont="1" applyFill="1" applyBorder="1" applyAlignment="1">
      <alignment horizontal="center" vertical="center"/>
    </xf>
    <xf numFmtId="0" fontId="0" fillId="0" borderId="34" xfId="0" applyFill="1" applyBorder="1" applyAlignment="1">
      <alignment vertical="center"/>
    </xf>
    <xf numFmtId="0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36" fillId="130" borderId="19" xfId="4" applyFont="1" applyFill="1" applyBorder="1" applyAlignment="1">
      <alignment horizontal="center" vertical="center" wrapText="1"/>
    </xf>
    <xf numFmtId="0" fontId="48" fillId="129" borderId="1" xfId="0" applyNumberFormat="1" applyFont="1" applyFill="1" applyBorder="1" applyAlignment="1" applyProtection="1">
      <alignment vertical="center" wrapText="1"/>
      <protection locked="0"/>
    </xf>
    <xf numFmtId="169" fontId="46" fillId="139" borderId="37" xfId="0" applyNumberFormat="1" applyFont="1" applyFill="1" applyBorder="1" applyAlignment="1">
      <alignment horizontal="center" vertical="center"/>
    </xf>
    <xf numFmtId="169" fontId="46" fillId="139" borderId="12" xfId="0" applyNumberFormat="1" applyFont="1" applyFill="1" applyBorder="1" applyAlignment="1">
      <alignment horizontal="center" vertical="center"/>
    </xf>
    <xf numFmtId="4" fontId="47" fillId="129" borderId="35" xfId="0" applyNumberFormat="1" applyFont="1" applyFill="1" applyBorder="1" applyAlignment="1" applyProtection="1">
      <alignment horizontal="right" vertical="center" wrapText="1"/>
    </xf>
    <xf numFmtId="0" fontId="48" fillId="129" borderId="35" xfId="0" applyNumberFormat="1" applyFont="1" applyFill="1" applyBorder="1" applyAlignment="1" applyProtection="1">
      <alignment vertical="center" wrapText="1"/>
      <protection locked="0"/>
    </xf>
    <xf numFmtId="4" fontId="47" fillId="129" borderId="15" xfId="0" applyNumberFormat="1" applyFont="1" applyFill="1" applyBorder="1" applyAlignment="1" applyProtection="1">
      <alignment horizontal="right" vertical="center" wrapText="1"/>
    </xf>
    <xf numFmtId="10" fontId="31" fillId="0" borderId="38" xfId="1" applyNumberFormat="1" applyFont="1" applyBorder="1" applyAlignment="1">
      <alignment vertical="center"/>
    </xf>
    <xf numFmtId="4" fontId="54" fillId="0" borderId="2" xfId="0" applyNumberFormat="1" applyFont="1" applyBorder="1" applyAlignment="1">
      <alignment horizontal="right" vertical="center" wrapText="1"/>
    </xf>
    <xf numFmtId="170" fontId="38" fillId="139" borderId="12" xfId="0" applyNumberFormat="1" applyFont="1" applyFill="1" applyBorder="1" applyAlignment="1">
      <alignment horizontal="center" vertical="center"/>
    </xf>
    <xf numFmtId="170" fontId="38" fillId="139" borderId="37" xfId="0" applyNumberFormat="1" applyFont="1" applyFill="1" applyBorder="1" applyAlignment="1">
      <alignment horizontal="center" vertical="center"/>
    </xf>
    <xf numFmtId="4" fontId="48" fillId="9" borderId="40" xfId="0" applyNumberFormat="1" applyFont="1" applyFill="1" applyBorder="1" applyAlignment="1" applyProtection="1">
      <alignment horizontal="right" vertical="center" wrapText="1"/>
    </xf>
    <xf numFmtId="4" fontId="48" fillId="9" borderId="41" xfId="0" applyNumberFormat="1" applyFont="1" applyFill="1" applyBorder="1" applyAlignment="1" applyProtection="1">
      <alignment horizontal="right" vertical="center" wrapText="1"/>
    </xf>
    <xf numFmtId="4" fontId="47" fillId="12" borderId="42" xfId="0" applyNumberFormat="1" applyFont="1" applyFill="1" applyBorder="1" applyAlignment="1" applyProtection="1">
      <alignment horizontal="right" vertical="center" wrapText="1"/>
    </xf>
    <xf numFmtId="4" fontId="48" fillId="9" borderId="42" xfId="0" applyNumberFormat="1" applyFont="1" applyFill="1" applyBorder="1" applyAlignment="1" applyProtection="1">
      <alignment horizontal="right" vertical="center" wrapText="1"/>
    </xf>
    <xf numFmtId="4" fontId="48" fillId="9" borderId="43" xfId="0" applyNumberFormat="1" applyFont="1" applyFill="1" applyBorder="1" applyAlignment="1" applyProtection="1">
      <alignment horizontal="right" vertical="center" wrapText="1"/>
    </xf>
    <xf numFmtId="4" fontId="47" fillId="12" borderId="44" xfId="0" applyNumberFormat="1" applyFont="1" applyFill="1" applyBorder="1" applyAlignment="1" applyProtection="1">
      <alignment horizontal="right" vertical="center" wrapText="1"/>
    </xf>
    <xf numFmtId="2" fontId="41" fillId="0" borderId="42" xfId="0" applyNumberFormat="1" applyFont="1" applyBorder="1" applyAlignment="1">
      <alignment horizontal="right" vertical="center"/>
    </xf>
    <xf numFmtId="171" fontId="41" fillId="0" borderId="42" xfId="0" applyNumberFormat="1" applyFont="1" applyBorder="1" applyAlignment="1">
      <alignment horizontal="right" vertical="center"/>
    </xf>
    <xf numFmtId="171" fontId="33" fillId="139" borderId="12" xfId="0" applyNumberFormat="1" applyFont="1" applyFill="1" applyBorder="1" applyAlignment="1">
      <alignment horizontal="right" vertical="center"/>
    </xf>
    <xf numFmtId="171" fontId="33" fillId="140" borderId="12" xfId="0" applyNumberFormat="1" applyFont="1" applyFill="1" applyBorder="1" applyAlignment="1">
      <alignment horizontal="right" vertical="center"/>
    </xf>
    <xf numFmtId="0" fontId="53" fillId="0" borderId="15" xfId="0" applyFont="1" applyBorder="1"/>
    <xf numFmtId="171" fontId="33" fillId="139" borderId="2" xfId="0" applyNumberFormat="1" applyFont="1" applyFill="1" applyBorder="1" applyAlignment="1">
      <alignment horizontal="right" vertical="center"/>
    </xf>
    <xf numFmtId="0" fontId="53" fillId="0" borderId="1" xfId="0" applyFont="1" applyBorder="1"/>
    <xf numFmtId="10" fontId="33" fillId="139" borderId="1" xfId="0" applyNumberFormat="1" applyFont="1" applyFill="1" applyBorder="1" applyAlignment="1">
      <alignment horizontal="center" vertical="center"/>
    </xf>
    <xf numFmtId="164" fontId="40" fillId="130" borderId="21" xfId="3" applyFont="1" applyFill="1" applyBorder="1" applyAlignment="1">
      <alignment horizontal="right" vertical="center" wrapText="1"/>
    </xf>
    <xf numFmtId="49" fontId="31" fillId="130" borderId="0" xfId="0" applyNumberFormat="1" applyFont="1" applyFill="1" applyAlignment="1">
      <alignment vertical="center"/>
    </xf>
    <xf numFmtId="10" fontId="46" fillId="130" borderId="0" xfId="0" applyNumberFormat="1" applyFont="1" applyFill="1" applyAlignment="1">
      <alignment horizontal="center" vertical="center"/>
    </xf>
    <xf numFmtId="172" fontId="31" fillId="0" borderId="0" xfId="0" applyNumberFormat="1" applyFont="1" applyAlignment="1">
      <alignment vertical="center"/>
    </xf>
    <xf numFmtId="0" fontId="31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59" fillId="129" borderId="1" xfId="0" applyNumberFormat="1" applyFont="1" applyFill="1" applyBorder="1" applyAlignment="1">
      <alignment vertical="center"/>
    </xf>
    <xf numFmtId="164" fontId="59" fillId="129" borderId="1" xfId="0" applyNumberFormat="1" applyFont="1" applyFill="1" applyBorder="1" applyAlignment="1">
      <alignment vertical="center"/>
    </xf>
    <xf numFmtId="164" fontId="59" fillId="141" borderId="45" xfId="0" applyNumberFormat="1" applyFont="1" applyFill="1" applyBorder="1" applyAlignment="1">
      <alignment vertical="center"/>
    </xf>
    <xf numFmtId="4" fontId="54" fillId="0" borderId="37" xfId="0" applyNumberFormat="1" applyFont="1" applyBorder="1" applyAlignment="1">
      <alignment horizontal="right" vertical="center" wrapText="1"/>
    </xf>
    <xf numFmtId="10" fontId="54" fillId="0" borderId="37" xfId="0" applyNumberFormat="1" applyFont="1" applyBorder="1" applyAlignment="1">
      <alignment horizontal="right" vertical="center" wrapText="1"/>
    </xf>
    <xf numFmtId="0" fontId="47" fillId="142" borderId="2" xfId="0" applyNumberFormat="1" applyFont="1" applyFill="1" applyBorder="1" applyAlignment="1" applyProtection="1">
      <alignment horizontal="center" vertical="center" wrapText="1"/>
    </xf>
    <xf numFmtId="0" fontId="47" fillId="142" borderId="2" xfId="0" applyNumberFormat="1" applyFont="1" applyFill="1" applyBorder="1" applyAlignment="1" applyProtection="1">
      <alignment horizontal="justify" vertical="center" wrapText="1"/>
    </xf>
    <xf numFmtId="0" fontId="47" fillId="143" borderId="2" xfId="0" applyNumberFormat="1" applyFont="1" applyFill="1" applyBorder="1" applyAlignment="1" applyProtection="1">
      <alignment horizontal="center" vertical="center" wrapText="1"/>
    </xf>
    <xf numFmtId="0" fontId="47" fillId="143" borderId="2" xfId="0" applyNumberFormat="1" applyFont="1" applyFill="1" applyBorder="1" applyAlignment="1" applyProtection="1">
      <alignment horizontal="justify" vertical="center" wrapText="1"/>
    </xf>
    <xf numFmtId="4" fontId="54" fillId="144" borderId="2" xfId="0" applyNumberFormat="1" applyFont="1" applyFill="1" applyBorder="1" applyAlignment="1">
      <alignment horizontal="right" vertical="center" wrapText="1"/>
    </xf>
    <xf numFmtId="4" fontId="47" fillId="12" borderId="42" xfId="0" applyNumberFormat="1" applyFont="1" applyFill="1" applyBorder="1" applyAlignment="1" applyProtection="1">
      <alignment horizontal="center" vertical="center" wrapText="1"/>
    </xf>
    <xf numFmtId="169" fontId="46" fillId="139" borderId="35" xfId="0" applyNumberFormat="1" applyFont="1" applyFill="1" applyBorder="1" applyAlignment="1">
      <alignment horizontal="center" vertical="center"/>
    </xf>
    <xf numFmtId="0" fontId="53" fillId="0" borderId="36" xfId="0" applyFont="1" applyBorder="1"/>
    <xf numFmtId="0" fontId="53" fillId="0" borderId="15" xfId="0" applyFont="1" applyBorder="1"/>
    <xf numFmtId="0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3" fillId="6" borderId="22" xfId="0" applyNumberFormat="1" applyFont="1" applyFill="1" applyBorder="1" applyAlignment="1" applyProtection="1">
      <alignment horizontal="center" vertical="center" wrapText="1"/>
    </xf>
    <xf numFmtId="0" fontId="3" fillId="6" borderId="23" xfId="0" applyNumberFormat="1" applyFont="1" applyFill="1" applyBorder="1" applyAlignment="1" applyProtection="1">
      <alignment horizontal="center" vertical="center" wrapText="1"/>
    </xf>
    <xf numFmtId="0" fontId="3" fillId="6" borderId="32" xfId="0" applyNumberFormat="1" applyFont="1" applyFill="1" applyBorder="1" applyAlignment="1" applyProtection="1">
      <alignment horizontal="center" vertical="center" wrapText="1"/>
    </xf>
    <xf numFmtId="0" fontId="3" fillId="6" borderId="16" xfId="0" applyNumberFormat="1" applyFont="1" applyFill="1" applyBorder="1" applyAlignment="1" applyProtection="1">
      <alignment horizontal="center" vertical="center" wrapText="1"/>
    </xf>
    <xf numFmtId="0" fontId="3" fillId="6" borderId="33" xfId="0" applyNumberFormat="1" applyFont="1" applyFill="1" applyBorder="1" applyAlignment="1" applyProtection="1">
      <alignment horizontal="center" vertical="center" wrapText="1"/>
    </xf>
    <xf numFmtId="0" fontId="3" fillId="6" borderId="18" xfId="0" applyNumberFormat="1" applyFont="1" applyFill="1" applyBorder="1" applyAlignment="1" applyProtection="1">
      <alignment horizontal="center" vertical="center" wrapText="1"/>
    </xf>
    <xf numFmtId="0" fontId="3" fillId="6" borderId="1" xfId="0" applyNumberFormat="1" applyFont="1" applyFill="1" applyBorder="1" applyAlignment="1" applyProtection="1">
      <alignment horizontal="center" vertical="center" wrapText="1"/>
    </xf>
    <xf numFmtId="0" fontId="3" fillId="6" borderId="17" xfId="0" applyNumberFormat="1" applyFont="1" applyFill="1" applyBorder="1" applyAlignment="1" applyProtection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8" fillId="141" borderId="0" xfId="0" applyFont="1" applyFill="1" applyAlignment="1">
      <alignment horizontal="center" vertical="center" wrapText="1"/>
    </xf>
    <xf numFmtId="164" fontId="59" fillId="141" borderId="0" xfId="0" applyNumberFormat="1" applyFont="1" applyFill="1" applyAlignment="1">
      <alignment horizontal="center" vertical="center"/>
    </xf>
    <xf numFmtId="0" fontId="59" fillId="141" borderId="0" xfId="0" applyFont="1" applyFill="1" applyAlignment="1">
      <alignment horizontal="center" vertical="center"/>
    </xf>
    <xf numFmtId="49" fontId="31" fillId="130" borderId="32" xfId="0" applyNumberFormat="1" applyFont="1" applyFill="1" applyBorder="1" applyAlignment="1">
      <alignment horizontal="center" vertical="center"/>
    </xf>
    <xf numFmtId="49" fontId="31" fillId="130" borderId="1" xfId="0" applyNumberFormat="1" applyFont="1" applyFill="1" applyBorder="1" applyAlignment="1">
      <alignment horizontal="center" vertical="center"/>
    </xf>
    <xf numFmtId="0" fontId="33" fillId="139" borderId="35" xfId="0" applyFont="1" applyFill="1" applyBorder="1" applyAlignment="1">
      <alignment horizontal="center" vertical="center" wrapText="1"/>
    </xf>
    <xf numFmtId="49" fontId="31" fillId="130" borderId="16" xfId="0" applyNumberFormat="1" applyFont="1" applyFill="1" applyBorder="1" applyAlignment="1">
      <alignment horizontal="center" vertical="center"/>
    </xf>
    <xf numFmtId="49" fontId="31" fillId="130" borderId="17" xfId="0" applyNumberFormat="1" applyFont="1" applyFill="1" applyBorder="1" applyAlignment="1">
      <alignment horizontal="center" vertical="center"/>
    </xf>
    <xf numFmtId="0" fontId="38" fillId="130" borderId="28" xfId="0" applyFont="1" applyFill="1" applyBorder="1" applyAlignment="1">
      <alignment horizontal="center" vertical="center" wrapText="1"/>
    </xf>
    <xf numFmtId="0" fontId="38" fillId="130" borderId="21" xfId="0" applyFont="1" applyFill="1" applyBorder="1" applyAlignment="1">
      <alignment horizontal="center" vertical="center" wrapText="1"/>
    </xf>
    <xf numFmtId="0" fontId="56" fillId="141" borderId="19" xfId="0" applyFont="1" applyFill="1" applyBorder="1" applyAlignment="1">
      <alignment horizontal="center" vertical="center" wrapText="1"/>
    </xf>
    <xf numFmtId="171" fontId="33" fillId="141" borderId="19" xfId="0" applyNumberFormat="1" applyFont="1" applyFill="1" applyBorder="1" applyAlignment="1">
      <alignment horizontal="center" vertical="center" wrapText="1"/>
    </xf>
    <xf numFmtId="170" fontId="38" fillId="139" borderId="35" xfId="0" applyNumberFormat="1" applyFont="1" applyFill="1" applyBorder="1" applyAlignment="1">
      <alignment horizontal="center" vertical="top"/>
    </xf>
    <xf numFmtId="0" fontId="55" fillId="130" borderId="11" xfId="0" applyFont="1" applyFill="1" applyBorder="1" applyAlignment="1">
      <alignment horizontal="center" vertical="center" wrapText="1"/>
    </xf>
    <xf numFmtId="0" fontId="55" fillId="130" borderId="37" xfId="0" applyFont="1" applyFill="1" applyBorder="1" applyAlignment="1">
      <alignment horizontal="center" vertical="center" wrapText="1"/>
    </xf>
    <xf numFmtId="170" fontId="38" fillId="139" borderId="13" xfId="0" applyNumberFormat="1" applyFont="1" applyFill="1" applyBorder="1" applyAlignment="1">
      <alignment horizontal="center" vertical="center" wrapText="1"/>
    </xf>
    <xf numFmtId="0" fontId="53" fillId="0" borderId="39" xfId="0" applyFont="1" applyBorder="1"/>
    <xf numFmtId="0" fontId="53" fillId="0" borderId="16" xfId="0" applyFont="1" applyBorder="1"/>
    <xf numFmtId="0" fontId="53" fillId="0" borderId="18" xfId="0" applyFont="1" applyBorder="1"/>
    <xf numFmtId="170" fontId="38" fillId="139" borderId="37" xfId="0" applyNumberFormat="1" applyFont="1" applyFill="1" applyBorder="1" applyAlignment="1">
      <alignment horizontal="center" vertical="center" wrapText="1"/>
    </xf>
    <xf numFmtId="170" fontId="38" fillId="139" borderId="35" xfId="0" applyNumberFormat="1" applyFont="1" applyFill="1" applyBorder="1" applyAlignment="1">
      <alignment horizontal="center" vertical="center"/>
    </xf>
    <xf numFmtId="0" fontId="36" fillId="130" borderId="19" xfId="4" applyFont="1" applyFill="1" applyBorder="1" applyAlignment="1">
      <alignment horizontal="center" vertical="center" wrapText="1"/>
    </xf>
    <xf numFmtId="171" fontId="38" fillId="139" borderId="11" xfId="0" applyNumberFormat="1" applyFont="1" applyFill="1" applyBorder="1" applyAlignment="1">
      <alignment horizontal="center" vertical="center" wrapText="1"/>
    </xf>
    <xf numFmtId="0" fontId="53" fillId="0" borderId="37" xfId="0" applyFont="1" applyBorder="1"/>
    <xf numFmtId="0" fontId="40" fillId="134" borderId="28" xfId="4" applyFont="1" applyFill="1" applyBorder="1" applyAlignment="1">
      <alignment horizontal="center" vertical="center"/>
    </xf>
    <xf numFmtId="0" fontId="40" fillId="134" borderId="20" xfId="4" applyFont="1" applyFill="1" applyBorder="1" applyAlignment="1">
      <alignment horizontal="center" vertical="center"/>
    </xf>
    <xf numFmtId="0" fontId="40" fillId="134" borderId="21" xfId="4" applyFont="1" applyFill="1" applyBorder="1" applyAlignment="1">
      <alignment horizontal="center" vertical="center"/>
    </xf>
    <xf numFmtId="0" fontId="40" fillId="134" borderId="28" xfId="4" applyFont="1" applyFill="1" applyBorder="1" applyAlignment="1">
      <alignment horizontal="center" vertical="center" wrapText="1"/>
    </xf>
    <xf numFmtId="0" fontId="40" fillId="134" borderId="20" xfId="4" applyFont="1" applyFill="1" applyBorder="1" applyAlignment="1">
      <alignment horizontal="center" vertical="center" wrapText="1"/>
    </xf>
    <xf numFmtId="0" fontId="40" fillId="134" borderId="21" xfId="4" applyFont="1" applyFill="1" applyBorder="1" applyAlignment="1">
      <alignment horizontal="center" vertical="center" wrapText="1"/>
    </xf>
    <xf numFmtId="43" fontId="40" fillId="134" borderId="28" xfId="3" applyNumberFormat="1" applyFont="1" applyFill="1" applyBorder="1" applyAlignment="1">
      <alignment horizontal="center" vertical="center" wrapText="1"/>
    </xf>
    <xf numFmtId="43" fontId="40" fillId="134" borderId="20" xfId="3" applyNumberFormat="1" applyFont="1" applyFill="1" applyBorder="1" applyAlignment="1">
      <alignment horizontal="center" vertical="center" wrapText="1"/>
    </xf>
    <xf numFmtId="43" fontId="40" fillId="134" borderId="21" xfId="3" applyNumberFormat="1" applyFont="1" applyFill="1" applyBorder="1" applyAlignment="1">
      <alignment horizontal="center" vertical="center" wrapText="1"/>
    </xf>
    <xf numFmtId="164" fontId="40" fillId="134" borderId="28" xfId="3" applyFont="1" applyFill="1" applyBorder="1" applyAlignment="1">
      <alignment horizontal="center" vertical="center" wrapText="1"/>
    </xf>
    <xf numFmtId="164" fontId="40" fillId="134" borderId="20" xfId="3" applyFont="1" applyFill="1" applyBorder="1" applyAlignment="1">
      <alignment horizontal="center" vertical="center" wrapText="1"/>
    </xf>
    <xf numFmtId="164" fontId="40" fillId="134" borderId="21" xfId="3" applyFont="1" applyFill="1" applyBorder="1" applyAlignment="1">
      <alignment horizontal="center" vertical="center" wrapText="1"/>
    </xf>
    <xf numFmtId="0" fontId="44" fillId="129" borderId="29" xfId="4" applyFont="1" applyFill="1" applyBorder="1" applyAlignment="1">
      <alignment horizontal="center" vertical="center"/>
    </xf>
    <xf numFmtId="0" fontId="44" fillId="129" borderId="30" xfId="4" applyFont="1" applyFill="1" applyBorder="1" applyAlignment="1">
      <alignment horizontal="center" vertical="center"/>
    </xf>
    <xf numFmtId="0" fontId="40" fillId="134" borderId="25" xfId="4" applyFont="1" applyFill="1" applyBorder="1" applyAlignment="1">
      <alignment horizontal="center" vertical="center" wrapText="1"/>
    </xf>
    <xf numFmtId="0" fontId="40" fillId="134" borderId="27" xfId="4" applyFont="1" applyFill="1" applyBorder="1" applyAlignment="1">
      <alignment horizontal="center" vertical="center" wrapText="1"/>
    </xf>
    <xf numFmtId="0" fontId="40" fillId="134" borderId="26" xfId="4" applyFont="1" applyFill="1" applyBorder="1" applyAlignment="1">
      <alignment horizontal="center" vertical="center" wrapText="1"/>
    </xf>
    <xf numFmtId="164" fontId="40" fillId="134" borderId="25" xfId="6" applyFont="1" applyFill="1" applyBorder="1" applyAlignment="1">
      <alignment horizontal="center" vertical="center" wrapText="1"/>
    </xf>
    <xf numFmtId="164" fontId="40" fillId="134" borderId="27" xfId="6" applyFont="1" applyFill="1" applyBorder="1" applyAlignment="1">
      <alignment horizontal="center" vertical="center" wrapText="1"/>
    </xf>
    <xf numFmtId="164" fontId="40" fillId="134" borderId="26" xfId="6" applyFont="1" applyFill="1" applyBorder="1" applyAlignment="1">
      <alignment horizontal="center" vertical="center" wrapText="1"/>
    </xf>
    <xf numFmtId="0" fontId="5" fillId="24" borderId="2" xfId="0" applyNumberFormat="1" applyFont="1" applyFill="1" applyBorder="1" applyAlignment="1" applyProtection="1">
      <alignment horizontal="right" vertical="center" wrapText="1"/>
    </xf>
    <xf numFmtId="0" fontId="5" fillId="25" borderId="2" xfId="0" applyNumberFormat="1" applyFont="1" applyFill="1" applyBorder="1" applyAlignment="1" applyProtection="1">
      <alignment horizontal="right" vertical="center" wrapText="1"/>
      <protection locked="0"/>
    </xf>
    <xf numFmtId="0" fontId="6" fillId="14" borderId="1" xfId="0" applyNumberFormat="1" applyFont="1" applyFill="1" applyBorder="1" applyAlignment="1" applyProtection="1">
      <alignment horizontal="center" vertical="center" wrapText="1"/>
    </xf>
    <xf numFmtId="0" fontId="6" fillId="15" borderId="1" xfId="0" applyNumberFormat="1" applyFont="1" applyFill="1" applyBorder="1" applyAlignment="1" applyProtection="1">
      <alignment horizontal="center" vertical="center" wrapText="1"/>
      <protection locked="0"/>
    </xf>
    <xf numFmtId="4" fontId="4" fillId="12" borderId="2" xfId="0" applyNumberFormat="1" applyFont="1" applyFill="1" applyBorder="1" applyAlignment="1" applyProtection="1">
      <alignment horizontal="right" vertical="center" wrapText="1"/>
    </xf>
    <xf numFmtId="0" fontId="4" fillId="23" borderId="2" xfId="0" applyNumberFormat="1" applyFont="1" applyFill="1" applyBorder="1" applyAlignment="1" applyProtection="1">
      <alignment horizontal="right" vertical="center" wrapText="1"/>
      <protection locked="0"/>
    </xf>
    <xf numFmtId="0" fontId="3" fillId="7" borderId="2" xfId="0" applyNumberFormat="1" applyFont="1" applyFill="1" applyBorder="1" applyAlignment="1" applyProtection="1">
      <alignment horizontal="left" vertical="center" wrapText="1"/>
    </xf>
    <xf numFmtId="0" fontId="3" fillId="8" borderId="2" xfId="0" applyNumberFormat="1" applyFont="1" applyFill="1" applyBorder="1" applyAlignment="1" applyProtection="1">
      <alignment horizontal="left" vertical="center" wrapText="1"/>
      <protection locked="0"/>
    </xf>
    <xf numFmtId="0" fontId="4" fillId="10" borderId="2" xfId="0" applyNumberFormat="1" applyFont="1" applyFill="1" applyBorder="1" applyAlignment="1" applyProtection="1">
      <alignment horizontal="left" vertical="center" wrapText="1"/>
    </xf>
    <xf numFmtId="0" fontId="4" fillId="21" borderId="2" xfId="0" applyNumberFormat="1" applyFont="1" applyFill="1" applyBorder="1" applyAlignment="1" applyProtection="1">
      <alignment horizontal="left" vertical="center" wrapText="1"/>
      <protection locked="0"/>
    </xf>
    <xf numFmtId="0" fontId="4" fillId="11" borderId="2" xfId="0" applyNumberFormat="1" applyFont="1" applyFill="1" applyBorder="1" applyAlignment="1" applyProtection="1">
      <alignment horizontal="center" vertical="center" wrapText="1"/>
    </xf>
    <xf numFmtId="0" fontId="4" fillId="22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16" borderId="1" xfId="0" applyNumberFormat="1" applyFont="1" applyFill="1" applyBorder="1" applyAlignment="1" applyProtection="1">
      <alignment horizontal="left" vertical="top" wrapText="1"/>
      <protection locked="0"/>
    </xf>
    <xf numFmtId="0" fontId="3" fillId="6" borderId="2" xfId="0" applyNumberFormat="1" applyFont="1" applyFill="1" applyBorder="1" applyAlignment="1" applyProtection="1">
      <alignment horizontal="center" vertical="center" wrapText="1"/>
    </xf>
    <xf numFmtId="0" fontId="3" fillId="17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18" borderId="2" xfId="0" applyNumberFormat="1" applyFont="1" applyFill="1" applyBorder="1" applyAlignment="1" applyProtection="1">
      <alignment horizontal="center" vertical="center" wrapText="1"/>
    </xf>
    <xf numFmtId="0" fontId="5" fillId="20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30" borderId="1" xfId="0" applyNumberFormat="1" applyFont="1" applyFill="1" applyBorder="1" applyAlignment="1" applyProtection="1">
      <alignment horizontal="left" vertical="center" wrapText="1"/>
    </xf>
    <xf numFmtId="0" fontId="4" fillId="31" borderId="1" xfId="0" applyNumberFormat="1" applyFont="1" applyFill="1" applyBorder="1" applyAlignment="1" applyProtection="1">
      <alignment horizontal="left" vertical="center" wrapText="1"/>
      <protection locked="0"/>
    </xf>
    <xf numFmtId="0" fontId="3" fillId="27" borderId="1" xfId="0" applyNumberFormat="1" applyFont="1" applyFill="1" applyBorder="1" applyAlignment="1" applyProtection="1">
      <alignment horizontal="left" vertical="center" wrapText="1"/>
    </xf>
    <xf numFmtId="0" fontId="3" fillId="28" borderId="1" xfId="0" applyNumberFormat="1" applyFont="1" applyFill="1" applyBorder="1" applyAlignment="1" applyProtection="1">
      <alignment horizontal="left" vertical="center" wrapText="1"/>
      <protection locked="0"/>
    </xf>
    <xf numFmtId="0" fontId="3" fillId="46" borderId="2" xfId="0" applyNumberFormat="1" applyFont="1" applyFill="1" applyBorder="1" applyAlignment="1" applyProtection="1">
      <alignment horizontal="right" vertical="center" wrapText="1"/>
    </xf>
    <xf numFmtId="0" fontId="3" fillId="47" borderId="2" xfId="0" applyNumberFormat="1" applyFont="1" applyFill="1" applyBorder="1" applyAlignment="1" applyProtection="1">
      <alignment horizontal="right" vertical="center" wrapText="1"/>
      <protection locked="0"/>
    </xf>
    <xf numFmtId="0" fontId="9" fillId="43" borderId="2" xfId="0" applyNumberFormat="1" applyFont="1" applyFill="1" applyBorder="1" applyAlignment="1" applyProtection="1">
      <alignment horizontal="right" vertical="top" wrapText="1"/>
    </xf>
    <xf numFmtId="0" fontId="9" fillId="44" borderId="2" xfId="0" applyNumberFormat="1" applyFont="1" applyFill="1" applyBorder="1" applyAlignment="1" applyProtection="1">
      <alignment horizontal="right" vertical="top" wrapText="1"/>
      <protection locked="0"/>
    </xf>
    <xf numFmtId="0" fontId="9" fillId="37" borderId="2" xfId="0" applyNumberFormat="1" applyFont="1" applyFill="1" applyBorder="1" applyAlignment="1" applyProtection="1">
      <alignment horizontal="left" vertical="center" wrapText="1"/>
    </xf>
    <xf numFmtId="0" fontId="9" fillId="38" borderId="2" xfId="0" applyNumberFormat="1" applyFont="1" applyFill="1" applyBorder="1" applyAlignment="1" applyProtection="1">
      <alignment horizontal="left" vertical="center" wrapText="1"/>
      <protection locked="0"/>
    </xf>
    <xf numFmtId="0" fontId="8" fillId="33" borderId="1" xfId="0" applyNumberFormat="1" applyFont="1" applyFill="1" applyBorder="1" applyAlignment="1" applyProtection="1">
      <alignment horizontal="left" vertical="top" wrapText="1"/>
    </xf>
    <xf numFmtId="0" fontId="8" fillId="34" borderId="1" xfId="0" applyNumberFormat="1" applyFont="1" applyFill="1" applyBorder="1" applyAlignment="1" applyProtection="1">
      <alignment horizontal="left" vertical="top" wrapText="1"/>
      <protection locked="0"/>
    </xf>
    <xf numFmtId="0" fontId="2" fillId="35" borderId="2" xfId="0" applyNumberFormat="1" applyFont="1" applyFill="1" applyBorder="1" applyAlignment="1" applyProtection="1">
      <alignment horizontal="left" vertical="center" wrapText="1"/>
    </xf>
    <xf numFmtId="0" fontId="2" fillId="36" borderId="2" xfId="0" applyNumberFormat="1" applyFont="1" applyFill="1" applyBorder="1" applyAlignment="1" applyProtection="1">
      <alignment horizontal="left" vertical="center" wrapText="1"/>
      <protection locked="0"/>
    </xf>
    <xf numFmtId="0" fontId="0" fillId="48" borderId="1" xfId="0" applyNumberFormat="1" applyFont="1" applyFill="1" applyBorder="1" applyAlignment="1" applyProtection="1">
      <alignment wrapText="1"/>
      <protection locked="0"/>
    </xf>
    <xf numFmtId="0" fontId="4" fillId="63" borderId="1" xfId="0" applyNumberFormat="1" applyFont="1" applyFill="1" applyBorder="1" applyAlignment="1" applyProtection="1">
      <alignment horizontal="left" vertical="top" wrapText="1"/>
    </xf>
    <xf numFmtId="0" fontId="4" fillId="64" borderId="1" xfId="0" applyNumberFormat="1" applyFont="1" applyFill="1" applyBorder="1" applyAlignment="1" applyProtection="1">
      <alignment horizontal="left" vertical="top" wrapText="1"/>
      <protection locked="0"/>
    </xf>
    <xf numFmtId="0" fontId="2" fillId="4" borderId="1" xfId="0" applyNumberFormat="1" applyFont="1" applyFill="1" applyBorder="1" applyAlignment="1" applyProtection="1">
      <alignment horizontal="right" vertical="center" wrapText="1"/>
    </xf>
    <xf numFmtId="0" fontId="2" fillId="5" borderId="1" xfId="0" applyNumberFormat="1" applyFont="1" applyFill="1" applyBorder="1" applyAlignment="1" applyProtection="1">
      <alignment horizontal="right" vertical="center" wrapText="1"/>
      <protection locked="0"/>
    </xf>
    <xf numFmtId="4" fontId="11" fillId="70" borderId="1" xfId="0" applyNumberFormat="1" applyFont="1" applyFill="1" applyBorder="1" applyAlignment="1" applyProtection="1">
      <alignment horizontal="right" vertical="center" wrapText="1"/>
    </xf>
    <xf numFmtId="0" fontId="11" fillId="71" borderId="1" xfId="0" applyNumberFormat="1" applyFont="1" applyFill="1" applyBorder="1" applyAlignment="1" applyProtection="1">
      <alignment horizontal="right" vertical="center" wrapText="1"/>
      <protection locked="0"/>
    </xf>
    <xf numFmtId="0" fontId="11" fillId="72" borderId="6" xfId="0" applyNumberFormat="1" applyFont="1" applyFill="1" applyBorder="1" applyAlignment="1" applyProtection="1">
      <alignment horizontal="left" vertical="center" wrapText="1"/>
    </xf>
    <xf numFmtId="0" fontId="11" fillId="76" borderId="6" xfId="0" applyNumberFormat="1" applyFont="1" applyFill="1" applyBorder="1" applyAlignment="1" applyProtection="1">
      <alignment horizontal="left" vertical="center" wrapText="1"/>
      <protection locked="0"/>
    </xf>
    <xf numFmtId="4" fontId="11" fillId="73" borderId="1" xfId="0" applyNumberFormat="1" applyFont="1" applyFill="1" applyBorder="1" applyAlignment="1" applyProtection="1">
      <alignment horizontal="center" vertical="center" wrapText="1"/>
    </xf>
    <xf numFmtId="0" fontId="11" fillId="77" borderId="1" xfId="0" applyNumberFormat="1" applyFont="1" applyFill="1" applyBorder="1" applyAlignment="1" applyProtection="1">
      <alignment horizontal="center" vertical="center" wrapText="1"/>
      <protection locked="0"/>
    </xf>
    <xf numFmtId="4" fontId="11" fillId="74" borderId="1" xfId="0" applyNumberFormat="1" applyFont="1" applyFill="1" applyBorder="1" applyAlignment="1" applyProtection="1">
      <alignment horizontal="right" vertical="center" wrapText="1"/>
    </xf>
    <xf numFmtId="0" fontId="11" fillId="78" borderId="1" xfId="0" applyNumberFormat="1" applyFont="1" applyFill="1" applyBorder="1" applyAlignment="1" applyProtection="1">
      <alignment horizontal="right" vertical="center" wrapText="1"/>
      <protection locked="0"/>
    </xf>
    <xf numFmtId="4" fontId="11" fillId="75" borderId="7" xfId="0" applyNumberFormat="1" applyFont="1" applyFill="1" applyBorder="1" applyAlignment="1" applyProtection="1">
      <alignment horizontal="center" vertical="center" wrapText="1"/>
    </xf>
    <xf numFmtId="0" fontId="11" fillId="79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58" borderId="1" xfId="0" applyNumberFormat="1" applyFont="1" applyFill="1" applyBorder="1" applyAlignment="1" applyProtection="1">
      <alignment horizontal="left" vertical="top" wrapText="1"/>
    </xf>
    <xf numFmtId="0" fontId="4" fillId="59" borderId="1" xfId="0" applyNumberFormat="1" applyFont="1" applyFill="1" applyBorder="1" applyAlignment="1" applyProtection="1">
      <alignment horizontal="left" vertical="top" wrapText="1"/>
      <protection locked="0"/>
    </xf>
    <xf numFmtId="0" fontId="4" fillId="53" borderId="1" xfId="0" applyNumberFormat="1" applyFont="1" applyFill="1" applyBorder="1" applyAlignment="1" applyProtection="1">
      <alignment horizontal="left" vertical="top" wrapText="1"/>
    </xf>
    <xf numFmtId="0" fontId="4" fillId="54" borderId="1" xfId="0" applyNumberFormat="1" applyFont="1" applyFill="1" applyBorder="1" applyAlignment="1" applyProtection="1">
      <alignment horizontal="left" vertical="top" wrapText="1"/>
      <protection locked="0"/>
    </xf>
    <xf numFmtId="0" fontId="3" fillId="50" borderId="2" xfId="0" applyNumberFormat="1" applyFont="1" applyFill="1" applyBorder="1" applyAlignment="1" applyProtection="1">
      <alignment horizontal="left" vertical="center" wrapText="1"/>
    </xf>
    <xf numFmtId="0" fontId="3" fillId="51" borderId="2" xfId="0" applyNumberFormat="1" applyFont="1" applyFill="1" applyBorder="1" applyAlignment="1" applyProtection="1">
      <alignment horizontal="left" vertical="center" wrapText="1"/>
      <protection locked="0"/>
    </xf>
    <xf numFmtId="4" fontId="10" fillId="103" borderId="15" xfId="0" applyNumberFormat="1" applyFont="1" applyFill="1" applyBorder="1" applyAlignment="1" applyProtection="1">
      <alignment horizontal="right" vertical="center" wrapText="1"/>
    </xf>
    <xf numFmtId="0" fontId="10" fillId="108" borderId="15" xfId="0" applyNumberFormat="1" applyFont="1" applyFill="1" applyBorder="1" applyAlignment="1" applyProtection="1">
      <alignment horizontal="right" vertical="center" wrapText="1"/>
      <protection locked="0"/>
    </xf>
    <xf numFmtId="4" fontId="11" fillId="96" borderId="2" xfId="0" applyNumberFormat="1" applyFont="1" applyFill="1" applyBorder="1" applyAlignment="1" applyProtection="1">
      <alignment horizontal="right" vertical="center" wrapText="1"/>
    </xf>
    <xf numFmtId="0" fontId="11" fillId="105" borderId="2" xfId="0" applyNumberFormat="1" applyFont="1" applyFill="1" applyBorder="1" applyAlignment="1" applyProtection="1">
      <alignment horizontal="right" vertical="center" wrapText="1"/>
      <protection locked="0"/>
    </xf>
    <xf numFmtId="0" fontId="12" fillId="87" borderId="2" xfId="0" applyNumberFormat="1" applyFont="1" applyFill="1" applyBorder="1" applyAlignment="1" applyProtection="1">
      <alignment horizontal="left" vertical="center" wrapText="1"/>
    </xf>
    <xf numFmtId="0" fontId="12" fillId="93" borderId="2" xfId="0" applyNumberFormat="1" applyFont="1" applyFill="1" applyBorder="1" applyAlignment="1" applyProtection="1">
      <alignment horizontal="left" vertical="center" wrapText="1"/>
      <protection locked="0"/>
    </xf>
    <xf numFmtId="0" fontId="11" fillId="88" borderId="2" xfId="0" applyNumberFormat="1" applyFont="1" applyFill="1" applyBorder="1" applyAlignment="1" applyProtection="1">
      <alignment horizontal="left" vertical="center" wrapText="1"/>
    </xf>
    <xf numFmtId="0" fontId="11" fillId="94" borderId="2" xfId="0" applyNumberFormat="1" applyFont="1" applyFill="1" applyBorder="1" applyAlignment="1" applyProtection="1">
      <alignment horizontal="left" vertical="center" wrapText="1"/>
      <protection locked="0"/>
    </xf>
    <xf numFmtId="4" fontId="11" fillId="89" borderId="2" xfId="0" applyNumberFormat="1" applyFont="1" applyFill="1" applyBorder="1" applyAlignment="1" applyProtection="1">
      <alignment horizontal="right" vertical="center" wrapText="1"/>
    </xf>
    <xf numFmtId="0" fontId="11" fillId="95" borderId="2" xfId="0" applyNumberFormat="1" applyFont="1" applyFill="1" applyBorder="1" applyAlignment="1" applyProtection="1">
      <alignment horizontal="right" vertical="center" wrapText="1"/>
      <protection locked="0"/>
    </xf>
    <xf numFmtId="168" fontId="5" fillId="91" borderId="11" xfId="0" applyNumberFormat="1" applyFont="1" applyFill="1" applyBorder="1" applyAlignment="1" applyProtection="1">
      <alignment horizontal="right" vertical="center" wrapText="1"/>
    </xf>
    <xf numFmtId="0" fontId="5" fillId="92" borderId="11" xfId="0" applyNumberFormat="1" applyFont="1" applyFill="1" applyBorder="1" applyAlignment="1" applyProtection="1">
      <alignment horizontal="right" vertical="center" wrapText="1"/>
      <protection locked="0"/>
    </xf>
    <xf numFmtId="4" fontId="2" fillId="97" borderId="2" xfId="0" applyNumberFormat="1" applyFont="1" applyFill="1" applyBorder="1" applyAlignment="1" applyProtection="1">
      <alignment horizontal="right" vertical="center" wrapText="1"/>
    </xf>
    <xf numFmtId="0" fontId="2" fillId="98" borderId="2" xfId="0" applyNumberFormat="1" applyFont="1" applyFill="1" applyBorder="1" applyAlignment="1" applyProtection="1">
      <alignment horizontal="right" vertical="center" wrapText="1"/>
      <protection locked="0"/>
    </xf>
    <xf numFmtId="0" fontId="12" fillId="85" borderId="2" xfId="0" applyNumberFormat="1" applyFont="1" applyFill="1" applyBorder="1" applyAlignment="1" applyProtection="1">
      <alignment horizontal="center" vertical="center" wrapText="1"/>
    </xf>
    <xf numFmtId="0" fontId="12" fillId="86" borderId="2" xfId="0" applyNumberFormat="1" applyFont="1" applyFill="1" applyBorder="1" applyAlignment="1" applyProtection="1">
      <alignment horizontal="center" vertical="center" wrapText="1"/>
      <protection locked="0"/>
    </xf>
    <xf numFmtId="166" fontId="3" fillId="116" borderId="2" xfId="0" applyNumberFormat="1" applyFont="1" applyFill="1" applyBorder="1" applyAlignment="1" applyProtection="1">
      <alignment horizontal="right" vertical="center" wrapText="1"/>
    </xf>
    <xf numFmtId="0" fontId="4" fillId="113" borderId="17" xfId="0" applyNumberFormat="1" applyFont="1" applyFill="1" applyBorder="1" applyAlignment="1" applyProtection="1">
      <alignment horizontal="center" vertical="top" wrapText="1"/>
    </xf>
    <xf numFmtId="0" fontId="4" fillId="117" borderId="17" xfId="0" applyNumberFormat="1" applyFont="1" applyFill="1" applyBorder="1" applyAlignment="1" applyProtection="1">
      <alignment horizontal="center" vertical="top" wrapText="1"/>
      <protection locked="0"/>
    </xf>
    <xf numFmtId="166" fontId="4" fillId="114" borderId="2" xfId="0" applyNumberFormat="1" applyFont="1" applyFill="1" applyBorder="1" applyAlignment="1" applyProtection="1">
      <alignment horizontal="right" vertical="center" wrapText="1"/>
    </xf>
    <xf numFmtId="0" fontId="0" fillId="109" borderId="4" xfId="0" applyNumberFormat="1" applyFont="1" applyFill="1" applyBorder="1" applyAlignment="1" applyProtection="1">
      <alignment wrapText="1"/>
      <protection locked="0"/>
    </xf>
    <xf numFmtId="0" fontId="9" fillId="110" borderId="2" xfId="0" applyNumberFormat="1" applyFont="1" applyFill="1" applyBorder="1" applyAlignment="1" applyProtection="1">
      <alignment horizontal="center" vertical="center" wrapText="1"/>
    </xf>
    <xf numFmtId="0" fontId="9" fillId="111" borderId="2" xfId="0" applyNumberFormat="1" applyFont="1" applyFill="1" applyBorder="1" applyAlignment="1" applyProtection="1">
      <alignment horizontal="center" vertical="center" wrapText="1"/>
      <protection locked="0"/>
    </xf>
    <xf numFmtId="0" fontId="14" fillId="126" borderId="1" xfId="0" applyNumberFormat="1" applyFont="1" applyFill="1" applyBorder="1" applyAlignment="1" applyProtection="1">
      <alignment horizontal="left" vertical="center" wrapText="1"/>
    </xf>
    <xf numFmtId="0" fontId="14" fillId="127" borderId="1" xfId="0" applyNumberFormat="1" applyFont="1" applyFill="1" applyBorder="1" applyAlignment="1" applyProtection="1">
      <alignment horizontal="left" vertical="center" wrapText="1"/>
      <protection locked="0"/>
    </xf>
    <xf numFmtId="0" fontId="59" fillId="141" borderId="1" xfId="0" applyFont="1" applyFill="1" applyBorder="1" applyAlignment="1">
      <alignment horizontal="center" vertical="center"/>
    </xf>
    <xf numFmtId="0" fontId="59" fillId="141" borderId="46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46" fillId="0" borderId="19" xfId="0" applyFont="1" applyBorder="1" applyAlignment="1">
      <alignment horizontal="center" vertical="center"/>
    </xf>
    <xf numFmtId="0" fontId="46" fillId="0" borderId="19" xfId="0" applyFont="1" applyBorder="1" applyAlignment="1">
      <alignment vertical="center"/>
    </xf>
    <xf numFmtId="0" fontId="61" fillId="0" borderId="19" xfId="0" applyFont="1" applyBorder="1" applyAlignment="1">
      <alignment horizontal="center" vertical="center"/>
    </xf>
    <xf numFmtId="0" fontId="0" fillId="0" borderId="47" xfId="0" applyBorder="1"/>
    <xf numFmtId="0" fontId="60" fillId="0" borderId="48" xfId="0" applyFont="1" applyBorder="1" applyAlignment="1">
      <alignment horizontal="center"/>
    </xf>
    <xf numFmtId="0" fontId="60" fillId="0" borderId="49" xfId="0" applyFont="1" applyBorder="1" applyAlignment="1">
      <alignment horizontal="center"/>
    </xf>
    <xf numFmtId="0" fontId="60" fillId="0" borderId="19" xfId="0" applyFont="1" applyBorder="1" applyAlignment="1">
      <alignment horizontal="center" vertical="center"/>
    </xf>
    <xf numFmtId="0" fontId="60" fillId="143" borderId="19" xfId="0" applyFont="1" applyFill="1" applyBorder="1" applyAlignment="1">
      <alignment horizontal="center" vertical="center"/>
    </xf>
    <xf numFmtId="0" fontId="60" fillId="145" borderId="19" xfId="0" applyFont="1" applyFill="1" applyBorder="1" applyAlignment="1">
      <alignment horizontal="center" vertical="center"/>
    </xf>
    <xf numFmtId="0" fontId="60" fillId="142" borderId="19" xfId="0" applyFont="1" applyFill="1" applyBorder="1" applyAlignment="1">
      <alignment horizontal="center" vertical="center"/>
    </xf>
    <xf numFmtId="2" fontId="41" fillId="143" borderId="42" xfId="0" applyNumberFormat="1" applyFont="1" applyFill="1" applyBorder="1" applyAlignment="1">
      <alignment horizontal="right" vertical="center"/>
    </xf>
    <xf numFmtId="171" fontId="41" fillId="143" borderId="42" xfId="0" applyNumberFormat="1" applyFont="1" applyFill="1" applyBorder="1" applyAlignment="1">
      <alignment horizontal="right" vertical="center"/>
    </xf>
    <xf numFmtId="0" fontId="65" fillId="0" borderId="50" xfId="0" applyFont="1" applyBorder="1" applyAlignment="1">
      <alignment horizontal="center" vertical="center" wrapText="1"/>
    </xf>
    <xf numFmtId="0" fontId="65" fillId="0" borderId="51" xfId="0" applyFont="1" applyBorder="1" applyAlignment="1">
      <alignment horizontal="center" vertical="center" wrapText="1"/>
    </xf>
    <xf numFmtId="0" fontId="63" fillId="0" borderId="52" xfId="0" applyFont="1" applyBorder="1" applyAlignment="1">
      <alignment horizontal="center" vertical="center"/>
    </xf>
    <xf numFmtId="0" fontId="63" fillId="0" borderId="53" xfId="0" applyFont="1" applyBorder="1" applyAlignment="1">
      <alignment horizontal="center" vertical="center"/>
    </xf>
    <xf numFmtId="0" fontId="63" fillId="0" borderId="54" xfId="0" applyFont="1" applyBorder="1" applyAlignment="1">
      <alignment horizontal="center" vertical="center"/>
    </xf>
    <xf numFmtId="0" fontId="63" fillId="0" borderId="55" xfId="0" applyFont="1" applyBorder="1" applyAlignment="1">
      <alignment horizontal="center" vertical="center"/>
    </xf>
  </cellXfs>
  <cellStyles count="9">
    <cellStyle name="Moeda" xfId="3" builtinId="4"/>
    <cellStyle name="Moeda 2" xfId="6" xr:uid="{00000000-0005-0000-0000-000001000000}"/>
    <cellStyle name="Normal" xfId="0" builtinId="0"/>
    <cellStyle name="Normal 2" xfId="4" xr:uid="{00000000-0005-0000-0000-000003000000}"/>
    <cellStyle name="Normal 3" xfId="5" xr:uid="{00000000-0005-0000-0000-000004000000}"/>
    <cellStyle name="Normal 6" xfId="2" xr:uid="{00000000-0005-0000-0000-000005000000}"/>
    <cellStyle name="Porcentagem" xfId="1" builtinId="5"/>
    <cellStyle name="Porcentagem 2" xfId="7" xr:uid="{00000000-0005-0000-0000-000007000000}"/>
    <cellStyle name="Vírgula" xfId="8" builtinId="3"/>
  </cellStyles>
  <dxfs count="2288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17355</xdr:colOff>
      <xdr:row>0</xdr:row>
      <xdr:rowOff>0</xdr:rowOff>
    </xdr:from>
    <xdr:to>
      <xdr:col>5</xdr:col>
      <xdr:colOff>0</xdr:colOff>
      <xdr:row>0</xdr:row>
      <xdr:rowOff>891540</xdr:rowOff>
    </xdr:to>
    <xdr:pic>
      <xdr:nvPicPr>
        <xdr:cNvPr id="3" name="Picture">
          <a:extLst>
            <a:ext uri="{FF2B5EF4-FFF2-40B4-BE49-F238E27FC236}">
              <a16:creationId xmlns:a16="http://schemas.microsoft.com/office/drawing/2014/main" id="{2796C9D2-71AE-46EE-AD93-2D942EB342B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355" y="0"/>
          <a:ext cx="5824645" cy="885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</xdr:row>
      <xdr:rowOff>0</xdr:rowOff>
    </xdr:to>
    <xdr:pic>
      <xdr:nvPicPr>
        <xdr:cNvPr id="727807581" name="Picture">
          <a:extLst>
            <a:ext uri="{FF2B5EF4-FFF2-40B4-BE49-F238E27FC236}">
              <a16:creationId xmlns:a16="http://schemas.microsoft.com/office/drawing/2014/main" id="{00000000-0008-0000-0900-00005D76612B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249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</xdr:row>
      <xdr:rowOff>0</xdr:rowOff>
    </xdr:to>
    <xdr:pic>
      <xdr:nvPicPr>
        <xdr:cNvPr id="1378066453" name="Picture">
          <a:extLst>
            <a:ext uri="{FF2B5EF4-FFF2-40B4-BE49-F238E27FC236}">
              <a16:creationId xmlns:a16="http://schemas.microsoft.com/office/drawing/2014/main" id="{00000000-0008-0000-0A00-000015A0235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249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1782907648" name="Picture">
          <a:extLst>
            <a:ext uri="{FF2B5EF4-FFF2-40B4-BE49-F238E27FC236}">
              <a16:creationId xmlns:a16="http://schemas.microsoft.com/office/drawing/2014/main" id="{00000000-0008-0000-0B00-00000003456A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0</xdr:colOff>
      <xdr:row>2</xdr:row>
      <xdr:rowOff>0</xdr:rowOff>
    </xdr:to>
    <xdr:pic>
      <xdr:nvPicPr>
        <xdr:cNvPr id="95162974" name="Picture">
          <a:extLst>
            <a:ext uri="{FF2B5EF4-FFF2-40B4-BE49-F238E27FC236}">
              <a16:creationId xmlns:a16="http://schemas.microsoft.com/office/drawing/2014/main" id="{00000000-0008-0000-0C00-00005E12AC0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249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xdr:pic>
      <xdr:nvPicPr>
        <xdr:cNvPr id="1559393207" name="Picture">
          <a:extLst>
            <a:ext uri="{FF2B5EF4-FFF2-40B4-BE49-F238E27FC236}">
              <a16:creationId xmlns:a16="http://schemas.microsoft.com/office/drawing/2014/main" id="{00000000-0008-0000-0D00-0000B773F25C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1</xdr:row>
      <xdr:rowOff>0</xdr:rowOff>
    </xdr:to>
    <xdr:pic>
      <xdr:nvPicPr>
        <xdr:cNvPr id="885376559" name="Picture">
          <a:extLst>
            <a:ext uri="{FF2B5EF4-FFF2-40B4-BE49-F238E27FC236}">
              <a16:creationId xmlns:a16="http://schemas.microsoft.com/office/drawing/2014/main" id="{00000000-0008-0000-0E00-00002FC6C534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102869</xdr:colOff>
      <xdr:row>0</xdr:row>
      <xdr:rowOff>64770</xdr:rowOff>
    </xdr:from>
    <xdr:to>
      <xdr:col>8</xdr:col>
      <xdr:colOff>479106</xdr:colOff>
      <xdr:row>0</xdr:row>
      <xdr:rowOff>1043940</xdr:rowOff>
    </xdr:to>
    <xdr:pic>
      <xdr:nvPicPr>
        <xdr:cNvPr id="4" name="Picture">
          <a:extLst>
            <a:ext uri="{FF2B5EF4-FFF2-40B4-BE49-F238E27FC236}">
              <a16:creationId xmlns:a16="http://schemas.microsoft.com/office/drawing/2014/main" id="{EED0753E-8397-498A-A648-FA3F2B51A07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2869" y="64770"/>
          <a:ext cx="10555605" cy="9829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16790</xdr:colOff>
      <xdr:row>0</xdr:row>
      <xdr:rowOff>48113</xdr:rowOff>
    </xdr:from>
    <xdr:to>
      <xdr:col>5</xdr:col>
      <xdr:colOff>1551</xdr:colOff>
      <xdr:row>3</xdr:row>
      <xdr:rowOff>208177</xdr:rowOff>
    </xdr:to>
    <xdr:pic>
      <xdr:nvPicPr>
        <xdr:cNvPr id="4" name="Picture">
          <a:extLst>
            <a:ext uri="{FF2B5EF4-FFF2-40B4-BE49-F238E27FC236}">
              <a16:creationId xmlns:a16="http://schemas.microsoft.com/office/drawing/2014/main" id="{1A22CF7C-D4E9-42E0-A2D6-FA705D2AD974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6790" y="48113"/>
          <a:ext cx="6152310" cy="8910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27404</xdr:rowOff>
    </xdr:from>
    <xdr:to>
      <xdr:col>5</xdr:col>
      <xdr:colOff>5422</xdr:colOff>
      <xdr:row>3</xdr:row>
      <xdr:rowOff>168520</xdr:rowOff>
    </xdr:to>
    <xdr:pic>
      <xdr:nvPicPr>
        <xdr:cNvPr id="4" name="Picture">
          <a:extLst>
            <a:ext uri="{FF2B5EF4-FFF2-40B4-BE49-F238E27FC236}">
              <a16:creationId xmlns:a16="http://schemas.microsoft.com/office/drawing/2014/main" id="{0DF2C241-C666-4329-98FB-32521FF87268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7404"/>
          <a:ext cx="5758962" cy="6906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1</xdr:row>
      <xdr:rowOff>0</xdr:rowOff>
    </xdr:to>
    <xdr:pic>
      <xdr:nvPicPr>
        <xdr:cNvPr id="831866924" name="Picture">
          <a:extLst>
            <a:ext uri="{FF2B5EF4-FFF2-40B4-BE49-F238E27FC236}">
              <a16:creationId xmlns:a16="http://schemas.microsoft.com/office/drawing/2014/main" id="{00000000-0008-0000-0400-00002C489531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249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</xdr:row>
      <xdr:rowOff>0</xdr:rowOff>
    </xdr:to>
    <xdr:pic>
      <xdr:nvPicPr>
        <xdr:cNvPr id="1179181189" name="Picture">
          <a:extLst>
            <a:ext uri="{FF2B5EF4-FFF2-40B4-BE49-F238E27FC236}">
              <a16:creationId xmlns:a16="http://schemas.microsoft.com/office/drawing/2014/main" id="{00000000-0008-0000-0500-000085E0484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479382825" name="Picture">
          <a:extLst>
            <a:ext uri="{FF2B5EF4-FFF2-40B4-BE49-F238E27FC236}">
              <a16:creationId xmlns:a16="http://schemas.microsoft.com/office/drawing/2014/main" id="{00000000-0008-0000-0600-000029972D58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776252785" name="Picture">
          <a:extLst>
            <a:ext uri="{FF2B5EF4-FFF2-40B4-BE49-F238E27FC236}">
              <a16:creationId xmlns:a16="http://schemas.microsoft.com/office/drawing/2014/main" id="{00000000-0008-0000-0700-000071AD442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350707419" name="Picture">
          <a:extLst>
            <a:ext uri="{FF2B5EF4-FFF2-40B4-BE49-F238E27FC236}">
              <a16:creationId xmlns:a16="http://schemas.microsoft.com/office/drawing/2014/main" id="{00000000-0008-0000-0800-0000DB5EE714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/>
  </sheetPr>
  <dimension ref="A1:AZ445"/>
  <sheetViews>
    <sheetView view="pageBreakPreview" topLeftCell="A275" zoomScaleNormal="83" zoomScaleSheetLayoutView="100" workbookViewId="0">
      <pane xSplit="5" topLeftCell="F1" activePane="topRight" state="frozen"/>
      <selection pane="topRight" activeCell="F285" sqref="F285"/>
    </sheetView>
  </sheetViews>
  <sheetFormatPr defaultRowHeight="15.75"/>
  <cols>
    <col min="1" max="1" width="9.28515625" customWidth="1"/>
    <col min="2" max="2" width="15" customWidth="1"/>
    <col min="3" max="3" width="42.7109375" bestFit="1"/>
    <col min="4" max="4" width="8.28515625" customWidth="1"/>
    <col min="5" max="10" width="10.28515625" customWidth="1"/>
    <col min="13" max="13" width="10.140625" customWidth="1"/>
    <col min="17" max="17" width="8.85546875" style="184" customWidth="1"/>
    <col min="18" max="50" width="8.85546875" customWidth="1"/>
    <col min="51" max="51" width="10.42578125" customWidth="1"/>
    <col min="52" max="52" width="8.85546875" customWidth="1"/>
  </cols>
  <sheetData>
    <row r="1" spans="1:52" ht="74.45" customHeight="1">
      <c r="A1" s="242"/>
      <c r="B1" s="242"/>
      <c r="C1" s="242"/>
      <c r="D1" s="242"/>
      <c r="E1" s="242"/>
      <c r="F1" s="196"/>
      <c r="G1" s="196"/>
      <c r="H1" s="196"/>
      <c r="I1" s="196"/>
      <c r="J1" s="196"/>
      <c r="Q1"/>
    </row>
    <row r="2" spans="1:52" ht="9.9499999999999993" customHeight="1">
      <c r="A2" s="249" t="s">
        <v>1</v>
      </c>
      <c r="B2" s="249" t="s">
        <v>2</v>
      </c>
      <c r="C2" s="247" t="s">
        <v>3</v>
      </c>
      <c r="D2" s="245" t="s">
        <v>5</v>
      </c>
      <c r="E2" s="243" t="s">
        <v>6</v>
      </c>
      <c r="F2" s="239" t="s">
        <v>5174</v>
      </c>
      <c r="G2" s="240"/>
      <c r="H2" s="240"/>
      <c r="I2" s="240"/>
      <c r="J2" s="241"/>
      <c r="K2" s="68"/>
      <c r="L2" s="69" t="s">
        <v>3836</v>
      </c>
      <c r="M2" s="70">
        <v>1</v>
      </c>
      <c r="N2" s="71"/>
      <c r="O2" s="72" t="s">
        <v>3837</v>
      </c>
      <c r="P2" s="72"/>
      <c r="Q2" s="68"/>
      <c r="R2" s="69" t="s">
        <v>3836</v>
      </c>
      <c r="S2" s="70">
        <f>M2+1</f>
        <v>2</v>
      </c>
      <c r="T2" s="71"/>
      <c r="U2" s="72" t="s">
        <v>3837</v>
      </c>
      <c r="V2" s="72"/>
      <c r="W2" s="68"/>
      <c r="X2" s="69" t="s">
        <v>3836</v>
      </c>
      <c r="Y2" s="70">
        <f>S2+1</f>
        <v>3</v>
      </c>
      <c r="Z2" s="71"/>
      <c r="AA2" s="72" t="s">
        <v>3837</v>
      </c>
      <c r="AB2" s="72"/>
      <c r="AC2" s="68"/>
      <c r="AD2" s="69" t="s">
        <v>3836</v>
      </c>
      <c r="AE2" s="70">
        <f>Y2+1</f>
        <v>4</v>
      </c>
      <c r="AF2" s="71"/>
      <c r="AG2" s="72" t="s">
        <v>3837</v>
      </c>
      <c r="AH2" s="72"/>
      <c r="AI2" s="68"/>
      <c r="AJ2" s="69" t="s">
        <v>3836</v>
      </c>
      <c r="AK2" s="70">
        <f>AE2+1</f>
        <v>5</v>
      </c>
      <c r="AL2" s="71"/>
      <c r="AM2" s="72" t="s">
        <v>3837</v>
      </c>
      <c r="AN2" s="72"/>
      <c r="AO2" s="68"/>
      <c r="AP2" s="69" t="s">
        <v>3836</v>
      </c>
      <c r="AQ2" s="70">
        <f>AK2+1</f>
        <v>6</v>
      </c>
      <c r="AR2" s="71"/>
      <c r="AS2" s="72" t="s">
        <v>3837</v>
      </c>
      <c r="AT2" s="72"/>
      <c r="AU2" s="68"/>
      <c r="AV2" s="69" t="s">
        <v>3836</v>
      </c>
      <c r="AW2" s="70">
        <f>AQ2+1</f>
        <v>7</v>
      </c>
      <c r="AX2" s="71"/>
      <c r="AY2" s="72" t="s">
        <v>3837</v>
      </c>
      <c r="AZ2" s="72"/>
    </row>
    <row r="3" spans="1:52" ht="9.9499999999999993" customHeight="1">
      <c r="A3" s="249"/>
      <c r="B3" s="249"/>
      <c r="C3" s="247"/>
      <c r="D3" s="245"/>
      <c r="E3" s="243"/>
      <c r="F3" s="199" t="s">
        <v>3838</v>
      </c>
      <c r="G3" s="199" t="s">
        <v>3838</v>
      </c>
      <c r="H3" s="199" t="s">
        <v>3838</v>
      </c>
      <c r="I3" s="199" t="s">
        <v>3838</v>
      </c>
      <c r="J3" s="199" t="s">
        <v>3838</v>
      </c>
      <c r="K3" s="73" t="s">
        <v>3838</v>
      </c>
      <c r="L3" s="74" t="s">
        <v>3839</v>
      </c>
      <c r="M3" s="75" t="s">
        <v>3838</v>
      </c>
      <c r="N3" s="76" t="s">
        <v>3839</v>
      </c>
      <c r="O3" s="77" t="s">
        <v>3838</v>
      </c>
      <c r="P3" s="78" t="s">
        <v>3839</v>
      </c>
      <c r="Q3" s="73" t="s">
        <v>3838</v>
      </c>
      <c r="R3" s="74" t="s">
        <v>3839</v>
      </c>
      <c r="S3" s="75" t="s">
        <v>3838</v>
      </c>
      <c r="T3" s="76" t="s">
        <v>3839</v>
      </c>
      <c r="U3" s="77" t="s">
        <v>3838</v>
      </c>
      <c r="V3" s="78" t="s">
        <v>3839</v>
      </c>
      <c r="W3" s="73" t="s">
        <v>3838</v>
      </c>
      <c r="X3" s="74" t="s">
        <v>3839</v>
      </c>
      <c r="Y3" s="75" t="s">
        <v>3838</v>
      </c>
      <c r="Z3" s="76" t="s">
        <v>3839</v>
      </c>
      <c r="AA3" s="77" t="s">
        <v>3838</v>
      </c>
      <c r="AB3" s="78" t="s">
        <v>3839</v>
      </c>
      <c r="AC3" s="73" t="s">
        <v>3838</v>
      </c>
      <c r="AD3" s="74" t="s">
        <v>3839</v>
      </c>
      <c r="AE3" s="75" t="s">
        <v>3838</v>
      </c>
      <c r="AF3" s="76" t="s">
        <v>3839</v>
      </c>
      <c r="AG3" s="77" t="s">
        <v>3838</v>
      </c>
      <c r="AH3" s="78" t="s">
        <v>3839</v>
      </c>
      <c r="AI3" s="73" t="s">
        <v>3838</v>
      </c>
      <c r="AJ3" s="74" t="s">
        <v>3839</v>
      </c>
      <c r="AK3" s="75" t="s">
        <v>3838</v>
      </c>
      <c r="AL3" s="76" t="s">
        <v>3839</v>
      </c>
      <c r="AM3" s="77" t="s">
        <v>3838</v>
      </c>
      <c r="AN3" s="78" t="s">
        <v>3839</v>
      </c>
      <c r="AO3" s="73" t="s">
        <v>3838</v>
      </c>
      <c r="AP3" s="74" t="s">
        <v>3839</v>
      </c>
      <c r="AQ3" s="75" t="s">
        <v>3838</v>
      </c>
      <c r="AR3" s="76" t="s">
        <v>3839</v>
      </c>
      <c r="AS3" s="77" t="s">
        <v>3838</v>
      </c>
      <c r="AT3" s="78" t="s">
        <v>3839</v>
      </c>
      <c r="AU3" s="73" t="s">
        <v>3838</v>
      </c>
      <c r="AV3" s="74" t="s">
        <v>3839</v>
      </c>
      <c r="AW3" s="75" t="s">
        <v>3838</v>
      </c>
      <c r="AX3" s="76" t="s">
        <v>3839</v>
      </c>
      <c r="AY3" s="77" t="s">
        <v>3838</v>
      </c>
      <c r="AZ3" s="78" t="s">
        <v>3839</v>
      </c>
    </row>
    <row r="4" spans="1:52" ht="21.95" customHeight="1">
      <c r="A4" s="250"/>
      <c r="B4" s="250"/>
      <c r="C4" s="248"/>
      <c r="D4" s="246"/>
      <c r="E4" s="244"/>
      <c r="F4" s="200" t="s">
        <v>5175</v>
      </c>
      <c r="G4" s="200" t="s">
        <v>5176</v>
      </c>
      <c r="H4" s="200" t="s">
        <v>5177</v>
      </c>
      <c r="I4" s="200" t="s">
        <v>5176</v>
      </c>
      <c r="J4" s="200" t="s">
        <v>3910</v>
      </c>
      <c r="K4" s="79" t="s">
        <v>3840</v>
      </c>
      <c r="L4" s="80" t="s">
        <v>3841</v>
      </c>
      <c r="M4" s="81" t="s">
        <v>3842</v>
      </c>
      <c r="N4" s="82" t="s">
        <v>3842</v>
      </c>
      <c r="O4" s="83" t="s">
        <v>3843</v>
      </c>
      <c r="P4" s="84" t="s">
        <v>3843</v>
      </c>
      <c r="Q4" s="79" t="s">
        <v>3840</v>
      </c>
      <c r="R4" s="80" t="s">
        <v>3841</v>
      </c>
      <c r="S4" s="81" t="s">
        <v>3842</v>
      </c>
      <c r="T4" s="82" t="s">
        <v>3842</v>
      </c>
      <c r="U4" s="83" t="s">
        <v>3843</v>
      </c>
      <c r="V4" s="84" t="s">
        <v>3843</v>
      </c>
      <c r="W4" s="79" t="s">
        <v>3840</v>
      </c>
      <c r="X4" s="80" t="s">
        <v>3841</v>
      </c>
      <c r="Y4" s="81" t="s">
        <v>3842</v>
      </c>
      <c r="Z4" s="82" t="s">
        <v>3842</v>
      </c>
      <c r="AA4" s="83" t="s">
        <v>3843</v>
      </c>
      <c r="AB4" s="84" t="s">
        <v>3843</v>
      </c>
      <c r="AC4" s="79" t="s">
        <v>3840</v>
      </c>
      <c r="AD4" s="80" t="s">
        <v>3841</v>
      </c>
      <c r="AE4" s="81" t="s">
        <v>3842</v>
      </c>
      <c r="AF4" s="82" t="s">
        <v>3842</v>
      </c>
      <c r="AG4" s="83" t="s">
        <v>3843</v>
      </c>
      <c r="AH4" s="84" t="s">
        <v>3843</v>
      </c>
      <c r="AI4" s="79" t="s">
        <v>3840</v>
      </c>
      <c r="AJ4" s="80" t="s">
        <v>3841</v>
      </c>
      <c r="AK4" s="81" t="s">
        <v>3842</v>
      </c>
      <c r="AL4" s="82" t="s">
        <v>3842</v>
      </c>
      <c r="AM4" s="83" t="s">
        <v>3843</v>
      </c>
      <c r="AN4" s="84" t="s">
        <v>3843</v>
      </c>
      <c r="AO4" s="79" t="s">
        <v>3840</v>
      </c>
      <c r="AP4" s="80" t="s">
        <v>3841</v>
      </c>
      <c r="AQ4" s="81" t="s">
        <v>3842</v>
      </c>
      <c r="AR4" s="82" t="s">
        <v>3842</v>
      </c>
      <c r="AS4" s="83" t="s">
        <v>3843</v>
      </c>
      <c r="AT4" s="84" t="s">
        <v>3843</v>
      </c>
      <c r="AU4" s="79" t="s">
        <v>3840</v>
      </c>
      <c r="AV4" s="80" t="s">
        <v>3841</v>
      </c>
      <c r="AW4" s="81" t="s">
        <v>3842</v>
      </c>
      <c r="AX4" s="82" t="s">
        <v>3842</v>
      </c>
      <c r="AY4" s="83" t="s">
        <v>3843</v>
      </c>
      <c r="AZ4" s="84" t="s">
        <v>3843</v>
      </c>
    </row>
    <row r="5" spans="1:52" ht="20.100000000000001" customHeight="1">
      <c r="A5" s="181" t="s">
        <v>4665</v>
      </c>
      <c r="B5" s="178" t="s">
        <v>3862</v>
      </c>
      <c r="C5" s="179"/>
      <c r="D5" s="179"/>
      <c r="E5" s="179"/>
      <c r="F5" s="198"/>
      <c r="G5" s="198"/>
      <c r="H5" s="198"/>
      <c r="I5" s="198"/>
      <c r="J5" s="198"/>
      <c r="K5" s="85"/>
      <c r="L5" s="85"/>
      <c r="M5" s="85"/>
      <c r="N5" s="85"/>
      <c r="O5" s="85"/>
      <c r="P5" s="85"/>
      <c r="Q5" s="183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</row>
    <row r="6" spans="1:52" ht="22.5">
      <c r="A6" s="182" t="s">
        <v>4667</v>
      </c>
      <c r="B6" s="174" t="s">
        <v>4664</v>
      </c>
      <c r="C6" s="172" t="s">
        <v>3931</v>
      </c>
      <c r="D6" s="174" t="s">
        <v>3932</v>
      </c>
      <c r="E6" s="175">
        <v>704</v>
      </c>
      <c r="F6" s="175"/>
      <c r="G6" s="175"/>
      <c r="H6" s="175"/>
      <c r="I6" s="201"/>
      <c r="J6" s="205">
        <f t="shared" ref="J6:J36" si="0">IF(D6="","",SUM(E6,F6,H6))</f>
        <v>704</v>
      </c>
      <c r="K6" s="203">
        <v>151.55000000000001</v>
      </c>
      <c r="L6" s="85">
        <f t="shared" ref="L6:L67" si="1">IF($C6="","",K6/$E6)</f>
        <v>0.21526988636363639</v>
      </c>
      <c r="M6" s="86">
        <f t="shared" ref="M6:M67" si="2">IF($B6="","",SUM(K6))</f>
        <v>151.55000000000001</v>
      </c>
      <c r="N6" s="85">
        <f t="shared" ref="N6:N67" si="3">IF($B6="","",M6/$E6)</f>
        <v>0.21526988636363639</v>
      </c>
      <c r="O6" s="86">
        <f t="shared" ref="O6:O67" si="4">IF($B6="","",$E6-M6)</f>
        <v>552.45000000000005</v>
      </c>
      <c r="P6" s="85">
        <f t="shared" ref="P6:P67" si="5">IF($B6="","",O6/$E6)</f>
        <v>0.78473011363636369</v>
      </c>
      <c r="Q6" s="189">
        <v>103.55800000000001</v>
      </c>
      <c r="R6" s="85">
        <f t="shared" ref="R6:R19" si="6">IF($C6="","",Q6/$E6)</f>
        <v>0.14709943181818183</v>
      </c>
      <c r="S6" s="86">
        <f t="shared" ref="S6:S65" si="7">IF($B6="","",SUM(Q6+M6))</f>
        <v>255.108</v>
      </c>
      <c r="T6" s="85">
        <f t="shared" ref="T6:T67" si="8">IF($B6="","",S6/$E6)</f>
        <v>0.36236931818181817</v>
      </c>
      <c r="U6" s="86">
        <f t="shared" ref="U6:U67" si="9">IF($B6="","",$E6-S6)</f>
        <v>448.892</v>
      </c>
      <c r="V6" s="85">
        <f t="shared" ref="V6:V67" si="10">IF($B6="","",U6/$E6)</f>
        <v>0.63763068181818183</v>
      </c>
      <c r="W6" s="167"/>
      <c r="X6" s="85">
        <f t="shared" ref="X6:X65" si="11">IF($C6="","",W6/$E6)</f>
        <v>0</v>
      </c>
      <c r="Y6" s="86">
        <f t="shared" ref="Y6:Y65" si="12">IF($B6="","",SUM(W6+S6))</f>
        <v>255.108</v>
      </c>
      <c r="Z6" s="85">
        <f t="shared" ref="Z6:Z67" si="13">IF($B6="","",Y6/$E6)</f>
        <v>0.36236931818181817</v>
      </c>
      <c r="AA6" s="86">
        <f t="shared" ref="AA6:AA67" si="14">IF($B6="","",$E6-Y6)</f>
        <v>448.892</v>
      </c>
      <c r="AB6" s="85">
        <f t="shared" ref="AB6:AB67" si="15">IF($B6="","",AA6/$E6)</f>
        <v>0.63763068181818183</v>
      </c>
      <c r="AC6" s="167"/>
      <c r="AD6" s="85">
        <f t="shared" ref="AD6:AD65" si="16">IF($C6="","",AC6/$E6)</f>
        <v>0</v>
      </c>
      <c r="AE6" s="86">
        <f t="shared" ref="AE6:AE65" si="17">IF($B6="","",SUM(AC6+Y6))</f>
        <v>255.108</v>
      </c>
      <c r="AF6" s="85">
        <f t="shared" ref="AF6:AF67" si="18">IF($B6="","",AE6/$E6)</f>
        <v>0.36236931818181817</v>
      </c>
      <c r="AG6" s="86">
        <f t="shared" ref="AG6:AG67" si="19">IF($B6="","",$E6-AE6)</f>
        <v>448.892</v>
      </c>
      <c r="AH6" s="85">
        <f t="shared" ref="AH6:AH67" si="20">IF($B6="","",AG6/$E6)</f>
        <v>0.63763068181818183</v>
      </c>
      <c r="AI6" s="167"/>
      <c r="AJ6" s="85">
        <f t="shared" ref="AJ6:AJ65" si="21">IF($C6="","",AI6/$E6)</f>
        <v>0</v>
      </c>
      <c r="AK6" s="86">
        <f t="shared" ref="AK6:AK65" si="22">IF($B6="","",SUM(AI6+AE6))</f>
        <v>255.108</v>
      </c>
      <c r="AL6" s="85">
        <f t="shared" ref="AL6:AL67" si="23">IF($B6="","",AK6/$E6)</f>
        <v>0.36236931818181817</v>
      </c>
      <c r="AM6" s="86">
        <f t="shared" ref="AM6:AM67" si="24">IF($B6="","",$E6-AK6)</f>
        <v>448.892</v>
      </c>
      <c r="AN6" s="85">
        <f t="shared" ref="AN6:AN67" si="25">IF($B6="","",AM6/$E6)</f>
        <v>0.63763068181818183</v>
      </c>
      <c r="AO6" s="167"/>
      <c r="AP6" s="85">
        <f t="shared" ref="AP6:AP65" si="26">IF($C6="","",AO6/$E6)</f>
        <v>0</v>
      </c>
      <c r="AQ6" s="86">
        <f t="shared" ref="AQ6:AQ65" si="27">IF($B6="","",SUM(AO6+AK6))</f>
        <v>255.108</v>
      </c>
      <c r="AR6" s="85">
        <f t="shared" ref="AR6:AR67" si="28">IF($B6="","",AQ6/$E6)</f>
        <v>0.36236931818181817</v>
      </c>
      <c r="AS6" s="86">
        <f t="shared" ref="AS6:AS67" si="29">IF($B6="","",$E6-AQ6)</f>
        <v>448.892</v>
      </c>
      <c r="AT6" s="85">
        <f t="shared" ref="AT6:AT67" si="30">IF($B6="","",AS6/$E6)</f>
        <v>0.63763068181818183</v>
      </c>
      <c r="AU6" s="167"/>
      <c r="AV6" s="85">
        <f t="shared" ref="AV6:AV65" si="31">IF($C6="","",AU6/$E6)</f>
        <v>0</v>
      </c>
      <c r="AW6" s="86">
        <f t="shared" ref="AW6:AW65" si="32">IF($B6="","",SUM(AU6+AQ6))</f>
        <v>255.108</v>
      </c>
      <c r="AX6" s="85">
        <f t="shared" ref="AX6:AX67" si="33">IF($B6="","",AW6/$E6)</f>
        <v>0.36236931818181817</v>
      </c>
      <c r="AY6" s="86">
        <f t="shared" ref="AY6:AY67" si="34">IF($B6="","",$E6-AW6)</f>
        <v>448.892</v>
      </c>
      <c r="AZ6" s="85">
        <f t="shared" ref="AZ6:AZ67" si="35">IF($B6="","",AY6/$E6)</f>
        <v>0.63763068181818183</v>
      </c>
    </row>
    <row r="7" spans="1:52" ht="22.5">
      <c r="A7" s="182" t="s">
        <v>4668</v>
      </c>
      <c r="B7" s="174" t="s">
        <v>3934</v>
      </c>
      <c r="C7" s="172" t="s">
        <v>3933</v>
      </c>
      <c r="D7" s="174" t="s">
        <v>3932</v>
      </c>
      <c r="E7" s="175">
        <v>704</v>
      </c>
      <c r="F7" s="175"/>
      <c r="G7" s="175"/>
      <c r="H7" s="175"/>
      <c r="I7" s="201"/>
      <c r="J7" s="205">
        <f t="shared" si="0"/>
        <v>704</v>
      </c>
      <c r="K7" s="203">
        <v>151.55000000000001</v>
      </c>
      <c r="L7" s="85">
        <f t="shared" si="1"/>
        <v>0.21526988636363639</v>
      </c>
      <c r="M7" s="86">
        <f t="shared" si="2"/>
        <v>151.55000000000001</v>
      </c>
      <c r="N7" s="85">
        <f t="shared" si="3"/>
        <v>0.21526988636363639</v>
      </c>
      <c r="O7" s="86">
        <f t="shared" si="4"/>
        <v>552.45000000000005</v>
      </c>
      <c r="P7" s="85">
        <f t="shared" si="5"/>
        <v>0.78473011363636369</v>
      </c>
      <c r="Q7" s="189">
        <v>103.55800000000001</v>
      </c>
      <c r="R7" s="85">
        <f t="shared" si="6"/>
        <v>0.14709943181818183</v>
      </c>
      <c r="S7" s="86">
        <f t="shared" si="7"/>
        <v>255.108</v>
      </c>
      <c r="T7" s="85">
        <f t="shared" si="8"/>
        <v>0.36236931818181817</v>
      </c>
      <c r="U7" s="86">
        <f t="shared" si="9"/>
        <v>448.892</v>
      </c>
      <c r="V7" s="85">
        <f t="shared" si="10"/>
        <v>0.63763068181818183</v>
      </c>
      <c r="W7" s="167"/>
      <c r="X7" s="85">
        <f t="shared" si="11"/>
        <v>0</v>
      </c>
      <c r="Y7" s="86">
        <f t="shared" si="12"/>
        <v>255.108</v>
      </c>
      <c r="Z7" s="85">
        <f t="shared" si="13"/>
        <v>0.36236931818181817</v>
      </c>
      <c r="AA7" s="86">
        <f t="shared" si="14"/>
        <v>448.892</v>
      </c>
      <c r="AB7" s="85">
        <f t="shared" si="15"/>
        <v>0.63763068181818183</v>
      </c>
      <c r="AC7" s="167"/>
      <c r="AD7" s="85">
        <f t="shared" si="16"/>
        <v>0</v>
      </c>
      <c r="AE7" s="86">
        <f t="shared" si="17"/>
        <v>255.108</v>
      </c>
      <c r="AF7" s="85">
        <f t="shared" si="18"/>
        <v>0.36236931818181817</v>
      </c>
      <c r="AG7" s="86">
        <f t="shared" si="19"/>
        <v>448.892</v>
      </c>
      <c r="AH7" s="85">
        <f t="shared" si="20"/>
        <v>0.63763068181818183</v>
      </c>
      <c r="AI7" s="167"/>
      <c r="AJ7" s="85">
        <f t="shared" si="21"/>
        <v>0</v>
      </c>
      <c r="AK7" s="86">
        <f t="shared" si="22"/>
        <v>255.108</v>
      </c>
      <c r="AL7" s="85">
        <f t="shared" si="23"/>
        <v>0.36236931818181817</v>
      </c>
      <c r="AM7" s="86">
        <f t="shared" si="24"/>
        <v>448.892</v>
      </c>
      <c r="AN7" s="85">
        <f t="shared" si="25"/>
        <v>0.63763068181818183</v>
      </c>
      <c r="AO7" s="167"/>
      <c r="AP7" s="85">
        <f t="shared" si="26"/>
        <v>0</v>
      </c>
      <c r="AQ7" s="86">
        <f t="shared" si="27"/>
        <v>255.108</v>
      </c>
      <c r="AR7" s="85">
        <f t="shared" si="28"/>
        <v>0.36236931818181817</v>
      </c>
      <c r="AS7" s="86">
        <f t="shared" si="29"/>
        <v>448.892</v>
      </c>
      <c r="AT7" s="85">
        <f t="shared" si="30"/>
        <v>0.63763068181818183</v>
      </c>
      <c r="AU7" s="167"/>
      <c r="AV7" s="85">
        <f t="shared" si="31"/>
        <v>0</v>
      </c>
      <c r="AW7" s="86">
        <f t="shared" si="32"/>
        <v>255.108</v>
      </c>
      <c r="AX7" s="85">
        <f t="shared" si="33"/>
        <v>0.36236931818181817</v>
      </c>
      <c r="AY7" s="86">
        <f t="shared" si="34"/>
        <v>448.892</v>
      </c>
      <c r="AZ7" s="85">
        <f t="shared" si="35"/>
        <v>0.63763068181818183</v>
      </c>
    </row>
    <row r="8" spans="1:52" ht="20.100000000000001" customHeight="1">
      <c r="A8" s="181" t="s">
        <v>4669</v>
      </c>
      <c r="B8" s="178" t="s">
        <v>3850</v>
      </c>
      <c r="C8" s="179"/>
      <c r="D8" s="179"/>
      <c r="E8" s="179"/>
      <c r="F8" s="198"/>
      <c r="G8" s="198"/>
      <c r="H8" s="198"/>
      <c r="I8" s="198"/>
      <c r="J8" s="179"/>
      <c r="K8" s="204"/>
      <c r="L8" s="85"/>
      <c r="M8" s="85"/>
      <c r="N8" s="85"/>
      <c r="O8" s="85"/>
      <c r="P8" s="85"/>
      <c r="Q8" s="186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</row>
    <row r="9" spans="1:52" ht="33.75">
      <c r="A9" s="182" t="s">
        <v>4671</v>
      </c>
      <c r="B9" s="174" t="s">
        <v>3935</v>
      </c>
      <c r="C9" s="172" t="s">
        <v>3936</v>
      </c>
      <c r="D9" s="174" t="s">
        <v>3937</v>
      </c>
      <c r="E9" s="175">
        <v>64.28</v>
      </c>
      <c r="F9" s="175"/>
      <c r="G9" s="175"/>
      <c r="H9" s="175"/>
      <c r="I9" s="201"/>
      <c r="J9" s="205">
        <f t="shared" si="0"/>
        <v>64.28</v>
      </c>
      <c r="K9" s="203">
        <v>64.28</v>
      </c>
      <c r="L9" s="85">
        <f t="shared" si="1"/>
        <v>1</v>
      </c>
      <c r="M9" s="86">
        <f t="shared" si="2"/>
        <v>64.28</v>
      </c>
      <c r="N9" s="85">
        <f t="shared" si="3"/>
        <v>1</v>
      </c>
      <c r="O9" s="86">
        <f t="shared" si="4"/>
        <v>0</v>
      </c>
      <c r="P9" s="85">
        <f t="shared" si="5"/>
        <v>0</v>
      </c>
      <c r="Q9" s="185"/>
      <c r="R9" s="85">
        <f t="shared" si="6"/>
        <v>0</v>
      </c>
      <c r="S9" s="86">
        <f t="shared" si="7"/>
        <v>64.28</v>
      </c>
      <c r="T9" s="85">
        <f t="shared" si="8"/>
        <v>1</v>
      </c>
      <c r="U9" s="86">
        <f t="shared" si="9"/>
        <v>0</v>
      </c>
      <c r="V9" s="85">
        <f t="shared" si="10"/>
        <v>0</v>
      </c>
      <c r="W9" s="167"/>
      <c r="X9" s="85">
        <f t="shared" si="11"/>
        <v>0</v>
      </c>
      <c r="Y9" s="86">
        <f t="shared" si="12"/>
        <v>64.28</v>
      </c>
      <c r="Z9" s="85">
        <f t="shared" si="13"/>
        <v>1</v>
      </c>
      <c r="AA9" s="86">
        <f t="shared" si="14"/>
        <v>0</v>
      </c>
      <c r="AB9" s="85">
        <f t="shared" si="15"/>
        <v>0</v>
      </c>
      <c r="AC9" s="167"/>
      <c r="AD9" s="85">
        <f t="shared" si="16"/>
        <v>0</v>
      </c>
      <c r="AE9" s="86">
        <f t="shared" si="17"/>
        <v>64.28</v>
      </c>
      <c r="AF9" s="85">
        <f t="shared" si="18"/>
        <v>1</v>
      </c>
      <c r="AG9" s="86">
        <f t="shared" si="19"/>
        <v>0</v>
      </c>
      <c r="AH9" s="85">
        <f t="shared" si="20"/>
        <v>0</v>
      </c>
      <c r="AI9" s="167"/>
      <c r="AJ9" s="85">
        <f t="shared" si="21"/>
        <v>0</v>
      </c>
      <c r="AK9" s="86">
        <f t="shared" si="22"/>
        <v>64.28</v>
      </c>
      <c r="AL9" s="85">
        <f t="shared" si="23"/>
        <v>1</v>
      </c>
      <c r="AM9" s="86">
        <f t="shared" si="24"/>
        <v>0</v>
      </c>
      <c r="AN9" s="85">
        <f t="shared" si="25"/>
        <v>0</v>
      </c>
      <c r="AO9" s="167"/>
      <c r="AP9" s="85">
        <f t="shared" si="26"/>
        <v>0</v>
      </c>
      <c r="AQ9" s="86">
        <f t="shared" si="27"/>
        <v>64.28</v>
      </c>
      <c r="AR9" s="85">
        <f t="shared" si="28"/>
        <v>1</v>
      </c>
      <c r="AS9" s="86">
        <f t="shared" si="29"/>
        <v>0</v>
      </c>
      <c r="AT9" s="85">
        <f t="shared" si="30"/>
        <v>0</v>
      </c>
      <c r="AU9" s="167"/>
      <c r="AV9" s="85">
        <f t="shared" si="31"/>
        <v>0</v>
      </c>
      <c r="AW9" s="86">
        <f t="shared" si="32"/>
        <v>64.28</v>
      </c>
      <c r="AX9" s="85">
        <f t="shared" si="33"/>
        <v>1</v>
      </c>
      <c r="AY9" s="86">
        <f t="shared" si="34"/>
        <v>0</v>
      </c>
      <c r="AZ9" s="85">
        <f t="shared" si="35"/>
        <v>0</v>
      </c>
    </row>
    <row r="10" spans="1:52" ht="22.5">
      <c r="A10" s="182" t="s">
        <v>4672</v>
      </c>
      <c r="B10" s="174" t="s">
        <v>3938</v>
      </c>
      <c r="C10" s="172" t="s">
        <v>3939</v>
      </c>
      <c r="D10" s="174" t="s">
        <v>3940</v>
      </c>
      <c r="E10" s="175">
        <v>4.8</v>
      </c>
      <c r="F10" s="175"/>
      <c r="G10" s="175"/>
      <c r="H10" s="175"/>
      <c r="I10" s="201"/>
      <c r="J10" s="205">
        <f t="shared" si="0"/>
        <v>4.8</v>
      </c>
      <c r="K10" s="203">
        <v>3.6</v>
      </c>
      <c r="L10" s="85">
        <f t="shared" si="1"/>
        <v>0.75</v>
      </c>
      <c r="M10" s="86">
        <f t="shared" si="2"/>
        <v>3.6</v>
      </c>
      <c r="N10" s="85">
        <f t="shared" si="3"/>
        <v>0.75</v>
      </c>
      <c r="O10" s="86">
        <f t="shared" si="4"/>
        <v>1.1999999999999997</v>
      </c>
      <c r="P10" s="85">
        <f t="shared" si="5"/>
        <v>0.24999999999999994</v>
      </c>
      <c r="Q10" s="185"/>
      <c r="R10" s="85">
        <f t="shared" si="6"/>
        <v>0</v>
      </c>
      <c r="S10" s="86">
        <f t="shared" si="7"/>
        <v>3.6</v>
      </c>
      <c r="T10" s="85">
        <f t="shared" si="8"/>
        <v>0.75</v>
      </c>
      <c r="U10" s="86">
        <f t="shared" si="9"/>
        <v>1.1999999999999997</v>
      </c>
      <c r="V10" s="85">
        <f t="shared" si="10"/>
        <v>0.24999999999999994</v>
      </c>
      <c r="W10" s="167"/>
      <c r="X10" s="85">
        <f t="shared" si="11"/>
        <v>0</v>
      </c>
      <c r="Y10" s="86">
        <f t="shared" si="12"/>
        <v>3.6</v>
      </c>
      <c r="Z10" s="85">
        <f t="shared" si="13"/>
        <v>0.75</v>
      </c>
      <c r="AA10" s="86">
        <f t="shared" si="14"/>
        <v>1.1999999999999997</v>
      </c>
      <c r="AB10" s="85">
        <f t="shared" si="15"/>
        <v>0.24999999999999994</v>
      </c>
      <c r="AC10" s="167"/>
      <c r="AD10" s="85">
        <f t="shared" si="16"/>
        <v>0</v>
      </c>
      <c r="AE10" s="86">
        <f t="shared" si="17"/>
        <v>3.6</v>
      </c>
      <c r="AF10" s="85">
        <f t="shared" si="18"/>
        <v>0.75</v>
      </c>
      <c r="AG10" s="86">
        <f t="shared" si="19"/>
        <v>1.1999999999999997</v>
      </c>
      <c r="AH10" s="85">
        <f t="shared" si="20"/>
        <v>0.24999999999999994</v>
      </c>
      <c r="AI10" s="167"/>
      <c r="AJ10" s="85">
        <f t="shared" si="21"/>
        <v>0</v>
      </c>
      <c r="AK10" s="86">
        <f t="shared" si="22"/>
        <v>3.6</v>
      </c>
      <c r="AL10" s="85">
        <f t="shared" si="23"/>
        <v>0.75</v>
      </c>
      <c r="AM10" s="86">
        <f t="shared" si="24"/>
        <v>1.1999999999999997</v>
      </c>
      <c r="AN10" s="85">
        <f t="shared" si="25"/>
        <v>0.24999999999999994</v>
      </c>
      <c r="AO10" s="167"/>
      <c r="AP10" s="85">
        <f t="shared" si="26"/>
        <v>0</v>
      </c>
      <c r="AQ10" s="86">
        <f t="shared" si="27"/>
        <v>3.6</v>
      </c>
      <c r="AR10" s="85">
        <f t="shared" si="28"/>
        <v>0.75</v>
      </c>
      <c r="AS10" s="86">
        <f t="shared" si="29"/>
        <v>1.1999999999999997</v>
      </c>
      <c r="AT10" s="85">
        <f t="shared" si="30"/>
        <v>0.24999999999999994</v>
      </c>
      <c r="AU10" s="167"/>
      <c r="AV10" s="85">
        <f t="shared" si="31"/>
        <v>0</v>
      </c>
      <c r="AW10" s="86">
        <f t="shared" si="32"/>
        <v>3.6</v>
      </c>
      <c r="AX10" s="85">
        <f t="shared" si="33"/>
        <v>0.75</v>
      </c>
      <c r="AY10" s="86">
        <f t="shared" si="34"/>
        <v>1.1999999999999997</v>
      </c>
      <c r="AZ10" s="85">
        <f t="shared" si="35"/>
        <v>0.24999999999999994</v>
      </c>
    </row>
    <row r="11" spans="1:52" ht="16.5">
      <c r="A11" s="182" t="s">
        <v>4673</v>
      </c>
      <c r="B11" s="174" t="s">
        <v>3941</v>
      </c>
      <c r="C11" s="172" t="s">
        <v>3942</v>
      </c>
      <c r="D11" s="174" t="s">
        <v>3943</v>
      </c>
      <c r="E11" s="175">
        <v>166.05</v>
      </c>
      <c r="F11" s="175"/>
      <c r="G11" s="175"/>
      <c r="H11" s="175"/>
      <c r="I11" s="201"/>
      <c r="J11" s="205">
        <f t="shared" si="0"/>
        <v>166.05</v>
      </c>
      <c r="K11" s="203">
        <f>(22.81+16.2)*2.1</f>
        <v>81.920999999999992</v>
      </c>
      <c r="L11" s="85">
        <f t="shared" si="1"/>
        <v>0.49335140018066842</v>
      </c>
      <c r="M11" s="86">
        <f t="shared" si="2"/>
        <v>81.920999999999992</v>
      </c>
      <c r="N11" s="85">
        <f t="shared" si="3"/>
        <v>0.49335140018066842</v>
      </c>
      <c r="O11" s="86">
        <f t="shared" si="4"/>
        <v>84.129000000000019</v>
      </c>
      <c r="P11" s="85">
        <f t="shared" si="5"/>
        <v>0.50664859981933164</v>
      </c>
      <c r="Q11" s="185"/>
      <c r="R11" s="85">
        <f t="shared" si="6"/>
        <v>0</v>
      </c>
      <c r="S11" s="86">
        <f t="shared" si="7"/>
        <v>81.920999999999992</v>
      </c>
      <c r="T11" s="85">
        <f t="shared" si="8"/>
        <v>0.49335140018066842</v>
      </c>
      <c r="U11" s="86">
        <f t="shared" si="9"/>
        <v>84.129000000000019</v>
      </c>
      <c r="V11" s="85">
        <f t="shared" si="10"/>
        <v>0.50664859981933164</v>
      </c>
      <c r="W11" s="167"/>
      <c r="X11" s="85">
        <f t="shared" si="11"/>
        <v>0</v>
      </c>
      <c r="Y11" s="86">
        <f t="shared" si="12"/>
        <v>81.920999999999992</v>
      </c>
      <c r="Z11" s="85">
        <f t="shared" si="13"/>
        <v>0.49335140018066842</v>
      </c>
      <c r="AA11" s="86">
        <f t="shared" si="14"/>
        <v>84.129000000000019</v>
      </c>
      <c r="AB11" s="85">
        <f t="shared" si="15"/>
        <v>0.50664859981933164</v>
      </c>
      <c r="AC11" s="167"/>
      <c r="AD11" s="85">
        <f t="shared" si="16"/>
        <v>0</v>
      </c>
      <c r="AE11" s="86">
        <f t="shared" si="17"/>
        <v>81.920999999999992</v>
      </c>
      <c r="AF11" s="85">
        <f t="shared" si="18"/>
        <v>0.49335140018066842</v>
      </c>
      <c r="AG11" s="86">
        <f t="shared" si="19"/>
        <v>84.129000000000019</v>
      </c>
      <c r="AH11" s="85">
        <f t="shared" si="20"/>
        <v>0.50664859981933164</v>
      </c>
      <c r="AI11" s="167"/>
      <c r="AJ11" s="85">
        <f t="shared" si="21"/>
        <v>0</v>
      </c>
      <c r="AK11" s="86">
        <f t="shared" si="22"/>
        <v>81.920999999999992</v>
      </c>
      <c r="AL11" s="85">
        <f t="shared" si="23"/>
        <v>0.49335140018066842</v>
      </c>
      <c r="AM11" s="86">
        <f t="shared" si="24"/>
        <v>84.129000000000019</v>
      </c>
      <c r="AN11" s="85">
        <f t="shared" si="25"/>
        <v>0.50664859981933164</v>
      </c>
      <c r="AO11" s="167"/>
      <c r="AP11" s="85">
        <f t="shared" si="26"/>
        <v>0</v>
      </c>
      <c r="AQ11" s="86">
        <f t="shared" si="27"/>
        <v>81.920999999999992</v>
      </c>
      <c r="AR11" s="85">
        <f t="shared" si="28"/>
        <v>0.49335140018066842</v>
      </c>
      <c r="AS11" s="86">
        <f t="shared" si="29"/>
        <v>84.129000000000019</v>
      </c>
      <c r="AT11" s="85">
        <f t="shared" si="30"/>
        <v>0.50664859981933164</v>
      </c>
      <c r="AU11" s="167"/>
      <c r="AV11" s="85">
        <f t="shared" si="31"/>
        <v>0</v>
      </c>
      <c r="AW11" s="86">
        <f t="shared" si="32"/>
        <v>81.920999999999992</v>
      </c>
      <c r="AX11" s="85">
        <f t="shared" si="33"/>
        <v>0.49335140018066842</v>
      </c>
      <c r="AY11" s="86">
        <f t="shared" si="34"/>
        <v>84.129000000000019</v>
      </c>
      <c r="AZ11" s="85">
        <f t="shared" si="35"/>
        <v>0.50664859981933164</v>
      </c>
    </row>
    <row r="12" spans="1:52" ht="20.100000000000001" customHeight="1">
      <c r="A12" s="181" t="s">
        <v>4674</v>
      </c>
      <c r="B12" s="178" t="s">
        <v>3863</v>
      </c>
      <c r="C12" s="179"/>
      <c r="D12" s="179"/>
      <c r="E12" s="179"/>
      <c r="F12" s="198"/>
      <c r="G12" s="198"/>
      <c r="H12" s="198"/>
      <c r="I12" s="198"/>
      <c r="J12" s="179"/>
      <c r="K12" s="204"/>
      <c r="L12" s="85"/>
      <c r="M12" s="85"/>
      <c r="N12" s="85"/>
      <c r="O12" s="85"/>
      <c r="P12" s="85"/>
      <c r="Q12" s="186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</row>
    <row r="13" spans="1:52" ht="33.75">
      <c r="A13" s="182" t="s">
        <v>4676</v>
      </c>
      <c r="B13" s="174" t="s">
        <v>3945</v>
      </c>
      <c r="C13" s="172" t="s">
        <v>3946</v>
      </c>
      <c r="D13" s="174" t="s">
        <v>3947</v>
      </c>
      <c r="E13" s="175">
        <v>8.86</v>
      </c>
      <c r="F13" s="175"/>
      <c r="G13" s="175"/>
      <c r="H13" s="175"/>
      <c r="I13" s="201"/>
      <c r="J13" s="205">
        <f t="shared" si="0"/>
        <v>8.86</v>
      </c>
      <c r="K13" s="203">
        <v>7.06</v>
      </c>
      <c r="L13" s="85">
        <f t="shared" si="1"/>
        <v>0.79683972911963885</v>
      </c>
      <c r="M13" s="86">
        <f t="shared" si="2"/>
        <v>7.06</v>
      </c>
      <c r="N13" s="85">
        <f t="shared" si="3"/>
        <v>0.79683972911963885</v>
      </c>
      <c r="O13" s="86">
        <f t="shared" si="4"/>
        <v>1.7999999999999998</v>
      </c>
      <c r="P13" s="85">
        <f t="shared" si="5"/>
        <v>0.20316027088036118</v>
      </c>
      <c r="Q13" s="189">
        <v>1.8</v>
      </c>
      <c r="R13" s="85">
        <f t="shared" si="6"/>
        <v>0.2031602708803612</v>
      </c>
      <c r="S13" s="86">
        <f t="shared" si="7"/>
        <v>8.86</v>
      </c>
      <c r="T13" s="85">
        <f t="shared" si="8"/>
        <v>1</v>
      </c>
      <c r="U13" s="86">
        <f t="shared" si="9"/>
        <v>0</v>
      </c>
      <c r="V13" s="85">
        <f t="shared" si="10"/>
        <v>0</v>
      </c>
      <c r="W13" s="167"/>
      <c r="X13" s="85">
        <f t="shared" si="11"/>
        <v>0</v>
      </c>
      <c r="Y13" s="86">
        <f t="shared" si="12"/>
        <v>8.86</v>
      </c>
      <c r="Z13" s="85">
        <f t="shared" si="13"/>
        <v>1</v>
      </c>
      <c r="AA13" s="86">
        <f t="shared" si="14"/>
        <v>0</v>
      </c>
      <c r="AB13" s="85">
        <f t="shared" si="15"/>
        <v>0</v>
      </c>
      <c r="AC13" s="167"/>
      <c r="AD13" s="85">
        <f t="shared" si="16"/>
        <v>0</v>
      </c>
      <c r="AE13" s="86">
        <f t="shared" si="17"/>
        <v>8.86</v>
      </c>
      <c r="AF13" s="85">
        <f t="shared" si="18"/>
        <v>1</v>
      </c>
      <c r="AG13" s="86">
        <f t="shared" si="19"/>
        <v>0</v>
      </c>
      <c r="AH13" s="85">
        <f t="shared" si="20"/>
        <v>0</v>
      </c>
      <c r="AI13" s="167"/>
      <c r="AJ13" s="85">
        <f t="shared" si="21"/>
        <v>0</v>
      </c>
      <c r="AK13" s="86">
        <f t="shared" si="22"/>
        <v>8.86</v>
      </c>
      <c r="AL13" s="85">
        <f t="shared" si="23"/>
        <v>1</v>
      </c>
      <c r="AM13" s="86">
        <f t="shared" si="24"/>
        <v>0</v>
      </c>
      <c r="AN13" s="85">
        <f t="shared" si="25"/>
        <v>0</v>
      </c>
      <c r="AO13" s="167"/>
      <c r="AP13" s="85">
        <f t="shared" si="26"/>
        <v>0</v>
      </c>
      <c r="AQ13" s="86">
        <f t="shared" si="27"/>
        <v>8.86</v>
      </c>
      <c r="AR13" s="85">
        <f t="shared" si="28"/>
        <v>1</v>
      </c>
      <c r="AS13" s="86">
        <f t="shared" si="29"/>
        <v>0</v>
      </c>
      <c r="AT13" s="85">
        <f t="shared" si="30"/>
        <v>0</v>
      </c>
      <c r="AU13" s="167"/>
      <c r="AV13" s="85">
        <f t="shared" si="31"/>
        <v>0</v>
      </c>
      <c r="AW13" s="86">
        <f t="shared" si="32"/>
        <v>8.86</v>
      </c>
      <c r="AX13" s="85">
        <f t="shared" si="33"/>
        <v>1</v>
      </c>
      <c r="AY13" s="86">
        <f t="shared" si="34"/>
        <v>0</v>
      </c>
      <c r="AZ13" s="85">
        <f t="shared" si="35"/>
        <v>0</v>
      </c>
    </row>
    <row r="14" spans="1:52" ht="33.75">
      <c r="A14" s="182" t="s">
        <v>4677</v>
      </c>
      <c r="B14" s="174" t="s">
        <v>3948</v>
      </c>
      <c r="C14" s="172" t="s">
        <v>3949</v>
      </c>
      <c r="D14" s="174" t="s">
        <v>3943</v>
      </c>
      <c r="E14" s="175">
        <v>56.92</v>
      </c>
      <c r="F14" s="175"/>
      <c r="G14" s="175"/>
      <c r="H14" s="175"/>
      <c r="I14" s="201"/>
      <c r="J14" s="205">
        <f t="shared" si="0"/>
        <v>56.92</v>
      </c>
      <c r="K14" s="203">
        <v>56.92</v>
      </c>
      <c r="L14" s="85">
        <f t="shared" si="1"/>
        <v>1</v>
      </c>
      <c r="M14" s="86">
        <f t="shared" si="2"/>
        <v>56.92</v>
      </c>
      <c r="N14" s="85">
        <f t="shared" si="3"/>
        <v>1</v>
      </c>
      <c r="O14" s="86">
        <f t="shared" si="4"/>
        <v>0</v>
      </c>
      <c r="P14" s="85">
        <f t="shared" si="5"/>
        <v>0</v>
      </c>
      <c r="Q14" s="188"/>
      <c r="R14" s="85">
        <f t="shared" si="6"/>
        <v>0</v>
      </c>
      <c r="S14" s="86">
        <f t="shared" si="7"/>
        <v>56.92</v>
      </c>
      <c r="T14" s="85">
        <f t="shared" si="8"/>
        <v>1</v>
      </c>
      <c r="U14" s="86">
        <f t="shared" si="9"/>
        <v>0</v>
      </c>
      <c r="V14" s="85">
        <f t="shared" si="10"/>
        <v>0</v>
      </c>
      <c r="W14" s="167"/>
      <c r="X14" s="85">
        <f t="shared" si="11"/>
        <v>0</v>
      </c>
      <c r="Y14" s="86">
        <f t="shared" si="12"/>
        <v>56.92</v>
      </c>
      <c r="Z14" s="85">
        <f t="shared" si="13"/>
        <v>1</v>
      </c>
      <c r="AA14" s="86">
        <f t="shared" si="14"/>
        <v>0</v>
      </c>
      <c r="AB14" s="85">
        <f t="shared" si="15"/>
        <v>0</v>
      </c>
      <c r="AC14" s="167"/>
      <c r="AD14" s="85">
        <f t="shared" si="16"/>
        <v>0</v>
      </c>
      <c r="AE14" s="86">
        <f t="shared" si="17"/>
        <v>56.92</v>
      </c>
      <c r="AF14" s="85">
        <f t="shared" si="18"/>
        <v>1</v>
      </c>
      <c r="AG14" s="86">
        <f t="shared" si="19"/>
        <v>0</v>
      </c>
      <c r="AH14" s="85">
        <f t="shared" si="20"/>
        <v>0</v>
      </c>
      <c r="AI14" s="167"/>
      <c r="AJ14" s="85">
        <f t="shared" si="21"/>
        <v>0</v>
      </c>
      <c r="AK14" s="86">
        <f t="shared" si="22"/>
        <v>56.92</v>
      </c>
      <c r="AL14" s="85">
        <f t="shared" si="23"/>
        <v>1</v>
      </c>
      <c r="AM14" s="86">
        <f t="shared" si="24"/>
        <v>0</v>
      </c>
      <c r="AN14" s="85">
        <f t="shared" si="25"/>
        <v>0</v>
      </c>
      <c r="AO14" s="167"/>
      <c r="AP14" s="85">
        <f t="shared" si="26"/>
        <v>0</v>
      </c>
      <c r="AQ14" s="86">
        <f t="shared" si="27"/>
        <v>56.92</v>
      </c>
      <c r="AR14" s="85">
        <f t="shared" si="28"/>
        <v>1</v>
      </c>
      <c r="AS14" s="86">
        <f t="shared" si="29"/>
        <v>0</v>
      </c>
      <c r="AT14" s="85">
        <f t="shared" si="30"/>
        <v>0</v>
      </c>
      <c r="AU14" s="167"/>
      <c r="AV14" s="85">
        <f t="shared" si="31"/>
        <v>0</v>
      </c>
      <c r="AW14" s="86">
        <f t="shared" si="32"/>
        <v>56.92</v>
      </c>
      <c r="AX14" s="85">
        <f t="shared" si="33"/>
        <v>1</v>
      </c>
      <c r="AY14" s="86">
        <f t="shared" si="34"/>
        <v>0</v>
      </c>
      <c r="AZ14" s="85">
        <f t="shared" si="35"/>
        <v>0</v>
      </c>
    </row>
    <row r="15" spans="1:52" ht="22.5">
      <c r="A15" s="182" t="s">
        <v>4678</v>
      </c>
      <c r="B15" s="174" t="s">
        <v>3950</v>
      </c>
      <c r="C15" s="172" t="s">
        <v>3951</v>
      </c>
      <c r="D15" s="174" t="s">
        <v>3952</v>
      </c>
      <c r="E15" s="175">
        <v>77723.44</v>
      </c>
      <c r="F15" s="175"/>
      <c r="G15" s="175"/>
      <c r="H15" s="175"/>
      <c r="I15" s="201"/>
      <c r="J15" s="205">
        <f t="shared" si="0"/>
        <v>77723.44</v>
      </c>
      <c r="K15" s="203">
        <f>1594*24.35</f>
        <v>38813.9</v>
      </c>
      <c r="L15" s="85">
        <f t="shared" si="1"/>
        <v>0.4993847415914684</v>
      </c>
      <c r="M15" s="86">
        <f t="shared" si="2"/>
        <v>38813.9</v>
      </c>
      <c r="N15" s="85">
        <f t="shared" si="3"/>
        <v>0.4993847415914684</v>
      </c>
      <c r="O15" s="86">
        <f t="shared" si="4"/>
        <v>38909.54</v>
      </c>
      <c r="P15" s="85">
        <f t="shared" si="5"/>
        <v>0.5006152584085316</v>
      </c>
      <c r="Q15" s="190">
        <f>1594*5.87</f>
        <v>9356.7800000000007</v>
      </c>
      <c r="R15" s="85">
        <f t="shared" si="6"/>
        <v>0.12038556193601313</v>
      </c>
      <c r="S15" s="86">
        <f t="shared" si="7"/>
        <v>48170.68</v>
      </c>
      <c r="T15" s="85">
        <f t="shared" si="8"/>
        <v>0.61977030352748153</v>
      </c>
      <c r="U15" s="86">
        <f t="shared" si="9"/>
        <v>29552.760000000002</v>
      </c>
      <c r="V15" s="85">
        <f t="shared" si="10"/>
        <v>0.38022969647251847</v>
      </c>
      <c r="W15" s="167"/>
      <c r="X15" s="85">
        <f t="shared" si="11"/>
        <v>0</v>
      </c>
      <c r="Y15" s="86">
        <f t="shared" si="12"/>
        <v>48170.68</v>
      </c>
      <c r="Z15" s="85">
        <f t="shared" si="13"/>
        <v>0.61977030352748153</v>
      </c>
      <c r="AA15" s="86">
        <f t="shared" si="14"/>
        <v>29552.760000000002</v>
      </c>
      <c r="AB15" s="85">
        <f t="shared" si="15"/>
        <v>0.38022969647251847</v>
      </c>
      <c r="AC15" s="167"/>
      <c r="AD15" s="85">
        <f t="shared" si="16"/>
        <v>0</v>
      </c>
      <c r="AE15" s="86">
        <f t="shared" si="17"/>
        <v>48170.68</v>
      </c>
      <c r="AF15" s="85">
        <f t="shared" si="18"/>
        <v>0.61977030352748153</v>
      </c>
      <c r="AG15" s="86">
        <f t="shared" si="19"/>
        <v>29552.760000000002</v>
      </c>
      <c r="AH15" s="85">
        <f t="shared" si="20"/>
        <v>0.38022969647251847</v>
      </c>
      <c r="AI15" s="167"/>
      <c r="AJ15" s="85">
        <f t="shared" si="21"/>
        <v>0</v>
      </c>
      <c r="AK15" s="86">
        <f t="shared" si="22"/>
        <v>48170.68</v>
      </c>
      <c r="AL15" s="85">
        <f t="shared" si="23"/>
        <v>0.61977030352748153</v>
      </c>
      <c r="AM15" s="86">
        <f t="shared" si="24"/>
        <v>29552.760000000002</v>
      </c>
      <c r="AN15" s="85">
        <f t="shared" si="25"/>
        <v>0.38022969647251847</v>
      </c>
      <c r="AO15" s="167"/>
      <c r="AP15" s="85">
        <f t="shared" si="26"/>
        <v>0</v>
      </c>
      <c r="AQ15" s="86">
        <f t="shared" si="27"/>
        <v>48170.68</v>
      </c>
      <c r="AR15" s="85">
        <f t="shared" si="28"/>
        <v>0.61977030352748153</v>
      </c>
      <c r="AS15" s="86">
        <f t="shared" si="29"/>
        <v>29552.760000000002</v>
      </c>
      <c r="AT15" s="85">
        <f t="shared" si="30"/>
        <v>0.38022969647251847</v>
      </c>
      <c r="AU15" s="167"/>
      <c r="AV15" s="85">
        <f t="shared" si="31"/>
        <v>0</v>
      </c>
      <c r="AW15" s="86">
        <f t="shared" si="32"/>
        <v>48170.68</v>
      </c>
      <c r="AX15" s="85">
        <f t="shared" si="33"/>
        <v>0.61977030352748153</v>
      </c>
      <c r="AY15" s="86">
        <f t="shared" si="34"/>
        <v>29552.760000000002</v>
      </c>
      <c r="AZ15" s="85">
        <f t="shared" si="35"/>
        <v>0.38022969647251847</v>
      </c>
    </row>
    <row r="16" spans="1:52" ht="33.75">
      <c r="A16" s="182" t="s">
        <v>4679</v>
      </c>
      <c r="B16" s="174" t="s">
        <v>3953</v>
      </c>
      <c r="C16" s="172" t="s">
        <v>3954</v>
      </c>
      <c r="D16" s="174" t="s">
        <v>3955</v>
      </c>
      <c r="E16" s="175">
        <v>175.54</v>
      </c>
      <c r="F16" s="175"/>
      <c r="G16" s="175"/>
      <c r="H16" s="175"/>
      <c r="I16" s="201"/>
      <c r="J16" s="205">
        <f t="shared" si="0"/>
        <v>175.54</v>
      </c>
      <c r="K16" s="203">
        <f>3.6*24.35</f>
        <v>87.660000000000011</v>
      </c>
      <c r="L16" s="85">
        <f t="shared" si="1"/>
        <v>0.49937336219665041</v>
      </c>
      <c r="M16" s="86">
        <f t="shared" si="2"/>
        <v>87.660000000000011</v>
      </c>
      <c r="N16" s="85">
        <f t="shared" si="3"/>
        <v>0.49937336219665041</v>
      </c>
      <c r="O16" s="86">
        <f t="shared" si="4"/>
        <v>87.879999999999981</v>
      </c>
      <c r="P16" s="85">
        <f t="shared" si="5"/>
        <v>0.50062663780334959</v>
      </c>
      <c r="Q16" s="191">
        <f>5.87*3.6</f>
        <v>21.132000000000001</v>
      </c>
      <c r="R16" s="85">
        <f t="shared" si="6"/>
        <v>0.12038281873077362</v>
      </c>
      <c r="S16" s="86">
        <f t="shared" si="7"/>
        <v>108.79200000000002</v>
      </c>
      <c r="T16" s="85">
        <f t="shared" si="8"/>
        <v>0.61975618092742402</v>
      </c>
      <c r="U16" s="86">
        <f t="shared" si="9"/>
        <v>66.747999999999976</v>
      </c>
      <c r="V16" s="85">
        <f t="shared" si="10"/>
        <v>0.38024381907257593</v>
      </c>
      <c r="W16" s="167"/>
      <c r="X16" s="85">
        <f t="shared" si="11"/>
        <v>0</v>
      </c>
      <c r="Y16" s="86">
        <f t="shared" si="12"/>
        <v>108.79200000000002</v>
      </c>
      <c r="Z16" s="85">
        <f t="shared" si="13"/>
        <v>0.61975618092742402</v>
      </c>
      <c r="AA16" s="86">
        <f t="shared" si="14"/>
        <v>66.747999999999976</v>
      </c>
      <c r="AB16" s="85">
        <f t="shared" si="15"/>
        <v>0.38024381907257593</v>
      </c>
      <c r="AC16" s="167"/>
      <c r="AD16" s="85">
        <f t="shared" si="16"/>
        <v>0</v>
      </c>
      <c r="AE16" s="86">
        <f t="shared" si="17"/>
        <v>108.79200000000002</v>
      </c>
      <c r="AF16" s="85">
        <f t="shared" si="18"/>
        <v>0.61975618092742402</v>
      </c>
      <c r="AG16" s="86">
        <f t="shared" si="19"/>
        <v>66.747999999999976</v>
      </c>
      <c r="AH16" s="85">
        <f t="shared" si="20"/>
        <v>0.38024381907257593</v>
      </c>
      <c r="AI16" s="167"/>
      <c r="AJ16" s="85">
        <f t="shared" si="21"/>
        <v>0</v>
      </c>
      <c r="AK16" s="86">
        <f t="shared" si="22"/>
        <v>108.79200000000002</v>
      </c>
      <c r="AL16" s="85">
        <f t="shared" si="23"/>
        <v>0.61975618092742402</v>
      </c>
      <c r="AM16" s="86">
        <f t="shared" si="24"/>
        <v>66.747999999999976</v>
      </c>
      <c r="AN16" s="85">
        <f t="shared" si="25"/>
        <v>0.38024381907257593</v>
      </c>
      <c r="AO16" s="167"/>
      <c r="AP16" s="85">
        <f t="shared" si="26"/>
        <v>0</v>
      </c>
      <c r="AQ16" s="86">
        <f t="shared" si="27"/>
        <v>108.79200000000002</v>
      </c>
      <c r="AR16" s="85">
        <f t="shared" si="28"/>
        <v>0.61975618092742402</v>
      </c>
      <c r="AS16" s="86">
        <f t="shared" si="29"/>
        <v>66.747999999999976</v>
      </c>
      <c r="AT16" s="85">
        <f t="shared" si="30"/>
        <v>0.38024381907257593</v>
      </c>
      <c r="AU16" s="167"/>
      <c r="AV16" s="85">
        <f t="shared" si="31"/>
        <v>0</v>
      </c>
      <c r="AW16" s="86">
        <f t="shared" si="32"/>
        <v>108.79200000000002</v>
      </c>
      <c r="AX16" s="85">
        <f t="shared" si="33"/>
        <v>0.61975618092742402</v>
      </c>
      <c r="AY16" s="86">
        <f t="shared" si="34"/>
        <v>66.747999999999976</v>
      </c>
      <c r="AZ16" s="85">
        <f t="shared" si="35"/>
        <v>0.38024381907257593</v>
      </c>
    </row>
    <row r="17" spans="1:52" ht="33.75">
      <c r="A17" s="182" t="s">
        <v>4680</v>
      </c>
      <c r="B17" s="174" t="s">
        <v>3956</v>
      </c>
      <c r="C17" s="172" t="s">
        <v>3957</v>
      </c>
      <c r="D17" s="174" t="s">
        <v>3958</v>
      </c>
      <c r="E17" s="175">
        <v>29.41</v>
      </c>
      <c r="F17" s="175"/>
      <c r="G17" s="175"/>
      <c r="H17" s="175"/>
      <c r="I17" s="201"/>
      <c r="J17" s="205">
        <f t="shared" si="0"/>
        <v>29.41</v>
      </c>
      <c r="K17" s="203">
        <f>19.92*1</f>
        <v>19.920000000000002</v>
      </c>
      <c r="L17" s="85">
        <f t="shared" si="1"/>
        <v>0.67732063923835439</v>
      </c>
      <c r="M17" s="86">
        <f t="shared" si="2"/>
        <v>19.920000000000002</v>
      </c>
      <c r="N17" s="85">
        <f t="shared" si="3"/>
        <v>0.67732063923835439</v>
      </c>
      <c r="O17" s="86">
        <f t="shared" si="4"/>
        <v>9.4899999999999984</v>
      </c>
      <c r="P17" s="85">
        <f t="shared" si="5"/>
        <v>0.32267936076164566</v>
      </c>
      <c r="Q17" s="191">
        <v>2.93</v>
      </c>
      <c r="R17" s="85">
        <f t="shared" si="6"/>
        <v>9.9625977558653531E-2</v>
      </c>
      <c r="S17" s="86">
        <f t="shared" si="7"/>
        <v>22.85</v>
      </c>
      <c r="T17" s="85">
        <f t="shared" si="8"/>
        <v>0.77694661679700783</v>
      </c>
      <c r="U17" s="86">
        <f t="shared" si="9"/>
        <v>6.5599999999999987</v>
      </c>
      <c r="V17" s="85">
        <f t="shared" si="10"/>
        <v>0.22305338320299214</v>
      </c>
      <c r="W17" s="167"/>
      <c r="X17" s="85">
        <f t="shared" si="11"/>
        <v>0</v>
      </c>
      <c r="Y17" s="86">
        <f t="shared" si="12"/>
        <v>22.85</v>
      </c>
      <c r="Z17" s="85">
        <f t="shared" si="13"/>
        <v>0.77694661679700783</v>
      </c>
      <c r="AA17" s="86">
        <f t="shared" si="14"/>
        <v>6.5599999999999987</v>
      </c>
      <c r="AB17" s="85">
        <f t="shared" si="15"/>
        <v>0.22305338320299214</v>
      </c>
      <c r="AC17" s="167"/>
      <c r="AD17" s="85">
        <f t="shared" si="16"/>
        <v>0</v>
      </c>
      <c r="AE17" s="86">
        <f t="shared" si="17"/>
        <v>22.85</v>
      </c>
      <c r="AF17" s="85">
        <f t="shared" si="18"/>
        <v>0.77694661679700783</v>
      </c>
      <c r="AG17" s="86">
        <f t="shared" si="19"/>
        <v>6.5599999999999987</v>
      </c>
      <c r="AH17" s="85">
        <f t="shared" si="20"/>
        <v>0.22305338320299214</v>
      </c>
      <c r="AI17" s="167"/>
      <c r="AJ17" s="85">
        <f t="shared" si="21"/>
        <v>0</v>
      </c>
      <c r="AK17" s="86">
        <f t="shared" si="22"/>
        <v>22.85</v>
      </c>
      <c r="AL17" s="85">
        <f t="shared" si="23"/>
        <v>0.77694661679700783</v>
      </c>
      <c r="AM17" s="86">
        <f t="shared" si="24"/>
        <v>6.5599999999999987</v>
      </c>
      <c r="AN17" s="85">
        <f t="shared" si="25"/>
        <v>0.22305338320299214</v>
      </c>
      <c r="AO17" s="167"/>
      <c r="AP17" s="85">
        <f t="shared" si="26"/>
        <v>0</v>
      </c>
      <c r="AQ17" s="86">
        <f t="shared" si="27"/>
        <v>22.85</v>
      </c>
      <c r="AR17" s="85">
        <f t="shared" si="28"/>
        <v>0.77694661679700783</v>
      </c>
      <c r="AS17" s="86">
        <f t="shared" si="29"/>
        <v>6.5599999999999987</v>
      </c>
      <c r="AT17" s="85">
        <f t="shared" si="30"/>
        <v>0.22305338320299214</v>
      </c>
      <c r="AU17" s="167"/>
      <c r="AV17" s="85">
        <f t="shared" si="31"/>
        <v>0</v>
      </c>
      <c r="AW17" s="86">
        <f t="shared" si="32"/>
        <v>22.85</v>
      </c>
      <c r="AX17" s="85">
        <f t="shared" si="33"/>
        <v>0.77694661679700783</v>
      </c>
      <c r="AY17" s="86">
        <f t="shared" si="34"/>
        <v>6.5599999999999987</v>
      </c>
      <c r="AZ17" s="85">
        <f t="shared" si="35"/>
        <v>0.22305338320299214</v>
      </c>
    </row>
    <row r="18" spans="1:52" ht="20.100000000000001" customHeight="1">
      <c r="A18" s="182" t="s">
        <v>4681</v>
      </c>
      <c r="B18" s="174" t="s">
        <v>3959</v>
      </c>
      <c r="C18" s="172" t="s">
        <v>3960</v>
      </c>
      <c r="D18" s="174" t="s">
        <v>3947</v>
      </c>
      <c r="E18" s="175">
        <v>29.41</v>
      </c>
      <c r="F18" s="175"/>
      <c r="G18" s="175"/>
      <c r="H18" s="175"/>
      <c r="I18" s="201"/>
      <c r="J18" s="205">
        <f t="shared" si="0"/>
        <v>29.41</v>
      </c>
      <c r="K18" s="203">
        <v>19.920000000000002</v>
      </c>
      <c r="L18" s="85">
        <f t="shared" si="1"/>
        <v>0.67732063923835439</v>
      </c>
      <c r="M18" s="86">
        <f t="shared" si="2"/>
        <v>19.920000000000002</v>
      </c>
      <c r="N18" s="85">
        <f t="shared" si="3"/>
        <v>0.67732063923835439</v>
      </c>
      <c r="O18" s="86">
        <f t="shared" si="4"/>
        <v>9.4899999999999984</v>
      </c>
      <c r="P18" s="85">
        <f t="shared" si="5"/>
        <v>0.32267936076164566</v>
      </c>
      <c r="Q18" s="191">
        <v>2.93</v>
      </c>
      <c r="R18" s="85">
        <f t="shared" si="6"/>
        <v>9.9625977558653531E-2</v>
      </c>
      <c r="S18" s="86">
        <f t="shared" si="7"/>
        <v>22.85</v>
      </c>
      <c r="T18" s="85">
        <f t="shared" si="8"/>
        <v>0.77694661679700783</v>
      </c>
      <c r="U18" s="86">
        <f t="shared" si="9"/>
        <v>6.5599999999999987</v>
      </c>
      <c r="V18" s="85">
        <f t="shared" si="10"/>
        <v>0.22305338320299214</v>
      </c>
      <c r="W18" s="167"/>
      <c r="X18" s="85">
        <f t="shared" si="11"/>
        <v>0</v>
      </c>
      <c r="Y18" s="86">
        <f t="shared" si="12"/>
        <v>22.85</v>
      </c>
      <c r="Z18" s="85">
        <f t="shared" si="13"/>
        <v>0.77694661679700783</v>
      </c>
      <c r="AA18" s="86">
        <f t="shared" si="14"/>
        <v>6.5599999999999987</v>
      </c>
      <c r="AB18" s="85">
        <f t="shared" si="15"/>
        <v>0.22305338320299214</v>
      </c>
      <c r="AC18" s="167"/>
      <c r="AD18" s="85">
        <f t="shared" si="16"/>
        <v>0</v>
      </c>
      <c r="AE18" s="86">
        <f t="shared" si="17"/>
        <v>22.85</v>
      </c>
      <c r="AF18" s="85">
        <f t="shared" si="18"/>
        <v>0.77694661679700783</v>
      </c>
      <c r="AG18" s="86">
        <f t="shared" si="19"/>
        <v>6.5599999999999987</v>
      </c>
      <c r="AH18" s="85">
        <f t="shared" si="20"/>
        <v>0.22305338320299214</v>
      </c>
      <c r="AI18" s="167"/>
      <c r="AJ18" s="85">
        <f t="shared" si="21"/>
        <v>0</v>
      </c>
      <c r="AK18" s="86">
        <f t="shared" si="22"/>
        <v>22.85</v>
      </c>
      <c r="AL18" s="85">
        <f t="shared" si="23"/>
        <v>0.77694661679700783</v>
      </c>
      <c r="AM18" s="86">
        <f t="shared" si="24"/>
        <v>6.5599999999999987</v>
      </c>
      <c r="AN18" s="85">
        <f t="shared" si="25"/>
        <v>0.22305338320299214</v>
      </c>
      <c r="AO18" s="167"/>
      <c r="AP18" s="85">
        <f t="shared" si="26"/>
        <v>0</v>
      </c>
      <c r="AQ18" s="86">
        <f t="shared" si="27"/>
        <v>22.85</v>
      </c>
      <c r="AR18" s="85">
        <f t="shared" si="28"/>
        <v>0.77694661679700783</v>
      </c>
      <c r="AS18" s="86">
        <f t="shared" si="29"/>
        <v>6.5599999999999987</v>
      </c>
      <c r="AT18" s="85">
        <f t="shared" si="30"/>
        <v>0.22305338320299214</v>
      </c>
      <c r="AU18" s="167"/>
      <c r="AV18" s="85">
        <f t="shared" si="31"/>
        <v>0</v>
      </c>
      <c r="AW18" s="86">
        <f t="shared" si="32"/>
        <v>22.85</v>
      </c>
      <c r="AX18" s="85">
        <f t="shared" si="33"/>
        <v>0.77694661679700783</v>
      </c>
      <c r="AY18" s="86">
        <f t="shared" si="34"/>
        <v>6.5599999999999987</v>
      </c>
      <c r="AZ18" s="85">
        <f t="shared" si="35"/>
        <v>0.22305338320299214</v>
      </c>
    </row>
    <row r="19" spans="1:52" ht="22.5">
      <c r="A19" s="182" t="s">
        <v>4682</v>
      </c>
      <c r="B19" s="174" t="s">
        <v>3961</v>
      </c>
      <c r="C19" s="172" t="s">
        <v>3962</v>
      </c>
      <c r="D19" s="174" t="s">
        <v>3943</v>
      </c>
      <c r="E19" s="175">
        <v>191.49</v>
      </c>
      <c r="F19" s="175"/>
      <c r="G19" s="175"/>
      <c r="H19" s="175"/>
      <c r="I19" s="201"/>
      <c r="J19" s="205">
        <f t="shared" si="0"/>
        <v>191.49</v>
      </c>
      <c r="K19" s="203">
        <v>81.66</v>
      </c>
      <c r="L19" s="85">
        <f t="shared" si="1"/>
        <v>0.42644524518251603</v>
      </c>
      <c r="M19" s="86">
        <f t="shared" si="2"/>
        <v>81.66</v>
      </c>
      <c r="N19" s="85">
        <f t="shared" si="3"/>
        <v>0.42644524518251603</v>
      </c>
      <c r="O19" s="86">
        <f t="shared" si="4"/>
        <v>109.83000000000001</v>
      </c>
      <c r="P19" s="85">
        <f t="shared" si="5"/>
        <v>0.57355475481748397</v>
      </c>
      <c r="Q19" s="191">
        <v>16.190000000000001</v>
      </c>
      <c r="R19" s="85">
        <f t="shared" si="6"/>
        <v>8.4547495952791277E-2</v>
      </c>
      <c r="S19" s="86">
        <f t="shared" si="7"/>
        <v>97.85</v>
      </c>
      <c r="T19" s="85">
        <f t="shared" si="8"/>
        <v>0.51099274113530724</v>
      </c>
      <c r="U19" s="86">
        <f t="shared" si="9"/>
        <v>93.640000000000015</v>
      </c>
      <c r="V19" s="85">
        <f t="shared" si="10"/>
        <v>0.48900725886469271</v>
      </c>
      <c r="W19" s="167"/>
      <c r="X19" s="85">
        <f t="shared" si="11"/>
        <v>0</v>
      </c>
      <c r="Y19" s="86">
        <f t="shared" si="12"/>
        <v>97.85</v>
      </c>
      <c r="Z19" s="85">
        <f t="shared" si="13"/>
        <v>0.51099274113530724</v>
      </c>
      <c r="AA19" s="86">
        <f t="shared" si="14"/>
        <v>93.640000000000015</v>
      </c>
      <c r="AB19" s="85">
        <f t="shared" si="15"/>
        <v>0.48900725886469271</v>
      </c>
      <c r="AC19" s="167"/>
      <c r="AD19" s="85">
        <f t="shared" si="16"/>
        <v>0</v>
      </c>
      <c r="AE19" s="86">
        <f t="shared" si="17"/>
        <v>97.85</v>
      </c>
      <c r="AF19" s="85">
        <f t="shared" si="18"/>
        <v>0.51099274113530724</v>
      </c>
      <c r="AG19" s="86">
        <f t="shared" si="19"/>
        <v>93.640000000000015</v>
      </c>
      <c r="AH19" s="85">
        <f t="shared" si="20"/>
        <v>0.48900725886469271</v>
      </c>
      <c r="AI19" s="167"/>
      <c r="AJ19" s="85">
        <f t="shared" si="21"/>
        <v>0</v>
      </c>
      <c r="AK19" s="86">
        <f t="shared" si="22"/>
        <v>97.85</v>
      </c>
      <c r="AL19" s="85">
        <f t="shared" si="23"/>
        <v>0.51099274113530724</v>
      </c>
      <c r="AM19" s="86">
        <f t="shared" si="24"/>
        <v>93.640000000000015</v>
      </c>
      <c r="AN19" s="85">
        <f t="shared" si="25"/>
        <v>0.48900725886469271</v>
      </c>
      <c r="AO19" s="167"/>
      <c r="AP19" s="85">
        <f t="shared" si="26"/>
        <v>0</v>
      </c>
      <c r="AQ19" s="86">
        <f t="shared" si="27"/>
        <v>97.85</v>
      </c>
      <c r="AR19" s="85">
        <f t="shared" si="28"/>
        <v>0.51099274113530724</v>
      </c>
      <c r="AS19" s="86">
        <f t="shared" si="29"/>
        <v>93.640000000000015</v>
      </c>
      <c r="AT19" s="85">
        <f t="shared" si="30"/>
        <v>0.48900725886469271</v>
      </c>
      <c r="AU19" s="167"/>
      <c r="AV19" s="85">
        <f t="shared" si="31"/>
        <v>0</v>
      </c>
      <c r="AW19" s="86">
        <f t="shared" si="32"/>
        <v>97.85</v>
      </c>
      <c r="AX19" s="85">
        <f t="shared" si="33"/>
        <v>0.51099274113530724</v>
      </c>
      <c r="AY19" s="86">
        <f t="shared" si="34"/>
        <v>93.640000000000015</v>
      </c>
      <c r="AZ19" s="85">
        <f t="shared" si="35"/>
        <v>0.48900725886469271</v>
      </c>
    </row>
    <row r="20" spans="1:52" ht="33.75">
      <c r="A20" s="182" t="s">
        <v>4683</v>
      </c>
      <c r="B20" s="174" t="s">
        <v>3963</v>
      </c>
      <c r="C20" s="172" t="s">
        <v>3964</v>
      </c>
      <c r="D20" s="174" t="s">
        <v>3943</v>
      </c>
      <c r="E20" s="175">
        <v>180.35</v>
      </c>
      <c r="F20" s="175"/>
      <c r="G20" s="175"/>
      <c r="H20" s="175"/>
      <c r="I20" s="201"/>
      <c r="J20" s="205">
        <f t="shared" si="0"/>
        <v>180.35</v>
      </c>
      <c r="K20" s="203">
        <v>180.35</v>
      </c>
      <c r="L20" s="85">
        <f t="shared" si="1"/>
        <v>1</v>
      </c>
      <c r="M20" s="86">
        <f t="shared" si="2"/>
        <v>180.35</v>
      </c>
      <c r="N20" s="85">
        <f t="shared" si="3"/>
        <v>1</v>
      </c>
      <c r="O20" s="86">
        <f t="shared" si="4"/>
        <v>0</v>
      </c>
      <c r="P20" s="85">
        <f t="shared" si="5"/>
        <v>0</v>
      </c>
      <c r="Q20" s="187"/>
      <c r="R20" s="85">
        <f t="shared" ref="R20:R80" si="36">IF($C20="","",Q20/$E20)</f>
        <v>0</v>
      </c>
      <c r="S20" s="86">
        <f t="shared" si="7"/>
        <v>180.35</v>
      </c>
      <c r="T20" s="85">
        <f t="shared" si="8"/>
        <v>1</v>
      </c>
      <c r="U20" s="86">
        <f t="shared" si="9"/>
        <v>0</v>
      </c>
      <c r="V20" s="85">
        <f t="shared" si="10"/>
        <v>0</v>
      </c>
      <c r="W20" s="167"/>
      <c r="X20" s="85">
        <f t="shared" si="11"/>
        <v>0</v>
      </c>
      <c r="Y20" s="86">
        <f t="shared" si="12"/>
        <v>180.35</v>
      </c>
      <c r="Z20" s="85">
        <f t="shared" si="13"/>
        <v>1</v>
      </c>
      <c r="AA20" s="86">
        <f t="shared" si="14"/>
        <v>0</v>
      </c>
      <c r="AB20" s="85">
        <f t="shared" si="15"/>
        <v>0</v>
      </c>
      <c r="AC20" s="167"/>
      <c r="AD20" s="85">
        <f t="shared" si="16"/>
        <v>0</v>
      </c>
      <c r="AE20" s="86">
        <f t="shared" si="17"/>
        <v>180.35</v>
      </c>
      <c r="AF20" s="85">
        <f t="shared" si="18"/>
        <v>1</v>
      </c>
      <c r="AG20" s="86">
        <f t="shared" si="19"/>
        <v>0</v>
      </c>
      <c r="AH20" s="85">
        <f t="shared" si="20"/>
        <v>0</v>
      </c>
      <c r="AI20" s="167"/>
      <c r="AJ20" s="85">
        <f t="shared" si="21"/>
        <v>0</v>
      </c>
      <c r="AK20" s="86">
        <f t="shared" si="22"/>
        <v>180.35</v>
      </c>
      <c r="AL20" s="85">
        <f t="shared" si="23"/>
        <v>1</v>
      </c>
      <c r="AM20" s="86">
        <f t="shared" si="24"/>
        <v>0</v>
      </c>
      <c r="AN20" s="85">
        <f t="shared" si="25"/>
        <v>0</v>
      </c>
      <c r="AO20" s="167"/>
      <c r="AP20" s="85">
        <f t="shared" si="26"/>
        <v>0</v>
      </c>
      <c r="AQ20" s="86">
        <f t="shared" si="27"/>
        <v>180.35</v>
      </c>
      <c r="AR20" s="85">
        <f t="shared" si="28"/>
        <v>1</v>
      </c>
      <c r="AS20" s="86">
        <f t="shared" si="29"/>
        <v>0</v>
      </c>
      <c r="AT20" s="85">
        <f t="shared" si="30"/>
        <v>0</v>
      </c>
      <c r="AU20" s="167"/>
      <c r="AV20" s="85">
        <f t="shared" si="31"/>
        <v>0</v>
      </c>
      <c r="AW20" s="86">
        <f t="shared" si="32"/>
        <v>180.35</v>
      </c>
      <c r="AX20" s="85">
        <f t="shared" si="33"/>
        <v>1</v>
      </c>
      <c r="AY20" s="86">
        <f t="shared" si="34"/>
        <v>0</v>
      </c>
      <c r="AZ20" s="85">
        <f t="shared" si="35"/>
        <v>0</v>
      </c>
    </row>
    <row r="21" spans="1:52" ht="22.5">
      <c r="A21" s="182" t="s">
        <v>4684</v>
      </c>
      <c r="B21" s="174" t="s">
        <v>3965</v>
      </c>
      <c r="C21" s="172" t="s">
        <v>3966</v>
      </c>
      <c r="D21" s="174" t="s">
        <v>3943</v>
      </c>
      <c r="E21" s="175">
        <v>147.32</v>
      </c>
      <c r="F21" s="175"/>
      <c r="G21" s="175"/>
      <c r="H21" s="175"/>
      <c r="I21" s="201"/>
      <c r="J21" s="205">
        <f t="shared" si="0"/>
        <v>147.32</v>
      </c>
      <c r="K21" s="203">
        <v>147.32</v>
      </c>
      <c r="L21" s="85">
        <f t="shared" si="1"/>
        <v>1</v>
      </c>
      <c r="M21" s="86">
        <f t="shared" si="2"/>
        <v>147.32</v>
      </c>
      <c r="N21" s="85">
        <f t="shared" si="3"/>
        <v>1</v>
      </c>
      <c r="O21" s="86">
        <f t="shared" si="4"/>
        <v>0</v>
      </c>
      <c r="P21" s="85">
        <f t="shared" si="5"/>
        <v>0</v>
      </c>
      <c r="Q21" s="187"/>
      <c r="R21" s="85">
        <f t="shared" si="36"/>
        <v>0</v>
      </c>
      <c r="S21" s="86">
        <f t="shared" si="7"/>
        <v>147.32</v>
      </c>
      <c r="T21" s="85">
        <f t="shared" si="8"/>
        <v>1</v>
      </c>
      <c r="U21" s="86">
        <f t="shared" si="9"/>
        <v>0</v>
      </c>
      <c r="V21" s="85">
        <f t="shared" si="10"/>
        <v>0</v>
      </c>
      <c r="W21" s="167"/>
      <c r="X21" s="85">
        <f t="shared" si="11"/>
        <v>0</v>
      </c>
      <c r="Y21" s="86">
        <f t="shared" si="12"/>
        <v>147.32</v>
      </c>
      <c r="Z21" s="85">
        <f t="shared" si="13"/>
        <v>1</v>
      </c>
      <c r="AA21" s="86">
        <f t="shared" si="14"/>
        <v>0</v>
      </c>
      <c r="AB21" s="85">
        <f t="shared" si="15"/>
        <v>0</v>
      </c>
      <c r="AC21" s="167"/>
      <c r="AD21" s="85">
        <f t="shared" si="16"/>
        <v>0</v>
      </c>
      <c r="AE21" s="86">
        <f t="shared" si="17"/>
        <v>147.32</v>
      </c>
      <c r="AF21" s="85">
        <f t="shared" si="18"/>
        <v>1</v>
      </c>
      <c r="AG21" s="86">
        <f t="shared" si="19"/>
        <v>0</v>
      </c>
      <c r="AH21" s="85">
        <f t="shared" si="20"/>
        <v>0</v>
      </c>
      <c r="AI21" s="167"/>
      <c r="AJ21" s="85">
        <f t="shared" si="21"/>
        <v>0</v>
      </c>
      <c r="AK21" s="86">
        <f t="shared" si="22"/>
        <v>147.32</v>
      </c>
      <c r="AL21" s="85">
        <f t="shared" si="23"/>
        <v>1</v>
      </c>
      <c r="AM21" s="86">
        <f t="shared" si="24"/>
        <v>0</v>
      </c>
      <c r="AN21" s="85">
        <f t="shared" si="25"/>
        <v>0</v>
      </c>
      <c r="AO21" s="167"/>
      <c r="AP21" s="85">
        <f t="shared" si="26"/>
        <v>0</v>
      </c>
      <c r="AQ21" s="86">
        <f t="shared" si="27"/>
        <v>147.32</v>
      </c>
      <c r="AR21" s="85">
        <f t="shared" si="28"/>
        <v>1</v>
      </c>
      <c r="AS21" s="86">
        <f t="shared" si="29"/>
        <v>0</v>
      </c>
      <c r="AT21" s="85">
        <f t="shared" si="30"/>
        <v>0</v>
      </c>
      <c r="AU21" s="167"/>
      <c r="AV21" s="85">
        <f t="shared" si="31"/>
        <v>0</v>
      </c>
      <c r="AW21" s="86">
        <f t="shared" si="32"/>
        <v>147.32</v>
      </c>
      <c r="AX21" s="85">
        <f t="shared" si="33"/>
        <v>1</v>
      </c>
      <c r="AY21" s="86">
        <f t="shared" si="34"/>
        <v>0</v>
      </c>
      <c r="AZ21" s="85">
        <f t="shared" si="35"/>
        <v>0</v>
      </c>
    </row>
    <row r="22" spans="1:52" ht="22.5">
      <c r="A22" s="182" t="s">
        <v>4685</v>
      </c>
      <c r="B22" s="174" t="s">
        <v>3967</v>
      </c>
      <c r="C22" s="172" t="s">
        <v>3968</v>
      </c>
      <c r="D22" s="174" t="s">
        <v>3969</v>
      </c>
      <c r="E22" s="175">
        <v>8</v>
      </c>
      <c r="F22" s="175"/>
      <c r="G22" s="175"/>
      <c r="H22" s="175"/>
      <c r="I22" s="201"/>
      <c r="J22" s="205">
        <f t="shared" si="0"/>
        <v>8</v>
      </c>
      <c r="K22" s="203">
        <v>8</v>
      </c>
      <c r="L22" s="85">
        <f t="shared" si="1"/>
        <v>1</v>
      </c>
      <c r="M22" s="86">
        <f t="shared" si="2"/>
        <v>8</v>
      </c>
      <c r="N22" s="85">
        <f t="shared" si="3"/>
        <v>1</v>
      </c>
      <c r="O22" s="86">
        <f t="shared" si="4"/>
        <v>0</v>
      </c>
      <c r="P22" s="85">
        <f t="shared" si="5"/>
        <v>0</v>
      </c>
      <c r="Q22" s="187"/>
      <c r="R22" s="85">
        <f t="shared" si="36"/>
        <v>0</v>
      </c>
      <c r="S22" s="86">
        <f t="shared" si="7"/>
        <v>8</v>
      </c>
      <c r="T22" s="85">
        <f t="shared" si="8"/>
        <v>1</v>
      </c>
      <c r="U22" s="86">
        <f t="shared" si="9"/>
        <v>0</v>
      </c>
      <c r="V22" s="85">
        <f t="shared" si="10"/>
        <v>0</v>
      </c>
      <c r="W22" s="167"/>
      <c r="X22" s="85">
        <f t="shared" si="11"/>
        <v>0</v>
      </c>
      <c r="Y22" s="86">
        <f t="shared" si="12"/>
        <v>8</v>
      </c>
      <c r="Z22" s="85">
        <f t="shared" si="13"/>
        <v>1</v>
      </c>
      <c r="AA22" s="86">
        <f t="shared" si="14"/>
        <v>0</v>
      </c>
      <c r="AB22" s="85">
        <f t="shared" si="15"/>
        <v>0</v>
      </c>
      <c r="AC22" s="167"/>
      <c r="AD22" s="85">
        <f t="shared" si="16"/>
        <v>0</v>
      </c>
      <c r="AE22" s="86">
        <f t="shared" si="17"/>
        <v>8</v>
      </c>
      <c r="AF22" s="85">
        <f t="shared" si="18"/>
        <v>1</v>
      </c>
      <c r="AG22" s="86">
        <f t="shared" si="19"/>
        <v>0</v>
      </c>
      <c r="AH22" s="85">
        <f t="shared" si="20"/>
        <v>0</v>
      </c>
      <c r="AI22" s="167"/>
      <c r="AJ22" s="85">
        <f t="shared" si="21"/>
        <v>0</v>
      </c>
      <c r="AK22" s="86">
        <f t="shared" si="22"/>
        <v>8</v>
      </c>
      <c r="AL22" s="85">
        <f t="shared" si="23"/>
        <v>1</v>
      </c>
      <c r="AM22" s="86">
        <f t="shared" si="24"/>
        <v>0</v>
      </c>
      <c r="AN22" s="85">
        <f t="shared" si="25"/>
        <v>0</v>
      </c>
      <c r="AO22" s="167"/>
      <c r="AP22" s="85">
        <f t="shared" si="26"/>
        <v>0</v>
      </c>
      <c r="AQ22" s="86">
        <f t="shared" si="27"/>
        <v>8</v>
      </c>
      <c r="AR22" s="85">
        <f t="shared" si="28"/>
        <v>1</v>
      </c>
      <c r="AS22" s="86">
        <f t="shared" si="29"/>
        <v>0</v>
      </c>
      <c r="AT22" s="85">
        <f t="shared" si="30"/>
        <v>0</v>
      </c>
      <c r="AU22" s="167"/>
      <c r="AV22" s="85">
        <f t="shared" si="31"/>
        <v>0</v>
      </c>
      <c r="AW22" s="86">
        <f t="shared" si="32"/>
        <v>8</v>
      </c>
      <c r="AX22" s="85">
        <f t="shared" si="33"/>
        <v>1</v>
      </c>
      <c r="AY22" s="86">
        <f t="shared" si="34"/>
        <v>0</v>
      </c>
      <c r="AZ22" s="85">
        <f t="shared" si="35"/>
        <v>0</v>
      </c>
    </row>
    <row r="23" spans="1:52" ht="22.5">
      <c r="A23" s="182" t="s">
        <v>4686</v>
      </c>
      <c r="B23" s="174" t="s">
        <v>3970</v>
      </c>
      <c r="C23" s="172" t="s">
        <v>3971</v>
      </c>
      <c r="D23" s="174" t="s">
        <v>3969</v>
      </c>
      <c r="E23" s="175">
        <v>39</v>
      </c>
      <c r="F23" s="175"/>
      <c r="G23" s="175"/>
      <c r="H23" s="175"/>
      <c r="I23" s="201"/>
      <c r="J23" s="205">
        <f t="shared" si="0"/>
        <v>39</v>
      </c>
      <c r="K23" s="203">
        <v>39</v>
      </c>
      <c r="L23" s="85">
        <f t="shared" si="1"/>
        <v>1</v>
      </c>
      <c r="M23" s="86">
        <f t="shared" si="2"/>
        <v>39</v>
      </c>
      <c r="N23" s="85">
        <f t="shared" si="3"/>
        <v>1</v>
      </c>
      <c r="O23" s="86">
        <f t="shared" si="4"/>
        <v>0</v>
      </c>
      <c r="P23" s="85">
        <f t="shared" si="5"/>
        <v>0</v>
      </c>
      <c r="Q23" s="187"/>
      <c r="R23" s="85">
        <f t="shared" si="36"/>
        <v>0</v>
      </c>
      <c r="S23" s="86">
        <f t="shared" si="7"/>
        <v>39</v>
      </c>
      <c r="T23" s="85">
        <f t="shared" si="8"/>
        <v>1</v>
      </c>
      <c r="U23" s="86">
        <f t="shared" si="9"/>
        <v>0</v>
      </c>
      <c r="V23" s="85">
        <f t="shared" si="10"/>
        <v>0</v>
      </c>
      <c r="W23" s="167"/>
      <c r="X23" s="85">
        <f t="shared" si="11"/>
        <v>0</v>
      </c>
      <c r="Y23" s="86">
        <f t="shared" si="12"/>
        <v>39</v>
      </c>
      <c r="Z23" s="85">
        <f t="shared" si="13"/>
        <v>1</v>
      </c>
      <c r="AA23" s="86">
        <f t="shared" si="14"/>
        <v>0</v>
      </c>
      <c r="AB23" s="85">
        <f t="shared" si="15"/>
        <v>0</v>
      </c>
      <c r="AC23" s="167"/>
      <c r="AD23" s="85">
        <f t="shared" si="16"/>
        <v>0</v>
      </c>
      <c r="AE23" s="86">
        <f t="shared" si="17"/>
        <v>39</v>
      </c>
      <c r="AF23" s="85">
        <f t="shared" si="18"/>
        <v>1</v>
      </c>
      <c r="AG23" s="86">
        <f t="shared" si="19"/>
        <v>0</v>
      </c>
      <c r="AH23" s="85">
        <f t="shared" si="20"/>
        <v>0</v>
      </c>
      <c r="AI23" s="167"/>
      <c r="AJ23" s="85">
        <f t="shared" si="21"/>
        <v>0</v>
      </c>
      <c r="AK23" s="86">
        <f t="shared" si="22"/>
        <v>39</v>
      </c>
      <c r="AL23" s="85">
        <f t="shared" si="23"/>
        <v>1</v>
      </c>
      <c r="AM23" s="86">
        <f t="shared" si="24"/>
        <v>0</v>
      </c>
      <c r="AN23" s="85">
        <f t="shared" si="25"/>
        <v>0</v>
      </c>
      <c r="AO23" s="167"/>
      <c r="AP23" s="85">
        <f t="shared" si="26"/>
        <v>0</v>
      </c>
      <c r="AQ23" s="86">
        <f t="shared" si="27"/>
        <v>39</v>
      </c>
      <c r="AR23" s="85">
        <f t="shared" si="28"/>
        <v>1</v>
      </c>
      <c r="AS23" s="86">
        <f t="shared" si="29"/>
        <v>0</v>
      </c>
      <c r="AT23" s="85">
        <f t="shared" si="30"/>
        <v>0</v>
      </c>
      <c r="AU23" s="167"/>
      <c r="AV23" s="85">
        <f t="shared" si="31"/>
        <v>0</v>
      </c>
      <c r="AW23" s="86">
        <f t="shared" si="32"/>
        <v>39</v>
      </c>
      <c r="AX23" s="85">
        <f t="shared" si="33"/>
        <v>1</v>
      </c>
      <c r="AY23" s="86">
        <f t="shared" si="34"/>
        <v>0</v>
      </c>
      <c r="AZ23" s="85">
        <f t="shared" si="35"/>
        <v>0</v>
      </c>
    </row>
    <row r="24" spans="1:52" ht="22.5">
      <c r="A24" s="182" t="s">
        <v>4687</v>
      </c>
      <c r="B24" s="174" t="s">
        <v>3972</v>
      </c>
      <c r="C24" s="172" t="s">
        <v>3973</v>
      </c>
      <c r="D24" s="174" t="s">
        <v>3969</v>
      </c>
      <c r="E24" s="175">
        <v>19</v>
      </c>
      <c r="F24" s="175"/>
      <c r="G24" s="175"/>
      <c r="H24" s="175"/>
      <c r="I24" s="201"/>
      <c r="J24" s="205">
        <f t="shared" si="0"/>
        <v>19</v>
      </c>
      <c r="K24" s="203">
        <v>19</v>
      </c>
      <c r="L24" s="85">
        <f t="shared" si="1"/>
        <v>1</v>
      </c>
      <c r="M24" s="86">
        <f t="shared" si="2"/>
        <v>19</v>
      </c>
      <c r="N24" s="85">
        <f t="shared" si="3"/>
        <v>1</v>
      </c>
      <c r="O24" s="86">
        <f t="shared" si="4"/>
        <v>0</v>
      </c>
      <c r="P24" s="85">
        <f t="shared" si="5"/>
        <v>0</v>
      </c>
      <c r="Q24" s="187"/>
      <c r="R24" s="85">
        <f t="shared" si="36"/>
        <v>0</v>
      </c>
      <c r="S24" s="86">
        <f t="shared" si="7"/>
        <v>19</v>
      </c>
      <c r="T24" s="85">
        <f t="shared" si="8"/>
        <v>1</v>
      </c>
      <c r="U24" s="86">
        <f t="shared" si="9"/>
        <v>0</v>
      </c>
      <c r="V24" s="85">
        <f t="shared" si="10"/>
        <v>0</v>
      </c>
      <c r="W24" s="167"/>
      <c r="X24" s="85">
        <f t="shared" si="11"/>
        <v>0</v>
      </c>
      <c r="Y24" s="86">
        <f t="shared" si="12"/>
        <v>19</v>
      </c>
      <c r="Z24" s="85">
        <f t="shared" si="13"/>
        <v>1</v>
      </c>
      <c r="AA24" s="86">
        <f t="shared" si="14"/>
        <v>0</v>
      </c>
      <c r="AB24" s="85">
        <f t="shared" si="15"/>
        <v>0</v>
      </c>
      <c r="AC24" s="167"/>
      <c r="AD24" s="85">
        <f t="shared" si="16"/>
        <v>0</v>
      </c>
      <c r="AE24" s="86">
        <f t="shared" si="17"/>
        <v>19</v>
      </c>
      <c r="AF24" s="85">
        <f t="shared" si="18"/>
        <v>1</v>
      </c>
      <c r="AG24" s="86">
        <f t="shared" si="19"/>
        <v>0</v>
      </c>
      <c r="AH24" s="85">
        <f t="shared" si="20"/>
        <v>0</v>
      </c>
      <c r="AI24" s="167"/>
      <c r="AJ24" s="85">
        <f t="shared" si="21"/>
        <v>0</v>
      </c>
      <c r="AK24" s="86">
        <f t="shared" si="22"/>
        <v>19</v>
      </c>
      <c r="AL24" s="85">
        <f t="shared" si="23"/>
        <v>1</v>
      </c>
      <c r="AM24" s="86">
        <f t="shared" si="24"/>
        <v>0</v>
      </c>
      <c r="AN24" s="85">
        <f t="shared" si="25"/>
        <v>0</v>
      </c>
      <c r="AO24" s="167"/>
      <c r="AP24" s="85">
        <f t="shared" si="26"/>
        <v>0</v>
      </c>
      <c r="AQ24" s="86">
        <f t="shared" si="27"/>
        <v>19</v>
      </c>
      <c r="AR24" s="85">
        <f t="shared" si="28"/>
        <v>1</v>
      </c>
      <c r="AS24" s="86">
        <f t="shared" si="29"/>
        <v>0</v>
      </c>
      <c r="AT24" s="85">
        <f t="shared" si="30"/>
        <v>0</v>
      </c>
      <c r="AU24" s="167"/>
      <c r="AV24" s="85">
        <f t="shared" si="31"/>
        <v>0</v>
      </c>
      <c r="AW24" s="86">
        <f t="shared" si="32"/>
        <v>19</v>
      </c>
      <c r="AX24" s="85">
        <f t="shared" si="33"/>
        <v>1</v>
      </c>
      <c r="AY24" s="86">
        <f t="shared" si="34"/>
        <v>0</v>
      </c>
      <c r="AZ24" s="85">
        <f t="shared" si="35"/>
        <v>0</v>
      </c>
    </row>
    <row r="25" spans="1:52" ht="22.5">
      <c r="A25" s="182" t="s">
        <v>4688</v>
      </c>
      <c r="B25" s="174" t="s">
        <v>3974</v>
      </c>
      <c r="C25" s="172" t="s">
        <v>3975</v>
      </c>
      <c r="D25" s="174" t="s">
        <v>3943</v>
      </c>
      <c r="E25" s="175">
        <v>3.42</v>
      </c>
      <c r="F25" s="175"/>
      <c r="G25" s="175"/>
      <c r="H25" s="175"/>
      <c r="I25" s="201"/>
      <c r="J25" s="205">
        <f t="shared" si="0"/>
        <v>3.42</v>
      </c>
      <c r="K25" s="203">
        <v>3.42</v>
      </c>
      <c r="L25" s="85">
        <f t="shared" si="1"/>
        <v>1</v>
      </c>
      <c r="M25" s="86">
        <f t="shared" si="2"/>
        <v>3.42</v>
      </c>
      <c r="N25" s="85">
        <f t="shared" si="3"/>
        <v>1</v>
      </c>
      <c r="O25" s="86">
        <f t="shared" si="4"/>
        <v>0</v>
      </c>
      <c r="P25" s="85">
        <f t="shared" si="5"/>
        <v>0</v>
      </c>
      <c r="Q25" s="187"/>
      <c r="R25" s="85">
        <f t="shared" si="36"/>
        <v>0</v>
      </c>
      <c r="S25" s="86">
        <f t="shared" si="7"/>
        <v>3.42</v>
      </c>
      <c r="T25" s="85">
        <f t="shared" si="8"/>
        <v>1</v>
      </c>
      <c r="U25" s="86">
        <f t="shared" si="9"/>
        <v>0</v>
      </c>
      <c r="V25" s="85">
        <f t="shared" si="10"/>
        <v>0</v>
      </c>
      <c r="W25" s="167"/>
      <c r="X25" s="85">
        <f t="shared" si="11"/>
        <v>0</v>
      </c>
      <c r="Y25" s="86">
        <f t="shared" si="12"/>
        <v>3.42</v>
      </c>
      <c r="Z25" s="85">
        <f t="shared" si="13"/>
        <v>1</v>
      </c>
      <c r="AA25" s="86">
        <f t="shared" si="14"/>
        <v>0</v>
      </c>
      <c r="AB25" s="85">
        <f t="shared" si="15"/>
        <v>0</v>
      </c>
      <c r="AC25" s="167"/>
      <c r="AD25" s="85">
        <f t="shared" si="16"/>
        <v>0</v>
      </c>
      <c r="AE25" s="86">
        <f t="shared" si="17"/>
        <v>3.42</v>
      </c>
      <c r="AF25" s="85">
        <f t="shared" si="18"/>
        <v>1</v>
      </c>
      <c r="AG25" s="86">
        <f t="shared" si="19"/>
        <v>0</v>
      </c>
      <c r="AH25" s="85">
        <f t="shared" si="20"/>
        <v>0</v>
      </c>
      <c r="AI25" s="167"/>
      <c r="AJ25" s="85">
        <f t="shared" si="21"/>
        <v>0</v>
      </c>
      <c r="AK25" s="86">
        <f t="shared" si="22"/>
        <v>3.42</v>
      </c>
      <c r="AL25" s="85">
        <f t="shared" si="23"/>
        <v>1</v>
      </c>
      <c r="AM25" s="86">
        <f t="shared" si="24"/>
        <v>0</v>
      </c>
      <c r="AN25" s="85">
        <f t="shared" si="25"/>
        <v>0</v>
      </c>
      <c r="AO25" s="167"/>
      <c r="AP25" s="85">
        <f t="shared" si="26"/>
        <v>0</v>
      </c>
      <c r="AQ25" s="86">
        <f t="shared" si="27"/>
        <v>3.42</v>
      </c>
      <c r="AR25" s="85">
        <f t="shared" si="28"/>
        <v>1</v>
      </c>
      <c r="AS25" s="86">
        <f t="shared" si="29"/>
        <v>0</v>
      </c>
      <c r="AT25" s="85">
        <f t="shared" si="30"/>
        <v>0</v>
      </c>
      <c r="AU25" s="167"/>
      <c r="AV25" s="85">
        <f t="shared" si="31"/>
        <v>0</v>
      </c>
      <c r="AW25" s="86">
        <f t="shared" si="32"/>
        <v>3.42</v>
      </c>
      <c r="AX25" s="85">
        <f t="shared" si="33"/>
        <v>1</v>
      </c>
      <c r="AY25" s="86">
        <f t="shared" si="34"/>
        <v>0</v>
      </c>
      <c r="AZ25" s="85">
        <f t="shared" si="35"/>
        <v>0</v>
      </c>
    </row>
    <row r="26" spans="1:52" ht="22.5">
      <c r="A26" s="182" t="s">
        <v>4689</v>
      </c>
      <c r="B26" s="174" t="s">
        <v>3976</v>
      </c>
      <c r="C26" s="172" t="s">
        <v>3977</v>
      </c>
      <c r="D26" s="174" t="s">
        <v>3943</v>
      </c>
      <c r="E26" s="175">
        <v>20.49</v>
      </c>
      <c r="F26" s="175"/>
      <c r="G26" s="175"/>
      <c r="H26" s="175"/>
      <c r="I26" s="201"/>
      <c r="J26" s="205">
        <f t="shared" si="0"/>
        <v>20.49</v>
      </c>
      <c r="K26" s="203">
        <v>20.49</v>
      </c>
      <c r="L26" s="85">
        <f t="shared" si="1"/>
        <v>1</v>
      </c>
      <c r="M26" s="86">
        <f t="shared" si="2"/>
        <v>20.49</v>
      </c>
      <c r="N26" s="85">
        <f t="shared" si="3"/>
        <v>1</v>
      </c>
      <c r="O26" s="86">
        <f t="shared" si="4"/>
        <v>0</v>
      </c>
      <c r="P26" s="85">
        <f t="shared" si="5"/>
        <v>0</v>
      </c>
      <c r="Q26" s="187"/>
      <c r="R26" s="85">
        <f t="shared" si="36"/>
        <v>0</v>
      </c>
      <c r="S26" s="86">
        <f t="shared" si="7"/>
        <v>20.49</v>
      </c>
      <c r="T26" s="85">
        <f t="shared" si="8"/>
        <v>1</v>
      </c>
      <c r="U26" s="86">
        <f t="shared" si="9"/>
        <v>0</v>
      </c>
      <c r="V26" s="85">
        <f t="shared" si="10"/>
        <v>0</v>
      </c>
      <c r="W26" s="167"/>
      <c r="X26" s="85">
        <f t="shared" si="11"/>
        <v>0</v>
      </c>
      <c r="Y26" s="86">
        <f t="shared" si="12"/>
        <v>20.49</v>
      </c>
      <c r="Z26" s="85">
        <f t="shared" si="13"/>
        <v>1</v>
      </c>
      <c r="AA26" s="86">
        <f t="shared" si="14"/>
        <v>0</v>
      </c>
      <c r="AB26" s="85">
        <f t="shared" si="15"/>
        <v>0</v>
      </c>
      <c r="AC26" s="167"/>
      <c r="AD26" s="85">
        <f t="shared" si="16"/>
        <v>0</v>
      </c>
      <c r="AE26" s="86">
        <f t="shared" si="17"/>
        <v>20.49</v>
      </c>
      <c r="AF26" s="85">
        <f t="shared" si="18"/>
        <v>1</v>
      </c>
      <c r="AG26" s="86">
        <f t="shared" si="19"/>
        <v>0</v>
      </c>
      <c r="AH26" s="85">
        <f t="shared" si="20"/>
        <v>0</v>
      </c>
      <c r="AI26" s="167"/>
      <c r="AJ26" s="85">
        <f t="shared" si="21"/>
        <v>0</v>
      </c>
      <c r="AK26" s="86">
        <f t="shared" si="22"/>
        <v>20.49</v>
      </c>
      <c r="AL26" s="85">
        <f t="shared" si="23"/>
        <v>1</v>
      </c>
      <c r="AM26" s="86">
        <f t="shared" si="24"/>
        <v>0</v>
      </c>
      <c r="AN26" s="85">
        <f t="shared" si="25"/>
        <v>0</v>
      </c>
      <c r="AO26" s="167"/>
      <c r="AP26" s="85">
        <f t="shared" si="26"/>
        <v>0</v>
      </c>
      <c r="AQ26" s="86">
        <f t="shared" si="27"/>
        <v>20.49</v>
      </c>
      <c r="AR26" s="85">
        <f t="shared" si="28"/>
        <v>1</v>
      </c>
      <c r="AS26" s="86">
        <f t="shared" si="29"/>
        <v>0</v>
      </c>
      <c r="AT26" s="85">
        <f t="shared" si="30"/>
        <v>0</v>
      </c>
      <c r="AU26" s="167"/>
      <c r="AV26" s="85">
        <f t="shared" si="31"/>
        <v>0</v>
      </c>
      <c r="AW26" s="86">
        <f t="shared" si="32"/>
        <v>20.49</v>
      </c>
      <c r="AX26" s="85">
        <f t="shared" si="33"/>
        <v>1</v>
      </c>
      <c r="AY26" s="86">
        <f t="shared" si="34"/>
        <v>0</v>
      </c>
      <c r="AZ26" s="85">
        <f t="shared" si="35"/>
        <v>0</v>
      </c>
    </row>
    <row r="27" spans="1:52" ht="22.5">
      <c r="A27" s="182" t="s">
        <v>4690</v>
      </c>
      <c r="B27" s="174" t="s">
        <v>3978</v>
      </c>
      <c r="C27" s="172" t="s">
        <v>3979</v>
      </c>
      <c r="D27" s="174" t="s">
        <v>3940</v>
      </c>
      <c r="E27" s="175">
        <v>46.64</v>
      </c>
      <c r="F27" s="175"/>
      <c r="G27" s="175"/>
      <c r="H27" s="175"/>
      <c r="I27" s="201"/>
      <c r="J27" s="205">
        <f t="shared" si="0"/>
        <v>46.64</v>
      </c>
      <c r="K27" s="203">
        <v>46.64</v>
      </c>
      <c r="L27" s="85">
        <f t="shared" si="1"/>
        <v>1</v>
      </c>
      <c r="M27" s="86">
        <f t="shared" si="2"/>
        <v>46.64</v>
      </c>
      <c r="N27" s="85">
        <f t="shared" si="3"/>
        <v>1</v>
      </c>
      <c r="O27" s="86">
        <f t="shared" si="4"/>
        <v>0</v>
      </c>
      <c r="P27" s="85">
        <f t="shared" si="5"/>
        <v>0</v>
      </c>
      <c r="Q27" s="187"/>
      <c r="R27" s="85">
        <f t="shared" si="36"/>
        <v>0</v>
      </c>
      <c r="S27" s="86">
        <f t="shared" si="7"/>
        <v>46.64</v>
      </c>
      <c r="T27" s="85">
        <f t="shared" si="8"/>
        <v>1</v>
      </c>
      <c r="U27" s="86">
        <f t="shared" si="9"/>
        <v>0</v>
      </c>
      <c r="V27" s="85">
        <f t="shared" si="10"/>
        <v>0</v>
      </c>
      <c r="W27" s="167"/>
      <c r="X27" s="85">
        <f t="shared" si="11"/>
        <v>0</v>
      </c>
      <c r="Y27" s="86">
        <f t="shared" si="12"/>
        <v>46.64</v>
      </c>
      <c r="Z27" s="85">
        <f t="shared" si="13"/>
        <v>1</v>
      </c>
      <c r="AA27" s="86">
        <f t="shared" si="14"/>
        <v>0</v>
      </c>
      <c r="AB27" s="85">
        <f t="shared" si="15"/>
        <v>0</v>
      </c>
      <c r="AC27" s="167"/>
      <c r="AD27" s="85">
        <f t="shared" si="16"/>
        <v>0</v>
      </c>
      <c r="AE27" s="86">
        <f t="shared" si="17"/>
        <v>46.64</v>
      </c>
      <c r="AF27" s="85">
        <f t="shared" si="18"/>
        <v>1</v>
      </c>
      <c r="AG27" s="86">
        <f t="shared" si="19"/>
        <v>0</v>
      </c>
      <c r="AH27" s="85">
        <f t="shared" si="20"/>
        <v>0</v>
      </c>
      <c r="AI27" s="167"/>
      <c r="AJ27" s="85">
        <f t="shared" si="21"/>
        <v>0</v>
      </c>
      <c r="AK27" s="86">
        <f t="shared" si="22"/>
        <v>46.64</v>
      </c>
      <c r="AL27" s="85">
        <f t="shared" si="23"/>
        <v>1</v>
      </c>
      <c r="AM27" s="86">
        <f t="shared" si="24"/>
        <v>0</v>
      </c>
      <c r="AN27" s="85">
        <f t="shared" si="25"/>
        <v>0</v>
      </c>
      <c r="AO27" s="167"/>
      <c r="AP27" s="85">
        <f t="shared" si="26"/>
        <v>0</v>
      </c>
      <c r="AQ27" s="86">
        <f t="shared" si="27"/>
        <v>46.64</v>
      </c>
      <c r="AR27" s="85">
        <f t="shared" si="28"/>
        <v>1</v>
      </c>
      <c r="AS27" s="86">
        <f t="shared" si="29"/>
        <v>0</v>
      </c>
      <c r="AT27" s="85">
        <f t="shared" si="30"/>
        <v>0</v>
      </c>
      <c r="AU27" s="167"/>
      <c r="AV27" s="85">
        <f t="shared" si="31"/>
        <v>0</v>
      </c>
      <c r="AW27" s="86">
        <f t="shared" si="32"/>
        <v>46.64</v>
      </c>
      <c r="AX27" s="85">
        <f t="shared" si="33"/>
        <v>1</v>
      </c>
      <c r="AY27" s="86">
        <f t="shared" si="34"/>
        <v>0</v>
      </c>
      <c r="AZ27" s="85">
        <f t="shared" si="35"/>
        <v>0</v>
      </c>
    </row>
    <row r="28" spans="1:52" ht="22.5">
      <c r="A28" s="182" t="s">
        <v>4691</v>
      </c>
      <c r="B28" s="174" t="s">
        <v>3980</v>
      </c>
      <c r="C28" s="172" t="s">
        <v>3981</v>
      </c>
      <c r="D28" s="174" t="s">
        <v>3940</v>
      </c>
      <c r="E28" s="175">
        <v>2.4</v>
      </c>
      <c r="F28" s="175"/>
      <c r="G28" s="175"/>
      <c r="H28" s="175"/>
      <c r="I28" s="201"/>
      <c r="J28" s="205">
        <f t="shared" si="0"/>
        <v>2.4</v>
      </c>
      <c r="K28" s="203">
        <v>2.4</v>
      </c>
      <c r="L28" s="85">
        <f t="shared" si="1"/>
        <v>1</v>
      </c>
      <c r="M28" s="86">
        <f t="shared" si="2"/>
        <v>2.4</v>
      </c>
      <c r="N28" s="85">
        <f t="shared" si="3"/>
        <v>1</v>
      </c>
      <c r="O28" s="86">
        <f t="shared" si="4"/>
        <v>0</v>
      </c>
      <c r="P28" s="85">
        <f t="shared" si="5"/>
        <v>0</v>
      </c>
      <c r="Q28" s="187"/>
      <c r="R28" s="85">
        <f t="shared" si="36"/>
        <v>0</v>
      </c>
      <c r="S28" s="86">
        <f t="shared" si="7"/>
        <v>2.4</v>
      </c>
      <c r="T28" s="85">
        <f t="shared" si="8"/>
        <v>1</v>
      </c>
      <c r="U28" s="86">
        <f t="shared" si="9"/>
        <v>0</v>
      </c>
      <c r="V28" s="85">
        <f t="shared" si="10"/>
        <v>0</v>
      </c>
      <c r="W28" s="167"/>
      <c r="X28" s="85">
        <f t="shared" si="11"/>
        <v>0</v>
      </c>
      <c r="Y28" s="86">
        <f t="shared" si="12"/>
        <v>2.4</v>
      </c>
      <c r="Z28" s="85">
        <f t="shared" si="13"/>
        <v>1</v>
      </c>
      <c r="AA28" s="86">
        <f t="shared" si="14"/>
        <v>0</v>
      </c>
      <c r="AB28" s="85">
        <f t="shared" si="15"/>
        <v>0</v>
      </c>
      <c r="AC28" s="167"/>
      <c r="AD28" s="85">
        <f t="shared" si="16"/>
        <v>0</v>
      </c>
      <c r="AE28" s="86">
        <f t="shared" si="17"/>
        <v>2.4</v>
      </c>
      <c r="AF28" s="85">
        <f t="shared" si="18"/>
        <v>1</v>
      </c>
      <c r="AG28" s="86">
        <f t="shared" si="19"/>
        <v>0</v>
      </c>
      <c r="AH28" s="85">
        <f t="shared" si="20"/>
        <v>0</v>
      </c>
      <c r="AI28" s="167"/>
      <c r="AJ28" s="85">
        <f t="shared" si="21"/>
        <v>0</v>
      </c>
      <c r="AK28" s="86">
        <f t="shared" si="22"/>
        <v>2.4</v>
      </c>
      <c r="AL28" s="85">
        <f t="shared" si="23"/>
        <v>1</v>
      </c>
      <c r="AM28" s="86">
        <f t="shared" si="24"/>
        <v>0</v>
      </c>
      <c r="AN28" s="85">
        <f t="shared" si="25"/>
        <v>0</v>
      </c>
      <c r="AO28" s="167"/>
      <c r="AP28" s="85">
        <f t="shared" si="26"/>
        <v>0</v>
      </c>
      <c r="AQ28" s="86">
        <f t="shared" si="27"/>
        <v>2.4</v>
      </c>
      <c r="AR28" s="85">
        <f t="shared" si="28"/>
        <v>1</v>
      </c>
      <c r="AS28" s="86">
        <f t="shared" si="29"/>
        <v>0</v>
      </c>
      <c r="AT28" s="85">
        <f t="shared" si="30"/>
        <v>0</v>
      </c>
      <c r="AU28" s="167"/>
      <c r="AV28" s="85">
        <f t="shared" si="31"/>
        <v>0</v>
      </c>
      <c r="AW28" s="86">
        <f t="shared" si="32"/>
        <v>2.4</v>
      </c>
      <c r="AX28" s="85">
        <f t="shared" si="33"/>
        <v>1</v>
      </c>
      <c r="AY28" s="86">
        <f t="shared" si="34"/>
        <v>0</v>
      </c>
      <c r="AZ28" s="85">
        <f t="shared" si="35"/>
        <v>0</v>
      </c>
    </row>
    <row r="29" spans="1:52" ht="20.100000000000001" customHeight="1">
      <c r="A29" s="182" t="s">
        <v>4692</v>
      </c>
      <c r="B29" s="174" t="s">
        <v>3982</v>
      </c>
      <c r="C29" s="172" t="s">
        <v>3983</v>
      </c>
      <c r="D29" s="174" t="s">
        <v>3943</v>
      </c>
      <c r="E29" s="175">
        <v>11.47</v>
      </c>
      <c r="F29" s="175"/>
      <c r="G29" s="175"/>
      <c r="H29" s="175"/>
      <c r="I29" s="201"/>
      <c r="J29" s="205">
        <f t="shared" si="0"/>
        <v>11.47</v>
      </c>
      <c r="K29" s="203">
        <v>11.47</v>
      </c>
      <c r="L29" s="85">
        <f t="shared" si="1"/>
        <v>1</v>
      </c>
      <c r="M29" s="86">
        <f t="shared" si="2"/>
        <v>11.47</v>
      </c>
      <c r="N29" s="85">
        <f t="shared" si="3"/>
        <v>1</v>
      </c>
      <c r="O29" s="86">
        <f t="shared" si="4"/>
        <v>0</v>
      </c>
      <c r="P29" s="85">
        <f t="shared" si="5"/>
        <v>0</v>
      </c>
      <c r="Q29" s="187"/>
      <c r="R29" s="85">
        <f t="shared" si="36"/>
        <v>0</v>
      </c>
      <c r="S29" s="86">
        <f t="shared" si="7"/>
        <v>11.47</v>
      </c>
      <c r="T29" s="85">
        <f t="shared" si="8"/>
        <v>1</v>
      </c>
      <c r="U29" s="86">
        <f t="shared" si="9"/>
        <v>0</v>
      </c>
      <c r="V29" s="85">
        <f t="shared" si="10"/>
        <v>0</v>
      </c>
      <c r="W29" s="167"/>
      <c r="X29" s="85">
        <f t="shared" si="11"/>
        <v>0</v>
      </c>
      <c r="Y29" s="86">
        <f t="shared" si="12"/>
        <v>11.47</v>
      </c>
      <c r="Z29" s="85">
        <f t="shared" si="13"/>
        <v>1</v>
      </c>
      <c r="AA29" s="86">
        <f t="shared" si="14"/>
        <v>0</v>
      </c>
      <c r="AB29" s="85">
        <f t="shared" si="15"/>
        <v>0</v>
      </c>
      <c r="AC29" s="167"/>
      <c r="AD29" s="85">
        <f t="shared" si="16"/>
        <v>0</v>
      </c>
      <c r="AE29" s="86">
        <f t="shared" si="17"/>
        <v>11.47</v>
      </c>
      <c r="AF29" s="85">
        <f t="shared" si="18"/>
        <v>1</v>
      </c>
      <c r="AG29" s="86">
        <f t="shared" si="19"/>
        <v>0</v>
      </c>
      <c r="AH29" s="85">
        <f t="shared" si="20"/>
        <v>0</v>
      </c>
      <c r="AI29" s="167"/>
      <c r="AJ29" s="85">
        <f t="shared" si="21"/>
        <v>0</v>
      </c>
      <c r="AK29" s="86">
        <f t="shared" si="22"/>
        <v>11.47</v>
      </c>
      <c r="AL29" s="85">
        <f t="shared" si="23"/>
        <v>1</v>
      </c>
      <c r="AM29" s="86">
        <f t="shared" si="24"/>
        <v>0</v>
      </c>
      <c r="AN29" s="85">
        <f t="shared" si="25"/>
        <v>0</v>
      </c>
      <c r="AO29" s="167"/>
      <c r="AP29" s="85">
        <f t="shared" si="26"/>
        <v>0</v>
      </c>
      <c r="AQ29" s="86">
        <f t="shared" si="27"/>
        <v>11.47</v>
      </c>
      <c r="AR29" s="85">
        <f t="shared" si="28"/>
        <v>1</v>
      </c>
      <c r="AS29" s="86">
        <f t="shared" si="29"/>
        <v>0</v>
      </c>
      <c r="AT29" s="85">
        <f t="shared" si="30"/>
        <v>0</v>
      </c>
      <c r="AU29" s="167"/>
      <c r="AV29" s="85">
        <f t="shared" si="31"/>
        <v>0</v>
      </c>
      <c r="AW29" s="86">
        <f t="shared" si="32"/>
        <v>11.47</v>
      </c>
      <c r="AX29" s="85">
        <f t="shared" si="33"/>
        <v>1</v>
      </c>
      <c r="AY29" s="86">
        <f t="shared" si="34"/>
        <v>0</v>
      </c>
      <c r="AZ29" s="85">
        <f t="shared" si="35"/>
        <v>0</v>
      </c>
    </row>
    <row r="30" spans="1:52" ht="33.75">
      <c r="A30" s="182" t="s">
        <v>4693</v>
      </c>
      <c r="B30" s="174" t="s">
        <v>3984</v>
      </c>
      <c r="C30" s="172" t="s">
        <v>3985</v>
      </c>
      <c r="D30" s="174" t="s">
        <v>3937</v>
      </c>
      <c r="E30" s="175">
        <v>155.11000000000001</v>
      </c>
      <c r="F30" s="175"/>
      <c r="G30" s="175"/>
      <c r="H30" s="175"/>
      <c r="I30" s="201"/>
      <c r="J30" s="205">
        <f t="shared" si="0"/>
        <v>155.11000000000001</v>
      </c>
      <c r="K30" s="203">
        <v>75.19</v>
      </c>
      <c r="L30" s="85">
        <f t="shared" si="1"/>
        <v>0.48475275610856805</v>
      </c>
      <c r="M30" s="86">
        <f t="shared" si="2"/>
        <v>75.19</v>
      </c>
      <c r="N30" s="85">
        <f t="shared" si="3"/>
        <v>0.48475275610856805</v>
      </c>
      <c r="O30" s="86">
        <f t="shared" si="4"/>
        <v>79.920000000000016</v>
      </c>
      <c r="P30" s="85">
        <f t="shared" si="5"/>
        <v>0.51524724389143195</v>
      </c>
      <c r="Q30" s="191">
        <v>79.92</v>
      </c>
      <c r="R30" s="85">
        <f t="shared" si="36"/>
        <v>0.51524724389143184</v>
      </c>
      <c r="S30" s="86">
        <f t="shared" si="7"/>
        <v>155.11000000000001</v>
      </c>
      <c r="T30" s="85">
        <f t="shared" si="8"/>
        <v>1</v>
      </c>
      <c r="U30" s="86">
        <f t="shared" si="9"/>
        <v>0</v>
      </c>
      <c r="V30" s="85">
        <f t="shared" si="10"/>
        <v>0</v>
      </c>
      <c r="W30" s="167"/>
      <c r="X30" s="85">
        <f t="shared" si="11"/>
        <v>0</v>
      </c>
      <c r="Y30" s="86">
        <f t="shared" si="12"/>
        <v>155.11000000000001</v>
      </c>
      <c r="Z30" s="85">
        <f t="shared" si="13"/>
        <v>1</v>
      </c>
      <c r="AA30" s="86">
        <f t="shared" si="14"/>
        <v>0</v>
      </c>
      <c r="AB30" s="85">
        <f t="shared" si="15"/>
        <v>0</v>
      </c>
      <c r="AC30" s="167"/>
      <c r="AD30" s="85">
        <f t="shared" si="16"/>
        <v>0</v>
      </c>
      <c r="AE30" s="86">
        <f t="shared" si="17"/>
        <v>155.11000000000001</v>
      </c>
      <c r="AF30" s="85">
        <f t="shared" si="18"/>
        <v>1</v>
      </c>
      <c r="AG30" s="86">
        <f t="shared" si="19"/>
        <v>0</v>
      </c>
      <c r="AH30" s="85">
        <f t="shared" si="20"/>
        <v>0</v>
      </c>
      <c r="AI30" s="167"/>
      <c r="AJ30" s="85">
        <f t="shared" si="21"/>
        <v>0</v>
      </c>
      <c r="AK30" s="86">
        <f t="shared" si="22"/>
        <v>155.11000000000001</v>
      </c>
      <c r="AL30" s="85">
        <f t="shared" si="23"/>
        <v>1</v>
      </c>
      <c r="AM30" s="86">
        <f t="shared" si="24"/>
        <v>0</v>
      </c>
      <c r="AN30" s="85">
        <f t="shared" si="25"/>
        <v>0</v>
      </c>
      <c r="AO30" s="167"/>
      <c r="AP30" s="85">
        <f t="shared" si="26"/>
        <v>0</v>
      </c>
      <c r="AQ30" s="86">
        <f t="shared" si="27"/>
        <v>155.11000000000001</v>
      </c>
      <c r="AR30" s="85">
        <f t="shared" si="28"/>
        <v>1</v>
      </c>
      <c r="AS30" s="86">
        <f t="shared" si="29"/>
        <v>0</v>
      </c>
      <c r="AT30" s="85">
        <f t="shared" si="30"/>
        <v>0</v>
      </c>
      <c r="AU30" s="167"/>
      <c r="AV30" s="85">
        <f t="shared" si="31"/>
        <v>0</v>
      </c>
      <c r="AW30" s="86">
        <f t="shared" si="32"/>
        <v>155.11000000000001</v>
      </c>
      <c r="AX30" s="85">
        <f t="shared" si="33"/>
        <v>1</v>
      </c>
      <c r="AY30" s="86">
        <f t="shared" si="34"/>
        <v>0</v>
      </c>
      <c r="AZ30" s="85">
        <f t="shared" si="35"/>
        <v>0</v>
      </c>
    </row>
    <row r="31" spans="1:52" ht="33.75">
      <c r="A31" s="182" t="s">
        <v>4694</v>
      </c>
      <c r="B31" s="174" t="s">
        <v>3986</v>
      </c>
      <c r="C31" s="172" t="s">
        <v>3987</v>
      </c>
      <c r="D31" s="174" t="s">
        <v>3988</v>
      </c>
      <c r="E31" s="175">
        <v>1</v>
      </c>
      <c r="F31" s="175"/>
      <c r="G31" s="175"/>
      <c r="H31" s="175"/>
      <c r="I31" s="201"/>
      <c r="J31" s="205">
        <f t="shared" si="0"/>
        <v>1</v>
      </c>
      <c r="K31" s="203"/>
      <c r="L31" s="85">
        <f t="shared" ref="L31" si="37">IF($C31="","",K31/$E31)</f>
        <v>0</v>
      </c>
      <c r="M31" s="86">
        <f t="shared" ref="M31" si="38">IF($B31="","",SUM(K31))</f>
        <v>0</v>
      </c>
      <c r="N31" s="85">
        <f t="shared" ref="N31" si="39">IF($B31="","",M31/$E31)</f>
        <v>0</v>
      </c>
      <c r="O31" s="86">
        <f t="shared" ref="O31" si="40">IF($B31="","",$E31-M31)</f>
        <v>1</v>
      </c>
      <c r="P31" s="85">
        <f t="shared" ref="P31" si="41">IF($B31="","",O31/$E31)</f>
        <v>1</v>
      </c>
      <c r="Q31" s="191">
        <v>1</v>
      </c>
      <c r="R31" s="85">
        <f t="shared" ref="R31" si="42">IF($C31="","",Q31/$E31)</f>
        <v>1</v>
      </c>
      <c r="S31" s="86">
        <f t="shared" ref="S31" si="43">IF($B31="","",SUM(Q31+M31))</f>
        <v>1</v>
      </c>
      <c r="T31" s="85">
        <f t="shared" ref="T31" si="44">IF($B31="","",S31/$E31)</f>
        <v>1</v>
      </c>
      <c r="U31" s="86">
        <f t="shared" ref="U31" si="45">IF($B31="","",$E31-S31)</f>
        <v>0</v>
      </c>
      <c r="V31" s="85">
        <f t="shared" ref="V31" si="46">IF($B31="","",U31/$E31)</f>
        <v>0</v>
      </c>
      <c r="W31" s="167"/>
      <c r="X31" s="85">
        <f t="shared" ref="X31" si="47">IF($C31="","",W31/$E31)</f>
        <v>0</v>
      </c>
      <c r="Y31" s="86">
        <f t="shared" ref="Y31" si="48">IF($B31="","",SUM(W31+S31))</f>
        <v>1</v>
      </c>
      <c r="Z31" s="85">
        <f t="shared" ref="Z31" si="49">IF($B31="","",Y31/$E31)</f>
        <v>1</v>
      </c>
      <c r="AA31" s="86">
        <f t="shared" ref="AA31" si="50">IF($B31="","",$E31-Y31)</f>
        <v>0</v>
      </c>
      <c r="AB31" s="85">
        <f t="shared" ref="AB31" si="51">IF($B31="","",AA31/$E31)</f>
        <v>0</v>
      </c>
      <c r="AC31" s="167"/>
      <c r="AD31" s="85">
        <f t="shared" ref="AD31" si="52">IF($C31="","",AC31/$E31)</f>
        <v>0</v>
      </c>
      <c r="AE31" s="86">
        <f t="shared" ref="AE31" si="53">IF($B31="","",SUM(AC31+Y31))</f>
        <v>1</v>
      </c>
      <c r="AF31" s="85">
        <f t="shared" ref="AF31" si="54">IF($B31="","",AE31/$E31)</f>
        <v>1</v>
      </c>
      <c r="AG31" s="86">
        <f t="shared" ref="AG31" si="55">IF($B31="","",$E31-AE31)</f>
        <v>0</v>
      </c>
      <c r="AH31" s="85">
        <f t="shared" ref="AH31" si="56">IF($B31="","",AG31/$E31)</f>
        <v>0</v>
      </c>
      <c r="AI31" s="167"/>
      <c r="AJ31" s="85">
        <f t="shared" ref="AJ31" si="57">IF($C31="","",AI31/$E31)</f>
        <v>0</v>
      </c>
      <c r="AK31" s="86">
        <f t="shared" ref="AK31" si="58">IF($B31="","",SUM(AI31+AE31))</f>
        <v>1</v>
      </c>
      <c r="AL31" s="85">
        <f t="shared" ref="AL31" si="59">IF($B31="","",AK31/$E31)</f>
        <v>1</v>
      </c>
      <c r="AM31" s="86">
        <f t="shared" ref="AM31" si="60">IF($B31="","",$E31-AK31)</f>
        <v>0</v>
      </c>
      <c r="AN31" s="85">
        <f t="shared" ref="AN31" si="61">IF($B31="","",AM31/$E31)</f>
        <v>0</v>
      </c>
      <c r="AO31" s="167"/>
      <c r="AP31" s="85">
        <f t="shared" ref="AP31" si="62">IF($C31="","",AO31/$E31)</f>
        <v>0</v>
      </c>
      <c r="AQ31" s="86">
        <f t="shared" ref="AQ31" si="63">IF($B31="","",SUM(AO31+AK31))</f>
        <v>1</v>
      </c>
      <c r="AR31" s="85">
        <f t="shared" ref="AR31" si="64">IF($B31="","",AQ31/$E31)</f>
        <v>1</v>
      </c>
      <c r="AS31" s="86">
        <f t="shared" ref="AS31" si="65">IF($B31="","",$E31-AQ31)</f>
        <v>0</v>
      </c>
      <c r="AT31" s="85">
        <f t="shared" ref="AT31" si="66">IF($B31="","",AS31/$E31)</f>
        <v>0</v>
      </c>
      <c r="AU31" s="167"/>
      <c r="AV31" s="85">
        <f t="shared" ref="AV31" si="67">IF($C31="","",AU31/$E31)</f>
        <v>0</v>
      </c>
      <c r="AW31" s="86">
        <f t="shared" ref="AW31" si="68">IF($B31="","",SUM(AU31+AQ31))</f>
        <v>1</v>
      </c>
      <c r="AX31" s="85">
        <f t="shared" ref="AX31" si="69">IF($B31="","",AW31/$E31)</f>
        <v>1</v>
      </c>
      <c r="AY31" s="86">
        <f t="shared" ref="AY31" si="70">IF($B31="","",$E31-AW31)</f>
        <v>0</v>
      </c>
      <c r="AZ31" s="85">
        <f t="shared" ref="AZ31" si="71">IF($B31="","",AY31/$E31)</f>
        <v>0</v>
      </c>
    </row>
    <row r="32" spans="1:52" ht="22.5">
      <c r="A32" s="182" t="s">
        <v>4694</v>
      </c>
      <c r="B32" s="174" t="s">
        <v>3989</v>
      </c>
      <c r="C32" s="172" t="s">
        <v>3990</v>
      </c>
      <c r="D32" s="174" t="s">
        <v>3940</v>
      </c>
      <c r="E32" s="175">
        <v>26.06</v>
      </c>
      <c r="F32" s="175"/>
      <c r="G32" s="175"/>
      <c r="H32" s="175"/>
      <c r="I32" s="201"/>
      <c r="J32" s="205">
        <f t="shared" si="0"/>
        <v>26.06</v>
      </c>
      <c r="K32" s="203"/>
      <c r="L32" s="85">
        <f t="shared" si="1"/>
        <v>0</v>
      </c>
      <c r="M32" s="86">
        <f t="shared" si="2"/>
        <v>0</v>
      </c>
      <c r="N32" s="85">
        <f t="shared" si="3"/>
        <v>0</v>
      </c>
      <c r="O32" s="86">
        <f t="shared" si="4"/>
        <v>26.06</v>
      </c>
      <c r="P32" s="85">
        <f t="shared" si="5"/>
        <v>1</v>
      </c>
      <c r="Q32" s="191">
        <v>26.06</v>
      </c>
      <c r="R32" s="85">
        <f t="shared" si="36"/>
        <v>1</v>
      </c>
      <c r="S32" s="86">
        <f t="shared" si="7"/>
        <v>26.06</v>
      </c>
      <c r="T32" s="85">
        <f t="shared" si="8"/>
        <v>1</v>
      </c>
      <c r="U32" s="86">
        <f t="shared" si="9"/>
        <v>0</v>
      </c>
      <c r="V32" s="85">
        <f t="shared" si="10"/>
        <v>0</v>
      </c>
      <c r="W32" s="167"/>
      <c r="X32" s="85">
        <f t="shared" si="11"/>
        <v>0</v>
      </c>
      <c r="Y32" s="86">
        <f t="shared" si="12"/>
        <v>26.06</v>
      </c>
      <c r="Z32" s="85">
        <f t="shared" si="13"/>
        <v>1</v>
      </c>
      <c r="AA32" s="86">
        <f t="shared" si="14"/>
        <v>0</v>
      </c>
      <c r="AB32" s="85">
        <f t="shared" si="15"/>
        <v>0</v>
      </c>
      <c r="AC32" s="167"/>
      <c r="AD32" s="85">
        <f t="shared" si="16"/>
        <v>0</v>
      </c>
      <c r="AE32" s="86">
        <f t="shared" si="17"/>
        <v>26.06</v>
      </c>
      <c r="AF32" s="85">
        <f t="shared" si="18"/>
        <v>1</v>
      </c>
      <c r="AG32" s="86">
        <f t="shared" si="19"/>
        <v>0</v>
      </c>
      <c r="AH32" s="85">
        <f t="shared" si="20"/>
        <v>0</v>
      </c>
      <c r="AI32" s="167"/>
      <c r="AJ32" s="85">
        <f t="shared" si="21"/>
        <v>0</v>
      </c>
      <c r="AK32" s="86">
        <f t="shared" si="22"/>
        <v>26.06</v>
      </c>
      <c r="AL32" s="85">
        <f t="shared" si="23"/>
        <v>1</v>
      </c>
      <c r="AM32" s="86">
        <f t="shared" si="24"/>
        <v>0</v>
      </c>
      <c r="AN32" s="85">
        <f t="shared" si="25"/>
        <v>0</v>
      </c>
      <c r="AO32" s="167"/>
      <c r="AP32" s="85">
        <f t="shared" si="26"/>
        <v>0</v>
      </c>
      <c r="AQ32" s="86">
        <f t="shared" si="27"/>
        <v>26.06</v>
      </c>
      <c r="AR32" s="85">
        <f t="shared" si="28"/>
        <v>1</v>
      </c>
      <c r="AS32" s="86">
        <f t="shared" si="29"/>
        <v>0</v>
      </c>
      <c r="AT32" s="85">
        <f t="shared" si="30"/>
        <v>0</v>
      </c>
      <c r="AU32" s="167"/>
      <c r="AV32" s="85">
        <f t="shared" si="31"/>
        <v>0</v>
      </c>
      <c r="AW32" s="86">
        <f t="shared" si="32"/>
        <v>26.06</v>
      </c>
      <c r="AX32" s="85">
        <f t="shared" si="33"/>
        <v>1</v>
      </c>
      <c r="AY32" s="86">
        <f t="shared" si="34"/>
        <v>0</v>
      </c>
      <c r="AZ32" s="85">
        <f t="shared" si="35"/>
        <v>0</v>
      </c>
    </row>
    <row r="33" spans="1:52" ht="22.5">
      <c r="A33" s="181" t="s">
        <v>4695</v>
      </c>
      <c r="B33" s="178" t="s">
        <v>3911</v>
      </c>
      <c r="C33" s="179"/>
      <c r="D33" s="179"/>
      <c r="E33" s="179"/>
      <c r="F33" s="179"/>
      <c r="G33" s="179"/>
      <c r="H33" s="179"/>
      <c r="I33" s="202"/>
      <c r="J33" s="205" t="str">
        <f t="shared" si="0"/>
        <v/>
      </c>
      <c r="K33" s="203"/>
      <c r="L33" s="85"/>
      <c r="M33" s="85"/>
      <c r="N33" s="85"/>
      <c r="O33" s="85"/>
      <c r="P33" s="85"/>
      <c r="Q33" s="186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</row>
    <row r="34" spans="1:52" ht="33.75">
      <c r="A34" s="182" t="s">
        <v>4697</v>
      </c>
      <c r="B34" s="174" t="s">
        <v>3991</v>
      </c>
      <c r="C34" s="172" t="s">
        <v>3992</v>
      </c>
      <c r="D34" s="174" t="s">
        <v>3947</v>
      </c>
      <c r="E34" s="175">
        <v>75.94</v>
      </c>
      <c r="F34" s="175"/>
      <c r="G34" s="175"/>
      <c r="H34" s="175"/>
      <c r="I34" s="201"/>
      <c r="J34" s="205">
        <f t="shared" si="0"/>
        <v>75.94</v>
      </c>
      <c r="K34" s="203">
        <v>75.94</v>
      </c>
      <c r="L34" s="85">
        <f t="shared" si="1"/>
        <v>1</v>
      </c>
      <c r="M34" s="86">
        <f t="shared" si="2"/>
        <v>75.94</v>
      </c>
      <c r="N34" s="85">
        <f t="shared" si="3"/>
        <v>1</v>
      </c>
      <c r="O34" s="86">
        <f t="shared" si="4"/>
        <v>0</v>
      </c>
      <c r="P34" s="85">
        <f t="shared" si="5"/>
        <v>0</v>
      </c>
      <c r="Q34" s="185"/>
      <c r="R34" s="85">
        <f t="shared" si="36"/>
        <v>0</v>
      </c>
      <c r="S34" s="86">
        <f t="shared" si="7"/>
        <v>75.94</v>
      </c>
      <c r="T34" s="85">
        <f t="shared" si="8"/>
        <v>1</v>
      </c>
      <c r="U34" s="86">
        <f t="shared" si="9"/>
        <v>0</v>
      </c>
      <c r="V34" s="85">
        <f t="shared" si="10"/>
        <v>0</v>
      </c>
      <c r="W34" s="167"/>
      <c r="X34" s="85">
        <f t="shared" si="11"/>
        <v>0</v>
      </c>
      <c r="Y34" s="86">
        <f t="shared" si="12"/>
        <v>75.94</v>
      </c>
      <c r="Z34" s="85">
        <f t="shared" si="13"/>
        <v>1</v>
      </c>
      <c r="AA34" s="86">
        <f t="shared" si="14"/>
        <v>0</v>
      </c>
      <c r="AB34" s="85">
        <f t="shared" si="15"/>
        <v>0</v>
      </c>
      <c r="AC34" s="167"/>
      <c r="AD34" s="85">
        <f t="shared" si="16"/>
        <v>0</v>
      </c>
      <c r="AE34" s="86">
        <f t="shared" si="17"/>
        <v>75.94</v>
      </c>
      <c r="AF34" s="85">
        <f t="shared" si="18"/>
        <v>1</v>
      </c>
      <c r="AG34" s="86">
        <f t="shared" si="19"/>
        <v>0</v>
      </c>
      <c r="AH34" s="85">
        <f t="shared" si="20"/>
        <v>0</v>
      </c>
      <c r="AI34" s="167"/>
      <c r="AJ34" s="85">
        <f t="shared" si="21"/>
        <v>0</v>
      </c>
      <c r="AK34" s="86">
        <f t="shared" si="22"/>
        <v>75.94</v>
      </c>
      <c r="AL34" s="85">
        <f t="shared" si="23"/>
        <v>1</v>
      </c>
      <c r="AM34" s="86">
        <f t="shared" si="24"/>
        <v>0</v>
      </c>
      <c r="AN34" s="85">
        <f t="shared" si="25"/>
        <v>0</v>
      </c>
      <c r="AO34" s="167"/>
      <c r="AP34" s="85">
        <f t="shared" si="26"/>
        <v>0</v>
      </c>
      <c r="AQ34" s="86">
        <f t="shared" si="27"/>
        <v>75.94</v>
      </c>
      <c r="AR34" s="85">
        <f t="shared" si="28"/>
        <v>1</v>
      </c>
      <c r="AS34" s="86">
        <f t="shared" si="29"/>
        <v>0</v>
      </c>
      <c r="AT34" s="85">
        <f t="shared" si="30"/>
        <v>0</v>
      </c>
      <c r="AU34" s="167"/>
      <c r="AV34" s="85">
        <f t="shared" si="31"/>
        <v>0</v>
      </c>
      <c r="AW34" s="86">
        <f t="shared" si="32"/>
        <v>75.94</v>
      </c>
      <c r="AX34" s="85">
        <f t="shared" si="33"/>
        <v>1</v>
      </c>
      <c r="AY34" s="86">
        <f t="shared" si="34"/>
        <v>0</v>
      </c>
      <c r="AZ34" s="85">
        <f t="shared" si="35"/>
        <v>0</v>
      </c>
    </row>
    <row r="35" spans="1:52" ht="33.75">
      <c r="A35" s="182" t="s">
        <v>4698</v>
      </c>
      <c r="B35" s="174" t="s">
        <v>3993</v>
      </c>
      <c r="C35" s="172" t="s">
        <v>3994</v>
      </c>
      <c r="D35" s="174" t="s">
        <v>3947</v>
      </c>
      <c r="E35" s="175">
        <v>11.66</v>
      </c>
      <c r="F35" s="175"/>
      <c r="G35" s="175"/>
      <c r="H35" s="175"/>
      <c r="I35" s="201"/>
      <c r="J35" s="205">
        <f t="shared" si="0"/>
        <v>11.66</v>
      </c>
      <c r="K35" s="203">
        <v>11.66</v>
      </c>
      <c r="L35" s="85">
        <f t="shared" si="1"/>
        <v>1</v>
      </c>
      <c r="M35" s="86">
        <f t="shared" si="2"/>
        <v>11.66</v>
      </c>
      <c r="N35" s="85">
        <f t="shared" si="3"/>
        <v>1</v>
      </c>
      <c r="O35" s="86">
        <f t="shared" si="4"/>
        <v>0</v>
      </c>
      <c r="P35" s="85">
        <f t="shared" si="5"/>
        <v>0</v>
      </c>
      <c r="Q35" s="185"/>
      <c r="R35" s="85">
        <f t="shared" si="36"/>
        <v>0</v>
      </c>
      <c r="S35" s="86">
        <f t="shared" si="7"/>
        <v>11.66</v>
      </c>
      <c r="T35" s="85">
        <f t="shared" si="8"/>
        <v>1</v>
      </c>
      <c r="U35" s="86">
        <f t="shared" si="9"/>
        <v>0</v>
      </c>
      <c r="V35" s="85">
        <f t="shared" si="10"/>
        <v>0</v>
      </c>
      <c r="W35" s="167"/>
      <c r="X35" s="85">
        <f t="shared" si="11"/>
        <v>0</v>
      </c>
      <c r="Y35" s="86">
        <f t="shared" si="12"/>
        <v>11.66</v>
      </c>
      <c r="Z35" s="85">
        <f t="shared" si="13"/>
        <v>1</v>
      </c>
      <c r="AA35" s="86">
        <f t="shared" si="14"/>
        <v>0</v>
      </c>
      <c r="AB35" s="85">
        <f t="shared" si="15"/>
        <v>0</v>
      </c>
      <c r="AC35" s="167"/>
      <c r="AD35" s="85">
        <f t="shared" si="16"/>
        <v>0</v>
      </c>
      <c r="AE35" s="86">
        <f t="shared" si="17"/>
        <v>11.66</v>
      </c>
      <c r="AF35" s="85">
        <f t="shared" si="18"/>
        <v>1</v>
      </c>
      <c r="AG35" s="86">
        <f t="shared" si="19"/>
        <v>0</v>
      </c>
      <c r="AH35" s="85">
        <f t="shared" si="20"/>
        <v>0</v>
      </c>
      <c r="AI35" s="167"/>
      <c r="AJ35" s="85">
        <f t="shared" si="21"/>
        <v>0</v>
      </c>
      <c r="AK35" s="86">
        <f t="shared" si="22"/>
        <v>11.66</v>
      </c>
      <c r="AL35" s="85">
        <f t="shared" si="23"/>
        <v>1</v>
      </c>
      <c r="AM35" s="86">
        <f t="shared" si="24"/>
        <v>0</v>
      </c>
      <c r="AN35" s="85">
        <f t="shared" si="25"/>
        <v>0</v>
      </c>
      <c r="AO35" s="167"/>
      <c r="AP35" s="85">
        <f t="shared" si="26"/>
        <v>0</v>
      </c>
      <c r="AQ35" s="86">
        <f t="shared" si="27"/>
        <v>11.66</v>
      </c>
      <c r="AR35" s="85">
        <f t="shared" si="28"/>
        <v>1</v>
      </c>
      <c r="AS35" s="86">
        <f t="shared" si="29"/>
        <v>0</v>
      </c>
      <c r="AT35" s="85">
        <f t="shared" si="30"/>
        <v>0</v>
      </c>
      <c r="AU35" s="167"/>
      <c r="AV35" s="85">
        <f t="shared" si="31"/>
        <v>0</v>
      </c>
      <c r="AW35" s="86">
        <f t="shared" si="32"/>
        <v>11.66</v>
      </c>
      <c r="AX35" s="85">
        <f t="shared" si="33"/>
        <v>1</v>
      </c>
      <c r="AY35" s="86">
        <f t="shared" si="34"/>
        <v>0</v>
      </c>
      <c r="AZ35" s="85">
        <f t="shared" si="35"/>
        <v>0</v>
      </c>
    </row>
    <row r="36" spans="1:52" ht="20.100000000000001" customHeight="1">
      <c r="A36" s="182" t="s">
        <v>4699</v>
      </c>
      <c r="B36" s="174" t="s">
        <v>3995</v>
      </c>
      <c r="C36" s="172" t="s">
        <v>3996</v>
      </c>
      <c r="D36" s="174" t="s">
        <v>3947</v>
      </c>
      <c r="E36" s="175">
        <v>66.05</v>
      </c>
      <c r="F36" s="175"/>
      <c r="G36" s="175"/>
      <c r="H36" s="175"/>
      <c r="I36" s="201"/>
      <c r="J36" s="205">
        <f t="shared" si="0"/>
        <v>66.05</v>
      </c>
      <c r="K36" s="203">
        <v>66.05</v>
      </c>
      <c r="L36" s="85">
        <f t="shared" si="1"/>
        <v>1</v>
      </c>
      <c r="M36" s="86">
        <f t="shared" si="2"/>
        <v>66.05</v>
      </c>
      <c r="N36" s="85">
        <f t="shared" si="3"/>
        <v>1</v>
      </c>
      <c r="O36" s="86">
        <f t="shared" si="4"/>
        <v>0</v>
      </c>
      <c r="P36" s="85">
        <f t="shared" si="5"/>
        <v>0</v>
      </c>
      <c r="Q36" s="185"/>
      <c r="R36" s="85">
        <f t="shared" si="36"/>
        <v>0</v>
      </c>
      <c r="S36" s="86">
        <f t="shared" si="7"/>
        <v>66.05</v>
      </c>
      <c r="T36" s="85">
        <f t="shared" si="8"/>
        <v>1</v>
      </c>
      <c r="U36" s="86">
        <f t="shared" si="9"/>
        <v>0</v>
      </c>
      <c r="V36" s="85">
        <f t="shared" si="10"/>
        <v>0</v>
      </c>
      <c r="W36" s="167"/>
      <c r="X36" s="85">
        <f t="shared" si="11"/>
        <v>0</v>
      </c>
      <c r="Y36" s="86">
        <f t="shared" si="12"/>
        <v>66.05</v>
      </c>
      <c r="Z36" s="85">
        <f t="shared" si="13"/>
        <v>1</v>
      </c>
      <c r="AA36" s="86">
        <f t="shared" si="14"/>
        <v>0</v>
      </c>
      <c r="AB36" s="85">
        <f t="shared" si="15"/>
        <v>0</v>
      </c>
      <c r="AC36" s="167"/>
      <c r="AD36" s="85">
        <f t="shared" si="16"/>
        <v>0</v>
      </c>
      <c r="AE36" s="86">
        <f t="shared" si="17"/>
        <v>66.05</v>
      </c>
      <c r="AF36" s="85">
        <f t="shared" si="18"/>
        <v>1</v>
      </c>
      <c r="AG36" s="86">
        <f t="shared" si="19"/>
        <v>0</v>
      </c>
      <c r="AH36" s="85">
        <f t="shared" si="20"/>
        <v>0</v>
      </c>
      <c r="AI36" s="167"/>
      <c r="AJ36" s="85">
        <f t="shared" si="21"/>
        <v>0</v>
      </c>
      <c r="AK36" s="86">
        <f t="shared" si="22"/>
        <v>66.05</v>
      </c>
      <c r="AL36" s="85">
        <f t="shared" si="23"/>
        <v>1</v>
      </c>
      <c r="AM36" s="86">
        <f t="shared" si="24"/>
        <v>0</v>
      </c>
      <c r="AN36" s="85">
        <f t="shared" si="25"/>
        <v>0</v>
      </c>
      <c r="AO36" s="167"/>
      <c r="AP36" s="85">
        <f t="shared" si="26"/>
        <v>0</v>
      </c>
      <c r="AQ36" s="86">
        <f t="shared" si="27"/>
        <v>66.05</v>
      </c>
      <c r="AR36" s="85">
        <f t="shared" si="28"/>
        <v>1</v>
      </c>
      <c r="AS36" s="86">
        <f t="shared" si="29"/>
        <v>0</v>
      </c>
      <c r="AT36" s="85">
        <f t="shared" si="30"/>
        <v>0</v>
      </c>
      <c r="AU36" s="167"/>
      <c r="AV36" s="85">
        <f t="shared" si="31"/>
        <v>0</v>
      </c>
      <c r="AW36" s="86">
        <f t="shared" si="32"/>
        <v>66.05</v>
      </c>
      <c r="AX36" s="85">
        <f t="shared" si="33"/>
        <v>1</v>
      </c>
      <c r="AY36" s="86">
        <f t="shared" si="34"/>
        <v>0</v>
      </c>
      <c r="AZ36" s="85">
        <f t="shared" si="35"/>
        <v>0</v>
      </c>
    </row>
    <row r="37" spans="1:52" ht="16.5">
      <c r="A37" s="181" t="s">
        <v>4700</v>
      </c>
      <c r="B37" s="178" t="s">
        <v>3912</v>
      </c>
      <c r="C37" s="179"/>
      <c r="D37" s="179"/>
      <c r="E37" s="179"/>
      <c r="F37" s="179"/>
      <c r="G37" s="179"/>
      <c r="H37" s="179"/>
      <c r="I37" s="202"/>
      <c r="J37" s="179"/>
      <c r="K37" s="203"/>
      <c r="L37" s="85"/>
      <c r="M37" s="85"/>
      <c r="N37" s="85"/>
      <c r="O37" s="85"/>
      <c r="P37" s="85"/>
      <c r="Q37" s="186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</row>
    <row r="38" spans="1:52" ht="22.5">
      <c r="A38" s="181" t="s">
        <v>4702</v>
      </c>
      <c r="B38" s="178" t="s">
        <v>3914</v>
      </c>
      <c r="C38" s="179"/>
      <c r="D38" s="179"/>
      <c r="E38" s="179"/>
      <c r="F38" s="179"/>
      <c r="G38" s="179"/>
      <c r="H38" s="179"/>
      <c r="I38" s="202"/>
      <c r="J38" s="179"/>
      <c r="K38" s="203"/>
      <c r="L38" s="85"/>
      <c r="M38" s="85"/>
      <c r="N38" s="85"/>
      <c r="O38" s="85"/>
      <c r="P38" s="85"/>
      <c r="Q38" s="186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</row>
    <row r="39" spans="1:52" ht="45">
      <c r="A39" s="182" t="s">
        <v>4704</v>
      </c>
      <c r="B39" s="233" t="s">
        <v>3997</v>
      </c>
      <c r="C39" s="234" t="s">
        <v>3998</v>
      </c>
      <c r="D39" s="174" t="s">
        <v>3937</v>
      </c>
      <c r="E39" s="175">
        <v>84.3</v>
      </c>
      <c r="F39" s="175"/>
      <c r="G39" s="175"/>
      <c r="H39" s="231">
        <v>-84.3</v>
      </c>
      <c r="I39" s="232">
        <f>H39/E39</f>
        <v>-1</v>
      </c>
      <c r="J39" s="205">
        <f t="shared" ref="J39:J49" si="72">IF(D39="","",SUM(E39,F39,H39))</f>
        <v>0</v>
      </c>
      <c r="K39" s="203"/>
      <c r="L39" s="85">
        <f t="shared" si="1"/>
        <v>0</v>
      </c>
      <c r="M39" s="86">
        <f t="shared" si="2"/>
        <v>0</v>
      </c>
      <c r="N39" s="85">
        <f t="shared" si="3"/>
        <v>0</v>
      </c>
      <c r="O39" s="86">
        <f t="shared" si="4"/>
        <v>84.3</v>
      </c>
      <c r="P39" s="85">
        <f t="shared" si="5"/>
        <v>1</v>
      </c>
      <c r="Q39" s="192"/>
      <c r="R39" s="85">
        <f t="shared" si="36"/>
        <v>0</v>
      </c>
      <c r="S39" s="86">
        <f t="shared" si="7"/>
        <v>0</v>
      </c>
      <c r="T39" s="85">
        <f t="shared" si="8"/>
        <v>0</v>
      </c>
      <c r="U39" s="86">
        <f t="shared" si="9"/>
        <v>84.3</v>
      </c>
      <c r="V39" s="85">
        <f t="shared" si="10"/>
        <v>1</v>
      </c>
      <c r="W39" s="167"/>
      <c r="X39" s="85">
        <f t="shared" si="11"/>
        <v>0</v>
      </c>
      <c r="Y39" s="86">
        <f t="shared" si="12"/>
        <v>0</v>
      </c>
      <c r="Z39" s="85">
        <f t="shared" si="13"/>
        <v>0</v>
      </c>
      <c r="AA39" s="86">
        <f t="shared" si="14"/>
        <v>84.3</v>
      </c>
      <c r="AB39" s="85">
        <f t="shared" si="15"/>
        <v>1</v>
      </c>
      <c r="AC39" s="167"/>
      <c r="AD39" s="85">
        <f t="shared" si="16"/>
        <v>0</v>
      </c>
      <c r="AE39" s="86">
        <f t="shared" si="17"/>
        <v>0</v>
      </c>
      <c r="AF39" s="85">
        <f t="shared" si="18"/>
        <v>0</v>
      </c>
      <c r="AG39" s="86">
        <f t="shared" si="19"/>
        <v>84.3</v>
      </c>
      <c r="AH39" s="85">
        <f t="shared" si="20"/>
        <v>1</v>
      </c>
      <c r="AI39" s="167"/>
      <c r="AJ39" s="85">
        <f t="shared" si="21"/>
        <v>0</v>
      </c>
      <c r="AK39" s="86">
        <f t="shared" si="22"/>
        <v>0</v>
      </c>
      <c r="AL39" s="85">
        <f t="shared" si="23"/>
        <v>0</v>
      </c>
      <c r="AM39" s="86">
        <f t="shared" si="24"/>
        <v>84.3</v>
      </c>
      <c r="AN39" s="85">
        <f t="shared" si="25"/>
        <v>1</v>
      </c>
      <c r="AO39" s="167"/>
      <c r="AP39" s="85">
        <f t="shared" si="26"/>
        <v>0</v>
      </c>
      <c r="AQ39" s="86">
        <f t="shared" si="27"/>
        <v>0</v>
      </c>
      <c r="AR39" s="85">
        <f t="shared" si="28"/>
        <v>0</v>
      </c>
      <c r="AS39" s="86">
        <f t="shared" si="29"/>
        <v>84.3</v>
      </c>
      <c r="AT39" s="85">
        <f t="shared" si="30"/>
        <v>1</v>
      </c>
      <c r="AU39" s="167"/>
      <c r="AV39" s="85">
        <f t="shared" si="31"/>
        <v>0</v>
      </c>
      <c r="AW39" s="86">
        <f t="shared" si="32"/>
        <v>0</v>
      </c>
      <c r="AX39" s="85">
        <f t="shared" si="33"/>
        <v>0</v>
      </c>
      <c r="AY39" s="86">
        <f t="shared" si="34"/>
        <v>84.3</v>
      </c>
      <c r="AZ39" s="85">
        <f t="shared" si="35"/>
        <v>1</v>
      </c>
    </row>
    <row r="40" spans="1:52" ht="22.5">
      <c r="A40" s="182" t="s">
        <v>4705</v>
      </c>
      <c r="B40" s="233" t="s">
        <v>3999</v>
      </c>
      <c r="C40" s="234" t="s">
        <v>4000</v>
      </c>
      <c r="D40" s="174" t="s">
        <v>4001</v>
      </c>
      <c r="E40" s="175">
        <v>283.2</v>
      </c>
      <c r="F40" s="175"/>
      <c r="G40" s="175"/>
      <c r="H40" s="231">
        <v>-283.2</v>
      </c>
      <c r="I40" s="232">
        <f>H40/E40</f>
        <v>-1</v>
      </c>
      <c r="J40" s="205">
        <f t="shared" si="72"/>
        <v>0</v>
      </c>
      <c r="K40" s="203"/>
      <c r="L40" s="85">
        <f t="shared" si="1"/>
        <v>0</v>
      </c>
      <c r="M40" s="86">
        <f t="shared" si="2"/>
        <v>0</v>
      </c>
      <c r="N40" s="85">
        <f t="shared" si="3"/>
        <v>0</v>
      </c>
      <c r="O40" s="86">
        <f t="shared" si="4"/>
        <v>283.2</v>
      </c>
      <c r="P40" s="85">
        <f t="shared" si="5"/>
        <v>1</v>
      </c>
      <c r="Q40" s="192"/>
      <c r="R40" s="85">
        <f t="shared" si="36"/>
        <v>0</v>
      </c>
      <c r="S40" s="86">
        <f t="shared" si="7"/>
        <v>0</v>
      </c>
      <c r="T40" s="85">
        <f t="shared" si="8"/>
        <v>0</v>
      </c>
      <c r="U40" s="86">
        <f t="shared" si="9"/>
        <v>283.2</v>
      </c>
      <c r="V40" s="85">
        <f t="shared" si="10"/>
        <v>1</v>
      </c>
      <c r="W40" s="167"/>
      <c r="X40" s="85">
        <f t="shared" si="11"/>
        <v>0</v>
      </c>
      <c r="Y40" s="86">
        <f t="shared" si="12"/>
        <v>0</v>
      </c>
      <c r="Z40" s="85">
        <f t="shared" si="13"/>
        <v>0</v>
      </c>
      <c r="AA40" s="86">
        <f t="shared" si="14"/>
        <v>283.2</v>
      </c>
      <c r="AB40" s="85">
        <f t="shared" si="15"/>
        <v>1</v>
      </c>
      <c r="AC40" s="167"/>
      <c r="AD40" s="85">
        <f t="shared" si="16"/>
        <v>0</v>
      </c>
      <c r="AE40" s="86">
        <f t="shared" si="17"/>
        <v>0</v>
      </c>
      <c r="AF40" s="85">
        <f t="shared" si="18"/>
        <v>0</v>
      </c>
      <c r="AG40" s="86">
        <f t="shared" si="19"/>
        <v>283.2</v>
      </c>
      <c r="AH40" s="85">
        <f t="shared" si="20"/>
        <v>1</v>
      </c>
      <c r="AI40" s="167"/>
      <c r="AJ40" s="85">
        <f t="shared" si="21"/>
        <v>0</v>
      </c>
      <c r="AK40" s="86">
        <f t="shared" si="22"/>
        <v>0</v>
      </c>
      <c r="AL40" s="85">
        <f t="shared" si="23"/>
        <v>0</v>
      </c>
      <c r="AM40" s="86">
        <f t="shared" si="24"/>
        <v>283.2</v>
      </c>
      <c r="AN40" s="85">
        <f t="shared" si="25"/>
        <v>1</v>
      </c>
      <c r="AO40" s="167"/>
      <c r="AP40" s="85">
        <f t="shared" si="26"/>
        <v>0</v>
      </c>
      <c r="AQ40" s="86">
        <f t="shared" si="27"/>
        <v>0</v>
      </c>
      <c r="AR40" s="85">
        <f t="shared" si="28"/>
        <v>0</v>
      </c>
      <c r="AS40" s="86">
        <f t="shared" si="29"/>
        <v>283.2</v>
      </c>
      <c r="AT40" s="85">
        <f t="shared" si="30"/>
        <v>1</v>
      </c>
      <c r="AU40" s="167"/>
      <c r="AV40" s="85">
        <f t="shared" si="31"/>
        <v>0</v>
      </c>
      <c r="AW40" s="86">
        <f t="shared" si="32"/>
        <v>0</v>
      </c>
      <c r="AX40" s="85">
        <f t="shared" si="33"/>
        <v>0</v>
      </c>
      <c r="AY40" s="86">
        <f t="shared" si="34"/>
        <v>283.2</v>
      </c>
      <c r="AZ40" s="85">
        <f t="shared" si="35"/>
        <v>1</v>
      </c>
    </row>
    <row r="41" spans="1:52" ht="33.75">
      <c r="A41" s="182" t="s">
        <v>4706</v>
      </c>
      <c r="B41" s="233" t="s">
        <v>4002</v>
      </c>
      <c r="C41" s="234" t="s">
        <v>4003</v>
      </c>
      <c r="D41" s="174" t="s">
        <v>4001</v>
      </c>
      <c r="E41" s="175">
        <v>27</v>
      </c>
      <c r="F41" s="175"/>
      <c r="G41" s="175"/>
      <c r="H41" s="231">
        <v>-27</v>
      </c>
      <c r="I41" s="232">
        <f>H41/E41</f>
        <v>-1</v>
      </c>
      <c r="J41" s="205">
        <f t="shared" si="72"/>
        <v>0</v>
      </c>
      <c r="K41" s="203"/>
      <c r="L41" s="85">
        <f t="shared" si="1"/>
        <v>0</v>
      </c>
      <c r="M41" s="86">
        <f t="shared" si="2"/>
        <v>0</v>
      </c>
      <c r="N41" s="85">
        <f t="shared" si="3"/>
        <v>0</v>
      </c>
      <c r="O41" s="86">
        <f t="shared" si="4"/>
        <v>27</v>
      </c>
      <c r="P41" s="85">
        <f t="shared" si="5"/>
        <v>1</v>
      </c>
      <c r="Q41" s="192"/>
      <c r="R41" s="85">
        <f t="shared" si="36"/>
        <v>0</v>
      </c>
      <c r="S41" s="86">
        <f t="shared" si="7"/>
        <v>0</v>
      </c>
      <c r="T41" s="85">
        <f t="shared" si="8"/>
        <v>0</v>
      </c>
      <c r="U41" s="86">
        <f t="shared" si="9"/>
        <v>27</v>
      </c>
      <c r="V41" s="85">
        <f t="shared" si="10"/>
        <v>1</v>
      </c>
      <c r="W41" s="167"/>
      <c r="X41" s="85">
        <f t="shared" si="11"/>
        <v>0</v>
      </c>
      <c r="Y41" s="86">
        <f t="shared" si="12"/>
        <v>0</v>
      </c>
      <c r="Z41" s="85">
        <f t="shared" si="13"/>
        <v>0</v>
      </c>
      <c r="AA41" s="86">
        <f t="shared" si="14"/>
        <v>27</v>
      </c>
      <c r="AB41" s="85">
        <f t="shared" si="15"/>
        <v>1</v>
      </c>
      <c r="AC41" s="167"/>
      <c r="AD41" s="85">
        <f t="shared" si="16"/>
        <v>0</v>
      </c>
      <c r="AE41" s="86">
        <f t="shared" si="17"/>
        <v>0</v>
      </c>
      <c r="AF41" s="85">
        <f t="shared" si="18"/>
        <v>0</v>
      </c>
      <c r="AG41" s="86">
        <f t="shared" si="19"/>
        <v>27</v>
      </c>
      <c r="AH41" s="85">
        <f t="shared" si="20"/>
        <v>1</v>
      </c>
      <c r="AI41" s="167"/>
      <c r="AJ41" s="85">
        <f t="shared" si="21"/>
        <v>0</v>
      </c>
      <c r="AK41" s="86">
        <f t="shared" si="22"/>
        <v>0</v>
      </c>
      <c r="AL41" s="85">
        <f t="shared" si="23"/>
        <v>0</v>
      </c>
      <c r="AM41" s="86">
        <f t="shared" si="24"/>
        <v>27</v>
      </c>
      <c r="AN41" s="85">
        <f t="shared" si="25"/>
        <v>1</v>
      </c>
      <c r="AO41" s="167"/>
      <c r="AP41" s="85">
        <f t="shared" si="26"/>
        <v>0</v>
      </c>
      <c r="AQ41" s="86">
        <f t="shared" si="27"/>
        <v>0</v>
      </c>
      <c r="AR41" s="85">
        <f t="shared" si="28"/>
        <v>0</v>
      </c>
      <c r="AS41" s="86">
        <f t="shared" si="29"/>
        <v>27</v>
      </c>
      <c r="AT41" s="85">
        <f t="shared" si="30"/>
        <v>1</v>
      </c>
      <c r="AU41" s="167"/>
      <c r="AV41" s="85">
        <f t="shared" si="31"/>
        <v>0</v>
      </c>
      <c r="AW41" s="86">
        <f t="shared" si="32"/>
        <v>0</v>
      </c>
      <c r="AX41" s="85">
        <f t="shared" si="33"/>
        <v>0</v>
      </c>
      <c r="AY41" s="86">
        <f t="shared" si="34"/>
        <v>27</v>
      </c>
      <c r="AZ41" s="85">
        <f t="shared" si="35"/>
        <v>1</v>
      </c>
    </row>
    <row r="42" spans="1:52" ht="33.75">
      <c r="A42" s="182" t="s">
        <v>4707</v>
      </c>
      <c r="B42" s="174" t="s">
        <v>4004</v>
      </c>
      <c r="C42" s="172" t="s">
        <v>4005</v>
      </c>
      <c r="D42" s="174" t="s">
        <v>3943</v>
      </c>
      <c r="E42" s="175">
        <v>18.11</v>
      </c>
      <c r="F42" s="175"/>
      <c r="G42" s="175"/>
      <c r="H42" s="175"/>
      <c r="I42" s="201"/>
      <c r="J42" s="205">
        <f t="shared" si="72"/>
        <v>18.11</v>
      </c>
      <c r="K42" s="203">
        <v>18.11</v>
      </c>
      <c r="L42" s="85">
        <f t="shared" si="1"/>
        <v>1</v>
      </c>
      <c r="M42" s="86">
        <f t="shared" si="2"/>
        <v>18.11</v>
      </c>
      <c r="N42" s="85">
        <f t="shared" si="3"/>
        <v>1</v>
      </c>
      <c r="O42" s="86">
        <f t="shared" si="4"/>
        <v>0</v>
      </c>
      <c r="P42" s="85">
        <f t="shared" si="5"/>
        <v>0</v>
      </c>
      <c r="Q42" s="187"/>
      <c r="R42" s="85">
        <f t="shared" si="36"/>
        <v>0</v>
      </c>
      <c r="S42" s="86">
        <f t="shared" si="7"/>
        <v>18.11</v>
      </c>
      <c r="T42" s="85">
        <f t="shared" si="8"/>
        <v>1</v>
      </c>
      <c r="U42" s="86">
        <f t="shared" si="9"/>
        <v>0</v>
      </c>
      <c r="V42" s="85">
        <f t="shared" si="10"/>
        <v>0</v>
      </c>
      <c r="W42" s="167"/>
      <c r="X42" s="85">
        <f t="shared" si="11"/>
        <v>0</v>
      </c>
      <c r="Y42" s="86">
        <f t="shared" si="12"/>
        <v>18.11</v>
      </c>
      <c r="Z42" s="85">
        <f t="shared" si="13"/>
        <v>1</v>
      </c>
      <c r="AA42" s="86">
        <f t="shared" si="14"/>
        <v>0</v>
      </c>
      <c r="AB42" s="85">
        <f t="shared" si="15"/>
        <v>0</v>
      </c>
      <c r="AC42" s="167"/>
      <c r="AD42" s="85">
        <f t="shared" si="16"/>
        <v>0</v>
      </c>
      <c r="AE42" s="86">
        <f t="shared" si="17"/>
        <v>18.11</v>
      </c>
      <c r="AF42" s="85">
        <f t="shared" si="18"/>
        <v>1</v>
      </c>
      <c r="AG42" s="86">
        <f t="shared" si="19"/>
        <v>0</v>
      </c>
      <c r="AH42" s="85">
        <f t="shared" si="20"/>
        <v>0</v>
      </c>
      <c r="AI42" s="167"/>
      <c r="AJ42" s="85">
        <f t="shared" si="21"/>
        <v>0</v>
      </c>
      <c r="AK42" s="86">
        <f t="shared" si="22"/>
        <v>18.11</v>
      </c>
      <c r="AL42" s="85">
        <f t="shared" si="23"/>
        <v>1</v>
      </c>
      <c r="AM42" s="86">
        <f t="shared" si="24"/>
        <v>0</v>
      </c>
      <c r="AN42" s="85">
        <f t="shared" si="25"/>
        <v>0</v>
      </c>
      <c r="AO42" s="167"/>
      <c r="AP42" s="85">
        <f t="shared" si="26"/>
        <v>0</v>
      </c>
      <c r="AQ42" s="86">
        <f t="shared" si="27"/>
        <v>18.11</v>
      </c>
      <c r="AR42" s="85">
        <f t="shared" si="28"/>
        <v>1</v>
      </c>
      <c r="AS42" s="86">
        <f t="shared" si="29"/>
        <v>0</v>
      </c>
      <c r="AT42" s="85">
        <f t="shared" si="30"/>
        <v>0</v>
      </c>
      <c r="AU42" s="167"/>
      <c r="AV42" s="85">
        <f t="shared" si="31"/>
        <v>0</v>
      </c>
      <c r="AW42" s="86">
        <f t="shared" si="32"/>
        <v>18.11</v>
      </c>
      <c r="AX42" s="85">
        <f t="shared" si="33"/>
        <v>1</v>
      </c>
      <c r="AY42" s="86">
        <f t="shared" si="34"/>
        <v>0</v>
      </c>
      <c r="AZ42" s="85">
        <f t="shared" si="35"/>
        <v>0</v>
      </c>
    </row>
    <row r="43" spans="1:52" ht="33.75">
      <c r="A43" s="182" t="s">
        <v>4708</v>
      </c>
      <c r="B43" s="174" t="s">
        <v>4006</v>
      </c>
      <c r="C43" s="172" t="s">
        <v>4007</v>
      </c>
      <c r="D43" s="174" t="s">
        <v>3943</v>
      </c>
      <c r="E43" s="175">
        <v>46.62</v>
      </c>
      <c r="F43" s="175"/>
      <c r="G43" s="175"/>
      <c r="H43" s="175"/>
      <c r="I43" s="201"/>
      <c r="J43" s="205">
        <f t="shared" si="72"/>
        <v>46.62</v>
      </c>
      <c r="K43" s="203">
        <v>46.62</v>
      </c>
      <c r="L43" s="85">
        <f t="shared" si="1"/>
        <v>1</v>
      </c>
      <c r="M43" s="86">
        <f t="shared" si="2"/>
        <v>46.62</v>
      </c>
      <c r="N43" s="85">
        <f t="shared" si="3"/>
        <v>1</v>
      </c>
      <c r="O43" s="86">
        <f t="shared" si="4"/>
        <v>0</v>
      </c>
      <c r="P43" s="85">
        <f t="shared" si="5"/>
        <v>0</v>
      </c>
      <c r="Q43" s="187"/>
      <c r="R43" s="85">
        <f t="shared" si="36"/>
        <v>0</v>
      </c>
      <c r="S43" s="86">
        <f t="shared" si="7"/>
        <v>46.62</v>
      </c>
      <c r="T43" s="85">
        <f t="shared" si="8"/>
        <v>1</v>
      </c>
      <c r="U43" s="86">
        <f t="shared" si="9"/>
        <v>0</v>
      </c>
      <c r="V43" s="85">
        <f t="shared" si="10"/>
        <v>0</v>
      </c>
      <c r="W43" s="167"/>
      <c r="X43" s="85">
        <f t="shared" si="11"/>
        <v>0</v>
      </c>
      <c r="Y43" s="86">
        <f t="shared" si="12"/>
        <v>46.62</v>
      </c>
      <c r="Z43" s="85">
        <f t="shared" si="13"/>
        <v>1</v>
      </c>
      <c r="AA43" s="86">
        <f t="shared" si="14"/>
        <v>0</v>
      </c>
      <c r="AB43" s="85">
        <f t="shared" si="15"/>
        <v>0</v>
      </c>
      <c r="AC43" s="167"/>
      <c r="AD43" s="85">
        <f t="shared" si="16"/>
        <v>0</v>
      </c>
      <c r="AE43" s="86">
        <f t="shared" si="17"/>
        <v>46.62</v>
      </c>
      <c r="AF43" s="85">
        <f t="shared" si="18"/>
        <v>1</v>
      </c>
      <c r="AG43" s="86">
        <f t="shared" si="19"/>
        <v>0</v>
      </c>
      <c r="AH43" s="85">
        <f t="shared" si="20"/>
        <v>0</v>
      </c>
      <c r="AI43" s="167"/>
      <c r="AJ43" s="85">
        <f t="shared" si="21"/>
        <v>0</v>
      </c>
      <c r="AK43" s="86">
        <f t="shared" si="22"/>
        <v>46.62</v>
      </c>
      <c r="AL43" s="85">
        <f t="shared" si="23"/>
        <v>1</v>
      </c>
      <c r="AM43" s="86">
        <f t="shared" si="24"/>
        <v>0</v>
      </c>
      <c r="AN43" s="85">
        <f t="shared" si="25"/>
        <v>0</v>
      </c>
      <c r="AO43" s="167"/>
      <c r="AP43" s="85">
        <f t="shared" si="26"/>
        <v>0</v>
      </c>
      <c r="AQ43" s="86">
        <f t="shared" si="27"/>
        <v>46.62</v>
      </c>
      <c r="AR43" s="85">
        <f t="shared" si="28"/>
        <v>1</v>
      </c>
      <c r="AS43" s="86">
        <f t="shared" si="29"/>
        <v>0</v>
      </c>
      <c r="AT43" s="85">
        <f t="shared" si="30"/>
        <v>0</v>
      </c>
      <c r="AU43" s="167"/>
      <c r="AV43" s="85">
        <f t="shared" si="31"/>
        <v>0</v>
      </c>
      <c r="AW43" s="86">
        <f t="shared" si="32"/>
        <v>46.62</v>
      </c>
      <c r="AX43" s="85">
        <f t="shared" si="33"/>
        <v>1</v>
      </c>
      <c r="AY43" s="86">
        <f t="shared" si="34"/>
        <v>0</v>
      </c>
      <c r="AZ43" s="85">
        <f t="shared" si="35"/>
        <v>0</v>
      </c>
    </row>
    <row r="44" spans="1:52" ht="22.5">
      <c r="A44" s="182" t="s">
        <v>4709</v>
      </c>
      <c r="B44" s="174" t="s">
        <v>4008</v>
      </c>
      <c r="C44" s="172" t="s">
        <v>4009</v>
      </c>
      <c r="D44" s="174" t="s">
        <v>4001</v>
      </c>
      <c r="E44" s="175">
        <v>149.75</v>
      </c>
      <c r="F44" s="175"/>
      <c r="G44" s="175"/>
      <c r="H44" s="175"/>
      <c r="I44" s="201"/>
      <c r="J44" s="205">
        <f t="shared" si="72"/>
        <v>149.75</v>
      </c>
      <c r="K44" s="203">
        <v>149.75</v>
      </c>
      <c r="L44" s="85">
        <f t="shared" si="1"/>
        <v>1</v>
      </c>
      <c r="M44" s="86">
        <f t="shared" si="2"/>
        <v>149.75</v>
      </c>
      <c r="N44" s="85">
        <f t="shared" si="3"/>
        <v>1</v>
      </c>
      <c r="O44" s="86">
        <f t="shared" si="4"/>
        <v>0</v>
      </c>
      <c r="P44" s="85">
        <f t="shared" si="5"/>
        <v>0</v>
      </c>
      <c r="Q44" s="187"/>
      <c r="R44" s="85">
        <f t="shared" si="36"/>
        <v>0</v>
      </c>
      <c r="S44" s="86">
        <f t="shared" si="7"/>
        <v>149.75</v>
      </c>
      <c r="T44" s="85">
        <f t="shared" si="8"/>
        <v>1</v>
      </c>
      <c r="U44" s="86">
        <f t="shared" si="9"/>
        <v>0</v>
      </c>
      <c r="V44" s="85">
        <f t="shared" si="10"/>
        <v>0</v>
      </c>
      <c r="W44" s="167"/>
      <c r="X44" s="85">
        <f t="shared" si="11"/>
        <v>0</v>
      </c>
      <c r="Y44" s="86">
        <f t="shared" si="12"/>
        <v>149.75</v>
      </c>
      <c r="Z44" s="85">
        <f t="shared" si="13"/>
        <v>1</v>
      </c>
      <c r="AA44" s="86">
        <f t="shared" si="14"/>
        <v>0</v>
      </c>
      <c r="AB44" s="85">
        <f t="shared" si="15"/>
        <v>0</v>
      </c>
      <c r="AC44" s="167"/>
      <c r="AD44" s="85">
        <f t="shared" si="16"/>
        <v>0</v>
      </c>
      <c r="AE44" s="86">
        <f t="shared" si="17"/>
        <v>149.75</v>
      </c>
      <c r="AF44" s="85">
        <f t="shared" si="18"/>
        <v>1</v>
      </c>
      <c r="AG44" s="86">
        <f t="shared" si="19"/>
        <v>0</v>
      </c>
      <c r="AH44" s="85">
        <f t="shared" si="20"/>
        <v>0</v>
      </c>
      <c r="AI44" s="167"/>
      <c r="AJ44" s="85">
        <f t="shared" si="21"/>
        <v>0</v>
      </c>
      <c r="AK44" s="86">
        <f t="shared" si="22"/>
        <v>149.75</v>
      </c>
      <c r="AL44" s="85">
        <f t="shared" si="23"/>
        <v>1</v>
      </c>
      <c r="AM44" s="86">
        <f t="shared" si="24"/>
        <v>0</v>
      </c>
      <c r="AN44" s="85">
        <f t="shared" si="25"/>
        <v>0</v>
      </c>
      <c r="AO44" s="167"/>
      <c r="AP44" s="85">
        <f t="shared" si="26"/>
        <v>0</v>
      </c>
      <c r="AQ44" s="86">
        <f t="shared" si="27"/>
        <v>149.75</v>
      </c>
      <c r="AR44" s="85">
        <f t="shared" si="28"/>
        <v>1</v>
      </c>
      <c r="AS44" s="86">
        <f t="shared" si="29"/>
        <v>0</v>
      </c>
      <c r="AT44" s="85">
        <f t="shared" si="30"/>
        <v>0</v>
      </c>
      <c r="AU44" s="167"/>
      <c r="AV44" s="85">
        <f t="shared" si="31"/>
        <v>0</v>
      </c>
      <c r="AW44" s="86">
        <f t="shared" si="32"/>
        <v>149.75</v>
      </c>
      <c r="AX44" s="85">
        <f t="shared" si="33"/>
        <v>1</v>
      </c>
      <c r="AY44" s="86">
        <f t="shared" si="34"/>
        <v>0</v>
      </c>
      <c r="AZ44" s="85">
        <f t="shared" si="35"/>
        <v>0</v>
      </c>
    </row>
    <row r="45" spans="1:52" ht="22.5">
      <c r="A45" s="182" t="s">
        <v>4710</v>
      </c>
      <c r="B45" s="174" t="s">
        <v>4010</v>
      </c>
      <c r="C45" s="172" t="s">
        <v>4011</v>
      </c>
      <c r="D45" s="174" t="s">
        <v>4001</v>
      </c>
      <c r="E45" s="175">
        <v>4.55</v>
      </c>
      <c r="F45" s="175"/>
      <c r="G45" s="175"/>
      <c r="H45" s="175"/>
      <c r="I45" s="201"/>
      <c r="J45" s="205">
        <f t="shared" si="72"/>
        <v>4.55</v>
      </c>
      <c r="K45" s="203">
        <v>4.55</v>
      </c>
      <c r="L45" s="85">
        <f t="shared" si="1"/>
        <v>1</v>
      </c>
      <c r="M45" s="86">
        <f t="shared" si="2"/>
        <v>4.55</v>
      </c>
      <c r="N45" s="85">
        <f t="shared" si="3"/>
        <v>1</v>
      </c>
      <c r="O45" s="86">
        <f t="shared" si="4"/>
        <v>0</v>
      </c>
      <c r="P45" s="85">
        <f t="shared" si="5"/>
        <v>0</v>
      </c>
      <c r="Q45" s="187"/>
      <c r="R45" s="85">
        <f t="shared" si="36"/>
        <v>0</v>
      </c>
      <c r="S45" s="86">
        <f t="shared" si="7"/>
        <v>4.55</v>
      </c>
      <c r="T45" s="85">
        <f t="shared" si="8"/>
        <v>1</v>
      </c>
      <c r="U45" s="86">
        <f t="shared" si="9"/>
        <v>0</v>
      </c>
      <c r="V45" s="85">
        <f t="shared" si="10"/>
        <v>0</v>
      </c>
      <c r="W45" s="167"/>
      <c r="X45" s="85">
        <f t="shared" si="11"/>
        <v>0</v>
      </c>
      <c r="Y45" s="86">
        <f t="shared" si="12"/>
        <v>4.55</v>
      </c>
      <c r="Z45" s="85">
        <f t="shared" si="13"/>
        <v>1</v>
      </c>
      <c r="AA45" s="86">
        <f t="shared" si="14"/>
        <v>0</v>
      </c>
      <c r="AB45" s="85">
        <f t="shared" si="15"/>
        <v>0</v>
      </c>
      <c r="AC45" s="167"/>
      <c r="AD45" s="85">
        <f t="shared" si="16"/>
        <v>0</v>
      </c>
      <c r="AE45" s="86">
        <f t="shared" si="17"/>
        <v>4.55</v>
      </c>
      <c r="AF45" s="85">
        <f t="shared" si="18"/>
        <v>1</v>
      </c>
      <c r="AG45" s="86">
        <f t="shared" si="19"/>
        <v>0</v>
      </c>
      <c r="AH45" s="85">
        <f t="shared" si="20"/>
        <v>0</v>
      </c>
      <c r="AI45" s="167"/>
      <c r="AJ45" s="85">
        <f t="shared" si="21"/>
        <v>0</v>
      </c>
      <c r="AK45" s="86">
        <f t="shared" si="22"/>
        <v>4.55</v>
      </c>
      <c r="AL45" s="85">
        <f t="shared" si="23"/>
        <v>1</v>
      </c>
      <c r="AM45" s="86">
        <f t="shared" si="24"/>
        <v>0</v>
      </c>
      <c r="AN45" s="85">
        <f t="shared" si="25"/>
        <v>0</v>
      </c>
      <c r="AO45" s="167"/>
      <c r="AP45" s="85">
        <f t="shared" si="26"/>
        <v>0</v>
      </c>
      <c r="AQ45" s="86">
        <f t="shared" si="27"/>
        <v>4.55</v>
      </c>
      <c r="AR45" s="85">
        <f t="shared" si="28"/>
        <v>1</v>
      </c>
      <c r="AS45" s="86">
        <f t="shared" si="29"/>
        <v>0</v>
      </c>
      <c r="AT45" s="85">
        <f t="shared" si="30"/>
        <v>0</v>
      </c>
      <c r="AU45" s="167"/>
      <c r="AV45" s="85">
        <f t="shared" si="31"/>
        <v>0</v>
      </c>
      <c r="AW45" s="86">
        <f t="shared" si="32"/>
        <v>4.55</v>
      </c>
      <c r="AX45" s="85">
        <f t="shared" si="33"/>
        <v>1</v>
      </c>
      <c r="AY45" s="86">
        <f t="shared" si="34"/>
        <v>0</v>
      </c>
      <c r="AZ45" s="85">
        <f t="shared" si="35"/>
        <v>0</v>
      </c>
    </row>
    <row r="46" spans="1:52" ht="20.100000000000001" customHeight="1">
      <c r="A46" s="182" t="s">
        <v>4711</v>
      </c>
      <c r="B46" s="174" t="s">
        <v>4012</v>
      </c>
      <c r="C46" s="172" t="s">
        <v>4013</v>
      </c>
      <c r="D46" s="174" t="s">
        <v>4001</v>
      </c>
      <c r="E46" s="175">
        <v>218.03</v>
      </c>
      <c r="F46" s="175"/>
      <c r="G46" s="175"/>
      <c r="H46" s="175"/>
      <c r="I46" s="201"/>
      <c r="J46" s="205">
        <f t="shared" si="72"/>
        <v>218.03</v>
      </c>
      <c r="K46" s="203">
        <v>218.03</v>
      </c>
      <c r="L46" s="85">
        <f t="shared" si="1"/>
        <v>1</v>
      </c>
      <c r="M46" s="86">
        <f t="shared" si="2"/>
        <v>218.03</v>
      </c>
      <c r="N46" s="85">
        <f t="shared" si="3"/>
        <v>1</v>
      </c>
      <c r="O46" s="86">
        <f t="shared" si="4"/>
        <v>0</v>
      </c>
      <c r="P46" s="85">
        <f t="shared" si="5"/>
        <v>0</v>
      </c>
      <c r="Q46" s="187"/>
      <c r="R46" s="85">
        <f t="shared" si="36"/>
        <v>0</v>
      </c>
      <c r="S46" s="86">
        <f t="shared" si="7"/>
        <v>218.03</v>
      </c>
      <c r="T46" s="85">
        <f t="shared" si="8"/>
        <v>1</v>
      </c>
      <c r="U46" s="86">
        <f t="shared" si="9"/>
        <v>0</v>
      </c>
      <c r="V46" s="85">
        <f t="shared" si="10"/>
        <v>0</v>
      </c>
      <c r="W46" s="167"/>
      <c r="X46" s="85">
        <f t="shared" si="11"/>
        <v>0</v>
      </c>
      <c r="Y46" s="86">
        <f t="shared" si="12"/>
        <v>218.03</v>
      </c>
      <c r="Z46" s="85">
        <f t="shared" si="13"/>
        <v>1</v>
      </c>
      <c r="AA46" s="86">
        <f t="shared" si="14"/>
        <v>0</v>
      </c>
      <c r="AB46" s="85">
        <f t="shared" si="15"/>
        <v>0</v>
      </c>
      <c r="AC46" s="167"/>
      <c r="AD46" s="85">
        <f t="shared" si="16"/>
        <v>0</v>
      </c>
      <c r="AE46" s="86">
        <f t="shared" si="17"/>
        <v>218.03</v>
      </c>
      <c r="AF46" s="85">
        <f t="shared" si="18"/>
        <v>1</v>
      </c>
      <c r="AG46" s="86">
        <f t="shared" si="19"/>
        <v>0</v>
      </c>
      <c r="AH46" s="85">
        <f t="shared" si="20"/>
        <v>0</v>
      </c>
      <c r="AI46" s="167"/>
      <c r="AJ46" s="85">
        <f t="shared" si="21"/>
        <v>0</v>
      </c>
      <c r="AK46" s="86">
        <f t="shared" si="22"/>
        <v>218.03</v>
      </c>
      <c r="AL46" s="85">
        <f t="shared" si="23"/>
        <v>1</v>
      </c>
      <c r="AM46" s="86">
        <f t="shared" si="24"/>
        <v>0</v>
      </c>
      <c r="AN46" s="85">
        <f t="shared" si="25"/>
        <v>0</v>
      </c>
      <c r="AO46" s="167"/>
      <c r="AP46" s="85">
        <f t="shared" si="26"/>
        <v>0</v>
      </c>
      <c r="AQ46" s="86">
        <f t="shared" si="27"/>
        <v>218.03</v>
      </c>
      <c r="AR46" s="85">
        <f t="shared" si="28"/>
        <v>1</v>
      </c>
      <c r="AS46" s="86">
        <f t="shared" si="29"/>
        <v>0</v>
      </c>
      <c r="AT46" s="85">
        <f t="shared" si="30"/>
        <v>0</v>
      </c>
      <c r="AU46" s="167"/>
      <c r="AV46" s="85">
        <f t="shared" si="31"/>
        <v>0</v>
      </c>
      <c r="AW46" s="86">
        <f t="shared" si="32"/>
        <v>218.03</v>
      </c>
      <c r="AX46" s="85">
        <f t="shared" si="33"/>
        <v>1</v>
      </c>
      <c r="AY46" s="86">
        <f t="shared" si="34"/>
        <v>0</v>
      </c>
      <c r="AZ46" s="85">
        <f t="shared" si="35"/>
        <v>0</v>
      </c>
    </row>
    <row r="47" spans="1:52" ht="33.75">
      <c r="A47" s="182" t="s">
        <v>4712</v>
      </c>
      <c r="B47" s="174" t="s">
        <v>4014</v>
      </c>
      <c r="C47" s="172" t="s">
        <v>4015</v>
      </c>
      <c r="D47" s="174" t="s">
        <v>4001</v>
      </c>
      <c r="E47" s="175">
        <v>197.15</v>
      </c>
      <c r="F47" s="175"/>
      <c r="G47" s="175"/>
      <c r="H47" s="175"/>
      <c r="I47" s="201"/>
      <c r="J47" s="205">
        <f t="shared" si="72"/>
        <v>197.15</v>
      </c>
      <c r="K47" s="203">
        <v>197.15</v>
      </c>
      <c r="L47" s="85">
        <f t="shared" si="1"/>
        <v>1</v>
      </c>
      <c r="M47" s="86">
        <f t="shared" si="2"/>
        <v>197.15</v>
      </c>
      <c r="N47" s="85">
        <f t="shared" si="3"/>
        <v>1</v>
      </c>
      <c r="O47" s="86">
        <f t="shared" si="4"/>
        <v>0</v>
      </c>
      <c r="P47" s="85">
        <f t="shared" si="5"/>
        <v>0</v>
      </c>
      <c r="Q47" s="187"/>
      <c r="R47" s="85">
        <f t="shared" si="36"/>
        <v>0</v>
      </c>
      <c r="S47" s="86">
        <f t="shared" si="7"/>
        <v>197.15</v>
      </c>
      <c r="T47" s="85">
        <f t="shared" si="8"/>
        <v>1</v>
      </c>
      <c r="U47" s="86">
        <f t="shared" si="9"/>
        <v>0</v>
      </c>
      <c r="V47" s="85">
        <f t="shared" si="10"/>
        <v>0</v>
      </c>
      <c r="W47" s="167"/>
      <c r="X47" s="85">
        <f t="shared" si="11"/>
        <v>0</v>
      </c>
      <c r="Y47" s="86">
        <f t="shared" si="12"/>
        <v>197.15</v>
      </c>
      <c r="Z47" s="85">
        <f t="shared" si="13"/>
        <v>1</v>
      </c>
      <c r="AA47" s="86">
        <f t="shared" si="14"/>
        <v>0</v>
      </c>
      <c r="AB47" s="85">
        <f t="shared" si="15"/>
        <v>0</v>
      </c>
      <c r="AC47" s="167"/>
      <c r="AD47" s="85">
        <f t="shared" si="16"/>
        <v>0</v>
      </c>
      <c r="AE47" s="86">
        <f t="shared" si="17"/>
        <v>197.15</v>
      </c>
      <c r="AF47" s="85">
        <f t="shared" si="18"/>
        <v>1</v>
      </c>
      <c r="AG47" s="86">
        <f t="shared" si="19"/>
        <v>0</v>
      </c>
      <c r="AH47" s="85">
        <f t="shared" si="20"/>
        <v>0</v>
      </c>
      <c r="AI47" s="167"/>
      <c r="AJ47" s="85">
        <f t="shared" si="21"/>
        <v>0</v>
      </c>
      <c r="AK47" s="86">
        <f t="shared" si="22"/>
        <v>197.15</v>
      </c>
      <c r="AL47" s="85">
        <f t="shared" si="23"/>
        <v>1</v>
      </c>
      <c r="AM47" s="86">
        <f t="shared" si="24"/>
        <v>0</v>
      </c>
      <c r="AN47" s="85">
        <f t="shared" si="25"/>
        <v>0</v>
      </c>
      <c r="AO47" s="167"/>
      <c r="AP47" s="85">
        <f t="shared" si="26"/>
        <v>0</v>
      </c>
      <c r="AQ47" s="86">
        <f t="shared" si="27"/>
        <v>197.15</v>
      </c>
      <c r="AR47" s="85">
        <f t="shared" si="28"/>
        <v>1</v>
      </c>
      <c r="AS47" s="86">
        <f t="shared" si="29"/>
        <v>0</v>
      </c>
      <c r="AT47" s="85">
        <f t="shared" si="30"/>
        <v>0</v>
      </c>
      <c r="AU47" s="167"/>
      <c r="AV47" s="85">
        <f t="shared" si="31"/>
        <v>0</v>
      </c>
      <c r="AW47" s="86">
        <f t="shared" si="32"/>
        <v>197.15</v>
      </c>
      <c r="AX47" s="85">
        <f t="shared" si="33"/>
        <v>1</v>
      </c>
      <c r="AY47" s="86">
        <f t="shared" si="34"/>
        <v>0</v>
      </c>
      <c r="AZ47" s="85">
        <f t="shared" si="35"/>
        <v>0</v>
      </c>
    </row>
    <row r="48" spans="1:52" ht="33.75">
      <c r="A48" s="182" t="s">
        <v>4713</v>
      </c>
      <c r="B48" s="174" t="s">
        <v>4016</v>
      </c>
      <c r="C48" s="172" t="s">
        <v>4017</v>
      </c>
      <c r="D48" s="174" t="s">
        <v>4018</v>
      </c>
      <c r="E48" s="175">
        <v>11.44</v>
      </c>
      <c r="F48" s="175"/>
      <c r="G48" s="175"/>
      <c r="H48" s="175"/>
      <c r="I48" s="201"/>
      <c r="J48" s="205">
        <f t="shared" si="72"/>
        <v>11.44</v>
      </c>
      <c r="K48" s="203">
        <v>11.44</v>
      </c>
      <c r="L48" s="85">
        <f t="shared" si="1"/>
        <v>1</v>
      </c>
      <c r="M48" s="86">
        <f t="shared" si="2"/>
        <v>11.44</v>
      </c>
      <c r="N48" s="85">
        <f t="shared" si="3"/>
        <v>1</v>
      </c>
      <c r="O48" s="86">
        <f t="shared" si="4"/>
        <v>0</v>
      </c>
      <c r="P48" s="85">
        <f t="shared" si="5"/>
        <v>0</v>
      </c>
      <c r="Q48" s="187"/>
      <c r="R48" s="85">
        <f t="shared" si="36"/>
        <v>0</v>
      </c>
      <c r="S48" s="86">
        <f t="shared" si="7"/>
        <v>11.44</v>
      </c>
      <c r="T48" s="85">
        <f t="shared" si="8"/>
        <v>1</v>
      </c>
      <c r="U48" s="86">
        <f t="shared" si="9"/>
        <v>0</v>
      </c>
      <c r="V48" s="85">
        <f t="shared" si="10"/>
        <v>0</v>
      </c>
      <c r="W48" s="167"/>
      <c r="X48" s="85">
        <f t="shared" si="11"/>
        <v>0</v>
      </c>
      <c r="Y48" s="86">
        <f t="shared" si="12"/>
        <v>11.44</v>
      </c>
      <c r="Z48" s="85">
        <f t="shared" si="13"/>
        <v>1</v>
      </c>
      <c r="AA48" s="86">
        <f t="shared" si="14"/>
        <v>0</v>
      </c>
      <c r="AB48" s="85">
        <f t="shared" si="15"/>
        <v>0</v>
      </c>
      <c r="AC48" s="167"/>
      <c r="AD48" s="85">
        <f t="shared" si="16"/>
        <v>0</v>
      </c>
      <c r="AE48" s="86">
        <f t="shared" si="17"/>
        <v>11.44</v>
      </c>
      <c r="AF48" s="85">
        <f t="shared" si="18"/>
        <v>1</v>
      </c>
      <c r="AG48" s="86">
        <f t="shared" si="19"/>
        <v>0</v>
      </c>
      <c r="AH48" s="85">
        <f t="shared" si="20"/>
        <v>0</v>
      </c>
      <c r="AI48" s="167"/>
      <c r="AJ48" s="85">
        <f t="shared" si="21"/>
        <v>0</v>
      </c>
      <c r="AK48" s="86">
        <f t="shared" si="22"/>
        <v>11.44</v>
      </c>
      <c r="AL48" s="85">
        <f t="shared" si="23"/>
        <v>1</v>
      </c>
      <c r="AM48" s="86">
        <f t="shared" si="24"/>
        <v>0</v>
      </c>
      <c r="AN48" s="85">
        <f t="shared" si="25"/>
        <v>0</v>
      </c>
      <c r="AO48" s="167"/>
      <c r="AP48" s="85">
        <f t="shared" si="26"/>
        <v>0</v>
      </c>
      <c r="AQ48" s="86">
        <f t="shared" si="27"/>
        <v>11.44</v>
      </c>
      <c r="AR48" s="85">
        <f t="shared" si="28"/>
        <v>1</v>
      </c>
      <c r="AS48" s="86">
        <f t="shared" si="29"/>
        <v>0</v>
      </c>
      <c r="AT48" s="85">
        <f t="shared" si="30"/>
        <v>0</v>
      </c>
      <c r="AU48" s="167"/>
      <c r="AV48" s="85">
        <f t="shared" si="31"/>
        <v>0</v>
      </c>
      <c r="AW48" s="86">
        <f t="shared" si="32"/>
        <v>11.44</v>
      </c>
      <c r="AX48" s="85">
        <f t="shared" si="33"/>
        <v>1</v>
      </c>
      <c r="AY48" s="86">
        <f t="shared" si="34"/>
        <v>0</v>
      </c>
      <c r="AZ48" s="85">
        <f t="shared" si="35"/>
        <v>0</v>
      </c>
    </row>
    <row r="49" spans="1:52" ht="22.5">
      <c r="A49" s="182" t="s">
        <v>4714</v>
      </c>
      <c r="B49" s="174" t="s">
        <v>4019</v>
      </c>
      <c r="C49" s="172" t="s">
        <v>4020</v>
      </c>
      <c r="D49" s="174" t="s">
        <v>3969</v>
      </c>
      <c r="E49" s="175">
        <v>50</v>
      </c>
      <c r="F49" s="175"/>
      <c r="G49" s="175"/>
      <c r="H49" s="231"/>
      <c r="I49" s="232"/>
      <c r="J49" s="205">
        <f t="shared" si="72"/>
        <v>50</v>
      </c>
      <c r="K49" s="203"/>
      <c r="L49" s="85">
        <f t="shared" si="1"/>
        <v>0</v>
      </c>
      <c r="M49" s="86">
        <f t="shared" si="2"/>
        <v>0</v>
      </c>
      <c r="N49" s="85">
        <f t="shared" si="3"/>
        <v>0</v>
      </c>
      <c r="O49" s="86">
        <f t="shared" si="4"/>
        <v>50</v>
      </c>
      <c r="P49" s="85">
        <f t="shared" si="5"/>
        <v>1</v>
      </c>
      <c r="Q49" s="192"/>
      <c r="R49" s="85">
        <f t="shared" si="36"/>
        <v>0</v>
      </c>
      <c r="S49" s="86">
        <f t="shared" si="7"/>
        <v>0</v>
      </c>
      <c r="T49" s="85">
        <f t="shared" si="8"/>
        <v>0</v>
      </c>
      <c r="U49" s="86">
        <f t="shared" si="9"/>
        <v>50</v>
      </c>
      <c r="V49" s="85">
        <f t="shared" si="10"/>
        <v>1</v>
      </c>
      <c r="W49" s="167"/>
      <c r="X49" s="85">
        <f t="shared" si="11"/>
        <v>0</v>
      </c>
      <c r="Y49" s="86">
        <f t="shared" si="12"/>
        <v>0</v>
      </c>
      <c r="Z49" s="85">
        <f t="shared" si="13"/>
        <v>0</v>
      </c>
      <c r="AA49" s="86">
        <f t="shared" si="14"/>
        <v>50</v>
      </c>
      <c r="AB49" s="85">
        <f t="shared" si="15"/>
        <v>1</v>
      </c>
      <c r="AC49" s="167"/>
      <c r="AD49" s="85">
        <f t="shared" si="16"/>
        <v>0</v>
      </c>
      <c r="AE49" s="86">
        <f t="shared" si="17"/>
        <v>0</v>
      </c>
      <c r="AF49" s="85">
        <f t="shared" si="18"/>
        <v>0</v>
      </c>
      <c r="AG49" s="86">
        <f t="shared" si="19"/>
        <v>50</v>
      </c>
      <c r="AH49" s="85">
        <f t="shared" si="20"/>
        <v>1</v>
      </c>
      <c r="AI49" s="167"/>
      <c r="AJ49" s="85">
        <f t="shared" si="21"/>
        <v>0</v>
      </c>
      <c r="AK49" s="86">
        <f t="shared" si="22"/>
        <v>0</v>
      </c>
      <c r="AL49" s="85">
        <f t="shared" si="23"/>
        <v>0</v>
      </c>
      <c r="AM49" s="86">
        <f t="shared" si="24"/>
        <v>50</v>
      </c>
      <c r="AN49" s="85">
        <f t="shared" si="25"/>
        <v>1</v>
      </c>
      <c r="AO49" s="167"/>
      <c r="AP49" s="85">
        <f t="shared" si="26"/>
        <v>0</v>
      </c>
      <c r="AQ49" s="86">
        <f t="shared" si="27"/>
        <v>0</v>
      </c>
      <c r="AR49" s="85">
        <f t="shared" si="28"/>
        <v>0</v>
      </c>
      <c r="AS49" s="86">
        <f t="shared" si="29"/>
        <v>50</v>
      </c>
      <c r="AT49" s="85">
        <f t="shared" si="30"/>
        <v>1</v>
      </c>
      <c r="AU49" s="167"/>
      <c r="AV49" s="85">
        <f t="shared" si="31"/>
        <v>0</v>
      </c>
      <c r="AW49" s="86">
        <f t="shared" si="32"/>
        <v>0</v>
      </c>
      <c r="AX49" s="85">
        <f t="shared" si="33"/>
        <v>0</v>
      </c>
      <c r="AY49" s="86">
        <f t="shared" si="34"/>
        <v>50</v>
      </c>
      <c r="AZ49" s="85">
        <f t="shared" si="35"/>
        <v>1</v>
      </c>
    </row>
    <row r="50" spans="1:52" ht="22.5">
      <c r="A50" s="181" t="s">
        <v>4715</v>
      </c>
      <c r="B50" s="178" t="s">
        <v>3916</v>
      </c>
      <c r="C50" s="179"/>
      <c r="D50" s="179"/>
      <c r="E50" s="179"/>
      <c r="F50" s="179"/>
      <c r="G50" s="179"/>
      <c r="H50" s="179"/>
      <c r="I50" s="202"/>
      <c r="J50" s="179"/>
      <c r="K50" s="203"/>
      <c r="L50" s="85"/>
      <c r="M50" s="85"/>
      <c r="N50" s="85"/>
      <c r="O50" s="85"/>
      <c r="P50" s="85"/>
      <c r="Q50" s="193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</row>
    <row r="51" spans="1:52" ht="33.75">
      <c r="A51" s="182" t="s">
        <v>4717</v>
      </c>
      <c r="B51" s="174" t="s">
        <v>4004</v>
      </c>
      <c r="C51" s="172" t="s">
        <v>4005</v>
      </c>
      <c r="D51" s="174" t="s">
        <v>3943</v>
      </c>
      <c r="E51" s="175">
        <v>15.84</v>
      </c>
      <c r="F51" s="175"/>
      <c r="G51" s="175"/>
      <c r="H51" s="175"/>
      <c r="I51" s="201"/>
      <c r="J51" s="205">
        <f t="shared" ref="J51:J62" si="73">IF(D51="","",SUM(E51,F51,H51))</f>
        <v>15.84</v>
      </c>
      <c r="K51" s="203">
        <v>15.84</v>
      </c>
      <c r="L51" s="85">
        <f t="shared" si="1"/>
        <v>1</v>
      </c>
      <c r="M51" s="86">
        <f t="shared" si="2"/>
        <v>15.84</v>
      </c>
      <c r="N51" s="85">
        <f t="shared" si="3"/>
        <v>1</v>
      </c>
      <c r="O51" s="86">
        <f t="shared" si="4"/>
        <v>0</v>
      </c>
      <c r="P51" s="85">
        <f t="shared" si="5"/>
        <v>0</v>
      </c>
      <c r="Q51" s="187"/>
      <c r="R51" s="85">
        <f t="shared" si="36"/>
        <v>0</v>
      </c>
      <c r="S51" s="86">
        <f t="shared" si="7"/>
        <v>15.84</v>
      </c>
      <c r="T51" s="85">
        <f t="shared" si="8"/>
        <v>1</v>
      </c>
      <c r="U51" s="86">
        <f t="shared" si="9"/>
        <v>0</v>
      </c>
      <c r="V51" s="85">
        <f t="shared" si="10"/>
        <v>0</v>
      </c>
      <c r="W51" s="167"/>
      <c r="X51" s="85">
        <f t="shared" si="11"/>
        <v>0</v>
      </c>
      <c r="Y51" s="86">
        <f t="shared" si="12"/>
        <v>15.84</v>
      </c>
      <c r="Z51" s="85">
        <f t="shared" si="13"/>
        <v>1</v>
      </c>
      <c r="AA51" s="86">
        <f t="shared" si="14"/>
        <v>0</v>
      </c>
      <c r="AB51" s="85">
        <f t="shared" si="15"/>
        <v>0</v>
      </c>
      <c r="AC51" s="167"/>
      <c r="AD51" s="85">
        <f t="shared" si="16"/>
        <v>0</v>
      </c>
      <c r="AE51" s="86">
        <f t="shared" si="17"/>
        <v>15.84</v>
      </c>
      <c r="AF51" s="85">
        <f t="shared" si="18"/>
        <v>1</v>
      </c>
      <c r="AG51" s="86">
        <f t="shared" si="19"/>
        <v>0</v>
      </c>
      <c r="AH51" s="85">
        <f t="shared" si="20"/>
        <v>0</v>
      </c>
      <c r="AI51" s="167"/>
      <c r="AJ51" s="85">
        <f t="shared" si="21"/>
        <v>0</v>
      </c>
      <c r="AK51" s="86">
        <f t="shared" si="22"/>
        <v>15.84</v>
      </c>
      <c r="AL51" s="85">
        <f t="shared" si="23"/>
        <v>1</v>
      </c>
      <c r="AM51" s="86">
        <f t="shared" si="24"/>
        <v>0</v>
      </c>
      <c r="AN51" s="85">
        <f t="shared" si="25"/>
        <v>0</v>
      </c>
      <c r="AO51" s="167"/>
      <c r="AP51" s="85">
        <f t="shared" si="26"/>
        <v>0</v>
      </c>
      <c r="AQ51" s="86">
        <f t="shared" si="27"/>
        <v>15.84</v>
      </c>
      <c r="AR51" s="85">
        <f t="shared" si="28"/>
        <v>1</v>
      </c>
      <c r="AS51" s="86">
        <f t="shared" si="29"/>
        <v>0</v>
      </c>
      <c r="AT51" s="85">
        <f t="shared" si="30"/>
        <v>0</v>
      </c>
      <c r="AU51" s="167"/>
      <c r="AV51" s="85">
        <f t="shared" si="31"/>
        <v>0</v>
      </c>
      <c r="AW51" s="86">
        <f t="shared" si="32"/>
        <v>15.84</v>
      </c>
      <c r="AX51" s="85">
        <f t="shared" si="33"/>
        <v>1</v>
      </c>
      <c r="AY51" s="86">
        <f t="shared" si="34"/>
        <v>0</v>
      </c>
      <c r="AZ51" s="85">
        <f t="shared" si="35"/>
        <v>0</v>
      </c>
    </row>
    <row r="52" spans="1:52" ht="45">
      <c r="A52" s="182" t="s">
        <v>4718</v>
      </c>
      <c r="B52" s="174" t="s">
        <v>4021</v>
      </c>
      <c r="C52" s="172" t="s">
        <v>4022</v>
      </c>
      <c r="D52" s="174" t="s">
        <v>3943</v>
      </c>
      <c r="E52" s="175">
        <v>22.57</v>
      </c>
      <c r="F52" s="175"/>
      <c r="G52" s="175"/>
      <c r="H52" s="175"/>
      <c r="I52" s="201"/>
      <c r="J52" s="205">
        <f t="shared" si="73"/>
        <v>22.57</v>
      </c>
      <c r="K52" s="203">
        <v>22.57</v>
      </c>
      <c r="L52" s="85">
        <f t="shared" si="1"/>
        <v>1</v>
      </c>
      <c r="M52" s="86">
        <f t="shared" si="2"/>
        <v>22.57</v>
      </c>
      <c r="N52" s="85">
        <f t="shared" si="3"/>
        <v>1</v>
      </c>
      <c r="O52" s="86">
        <f t="shared" si="4"/>
        <v>0</v>
      </c>
      <c r="P52" s="85">
        <f t="shared" si="5"/>
        <v>0</v>
      </c>
      <c r="Q52" s="187"/>
      <c r="R52" s="85">
        <f t="shared" si="36"/>
        <v>0</v>
      </c>
      <c r="S52" s="86">
        <f t="shared" si="7"/>
        <v>22.57</v>
      </c>
      <c r="T52" s="85">
        <f t="shared" si="8"/>
        <v>1</v>
      </c>
      <c r="U52" s="86">
        <f t="shared" si="9"/>
        <v>0</v>
      </c>
      <c r="V52" s="85">
        <f t="shared" si="10"/>
        <v>0</v>
      </c>
      <c r="W52" s="167"/>
      <c r="X52" s="85">
        <f t="shared" si="11"/>
        <v>0</v>
      </c>
      <c r="Y52" s="86">
        <f t="shared" si="12"/>
        <v>22.57</v>
      </c>
      <c r="Z52" s="85">
        <f t="shared" si="13"/>
        <v>1</v>
      </c>
      <c r="AA52" s="86">
        <f t="shared" si="14"/>
        <v>0</v>
      </c>
      <c r="AB52" s="85">
        <f t="shared" si="15"/>
        <v>0</v>
      </c>
      <c r="AC52" s="167"/>
      <c r="AD52" s="85">
        <f t="shared" si="16"/>
        <v>0</v>
      </c>
      <c r="AE52" s="86">
        <f t="shared" si="17"/>
        <v>22.57</v>
      </c>
      <c r="AF52" s="85">
        <f t="shared" si="18"/>
        <v>1</v>
      </c>
      <c r="AG52" s="86">
        <f t="shared" si="19"/>
        <v>0</v>
      </c>
      <c r="AH52" s="85">
        <f t="shared" si="20"/>
        <v>0</v>
      </c>
      <c r="AI52" s="167"/>
      <c r="AJ52" s="85">
        <f t="shared" si="21"/>
        <v>0</v>
      </c>
      <c r="AK52" s="86">
        <f t="shared" si="22"/>
        <v>22.57</v>
      </c>
      <c r="AL52" s="85">
        <f t="shared" si="23"/>
        <v>1</v>
      </c>
      <c r="AM52" s="86">
        <f t="shared" si="24"/>
        <v>0</v>
      </c>
      <c r="AN52" s="85">
        <f t="shared" si="25"/>
        <v>0</v>
      </c>
      <c r="AO52" s="167"/>
      <c r="AP52" s="85">
        <f t="shared" si="26"/>
        <v>0</v>
      </c>
      <c r="AQ52" s="86">
        <f t="shared" si="27"/>
        <v>22.57</v>
      </c>
      <c r="AR52" s="85">
        <f t="shared" si="28"/>
        <v>1</v>
      </c>
      <c r="AS52" s="86">
        <f t="shared" si="29"/>
        <v>0</v>
      </c>
      <c r="AT52" s="85">
        <f t="shared" si="30"/>
        <v>0</v>
      </c>
      <c r="AU52" s="167"/>
      <c r="AV52" s="85">
        <f t="shared" si="31"/>
        <v>0</v>
      </c>
      <c r="AW52" s="86">
        <f t="shared" si="32"/>
        <v>22.57</v>
      </c>
      <c r="AX52" s="85">
        <f t="shared" si="33"/>
        <v>1</v>
      </c>
      <c r="AY52" s="86">
        <f t="shared" si="34"/>
        <v>0</v>
      </c>
      <c r="AZ52" s="85">
        <f t="shared" si="35"/>
        <v>0</v>
      </c>
    </row>
    <row r="53" spans="1:52" ht="33.75">
      <c r="A53" s="182" t="s">
        <v>4719</v>
      </c>
      <c r="B53" s="174" t="s">
        <v>4023</v>
      </c>
      <c r="C53" s="172" t="s">
        <v>4024</v>
      </c>
      <c r="D53" s="174" t="s">
        <v>3943</v>
      </c>
      <c r="E53" s="175">
        <v>74.77</v>
      </c>
      <c r="F53" s="175"/>
      <c r="G53" s="175"/>
      <c r="H53" s="175"/>
      <c r="I53" s="201"/>
      <c r="J53" s="205">
        <f t="shared" si="73"/>
        <v>74.77</v>
      </c>
      <c r="K53" s="203">
        <v>74.77</v>
      </c>
      <c r="L53" s="85">
        <f t="shared" si="1"/>
        <v>1</v>
      </c>
      <c r="M53" s="86">
        <f t="shared" si="2"/>
        <v>74.77</v>
      </c>
      <c r="N53" s="85">
        <f t="shared" si="3"/>
        <v>1</v>
      </c>
      <c r="O53" s="86">
        <f t="shared" si="4"/>
        <v>0</v>
      </c>
      <c r="P53" s="85">
        <f t="shared" si="5"/>
        <v>0</v>
      </c>
      <c r="Q53" s="187"/>
      <c r="R53" s="85">
        <f t="shared" si="36"/>
        <v>0</v>
      </c>
      <c r="S53" s="86">
        <f t="shared" si="7"/>
        <v>74.77</v>
      </c>
      <c r="T53" s="85">
        <f t="shared" si="8"/>
        <v>1</v>
      </c>
      <c r="U53" s="86">
        <f t="shared" si="9"/>
        <v>0</v>
      </c>
      <c r="V53" s="85">
        <f t="shared" si="10"/>
        <v>0</v>
      </c>
      <c r="W53" s="167"/>
      <c r="X53" s="85">
        <f t="shared" si="11"/>
        <v>0</v>
      </c>
      <c r="Y53" s="86">
        <f t="shared" si="12"/>
        <v>74.77</v>
      </c>
      <c r="Z53" s="85">
        <f t="shared" si="13"/>
        <v>1</v>
      </c>
      <c r="AA53" s="86">
        <f t="shared" si="14"/>
        <v>0</v>
      </c>
      <c r="AB53" s="85">
        <f t="shared" si="15"/>
        <v>0</v>
      </c>
      <c r="AC53" s="167"/>
      <c r="AD53" s="85">
        <f t="shared" si="16"/>
        <v>0</v>
      </c>
      <c r="AE53" s="86">
        <f t="shared" si="17"/>
        <v>74.77</v>
      </c>
      <c r="AF53" s="85">
        <f t="shared" si="18"/>
        <v>1</v>
      </c>
      <c r="AG53" s="86">
        <f t="shared" si="19"/>
        <v>0</v>
      </c>
      <c r="AH53" s="85">
        <f t="shared" si="20"/>
        <v>0</v>
      </c>
      <c r="AI53" s="167"/>
      <c r="AJ53" s="85">
        <f t="shared" si="21"/>
        <v>0</v>
      </c>
      <c r="AK53" s="86">
        <f t="shared" si="22"/>
        <v>74.77</v>
      </c>
      <c r="AL53" s="85">
        <f t="shared" si="23"/>
        <v>1</v>
      </c>
      <c r="AM53" s="86">
        <f t="shared" si="24"/>
        <v>0</v>
      </c>
      <c r="AN53" s="85">
        <f t="shared" si="25"/>
        <v>0</v>
      </c>
      <c r="AO53" s="167"/>
      <c r="AP53" s="85">
        <f t="shared" si="26"/>
        <v>0</v>
      </c>
      <c r="AQ53" s="86">
        <f t="shared" si="27"/>
        <v>74.77</v>
      </c>
      <c r="AR53" s="85">
        <f t="shared" si="28"/>
        <v>1</v>
      </c>
      <c r="AS53" s="86">
        <f t="shared" si="29"/>
        <v>0</v>
      </c>
      <c r="AT53" s="85">
        <f t="shared" si="30"/>
        <v>0</v>
      </c>
      <c r="AU53" s="167"/>
      <c r="AV53" s="85">
        <f t="shared" si="31"/>
        <v>0</v>
      </c>
      <c r="AW53" s="86">
        <f t="shared" si="32"/>
        <v>74.77</v>
      </c>
      <c r="AX53" s="85">
        <f t="shared" si="33"/>
        <v>1</v>
      </c>
      <c r="AY53" s="86">
        <f t="shared" si="34"/>
        <v>0</v>
      </c>
      <c r="AZ53" s="85">
        <f t="shared" si="35"/>
        <v>0</v>
      </c>
    </row>
    <row r="54" spans="1:52" ht="33.75">
      <c r="A54" s="182" t="s">
        <v>4720</v>
      </c>
      <c r="B54" s="174" t="s">
        <v>4025</v>
      </c>
      <c r="C54" s="172" t="s">
        <v>4026</v>
      </c>
      <c r="D54" s="174" t="s">
        <v>4001</v>
      </c>
      <c r="E54" s="175">
        <v>70.64</v>
      </c>
      <c r="F54" s="175"/>
      <c r="G54" s="175"/>
      <c r="H54" s="175"/>
      <c r="I54" s="201"/>
      <c r="J54" s="205">
        <f t="shared" si="73"/>
        <v>70.64</v>
      </c>
      <c r="K54" s="203">
        <v>70.64</v>
      </c>
      <c r="L54" s="85">
        <f t="shared" si="1"/>
        <v>1</v>
      </c>
      <c r="M54" s="86">
        <f t="shared" si="2"/>
        <v>70.64</v>
      </c>
      <c r="N54" s="85">
        <f t="shared" si="3"/>
        <v>1</v>
      </c>
      <c r="O54" s="86">
        <f t="shared" si="4"/>
        <v>0</v>
      </c>
      <c r="P54" s="85">
        <f t="shared" si="5"/>
        <v>0</v>
      </c>
      <c r="Q54" s="187"/>
      <c r="R54" s="85">
        <f t="shared" si="36"/>
        <v>0</v>
      </c>
      <c r="S54" s="86">
        <f t="shared" si="7"/>
        <v>70.64</v>
      </c>
      <c r="T54" s="85">
        <f t="shared" si="8"/>
        <v>1</v>
      </c>
      <c r="U54" s="86">
        <f t="shared" si="9"/>
        <v>0</v>
      </c>
      <c r="V54" s="85">
        <f t="shared" si="10"/>
        <v>0</v>
      </c>
      <c r="W54" s="167"/>
      <c r="X54" s="85">
        <f t="shared" si="11"/>
        <v>0</v>
      </c>
      <c r="Y54" s="86">
        <f t="shared" si="12"/>
        <v>70.64</v>
      </c>
      <c r="Z54" s="85">
        <f t="shared" si="13"/>
        <v>1</v>
      </c>
      <c r="AA54" s="86">
        <f t="shared" si="14"/>
        <v>0</v>
      </c>
      <c r="AB54" s="85">
        <f t="shared" si="15"/>
        <v>0</v>
      </c>
      <c r="AC54" s="167"/>
      <c r="AD54" s="85">
        <f t="shared" si="16"/>
        <v>0</v>
      </c>
      <c r="AE54" s="86">
        <f t="shared" si="17"/>
        <v>70.64</v>
      </c>
      <c r="AF54" s="85">
        <f t="shared" si="18"/>
        <v>1</v>
      </c>
      <c r="AG54" s="86">
        <f t="shared" si="19"/>
        <v>0</v>
      </c>
      <c r="AH54" s="85">
        <f t="shared" si="20"/>
        <v>0</v>
      </c>
      <c r="AI54" s="167"/>
      <c r="AJ54" s="85">
        <f t="shared" si="21"/>
        <v>0</v>
      </c>
      <c r="AK54" s="86">
        <f t="shared" si="22"/>
        <v>70.64</v>
      </c>
      <c r="AL54" s="85">
        <f t="shared" si="23"/>
        <v>1</v>
      </c>
      <c r="AM54" s="86">
        <f t="shared" si="24"/>
        <v>0</v>
      </c>
      <c r="AN54" s="85">
        <f t="shared" si="25"/>
        <v>0</v>
      </c>
      <c r="AO54" s="167"/>
      <c r="AP54" s="85">
        <f t="shared" si="26"/>
        <v>0</v>
      </c>
      <c r="AQ54" s="86">
        <f t="shared" si="27"/>
        <v>70.64</v>
      </c>
      <c r="AR54" s="85">
        <f t="shared" si="28"/>
        <v>1</v>
      </c>
      <c r="AS54" s="86">
        <f t="shared" si="29"/>
        <v>0</v>
      </c>
      <c r="AT54" s="85">
        <f t="shared" si="30"/>
        <v>0</v>
      </c>
      <c r="AU54" s="167"/>
      <c r="AV54" s="85">
        <f t="shared" si="31"/>
        <v>0</v>
      </c>
      <c r="AW54" s="86">
        <f t="shared" si="32"/>
        <v>70.64</v>
      </c>
      <c r="AX54" s="85">
        <f t="shared" si="33"/>
        <v>1</v>
      </c>
      <c r="AY54" s="86">
        <f t="shared" si="34"/>
        <v>0</v>
      </c>
      <c r="AZ54" s="85">
        <f t="shared" si="35"/>
        <v>0</v>
      </c>
    </row>
    <row r="55" spans="1:52" ht="20.100000000000001" customHeight="1">
      <c r="A55" s="182" t="s">
        <v>4721</v>
      </c>
      <c r="B55" s="174" t="s">
        <v>4027</v>
      </c>
      <c r="C55" s="172" t="s">
        <v>4028</v>
      </c>
      <c r="D55" s="174" t="s">
        <v>4001</v>
      </c>
      <c r="E55" s="175">
        <v>201.63</v>
      </c>
      <c r="F55" s="175"/>
      <c r="G55" s="175"/>
      <c r="H55" s="175"/>
      <c r="I55" s="201"/>
      <c r="J55" s="205">
        <f t="shared" si="73"/>
        <v>201.63</v>
      </c>
      <c r="K55" s="203">
        <v>201.63</v>
      </c>
      <c r="L55" s="85">
        <f t="shared" si="1"/>
        <v>1</v>
      </c>
      <c r="M55" s="86">
        <f t="shared" si="2"/>
        <v>201.63</v>
      </c>
      <c r="N55" s="85">
        <f t="shared" si="3"/>
        <v>1</v>
      </c>
      <c r="O55" s="86">
        <f t="shared" si="4"/>
        <v>0</v>
      </c>
      <c r="P55" s="85">
        <f t="shared" si="5"/>
        <v>0</v>
      </c>
      <c r="Q55" s="187"/>
      <c r="R55" s="85">
        <f t="shared" si="36"/>
        <v>0</v>
      </c>
      <c r="S55" s="86">
        <f t="shared" si="7"/>
        <v>201.63</v>
      </c>
      <c r="T55" s="85">
        <f t="shared" si="8"/>
        <v>1</v>
      </c>
      <c r="U55" s="86">
        <f t="shared" si="9"/>
        <v>0</v>
      </c>
      <c r="V55" s="85">
        <f t="shared" si="10"/>
        <v>0</v>
      </c>
      <c r="W55" s="167"/>
      <c r="X55" s="85">
        <f t="shared" si="11"/>
        <v>0</v>
      </c>
      <c r="Y55" s="86">
        <f t="shared" si="12"/>
        <v>201.63</v>
      </c>
      <c r="Z55" s="85">
        <f t="shared" si="13"/>
        <v>1</v>
      </c>
      <c r="AA55" s="86">
        <f t="shared" si="14"/>
        <v>0</v>
      </c>
      <c r="AB55" s="85">
        <f t="shared" si="15"/>
        <v>0</v>
      </c>
      <c r="AC55" s="167"/>
      <c r="AD55" s="85">
        <f t="shared" si="16"/>
        <v>0</v>
      </c>
      <c r="AE55" s="86">
        <f t="shared" si="17"/>
        <v>201.63</v>
      </c>
      <c r="AF55" s="85">
        <f t="shared" si="18"/>
        <v>1</v>
      </c>
      <c r="AG55" s="86">
        <f t="shared" si="19"/>
        <v>0</v>
      </c>
      <c r="AH55" s="85">
        <f t="shared" si="20"/>
        <v>0</v>
      </c>
      <c r="AI55" s="167"/>
      <c r="AJ55" s="85">
        <f t="shared" si="21"/>
        <v>0</v>
      </c>
      <c r="AK55" s="86">
        <f t="shared" si="22"/>
        <v>201.63</v>
      </c>
      <c r="AL55" s="85">
        <f t="shared" si="23"/>
        <v>1</v>
      </c>
      <c r="AM55" s="86">
        <f t="shared" si="24"/>
        <v>0</v>
      </c>
      <c r="AN55" s="85">
        <f t="shared" si="25"/>
        <v>0</v>
      </c>
      <c r="AO55" s="167"/>
      <c r="AP55" s="85">
        <f t="shared" si="26"/>
        <v>0</v>
      </c>
      <c r="AQ55" s="86">
        <f t="shared" si="27"/>
        <v>201.63</v>
      </c>
      <c r="AR55" s="85">
        <f t="shared" si="28"/>
        <v>1</v>
      </c>
      <c r="AS55" s="86">
        <f t="shared" si="29"/>
        <v>0</v>
      </c>
      <c r="AT55" s="85">
        <f t="shared" si="30"/>
        <v>0</v>
      </c>
      <c r="AU55" s="167"/>
      <c r="AV55" s="85">
        <f t="shared" si="31"/>
        <v>0</v>
      </c>
      <c r="AW55" s="86">
        <f t="shared" si="32"/>
        <v>201.63</v>
      </c>
      <c r="AX55" s="85">
        <f t="shared" si="33"/>
        <v>1</v>
      </c>
      <c r="AY55" s="86">
        <f t="shared" si="34"/>
        <v>0</v>
      </c>
      <c r="AZ55" s="85">
        <f t="shared" si="35"/>
        <v>0</v>
      </c>
    </row>
    <row r="56" spans="1:52" ht="33.75">
      <c r="A56" s="182" t="s">
        <v>4722</v>
      </c>
      <c r="B56" s="174" t="s">
        <v>4029</v>
      </c>
      <c r="C56" s="172" t="s">
        <v>4030</v>
      </c>
      <c r="D56" s="174" t="s">
        <v>4001</v>
      </c>
      <c r="E56" s="175">
        <v>101.62</v>
      </c>
      <c r="F56" s="175"/>
      <c r="G56" s="175"/>
      <c r="H56" s="175"/>
      <c r="I56" s="201"/>
      <c r="J56" s="205">
        <f t="shared" si="73"/>
        <v>101.62</v>
      </c>
      <c r="K56" s="203">
        <v>101.62</v>
      </c>
      <c r="L56" s="85">
        <f t="shared" si="1"/>
        <v>1</v>
      </c>
      <c r="M56" s="86">
        <f t="shared" si="2"/>
        <v>101.62</v>
      </c>
      <c r="N56" s="85">
        <f t="shared" si="3"/>
        <v>1</v>
      </c>
      <c r="O56" s="86">
        <f t="shared" si="4"/>
        <v>0</v>
      </c>
      <c r="P56" s="85">
        <f t="shared" si="5"/>
        <v>0</v>
      </c>
      <c r="Q56" s="187"/>
      <c r="R56" s="85">
        <f t="shared" si="36"/>
        <v>0</v>
      </c>
      <c r="S56" s="86">
        <f t="shared" si="7"/>
        <v>101.62</v>
      </c>
      <c r="T56" s="85">
        <f t="shared" si="8"/>
        <v>1</v>
      </c>
      <c r="U56" s="86">
        <f t="shared" si="9"/>
        <v>0</v>
      </c>
      <c r="V56" s="85">
        <f t="shared" si="10"/>
        <v>0</v>
      </c>
      <c r="W56" s="167"/>
      <c r="X56" s="85">
        <f t="shared" si="11"/>
        <v>0</v>
      </c>
      <c r="Y56" s="86">
        <f t="shared" si="12"/>
        <v>101.62</v>
      </c>
      <c r="Z56" s="85">
        <f t="shared" si="13"/>
        <v>1</v>
      </c>
      <c r="AA56" s="86">
        <f t="shared" si="14"/>
        <v>0</v>
      </c>
      <c r="AB56" s="85">
        <f t="shared" si="15"/>
        <v>0</v>
      </c>
      <c r="AC56" s="167"/>
      <c r="AD56" s="85">
        <f t="shared" si="16"/>
        <v>0</v>
      </c>
      <c r="AE56" s="86">
        <f t="shared" si="17"/>
        <v>101.62</v>
      </c>
      <c r="AF56" s="85">
        <f t="shared" si="18"/>
        <v>1</v>
      </c>
      <c r="AG56" s="86">
        <f t="shared" si="19"/>
        <v>0</v>
      </c>
      <c r="AH56" s="85">
        <f t="shared" si="20"/>
        <v>0</v>
      </c>
      <c r="AI56" s="167"/>
      <c r="AJ56" s="85">
        <f t="shared" si="21"/>
        <v>0</v>
      </c>
      <c r="AK56" s="86">
        <f t="shared" si="22"/>
        <v>101.62</v>
      </c>
      <c r="AL56" s="85">
        <f t="shared" si="23"/>
        <v>1</v>
      </c>
      <c r="AM56" s="86">
        <f t="shared" si="24"/>
        <v>0</v>
      </c>
      <c r="AN56" s="85">
        <f t="shared" si="25"/>
        <v>0</v>
      </c>
      <c r="AO56" s="167"/>
      <c r="AP56" s="85">
        <f t="shared" si="26"/>
        <v>0</v>
      </c>
      <c r="AQ56" s="86">
        <f t="shared" si="27"/>
        <v>101.62</v>
      </c>
      <c r="AR56" s="85">
        <f t="shared" si="28"/>
        <v>1</v>
      </c>
      <c r="AS56" s="86">
        <f t="shared" si="29"/>
        <v>0</v>
      </c>
      <c r="AT56" s="85">
        <f t="shared" si="30"/>
        <v>0</v>
      </c>
      <c r="AU56" s="167"/>
      <c r="AV56" s="85">
        <f t="shared" si="31"/>
        <v>0</v>
      </c>
      <c r="AW56" s="86">
        <f t="shared" si="32"/>
        <v>101.62</v>
      </c>
      <c r="AX56" s="85">
        <f t="shared" si="33"/>
        <v>1</v>
      </c>
      <c r="AY56" s="86">
        <f t="shared" si="34"/>
        <v>0</v>
      </c>
      <c r="AZ56" s="85">
        <f t="shared" si="35"/>
        <v>0</v>
      </c>
    </row>
    <row r="57" spans="1:52" ht="33.75">
      <c r="A57" s="182" t="s">
        <v>4723</v>
      </c>
      <c r="B57" s="174" t="s">
        <v>4031</v>
      </c>
      <c r="C57" s="172" t="s">
        <v>4032</v>
      </c>
      <c r="D57" s="174" t="s">
        <v>4001</v>
      </c>
      <c r="E57" s="175">
        <v>108.31</v>
      </c>
      <c r="F57" s="175"/>
      <c r="G57" s="175"/>
      <c r="H57" s="175"/>
      <c r="I57" s="201"/>
      <c r="J57" s="205">
        <f t="shared" si="73"/>
        <v>108.31</v>
      </c>
      <c r="K57" s="203">
        <v>108.31</v>
      </c>
      <c r="L57" s="85">
        <f t="shared" si="1"/>
        <v>1</v>
      </c>
      <c r="M57" s="86">
        <f t="shared" si="2"/>
        <v>108.31</v>
      </c>
      <c r="N57" s="85">
        <f t="shared" si="3"/>
        <v>1</v>
      </c>
      <c r="O57" s="86">
        <f t="shared" si="4"/>
        <v>0</v>
      </c>
      <c r="P57" s="85">
        <f t="shared" si="5"/>
        <v>0</v>
      </c>
      <c r="Q57" s="187"/>
      <c r="R57" s="85">
        <f t="shared" si="36"/>
        <v>0</v>
      </c>
      <c r="S57" s="86">
        <f t="shared" si="7"/>
        <v>108.31</v>
      </c>
      <c r="T57" s="85">
        <f t="shared" si="8"/>
        <v>1</v>
      </c>
      <c r="U57" s="86">
        <f t="shared" si="9"/>
        <v>0</v>
      </c>
      <c r="V57" s="85">
        <f t="shared" si="10"/>
        <v>0</v>
      </c>
      <c r="W57" s="167"/>
      <c r="X57" s="85">
        <f t="shared" si="11"/>
        <v>0</v>
      </c>
      <c r="Y57" s="86">
        <f t="shared" si="12"/>
        <v>108.31</v>
      </c>
      <c r="Z57" s="85">
        <f t="shared" si="13"/>
        <v>1</v>
      </c>
      <c r="AA57" s="86">
        <f t="shared" si="14"/>
        <v>0</v>
      </c>
      <c r="AB57" s="85">
        <f t="shared" si="15"/>
        <v>0</v>
      </c>
      <c r="AC57" s="167"/>
      <c r="AD57" s="85">
        <f t="shared" si="16"/>
        <v>0</v>
      </c>
      <c r="AE57" s="86">
        <f t="shared" si="17"/>
        <v>108.31</v>
      </c>
      <c r="AF57" s="85">
        <f t="shared" si="18"/>
        <v>1</v>
      </c>
      <c r="AG57" s="86">
        <f t="shared" si="19"/>
        <v>0</v>
      </c>
      <c r="AH57" s="85">
        <f t="shared" si="20"/>
        <v>0</v>
      </c>
      <c r="AI57" s="167"/>
      <c r="AJ57" s="85">
        <f t="shared" si="21"/>
        <v>0</v>
      </c>
      <c r="AK57" s="86">
        <f t="shared" si="22"/>
        <v>108.31</v>
      </c>
      <c r="AL57" s="85">
        <f t="shared" si="23"/>
        <v>1</v>
      </c>
      <c r="AM57" s="86">
        <f t="shared" si="24"/>
        <v>0</v>
      </c>
      <c r="AN57" s="85">
        <f t="shared" si="25"/>
        <v>0</v>
      </c>
      <c r="AO57" s="167"/>
      <c r="AP57" s="85">
        <f t="shared" si="26"/>
        <v>0</v>
      </c>
      <c r="AQ57" s="86">
        <f t="shared" si="27"/>
        <v>108.31</v>
      </c>
      <c r="AR57" s="85">
        <f t="shared" si="28"/>
        <v>1</v>
      </c>
      <c r="AS57" s="86">
        <f t="shared" si="29"/>
        <v>0</v>
      </c>
      <c r="AT57" s="85">
        <f t="shared" si="30"/>
        <v>0</v>
      </c>
      <c r="AU57" s="167"/>
      <c r="AV57" s="85">
        <f t="shared" si="31"/>
        <v>0</v>
      </c>
      <c r="AW57" s="86">
        <f t="shared" si="32"/>
        <v>108.31</v>
      </c>
      <c r="AX57" s="85">
        <f t="shared" si="33"/>
        <v>1</v>
      </c>
      <c r="AY57" s="86">
        <f t="shared" si="34"/>
        <v>0</v>
      </c>
      <c r="AZ57" s="85">
        <f t="shared" si="35"/>
        <v>0</v>
      </c>
    </row>
    <row r="58" spans="1:52" ht="20.100000000000001" customHeight="1">
      <c r="A58" s="182" t="s">
        <v>4724</v>
      </c>
      <c r="B58" s="174" t="s">
        <v>4033</v>
      </c>
      <c r="C58" s="172" t="s">
        <v>4034</v>
      </c>
      <c r="D58" s="174" t="s">
        <v>4001</v>
      </c>
      <c r="E58" s="175">
        <v>165.43</v>
      </c>
      <c r="F58" s="175"/>
      <c r="G58" s="175"/>
      <c r="H58" s="175"/>
      <c r="I58" s="201"/>
      <c r="J58" s="205">
        <f t="shared" si="73"/>
        <v>165.43</v>
      </c>
      <c r="K58" s="203">
        <v>165.43</v>
      </c>
      <c r="L58" s="85">
        <f t="shared" si="1"/>
        <v>1</v>
      </c>
      <c r="M58" s="86">
        <f t="shared" si="2"/>
        <v>165.43</v>
      </c>
      <c r="N58" s="85">
        <f t="shared" si="3"/>
        <v>1</v>
      </c>
      <c r="O58" s="86">
        <f t="shared" si="4"/>
        <v>0</v>
      </c>
      <c r="P58" s="85">
        <f t="shared" si="5"/>
        <v>0</v>
      </c>
      <c r="Q58" s="187"/>
      <c r="R58" s="85">
        <f t="shared" si="36"/>
        <v>0</v>
      </c>
      <c r="S58" s="86">
        <f t="shared" si="7"/>
        <v>165.43</v>
      </c>
      <c r="T58" s="85">
        <f t="shared" si="8"/>
        <v>1</v>
      </c>
      <c r="U58" s="86">
        <f t="shared" si="9"/>
        <v>0</v>
      </c>
      <c r="V58" s="85">
        <f t="shared" si="10"/>
        <v>0</v>
      </c>
      <c r="W58" s="167"/>
      <c r="X58" s="85">
        <f t="shared" si="11"/>
        <v>0</v>
      </c>
      <c r="Y58" s="86">
        <f t="shared" si="12"/>
        <v>165.43</v>
      </c>
      <c r="Z58" s="85">
        <f t="shared" si="13"/>
        <v>1</v>
      </c>
      <c r="AA58" s="86">
        <f t="shared" si="14"/>
        <v>0</v>
      </c>
      <c r="AB58" s="85">
        <f t="shared" si="15"/>
        <v>0</v>
      </c>
      <c r="AC58" s="167"/>
      <c r="AD58" s="85">
        <f t="shared" si="16"/>
        <v>0</v>
      </c>
      <c r="AE58" s="86">
        <f t="shared" si="17"/>
        <v>165.43</v>
      </c>
      <c r="AF58" s="85">
        <f t="shared" si="18"/>
        <v>1</v>
      </c>
      <c r="AG58" s="86">
        <f t="shared" si="19"/>
        <v>0</v>
      </c>
      <c r="AH58" s="85">
        <f t="shared" si="20"/>
        <v>0</v>
      </c>
      <c r="AI58" s="167"/>
      <c r="AJ58" s="85">
        <f t="shared" si="21"/>
        <v>0</v>
      </c>
      <c r="AK58" s="86">
        <f t="shared" si="22"/>
        <v>165.43</v>
      </c>
      <c r="AL58" s="85">
        <f t="shared" si="23"/>
        <v>1</v>
      </c>
      <c r="AM58" s="86">
        <f t="shared" si="24"/>
        <v>0</v>
      </c>
      <c r="AN58" s="85">
        <f t="shared" si="25"/>
        <v>0</v>
      </c>
      <c r="AO58" s="167"/>
      <c r="AP58" s="85">
        <f t="shared" si="26"/>
        <v>0</v>
      </c>
      <c r="AQ58" s="86">
        <f t="shared" si="27"/>
        <v>165.43</v>
      </c>
      <c r="AR58" s="85">
        <f t="shared" si="28"/>
        <v>1</v>
      </c>
      <c r="AS58" s="86">
        <f t="shared" si="29"/>
        <v>0</v>
      </c>
      <c r="AT58" s="85">
        <f t="shared" si="30"/>
        <v>0</v>
      </c>
      <c r="AU58" s="167"/>
      <c r="AV58" s="85">
        <f t="shared" si="31"/>
        <v>0</v>
      </c>
      <c r="AW58" s="86">
        <f t="shared" si="32"/>
        <v>165.43</v>
      </c>
      <c r="AX58" s="85">
        <f t="shared" si="33"/>
        <v>1</v>
      </c>
      <c r="AY58" s="86">
        <f t="shared" si="34"/>
        <v>0</v>
      </c>
      <c r="AZ58" s="85">
        <f t="shared" si="35"/>
        <v>0</v>
      </c>
    </row>
    <row r="59" spans="1:52" ht="33.75">
      <c r="A59" s="182" t="s">
        <v>4725</v>
      </c>
      <c r="B59" s="174" t="s">
        <v>4035</v>
      </c>
      <c r="C59" s="172" t="s">
        <v>4036</v>
      </c>
      <c r="D59" s="174" t="s">
        <v>4001</v>
      </c>
      <c r="E59" s="175">
        <v>99.69</v>
      </c>
      <c r="F59" s="175"/>
      <c r="G59" s="175"/>
      <c r="H59" s="175"/>
      <c r="I59" s="201"/>
      <c r="J59" s="205">
        <f t="shared" si="73"/>
        <v>99.69</v>
      </c>
      <c r="K59" s="203">
        <v>99.69</v>
      </c>
      <c r="L59" s="85">
        <f t="shared" si="1"/>
        <v>1</v>
      </c>
      <c r="M59" s="86">
        <f t="shared" si="2"/>
        <v>99.69</v>
      </c>
      <c r="N59" s="85">
        <f t="shared" si="3"/>
        <v>1</v>
      </c>
      <c r="O59" s="86">
        <f t="shared" si="4"/>
        <v>0</v>
      </c>
      <c r="P59" s="85">
        <f t="shared" si="5"/>
        <v>0</v>
      </c>
      <c r="Q59" s="187"/>
      <c r="R59" s="85">
        <f t="shared" si="36"/>
        <v>0</v>
      </c>
      <c r="S59" s="86">
        <f t="shared" si="7"/>
        <v>99.69</v>
      </c>
      <c r="T59" s="85">
        <f t="shared" si="8"/>
        <v>1</v>
      </c>
      <c r="U59" s="86">
        <f t="shared" si="9"/>
        <v>0</v>
      </c>
      <c r="V59" s="85">
        <f t="shared" si="10"/>
        <v>0</v>
      </c>
      <c r="W59" s="167"/>
      <c r="X59" s="85">
        <f t="shared" si="11"/>
        <v>0</v>
      </c>
      <c r="Y59" s="86">
        <f t="shared" si="12"/>
        <v>99.69</v>
      </c>
      <c r="Z59" s="85">
        <f t="shared" si="13"/>
        <v>1</v>
      </c>
      <c r="AA59" s="86">
        <f t="shared" si="14"/>
        <v>0</v>
      </c>
      <c r="AB59" s="85">
        <f t="shared" si="15"/>
        <v>0</v>
      </c>
      <c r="AC59" s="167"/>
      <c r="AD59" s="85">
        <f t="shared" si="16"/>
        <v>0</v>
      </c>
      <c r="AE59" s="86">
        <f t="shared" si="17"/>
        <v>99.69</v>
      </c>
      <c r="AF59" s="85">
        <f t="shared" si="18"/>
        <v>1</v>
      </c>
      <c r="AG59" s="86">
        <f t="shared" si="19"/>
        <v>0</v>
      </c>
      <c r="AH59" s="85">
        <f t="shared" si="20"/>
        <v>0</v>
      </c>
      <c r="AI59" s="167"/>
      <c r="AJ59" s="85">
        <f t="shared" si="21"/>
        <v>0</v>
      </c>
      <c r="AK59" s="86">
        <f t="shared" si="22"/>
        <v>99.69</v>
      </c>
      <c r="AL59" s="85">
        <f t="shared" si="23"/>
        <v>1</v>
      </c>
      <c r="AM59" s="86">
        <f t="shared" si="24"/>
        <v>0</v>
      </c>
      <c r="AN59" s="85">
        <f t="shared" si="25"/>
        <v>0</v>
      </c>
      <c r="AO59" s="167"/>
      <c r="AP59" s="85">
        <f t="shared" si="26"/>
        <v>0</v>
      </c>
      <c r="AQ59" s="86">
        <f t="shared" si="27"/>
        <v>99.69</v>
      </c>
      <c r="AR59" s="85">
        <f t="shared" si="28"/>
        <v>1</v>
      </c>
      <c r="AS59" s="86">
        <f t="shared" si="29"/>
        <v>0</v>
      </c>
      <c r="AT59" s="85">
        <f t="shared" si="30"/>
        <v>0</v>
      </c>
      <c r="AU59" s="167"/>
      <c r="AV59" s="85">
        <f t="shared" si="31"/>
        <v>0</v>
      </c>
      <c r="AW59" s="86">
        <f t="shared" si="32"/>
        <v>99.69</v>
      </c>
      <c r="AX59" s="85">
        <f t="shared" si="33"/>
        <v>1</v>
      </c>
      <c r="AY59" s="86">
        <f t="shared" si="34"/>
        <v>0</v>
      </c>
      <c r="AZ59" s="85">
        <f t="shared" si="35"/>
        <v>0</v>
      </c>
    </row>
    <row r="60" spans="1:52" ht="20.100000000000001" customHeight="1">
      <c r="A60" s="182" t="s">
        <v>4726</v>
      </c>
      <c r="B60" s="174" t="s">
        <v>4014</v>
      </c>
      <c r="C60" s="172" t="s">
        <v>4015</v>
      </c>
      <c r="D60" s="174" t="s">
        <v>4001</v>
      </c>
      <c r="E60" s="175">
        <v>138.72999999999999</v>
      </c>
      <c r="F60" s="175"/>
      <c r="G60" s="175"/>
      <c r="H60" s="175"/>
      <c r="I60" s="201"/>
      <c r="J60" s="205">
        <f t="shared" si="73"/>
        <v>138.72999999999999</v>
      </c>
      <c r="K60" s="203">
        <v>138.72999999999999</v>
      </c>
      <c r="L60" s="85">
        <f t="shared" si="1"/>
        <v>1</v>
      </c>
      <c r="M60" s="86">
        <f t="shared" si="2"/>
        <v>138.72999999999999</v>
      </c>
      <c r="N60" s="85">
        <f t="shared" si="3"/>
        <v>1</v>
      </c>
      <c r="O60" s="86">
        <f t="shared" si="4"/>
        <v>0</v>
      </c>
      <c r="P60" s="85">
        <f t="shared" si="5"/>
        <v>0</v>
      </c>
      <c r="Q60" s="187"/>
      <c r="R60" s="85">
        <f t="shared" si="36"/>
        <v>0</v>
      </c>
      <c r="S60" s="86">
        <f t="shared" si="7"/>
        <v>138.72999999999999</v>
      </c>
      <c r="T60" s="85">
        <f t="shared" si="8"/>
        <v>1</v>
      </c>
      <c r="U60" s="86">
        <f t="shared" si="9"/>
        <v>0</v>
      </c>
      <c r="V60" s="85">
        <f t="shared" si="10"/>
        <v>0</v>
      </c>
      <c r="W60" s="167"/>
      <c r="X60" s="85">
        <f t="shared" si="11"/>
        <v>0</v>
      </c>
      <c r="Y60" s="86">
        <f t="shared" si="12"/>
        <v>138.72999999999999</v>
      </c>
      <c r="Z60" s="85">
        <f t="shared" si="13"/>
        <v>1</v>
      </c>
      <c r="AA60" s="86">
        <f t="shared" si="14"/>
        <v>0</v>
      </c>
      <c r="AB60" s="85">
        <f t="shared" si="15"/>
        <v>0</v>
      </c>
      <c r="AC60" s="167"/>
      <c r="AD60" s="85">
        <f t="shared" si="16"/>
        <v>0</v>
      </c>
      <c r="AE60" s="86">
        <f t="shared" si="17"/>
        <v>138.72999999999999</v>
      </c>
      <c r="AF60" s="85">
        <f t="shared" si="18"/>
        <v>1</v>
      </c>
      <c r="AG60" s="86">
        <f t="shared" si="19"/>
        <v>0</v>
      </c>
      <c r="AH60" s="85">
        <f t="shared" si="20"/>
        <v>0</v>
      </c>
      <c r="AI60" s="167"/>
      <c r="AJ60" s="85">
        <f t="shared" si="21"/>
        <v>0</v>
      </c>
      <c r="AK60" s="86">
        <f t="shared" si="22"/>
        <v>138.72999999999999</v>
      </c>
      <c r="AL60" s="85">
        <f t="shared" si="23"/>
        <v>1</v>
      </c>
      <c r="AM60" s="86">
        <f t="shared" si="24"/>
        <v>0</v>
      </c>
      <c r="AN60" s="85">
        <f t="shared" si="25"/>
        <v>0</v>
      </c>
      <c r="AO60" s="167"/>
      <c r="AP60" s="85">
        <f t="shared" si="26"/>
        <v>0</v>
      </c>
      <c r="AQ60" s="86">
        <f t="shared" si="27"/>
        <v>138.72999999999999</v>
      </c>
      <c r="AR60" s="85">
        <f t="shared" si="28"/>
        <v>1</v>
      </c>
      <c r="AS60" s="86">
        <f t="shared" si="29"/>
        <v>0</v>
      </c>
      <c r="AT60" s="85">
        <f t="shared" si="30"/>
        <v>0</v>
      </c>
      <c r="AU60" s="167"/>
      <c r="AV60" s="85">
        <f t="shared" si="31"/>
        <v>0</v>
      </c>
      <c r="AW60" s="86">
        <f t="shared" si="32"/>
        <v>138.72999999999999</v>
      </c>
      <c r="AX60" s="85">
        <f t="shared" si="33"/>
        <v>1</v>
      </c>
      <c r="AY60" s="86">
        <f t="shared" si="34"/>
        <v>0</v>
      </c>
      <c r="AZ60" s="85">
        <f t="shared" si="35"/>
        <v>0</v>
      </c>
    </row>
    <row r="61" spans="1:52" ht="33.75">
      <c r="A61" s="182" t="s">
        <v>4727</v>
      </c>
      <c r="B61" s="174" t="s">
        <v>4037</v>
      </c>
      <c r="C61" s="172" t="s">
        <v>4038</v>
      </c>
      <c r="D61" s="174" t="s">
        <v>3947</v>
      </c>
      <c r="E61" s="175">
        <v>1.48</v>
      </c>
      <c r="F61" s="175"/>
      <c r="G61" s="175"/>
      <c r="H61" s="175"/>
      <c r="I61" s="201"/>
      <c r="J61" s="205">
        <f t="shared" si="73"/>
        <v>1.48</v>
      </c>
      <c r="K61" s="203">
        <v>1.48</v>
      </c>
      <c r="L61" s="85">
        <f t="shared" si="1"/>
        <v>1</v>
      </c>
      <c r="M61" s="86">
        <f t="shared" si="2"/>
        <v>1.48</v>
      </c>
      <c r="N61" s="85">
        <f t="shared" si="3"/>
        <v>1</v>
      </c>
      <c r="O61" s="86">
        <f t="shared" si="4"/>
        <v>0</v>
      </c>
      <c r="P61" s="85">
        <f t="shared" si="5"/>
        <v>0</v>
      </c>
      <c r="Q61" s="187"/>
      <c r="R61" s="85">
        <f t="shared" si="36"/>
        <v>0</v>
      </c>
      <c r="S61" s="86">
        <f t="shared" si="7"/>
        <v>1.48</v>
      </c>
      <c r="T61" s="85">
        <f t="shared" si="8"/>
        <v>1</v>
      </c>
      <c r="U61" s="86">
        <f t="shared" si="9"/>
        <v>0</v>
      </c>
      <c r="V61" s="85">
        <f t="shared" si="10"/>
        <v>0</v>
      </c>
      <c r="W61" s="167"/>
      <c r="X61" s="85">
        <f t="shared" si="11"/>
        <v>0</v>
      </c>
      <c r="Y61" s="86">
        <f t="shared" si="12"/>
        <v>1.48</v>
      </c>
      <c r="Z61" s="85">
        <f t="shared" si="13"/>
        <v>1</v>
      </c>
      <c r="AA61" s="86">
        <f t="shared" si="14"/>
        <v>0</v>
      </c>
      <c r="AB61" s="85">
        <f t="shared" si="15"/>
        <v>0</v>
      </c>
      <c r="AC61" s="167"/>
      <c r="AD61" s="85">
        <f t="shared" si="16"/>
        <v>0</v>
      </c>
      <c r="AE61" s="86">
        <f t="shared" si="17"/>
        <v>1.48</v>
      </c>
      <c r="AF61" s="85">
        <f t="shared" si="18"/>
        <v>1</v>
      </c>
      <c r="AG61" s="86">
        <f t="shared" si="19"/>
        <v>0</v>
      </c>
      <c r="AH61" s="85">
        <f t="shared" si="20"/>
        <v>0</v>
      </c>
      <c r="AI61" s="167"/>
      <c r="AJ61" s="85">
        <f t="shared" si="21"/>
        <v>0</v>
      </c>
      <c r="AK61" s="86">
        <f t="shared" si="22"/>
        <v>1.48</v>
      </c>
      <c r="AL61" s="85">
        <f t="shared" si="23"/>
        <v>1</v>
      </c>
      <c r="AM61" s="86">
        <f t="shared" si="24"/>
        <v>0</v>
      </c>
      <c r="AN61" s="85">
        <f t="shared" si="25"/>
        <v>0</v>
      </c>
      <c r="AO61" s="167"/>
      <c r="AP61" s="85">
        <f t="shared" si="26"/>
        <v>0</v>
      </c>
      <c r="AQ61" s="86">
        <f t="shared" si="27"/>
        <v>1.48</v>
      </c>
      <c r="AR61" s="85">
        <f t="shared" si="28"/>
        <v>1</v>
      </c>
      <c r="AS61" s="86">
        <f t="shared" si="29"/>
        <v>0</v>
      </c>
      <c r="AT61" s="85">
        <f t="shared" si="30"/>
        <v>0</v>
      </c>
      <c r="AU61" s="167"/>
      <c r="AV61" s="85">
        <f t="shared" si="31"/>
        <v>0</v>
      </c>
      <c r="AW61" s="86">
        <f t="shared" si="32"/>
        <v>1.48</v>
      </c>
      <c r="AX61" s="85">
        <f t="shared" si="33"/>
        <v>1</v>
      </c>
      <c r="AY61" s="86">
        <f t="shared" si="34"/>
        <v>0</v>
      </c>
      <c r="AZ61" s="85">
        <f t="shared" si="35"/>
        <v>0</v>
      </c>
    </row>
    <row r="62" spans="1:52" ht="33.75">
      <c r="A62" s="182" t="s">
        <v>4728</v>
      </c>
      <c r="B62" s="174" t="s">
        <v>4016</v>
      </c>
      <c r="C62" s="172" t="s">
        <v>4017</v>
      </c>
      <c r="D62" s="174" t="s">
        <v>4018</v>
      </c>
      <c r="E62" s="175">
        <v>6.82</v>
      </c>
      <c r="F62" s="175"/>
      <c r="G62" s="175"/>
      <c r="H62" s="175"/>
      <c r="I62" s="201"/>
      <c r="J62" s="205">
        <f t="shared" si="73"/>
        <v>6.82</v>
      </c>
      <c r="K62" s="203">
        <v>6.82</v>
      </c>
      <c r="L62" s="85">
        <f t="shared" si="1"/>
        <v>1</v>
      </c>
      <c r="M62" s="86">
        <f t="shared" si="2"/>
        <v>6.82</v>
      </c>
      <c r="N62" s="85">
        <f t="shared" si="3"/>
        <v>1</v>
      </c>
      <c r="O62" s="86">
        <f t="shared" si="4"/>
        <v>0</v>
      </c>
      <c r="P62" s="85">
        <f t="shared" si="5"/>
        <v>0</v>
      </c>
      <c r="Q62" s="187"/>
      <c r="R62" s="85">
        <f t="shared" si="36"/>
        <v>0</v>
      </c>
      <c r="S62" s="86">
        <f t="shared" si="7"/>
        <v>6.82</v>
      </c>
      <c r="T62" s="85">
        <f t="shared" si="8"/>
        <v>1</v>
      </c>
      <c r="U62" s="86">
        <f t="shared" si="9"/>
        <v>0</v>
      </c>
      <c r="V62" s="85">
        <f t="shared" si="10"/>
        <v>0</v>
      </c>
      <c r="W62" s="167"/>
      <c r="X62" s="85">
        <f t="shared" si="11"/>
        <v>0</v>
      </c>
      <c r="Y62" s="86">
        <f t="shared" si="12"/>
        <v>6.82</v>
      </c>
      <c r="Z62" s="85">
        <f t="shared" si="13"/>
        <v>1</v>
      </c>
      <c r="AA62" s="86">
        <f t="shared" si="14"/>
        <v>0</v>
      </c>
      <c r="AB62" s="85">
        <f t="shared" si="15"/>
        <v>0</v>
      </c>
      <c r="AC62" s="167"/>
      <c r="AD62" s="85">
        <f t="shared" si="16"/>
        <v>0</v>
      </c>
      <c r="AE62" s="86">
        <f t="shared" si="17"/>
        <v>6.82</v>
      </c>
      <c r="AF62" s="85">
        <f t="shared" si="18"/>
        <v>1</v>
      </c>
      <c r="AG62" s="86">
        <f t="shared" si="19"/>
        <v>0</v>
      </c>
      <c r="AH62" s="85">
        <f t="shared" si="20"/>
        <v>0</v>
      </c>
      <c r="AI62" s="167"/>
      <c r="AJ62" s="85">
        <f t="shared" si="21"/>
        <v>0</v>
      </c>
      <c r="AK62" s="86">
        <f t="shared" si="22"/>
        <v>6.82</v>
      </c>
      <c r="AL62" s="85">
        <f t="shared" si="23"/>
        <v>1</v>
      </c>
      <c r="AM62" s="86">
        <f t="shared" si="24"/>
        <v>0</v>
      </c>
      <c r="AN62" s="85">
        <f t="shared" si="25"/>
        <v>0</v>
      </c>
      <c r="AO62" s="167"/>
      <c r="AP62" s="85">
        <f t="shared" si="26"/>
        <v>0</v>
      </c>
      <c r="AQ62" s="86">
        <f t="shared" si="27"/>
        <v>6.82</v>
      </c>
      <c r="AR62" s="85">
        <f t="shared" si="28"/>
        <v>1</v>
      </c>
      <c r="AS62" s="86">
        <f t="shared" si="29"/>
        <v>0</v>
      </c>
      <c r="AT62" s="85">
        <f t="shared" si="30"/>
        <v>0</v>
      </c>
      <c r="AU62" s="167"/>
      <c r="AV62" s="85">
        <f t="shared" si="31"/>
        <v>0</v>
      </c>
      <c r="AW62" s="86">
        <f t="shared" si="32"/>
        <v>6.82</v>
      </c>
      <c r="AX62" s="85">
        <f t="shared" si="33"/>
        <v>1</v>
      </c>
      <c r="AY62" s="86">
        <f t="shared" si="34"/>
        <v>0</v>
      </c>
      <c r="AZ62" s="85">
        <f t="shared" si="35"/>
        <v>0</v>
      </c>
    </row>
    <row r="63" spans="1:52" ht="16.5">
      <c r="A63" s="181" t="s">
        <v>4729</v>
      </c>
      <c r="B63" s="178" t="s">
        <v>3853</v>
      </c>
      <c r="C63" s="179"/>
      <c r="D63" s="179"/>
      <c r="E63" s="179"/>
      <c r="F63" s="179"/>
      <c r="G63" s="179"/>
      <c r="H63" s="179"/>
      <c r="I63" s="202"/>
      <c r="J63" s="179"/>
      <c r="K63" s="203"/>
      <c r="L63" s="85"/>
      <c r="M63" s="85"/>
      <c r="N63" s="85"/>
      <c r="O63" s="85"/>
      <c r="P63" s="85"/>
      <c r="Q63" s="193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</row>
    <row r="64" spans="1:52" ht="45">
      <c r="A64" s="182" t="s">
        <v>4731</v>
      </c>
      <c r="B64" s="174" t="s">
        <v>4021</v>
      </c>
      <c r="C64" s="172" t="s">
        <v>4022</v>
      </c>
      <c r="D64" s="174" t="s">
        <v>3943</v>
      </c>
      <c r="E64" s="175">
        <v>75.13</v>
      </c>
      <c r="F64" s="175"/>
      <c r="G64" s="175"/>
      <c r="H64" s="175"/>
      <c r="I64" s="201"/>
      <c r="J64" s="205">
        <f t="shared" ref="J64:J72" si="74">IF(D64="","",SUM(E64,F64,H64))</f>
        <v>75.13</v>
      </c>
      <c r="K64" s="203">
        <v>75.13</v>
      </c>
      <c r="L64" s="85">
        <f t="shared" si="1"/>
        <v>1</v>
      </c>
      <c r="M64" s="86">
        <f t="shared" si="2"/>
        <v>75.13</v>
      </c>
      <c r="N64" s="85">
        <f t="shared" si="3"/>
        <v>1</v>
      </c>
      <c r="O64" s="86">
        <f t="shared" si="4"/>
        <v>0</v>
      </c>
      <c r="P64" s="85">
        <f t="shared" si="5"/>
        <v>0</v>
      </c>
      <c r="Q64" s="187"/>
      <c r="R64" s="85">
        <f t="shared" si="36"/>
        <v>0</v>
      </c>
      <c r="S64" s="86">
        <f t="shared" si="7"/>
        <v>75.13</v>
      </c>
      <c r="T64" s="85">
        <f t="shared" si="8"/>
        <v>1</v>
      </c>
      <c r="U64" s="86">
        <f t="shared" si="9"/>
        <v>0</v>
      </c>
      <c r="V64" s="85">
        <f t="shared" si="10"/>
        <v>0</v>
      </c>
      <c r="W64" s="167"/>
      <c r="X64" s="85">
        <f t="shared" si="11"/>
        <v>0</v>
      </c>
      <c r="Y64" s="86">
        <f t="shared" si="12"/>
        <v>75.13</v>
      </c>
      <c r="Z64" s="85">
        <f t="shared" si="13"/>
        <v>1</v>
      </c>
      <c r="AA64" s="86">
        <f t="shared" si="14"/>
        <v>0</v>
      </c>
      <c r="AB64" s="85">
        <f t="shared" si="15"/>
        <v>0</v>
      </c>
      <c r="AC64" s="167"/>
      <c r="AD64" s="85">
        <f t="shared" si="16"/>
        <v>0</v>
      </c>
      <c r="AE64" s="86">
        <f t="shared" si="17"/>
        <v>75.13</v>
      </c>
      <c r="AF64" s="85">
        <f t="shared" si="18"/>
        <v>1</v>
      </c>
      <c r="AG64" s="86">
        <f t="shared" si="19"/>
        <v>0</v>
      </c>
      <c r="AH64" s="85">
        <f t="shared" si="20"/>
        <v>0</v>
      </c>
      <c r="AI64" s="167"/>
      <c r="AJ64" s="85">
        <f t="shared" si="21"/>
        <v>0</v>
      </c>
      <c r="AK64" s="86">
        <f t="shared" si="22"/>
        <v>75.13</v>
      </c>
      <c r="AL64" s="85">
        <f t="shared" si="23"/>
        <v>1</v>
      </c>
      <c r="AM64" s="86">
        <f t="shared" si="24"/>
        <v>0</v>
      </c>
      <c r="AN64" s="85">
        <f t="shared" si="25"/>
        <v>0</v>
      </c>
      <c r="AO64" s="167"/>
      <c r="AP64" s="85">
        <f t="shared" si="26"/>
        <v>0</v>
      </c>
      <c r="AQ64" s="86">
        <f t="shared" si="27"/>
        <v>75.13</v>
      </c>
      <c r="AR64" s="85">
        <f t="shared" si="28"/>
        <v>1</v>
      </c>
      <c r="AS64" s="86">
        <f t="shared" si="29"/>
        <v>0</v>
      </c>
      <c r="AT64" s="85">
        <f t="shared" si="30"/>
        <v>0</v>
      </c>
      <c r="AU64" s="167"/>
      <c r="AV64" s="85">
        <f t="shared" si="31"/>
        <v>0</v>
      </c>
      <c r="AW64" s="86">
        <f t="shared" si="32"/>
        <v>75.13</v>
      </c>
      <c r="AX64" s="85">
        <f t="shared" si="33"/>
        <v>1</v>
      </c>
      <c r="AY64" s="86">
        <f t="shared" si="34"/>
        <v>0</v>
      </c>
      <c r="AZ64" s="85">
        <f t="shared" si="35"/>
        <v>0</v>
      </c>
    </row>
    <row r="65" spans="1:52" ht="45">
      <c r="A65" s="182" t="s">
        <v>4732</v>
      </c>
      <c r="B65" s="174" t="s">
        <v>4039</v>
      </c>
      <c r="C65" s="172" t="s">
        <v>4040</v>
      </c>
      <c r="D65" s="174" t="s">
        <v>3943</v>
      </c>
      <c r="E65" s="175">
        <v>88.73</v>
      </c>
      <c r="F65" s="175"/>
      <c r="G65" s="175"/>
      <c r="H65" s="175"/>
      <c r="I65" s="201"/>
      <c r="J65" s="205">
        <f t="shared" si="74"/>
        <v>88.73</v>
      </c>
      <c r="K65" s="203">
        <v>88.73</v>
      </c>
      <c r="L65" s="85">
        <f t="shared" si="1"/>
        <v>1</v>
      </c>
      <c r="M65" s="86">
        <f t="shared" si="2"/>
        <v>88.73</v>
      </c>
      <c r="N65" s="85">
        <f t="shared" si="3"/>
        <v>1</v>
      </c>
      <c r="O65" s="86">
        <f t="shared" si="4"/>
        <v>0</v>
      </c>
      <c r="P65" s="85">
        <f t="shared" si="5"/>
        <v>0</v>
      </c>
      <c r="Q65" s="187"/>
      <c r="R65" s="85">
        <f t="shared" si="36"/>
        <v>0</v>
      </c>
      <c r="S65" s="86">
        <f t="shared" si="7"/>
        <v>88.73</v>
      </c>
      <c r="T65" s="85">
        <f t="shared" si="8"/>
        <v>1</v>
      </c>
      <c r="U65" s="86">
        <f t="shared" si="9"/>
        <v>0</v>
      </c>
      <c r="V65" s="85">
        <f t="shared" si="10"/>
        <v>0</v>
      </c>
      <c r="W65" s="167"/>
      <c r="X65" s="85">
        <f t="shared" si="11"/>
        <v>0</v>
      </c>
      <c r="Y65" s="86">
        <f t="shared" si="12"/>
        <v>88.73</v>
      </c>
      <c r="Z65" s="85">
        <f t="shared" si="13"/>
        <v>1</v>
      </c>
      <c r="AA65" s="86">
        <f t="shared" si="14"/>
        <v>0</v>
      </c>
      <c r="AB65" s="85">
        <f t="shared" si="15"/>
        <v>0</v>
      </c>
      <c r="AC65" s="167"/>
      <c r="AD65" s="85">
        <f t="shared" si="16"/>
        <v>0</v>
      </c>
      <c r="AE65" s="86">
        <f t="shared" si="17"/>
        <v>88.73</v>
      </c>
      <c r="AF65" s="85">
        <f t="shared" si="18"/>
        <v>1</v>
      </c>
      <c r="AG65" s="86">
        <f t="shared" si="19"/>
        <v>0</v>
      </c>
      <c r="AH65" s="85">
        <f t="shared" si="20"/>
        <v>0</v>
      </c>
      <c r="AI65" s="167"/>
      <c r="AJ65" s="85">
        <f t="shared" si="21"/>
        <v>0</v>
      </c>
      <c r="AK65" s="86">
        <f t="shared" si="22"/>
        <v>88.73</v>
      </c>
      <c r="AL65" s="85">
        <f t="shared" si="23"/>
        <v>1</v>
      </c>
      <c r="AM65" s="86">
        <f t="shared" si="24"/>
        <v>0</v>
      </c>
      <c r="AN65" s="85">
        <f t="shared" si="25"/>
        <v>0</v>
      </c>
      <c r="AO65" s="167"/>
      <c r="AP65" s="85">
        <f t="shared" si="26"/>
        <v>0</v>
      </c>
      <c r="AQ65" s="86">
        <f t="shared" si="27"/>
        <v>88.73</v>
      </c>
      <c r="AR65" s="85">
        <f t="shared" si="28"/>
        <v>1</v>
      </c>
      <c r="AS65" s="86">
        <f t="shared" si="29"/>
        <v>0</v>
      </c>
      <c r="AT65" s="85">
        <f t="shared" si="30"/>
        <v>0</v>
      </c>
      <c r="AU65" s="167"/>
      <c r="AV65" s="85">
        <f t="shared" si="31"/>
        <v>0</v>
      </c>
      <c r="AW65" s="86">
        <f t="shared" si="32"/>
        <v>88.73</v>
      </c>
      <c r="AX65" s="85">
        <f t="shared" si="33"/>
        <v>1</v>
      </c>
      <c r="AY65" s="86">
        <f t="shared" si="34"/>
        <v>0</v>
      </c>
      <c r="AZ65" s="85">
        <f t="shared" si="35"/>
        <v>0</v>
      </c>
    </row>
    <row r="66" spans="1:52" ht="33.75">
      <c r="A66" s="182" t="s">
        <v>4733</v>
      </c>
      <c r="B66" s="174" t="s">
        <v>4025</v>
      </c>
      <c r="C66" s="172" t="s">
        <v>4026</v>
      </c>
      <c r="D66" s="174" t="s">
        <v>4001</v>
      </c>
      <c r="E66" s="175">
        <v>229.14</v>
      </c>
      <c r="F66" s="175"/>
      <c r="G66" s="175"/>
      <c r="H66" s="175"/>
      <c r="I66" s="201"/>
      <c r="J66" s="205">
        <f t="shared" si="74"/>
        <v>229.14</v>
      </c>
      <c r="K66" s="203">
        <v>229.14</v>
      </c>
      <c r="L66" s="85">
        <f t="shared" si="1"/>
        <v>1</v>
      </c>
      <c r="M66" s="86">
        <f t="shared" si="2"/>
        <v>229.14</v>
      </c>
      <c r="N66" s="85">
        <f t="shared" si="3"/>
        <v>1</v>
      </c>
      <c r="O66" s="86">
        <f t="shared" si="4"/>
        <v>0</v>
      </c>
      <c r="P66" s="85">
        <f t="shared" si="5"/>
        <v>0</v>
      </c>
      <c r="Q66" s="187"/>
      <c r="R66" s="85">
        <f t="shared" si="36"/>
        <v>0</v>
      </c>
      <c r="S66" s="86">
        <f t="shared" ref="S66:S120" si="75">IF($B66="","",SUM(Q66+M66))</f>
        <v>229.14</v>
      </c>
      <c r="T66" s="85">
        <f t="shared" si="8"/>
        <v>1</v>
      </c>
      <c r="U66" s="86">
        <f t="shared" si="9"/>
        <v>0</v>
      </c>
      <c r="V66" s="85">
        <f t="shared" si="10"/>
        <v>0</v>
      </c>
      <c r="W66" s="167"/>
      <c r="X66" s="85">
        <f t="shared" ref="X66:X120" si="76">IF($C66="","",W66/$E66)</f>
        <v>0</v>
      </c>
      <c r="Y66" s="86">
        <f t="shared" ref="Y66:Y120" si="77">IF($B66="","",SUM(W66+S66))</f>
        <v>229.14</v>
      </c>
      <c r="Z66" s="85">
        <f t="shared" si="13"/>
        <v>1</v>
      </c>
      <c r="AA66" s="86">
        <f t="shared" si="14"/>
        <v>0</v>
      </c>
      <c r="AB66" s="85">
        <f t="shared" si="15"/>
        <v>0</v>
      </c>
      <c r="AC66" s="167"/>
      <c r="AD66" s="85">
        <f t="shared" ref="AD66:AD120" si="78">IF($C66="","",AC66/$E66)</f>
        <v>0</v>
      </c>
      <c r="AE66" s="86">
        <f t="shared" ref="AE66:AE120" si="79">IF($B66="","",SUM(AC66+Y66))</f>
        <v>229.14</v>
      </c>
      <c r="AF66" s="85">
        <f t="shared" si="18"/>
        <v>1</v>
      </c>
      <c r="AG66" s="86">
        <f t="shared" si="19"/>
        <v>0</v>
      </c>
      <c r="AH66" s="85">
        <f t="shared" si="20"/>
        <v>0</v>
      </c>
      <c r="AI66" s="167"/>
      <c r="AJ66" s="85">
        <f t="shared" ref="AJ66:AJ120" si="80">IF($C66="","",AI66/$E66)</f>
        <v>0</v>
      </c>
      <c r="AK66" s="86">
        <f t="shared" ref="AK66:AK120" si="81">IF($B66="","",SUM(AI66+AE66))</f>
        <v>229.14</v>
      </c>
      <c r="AL66" s="85">
        <f t="shared" si="23"/>
        <v>1</v>
      </c>
      <c r="AM66" s="86">
        <f t="shared" si="24"/>
        <v>0</v>
      </c>
      <c r="AN66" s="85">
        <f t="shared" si="25"/>
        <v>0</v>
      </c>
      <c r="AO66" s="167"/>
      <c r="AP66" s="85">
        <f t="shared" ref="AP66:AP120" si="82">IF($C66="","",AO66/$E66)</f>
        <v>0</v>
      </c>
      <c r="AQ66" s="86">
        <f t="shared" ref="AQ66:AQ120" si="83">IF($B66="","",SUM(AO66+AK66))</f>
        <v>229.14</v>
      </c>
      <c r="AR66" s="85">
        <f t="shared" si="28"/>
        <v>1</v>
      </c>
      <c r="AS66" s="86">
        <f t="shared" si="29"/>
        <v>0</v>
      </c>
      <c r="AT66" s="85">
        <f t="shared" si="30"/>
        <v>0</v>
      </c>
      <c r="AU66" s="167"/>
      <c r="AV66" s="85">
        <f t="shared" ref="AV66:AV120" si="84">IF($C66="","",AU66/$E66)</f>
        <v>0</v>
      </c>
      <c r="AW66" s="86">
        <f t="shared" ref="AW66:AW120" si="85">IF($B66="","",SUM(AU66+AQ66))</f>
        <v>229.14</v>
      </c>
      <c r="AX66" s="85">
        <f t="shared" si="33"/>
        <v>1</v>
      </c>
      <c r="AY66" s="86">
        <f t="shared" si="34"/>
        <v>0</v>
      </c>
      <c r="AZ66" s="85">
        <f t="shared" si="35"/>
        <v>0</v>
      </c>
    </row>
    <row r="67" spans="1:52" ht="33.75">
      <c r="A67" s="182" t="s">
        <v>4734</v>
      </c>
      <c r="B67" s="174" t="s">
        <v>4041</v>
      </c>
      <c r="C67" s="172" t="s">
        <v>4042</v>
      </c>
      <c r="D67" s="174" t="s">
        <v>4001</v>
      </c>
      <c r="E67" s="175">
        <v>122.8</v>
      </c>
      <c r="F67" s="175"/>
      <c r="G67" s="175"/>
      <c r="H67" s="175"/>
      <c r="I67" s="201"/>
      <c r="J67" s="205">
        <f t="shared" si="74"/>
        <v>122.8</v>
      </c>
      <c r="K67" s="203">
        <v>122.8</v>
      </c>
      <c r="L67" s="85">
        <f t="shared" si="1"/>
        <v>1</v>
      </c>
      <c r="M67" s="86">
        <f t="shared" si="2"/>
        <v>122.8</v>
      </c>
      <c r="N67" s="85">
        <f t="shared" si="3"/>
        <v>1</v>
      </c>
      <c r="O67" s="86">
        <f t="shared" si="4"/>
        <v>0</v>
      </c>
      <c r="P67" s="85">
        <f t="shared" si="5"/>
        <v>0</v>
      </c>
      <c r="Q67" s="187"/>
      <c r="R67" s="85">
        <f t="shared" si="36"/>
        <v>0</v>
      </c>
      <c r="S67" s="86">
        <f t="shared" si="75"/>
        <v>122.8</v>
      </c>
      <c r="T67" s="85">
        <f t="shared" si="8"/>
        <v>1</v>
      </c>
      <c r="U67" s="86">
        <f t="shared" si="9"/>
        <v>0</v>
      </c>
      <c r="V67" s="85">
        <f t="shared" si="10"/>
        <v>0</v>
      </c>
      <c r="W67" s="167"/>
      <c r="X67" s="85">
        <f t="shared" si="76"/>
        <v>0</v>
      </c>
      <c r="Y67" s="86">
        <f t="shared" si="77"/>
        <v>122.8</v>
      </c>
      <c r="Z67" s="85">
        <f t="shared" si="13"/>
        <v>1</v>
      </c>
      <c r="AA67" s="86">
        <f t="shared" si="14"/>
        <v>0</v>
      </c>
      <c r="AB67" s="85">
        <f t="shared" si="15"/>
        <v>0</v>
      </c>
      <c r="AC67" s="167"/>
      <c r="AD67" s="85">
        <f t="shared" si="78"/>
        <v>0</v>
      </c>
      <c r="AE67" s="86">
        <f t="shared" si="79"/>
        <v>122.8</v>
      </c>
      <c r="AF67" s="85">
        <f t="shared" si="18"/>
        <v>1</v>
      </c>
      <c r="AG67" s="86">
        <f t="shared" si="19"/>
        <v>0</v>
      </c>
      <c r="AH67" s="85">
        <f t="shared" si="20"/>
        <v>0</v>
      </c>
      <c r="AI67" s="167"/>
      <c r="AJ67" s="85">
        <f t="shared" si="80"/>
        <v>0</v>
      </c>
      <c r="AK67" s="86">
        <f t="shared" si="81"/>
        <v>122.8</v>
      </c>
      <c r="AL67" s="85">
        <f t="shared" si="23"/>
        <v>1</v>
      </c>
      <c r="AM67" s="86">
        <f t="shared" si="24"/>
        <v>0</v>
      </c>
      <c r="AN67" s="85">
        <f t="shared" si="25"/>
        <v>0</v>
      </c>
      <c r="AO67" s="167"/>
      <c r="AP67" s="85">
        <f t="shared" si="82"/>
        <v>0</v>
      </c>
      <c r="AQ67" s="86">
        <f t="shared" si="83"/>
        <v>122.8</v>
      </c>
      <c r="AR67" s="85">
        <f t="shared" si="28"/>
        <v>1</v>
      </c>
      <c r="AS67" s="86">
        <f t="shared" si="29"/>
        <v>0</v>
      </c>
      <c r="AT67" s="85">
        <f t="shared" si="30"/>
        <v>0</v>
      </c>
      <c r="AU67" s="167"/>
      <c r="AV67" s="85">
        <f t="shared" si="84"/>
        <v>0</v>
      </c>
      <c r="AW67" s="86">
        <f t="shared" si="85"/>
        <v>122.8</v>
      </c>
      <c r="AX67" s="85">
        <f t="shared" si="33"/>
        <v>1</v>
      </c>
      <c r="AY67" s="86">
        <f t="shared" si="34"/>
        <v>0</v>
      </c>
      <c r="AZ67" s="85">
        <f t="shared" si="35"/>
        <v>0</v>
      </c>
    </row>
    <row r="68" spans="1:52" ht="33.75">
      <c r="A68" s="182" t="s">
        <v>4735</v>
      </c>
      <c r="B68" s="174" t="s">
        <v>4043</v>
      </c>
      <c r="C68" s="172" t="s">
        <v>4044</v>
      </c>
      <c r="D68" s="174" t="s">
        <v>4001</v>
      </c>
      <c r="E68" s="175">
        <v>164.92</v>
      </c>
      <c r="F68" s="175"/>
      <c r="G68" s="175"/>
      <c r="H68" s="175"/>
      <c r="I68" s="201"/>
      <c r="J68" s="205">
        <f t="shared" si="74"/>
        <v>164.92</v>
      </c>
      <c r="K68" s="203">
        <v>164.92</v>
      </c>
      <c r="L68" s="85">
        <f t="shared" ref="L68:L127" si="86">IF($C68="","",K68/$E68)</f>
        <v>1</v>
      </c>
      <c r="M68" s="86">
        <f t="shared" ref="M68:M127" si="87">IF($B68="","",SUM(K68))</f>
        <v>164.92</v>
      </c>
      <c r="N68" s="85">
        <f t="shared" ref="N68:N127" si="88">IF($B68="","",M68/$E68)</f>
        <v>1</v>
      </c>
      <c r="O68" s="86">
        <f t="shared" ref="O68:O127" si="89">IF($B68="","",$E68-M68)</f>
        <v>0</v>
      </c>
      <c r="P68" s="85">
        <f t="shared" ref="P68:P127" si="90">IF($B68="","",O68/$E68)</f>
        <v>0</v>
      </c>
      <c r="Q68" s="187"/>
      <c r="R68" s="85">
        <f t="shared" si="36"/>
        <v>0</v>
      </c>
      <c r="S68" s="86">
        <f t="shared" si="75"/>
        <v>164.92</v>
      </c>
      <c r="T68" s="85">
        <f t="shared" ref="T68:T127" si="91">IF($B68="","",S68/$E68)</f>
        <v>1</v>
      </c>
      <c r="U68" s="86">
        <f t="shared" ref="U68:U127" si="92">IF($B68="","",$E68-S68)</f>
        <v>0</v>
      </c>
      <c r="V68" s="85">
        <f t="shared" ref="V68:V127" si="93">IF($B68="","",U68/$E68)</f>
        <v>0</v>
      </c>
      <c r="W68" s="167"/>
      <c r="X68" s="85">
        <f t="shared" si="76"/>
        <v>0</v>
      </c>
      <c r="Y68" s="86">
        <f t="shared" si="77"/>
        <v>164.92</v>
      </c>
      <c r="Z68" s="85">
        <f t="shared" ref="Z68:Z127" si="94">IF($B68="","",Y68/$E68)</f>
        <v>1</v>
      </c>
      <c r="AA68" s="86">
        <f t="shared" ref="AA68:AA127" si="95">IF($B68="","",$E68-Y68)</f>
        <v>0</v>
      </c>
      <c r="AB68" s="85">
        <f t="shared" ref="AB68:AB127" si="96">IF($B68="","",AA68/$E68)</f>
        <v>0</v>
      </c>
      <c r="AC68" s="167"/>
      <c r="AD68" s="85">
        <f t="shared" si="78"/>
        <v>0</v>
      </c>
      <c r="AE68" s="86">
        <f t="shared" si="79"/>
        <v>164.92</v>
      </c>
      <c r="AF68" s="85">
        <f t="shared" ref="AF68:AF127" si="97">IF($B68="","",AE68/$E68)</f>
        <v>1</v>
      </c>
      <c r="AG68" s="86">
        <f t="shared" ref="AG68:AG127" si="98">IF($B68="","",$E68-AE68)</f>
        <v>0</v>
      </c>
      <c r="AH68" s="85">
        <f t="shared" ref="AH68:AH127" si="99">IF($B68="","",AG68/$E68)</f>
        <v>0</v>
      </c>
      <c r="AI68" s="167"/>
      <c r="AJ68" s="85">
        <f t="shared" si="80"/>
        <v>0</v>
      </c>
      <c r="AK68" s="86">
        <f t="shared" si="81"/>
        <v>164.92</v>
      </c>
      <c r="AL68" s="85">
        <f t="shared" ref="AL68:AL127" si="100">IF($B68="","",AK68/$E68)</f>
        <v>1</v>
      </c>
      <c r="AM68" s="86">
        <f t="shared" ref="AM68:AM127" si="101">IF($B68="","",$E68-AK68)</f>
        <v>0</v>
      </c>
      <c r="AN68" s="85">
        <f t="shared" ref="AN68:AN127" si="102">IF($B68="","",AM68/$E68)</f>
        <v>0</v>
      </c>
      <c r="AO68" s="167"/>
      <c r="AP68" s="85">
        <f t="shared" si="82"/>
        <v>0</v>
      </c>
      <c r="AQ68" s="86">
        <f t="shared" si="83"/>
        <v>164.92</v>
      </c>
      <c r="AR68" s="85">
        <f t="shared" ref="AR68:AR127" si="103">IF($B68="","",AQ68/$E68)</f>
        <v>1</v>
      </c>
      <c r="AS68" s="86">
        <f t="shared" ref="AS68:AS127" si="104">IF($B68="","",$E68-AQ68)</f>
        <v>0</v>
      </c>
      <c r="AT68" s="85">
        <f t="shared" ref="AT68:AT127" si="105">IF($B68="","",AS68/$E68)</f>
        <v>0</v>
      </c>
      <c r="AU68" s="167"/>
      <c r="AV68" s="85">
        <f t="shared" si="84"/>
        <v>0</v>
      </c>
      <c r="AW68" s="86">
        <f t="shared" si="85"/>
        <v>164.92</v>
      </c>
      <c r="AX68" s="85">
        <f t="shared" ref="AX68:AX127" si="106">IF($B68="","",AW68/$E68)</f>
        <v>1</v>
      </c>
      <c r="AY68" s="86">
        <f t="shared" ref="AY68:AY127" si="107">IF($B68="","",$E68-AW68)</f>
        <v>0</v>
      </c>
      <c r="AZ68" s="85">
        <f t="shared" ref="AZ68:AZ127" si="108">IF($B68="","",AY68/$E68)</f>
        <v>0</v>
      </c>
    </row>
    <row r="69" spans="1:52" ht="33.75">
      <c r="A69" s="182" t="s">
        <v>4736</v>
      </c>
      <c r="B69" s="174" t="s">
        <v>4027</v>
      </c>
      <c r="C69" s="172" t="s">
        <v>4028</v>
      </c>
      <c r="D69" s="174" t="s">
        <v>4001</v>
      </c>
      <c r="E69" s="175">
        <v>410.01</v>
      </c>
      <c r="F69" s="175"/>
      <c r="G69" s="175"/>
      <c r="H69" s="175"/>
      <c r="I69" s="201"/>
      <c r="J69" s="205">
        <f t="shared" si="74"/>
        <v>410.01</v>
      </c>
      <c r="K69" s="203">
        <v>410.01</v>
      </c>
      <c r="L69" s="85">
        <f t="shared" si="86"/>
        <v>1</v>
      </c>
      <c r="M69" s="86">
        <f t="shared" si="87"/>
        <v>410.01</v>
      </c>
      <c r="N69" s="85">
        <f t="shared" si="88"/>
        <v>1</v>
      </c>
      <c r="O69" s="86">
        <f t="shared" si="89"/>
        <v>0</v>
      </c>
      <c r="P69" s="85">
        <f t="shared" si="90"/>
        <v>0</v>
      </c>
      <c r="Q69" s="187"/>
      <c r="R69" s="85">
        <f t="shared" si="36"/>
        <v>0</v>
      </c>
      <c r="S69" s="86">
        <f t="shared" si="75"/>
        <v>410.01</v>
      </c>
      <c r="T69" s="85">
        <f t="shared" si="91"/>
        <v>1</v>
      </c>
      <c r="U69" s="86">
        <f t="shared" si="92"/>
        <v>0</v>
      </c>
      <c r="V69" s="85">
        <f t="shared" si="93"/>
        <v>0</v>
      </c>
      <c r="W69" s="167"/>
      <c r="X69" s="85">
        <f t="shared" si="76"/>
        <v>0</v>
      </c>
      <c r="Y69" s="86">
        <f t="shared" si="77"/>
        <v>410.01</v>
      </c>
      <c r="Z69" s="85">
        <f t="shared" si="94"/>
        <v>1</v>
      </c>
      <c r="AA69" s="86">
        <f t="shared" si="95"/>
        <v>0</v>
      </c>
      <c r="AB69" s="85">
        <f t="shared" si="96"/>
        <v>0</v>
      </c>
      <c r="AC69" s="167"/>
      <c r="AD69" s="85">
        <f t="shared" si="78"/>
        <v>0</v>
      </c>
      <c r="AE69" s="86">
        <f t="shared" si="79"/>
        <v>410.01</v>
      </c>
      <c r="AF69" s="85">
        <f t="shared" si="97"/>
        <v>1</v>
      </c>
      <c r="AG69" s="86">
        <f t="shared" si="98"/>
        <v>0</v>
      </c>
      <c r="AH69" s="85">
        <f t="shared" si="99"/>
        <v>0</v>
      </c>
      <c r="AI69" s="167"/>
      <c r="AJ69" s="85">
        <f t="shared" si="80"/>
        <v>0</v>
      </c>
      <c r="AK69" s="86">
        <f t="shared" si="81"/>
        <v>410.01</v>
      </c>
      <c r="AL69" s="85">
        <f t="shared" si="100"/>
        <v>1</v>
      </c>
      <c r="AM69" s="86">
        <f t="shared" si="101"/>
        <v>0</v>
      </c>
      <c r="AN69" s="85">
        <f t="shared" si="102"/>
        <v>0</v>
      </c>
      <c r="AO69" s="167"/>
      <c r="AP69" s="85">
        <f t="shared" si="82"/>
        <v>0</v>
      </c>
      <c r="AQ69" s="86">
        <f t="shared" si="83"/>
        <v>410.01</v>
      </c>
      <c r="AR69" s="85">
        <f t="shared" si="103"/>
        <v>1</v>
      </c>
      <c r="AS69" s="86">
        <f t="shared" si="104"/>
        <v>0</v>
      </c>
      <c r="AT69" s="85">
        <f t="shared" si="105"/>
        <v>0</v>
      </c>
      <c r="AU69" s="167"/>
      <c r="AV69" s="85">
        <f t="shared" si="84"/>
        <v>0</v>
      </c>
      <c r="AW69" s="86">
        <f t="shared" si="85"/>
        <v>410.01</v>
      </c>
      <c r="AX69" s="85">
        <f t="shared" si="106"/>
        <v>1</v>
      </c>
      <c r="AY69" s="86">
        <f t="shared" si="107"/>
        <v>0</v>
      </c>
      <c r="AZ69" s="85">
        <f t="shared" si="108"/>
        <v>0</v>
      </c>
    </row>
    <row r="70" spans="1:52" ht="33.75">
      <c r="A70" s="182" t="s">
        <v>4737</v>
      </c>
      <c r="B70" s="174" t="s">
        <v>4029</v>
      </c>
      <c r="C70" s="172" t="s">
        <v>4030</v>
      </c>
      <c r="D70" s="174" t="s">
        <v>4001</v>
      </c>
      <c r="E70" s="175">
        <v>818.27</v>
      </c>
      <c r="F70" s="175"/>
      <c r="G70" s="175"/>
      <c r="H70" s="175"/>
      <c r="I70" s="201"/>
      <c r="J70" s="205">
        <f t="shared" si="74"/>
        <v>818.27</v>
      </c>
      <c r="K70" s="203">
        <v>818.27</v>
      </c>
      <c r="L70" s="85">
        <f t="shared" si="86"/>
        <v>1</v>
      </c>
      <c r="M70" s="86">
        <f t="shared" si="87"/>
        <v>818.27</v>
      </c>
      <c r="N70" s="85">
        <f t="shared" si="88"/>
        <v>1</v>
      </c>
      <c r="O70" s="86">
        <f t="shared" si="89"/>
        <v>0</v>
      </c>
      <c r="P70" s="85">
        <f t="shared" si="90"/>
        <v>0</v>
      </c>
      <c r="Q70" s="187"/>
      <c r="R70" s="85">
        <f t="shared" si="36"/>
        <v>0</v>
      </c>
      <c r="S70" s="86">
        <f t="shared" si="75"/>
        <v>818.27</v>
      </c>
      <c r="T70" s="85">
        <f t="shared" si="91"/>
        <v>1</v>
      </c>
      <c r="U70" s="86">
        <f t="shared" si="92"/>
        <v>0</v>
      </c>
      <c r="V70" s="85">
        <f t="shared" si="93"/>
        <v>0</v>
      </c>
      <c r="W70" s="167"/>
      <c r="X70" s="85">
        <f t="shared" si="76"/>
        <v>0</v>
      </c>
      <c r="Y70" s="86">
        <f t="shared" si="77"/>
        <v>818.27</v>
      </c>
      <c r="Z70" s="85">
        <f t="shared" si="94"/>
        <v>1</v>
      </c>
      <c r="AA70" s="86">
        <f t="shared" si="95"/>
        <v>0</v>
      </c>
      <c r="AB70" s="85">
        <f t="shared" si="96"/>
        <v>0</v>
      </c>
      <c r="AC70" s="167"/>
      <c r="AD70" s="85">
        <f t="shared" si="78"/>
        <v>0</v>
      </c>
      <c r="AE70" s="86">
        <f t="shared" si="79"/>
        <v>818.27</v>
      </c>
      <c r="AF70" s="85">
        <f t="shared" si="97"/>
        <v>1</v>
      </c>
      <c r="AG70" s="86">
        <f t="shared" si="98"/>
        <v>0</v>
      </c>
      <c r="AH70" s="85">
        <f t="shared" si="99"/>
        <v>0</v>
      </c>
      <c r="AI70" s="167"/>
      <c r="AJ70" s="85">
        <f t="shared" si="80"/>
        <v>0</v>
      </c>
      <c r="AK70" s="86">
        <f t="shared" si="81"/>
        <v>818.27</v>
      </c>
      <c r="AL70" s="85">
        <f t="shared" si="100"/>
        <v>1</v>
      </c>
      <c r="AM70" s="86">
        <f t="shared" si="101"/>
        <v>0</v>
      </c>
      <c r="AN70" s="85">
        <f t="shared" si="102"/>
        <v>0</v>
      </c>
      <c r="AO70" s="167"/>
      <c r="AP70" s="85">
        <f t="shared" si="82"/>
        <v>0</v>
      </c>
      <c r="AQ70" s="86">
        <f t="shared" si="83"/>
        <v>818.27</v>
      </c>
      <c r="AR70" s="85">
        <f t="shared" si="103"/>
        <v>1</v>
      </c>
      <c r="AS70" s="86">
        <f t="shared" si="104"/>
        <v>0</v>
      </c>
      <c r="AT70" s="85">
        <f t="shared" si="105"/>
        <v>0</v>
      </c>
      <c r="AU70" s="167"/>
      <c r="AV70" s="85">
        <f t="shared" si="84"/>
        <v>0</v>
      </c>
      <c r="AW70" s="86">
        <f t="shared" si="85"/>
        <v>818.27</v>
      </c>
      <c r="AX70" s="85">
        <f t="shared" si="106"/>
        <v>1</v>
      </c>
      <c r="AY70" s="86">
        <f t="shared" si="107"/>
        <v>0</v>
      </c>
      <c r="AZ70" s="85">
        <f t="shared" si="108"/>
        <v>0</v>
      </c>
    </row>
    <row r="71" spans="1:52" ht="20.100000000000001" customHeight="1">
      <c r="A71" s="182" t="s">
        <v>4738</v>
      </c>
      <c r="B71" s="174" t="s">
        <v>4037</v>
      </c>
      <c r="C71" s="172" t="s">
        <v>4038</v>
      </c>
      <c r="D71" s="174" t="s">
        <v>3947</v>
      </c>
      <c r="E71" s="175">
        <v>4.9800000000000004</v>
      </c>
      <c r="F71" s="175"/>
      <c r="G71" s="175"/>
      <c r="H71" s="175"/>
      <c r="I71" s="201"/>
      <c r="J71" s="205">
        <f t="shared" si="74"/>
        <v>4.9800000000000004</v>
      </c>
      <c r="K71" s="203">
        <v>4.9800000000000004</v>
      </c>
      <c r="L71" s="85">
        <f t="shared" si="86"/>
        <v>1</v>
      </c>
      <c r="M71" s="86">
        <f t="shared" si="87"/>
        <v>4.9800000000000004</v>
      </c>
      <c r="N71" s="85">
        <f t="shared" si="88"/>
        <v>1</v>
      </c>
      <c r="O71" s="86">
        <f t="shared" si="89"/>
        <v>0</v>
      </c>
      <c r="P71" s="85">
        <f t="shared" si="90"/>
        <v>0</v>
      </c>
      <c r="Q71" s="187"/>
      <c r="R71" s="85">
        <f t="shared" si="36"/>
        <v>0</v>
      </c>
      <c r="S71" s="86">
        <f t="shared" si="75"/>
        <v>4.9800000000000004</v>
      </c>
      <c r="T71" s="85">
        <f t="shared" si="91"/>
        <v>1</v>
      </c>
      <c r="U71" s="86">
        <f t="shared" si="92"/>
        <v>0</v>
      </c>
      <c r="V71" s="85">
        <f t="shared" si="93"/>
        <v>0</v>
      </c>
      <c r="W71" s="167"/>
      <c r="X71" s="85">
        <f t="shared" si="76"/>
        <v>0</v>
      </c>
      <c r="Y71" s="86">
        <f t="shared" si="77"/>
        <v>4.9800000000000004</v>
      </c>
      <c r="Z71" s="85">
        <f t="shared" si="94"/>
        <v>1</v>
      </c>
      <c r="AA71" s="86">
        <f t="shared" si="95"/>
        <v>0</v>
      </c>
      <c r="AB71" s="85">
        <f t="shared" si="96"/>
        <v>0</v>
      </c>
      <c r="AC71" s="167"/>
      <c r="AD71" s="85">
        <f t="shared" si="78"/>
        <v>0</v>
      </c>
      <c r="AE71" s="86">
        <f t="shared" si="79"/>
        <v>4.9800000000000004</v>
      </c>
      <c r="AF71" s="85">
        <f t="shared" si="97"/>
        <v>1</v>
      </c>
      <c r="AG71" s="86">
        <f t="shared" si="98"/>
        <v>0</v>
      </c>
      <c r="AH71" s="85">
        <f t="shared" si="99"/>
        <v>0</v>
      </c>
      <c r="AI71" s="167"/>
      <c r="AJ71" s="85">
        <f t="shared" si="80"/>
        <v>0</v>
      </c>
      <c r="AK71" s="86">
        <f t="shared" si="81"/>
        <v>4.9800000000000004</v>
      </c>
      <c r="AL71" s="85">
        <f t="shared" si="100"/>
        <v>1</v>
      </c>
      <c r="AM71" s="86">
        <f t="shared" si="101"/>
        <v>0</v>
      </c>
      <c r="AN71" s="85">
        <f t="shared" si="102"/>
        <v>0</v>
      </c>
      <c r="AO71" s="167"/>
      <c r="AP71" s="85">
        <f t="shared" si="82"/>
        <v>0</v>
      </c>
      <c r="AQ71" s="86">
        <f t="shared" si="83"/>
        <v>4.9800000000000004</v>
      </c>
      <c r="AR71" s="85">
        <f t="shared" si="103"/>
        <v>1</v>
      </c>
      <c r="AS71" s="86">
        <f t="shared" si="104"/>
        <v>0</v>
      </c>
      <c r="AT71" s="85">
        <f t="shared" si="105"/>
        <v>0</v>
      </c>
      <c r="AU71" s="167"/>
      <c r="AV71" s="85">
        <f t="shared" si="84"/>
        <v>0</v>
      </c>
      <c r="AW71" s="86">
        <f t="shared" si="85"/>
        <v>4.9800000000000004</v>
      </c>
      <c r="AX71" s="85">
        <f t="shared" si="106"/>
        <v>1</v>
      </c>
      <c r="AY71" s="86">
        <f t="shared" si="107"/>
        <v>0</v>
      </c>
      <c r="AZ71" s="85">
        <f t="shared" si="108"/>
        <v>0</v>
      </c>
    </row>
    <row r="72" spans="1:52" ht="20.100000000000001" customHeight="1">
      <c r="A72" s="182" t="s">
        <v>4739</v>
      </c>
      <c r="B72" s="174" t="s">
        <v>4045</v>
      </c>
      <c r="C72" s="172" t="s">
        <v>4046</v>
      </c>
      <c r="D72" s="174" t="s">
        <v>3947</v>
      </c>
      <c r="E72" s="175">
        <v>6.89</v>
      </c>
      <c r="F72" s="175"/>
      <c r="G72" s="175"/>
      <c r="H72" s="175"/>
      <c r="I72" s="201"/>
      <c r="J72" s="205">
        <f t="shared" si="74"/>
        <v>6.89</v>
      </c>
      <c r="K72" s="203">
        <v>6.89</v>
      </c>
      <c r="L72" s="85">
        <f t="shared" si="86"/>
        <v>1</v>
      </c>
      <c r="M72" s="86">
        <f t="shared" si="87"/>
        <v>6.89</v>
      </c>
      <c r="N72" s="85">
        <f t="shared" si="88"/>
        <v>1</v>
      </c>
      <c r="O72" s="86">
        <f t="shared" si="89"/>
        <v>0</v>
      </c>
      <c r="P72" s="85">
        <f t="shared" si="90"/>
        <v>0</v>
      </c>
      <c r="Q72" s="187"/>
      <c r="R72" s="85">
        <f t="shared" si="36"/>
        <v>0</v>
      </c>
      <c r="S72" s="86">
        <f t="shared" si="75"/>
        <v>6.89</v>
      </c>
      <c r="T72" s="85">
        <f t="shared" si="91"/>
        <v>1</v>
      </c>
      <c r="U72" s="86">
        <f t="shared" si="92"/>
        <v>0</v>
      </c>
      <c r="V72" s="85">
        <f t="shared" si="93"/>
        <v>0</v>
      </c>
      <c r="W72" s="167"/>
      <c r="X72" s="85">
        <f t="shared" si="76"/>
        <v>0</v>
      </c>
      <c r="Y72" s="86">
        <f t="shared" si="77"/>
        <v>6.89</v>
      </c>
      <c r="Z72" s="85">
        <f t="shared" si="94"/>
        <v>1</v>
      </c>
      <c r="AA72" s="86">
        <f t="shared" si="95"/>
        <v>0</v>
      </c>
      <c r="AB72" s="85">
        <f t="shared" si="96"/>
        <v>0</v>
      </c>
      <c r="AC72" s="167"/>
      <c r="AD72" s="85">
        <f t="shared" si="78"/>
        <v>0</v>
      </c>
      <c r="AE72" s="86">
        <f t="shared" si="79"/>
        <v>6.89</v>
      </c>
      <c r="AF72" s="85">
        <f t="shared" si="97"/>
        <v>1</v>
      </c>
      <c r="AG72" s="86">
        <f t="shared" si="98"/>
        <v>0</v>
      </c>
      <c r="AH72" s="85">
        <f t="shared" si="99"/>
        <v>0</v>
      </c>
      <c r="AI72" s="167"/>
      <c r="AJ72" s="85">
        <f t="shared" si="80"/>
        <v>0</v>
      </c>
      <c r="AK72" s="86">
        <f t="shared" si="81"/>
        <v>6.89</v>
      </c>
      <c r="AL72" s="85">
        <f t="shared" si="100"/>
        <v>1</v>
      </c>
      <c r="AM72" s="86">
        <f t="shared" si="101"/>
        <v>0</v>
      </c>
      <c r="AN72" s="85">
        <f t="shared" si="102"/>
        <v>0</v>
      </c>
      <c r="AO72" s="167"/>
      <c r="AP72" s="85">
        <f t="shared" si="82"/>
        <v>0</v>
      </c>
      <c r="AQ72" s="86">
        <f t="shared" si="83"/>
        <v>6.89</v>
      </c>
      <c r="AR72" s="85">
        <f t="shared" si="103"/>
        <v>1</v>
      </c>
      <c r="AS72" s="86">
        <f t="shared" si="104"/>
        <v>0</v>
      </c>
      <c r="AT72" s="85">
        <f t="shared" si="105"/>
        <v>0</v>
      </c>
      <c r="AU72" s="167"/>
      <c r="AV72" s="85">
        <f t="shared" si="84"/>
        <v>0</v>
      </c>
      <c r="AW72" s="86">
        <f t="shared" si="85"/>
        <v>6.89</v>
      </c>
      <c r="AX72" s="85">
        <f t="shared" si="106"/>
        <v>1</v>
      </c>
      <c r="AY72" s="86">
        <f t="shared" si="107"/>
        <v>0</v>
      </c>
      <c r="AZ72" s="85">
        <f t="shared" si="108"/>
        <v>0</v>
      </c>
    </row>
    <row r="73" spans="1:52" ht="16.5">
      <c r="A73" s="181" t="s">
        <v>4740</v>
      </c>
      <c r="B73" s="178" t="s">
        <v>3859</v>
      </c>
      <c r="C73" s="179"/>
      <c r="D73" s="179"/>
      <c r="E73" s="179"/>
      <c r="F73" s="179"/>
      <c r="G73" s="179"/>
      <c r="H73" s="179"/>
      <c r="I73" s="202"/>
      <c r="J73" s="179"/>
      <c r="K73" s="203"/>
      <c r="L73" s="85"/>
      <c r="M73" s="85"/>
      <c r="N73" s="85"/>
      <c r="O73" s="85"/>
      <c r="P73" s="85"/>
      <c r="Q73" s="193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</row>
    <row r="74" spans="1:52" ht="20.100000000000001" customHeight="1">
      <c r="A74" s="182" t="s">
        <v>4742</v>
      </c>
      <c r="B74" s="174" t="s">
        <v>4047</v>
      </c>
      <c r="C74" s="172" t="s">
        <v>4048</v>
      </c>
      <c r="D74" s="174" t="s">
        <v>3943</v>
      </c>
      <c r="E74" s="175">
        <v>144.54</v>
      </c>
      <c r="F74" s="175"/>
      <c r="G74" s="175"/>
      <c r="H74" s="175"/>
      <c r="I74" s="201"/>
      <c r="J74" s="205">
        <f t="shared" ref="J74:J78" si="109">IF(D74="","",SUM(E74,F74,H74))</f>
        <v>144.54</v>
      </c>
      <c r="K74" s="203"/>
      <c r="L74" s="85">
        <f t="shared" si="86"/>
        <v>0</v>
      </c>
      <c r="M74" s="86">
        <f t="shared" si="87"/>
        <v>0</v>
      </c>
      <c r="N74" s="85">
        <f t="shared" si="88"/>
        <v>0</v>
      </c>
      <c r="O74" s="86">
        <f t="shared" si="89"/>
        <v>144.54</v>
      </c>
      <c r="P74" s="85">
        <f t="shared" si="90"/>
        <v>1</v>
      </c>
      <c r="Q74" s="191">
        <v>144.54</v>
      </c>
      <c r="R74" s="85">
        <f t="shared" si="36"/>
        <v>1</v>
      </c>
      <c r="S74" s="86">
        <f t="shared" si="75"/>
        <v>144.54</v>
      </c>
      <c r="T74" s="85">
        <f t="shared" si="91"/>
        <v>1</v>
      </c>
      <c r="U74" s="86">
        <f t="shared" si="92"/>
        <v>0</v>
      </c>
      <c r="V74" s="85">
        <f t="shared" si="93"/>
        <v>0</v>
      </c>
      <c r="W74" s="167"/>
      <c r="X74" s="85">
        <f t="shared" si="76"/>
        <v>0</v>
      </c>
      <c r="Y74" s="86">
        <f t="shared" si="77"/>
        <v>144.54</v>
      </c>
      <c r="Z74" s="85">
        <f t="shared" si="94"/>
        <v>1</v>
      </c>
      <c r="AA74" s="86">
        <f t="shared" si="95"/>
        <v>0</v>
      </c>
      <c r="AB74" s="85">
        <f t="shared" si="96"/>
        <v>0</v>
      </c>
      <c r="AC74" s="167"/>
      <c r="AD74" s="85">
        <f t="shared" si="78"/>
        <v>0</v>
      </c>
      <c r="AE74" s="86">
        <f t="shared" si="79"/>
        <v>144.54</v>
      </c>
      <c r="AF74" s="85">
        <f t="shared" si="97"/>
        <v>1</v>
      </c>
      <c r="AG74" s="86">
        <f t="shared" si="98"/>
        <v>0</v>
      </c>
      <c r="AH74" s="85">
        <f t="shared" si="99"/>
        <v>0</v>
      </c>
      <c r="AI74" s="167"/>
      <c r="AJ74" s="85">
        <f t="shared" si="80"/>
        <v>0</v>
      </c>
      <c r="AK74" s="86">
        <f t="shared" si="81"/>
        <v>144.54</v>
      </c>
      <c r="AL74" s="85">
        <f t="shared" si="100"/>
        <v>1</v>
      </c>
      <c r="AM74" s="86">
        <f t="shared" si="101"/>
        <v>0</v>
      </c>
      <c r="AN74" s="85">
        <f t="shared" si="102"/>
        <v>0</v>
      </c>
      <c r="AO74" s="167"/>
      <c r="AP74" s="85">
        <f t="shared" si="82"/>
        <v>0</v>
      </c>
      <c r="AQ74" s="86">
        <f t="shared" si="83"/>
        <v>144.54</v>
      </c>
      <c r="AR74" s="85">
        <f t="shared" si="103"/>
        <v>1</v>
      </c>
      <c r="AS74" s="86">
        <f t="shared" si="104"/>
        <v>0</v>
      </c>
      <c r="AT74" s="85">
        <f t="shared" si="105"/>
        <v>0</v>
      </c>
      <c r="AU74" s="167"/>
      <c r="AV74" s="85">
        <f t="shared" si="84"/>
        <v>0</v>
      </c>
      <c r="AW74" s="86">
        <f t="shared" si="85"/>
        <v>144.54</v>
      </c>
      <c r="AX74" s="85">
        <f t="shared" si="106"/>
        <v>1</v>
      </c>
      <c r="AY74" s="86">
        <f t="shared" si="107"/>
        <v>0</v>
      </c>
      <c r="AZ74" s="85">
        <f t="shared" si="108"/>
        <v>0</v>
      </c>
    </row>
    <row r="75" spans="1:52" ht="33.75">
      <c r="A75" s="182" t="s">
        <v>4743</v>
      </c>
      <c r="B75" s="233" t="s">
        <v>4049</v>
      </c>
      <c r="C75" s="234" t="s">
        <v>4050</v>
      </c>
      <c r="D75" s="173" t="s">
        <v>4001</v>
      </c>
      <c r="E75" s="175">
        <v>971.54</v>
      </c>
      <c r="F75" s="175"/>
      <c r="G75" s="175"/>
      <c r="H75" s="231">
        <v>-247.88</v>
      </c>
      <c r="I75" s="232">
        <f>H75/E75</f>
        <v>-0.25514132202482659</v>
      </c>
      <c r="J75" s="205">
        <f t="shared" si="109"/>
        <v>723.66</v>
      </c>
      <c r="K75" s="203">
        <v>600</v>
      </c>
      <c r="L75" s="85">
        <f t="shared" si="86"/>
        <v>0.61757621919838612</v>
      </c>
      <c r="M75" s="86">
        <f t="shared" si="87"/>
        <v>600</v>
      </c>
      <c r="N75" s="85">
        <f t="shared" si="88"/>
        <v>0.61757621919838612</v>
      </c>
      <c r="O75" s="86">
        <f t="shared" si="89"/>
        <v>371.53999999999996</v>
      </c>
      <c r="P75" s="85">
        <f t="shared" si="90"/>
        <v>0.38242378080161393</v>
      </c>
      <c r="Q75" s="192"/>
      <c r="R75" s="85">
        <f t="shared" si="36"/>
        <v>0</v>
      </c>
      <c r="S75" s="86">
        <f t="shared" si="75"/>
        <v>600</v>
      </c>
      <c r="T75" s="85">
        <f t="shared" si="91"/>
        <v>0.61757621919838612</v>
      </c>
      <c r="U75" s="86">
        <f t="shared" si="92"/>
        <v>371.53999999999996</v>
      </c>
      <c r="V75" s="85">
        <f t="shared" si="93"/>
        <v>0.38242378080161393</v>
      </c>
      <c r="W75" s="167"/>
      <c r="X75" s="85">
        <f t="shared" si="76"/>
        <v>0</v>
      </c>
      <c r="Y75" s="86">
        <f t="shared" si="77"/>
        <v>600</v>
      </c>
      <c r="Z75" s="85">
        <f t="shared" si="94"/>
        <v>0.61757621919838612</v>
      </c>
      <c r="AA75" s="86">
        <f t="shared" si="95"/>
        <v>371.53999999999996</v>
      </c>
      <c r="AB75" s="85">
        <f t="shared" si="96"/>
        <v>0.38242378080161393</v>
      </c>
      <c r="AC75" s="167"/>
      <c r="AD75" s="85">
        <f t="shared" si="78"/>
        <v>0</v>
      </c>
      <c r="AE75" s="86">
        <f t="shared" si="79"/>
        <v>600</v>
      </c>
      <c r="AF75" s="85">
        <f t="shared" si="97"/>
        <v>0.61757621919838612</v>
      </c>
      <c r="AG75" s="86">
        <f t="shared" si="98"/>
        <v>371.53999999999996</v>
      </c>
      <c r="AH75" s="85">
        <f t="shared" si="99"/>
        <v>0.38242378080161393</v>
      </c>
      <c r="AI75" s="167"/>
      <c r="AJ75" s="85">
        <f t="shared" si="80"/>
        <v>0</v>
      </c>
      <c r="AK75" s="86">
        <f t="shared" si="81"/>
        <v>600</v>
      </c>
      <c r="AL75" s="85">
        <f t="shared" si="100"/>
        <v>0.61757621919838612</v>
      </c>
      <c r="AM75" s="86">
        <f t="shared" si="101"/>
        <v>371.53999999999996</v>
      </c>
      <c r="AN75" s="85">
        <f t="shared" si="102"/>
        <v>0.38242378080161393</v>
      </c>
      <c r="AO75" s="167"/>
      <c r="AP75" s="85">
        <f t="shared" si="82"/>
        <v>0</v>
      </c>
      <c r="AQ75" s="86">
        <f t="shared" si="83"/>
        <v>600</v>
      </c>
      <c r="AR75" s="85">
        <f t="shared" si="103"/>
        <v>0.61757621919838612</v>
      </c>
      <c r="AS75" s="86">
        <f t="shared" si="104"/>
        <v>371.53999999999996</v>
      </c>
      <c r="AT75" s="85">
        <f t="shared" si="105"/>
        <v>0.38242378080161393</v>
      </c>
      <c r="AU75" s="167"/>
      <c r="AV75" s="85">
        <f t="shared" si="84"/>
        <v>0</v>
      </c>
      <c r="AW75" s="86">
        <f t="shared" si="85"/>
        <v>600</v>
      </c>
      <c r="AX75" s="85">
        <f t="shared" si="106"/>
        <v>0.61757621919838612</v>
      </c>
      <c r="AY75" s="86">
        <f t="shared" si="107"/>
        <v>371.53999999999996</v>
      </c>
      <c r="AZ75" s="85">
        <f t="shared" si="108"/>
        <v>0.38242378080161393</v>
      </c>
    </row>
    <row r="76" spans="1:52" ht="33.75">
      <c r="A76" s="182" t="s">
        <v>4744</v>
      </c>
      <c r="B76" s="174" t="s">
        <v>4051</v>
      </c>
      <c r="C76" s="172" t="s">
        <v>4052</v>
      </c>
      <c r="D76" s="174" t="s">
        <v>3943</v>
      </c>
      <c r="E76" s="175">
        <v>144.54</v>
      </c>
      <c r="F76" s="175"/>
      <c r="G76" s="175"/>
      <c r="H76" s="175"/>
      <c r="I76" s="201"/>
      <c r="J76" s="205">
        <f t="shared" si="109"/>
        <v>144.54</v>
      </c>
      <c r="K76" s="203"/>
      <c r="L76" s="85">
        <f t="shared" si="86"/>
        <v>0</v>
      </c>
      <c r="M76" s="86">
        <f t="shared" si="87"/>
        <v>0</v>
      </c>
      <c r="N76" s="85">
        <f t="shared" si="88"/>
        <v>0</v>
      </c>
      <c r="O76" s="86">
        <f t="shared" si="89"/>
        <v>144.54</v>
      </c>
      <c r="P76" s="85">
        <f t="shared" si="90"/>
        <v>1</v>
      </c>
      <c r="Q76" s="191">
        <v>135</v>
      </c>
      <c r="R76" s="85">
        <f t="shared" si="36"/>
        <v>0.93399750933997516</v>
      </c>
      <c r="S76" s="86">
        <f t="shared" si="75"/>
        <v>135</v>
      </c>
      <c r="T76" s="85">
        <f t="shared" si="91"/>
        <v>0.93399750933997516</v>
      </c>
      <c r="U76" s="86">
        <f t="shared" si="92"/>
        <v>9.539999999999992</v>
      </c>
      <c r="V76" s="85">
        <f t="shared" si="93"/>
        <v>6.6002490660024851E-2</v>
      </c>
      <c r="W76" s="167"/>
      <c r="X76" s="85">
        <f t="shared" si="76"/>
        <v>0</v>
      </c>
      <c r="Y76" s="86">
        <f t="shared" si="77"/>
        <v>135</v>
      </c>
      <c r="Z76" s="85">
        <f t="shared" si="94"/>
        <v>0.93399750933997516</v>
      </c>
      <c r="AA76" s="86">
        <f t="shared" si="95"/>
        <v>9.539999999999992</v>
      </c>
      <c r="AB76" s="85">
        <f t="shared" si="96"/>
        <v>6.6002490660024851E-2</v>
      </c>
      <c r="AC76" s="167"/>
      <c r="AD76" s="85">
        <f t="shared" si="78"/>
        <v>0</v>
      </c>
      <c r="AE76" s="86">
        <f t="shared" si="79"/>
        <v>135</v>
      </c>
      <c r="AF76" s="85">
        <f t="shared" si="97"/>
        <v>0.93399750933997516</v>
      </c>
      <c r="AG76" s="86">
        <f t="shared" si="98"/>
        <v>9.539999999999992</v>
      </c>
      <c r="AH76" s="85">
        <f t="shared" si="99"/>
        <v>6.6002490660024851E-2</v>
      </c>
      <c r="AI76" s="167"/>
      <c r="AJ76" s="85">
        <f t="shared" si="80"/>
        <v>0</v>
      </c>
      <c r="AK76" s="86">
        <f t="shared" si="81"/>
        <v>135</v>
      </c>
      <c r="AL76" s="85">
        <f t="shared" si="100"/>
        <v>0.93399750933997516</v>
      </c>
      <c r="AM76" s="86">
        <f t="shared" si="101"/>
        <v>9.539999999999992</v>
      </c>
      <c r="AN76" s="85">
        <f t="shared" si="102"/>
        <v>6.6002490660024851E-2</v>
      </c>
      <c r="AO76" s="167"/>
      <c r="AP76" s="85">
        <f t="shared" si="82"/>
        <v>0</v>
      </c>
      <c r="AQ76" s="86">
        <f t="shared" si="83"/>
        <v>135</v>
      </c>
      <c r="AR76" s="85">
        <f t="shared" si="103"/>
        <v>0.93399750933997516</v>
      </c>
      <c r="AS76" s="86">
        <f t="shared" si="104"/>
        <v>9.539999999999992</v>
      </c>
      <c r="AT76" s="85">
        <f t="shared" si="105"/>
        <v>6.6002490660024851E-2</v>
      </c>
      <c r="AU76" s="167"/>
      <c r="AV76" s="85">
        <f t="shared" si="84"/>
        <v>0</v>
      </c>
      <c r="AW76" s="86">
        <f t="shared" si="85"/>
        <v>135</v>
      </c>
      <c r="AX76" s="85">
        <f t="shared" si="106"/>
        <v>0.93399750933997516</v>
      </c>
      <c r="AY76" s="86">
        <f t="shared" si="107"/>
        <v>9.539999999999992</v>
      </c>
      <c r="AZ76" s="85">
        <f t="shared" si="108"/>
        <v>6.6002490660024851E-2</v>
      </c>
    </row>
    <row r="77" spans="1:52" ht="20.100000000000001" customHeight="1">
      <c r="A77" s="182" t="s">
        <v>4745</v>
      </c>
      <c r="B77" s="174" t="s">
        <v>4053</v>
      </c>
      <c r="C77" s="172" t="s">
        <v>4054</v>
      </c>
      <c r="D77" s="174" t="s">
        <v>3937</v>
      </c>
      <c r="E77" s="175">
        <v>6.6</v>
      </c>
      <c r="F77" s="175"/>
      <c r="G77" s="175"/>
      <c r="H77" s="175"/>
      <c r="I77" s="201"/>
      <c r="J77" s="205">
        <f t="shared" si="109"/>
        <v>6.6</v>
      </c>
      <c r="K77" s="203"/>
      <c r="L77" s="85">
        <f t="shared" si="86"/>
        <v>0</v>
      </c>
      <c r="M77" s="86">
        <f t="shared" si="87"/>
        <v>0</v>
      </c>
      <c r="N77" s="85">
        <f t="shared" si="88"/>
        <v>0</v>
      </c>
      <c r="O77" s="86">
        <f t="shared" si="89"/>
        <v>6.6</v>
      </c>
      <c r="P77" s="85">
        <f t="shared" si="90"/>
        <v>1</v>
      </c>
      <c r="Q77" s="187"/>
      <c r="R77" s="85">
        <f t="shared" si="36"/>
        <v>0</v>
      </c>
      <c r="S77" s="86">
        <f t="shared" si="75"/>
        <v>0</v>
      </c>
      <c r="T77" s="85">
        <f t="shared" si="91"/>
        <v>0</v>
      </c>
      <c r="U77" s="86">
        <f t="shared" si="92"/>
        <v>6.6</v>
      </c>
      <c r="V77" s="85">
        <f t="shared" si="93"/>
        <v>1</v>
      </c>
      <c r="W77" s="167"/>
      <c r="X77" s="85">
        <f t="shared" si="76"/>
        <v>0</v>
      </c>
      <c r="Y77" s="86">
        <f t="shared" si="77"/>
        <v>0</v>
      </c>
      <c r="Z77" s="85">
        <f t="shared" si="94"/>
        <v>0</v>
      </c>
      <c r="AA77" s="86">
        <f t="shared" si="95"/>
        <v>6.6</v>
      </c>
      <c r="AB77" s="85">
        <f t="shared" si="96"/>
        <v>1</v>
      </c>
      <c r="AC77" s="167"/>
      <c r="AD77" s="85">
        <f t="shared" si="78"/>
        <v>0</v>
      </c>
      <c r="AE77" s="86">
        <f t="shared" si="79"/>
        <v>0</v>
      </c>
      <c r="AF77" s="85">
        <f t="shared" si="97"/>
        <v>0</v>
      </c>
      <c r="AG77" s="86">
        <f t="shared" si="98"/>
        <v>6.6</v>
      </c>
      <c r="AH77" s="85">
        <f t="shared" si="99"/>
        <v>1</v>
      </c>
      <c r="AI77" s="167"/>
      <c r="AJ77" s="85">
        <f t="shared" si="80"/>
        <v>0</v>
      </c>
      <c r="AK77" s="86">
        <f t="shared" si="81"/>
        <v>0</v>
      </c>
      <c r="AL77" s="85">
        <f t="shared" si="100"/>
        <v>0</v>
      </c>
      <c r="AM77" s="86">
        <f t="shared" si="101"/>
        <v>6.6</v>
      </c>
      <c r="AN77" s="85">
        <f t="shared" si="102"/>
        <v>1</v>
      </c>
      <c r="AO77" s="167"/>
      <c r="AP77" s="85">
        <f t="shared" si="82"/>
        <v>0</v>
      </c>
      <c r="AQ77" s="86">
        <f t="shared" si="83"/>
        <v>0</v>
      </c>
      <c r="AR77" s="85">
        <f t="shared" si="103"/>
        <v>0</v>
      </c>
      <c r="AS77" s="86">
        <f t="shared" si="104"/>
        <v>6.6</v>
      </c>
      <c r="AT77" s="85">
        <f t="shared" si="105"/>
        <v>1</v>
      </c>
      <c r="AU77" s="167"/>
      <c r="AV77" s="85">
        <f t="shared" si="84"/>
        <v>0</v>
      </c>
      <c r="AW77" s="86">
        <f t="shared" si="85"/>
        <v>0</v>
      </c>
      <c r="AX77" s="85">
        <f t="shared" si="106"/>
        <v>0</v>
      </c>
      <c r="AY77" s="86">
        <f t="shared" si="107"/>
        <v>6.6</v>
      </c>
      <c r="AZ77" s="85">
        <f t="shared" si="108"/>
        <v>1</v>
      </c>
    </row>
    <row r="78" spans="1:52" ht="33.75">
      <c r="A78" s="182" t="s">
        <v>4746</v>
      </c>
      <c r="B78" s="174" t="s">
        <v>4055</v>
      </c>
      <c r="C78" s="172" t="s">
        <v>4056</v>
      </c>
      <c r="D78" s="174" t="s">
        <v>3937</v>
      </c>
      <c r="E78" s="175">
        <v>13.4</v>
      </c>
      <c r="F78" s="175"/>
      <c r="G78" s="175"/>
      <c r="H78" s="175"/>
      <c r="I78" s="201"/>
      <c r="J78" s="205">
        <f t="shared" si="109"/>
        <v>13.4</v>
      </c>
      <c r="K78" s="203"/>
      <c r="L78" s="85">
        <f t="shared" si="86"/>
        <v>0</v>
      </c>
      <c r="M78" s="86">
        <f t="shared" si="87"/>
        <v>0</v>
      </c>
      <c r="N78" s="85">
        <f t="shared" si="88"/>
        <v>0</v>
      </c>
      <c r="O78" s="86">
        <f t="shared" si="89"/>
        <v>13.4</v>
      </c>
      <c r="P78" s="85">
        <f t="shared" si="90"/>
        <v>1</v>
      </c>
      <c r="Q78" s="191">
        <v>12</v>
      </c>
      <c r="R78" s="85">
        <f t="shared" si="36"/>
        <v>0.89552238805970152</v>
      </c>
      <c r="S78" s="86">
        <f t="shared" si="75"/>
        <v>12</v>
      </c>
      <c r="T78" s="85">
        <f t="shared" si="91"/>
        <v>0.89552238805970152</v>
      </c>
      <c r="U78" s="86">
        <f t="shared" si="92"/>
        <v>1.4000000000000004</v>
      </c>
      <c r="V78" s="85">
        <f t="shared" si="93"/>
        <v>0.10447761194029853</v>
      </c>
      <c r="W78" s="167"/>
      <c r="X78" s="85">
        <f t="shared" si="76"/>
        <v>0</v>
      </c>
      <c r="Y78" s="86">
        <f t="shared" si="77"/>
        <v>12</v>
      </c>
      <c r="Z78" s="85">
        <f t="shared" si="94"/>
        <v>0.89552238805970152</v>
      </c>
      <c r="AA78" s="86">
        <f t="shared" si="95"/>
        <v>1.4000000000000004</v>
      </c>
      <c r="AB78" s="85">
        <f t="shared" si="96"/>
        <v>0.10447761194029853</v>
      </c>
      <c r="AC78" s="167"/>
      <c r="AD78" s="85">
        <f t="shared" si="78"/>
        <v>0</v>
      </c>
      <c r="AE78" s="86">
        <f t="shared" si="79"/>
        <v>12</v>
      </c>
      <c r="AF78" s="85">
        <f t="shared" si="97"/>
        <v>0.89552238805970152</v>
      </c>
      <c r="AG78" s="86">
        <f t="shared" si="98"/>
        <v>1.4000000000000004</v>
      </c>
      <c r="AH78" s="85">
        <f t="shared" si="99"/>
        <v>0.10447761194029853</v>
      </c>
      <c r="AI78" s="167"/>
      <c r="AJ78" s="85">
        <f t="shared" si="80"/>
        <v>0</v>
      </c>
      <c r="AK78" s="86">
        <f t="shared" si="81"/>
        <v>12</v>
      </c>
      <c r="AL78" s="85">
        <f t="shared" si="100"/>
        <v>0.89552238805970152</v>
      </c>
      <c r="AM78" s="86">
        <f t="shared" si="101"/>
        <v>1.4000000000000004</v>
      </c>
      <c r="AN78" s="85">
        <f t="shared" si="102"/>
        <v>0.10447761194029853</v>
      </c>
      <c r="AO78" s="167"/>
      <c r="AP78" s="85">
        <f t="shared" si="82"/>
        <v>0</v>
      </c>
      <c r="AQ78" s="86">
        <f t="shared" si="83"/>
        <v>12</v>
      </c>
      <c r="AR78" s="85">
        <f t="shared" si="103"/>
        <v>0.89552238805970152</v>
      </c>
      <c r="AS78" s="86">
        <f t="shared" si="104"/>
        <v>1.4000000000000004</v>
      </c>
      <c r="AT78" s="85">
        <f t="shared" si="105"/>
        <v>0.10447761194029853</v>
      </c>
      <c r="AU78" s="167"/>
      <c r="AV78" s="85">
        <f t="shared" si="84"/>
        <v>0</v>
      </c>
      <c r="AW78" s="86">
        <f t="shared" si="85"/>
        <v>12</v>
      </c>
      <c r="AX78" s="85">
        <f t="shared" si="106"/>
        <v>0.89552238805970152</v>
      </c>
      <c r="AY78" s="86">
        <f t="shared" si="107"/>
        <v>1.4000000000000004</v>
      </c>
      <c r="AZ78" s="85">
        <f t="shared" si="108"/>
        <v>0.10447761194029853</v>
      </c>
    </row>
    <row r="79" spans="1:52" ht="33.75">
      <c r="A79" s="181" t="s">
        <v>4747</v>
      </c>
      <c r="B79" s="178" t="s">
        <v>3864</v>
      </c>
      <c r="C79" s="179"/>
      <c r="D79" s="179"/>
      <c r="E79" s="179"/>
      <c r="F79" s="179"/>
      <c r="G79" s="179"/>
      <c r="H79" s="179"/>
      <c r="I79" s="202"/>
      <c r="J79" s="179"/>
      <c r="K79" s="203"/>
      <c r="L79" s="85"/>
      <c r="M79" s="85"/>
      <c r="N79" s="85"/>
      <c r="O79" s="85"/>
      <c r="P79" s="85"/>
      <c r="Q79" s="193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</row>
    <row r="80" spans="1:52" ht="33.75">
      <c r="A80" s="182" t="s">
        <v>4749</v>
      </c>
      <c r="B80" s="174" t="s">
        <v>4057</v>
      </c>
      <c r="C80" s="172" t="s">
        <v>4058</v>
      </c>
      <c r="D80" s="174" t="s">
        <v>3937</v>
      </c>
      <c r="E80" s="175">
        <v>37.26</v>
      </c>
      <c r="F80" s="175"/>
      <c r="G80" s="175"/>
      <c r="H80" s="175"/>
      <c r="I80" s="201"/>
      <c r="J80" s="205">
        <f t="shared" ref="J80:J87" si="110">IF(D80="","",SUM(E80,F80,H80))</f>
        <v>37.26</v>
      </c>
      <c r="K80" s="203">
        <v>24.69</v>
      </c>
      <c r="L80" s="85">
        <f t="shared" si="86"/>
        <v>0.66264090177133661</v>
      </c>
      <c r="M80" s="86">
        <f t="shared" si="87"/>
        <v>24.69</v>
      </c>
      <c r="N80" s="85">
        <f t="shared" si="88"/>
        <v>0.66264090177133661</v>
      </c>
      <c r="O80" s="86">
        <f t="shared" si="89"/>
        <v>12.569999999999997</v>
      </c>
      <c r="P80" s="85">
        <f t="shared" si="90"/>
        <v>0.33735909822866339</v>
      </c>
      <c r="Q80" s="191">
        <v>12.57</v>
      </c>
      <c r="R80" s="85">
        <f t="shared" si="36"/>
        <v>0.33735909822866345</v>
      </c>
      <c r="S80" s="86">
        <f t="shared" si="75"/>
        <v>37.260000000000005</v>
      </c>
      <c r="T80" s="85">
        <f t="shared" si="91"/>
        <v>1.0000000000000002</v>
      </c>
      <c r="U80" s="86">
        <f t="shared" si="92"/>
        <v>-7.1054273576010019E-15</v>
      </c>
      <c r="V80" s="85">
        <f t="shared" si="93"/>
        <v>-1.9069853348365545E-16</v>
      </c>
      <c r="W80" s="167"/>
      <c r="X80" s="85">
        <f t="shared" si="76"/>
        <v>0</v>
      </c>
      <c r="Y80" s="86">
        <f t="shared" si="77"/>
        <v>37.260000000000005</v>
      </c>
      <c r="Z80" s="85">
        <f t="shared" si="94"/>
        <v>1.0000000000000002</v>
      </c>
      <c r="AA80" s="86">
        <f t="shared" si="95"/>
        <v>-7.1054273576010019E-15</v>
      </c>
      <c r="AB80" s="85">
        <f t="shared" si="96"/>
        <v>-1.9069853348365545E-16</v>
      </c>
      <c r="AC80" s="167"/>
      <c r="AD80" s="85">
        <f t="shared" si="78"/>
        <v>0</v>
      </c>
      <c r="AE80" s="86">
        <f t="shared" si="79"/>
        <v>37.260000000000005</v>
      </c>
      <c r="AF80" s="85">
        <f t="shared" si="97"/>
        <v>1.0000000000000002</v>
      </c>
      <c r="AG80" s="86">
        <f t="shared" si="98"/>
        <v>-7.1054273576010019E-15</v>
      </c>
      <c r="AH80" s="85">
        <f t="shared" si="99"/>
        <v>-1.9069853348365545E-16</v>
      </c>
      <c r="AI80" s="167"/>
      <c r="AJ80" s="85">
        <f t="shared" si="80"/>
        <v>0</v>
      </c>
      <c r="AK80" s="86">
        <f t="shared" si="81"/>
        <v>37.260000000000005</v>
      </c>
      <c r="AL80" s="85">
        <f t="shared" si="100"/>
        <v>1.0000000000000002</v>
      </c>
      <c r="AM80" s="86">
        <f t="shared" si="101"/>
        <v>-7.1054273576010019E-15</v>
      </c>
      <c r="AN80" s="85">
        <f t="shared" si="102"/>
        <v>-1.9069853348365545E-16</v>
      </c>
      <c r="AO80" s="167"/>
      <c r="AP80" s="85">
        <f t="shared" si="82"/>
        <v>0</v>
      </c>
      <c r="AQ80" s="86">
        <f t="shared" si="83"/>
        <v>37.260000000000005</v>
      </c>
      <c r="AR80" s="85">
        <f t="shared" si="103"/>
        <v>1.0000000000000002</v>
      </c>
      <c r="AS80" s="86">
        <f t="shared" si="104"/>
        <v>-7.1054273576010019E-15</v>
      </c>
      <c r="AT80" s="85">
        <f t="shared" si="105"/>
        <v>-1.9069853348365545E-16</v>
      </c>
      <c r="AU80" s="167"/>
      <c r="AV80" s="85">
        <f t="shared" si="84"/>
        <v>0</v>
      </c>
      <c r="AW80" s="86">
        <f t="shared" si="85"/>
        <v>37.260000000000005</v>
      </c>
      <c r="AX80" s="85">
        <f t="shared" si="106"/>
        <v>1.0000000000000002</v>
      </c>
      <c r="AY80" s="86">
        <f t="shared" si="107"/>
        <v>-7.1054273576010019E-15</v>
      </c>
      <c r="AZ80" s="85">
        <f t="shared" si="108"/>
        <v>-1.9069853348365545E-16</v>
      </c>
    </row>
    <row r="81" spans="1:52" ht="22.5">
      <c r="A81" s="182" t="s">
        <v>4750</v>
      </c>
      <c r="B81" s="174" t="s">
        <v>4059</v>
      </c>
      <c r="C81" s="172" t="s">
        <v>4060</v>
      </c>
      <c r="D81" s="174" t="s">
        <v>3937</v>
      </c>
      <c r="E81" s="175">
        <v>19</v>
      </c>
      <c r="F81" s="175"/>
      <c r="G81" s="175"/>
      <c r="H81" s="175"/>
      <c r="I81" s="201"/>
      <c r="J81" s="205">
        <f t="shared" si="110"/>
        <v>19</v>
      </c>
      <c r="K81" s="203"/>
      <c r="L81" s="85">
        <f t="shared" si="86"/>
        <v>0</v>
      </c>
      <c r="M81" s="86">
        <f t="shared" si="87"/>
        <v>0</v>
      </c>
      <c r="N81" s="85">
        <f t="shared" si="88"/>
        <v>0</v>
      </c>
      <c r="O81" s="86">
        <f t="shared" si="89"/>
        <v>19</v>
      </c>
      <c r="P81" s="85">
        <f t="shared" si="90"/>
        <v>1</v>
      </c>
      <c r="Q81" s="191">
        <v>19</v>
      </c>
      <c r="R81" s="85">
        <f t="shared" ref="R81:R156" si="111">IF($C81="","",Q81/$E81)</f>
        <v>1</v>
      </c>
      <c r="S81" s="86">
        <f t="shared" si="75"/>
        <v>19</v>
      </c>
      <c r="T81" s="85">
        <f t="shared" si="91"/>
        <v>1</v>
      </c>
      <c r="U81" s="86">
        <f t="shared" si="92"/>
        <v>0</v>
      </c>
      <c r="V81" s="85">
        <f t="shared" si="93"/>
        <v>0</v>
      </c>
      <c r="W81" s="167"/>
      <c r="X81" s="85">
        <f t="shared" si="76"/>
        <v>0</v>
      </c>
      <c r="Y81" s="86">
        <f t="shared" si="77"/>
        <v>19</v>
      </c>
      <c r="Z81" s="85">
        <f t="shared" si="94"/>
        <v>1</v>
      </c>
      <c r="AA81" s="86">
        <f t="shared" si="95"/>
        <v>0</v>
      </c>
      <c r="AB81" s="85">
        <f t="shared" si="96"/>
        <v>0</v>
      </c>
      <c r="AC81" s="167"/>
      <c r="AD81" s="85">
        <f t="shared" si="78"/>
        <v>0</v>
      </c>
      <c r="AE81" s="86">
        <f t="shared" si="79"/>
        <v>19</v>
      </c>
      <c r="AF81" s="85">
        <f t="shared" si="97"/>
        <v>1</v>
      </c>
      <c r="AG81" s="86">
        <f t="shared" si="98"/>
        <v>0</v>
      </c>
      <c r="AH81" s="85">
        <f t="shared" si="99"/>
        <v>0</v>
      </c>
      <c r="AI81" s="167"/>
      <c r="AJ81" s="85">
        <f t="shared" si="80"/>
        <v>0</v>
      </c>
      <c r="AK81" s="86">
        <f t="shared" si="81"/>
        <v>19</v>
      </c>
      <c r="AL81" s="85">
        <f t="shared" si="100"/>
        <v>1</v>
      </c>
      <c r="AM81" s="86">
        <f t="shared" si="101"/>
        <v>0</v>
      </c>
      <c r="AN81" s="85">
        <f t="shared" si="102"/>
        <v>0</v>
      </c>
      <c r="AO81" s="167"/>
      <c r="AP81" s="85">
        <f t="shared" si="82"/>
        <v>0</v>
      </c>
      <c r="AQ81" s="86">
        <f t="shared" si="83"/>
        <v>19</v>
      </c>
      <c r="AR81" s="85">
        <f t="shared" si="103"/>
        <v>1</v>
      </c>
      <c r="AS81" s="86">
        <f t="shared" si="104"/>
        <v>0</v>
      </c>
      <c r="AT81" s="85">
        <f t="shared" si="105"/>
        <v>0</v>
      </c>
      <c r="AU81" s="167"/>
      <c r="AV81" s="85">
        <f t="shared" si="84"/>
        <v>0</v>
      </c>
      <c r="AW81" s="86">
        <f t="shared" si="85"/>
        <v>19</v>
      </c>
      <c r="AX81" s="85">
        <f t="shared" si="106"/>
        <v>1</v>
      </c>
      <c r="AY81" s="86">
        <f t="shared" si="107"/>
        <v>0</v>
      </c>
      <c r="AZ81" s="85">
        <f t="shared" si="108"/>
        <v>0</v>
      </c>
    </row>
    <row r="82" spans="1:52" ht="20.100000000000001" customHeight="1">
      <c r="A82" s="182" t="s">
        <v>4751</v>
      </c>
      <c r="B82" s="174" t="s">
        <v>4061</v>
      </c>
      <c r="C82" s="172" t="s">
        <v>4062</v>
      </c>
      <c r="D82" s="174" t="s">
        <v>3937</v>
      </c>
      <c r="E82" s="175">
        <v>6.4</v>
      </c>
      <c r="F82" s="175"/>
      <c r="G82" s="175"/>
      <c r="H82" s="175"/>
      <c r="I82" s="201"/>
      <c r="J82" s="205">
        <f t="shared" si="110"/>
        <v>6.4</v>
      </c>
      <c r="K82" s="203"/>
      <c r="L82" s="85">
        <f t="shared" si="86"/>
        <v>0</v>
      </c>
      <c r="M82" s="86">
        <f t="shared" si="87"/>
        <v>0</v>
      </c>
      <c r="N82" s="85">
        <f t="shared" si="88"/>
        <v>0</v>
      </c>
      <c r="O82" s="86">
        <f t="shared" si="89"/>
        <v>6.4</v>
      </c>
      <c r="P82" s="85">
        <f t="shared" si="90"/>
        <v>1</v>
      </c>
      <c r="Q82" s="191">
        <v>6.4</v>
      </c>
      <c r="R82" s="85">
        <f t="shared" si="111"/>
        <v>1</v>
      </c>
      <c r="S82" s="86">
        <f t="shared" si="75"/>
        <v>6.4</v>
      </c>
      <c r="T82" s="85">
        <f t="shared" si="91"/>
        <v>1</v>
      </c>
      <c r="U82" s="86">
        <f t="shared" si="92"/>
        <v>0</v>
      </c>
      <c r="V82" s="85">
        <f t="shared" si="93"/>
        <v>0</v>
      </c>
      <c r="W82" s="167"/>
      <c r="X82" s="85">
        <f t="shared" si="76"/>
        <v>0</v>
      </c>
      <c r="Y82" s="86">
        <f t="shared" si="77"/>
        <v>6.4</v>
      </c>
      <c r="Z82" s="85">
        <f t="shared" si="94"/>
        <v>1</v>
      </c>
      <c r="AA82" s="86">
        <f t="shared" si="95"/>
        <v>0</v>
      </c>
      <c r="AB82" s="85">
        <f t="shared" si="96"/>
        <v>0</v>
      </c>
      <c r="AC82" s="167"/>
      <c r="AD82" s="85">
        <f t="shared" si="78"/>
        <v>0</v>
      </c>
      <c r="AE82" s="86">
        <f t="shared" si="79"/>
        <v>6.4</v>
      </c>
      <c r="AF82" s="85">
        <f t="shared" si="97"/>
        <v>1</v>
      </c>
      <c r="AG82" s="86">
        <f t="shared" si="98"/>
        <v>0</v>
      </c>
      <c r="AH82" s="85">
        <f t="shared" si="99"/>
        <v>0</v>
      </c>
      <c r="AI82" s="167"/>
      <c r="AJ82" s="85">
        <f t="shared" si="80"/>
        <v>0</v>
      </c>
      <c r="AK82" s="86">
        <f t="shared" si="81"/>
        <v>6.4</v>
      </c>
      <c r="AL82" s="85">
        <f t="shared" si="100"/>
        <v>1</v>
      </c>
      <c r="AM82" s="86">
        <f t="shared" si="101"/>
        <v>0</v>
      </c>
      <c r="AN82" s="85">
        <f t="shared" si="102"/>
        <v>0</v>
      </c>
      <c r="AO82" s="167"/>
      <c r="AP82" s="85">
        <f t="shared" si="82"/>
        <v>0</v>
      </c>
      <c r="AQ82" s="86">
        <f t="shared" si="83"/>
        <v>6.4</v>
      </c>
      <c r="AR82" s="85">
        <f t="shared" si="103"/>
        <v>1</v>
      </c>
      <c r="AS82" s="86">
        <f t="shared" si="104"/>
        <v>0</v>
      </c>
      <c r="AT82" s="85">
        <f t="shared" si="105"/>
        <v>0</v>
      </c>
      <c r="AU82" s="167"/>
      <c r="AV82" s="85">
        <f t="shared" si="84"/>
        <v>0</v>
      </c>
      <c r="AW82" s="86">
        <f t="shared" si="85"/>
        <v>6.4</v>
      </c>
      <c r="AX82" s="85">
        <f t="shared" si="106"/>
        <v>1</v>
      </c>
      <c r="AY82" s="86">
        <f t="shared" si="107"/>
        <v>0</v>
      </c>
      <c r="AZ82" s="85">
        <f t="shared" si="108"/>
        <v>0</v>
      </c>
    </row>
    <row r="83" spans="1:52" ht="22.5">
      <c r="A83" s="182" t="s">
        <v>4752</v>
      </c>
      <c r="B83" s="174" t="s">
        <v>4063</v>
      </c>
      <c r="C83" s="172" t="s">
        <v>4064</v>
      </c>
      <c r="D83" s="174" t="s">
        <v>3937</v>
      </c>
      <c r="E83" s="175">
        <v>2.6</v>
      </c>
      <c r="F83" s="175"/>
      <c r="G83" s="175"/>
      <c r="H83" s="175"/>
      <c r="I83" s="201"/>
      <c r="J83" s="205">
        <f t="shared" si="110"/>
        <v>2.6</v>
      </c>
      <c r="K83" s="203"/>
      <c r="L83" s="85">
        <f t="shared" si="86"/>
        <v>0</v>
      </c>
      <c r="M83" s="86">
        <f t="shared" si="87"/>
        <v>0</v>
      </c>
      <c r="N83" s="85">
        <f t="shared" si="88"/>
        <v>0</v>
      </c>
      <c r="O83" s="86">
        <f t="shared" si="89"/>
        <v>2.6</v>
      </c>
      <c r="P83" s="85">
        <f t="shared" si="90"/>
        <v>1</v>
      </c>
      <c r="Q83" s="191">
        <v>2.6</v>
      </c>
      <c r="R83" s="85">
        <f t="shared" si="111"/>
        <v>1</v>
      </c>
      <c r="S83" s="86">
        <f t="shared" si="75"/>
        <v>2.6</v>
      </c>
      <c r="T83" s="85">
        <f t="shared" si="91"/>
        <v>1</v>
      </c>
      <c r="U83" s="86">
        <f t="shared" si="92"/>
        <v>0</v>
      </c>
      <c r="V83" s="85">
        <f t="shared" si="93"/>
        <v>0</v>
      </c>
      <c r="W83" s="167"/>
      <c r="X83" s="85">
        <f t="shared" si="76"/>
        <v>0</v>
      </c>
      <c r="Y83" s="86">
        <f t="shared" si="77"/>
        <v>2.6</v>
      </c>
      <c r="Z83" s="85">
        <f t="shared" si="94"/>
        <v>1</v>
      </c>
      <c r="AA83" s="86">
        <f t="shared" si="95"/>
        <v>0</v>
      </c>
      <c r="AB83" s="85">
        <f t="shared" si="96"/>
        <v>0</v>
      </c>
      <c r="AC83" s="167"/>
      <c r="AD83" s="85">
        <f t="shared" si="78"/>
        <v>0</v>
      </c>
      <c r="AE83" s="86">
        <f t="shared" si="79"/>
        <v>2.6</v>
      </c>
      <c r="AF83" s="85">
        <f t="shared" si="97"/>
        <v>1</v>
      </c>
      <c r="AG83" s="86">
        <f t="shared" si="98"/>
        <v>0</v>
      </c>
      <c r="AH83" s="85">
        <f t="shared" si="99"/>
        <v>0</v>
      </c>
      <c r="AI83" s="167"/>
      <c r="AJ83" s="85">
        <f t="shared" si="80"/>
        <v>0</v>
      </c>
      <c r="AK83" s="86">
        <f t="shared" si="81"/>
        <v>2.6</v>
      </c>
      <c r="AL83" s="85">
        <f t="shared" si="100"/>
        <v>1</v>
      </c>
      <c r="AM83" s="86">
        <f t="shared" si="101"/>
        <v>0</v>
      </c>
      <c r="AN83" s="85">
        <f t="shared" si="102"/>
        <v>0</v>
      </c>
      <c r="AO83" s="167"/>
      <c r="AP83" s="85">
        <f t="shared" si="82"/>
        <v>0</v>
      </c>
      <c r="AQ83" s="86">
        <f t="shared" si="83"/>
        <v>2.6</v>
      </c>
      <c r="AR83" s="85">
        <f t="shared" si="103"/>
        <v>1</v>
      </c>
      <c r="AS83" s="86">
        <f t="shared" si="104"/>
        <v>0</v>
      </c>
      <c r="AT83" s="85">
        <f t="shared" si="105"/>
        <v>0</v>
      </c>
      <c r="AU83" s="167"/>
      <c r="AV83" s="85">
        <f t="shared" si="84"/>
        <v>0</v>
      </c>
      <c r="AW83" s="86">
        <f t="shared" si="85"/>
        <v>2.6</v>
      </c>
      <c r="AX83" s="85">
        <f t="shared" si="106"/>
        <v>1</v>
      </c>
      <c r="AY83" s="86">
        <f t="shared" si="107"/>
        <v>0</v>
      </c>
      <c r="AZ83" s="85">
        <f t="shared" si="108"/>
        <v>0</v>
      </c>
    </row>
    <row r="84" spans="1:52" ht="22.5">
      <c r="A84" s="182" t="s">
        <v>4753</v>
      </c>
      <c r="B84" s="174" t="s">
        <v>4065</v>
      </c>
      <c r="C84" s="172" t="s">
        <v>4066</v>
      </c>
      <c r="D84" s="174" t="s">
        <v>3937</v>
      </c>
      <c r="E84" s="175">
        <v>14</v>
      </c>
      <c r="F84" s="175"/>
      <c r="G84" s="175"/>
      <c r="H84" s="175"/>
      <c r="I84" s="201"/>
      <c r="J84" s="205">
        <f t="shared" si="110"/>
        <v>14</v>
      </c>
      <c r="K84" s="203">
        <v>1.1000000000000001</v>
      </c>
      <c r="L84" s="85">
        <f t="shared" si="86"/>
        <v>7.8571428571428584E-2</v>
      </c>
      <c r="M84" s="86">
        <f t="shared" si="87"/>
        <v>1.1000000000000001</v>
      </c>
      <c r="N84" s="85">
        <f t="shared" si="88"/>
        <v>7.8571428571428584E-2</v>
      </c>
      <c r="O84" s="86">
        <f t="shared" si="89"/>
        <v>12.9</v>
      </c>
      <c r="P84" s="85">
        <f t="shared" si="90"/>
        <v>0.92142857142857149</v>
      </c>
      <c r="Q84" s="191">
        <v>12.9</v>
      </c>
      <c r="R84" s="85">
        <f t="shared" si="111"/>
        <v>0.92142857142857149</v>
      </c>
      <c r="S84" s="86">
        <f t="shared" si="75"/>
        <v>14</v>
      </c>
      <c r="T84" s="85">
        <f t="shared" si="91"/>
        <v>1</v>
      </c>
      <c r="U84" s="86">
        <f t="shared" si="92"/>
        <v>0</v>
      </c>
      <c r="V84" s="85">
        <f t="shared" si="93"/>
        <v>0</v>
      </c>
      <c r="W84" s="167"/>
      <c r="X84" s="85">
        <f t="shared" si="76"/>
        <v>0</v>
      </c>
      <c r="Y84" s="86">
        <f t="shared" si="77"/>
        <v>14</v>
      </c>
      <c r="Z84" s="85">
        <f t="shared" si="94"/>
        <v>1</v>
      </c>
      <c r="AA84" s="86">
        <f t="shared" si="95"/>
        <v>0</v>
      </c>
      <c r="AB84" s="85">
        <f t="shared" si="96"/>
        <v>0</v>
      </c>
      <c r="AC84" s="167"/>
      <c r="AD84" s="85">
        <f t="shared" si="78"/>
        <v>0</v>
      </c>
      <c r="AE84" s="86">
        <f t="shared" si="79"/>
        <v>14</v>
      </c>
      <c r="AF84" s="85">
        <f t="shared" si="97"/>
        <v>1</v>
      </c>
      <c r="AG84" s="86">
        <f t="shared" si="98"/>
        <v>0</v>
      </c>
      <c r="AH84" s="85">
        <f t="shared" si="99"/>
        <v>0</v>
      </c>
      <c r="AI84" s="167"/>
      <c r="AJ84" s="85">
        <f t="shared" si="80"/>
        <v>0</v>
      </c>
      <c r="AK84" s="86">
        <f t="shared" si="81"/>
        <v>14</v>
      </c>
      <c r="AL84" s="85">
        <f t="shared" si="100"/>
        <v>1</v>
      </c>
      <c r="AM84" s="86">
        <f t="shared" si="101"/>
        <v>0</v>
      </c>
      <c r="AN84" s="85">
        <f t="shared" si="102"/>
        <v>0</v>
      </c>
      <c r="AO84" s="167"/>
      <c r="AP84" s="85">
        <f t="shared" si="82"/>
        <v>0</v>
      </c>
      <c r="AQ84" s="86">
        <f t="shared" si="83"/>
        <v>14</v>
      </c>
      <c r="AR84" s="85">
        <f t="shared" si="103"/>
        <v>1</v>
      </c>
      <c r="AS84" s="86">
        <f t="shared" si="104"/>
        <v>0</v>
      </c>
      <c r="AT84" s="85">
        <f t="shared" si="105"/>
        <v>0</v>
      </c>
      <c r="AU84" s="167"/>
      <c r="AV84" s="85">
        <f t="shared" si="84"/>
        <v>0</v>
      </c>
      <c r="AW84" s="86">
        <f t="shared" si="85"/>
        <v>14</v>
      </c>
      <c r="AX84" s="85">
        <f t="shared" si="106"/>
        <v>1</v>
      </c>
      <c r="AY84" s="86">
        <f t="shared" si="107"/>
        <v>0</v>
      </c>
      <c r="AZ84" s="85">
        <f t="shared" si="108"/>
        <v>0</v>
      </c>
    </row>
    <row r="85" spans="1:52" ht="45">
      <c r="A85" s="182" t="s">
        <v>4754</v>
      </c>
      <c r="B85" s="174" t="s">
        <v>4067</v>
      </c>
      <c r="C85" s="172" t="s">
        <v>4068</v>
      </c>
      <c r="D85" s="174" t="s">
        <v>3943</v>
      </c>
      <c r="E85" s="175">
        <v>152.28</v>
      </c>
      <c r="F85" s="175"/>
      <c r="G85" s="175"/>
      <c r="H85" s="175"/>
      <c r="I85" s="201"/>
      <c r="J85" s="205">
        <f t="shared" si="110"/>
        <v>152.28</v>
      </c>
      <c r="K85" s="203">
        <v>130.66999999999999</v>
      </c>
      <c r="L85" s="85">
        <f t="shared" si="86"/>
        <v>0.85809035986340942</v>
      </c>
      <c r="M85" s="86">
        <f t="shared" si="87"/>
        <v>130.66999999999999</v>
      </c>
      <c r="N85" s="85">
        <f t="shared" si="88"/>
        <v>0.85809035986340942</v>
      </c>
      <c r="O85" s="86">
        <f t="shared" si="89"/>
        <v>21.610000000000014</v>
      </c>
      <c r="P85" s="85">
        <f t="shared" si="90"/>
        <v>0.14190964013659058</v>
      </c>
      <c r="Q85" s="191">
        <v>21.610000000000014</v>
      </c>
      <c r="R85" s="85">
        <f t="shared" si="111"/>
        <v>0.14190964013659058</v>
      </c>
      <c r="S85" s="86">
        <f t="shared" si="75"/>
        <v>152.28</v>
      </c>
      <c r="T85" s="85">
        <f t="shared" si="91"/>
        <v>1</v>
      </c>
      <c r="U85" s="86">
        <f t="shared" si="92"/>
        <v>0</v>
      </c>
      <c r="V85" s="85">
        <f t="shared" si="93"/>
        <v>0</v>
      </c>
      <c r="W85" s="167"/>
      <c r="X85" s="85">
        <f t="shared" si="76"/>
        <v>0</v>
      </c>
      <c r="Y85" s="86">
        <f t="shared" si="77"/>
        <v>152.28</v>
      </c>
      <c r="Z85" s="85">
        <f t="shared" si="94"/>
        <v>1</v>
      </c>
      <c r="AA85" s="86">
        <f t="shared" si="95"/>
        <v>0</v>
      </c>
      <c r="AB85" s="85">
        <f t="shared" si="96"/>
        <v>0</v>
      </c>
      <c r="AC85" s="167"/>
      <c r="AD85" s="85">
        <f t="shared" si="78"/>
        <v>0</v>
      </c>
      <c r="AE85" s="86">
        <f t="shared" si="79"/>
        <v>152.28</v>
      </c>
      <c r="AF85" s="85">
        <f t="shared" si="97"/>
        <v>1</v>
      </c>
      <c r="AG85" s="86">
        <f t="shared" si="98"/>
        <v>0</v>
      </c>
      <c r="AH85" s="85">
        <f t="shared" si="99"/>
        <v>0</v>
      </c>
      <c r="AI85" s="167"/>
      <c r="AJ85" s="85">
        <f t="shared" si="80"/>
        <v>0</v>
      </c>
      <c r="AK85" s="86">
        <f t="shared" si="81"/>
        <v>152.28</v>
      </c>
      <c r="AL85" s="85">
        <f t="shared" si="100"/>
        <v>1</v>
      </c>
      <c r="AM85" s="86">
        <f t="shared" si="101"/>
        <v>0</v>
      </c>
      <c r="AN85" s="85">
        <f t="shared" si="102"/>
        <v>0</v>
      </c>
      <c r="AO85" s="167"/>
      <c r="AP85" s="85">
        <f t="shared" si="82"/>
        <v>0</v>
      </c>
      <c r="AQ85" s="86">
        <f t="shared" si="83"/>
        <v>152.28</v>
      </c>
      <c r="AR85" s="85">
        <f t="shared" si="103"/>
        <v>1</v>
      </c>
      <c r="AS85" s="86">
        <f t="shared" si="104"/>
        <v>0</v>
      </c>
      <c r="AT85" s="85">
        <f t="shared" si="105"/>
        <v>0</v>
      </c>
      <c r="AU85" s="167"/>
      <c r="AV85" s="85">
        <f t="shared" si="84"/>
        <v>0</v>
      </c>
      <c r="AW85" s="86">
        <f t="shared" si="85"/>
        <v>152.28</v>
      </c>
      <c r="AX85" s="85">
        <f t="shared" si="106"/>
        <v>1</v>
      </c>
      <c r="AY85" s="86">
        <f t="shared" si="107"/>
        <v>0</v>
      </c>
      <c r="AZ85" s="85">
        <f t="shared" si="108"/>
        <v>0</v>
      </c>
    </row>
    <row r="86" spans="1:52" ht="33.75">
      <c r="A86" s="182" t="s">
        <v>4755</v>
      </c>
      <c r="B86" s="174" t="s">
        <v>4069</v>
      </c>
      <c r="C86" s="172" t="s">
        <v>4070</v>
      </c>
      <c r="D86" s="174" t="s">
        <v>3943</v>
      </c>
      <c r="E86" s="175">
        <v>52.81</v>
      </c>
      <c r="F86" s="175"/>
      <c r="G86" s="175"/>
      <c r="H86" s="175"/>
      <c r="I86" s="201"/>
      <c r="J86" s="205">
        <f t="shared" si="110"/>
        <v>52.81</v>
      </c>
      <c r="K86" s="203"/>
      <c r="L86" s="85">
        <f t="shared" si="86"/>
        <v>0</v>
      </c>
      <c r="M86" s="86">
        <f t="shared" si="87"/>
        <v>0</v>
      </c>
      <c r="N86" s="85">
        <f t="shared" si="88"/>
        <v>0</v>
      </c>
      <c r="O86" s="86">
        <f t="shared" si="89"/>
        <v>52.81</v>
      </c>
      <c r="P86" s="85">
        <f t="shared" si="90"/>
        <v>1</v>
      </c>
      <c r="Q86" s="194"/>
      <c r="R86" s="85">
        <f t="shared" si="111"/>
        <v>0</v>
      </c>
      <c r="S86" s="86">
        <f t="shared" si="75"/>
        <v>0</v>
      </c>
      <c r="T86" s="85">
        <f t="shared" si="91"/>
        <v>0</v>
      </c>
      <c r="U86" s="86">
        <f t="shared" si="92"/>
        <v>52.81</v>
      </c>
      <c r="V86" s="85">
        <f t="shared" si="93"/>
        <v>1</v>
      </c>
      <c r="W86" s="167"/>
      <c r="X86" s="85">
        <f t="shared" si="76"/>
        <v>0</v>
      </c>
      <c r="Y86" s="86">
        <f t="shared" si="77"/>
        <v>0</v>
      </c>
      <c r="Z86" s="85">
        <f t="shared" si="94"/>
        <v>0</v>
      </c>
      <c r="AA86" s="86">
        <f t="shared" si="95"/>
        <v>52.81</v>
      </c>
      <c r="AB86" s="85">
        <f t="shared" si="96"/>
        <v>1</v>
      </c>
      <c r="AC86" s="167"/>
      <c r="AD86" s="85">
        <f t="shared" si="78"/>
        <v>0</v>
      </c>
      <c r="AE86" s="86">
        <f t="shared" si="79"/>
        <v>0</v>
      </c>
      <c r="AF86" s="85">
        <f t="shared" si="97"/>
        <v>0</v>
      </c>
      <c r="AG86" s="86">
        <f t="shared" si="98"/>
        <v>52.81</v>
      </c>
      <c r="AH86" s="85">
        <f t="shared" si="99"/>
        <v>1</v>
      </c>
      <c r="AI86" s="167"/>
      <c r="AJ86" s="85">
        <f t="shared" si="80"/>
        <v>0</v>
      </c>
      <c r="AK86" s="86">
        <f t="shared" si="81"/>
        <v>0</v>
      </c>
      <c r="AL86" s="85">
        <f t="shared" si="100"/>
        <v>0</v>
      </c>
      <c r="AM86" s="86">
        <f t="shared" si="101"/>
        <v>52.81</v>
      </c>
      <c r="AN86" s="85">
        <f t="shared" si="102"/>
        <v>1</v>
      </c>
      <c r="AO86" s="167"/>
      <c r="AP86" s="85">
        <f t="shared" si="82"/>
        <v>0</v>
      </c>
      <c r="AQ86" s="86">
        <f t="shared" si="83"/>
        <v>0</v>
      </c>
      <c r="AR86" s="85">
        <f t="shared" si="103"/>
        <v>0</v>
      </c>
      <c r="AS86" s="86">
        <f t="shared" si="104"/>
        <v>52.81</v>
      </c>
      <c r="AT86" s="85">
        <f t="shared" si="105"/>
        <v>1</v>
      </c>
      <c r="AU86" s="167"/>
      <c r="AV86" s="85">
        <f t="shared" si="84"/>
        <v>0</v>
      </c>
      <c r="AW86" s="86">
        <f t="shared" si="85"/>
        <v>0</v>
      </c>
      <c r="AX86" s="85">
        <f t="shared" si="106"/>
        <v>0</v>
      </c>
      <c r="AY86" s="86">
        <f t="shared" si="107"/>
        <v>52.81</v>
      </c>
      <c r="AZ86" s="85">
        <f t="shared" si="108"/>
        <v>1</v>
      </c>
    </row>
    <row r="87" spans="1:52" ht="33.75">
      <c r="A87" s="182" t="s">
        <v>4756</v>
      </c>
      <c r="B87" s="174" t="s">
        <v>4071</v>
      </c>
      <c r="C87" s="172" t="s">
        <v>4072</v>
      </c>
      <c r="D87" s="174" t="s">
        <v>3943</v>
      </c>
      <c r="E87" s="175">
        <v>0.48</v>
      </c>
      <c r="F87" s="175"/>
      <c r="G87" s="175"/>
      <c r="H87" s="175"/>
      <c r="I87" s="201"/>
      <c r="J87" s="205">
        <f t="shared" si="110"/>
        <v>0.48</v>
      </c>
      <c r="K87" s="203"/>
      <c r="L87" s="85">
        <f t="shared" si="86"/>
        <v>0</v>
      </c>
      <c r="M87" s="86">
        <f t="shared" si="87"/>
        <v>0</v>
      </c>
      <c r="N87" s="85">
        <f t="shared" si="88"/>
        <v>0</v>
      </c>
      <c r="O87" s="86">
        <f t="shared" si="89"/>
        <v>0.48</v>
      </c>
      <c r="P87" s="85">
        <f t="shared" si="90"/>
        <v>1</v>
      </c>
      <c r="Q87" s="194"/>
      <c r="R87" s="85">
        <f t="shared" si="111"/>
        <v>0</v>
      </c>
      <c r="S87" s="86">
        <f t="shared" si="75"/>
        <v>0</v>
      </c>
      <c r="T87" s="85">
        <f t="shared" si="91"/>
        <v>0</v>
      </c>
      <c r="U87" s="86">
        <f t="shared" si="92"/>
        <v>0.48</v>
      </c>
      <c r="V87" s="85">
        <f t="shared" si="93"/>
        <v>1</v>
      </c>
      <c r="W87" s="167"/>
      <c r="X87" s="85">
        <f t="shared" si="76"/>
        <v>0</v>
      </c>
      <c r="Y87" s="86">
        <f t="shared" si="77"/>
        <v>0</v>
      </c>
      <c r="Z87" s="85">
        <f t="shared" si="94"/>
        <v>0</v>
      </c>
      <c r="AA87" s="86">
        <f t="shared" si="95"/>
        <v>0.48</v>
      </c>
      <c r="AB87" s="85">
        <f t="shared" si="96"/>
        <v>1</v>
      </c>
      <c r="AC87" s="167"/>
      <c r="AD87" s="85">
        <f t="shared" si="78"/>
        <v>0</v>
      </c>
      <c r="AE87" s="86">
        <f t="shared" si="79"/>
        <v>0</v>
      </c>
      <c r="AF87" s="85">
        <f t="shared" si="97"/>
        <v>0</v>
      </c>
      <c r="AG87" s="86">
        <f t="shared" si="98"/>
        <v>0.48</v>
      </c>
      <c r="AH87" s="85">
        <f t="shared" si="99"/>
        <v>1</v>
      </c>
      <c r="AI87" s="167"/>
      <c r="AJ87" s="85">
        <f t="shared" si="80"/>
        <v>0</v>
      </c>
      <c r="AK87" s="86">
        <f t="shared" si="81"/>
        <v>0</v>
      </c>
      <c r="AL87" s="85">
        <f t="shared" si="100"/>
        <v>0</v>
      </c>
      <c r="AM87" s="86">
        <f t="shared" si="101"/>
        <v>0.48</v>
      </c>
      <c r="AN87" s="85">
        <f t="shared" si="102"/>
        <v>1</v>
      </c>
      <c r="AO87" s="167"/>
      <c r="AP87" s="85">
        <f t="shared" si="82"/>
        <v>0</v>
      </c>
      <c r="AQ87" s="86">
        <f t="shared" si="83"/>
        <v>0</v>
      </c>
      <c r="AR87" s="85">
        <f t="shared" si="103"/>
        <v>0</v>
      </c>
      <c r="AS87" s="86">
        <f t="shared" si="104"/>
        <v>0.48</v>
      </c>
      <c r="AT87" s="85">
        <f t="shared" si="105"/>
        <v>1</v>
      </c>
      <c r="AU87" s="167"/>
      <c r="AV87" s="85">
        <f t="shared" si="84"/>
        <v>0</v>
      </c>
      <c r="AW87" s="86">
        <f t="shared" si="85"/>
        <v>0</v>
      </c>
      <c r="AX87" s="85">
        <f t="shared" si="106"/>
        <v>0</v>
      </c>
      <c r="AY87" s="86">
        <f t="shared" si="107"/>
        <v>0.48</v>
      </c>
      <c r="AZ87" s="85">
        <f t="shared" si="108"/>
        <v>1</v>
      </c>
    </row>
    <row r="88" spans="1:52" ht="16.5">
      <c r="A88" s="181" t="s">
        <v>4757</v>
      </c>
      <c r="B88" s="178" t="s">
        <v>3865</v>
      </c>
      <c r="C88" s="179"/>
      <c r="D88" s="179"/>
      <c r="E88" s="179"/>
      <c r="F88" s="179"/>
      <c r="G88" s="179"/>
      <c r="H88" s="179"/>
      <c r="I88" s="202"/>
      <c r="J88" s="179"/>
      <c r="K88" s="203"/>
      <c r="L88" s="85"/>
      <c r="M88" s="85"/>
      <c r="N88" s="85"/>
      <c r="O88" s="85"/>
      <c r="P88" s="85"/>
      <c r="Q88" s="19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</row>
    <row r="89" spans="1:52" ht="67.5">
      <c r="A89" s="182" t="s">
        <v>4759</v>
      </c>
      <c r="B89" s="174" t="s">
        <v>4079</v>
      </c>
      <c r="C89" s="172" t="s">
        <v>4080</v>
      </c>
      <c r="D89" s="174" t="s">
        <v>3943</v>
      </c>
      <c r="E89" s="175">
        <v>151.16</v>
      </c>
      <c r="F89" s="175"/>
      <c r="G89" s="175"/>
      <c r="H89" s="175"/>
      <c r="I89" s="201"/>
      <c r="J89" s="205">
        <f t="shared" ref="J89:J97" si="112">IF(D89="","",SUM(E89,F89,H89))</f>
        <v>151.16</v>
      </c>
      <c r="K89" s="203"/>
      <c r="L89" s="85">
        <f t="shared" si="86"/>
        <v>0</v>
      </c>
      <c r="M89" s="86">
        <f t="shared" si="87"/>
        <v>0</v>
      </c>
      <c r="N89" s="85">
        <f t="shared" si="88"/>
        <v>0</v>
      </c>
      <c r="O89" s="86">
        <f t="shared" si="89"/>
        <v>151.16</v>
      </c>
      <c r="P89" s="85">
        <f t="shared" si="90"/>
        <v>1</v>
      </c>
      <c r="Q89" s="191">
        <f>(8.4+11.13)*0.5</f>
        <v>9.7650000000000006</v>
      </c>
      <c r="R89" s="85">
        <f t="shared" si="111"/>
        <v>6.4600423392431869E-2</v>
      </c>
      <c r="S89" s="86">
        <f t="shared" si="75"/>
        <v>9.7650000000000006</v>
      </c>
      <c r="T89" s="85">
        <f t="shared" si="91"/>
        <v>6.4600423392431869E-2</v>
      </c>
      <c r="U89" s="86">
        <f t="shared" si="92"/>
        <v>141.39499999999998</v>
      </c>
      <c r="V89" s="85">
        <f t="shared" si="93"/>
        <v>0.93539957660756801</v>
      </c>
      <c r="W89" s="167"/>
      <c r="X89" s="85">
        <f t="shared" si="76"/>
        <v>0</v>
      </c>
      <c r="Y89" s="86">
        <f t="shared" si="77"/>
        <v>9.7650000000000006</v>
      </c>
      <c r="Z89" s="85">
        <f t="shared" si="94"/>
        <v>6.4600423392431869E-2</v>
      </c>
      <c r="AA89" s="86">
        <f t="shared" si="95"/>
        <v>141.39499999999998</v>
      </c>
      <c r="AB89" s="85">
        <f t="shared" si="96"/>
        <v>0.93539957660756801</v>
      </c>
      <c r="AC89" s="167"/>
      <c r="AD89" s="85">
        <f t="shared" si="78"/>
        <v>0</v>
      </c>
      <c r="AE89" s="86">
        <f t="shared" si="79"/>
        <v>9.7650000000000006</v>
      </c>
      <c r="AF89" s="85">
        <f t="shared" si="97"/>
        <v>6.4600423392431869E-2</v>
      </c>
      <c r="AG89" s="86">
        <f t="shared" si="98"/>
        <v>141.39499999999998</v>
      </c>
      <c r="AH89" s="85">
        <f t="shared" si="99"/>
        <v>0.93539957660756801</v>
      </c>
      <c r="AI89" s="167"/>
      <c r="AJ89" s="85">
        <f t="shared" si="80"/>
        <v>0</v>
      </c>
      <c r="AK89" s="86">
        <f t="shared" si="81"/>
        <v>9.7650000000000006</v>
      </c>
      <c r="AL89" s="85">
        <f t="shared" si="100"/>
        <v>6.4600423392431869E-2</v>
      </c>
      <c r="AM89" s="86">
        <f t="shared" si="101"/>
        <v>141.39499999999998</v>
      </c>
      <c r="AN89" s="85">
        <f t="shared" si="102"/>
        <v>0.93539957660756801</v>
      </c>
      <c r="AO89" s="167"/>
      <c r="AP89" s="85">
        <f t="shared" si="82"/>
        <v>0</v>
      </c>
      <c r="AQ89" s="86">
        <f t="shared" si="83"/>
        <v>9.7650000000000006</v>
      </c>
      <c r="AR89" s="85">
        <f t="shared" si="103"/>
        <v>6.4600423392431869E-2</v>
      </c>
      <c r="AS89" s="86">
        <f t="shared" si="104"/>
        <v>141.39499999999998</v>
      </c>
      <c r="AT89" s="85">
        <f t="shared" si="105"/>
        <v>0.93539957660756801</v>
      </c>
      <c r="AU89" s="167"/>
      <c r="AV89" s="85">
        <f t="shared" si="84"/>
        <v>0</v>
      </c>
      <c r="AW89" s="86">
        <f t="shared" si="85"/>
        <v>9.7650000000000006</v>
      </c>
      <c r="AX89" s="85">
        <f t="shared" si="106"/>
        <v>6.4600423392431869E-2</v>
      </c>
      <c r="AY89" s="86">
        <f t="shared" si="107"/>
        <v>141.39499999999998</v>
      </c>
      <c r="AZ89" s="85">
        <f t="shared" si="108"/>
        <v>0.93539957660756801</v>
      </c>
    </row>
    <row r="90" spans="1:52" ht="33.75">
      <c r="A90" s="182" t="s">
        <v>4760</v>
      </c>
      <c r="B90" s="174" t="s">
        <v>4081</v>
      </c>
      <c r="C90" s="172" t="s">
        <v>4082</v>
      </c>
      <c r="D90" s="174" t="s">
        <v>3943</v>
      </c>
      <c r="E90" s="175">
        <v>294.82</v>
      </c>
      <c r="F90" s="175"/>
      <c r="G90" s="175"/>
      <c r="H90" s="175"/>
      <c r="I90" s="201"/>
      <c r="J90" s="205">
        <f t="shared" si="112"/>
        <v>294.82</v>
      </c>
      <c r="K90" s="203"/>
      <c r="L90" s="85">
        <f t="shared" si="86"/>
        <v>0</v>
      </c>
      <c r="M90" s="86">
        <f t="shared" si="87"/>
        <v>0</v>
      </c>
      <c r="N90" s="85">
        <f t="shared" si="88"/>
        <v>0</v>
      </c>
      <c r="O90" s="86">
        <f t="shared" si="89"/>
        <v>294.82</v>
      </c>
      <c r="P90" s="85">
        <f t="shared" si="90"/>
        <v>1</v>
      </c>
      <c r="Q90" s="191">
        <v>157.25</v>
      </c>
      <c r="R90" s="85">
        <f t="shared" si="111"/>
        <v>0.53337629740180448</v>
      </c>
      <c r="S90" s="86">
        <f t="shared" si="75"/>
        <v>157.25</v>
      </c>
      <c r="T90" s="85">
        <f t="shared" si="91"/>
        <v>0.53337629740180448</v>
      </c>
      <c r="U90" s="86">
        <f t="shared" si="92"/>
        <v>137.57</v>
      </c>
      <c r="V90" s="85">
        <f t="shared" si="93"/>
        <v>0.46662370259819552</v>
      </c>
      <c r="W90" s="167"/>
      <c r="X90" s="85">
        <f t="shared" si="76"/>
        <v>0</v>
      </c>
      <c r="Y90" s="86">
        <f t="shared" si="77"/>
        <v>157.25</v>
      </c>
      <c r="Z90" s="85">
        <f t="shared" si="94"/>
        <v>0.53337629740180448</v>
      </c>
      <c r="AA90" s="86">
        <f t="shared" si="95"/>
        <v>137.57</v>
      </c>
      <c r="AB90" s="85">
        <f t="shared" si="96"/>
        <v>0.46662370259819552</v>
      </c>
      <c r="AC90" s="167"/>
      <c r="AD90" s="85">
        <f t="shared" si="78"/>
        <v>0</v>
      </c>
      <c r="AE90" s="86">
        <f t="shared" si="79"/>
        <v>157.25</v>
      </c>
      <c r="AF90" s="85">
        <f t="shared" si="97"/>
        <v>0.53337629740180448</v>
      </c>
      <c r="AG90" s="86">
        <f t="shared" si="98"/>
        <v>137.57</v>
      </c>
      <c r="AH90" s="85">
        <f t="shared" si="99"/>
        <v>0.46662370259819552</v>
      </c>
      <c r="AI90" s="167"/>
      <c r="AJ90" s="85">
        <f t="shared" si="80"/>
        <v>0</v>
      </c>
      <c r="AK90" s="86">
        <f t="shared" si="81"/>
        <v>157.25</v>
      </c>
      <c r="AL90" s="85">
        <f t="shared" si="100"/>
        <v>0.53337629740180448</v>
      </c>
      <c r="AM90" s="86">
        <f t="shared" si="101"/>
        <v>137.57</v>
      </c>
      <c r="AN90" s="85">
        <f t="shared" si="102"/>
        <v>0.46662370259819552</v>
      </c>
      <c r="AO90" s="167"/>
      <c r="AP90" s="85">
        <f t="shared" si="82"/>
        <v>0</v>
      </c>
      <c r="AQ90" s="86">
        <f t="shared" si="83"/>
        <v>157.25</v>
      </c>
      <c r="AR90" s="85">
        <f t="shared" si="103"/>
        <v>0.53337629740180448</v>
      </c>
      <c r="AS90" s="86">
        <f t="shared" si="104"/>
        <v>137.57</v>
      </c>
      <c r="AT90" s="85">
        <f t="shared" si="105"/>
        <v>0.46662370259819552</v>
      </c>
      <c r="AU90" s="167"/>
      <c r="AV90" s="85">
        <f t="shared" si="84"/>
        <v>0</v>
      </c>
      <c r="AW90" s="86">
        <f t="shared" si="85"/>
        <v>157.25</v>
      </c>
      <c r="AX90" s="85">
        <f t="shared" si="106"/>
        <v>0.53337629740180448</v>
      </c>
      <c r="AY90" s="86">
        <f t="shared" si="107"/>
        <v>137.57</v>
      </c>
      <c r="AZ90" s="85">
        <f t="shared" si="108"/>
        <v>0.46662370259819552</v>
      </c>
    </row>
    <row r="91" spans="1:52" ht="45">
      <c r="A91" s="182" t="s">
        <v>4761</v>
      </c>
      <c r="B91" s="174" t="s">
        <v>4083</v>
      </c>
      <c r="C91" s="172" t="s">
        <v>4084</v>
      </c>
      <c r="D91" s="174" t="s">
        <v>3943</v>
      </c>
      <c r="E91" s="175">
        <v>6.12</v>
      </c>
      <c r="F91" s="175"/>
      <c r="G91" s="175"/>
      <c r="H91" s="175"/>
      <c r="I91" s="201"/>
      <c r="J91" s="205">
        <f t="shared" si="112"/>
        <v>6.12</v>
      </c>
      <c r="K91" s="203"/>
      <c r="L91" s="85">
        <f t="shared" si="86"/>
        <v>0</v>
      </c>
      <c r="M91" s="86">
        <f t="shared" si="87"/>
        <v>0</v>
      </c>
      <c r="N91" s="85">
        <f t="shared" si="88"/>
        <v>0</v>
      </c>
      <c r="O91" s="86">
        <f t="shared" si="89"/>
        <v>6.12</v>
      </c>
      <c r="P91" s="85">
        <f t="shared" si="90"/>
        <v>1</v>
      </c>
      <c r="Q91" s="194"/>
      <c r="R91" s="85">
        <f t="shared" si="111"/>
        <v>0</v>
      </c>
      <c r="S91" s="86">
        <f t="shared" si="75"/>
        <v>0</v>
      </c>
      <c r="T91" s="85">
        <f t="shared" si="91"/>
        <v>0</v>
      </c>
      <c r="U91" s="86">
        <f t="shared" si="92"/>
        <v>6.12</v>
      </c>
      <c r="V91" s="85">
        <f t="shared" si="93"/>
        <v>1</v>
      </c>
      <c r="W91" s="167"/>
      <c r="X91" s="85">
        <f t="shared" si="76"/>
        <v>0</v>
      </c>
      <c r="Y91" s="86">
        <f t="shared" si="77"/>
        <v>0</v>
      </c>
      <c r="Z91" s="85">
        <f t="shared" si="94"/>
        <v>0</v>
      </c>
      <c r="AA91" s="86">
        <f t="shared" si="95"/>
        <v>6.12</v>
      </c>
      <c r="AB91" s="85">
        <f t="shared" si="96"/>
        <v>1</v>
      </c>
      <c r="AC91" s="167"/>
      <c r="AD91" s="85">
        <f t="shared" si="78"/>
        <v>0</v>
      </c>
      <c r="AE91" s="86">
        <f t="shared" si="79"/>
        <v>0</v>
      </c>
      <c r="AF91" s="85">
        <f t="shared" si="97"/>
        <v>0</v>
      </c>
      <c r="AG91" s="86">
        <f t="shared" si="98"/>
        <v>6.12</v>
      </c>
      <c r="AH91" s="85">
        <f t="shared" si="99"/>
        <v>1</v>
      </c>
      <c r="AI91" s="167"/>
      <c r="AJ91" s="85">
        <f t="shared" si="80"/>
        <v>0</v>
      </c>
      <c r="AK91" s="86">
        <f t="shared" si="81"/>
        <v>0</v>
      </c>
      <c r="AL91" s="85">
        <f t="shared" si="100"/>
        <v>0</v>
      </c>
      <c r="AM91" s="86">
        <f t="shared" si="101"/>
        <v>6.12</v>
      </c>
      <c r="AN91" s="85">
        <f t="shared" si="102"/>
        <v>1</v>
      </c>
      <c r="AO91" s="167"/>
      <c r="AP91" s="85">
        <f t="shared" si="82"/>
        <v>0</v>
      </c>
      <c r="AQ91" s="86">
        <f t="shared" si="83"/>
        <v>0</v>
      </c>
      <c r="AR91" s="85">
        <f t="shared" si="103"/>
        <v>0</v>
      </c>
      <c r="AS91" s="86">
        <f t="shared" si="104"/>
        <v>6.12</v>
      </c>
      <c r="AT91" s="85">
        <f t="shared" si="105"/>
        <v>1</v>
      </c>
      <c r="AU91" s="167"/>
      <c r="AV91" s="85">
        <f t="shared" si="84"/>
        <v>0</v>
      </c>
      <c r="AW91" s="86">
        <f t="shared" si="85"/>
        <v>0</v>
      </c>
      <c r="AX91" s="85">
        <f t="shared" si="106"/>
        <v>0</v>
      </c>
      <c r="AY91" s="86">
        <f t="shared" si="107"/>
        <v>6.12</v>
      </c>
      <c r="AZ91" s="85">
        <f t="shared" si="108"/>
        <v>1</v>
      </c>
    </row>
    <row r="92" spans="1:52" ht="45">
      <c r="A92" s="182" t="s">
        <v>4762</v>
      </c>
      <c r="B92" s="174" t="s">
        <v>4085</v>
      </c>
      <c r="C92" s="172" t="s">
        <v>4086</v>
      </c>
      <c r="D92" s="174" t="s">
        <v>3943</v>
      </c>
      <c r="E92" s="175">
        <v>42.89</v>
      </c>
      <c r="F92" s="175"/>
      <c r="G92" s="175"/>
      <c r="H92" s="175"/>
      <c r="I92" s="201"/>
      <c r="J92" s="205">
        <f t="shared" si="112"/>
        <v>42.89</v>
      </c>
      <c r="K92" s="203"/>
      <c r="L92" s="85">
        <f t="shared" si="86"/>
        <v>0</v>
      </c>
      <c r="M92" s="86">
        <f t="shared" si="87"/>
        <v>0</v>
      </c>
      <c r="N92" s="85">
        <f t="shared" si="88"/>
        <v>0</v>
      </c>
      <c r="O92" s="86">
        <f t="shared" si="89"/>
        <v>42.89</v>
      </c>
      <c r="P92" s="85">
        <f t="shared" si="90"/>
        <v>1</v>
      </c>
      <c r="Q92" s="194"/>
      <c r="R92" s="85">
        <f t="shared" si="111"/>
        <v>0</v>
      </c>
      <c r="S92" s="86">
        <f t="shared" si="75"/>
        <v>0</v>
      </c>
      <c r="T92" s="85">
        <f t="shared" si="91"/>
        <v>0</v>
      </c>
      <c r="U92" s="86">
        <f t="shared" si="92"/>
        <v>42.89</v>
      </c>
      <c r="V92" s="85">
        <f t="shared" si="93"/>
        <v>1</v>
      </c>
      <c r="W92" s="167"/>
      <c r="X92" s="85">
        <f t="shared" si="76"/>
        <v>0</v>
      </c>
      <c r="Y92" s="86">
        <f t="shared" si="77"/>
        <v>0</v>
      </c>
      <c r="Z92" s="85">
        <f t="shared" si="94"/>
        <v>0</v>
      </c>
      <c r="AA92" s="86">
        <f t="shared" si="95"/>
        <v>42.89</v>
      </c>
      <c r="AB92" s="85">
        <f t="shared" si="96"/>
        <v>1</v>
      </c>
      <c r="AC92" s="167"/>
      <c r="AD92" s="85">
        <f t="shared" si="78"/>
        <v>0</v>
      </c>
      <c r="AE92" s="86">
        <f t="shared" si="79"/>
        <v>0</v>
      </c>
      <c r="AF92" s="85">
        <f t="shared" si="97"/>
        <v>0</v>
      </c>
      <c r="AG92" s="86">
        <f t="shared" si="98"/>
        <v>42.89</v>
      </c>
      <c r="AH92" s="85">
        <f t="shared" si="99"/>
        <v>1</v>
      </c>
      <c r="AI92" s="167"/>
      <c r="AJ92" s="85">
        <f t="shared" si="80"/>
        <v>0</v>
      </c>
      <c r="AK92" s="86">
        <f t="shared" si="81"/>
        <v>0</v>
      </c>
      <c r="AL92" s="85">
        <f t="shared" si="100"/>
        <v>0</v>
      </c>
      <c r="AM92" s="86">
        <f t="shared" si="101"/>
        <v>42.89</v>
      </c>
      <c r="AN92" s="85">
        <f t="shared" si="102"/>
        <v>1</v>
      </c>
      <c r="AO92" s="167"/>
      <c r="AP92" s="85">
        <f t="shared" si="82"/>
        <v>0</v>
      </c>
      <c r="AQ92" s="86">
        <f t="shared" si="83"/>
        <v>0</v>
      </c>
      <c r="AR92" s="85">
        <f t="shared" si="103"/>
        <v>0</v>
      </c>
      <c r="AS92" s="86">
        <f t="shared" si="104"/>
        <v>42.89</v>
      </c>
      <c r="AT92" s="85">
        <f t="shared" si="105"/>
        <v>1</v>
      </c>
      <c r="AU92" s="167"/>
      <c r="AV92" s="85">
        <f t="shared" si="84"/>
        <v>0</v>
      </c>
      <c r="AW92" s="86">
        <f t="shared" si="85"/>
        <v>0</v>
      </c>
      <c r="AX92" s="85">
        <f t="shared" si="106"/>
        <v>0</v>
      </c>
      <c r="AY92" s="86">
        <f t="shared" si="107"/>
        <v>42.89</v>
      </c>
      <c r="AZ92" s="85">
        <f t="shared" si="108"/>
        <v>1</v>
      </c>
    </row>
    <row r="93" spans="1:52" ht="45">
      <c r="A93" s="182" t="s">
        <v>4763</v>
      </c>
      <c r="B93" s="174" t="s">
        <v>4087</v>
      </c>
      <c r="C93" s="172" t="s">
        <v>4088</v>
      </c>
      <c r="D93" s="174" t="s">
        <v>3943</v>
      </c>
      <c r="E93" s="175">
        <v>106.94</v>
      </c>
      <c r="F93" s="175"/>
      <c r="G93" s="175"/>
      <c r="H93" s="175"/>
      <c r="I93" s="201"/>
      <c r="J93" s="205">
        <f t="shared" si="112"/>
        <v>106.94</v>
      </c>
      <c r="K93" s="203"/>
      <c r="L93" s="85">
        <f t="shared" si="86"/>
        <v>0</v>
      </c>
      <c r="M93" s="86">
        <f t="shared" si="87"/>
        <v>0</v>
      </c>
      <c r="N93" s="85">
        <f t="shared" si="88"/>
        <v>0</v>
      </c>
      <c r="O93" s="86">
        <f t="shared" si="89"/>
        <v>106.94</v>
      </c>
      <c r="P93" s="85">
        <f t="shared" si="90"/>
        <v>1</v>
      </c>
      <c r="Q93" s="191">
        <v>28.49</v>
      </c>
      <c r="R93" s="85">
        <f t="shared" si="111"/>
        <v>0.26641107162895078</v>
      </c>
      <c r="S93" s="86">
        <f t="shared" si="75"/>
        <v>28.49</v>
      </c>
      <c r="T93" s="85">
        <f t="shared" si="91"/>
        <v>0.26641107162895078</v>
      </c>
      <c r="U93" s="86">
        <f t="shared" si="92"/>
        <v>78.45</v>
      </c>
      <c r="V93" s="85">
        <f t="shared" si="93"/>
        <v>0.73358892837104928</v>
      </c>
      <c r="W93" s="167"/>
      <c r="X93" s="85">
        <f t="shared" si="76"/>
        <v>0</v>
      </c>
      <c r="Y93" s="86">
        <f t="shared" si="77"/>
        <v>28.49</v>
      </c>
      <c r="Z93" s="85">
        <f t="shared" si="94"/>
        <v>0.26641107162895078</v>
      </c>
      <c r="AA93" s="86">
        <f t="shared" si="95"/>
        <v>78.45</v>
      </c>
      <c r="AB93" s="85">
        <f t="shared" si="96"/>
        <v>0.73358892837104928</v>
      </c>
      <c r="AC93" s="167"/>
      <c r="AD93" s="85">
        <f t="shared" si="78"/>
        <v>0</v>
      </c>
      <c r="AE93" s="86">
        <f t="shared" si="79"/>
        <v>28.49</v>
      </c>
      <c r="AF93" s="85">
        <f t="shared" si="97"/>
        <v>0.26641107162895078</v>
      </c>
      <c r="AG93" s="86">
        <f t="shared" si="98"/>
        <v>78.45</v>
      </c>
      <c r="AH93" s="85">
        <f t="shared" si="99"/>
        <v>0.73358892837104928</v>
      </c>
      <c r="AI93" s="167"/>
      <c r="AJ93" s="85">
        <f t="shared" si="80"/>
        <v>0</v>
      </c>
      <c r="AK93" s="86">
        <f t="shared" si="81"/>
        <v>28.49</v>
      </c>
      <c r="AL93" s="85">
        <f t="shared" si="100"/>
        <v>0.26641107162895078</v>
      </c>
      <c r="AM93" s="86">
        <f t="shared" si="101"/>
        <v>78.45</v>
      </c>
      <c r="AN93" s="85">
        <f t="shared" si="102"/>
        <v>0.73358892837104928</v>
      </c>
      <c r="AO93" s="167"/>
      <c r="AP93" s="85">
        <f t="shared" si="82"/>
        <v>0</v>
      </c>
      <c r="AQ93" s="86">
        <f t="shared" si="83"/>
        <v>28.49</v>
      </c>
      <c r="AR93" s="85">
        <f t="shared" si="103"/>
        <v>0.26641107162895078</v>
      </c>
      <c r="AS93" s="86">
        <f t="shared" si="104"/>
        <v>78.45</v>
      </c>
      <c r="AT93" s="85">
        <f t="shared" si="105"/>
        <v>0.73358892837104928</v>
      </c>
      <c r="AU93" s="167"/>
      <c r="AV93" s="85">
        <f t="shared" si="84"/>
        <v>0</v>
      </c>
      <c r="AW93" s="86">
        <f t="shared" si="85"/>
        <v>28.49</v>
      </c>
      <c r="AX93" s="85">
        <f t="shared" si="106"/>
        <v>0.26641107162895078</v>
      </c>
      <c r="AY93" s="86">
        <f t="shared" si="107"/>
        <v>78.45</v>
      </c>
      <c r="AZ93" s="85">
        <f t="shared" si="108"/>
        <v>0.73358892837104928</v>
      </c>
    </row>
    <row r="94" spans="1:52" ht="67.5">
      <c r="A94" s="182" t="s">
        <v>4764</v>
      </c>
      <c r="B94" s="174" t="s">
        <v>4089</v>
      </c>
      <c r="C94" s="172" t="s">
        <v>4090</v>
      </c>
      <c r="D94" s="174" t="s">
        <v>3943</v>
      </c>
      <c r="E94" s="175">
        <v>155.94999999999999</v>
      </c>
      <c r="F94" s="175"/>
      <c r="G94" s="175"/>
      <c r="H94" s="175"/>
      <c r="I94" s="201"/>
      <c r="J94" s="205">
        <f t="shared" si="112"/>
        <v>155.94999999999999</v>
      </c>
      <c r="K94" s="203"/>
      <c r="L94" s="85">
        <f t="shared" si="86"/>
        <v>0</v>
      </c>
      <c r="M94" s="86">
        <f t="shared" si="87"/>
        <v>0</v>
      </c>
      <c r="N94" s="85">
        <f t="shared" si="88"/>
        <v>0</v>
      </c>
      <c r="O94" s="86">
        <f t="shared" si="89"/>
        <v>155.94999999999999</v>
      </c>
      <c r="P94" s="85">
        <f t="shared" si="90"/>
        <v>1</v>
      </c>
      <c r="Q94" s="191">
        <v>155.94999999999999</v>
      </c>
      <c r="R94" s="85">
        <f t="shared" si="111"/>
        <v>1</v>
      </c>
      <c r="S94" s="86">
        <f t="shared" si="75"/>
        <v>155.94999999999999</v>
      </c>
      <c r="T94" s="85">
        <f t="shared" si="91"/>
        <v>1</v>
      </c>
      <c r="U94" s="86">
        <f t="shared" si="92"/>
        <v>0</v>
      </c>
      <c r="V94" s="85">
        <f t="shared" si="93"/>
        <v>0</v>
      </c>
      <c r="W94" s="167"/>
      <c r="X94" s="85">
        <f t="shared" si="76"/>
        <v>0</v>
      </c>
      <c r="Y94" s="86">
        <f t="shared" si="77"/>
        <v>155.94999999999999</v>
      </c>
      <c r="Z94" s="85">
        <f t="shared" si="94"/>
        <v>1</v>
      </c>
      <c r="AA94" s="86">
        <f t="shared" si="95"/>
        <v>0</v>
      </c>
      <c r="AB94" s="85">
        <f t="shared" si="96"/>
        <v>0</v>
      </c>
      <c r="AC94" s="167"/>
      <c r="AD94" s="85">
        <f t="shared" si="78"/>
        <v>0</v>
      </c>
      <c r="AE94" s="86">
        <f t="shared" si="79"/>
        <v>155.94999999999999</v>
      </c>
      <c r="AF94" s="85">
        <f t="shared" si="97"/>
        <v>1</v>
      </c>
      <c r="AG94" s="86">
        <f t="shared" si="98"/>
        <v>0</v>
      </c>
      <c r="AH94" s="85">
        <f t="shared" si="99"/>
        <v>0</v>
      </c>
      <c r="AI94" s="167"/>
      <c r="AJ94" s="85">
        <f t="shared" si="80"/>
        <v>0</v>
      </c>
      <c r="AK94" s="86">
        <f t="shared" si="81"/>
        <v>155.94999999999999</v>
      </c>
      <c r="AL94" s="85">
        <f t="shared" si="100"/>
        <v>1</v>
      </c>
      <c r="AM94" s="86">
        <f t="shared" si="101"/>
        <v>0</v>
      </c>
      <c r="AN94" s="85">
        <f t="shared" si="102"/>
        <v>0</v>
      </c>
      <c r="AO94" s="167"/>
      <c r="AP94" s="85">
        <f t="shared" si="82"/>
        <v>0</v>
      </c>
      <c r="AQ94" s="86">
        <f t="shared" si="83"/>
        <v>155.94999999999999</v>
      </c>
      <c r="AR94" s="85">
        <f t="shared" si="103"/>
        <v>1</v>
      </c>
      <c r="AS94" s="86">
        <f t="shared" si="104"/>
        <v>0</v>
      </c>
      <c r="AT94" s="85">
        <f t="shared" si="105"/>
        <v>0</v>
      </c>
      <c r="AU94" s="167"/>
      <c r="AV94" s="85">
        <f t="shared" si="84"/>
        <v>0</v>
      </c>
      <c r="AW94" s="86">
        <f t="shared" si="85"/>
        <v>155.94999999999999</v>
      </c>
      <c r="AX94" s="85">
        <f t="shared" si="106"/>
        <v>1</v>
      </c>
      <c r="AY94" s="86">
        <f t="shared" si="107"/>
        <v>0</v>
      </c>
      <c r="AZ94" s="85">
        <f t="shared" si="108"/>
        <v>0</v>
      </c>
    </row>
    <row r="95" spans="1:52" ht="45">
      <c r="A95" s="182" t="s">
        <v>4765</v>
      </c>
      <c r="B95" s="174" t="s">
        <v>4091</v>
      </c>
      <c r="C95" s="172" t="s">
        <v>4092</v>
      </c>
      <c r="D95" s="174" t="s">
        <v>3943</v>
      </c>
      <c r="E95" s="175">
        <v>64.48</v>
      </c>
      <c r="F95" s="175"/>
      <c r="G95" s="175"/>
      <c r="H95" s="175"/>
      <c r="I95" s="201"/>
      <c r="J95" s="205">
        <f t="shared" si="112"/>
        <v>64.48</v>
      </c>
      <c r="K95" s="203"/>
      <c r="L95" s="85">
        <f t="shared" si="86"/>
        <v>0</v>
      </c>
      <c r="M95" s="86">
        <f t="shared" si="87"/>
        <v>0</v>
      </c>
      <c r="N95" s="85">
        <f t="shared" si="88"/>
        <v>0</v>
      </c>
      <c r="O95" s="86">
        <f t="shared" si="89"/>
        <v>64.48</v>
      </c>
      <c r="P95" s="85">
        <f t="shared" si="90"/>
        <v>1</v>
      </c>
      <c r="Q95" s="187"/>
      <c r="R95" s="85">
        <f t="shared" si="111"/>
        <v>0</v>
      </c>
      <c r="S95" s="86">
        <f t="shared" si="75"/>
        <v>0</v>
      </c>
      <c r="T95" s="85">
        <f t="shared" si="91"/>
        <v>0</v>
      </c>
      <c r="U95" s="86">
        <f t="shared" si="92"/>
        <v>64.48</v>
      </c>
      <c r="V95" s="85">
        <f t="shared" si="93"/>
        <v>1</v>
      </c>
      <c r="W95" s="167"/>
      <c r="X95" s="85">
        <f t="shared" si="76"/>
        <v>0</v>
      </c>
      <c r="Y95" s="86">
        <f t="shared" si="77"/>
        <v>0</v>
      </c>
      <c r="Z95" s="85">
        <f t="shared" si="94"/>
        <v>0</v>
      </c>
      <c r="AA95" s="86">
        <f t="shared" si="95"/>
        <v>64.48</v>
      </c>
      <c r="AB95" s="85">
        <f t="shared" si="96"/>
        <v>1</v>
      </c>
      <c r="AC95" s="167"/>
      <c r="AD95" s="85">
        <f t="shared" si="78"/>
        <v>0</v>
      </c>
      <c r="AE95" s="86">
        <f t="shared" si="79"/>
        <v>0</v>
      </c>
      <c r="AF95" s="85">
        <f t="shared" si="97"/>
        <v>0</v>
      </c>
      <c r="AG95" s="86">
        <f t="shared" si="98"/>
        <v>64.48</v>
      </c>
      <c r="AH95" s="85">
        <f t="shared" si="99"/>
        <v>1</v>
      </c>
      <c r="AI95" s="167"/>
      <c r="AJ95" s="85">
        <f t="shared" si="80"/>
        <v>0</v>
      </c>
      <c r="AK95" s="86">
        <f t="shared" si="81"/>
        <v>0</v>
      </c>
      <c r="AL95" s="85">
        <f t="shared" si="100"/>
        <v>0</v>
      </c>
      <c r="AM95" s="86">
        <f t="shared" si="101"/>
        <v>64.48</v>
      </c>
      <c r="AN95" s="85">
        <f t="shared" si="102"/>
        <v>1</v>
      </c>
      <c r="AO95" s="167"/>
      <c r="AP95" s="85">
        <f t="shared" si="82"/>
        <v>0</v>
      </c>
      <c r="AQ95" s="86">
        <f t="shared" si="83"/>
        <v>0</v>
      </c>
      <c r="AR95" s="85">
        <f t="shared" si="103"/>
        <v>0</v>
      </c>
      <c r="AS95" s="86">
        <f t="shared" si="104"/>
        <v>64.48</v>
      </c>
      <c r="AT95" s="85">
        <f t="shared" si="105"/>
        <v>1</v>
      </c>
      <c r="AU95" s="167"/>
      <c r="AV95" s="85">
        <f t="shared" si="84"/>
        <v>0</v>
      </c>
      <c r="AW95" s="86">
        <f t="shared" si="85"/>
        <v>0</v>
      </c>
      <c r="AX95" s="85">
        <f t="shared" si="106"/>
        <v>0</v>
      </c>
      <c r="AY95" s="86">
        <f t="shared" si="107"/>
        <v>64.48</v>
      </c>
      <c r="AZ95" s="85">
        <f t="shared" si="108"/>
        <v>1</v>
      </c>
    </row>
    <row r="96" spans="1:52" ht="56.25">
      <c r="A96" s="182" t="s">
        <v>4766</v>
      </c>
      <c r="B96" s="174" t="s">
        <v>4093</v>
      </c>
      <c r="C96" s="172" t="s">
        <v>4094</v>
      </c>
      <c r="D96" s="174" t="s">
        <v>3940</v>
      </c>
      <c r="E96" s="175">
        <v>165.5</v>
      </c>
      <c r="F96" s="175"/>
      <c r="G96" s="175"/>
      <c r="H96" s="175"/>
      <c r="I96" s="201"/>
      <c r="J96" s="205">
        <f t="shared" si="112"/>
        <v>165.5</v>
      </c>
      <c r="K96" s="203"/>
      <c r="L96" s="85">
        <f t="shared" si="86"/>
        <v>0</v>
      </c>
      <c r="M96" s="86">
        <f t="shared" si="87"/>
        <v>0</v>
      </c>
      <c r="N96" s="85">
        <f t="shared" si="88"/>
        <v>0</v>
      </c>
      <c r="O96" s="86">
        <f t="shared" si="89"/>
        <v>165.5</v>
      </c>
      <c r="P96" s="85">
        <f t="shared" si="90"/>
        <v>1</v>
      </c>
      <c r="Q96" s="187"/>
      <c r="R96" s="85">
        <f t="shared" si="111"/>
        <v>0</v>
      </c>
      <c r="S96" s="86">
        <f t="shared" si="75"/>
        <v>0</v>
      </c>
      <c r="T96" s="85">
        <f t="shared" si="91"/>
        <v>0</v>
      </c>
      <c r="U96" s="86">
        <f t="shared" si="92"/>
        <v>165.5</v>
      </c>
      <c r="V96" s="85">
        <f t="shared" si="93"/>
        <v>1</v>
      </c>
      <c r="W96" s="167"/>
      <c r="X96" s="85">
        <f t="shared" si="76"/>
        <v>0</v>
      </c>
      <c r="Y96" s="86">
        <f t="shared" si="77"/>
        <v>0</v>
      </c>
      <c r="Z96" s="85">
        <f t="shared" si="94"/>
        <v>0</v>
      </c>
      <c r="AA96" s="86">
        <f t="shared" si="95"/>
        <v>165.5</v>
      </c>
      <c r="AB96" s="85">
        <f t="shared" si="96"/>
        <v>1</v>
      </c>
      <c r="AC96" s="167"/>
      <c r="AD96" s="85">
        <f t="shared" si="78"/>
        <v>0</v>
      </c>
      <c r="AE96" s="86">
        <f t="shared" si="79"/>
        <v>0</v>
      </c>
      <c r="AF96" s="85">
        <f t="shared" si="97"/>
        <v>0</v>
      </c>
      <c r="AG96" s="86">
        <f t="shared" si="98"/>
        <v>165.5</v>
      </c>
      <c r="AH96" s="85">
        <f t="shared" si="99"/>
        <v>1</v>
      </c>
      <c r="AI96" s="167"/>
      <c r="AJ96" s="85">
        <f t="shared" si="80"/>
        <v>0</v>
      </c>
      <c r="AK96" s="86">
        <f t="shared" si="81"/>
        <v>0</v>
      </c>
      <c r="AL96" s="85">
        <f t="shared" si="100"/>
        <v>0</v>
      </c>
      <c r="AM96" s="86">
        <f t="shared" si="101"/>
        <v>165.5</v>
      </c>
      <c r="AN96" s="85">
        <f t="shared" si="102"/>
        <v>1</v>
      </c>
      <c r="AO96" s="167"/>
      <c r="AP96" s="85">
        <f t="shared" si="82"/>
        <v>0</v>
      </c>
      <c r="AQ96" s="86">
        <f t="shared" si="83"/>
        <v>0</v>
      </c>
      <c r="AR96" s="85">
        <f t="shared" si="103"/>
        <v>0</v>
      </c>
      <c r="AS96" s="86">
        <f t="shared" si="104"/>
        <v>165.5</v>
      </c>
      <c r="AT96" s="85">
        <f t="shared" si="105"/>
        <v>1</v>
      </c>
      <c r="AU96" s="167"/>
      <c r="AV96" s="85">
        <f t="shared" si="84"/>
        <v>0</v>
      </c>
      <c r="AW96" s="86">
        <f t="shared" si="85"/>
        <v>0</v>
      </c>
      <c r="AX96" s="85">
        <f t="shared" si="106"/>
        <v>0</v>
      </c>
      <c r="AY96" s="86">
        <f t="shared" si="107"/>
        <v>165.5</v>
      </c>
      <c r="AZ96" s="85">
        <f t="shared" si="108"/>
        <v>1</v>
      </c>
    </row>
    <row r="97" spans="1:52" ht="22.5">
      <c r="A97" s="182" t="s">
        <v>4767</v>
      </c>
      <c r="B97" s="174" t="s">
        <v>4095</v>
      </c>
      <c r="C97" s="172" t="s">
        <v>4096</v>
      </c>
      <c r="D97" s="174" t="s">
        <v>3937</v>
      </c>
      <c r="E97" s="175">
        <v>12.15</v>
      </c>
      <c r="F97" s="175"/>
      <c r="G97" s="175"/>
      <c r="H97" s="175"/>
      <c r="I97" s="201"/>
      <c r="J97" s="205">
        <f t="shared" si="112"/>
        <v>12.15</v>
      </c>
      <c r="K97" s="203"/>
      <c r="L97" s="85">
        <f t="shared" si="86"/>
        <v>0</v>
      </c>
      <c r="M97" s="86">
        <f t="shared" si="87"/>
        <v>0</v>
      </c>
      <c r="N97" s="85">
        <f t="shared" si="88"/>
        <v>0</v>
      </c>
      <c r="O97" s="86">
        <f t="shared" si="89"/>
        <v>12.15</v>
      </c>
      <c r="P97" s="85">
        <f t="shared" si="90"/>
        <v>1</v>
      </c>
      <c r="Q97" s="194"/>
      <c r="R97" s="85">
        <f t="shared" si="111"/>
        <v>0</v>
      </c>
      <c r="S97" s="86">
        <f t="shared" si="75"/>
        <v>0</v>
      </c>
      <c r="T97" s="85">
        <f t="shared" si="91"/>
        <v>0</v>
      </c>
      <c r="U97" s="86">
        <f t="shared" si="92"/>
        <v>12.15</v>
      </c>
      <c r="V97" s="85">
        <f t="shared" si="93"/>
        <v>1</v>
      </c>
      <c r="W97" s="167"/>
      <c r="X97" s="85">
        <f t="shared" si="76"/>
        <v>0</v>
      </c>
      <c r="Y97" s="86">
        <f t="shared" si="77"/>
        <v>0</v>
      </c>
      <c r="Z97" s="85">
        <f t="shared" si="94"/>
        <v>0</v>
      </c>
      <c r="AA97" s="86">
        <f t="shared" si="95"/>
        <v>12.15</v>
      </c>
      <c r="AB97" s="85">
        <f t="shared" si="96"/>
        <v>1</v>
      </c>
      <c r="AC97" s="167"/>
      <c r="AD97" s="85">
        <f t="shared" si="78"/>
        <v>0</v>
      </c>
      <c r="AE97" s="86">
        <f t="shared" si="79"/>
        <v>0</v>
      </c>
      <c r="AF97" s="85">
        <f t="shared" si="97"/>
        <v>0</v>
      </c>
      <c r="AG97" s="86">
        <f t="shared" si="98"/>
        <v>12.15</v>
      </c>
      <c r="AH97" s="85">
        <f t="shared" si="99"/>
        <v>1</v>
      </c>
      <c r="AI97" s="167"/>
      <c r="AJ97" s="85">
        <f t="shared" si="80"/>
        <v>0</v>
      </c>
      <c r="AK97" s="86">
        <f t="shared" si="81"/>
        <v>0</v>
      </c>
      <c r="AL97" s="85">
        <f t="shared" si="100"/>
        <v>0</v>
      </c>
      <c r="AM97" s="86">
        <f t="shared" si="101"/>
        <v>12.15</v>
      </c>
      <c r="AN97" s="85">
        <f t="shared" si="102"/>
        <v>1</v>
      </c>
      <c r="AO97" s="167"/>
      <c r="AP97" s="85">
        <f t="shared" si="82"/>
        <v>0</v>
      </c>
      <c r="AQ97" s="86">
        <f t="shared" si="83"/>
        <v>0</v>
      </c>
      <c r="AR97" s="85">
        <f t="shared" si="103"/>
        <v>0</v>
      </c>
      <c r="AS97" s="86">
        <f t="shared" si="104"/>
        <v>12.15</v>
      </c>
      <c r="AT97" s="85">
        <f t="shared" si="105"/>
        <v>1</v>
      </c>
      <c r="AU97" s="167"/>
      <c r="AV97" s="85">
        <f t="shared" si="84"/>
        <v>0</v>
      </c>
      <c r="AW97" s="86">
        <f t="shared" si="85"/>
        <v>0</v>
      </c>
      <c r="AX97" s="85">
        <f t="shared" si="106"/>
        <v>0</v>
      </c>
      <c r="AY97" s="86">
        <f t="shared" si="107"/>
        <v>12.15</v>
      </c>
      <c r="AZ97" s="85">
        <f t="shared" si="108"/>
        <v>1</v>
      </c>
    </row>
    <row r="98" spans="1:52" ht="16.5">
      <c r="A98" s="181" t="s">
        <v>4768</v>
      </c>
      <c r="B98" s="178" t="s">
        <v>3856</v>
      </c>
      <c r="C98" s="179"/>
      <c r="D98" s="179"/>
      <c r="E98" s="179"/>
      <c r="F98" s="179"/>
      <c r="G98" s="179"/>
      <c r="H98" s="179"/>
      <c r="I98" s="202"/>
      <c r="J98" s="179"/>
      <c r="K98" s="203"/>
      <c r="L98" s="85"/>
      <c r="M98" s="85"/>
      <c r="N98" s="85"/>
      <c r="O98" s="85"/>
      <c r="P98" s="85"/>
      <c r="Q98" s="193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</row>
    <row r="99" spans="1:52" ht="33.75">
      <c r="A99" s="182" t="s">
        <v>4770</v>
      </c>
      <c r="B99" s="174" t="s">
        <v>4073</v>
      </c>
      <c r="C99" s="172" t="s">
        <v>4074</v>
      </c>
      <c r="D99" s="174" t="s">
        <v>3940</v>
      </c>
      <c r="E99" s="175">
        <v>93.12</v>
      </c>
      <c r="F99" s="175"/>
      <c r="G99" s="175"/>
      <c r="H99" s="175"/>
      <c r="I99" s="201"/>
      <c r="J99" s="205">
        <f t="shared" ref="J99:J101" si="113">IF(D99="","",SUM(E99,F99,H99))</f>
        <v>93.12</v>
      </c>
      <c r="K99" s="203"/>
      <c r="L99" s="85">
        <f t="shared" si="86"/>
        <v>0</v>
      </c>
      <c r="M99" s="86">
        <f t="shared" si="87"/>
        <v>0</v>
      </c>
      <c r="N99" s="85">
        <f t="shared" si="88"/>
        <v>0</v>
      </c>
      <c r="O99" s="86">
        <f t="shared" si="89"/>
        <v>93.12</v>
      </c>
      <c r="P99" s="85">
        <f t="shared" si="90"/>
        <v>1</v>
      </c>
      <c r="Q99" s="187"/>
      <c r="R99" s="85">
        <f t="shared" si="111"/>
        <v>0</v>
      </c>
      <c r="S99" s="86">
        <f t="shared" si="75"/>
        <v>0</v>
      </c>
      <c r="T99" s="85">
        <f t="shared" si="91"/>
        <v>0</v>
      </c>
      <c r="U99" s="86">
        <f t="shared" si="92"/>
        <v>93.12</v>
      </c>
      <c r="V99" s="85">
        <f t="shared" si="93"/>
        <v>1</v>
      </c>
      <c r="W99" s="167"/>
      <c r="X99" s="85">
        <f t="shared" si="76"/>
        <v>0</v>
      </c>
      <c r="Y99" s="86">
        <f t="shared" si="77"/>
        <v>0</v>
      </c>
      <c r="Z99" s="85">
        <f t="shared" si="94"/>
        <v>0</v>
      </c>
      <c r="AA99" s="86">
        <f t="shared" si="95"/>
        <v>93.12</v>
      </c>
      <c r="AB99" s="85">
        <f t="shared" si="96"/>
        <v>1</v>
      </c>
      <c r="AC99" s="167"/>
      <c r="AD99" s="85">
        <f t="shared" si="78"/>
        <v>0</v>
      </c>
      <c r="AE99" s="86">
        <f t="shared" si="79"/>
        <v>0</v>
      </c>
      <c r="AF99" s="85">
        <f t="shared" si="97"/>
        <v>0</v>
      </c>
      <c r="AG99" s="86">
        <f t="shared" si="98"/>
        <v>93.12</v>
      </c>
      <c r="AH99" s="85">
        <f t="shared" si="99"/>
        <v>1</v>
      </c>
      <c r="AI99" s="167"/>
      <c r="AJ99" s="85">
        <f t="shared" si="80"/>
        <v>0</v>
      </c>
      <c r="AK99" s="86">
        <f t="shared" si="81"/>
        <v>0</v>
      </c>
      <c r="AL99" s="85">
        <f t="shared" si="100"/>
        <v>0</v>
      </c>
      <c r="AM99" s="86">
        <f t="shared" si="101"/>
        <v>93.12</v>
      </c>
      <c r="AN99" s="85">
        <f t="shared" si="102"/>
        <v>1</v>
      </c>
      <c r="AO99" s="167"/>
      <c r="AP99" s="85">
        <f t="shared" si="82"/>
        <v>0</v>
      </c>
      <c r="AQ99" s="86">
        <f t="shared" si="83"/>
        <v>0</v>
      </c>
      <c r="AR99" s="85">
        <f t="shared" si="103"/>
        <v>0</v>
      </c>
      <c r="AS99" s="86">
        <f t="shared" si="104"/>
        <v>93.12</v>
      </c>
      <c r="AT99" s="85">
        <f t="shared" si="105"/>
        <v>1</v>
      </c>
      <c r="AU99" s="167"/>
      <c r="AV99" s="85">
        <f t="shared" si="84"/>
        <v>0</v>
      </c>
      <c r="AW99" s="86">
        <f t="shared" si="85"/>
        <v>0</v>
      </c>
      <c r="AX99" s="85">
        <f t="shared" si="106"/>
        <v>0</v>
      </c>
      <c r="AY99" s="86">
        <f t="shared" si="107"/>
        <v>93.12</v>
      </c>
      <c r="AZ99" s="85">
        <f t="shared" si="108"/>
        <v>1</v>
      </c>
    </row>
    <row r="100" spans="1:52" ht="33.75">
      <c r="A100" s="182" t="s">
        <v>4771</v>
      </c>
      <c r="B100" s="174" t="s">
        <v>4075</v>
      </c>
      <c r="C100" s="172" t="s">
        <v>4076</v>
      </c>
      <c r="D100" s="174" t="s">
        <v>3943</v>
      </c>
      <c r="E100" s="175">
        <v>63.8</v>
      </c>
      <c r="F100" s="175"/>
      <c r="G100" s="175"/>
      <c r="H100" s="175"/>
      <c r="I100" s="201"/>
      <c r="J100" s="205">
        <f t="shared" si="113"/>
        <v>63.8</v>
      </c>
      <c r="K100" s="203">
        <v>28.9</v>
      </c>
      <c r="L100" s="85">
        <f t="shared" ref="L100" si="114">IF($C100="","",K100/$E100)</f>
        <v>0.45297805642633227</v>
      </c>
      <c r="M100" s="86">
        <f t="shared" ref="M100" si="115">IF($B100="","",SUM(K100))</f>
        <v>28.9</v>
      </c>
      <c r="N100" s="85">
        <f t="shared" ref="N100" si="116">IF($B100="","",M100/$E100)</f>
        <v>0.45297805642633227</v>
      </c>
      <c r="O100" s="86">
        <f t="shared" ref="O100" si="117">IF($B100="","",$E100-M100)</f>
        <v>34.9</v>
      </c>
      <c r="P100" s="85">
        <f t="shared" ref="P100" si="118">IF($B100="","",O100/$E100)</f>
        <v>0.54702194357366773</v>
      </c>
      <c r="Q100" s="187"/>
      <c r="R100" s="85">
        <f t="shared" ref="R100" si="119">IF($C100="","",Q100/$E100)</f>
        <v>0</v>
      </c>
      <c r="S100" s="86">
        <f t="shared" ref="S100" si="120">IF($B100="","",SUM(Q100+M100))</f>
        <v>28.9</v>
      </c>
      <c r="T100" s="85">
        <f t="shared" ref="T100" si="121">IF($B100="","",S100/$E100)</f>
        <v>0.45297805642633227</v>
      </c>
      <c r="U100" s="86">
        <f t="shared" ref="U100" si="122">IF($B100="","",$E100-S100)</f>
        <v>34.9</v>
      </c>
      <c r="V100" s="85">
        <f t="shared" ref="V100" si="123">IF($B100="","",U100/$E100)</f>
        <v>0.54702194357366773</v>
      </c>
      <c r="W100" s="167"/>
      <c r="X100" s="85">
        <f t="shared" ref="X100" si="124">IF($C100="","",W100/$E100)</f>
        <v>0</v>
      </c>
      <c r="Y100" s="86">
        <f t="shared" ref="Y100" si="125">IF($B100="","",SUM(W100+S100))</f>
        <v>28.9</v>
      </c>
      <c r="Z100" s="85">
        <f t="shared" ref="Z100" si="126">IF($B100="","",Y100/$E100)</f>
        <v>0.45297805642633227</v>
      </c>
      <c r="AA100" s="86">
        <f t="shared" ref="AA100" si="127">IF($B100="","",$E100-Y100)</f>
        <v>34.9</v>
      </c>
      <c r="AB100" s="85">
        <f t="shared" ref="AB100" si="128">IF($B100="","",AA100/$E100)</f>
        <v>0.54702194357366773</v>
      </c>
      <c r="AC100" s="167"/>
      <c r="AD100" s="85">
        <f t="shared" ref="AD100" si="129">IF($C100="","",AC100/$E100)</f>
        <v>0</v>
      </c>
      <c r="AE100" s="86">
        <f t="shared" ref="AE100" si="130">IF($B100="","",SUM(AC100+Y100))</f>
        <v>28.9</v>
      </c>
      <c r="AF100" s="85">
        <f t="shared" ref="AF100" si="131">IF($B100="","",AE100/$E100)</f>
        <v>0.45297805642633227</v>
      </c>
      <c r="AG100" s="86">
        <f t="shared" ref="AG100" si="132">IF($B100="","",$E100-AE100)</f>
        <v>34.9</v>
      </c>
      <c r="AH100" s="85">
        <f t="shared" ref="AH100" si="133">IF($B100="","",AG100/$E100)</f>
        <v>0.54702194357366773</v>
      </c>
      <c r="AI100" s="167"/>
      <c r="AJ100" s="85">
        <f t="shared" ref="AJ100" si="134">IF($C100="","",AI100/$E100)</f>
        <v>0</v>
      </c>
      <c r="AK100" s="86">
        <f t="shared" ref="AK100" si="135">IF($B100="","",SUM(AI100+AE100))</f>
        <v>28.9</v>
      </c>
      <c r="AL100" s="85">
        <f t="shared" ref="AL100" si="136">IF($B100="","",AK100/$E100)</f>
        <v>0.45297805642633227</v>
      </c>
      <c r="AM100" s="86">
        <f t="shared" ref="AM100" si="137">IF($B100="","",$E100-AK100)</f>
        <v>34.9</v>
      </c>
      <c r="AN100" s="85">
        <f t="shared" ref="AN100" si="138">IF($B100="","",AM100/$E100)</f>
        <v>0.54702194357366773</v>
      </c>
      <c r="AO100" s="167"/>
      <c r="AP100" s="85">
        <f t="shared" ref="AP100" si="139">IF($C100="","",AO100/$E100)</f>
        <v>0</v>
      </c>
      <c r="AQ100" s="86">
        <f t="shared" ref="AQ100" si="140">IF($B100="","",SUM(AO100+AK100))</f>
        <v>28.9</v>
      </c>
      <c r="AR100" s="85">
        <f t="shared" ref="AR100" si="141">IF($B100="","",AQ100/$E100)</f>
        <v>0.45297805642633227</v>
      </c>
      <c r="AS100" s="86">
        <f t="shared" ref="AS100" si="142">IF($B100="","",$E100-AQ100)</f>
        <v>34.9</v>
      </c>
      <c r="AT100" s="85">
        <f t="shared" ref="AT100" si="143">IF($B100="","",AS100/$E100)</f>
        <v>0.54702194357366773</v>
      </c>
      <c r="AU100" s="167"/>
      <c r="AV100" s="85">
        <f t="shared" ref="AV100" si="144">IF($C100="","",AU100/$E100)</f>
        <v>0</v>
      </c>
      <c r="AW100" s="86">
        <f t="shared" ref="AW100" si="145">IF($B100="","",SUM(AU100+AQ100))</f>
        <v>28.9</v>
      </c>
      <c r="AX100" s="85">
        <f t="shared" ref="AX100" si="146">IF($B100="","",AW100/$E100)</f>
        <v>0.45297805642633227</v>
      </c>
      <c r="AY100" s="86">
        <f t="shared" ref="AY100" si="147">IF($B100="","",$E100-AW100)</f>
        <v>34.9</v>
      </c>
      <c r="AZ100" s="85">
        <f t="shared" ref="AZ100" si="148">IF($B100="","",AY100/$E100)</f>
        <v>0.54702194357366773</v>
      </c>
    </row>
    <row r="101" spans="1:52" ht="22.5">
      <c r="A101" s="182" t="s">
        <v>4771</v>
      </c>
      <c r="B101" s="174" t="s">
        <v>4077</v>
      </c>
      <c r="C101" s="172" t="s">
        <v>4078</v>
      </c>
      <c r="D101" s="174" t="s">
        <v>3937</v>
      </c>
      <c r="E101" s="175">
        <v>201.49</v>
      </c>
      <c r="F101" s="175"/>
      <c r="G101" s="175"/>
      <c r="H101" s="175"/>
      <c r="I101" s="201"/>
      <c r="J101" s="205">
        <f t="shared" si="113"/>
        <v>201.49</v>
      </c>
      <c r="K101" s="203">
        <v>21.58</v>
      </c>
      <c r="L101" s="85">
        <f t="shared" si="86"/>
        <v>0.10710208943371878</v>
      </c>
      <c r="M101" s="86">
        <f t="shared" si="87"/>
        <v>21.58</v>
      </c>
      <c r="N101" s="85">
        <f t="shared" si="88"/>
        <v>0.10710208943371878</v>
      </c>
      <c r="O101" s="86">
        <f t="shared" si="89"/>
        <v>179.91000000000003</v>
      </c>
      <c r="P101" s="85">
        <f t="shared" si="90"/>
        <v>0.89289791056628132</v>
      </c>
      <c r="Q101" s="187"/>
      <c r="R101" s="85">
        <f t="shared" si="111"/>
        <v>0</v>
      </c>
      <c r="S101" s="86">
        <f t="shared" si="75"/>
        <v>21.58</v>
      </c>
      <c r="T101" s="85">
        <f t="shared" si="91"/>
        <v>0.10710208943371878</v>
      </c>
      <c r="U101" s="86">
        <f t="shared" si="92"/>
        <v>179.91000000000003</v>
      </c>
      <c r="V101" s="85">
        <f t="shared" si="93"/>
        <v>0.89289791056628132</v>
      </c>
      <c r="W101" s="167"/>
      <c r="X101" s="85">
        <f t="shared" si="76"/>
        <v>0</v>
      </c>
      <c r="Y101" s="86">
        <f t="shared" si="77"/>
        <v>21.58</v>
      </c>
      <c r="Z101" s="85">
        <f t="shared" si="94"/>
        <v>0.10710208943371878</v>
      </c>
      <c r="AA101" s="86">
        <f t="shared" si="95"/>
        <v>179.91000000000003</v>
      </c>
      <c r="AB101" s="85">
        <f t="shared" si="96"/>
        <v>0.89289791056628132</v>
      </c>
      <c r="AC101" s="167"/>
      <c r="AD101" s="85">
        <f t="shared" si="78"/>
        <v>0</v>
      </c>
      <c r="AE101" s="86">
        <f t="shared" si="79"/>
        <v>21.58</v>
      </c>
      <c r="AF101" s="85">
        <f t="shared" si="97"/>
        <v>0.10710208943371878</v>
      </c>
      <c r="AG101" s="86">
        <f t="shared" si="98"/>
        <v>179.91000000000003</v>
      </c>
      <c r="AH101" s="85">
        <f t="shared" si="99"/>
        <v>0.89289791056628132</v>
      </c>
      <c r="AI101" s="167"/>
      <c r="AJ101" s="85">
        <f t="shared" si="80"/>
        <v>0</v>
      </c>
      <c r="AK101" s="86">
        <f t="shared" si="81"/>
        <v>21.58</v>
      </c>
      <c r="AL101" s="85">
        <f t="shared" si="100"/>
        <v>0.10710208943371878</v>
      </c>
      <c r="AM101" s="86">
        <f t="shared" si="101"/>
        <v>179.91000000000003</v>
      </c>
      <c r="AN101" s="85">
        <f t="shared" si="102"/>
        <v>0.89289791056628132</v>
      </c>
      <c r="AO101" s="167"/>
      <c r="AP101" s="85">
        <f t="shared" si="82"/>
        <v>0</v>
      </c>
      <c r="AQ101" s="86">
        <f t="shared" si="83"/>
        <v>21.58</v>
      </c>
      <c r="AR101" s="85">
        <f t="shared" si="103"/>
        <v>0.10710208943371878</v>
      </c>
      <c r="AS101" s="86">
        <f t="shared" si="104"/>
        <v>179.91000000000003</v>
      </c>
      <c r="AT101" s="85">
        <f t="shared" si="105"/>
        <v>0.89289791056628132</v>
      </c>
      <c r="AU101" s="167"/>
      <c r="AV101" s="85">
        <f t="shared" si="84"/>
        <v>0</v>
      </c>
      <c r="AW101" s="86">
        <f t="shared" si="85"/>
        <v>21.58</v>
      </c>
      <c r="AX101" s="85">
        <f t="shared" si="106"/>
        <v>0.10710208943371878</v>
      </c>
      <c r="AY101" s="86">
        <f t="shared" si="107"/>
        <v>179.91000000000003</v>
      </c>
      <c r="AZ101" s="85">
        <f t="shared" si="108"/>
        <v>0.89289791056628132</v>
      </c>
    </row>
    <row r="102" spans="1:52" ht="22.5">
      <c r="A102" s="181" t="s">
        <v>4772</v>
      </c>
      <c r="B102" s="178" t="s">
        <v>3866</v>
      </c>
      <c r="C102" s="179"/>
      <c r="D102" s="179"/>
      <c r="E102" s="179"/>
      <c r="F102" s="179"/>
      <c r="G102" s="179"/>
      <c r="H102" s="179"/>
      <c r="I102" s="202"/>
      <c r="J102" s="179"/>
      <c r="K102" s="203"/>
      <c r="L102" s="85"/>
      <c r="M102" s="85"/>
      <c r="N102" s="85"/>
      <c r="O102" s="85"/>
      <c r="P102" s="85"/>
      <c r="Q102" s="193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</row>
    <row r="103" spans="1:52" ht="22.5">
      <c r="A103" s="182" t="s">
        <v>4774</v>
      </c>
      <c r="B103" s="174" t="s">
        <v>4097</v>
      </c>
      <c r="C103" s="172" t="s">
        <v>4098</v>
      </c>
      <c r="D103" s="174" t="s">
        <v>3943</v>
      </c>
      <c r="E103" s="175">
        <v>96.37</v>
      </c>
      <c r="F103" s="175"/>
      <c r="G103" s="175"/>
      <c r="H103" s="175"/>
      <c r="I103" s="201"/>
      <c r="J103" s="205">
        <f t="shared" ref="J103" si="149">IF(D103="","",SUM(E103,F103,H103))</f>
        <v>96.37</v>
      </c>
      <c r="K103" s="203">
        <v>96.37</v>
      </c>
      <c r="L103" s="85">
        <f t="shared" si="86"/>
        <v>1</v>
      </c>
      <c r="M103" s="86">
        <f t="shared" si="87"/>
        <v>96.37</v>
      </c>
      <c r="N103" s="85">
        <f t="shared" si="88"/>
        <v>1</v>
      </c>
      <c r="O103" s="86">
        <f t="shared" si="89"/>
        <v>0</v>
      </c>
      <c r="P103" s="85">
        <f t="shared" si="90"/>
        <v>0</v>
      </c>
      <c r="Q103" s="187"/>
      <c r="R103" s="85">
        <f t="shared" si="111"/>
        <v>0</v>
      </c>
      <c r="S103" s="86">
        <f t="shared" si="75"/>
        <v>96.37</v>
      </c>
      <c r="T103" s="85">
        <f t="shared" si="91"/>
        <v>1</v>
      </c>
      <c r="U103" s="86">
        <f t="shared" si="92"/>
        <v>0</v>
      </c>
      <c r="V103" s="85">
        <f t="shared" si="93"/>
        <v>0</v>
      </c>
      <c r="W103" s="167"/>
      <c r="X103" s="85">
        <f t="shared" si="76"/>
        <v>0</v>
      </c>
      <c r="Y103" s="86">
        <f t="shared" si="77"/>
        <v>96.37</v>
      </c>
      <c r="Z103" s="85">
        <f t="shared" si="94"/>
        <v>1</v>
      </c>
      <c r="AA103" s="86">
        <f t="shared" si="95"/>
        <v>0</v>
      </c>
      <c r="AB103" s="85">
        <f t="shared" si="96"/>
        <v>0</v>
      </c>
      <c r="AC103" s="167"/>
      <c r="AD103" s="85">
        <f t="shared" si="78"/>
        <v>0</v>
      </c>
      <c r="AE103" s="86">
        <f t="shared" si="79"/>
        <v>96.37</v>
      </c>
      <c r="AF103" s="85">
        <f t="shared" si="97"/>
        <v>1</v>
      </c>
      <c r="AG103" s="86">
        <f t="shared" si="98"/>
        <v>0</v>
      </c>
      <c r="AH103" s="85">
        <f t="shared" si="99"/>
        <v>0</v>
      </c>
      <c r="AI103" s="167"/>
      <c r="AJ103" s="85">
        <f t="shared" si="80"/>
        <v>0</v>
      </c>
      <c r="AK103" s="86">
        <f t="shared" si="81"/>
        <v>96.37</v>
      </c>
      <c r="AL103" s="85">
        <f t="shared" si="100"/>
        <v>1</v>
      </c>
      <c r="AM103" s="86">
        <f t="shared" si="101"/>
        <v>0</v>
      </c>
      <c r="AN103" s="85">
        <f t="shared" si="102"/>
        <v>0</v>
      </c>
      <c r="AO103" s="167"/>
      <c r="AP103" s="85">
        <f t="shared" si="82"/>
        <v>0</v>
      </c>
      <c r="AQ103" s="86">
        <f t="shared" si="83"/>
        <v>96.37</v>
      </c>
      <c r="AR103" s="85">
        <f t="shared" si="103"/>
        <v>1</v>
      </c>
      <c r="AS103" s="86">
        <f t="shared" si="104"/>
        <v>0</v>
      </c>
      <c r="AT103" s="85">
        <f t="shared" si="105"/>
        <v>0</v>
      </c>
      <c r="AU103" s="167"/>
      <c r="AV103" s="85">
        <f t="shared" si="84"/>
        <v>0</v>
      </c>
      <c r="AW103" s="86">
        <f t="shared" si="85"/>
        <v>96.37</v>
      </c>
      <c r="AX103" s="85">
        <f t="shared" si="106"/>
        <v>1</v>
      </c>
      <c r="AY103" s="86">
        <f t="shared" si="107"/>
        <v>0</v>
      </c>
      <c r="AZ103" s="85">
        <f t="shared" si="108"/>
        <v>0</v>
      </c>
    </row>
    <row r="104" spans="1:52" ht="16.5">
      <c r="A104" s="181" t="s">
        <v>4775</v>
      </c>
      <c r="B104" s="178" t="s">
        <v>3867</v>
      </c>
      <c r="C104" s="179"/>
      <c r="D104" s="179"/>
      <c r="E104" s="179"/>
      <c r="F104" s="179"/>
      <c r="G104" s="179"/>
      <c r="H104" s="179"/>
      <c r="I104" s="202"/>
      <c r="J104" s="179"/>
      <c r="K104" s="203"/>
      <c r="L104" s="85"/>
      <c r="M104" s="85"/>
      <c r="N104" s="85"/>
      <c r="O104" s="85"/>
      <c r="P104" s="85"/>
      <c r="Q104" s="193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</row>
    <row r="105" spans="1:52" ht="56.25">
      <c r="A105" s="182" t="s">
        <v>4777</v>
      </c>
      <c r="B105" s="174" t="s">
        <v>4099</v>
      </c>
      <c r="C105" s="172" t="s">
        <v>4100</v>
      </c>
      <c r="D105" s="174" t="s">
        <v>3943</v>
      </c>
      <c r="E105" s="175">
        <v>108.52</v>
      </c>
      <c r="F105" s="175"/>
      <c r="G105" s="175"/>
      <c r="H105" s="175"/>
      <c r="I105" s="201"/>
      <c r="J105" s="205">
        <f t="shared" ref="J105:J114" si="150">IF(D105="","",SUM(E105,F105,H105))</f>
        <v>108.52</v>
      </c>
      <c r="K105" s="203"/>
      <c r="L105" s="85">
        <f t="shared" si="86"/>
        <v>0</v>
      </c>
      <c r="M105" s="86">
        <f t="shared" si="87"/>
        <v>0</v>
      </c>
      <c r="N105" s="85">
        <f t="shared" si="88"/>
        <v>0</v>
      </c>
      <c r="O105" s="86">
        <f t="shared" si="89"/>
        <v>108.52</v>
      </c>
      <c r="P105" s="85">
        <f t="shared" si="90"/>
        <v>1</v>
      </c>
      <c r="Q105" s="191">
        <v>97.67</v>
      </c>
      <c r="R105" s="85">
        <f t="shared" si="111"/>
        <v>0.90001842978252866</v>
      </c>
      <c r="S105" s="86">
        <f t="shared" si="75"/>
        <v>97.67</v>
      </c>
      <c r="T105" s="85">
        <f t="shared" si="91"/>
        <v>0.90001842978252866</v>
      </c>
      <c r="U105" s="86">
        <f t="shared" si="92"/>
        <v>10.849999999999994</v>
      </c>
      <c r="V105" s="85">
        <f t="shared" si="93"/>
        <v>9.998157021747138E-2</v>
      </c>
      <c r="W105" s="167"/>
      <c r="X105" s="85">
        <f t="shared" si="76"/>
        <v>0</v>
      </c>
      <c r="Y105" s="86">
        <f t="shared" si="77"/>
        <v>97.67</v>
      </c>
      <c r="Z105" s="85">
        <f t="shared" si="94"/>
        <v>0.90001842978252866</v>
      </c>
      <c r="AA105" s="86">
        <f t="shared" si="95"/>
        <v>10.849999999999994</v>
      </c>
      <c r="AB105" s="85">
        <f t="shared" si="96"/>
        <v>9.998157021747138E-2</v>
      </c>
      <c r="AC105" s="167"/>
      <c r="AD105" s="85">
        <f t="shared" si="78"/>
        <v>0</v>
      </c>
      <c r="AE105" s="86">
        <f t="shared" si="79"/>
        <v>97.67</v>
      </c>
      <c r="AF105" s="85">
        <f t="shared" si="97"/>
        <v>0.90001842978252866</v>
      </c>
      <c r="AG105" s="86">
        <f t="shared" si="98"/>
        <v>10.849999999999994</v>
      </c>
      <c r="AH105" s="85">
        <f t="shared" si="99"/>
        <v>9.998157021747138E-2</v>
      </c>
      <c r="AI105" s="167"/>
      <c r="AJ105" s="85">
        <f t="shared" si="80"/>
        <v>0</v>
      </c>
      <c r="AK105" s="86">
        <f t="shared" si="81"/>
        <v>97.67</v>
      </c>
      <c r="AL105" s="85">
        <f t="shared" si="100"/>
        <v>0.90001842978252866</v>
      </c>
      <c r="AM105" s="86">
        <f t="shared" si="101"/>
        <v>10.849999999999994</v>
      </c>
      <c r="AN105" s="85">
        <f t="shared" si="102"/>
        <v>9.998157021747138E-2</v>
      </c>
      <c r="AO105" s="167"/>
      <c r="AP105" s="85">
        <f t="shared" si="82"/>
        <v>0</v>
      </c>
      <c r="AQ105" s="86">
        <f t="shared" si="83"/>
        <v>97.67</v>
      </c>
      <c r="AR105" s="85">
        <f t="shared" si="103"/>
        <v>0.90001842978252866</v>
      </c>
      <c r="AS105" s="86">
        <f t="shared" si="104"/>
        <v>10.849999999999994</v>
      </c>
      <c r="AT105" s="85">
        <f t="shared" si="105"/>
        <v>9.998157021747138E-2</v>
      </c>
      <c r="AU105" s="167"/>
      <c r="AV105" s="85">
        <f t="shared" si="84"/>
        <v>0</v>
      </c>
      <c r="AW105" s="86">
        <f t="shared" si="85"/>
        <v>97.67</v>
      </c>
      <c r="AX105" s="85">
        <f t="shared" si="106"/>
        <v>0.90001842978252866</v>
      </c>
      <c r="AY105" s="86">
        <f t="shared" si="107"/>
        <v>10.849999999999994</v>
      </c>
      <c r="AZ105" s="85">
        <f t="shared" si="108"/>
        <v>9.998157021747138E-2</v>
      </c>
    </row>
    <row r="106" spans="1:52" ht="67.5">
      <c r="A106" s="182" t="s">
        <v>4778</v>
      </c>
      <c r="B106" s="174" t="s">
        <v>4101</v>
      </c>
      <c r="C106" s="172" t="s">
        <v>4102</v>
      </c>
      <c r="D106" s="174" t="s">
        <v>3943</v>
      </c>
      <c r="E106" s="175">
        <v>33.17</v>
      </c>
      <c r="F106" s="175"/>
      <c r="G106" s="175"/>
      <c r="H106" s="175"/>
      <c r="I106" s="201"/>
      <c r="J106" s="205">
        <f t="shared" si="150"/>
        <v>33.17</v>
      </c>
      <c r="K106" s="203"/>
      <c r="L106" s="85">
        <f t="shared" si="86"/>
        <v>0</v>
      </c>
      <c r="M106" s="86">
        <f t="shared" si="87"/>
        <v>0</v>
      </c>
      <c r="N106" s="85">
        <f t="shared" si="88"/>
        <v>0</v>
      </c>
      <c r="O106" s="86">
        <f t="shared" si="89"/>
        <v>33.17</v>
      </c>
      <c r="P106" s="85">
        <f t="shared" si="90"/>
        <v>1</v>
      </c>
      <c r="Q106" s="191">
        <v>33.17</v>
      </c>
      <c r="R106" s="85">
        <f t="shared" si="111"/>
        <v>1</v>
      </c>
      <c r="S106" s="86">
        <f t="shared" si="75"/>
        <v>33.17</v>
      </c>
      <c r="T106" s="85">
        <f t="shared" si="91"/>
        <v>1</v>
      </c>
      <c r="U106" s="86">
        <f t="shared" si="92"/>
        <v>0</v>
      </c>
      <c r="V106" s="85">
        <f t="shared" si="93"/>
        <v>0</v>
      </c>
      <c r="W106" s="167"/>
      <c r="X106" s="85">
        <f t="shared" si="76"/>
        <v>0</v>
      </c>
      <c r="Y106" s="86">
        <f t="shared" si="77"/>
        <v>33.17</v>
      </c>
      <c r="Z106" s="85">
        <f t="shared" si="94"/>
        <v>1</v>
      </c>
      <c r="AA106" s="86">
        <f t="shared" si="95"/>
        <v>0</v>
      </c>
      <c r="AB106" s="85">
        <f t="shared" si="96"/>
        <v>0</v>
      </c>
      <c r="AC106" s="167"/>
      <c r="AD106" s="85">
        <f t="shared" si="78"/>
        <v>0</v>
      </c>
      <c r="AE106" s="86">
        <f t="shared" si="79"/>
        <v>33.17</v>
      </c>
      <c r="AF106" s="85">
        <f t="shared" si="97"/>
        <v>1</v>
      </c>
      <c r="AG106" s="86">
        <f t="shared" si="98"/>
        <v>0</v>
      </c>
      <c r="AH106" s="85">
        <f t="shared" si="99"/>
        <v>0</v>
      </c>
      <c r="AI106" s="167"/>
      <c r="AJ106" s="85">
        <f t="shared" si="80"/>
        <v>0</v>
      </c>
      <c r="AK106" s="86">
        <f t="shared" si="81"/>
        <v>33.17</v>
      </c>
      <c r="AL106" s="85">
        <f t="shared" si="100"/>
        <v>1</v>
      </c>
      <c r="AM106" s="86">
        <f t="shared" si="101"/>
        <v>0</v>
      </c>
      <c r="AN106" s="85">
        <f t="shared" si="102"/>
        <v>0</v>
      </c>
      <c r="AO106" s="167"/>
      <c r="AP106" s="85">
        <f t="shared" si="82"/>
        <v>0</v>
      </c>
      <c r="AQ106" s="86">
        <f t="shared" si="83"/>
        <v>33.17</v>
      </c>
      <c r="AR106" s="85">
        <f t="shared" si="103"/>
        <v>1</v>
      </c>
      <c r="AS106" s="86">
        <f t="shared" si="104"/>
        <v>0</v>
      </c>
      <c r="AT106" s="85">
        <f t="shared" si="105"/>
        <v>0</v>
      </c>
      <c r="AU106" s="167"/>
      <c r="AV106" s="85">
        <f t="shared" si="84"/>
        <v>0</v>
      </c>
      <c r="AW106" s="86">
        <f t="shared" si="85"/>
        <v>33.17</v>
      </c>
      <c r="AX106" s="85">
        <f t="shared" si="106"/>
        <v>1</v>
      </c>
      <c r="AY106" s="86">
        <f t="shared" si="107"/>
        <v>0</v>
      </c>
      <c r="AZ106" s="85">
        <f t="shared" si="108"/>
        <v>0</v>
      </c>
    </row>
    <row r="107" spans="1:52" ht="20.100000000000001" customHeight="1">
      <c r="A107" s="182" t="s">
        <v>4779</v>
      </c>
      <c r="B107" s="174" t="s">
        <v>4103</v>
      </c>
      <c r="C107" s="172" t="s">
        <v>4104</v>
      </c>
      <c r="D107" s="174" t="s">
        <v>3943</v>
      </c>
      <c r="E107" s="175">
        <v>142.87</v>
      </c>
      <c r="F107" s="175"/>
      <c r="G107" s="175"/>
      <c r="H107" s="175"/>
      <c r="I107" s="201"/>
      <c r="J107" s="205">
        <f t="shared" si="150"/>
        <v>142.87</v>
      </c>
      <c r="K107" s="203"/>
      <c r="L107" s="85">
        <f t="shared" si="86"/>
        <v>0</v>
      </c>
      <c r="M107" s="86">
        <f t="shared" si="87"/>
        <v>0</v>
      </c>
      <c r="N107" s="85">
        <f t="shared" si="88"/>
        <v>0</v>
      </c>
      <c r="O107" s="86">
        <f t="shared" si="89"/>
        <v>142.87</v>
      </c>
      <c r="P107" s="85">
        <f t="shared" si="90"/>
        <v>1</v>
      </c>
      <c r="Q107" s="191">
        <v>142.87</v>
      </c>
      <c r="R107" s="85">
        <f t="shared" si="111"/>
        <v>1</v>
      </c>
      <c r="S107" s="86">
        <f t="shared" si="75"/>
        <v>142.87</v>
      </c>
      <c r="T107" s="85">
        <f t="shared" si="91"/>
        <v>1</v>
      </c>
      <c r="U107" s="86">
        <f t="shared" si="92"/>
        <v>0</v>
      </c>
      <c r="V107" s="85">
        <f t="shared" si="93"/>
        <v>0</v>
      </c>
      <c r="W107" s="167"/>
      <c r="X107" s="85">
        <f t="shared" si="76"/>
        <v>0</v>
      </c>
      <c r="Y107" s="86">
        <f t="shared" si="77"/>
        <v>142.87</v>
      </c>
      <c r="Z107" s="85">
        <f t="shared" si="94"/>
        <v>1</v>
      </c>
      <c r="AA107" s="86">
        <f t="shared" si="95"/>
        <v>0</v>
      </c>
      <c r="AB107" s="85">
        <f t="shared" si="96"/>
        <v>0</v>
      </c>
      <c r="AC107" s="167"/>
      <c r="AD107" s="85">
        <f t="shared" si="78"/>
        <v>0</v>
      </c>
      <c r="AE107" s="86">
        <f t="shared" si="79"/>
        <v>142.87</v>
      </c>
      <c r="AF107" s="85">
        <f t="shared" si="97"/>
        <v>1</v>
      </c>
      <c r="AG107" s="86">
        <f t="shared" si="98"/>
        <v>0</v>
      </c>
      <c r="AH107" s="85">
        <f t="shared" si="99"/>
        <v>0</v>
      </c>
      <c r="AI107" s="167"/>
      <c r="AJ107" s="85">
        <f t="shared" si="80"/>
        <v>0</v>
      </c>
      <c r="AK107" s="86">
        <f t="shared" si="81"/>
        <v>142.87</v>
      </c>
      <c r="AL107" s="85">
        <f t="shared" si="100"/>
        <v>1</v>
      </c>
      <c r="AM107" s="86">
        <f t="shared" si="101"/>
        <v>0</v>
      </c>
      <c r="AN107" s="85">
        <f t="shared" si="102"/>
        <v>0</v>
      </c>
      <c r="AO107" s="167"/>
      <c r="AP107" s="85">
        <f t="shared" si="82"/>
        <v>0</v>
      </c>
      <c r="AQ107" s="86">
        <f t="shared" si="83"/>
        <v>142.87</v>
      </c>
      <c r="AR107" s="85">
        <f t="shared" si="103"/>
        <v>1</v>
      </c>
      <c r="AS107" s="86">
        <f t="shared" si="104"/>
        <v>0</v>
      </c>
      <c r="AT107" s="85">
        <f t="shared" si="105"/>
        <v>0</v>
      </c>
      <c r="AU107" s="167"/>
      <c r="AV107" s="85">
        <f t="shared" si="84"/>
        <v>0</v>
      </c>
      <c r="AW107" s="86">
        <f t="shared" si="85"/>
        <v>142.87</v>
      </c>
      <c r="AX107" s="85">
        <f t="shared" si="106"/>
        <v>1</v>
      </c>
      <c r="AY107" s="86">
        <f t="shared" si="107"/>
        <v>0</v>
      </c>
      <c r="AZ107" s="85">
        <f t="shared" si="108"/>
        <v>0</v>
      </c>
    </row>
    <row r="108" spans="1:52" ht="67.5">
      <c r="A108" s="182" t="s">
        <v>4780</v>
      </c>
      <c r="B108" s="174" t="s">
        <v>4105</v>
      </c>
      <c r="C108" s="172" t="s">
        <v>4106</v>
      </c>
      <c r="D108" s="174" t="s">
        <v>3943</v>
      </c>
      <c r="E108" s="175">
        <v>68.489999999999995</v>
      </c>
      <c r="F108" s="175"/>
      <c r="G108" s="175"/>
      <c r="H108" s="175"/>
      <c r="I108" s="201"/>
      <c r="J108" s="205">
        <f t="shared" si="150"/>
        <v>68.489999999999995</v>
      </c>
      <c r="K108" s="203"/>
      <c r="L108" s="85">
        <f t="shared" si="86"/>
        <v>0</v>
      </c>
      <c r="M108" s="86">
        <f t="shared" si="87"/>
        <v>0</v>
      </c>
      <c r="N108" s="85">
        <f t="shared" si="88"/>
        <v>0</v>
      </c>
      <c r="O108" s="86">
        <f t="shared" si="89"/>
        <v>68.489999999999995</v>
      </c>
      <c r="P108" s="85">
        <f t="shared" si="90"/>
        <v>1</v>
      </c>
      <c r="Q108" s="191">
        <v>68.489999999999995</v>
      </c>
      <c r="R108" s="85">
        <f t="shared" si="111"/>
        <v>1</v>
      </c>
      <c r="S108" s="86">
        <f t="shared" si="75"/>
        <v>68.489999999999995</v>
      </c>
      <c r="T108" s="85">
        <f t="shared" si="91"/>
        <v>1</v>
      </c>
      <c r="U108" s="86">
        <f t="shared" si="92"/>
        <v>0</v>
      </c>
      <c r="V108" s="85">
        <f t="shared" si="93"/>
        <v>0</v>
      </c>
      <c r="W108" s="167"/>
      <c r="X108" s="85">
        <f t="shared" si="76"/>
        <v>0</v>
      </c>
      <c r="Y108" s="86">
        <f t="shared" si="77"/>
        <v>68.489999999999995</v>
      </c>
      <c r="Z108" s="85">
        <f t="shared" si="94"/>
        <v>1</v>
      </c>
      <c r="AA108" s="86">
        <f t="shared" si="95"/>
        <v>0</v>
      </c>
      <c r="AB108" s="85">
        <f t="shared" si="96"/>
        <v>0</v>
      </c>
      <c r="AC108" s="167"/>
      <c r="AD108" s="85">
        <f t="shared" si="78"/>
        <v>0</v>
      </c>
      <c r="AE108" s="86">
        <f t="shared" si="79"/>
        <v>68.489999999999995</v>
      </c>
      <c r="AF108" s="85">
        <f t="shared" si="97"/>
        <v>1</v>
      </c>
      <c r="AG108" s="86">
        <f t="shared" si="98"/>
        <v>0</v>
      </c>
      <c r="AH108" s="85">
        <f t="shared" si="99"/>
        <v>0</v>
      </c>
      <c r="AI108" s="167"/>
      <c r="AJ108" s="85">
        <f t="shared" si="80"/>
        <v>0</v>
      </c>
      <c r="AK108" s="86">
        <f t="shared" si="81"/>
        <v>68.489999999999995</v>
      </c>
      <c r="AL108" s="85">
        <f t="shared" si="100"/>
        <v>1</v>
      </c>
      <c r="AM108" s="86">
        <f t="shared" si="101"/>
        <v>0</v>
      </c>
      <c r="AN108" s="85">
        <f t="shared" si="102"/>
        <v>0</v>
      </c>
      <c r="AO108" s="167"/>
      <c r="AP108" s="85">
        <f t="shared" si="82"/>
        <v>0</v>
      </c>
      <c r="AQ108" s="86">
        <f t="shared" si="83"/>
        <v>68.489999999999995</v>
      </c>
      <c r="AR108" s="85">
        <f t="shared" si="103"/>
        <v>1</v>
      </c>
      <c r="AS108" s="86">
        <f t="shared" si="104"/>
        <v>0</v>
      </c>
      <c r="AT108" s="85">
        <f t="shared" si="105"/>
        <v>0</v>
      </c>
      <c r="AU108" s="167"/>
      <c r="AV108" s="85">
        <f t="shared" si="84"/>
        <v>0</v>
      </c>
      <c r="AW108" s="86">
        <f t="shared" si="85"/>
        <v>68.489999999999995</v>
      </c>
      <c r="AX108" s="85">
        <f t="shared" si="106"/>
        <v>1</v>
      </c>
      <c r="AY108" s="86">
        <f t="shared" si="107"/>
        <v>0</v>
      </c>
      <c r="AZ108" s="85">
        <f t="shared" si="108"/>
        <v>0</v>
      </c>
    </row>
    <row r="109" spans="1:52" ht="45">
      <c r="A109" s="182" t="s">
        <v>4781</v>
      </c>
      <c r="B109" s="174" t="s">
        <v>4107</v>
      </c>
      <c r="C109" s="172" t="s">
        <v>4108</v>
      </c>
      <c r="D109" s="174" t="s">
        <v>3940</v>
      </c>
      <c r="E109" s="175">
        <v>316.29000000000002</v>
      </c>
      <c r="F109" s="175"/>
      <c r="G109" s="175"/>
      <c r="H109" s="175"/>
      <c r="I109" s="201"/>
      <c r="J109" s="205">
        <f t="shared" si="150"/>
        <v>316.29000000000002</v>
      </c>
      <c r="K109" s="203"/>
      <c r="L109" s="85">
        <f t="shared" si="86"/>
        <v>0</v>
      </c>
      <c r="M109" s="86">
        <f t="shared" si="87"/>
        <v>0</v>
      </c>
      <c r="N109" s="85">
        <f t="shared" si="88"/>
        <v>0</v>
      </c>
      <c r="O109" s="86">
        <f t="shared" si="89"/>
        <v>316.29000000000002</v>
      </c>
      <c r="P109" s="85">
        <f t="shared" si="90"/>
        <v>1</v>
      </c>
      <c r="Q109" s="191">
        <v>64.58</v>
      </c>
      <c r="R109" s="85">
        <f t="shared" si="111"/>
        <v>0.20417970849536815</v>
      </c>
      <c r="S109" s="86">
        <f t="shared" si="75"/>
        <v>64.58</v>
      </c>
      <c r="T109" s="85">
        <f t="shared" si="91"/>
        <v>0.20417970849536815</v>
      </c>
      <c r="U109" s="86">
        <f t="shared" si="92"/>
        <v>251.71000000000004</v>
      </c>
      <c r="V109" s="85">
        <f t="shared" si="93"/>
        <v>0.79582029150463185</v>
      </c>
      <c r="W109" s="167"/>
      <c r="X109" s="85">
        <f t="shared" si="76"/>
        <v>0</v>
      </c>
      <c r="Y109" s="86">
        <f t="shared" si="77"/>
        <v>64.58</v>
      </c>
      <c r="Z109" s="85">
        <f t="shared" si="94"/>
        <v>0.20417970849536815</v>
      </c>
      <c r="AA109" s="86">
        <f t="shared" si="95"/>
        <v>251.71000000000004</v>
      </c>
      <c r="AB109" s="85">
        <f t="shared" si="96"/>
        <v>0.79582029150463185</v>
      </c>
      <c r="AC109" s="167"/>
      <c r="AD109" s="85">
        <f t="shared" si="78"/>
        <v>0</v>
      </c>
      <c r="AE109" s="86">
        <f t="shared" si="79"/>
        <v>64.58</v>
      </c>
      <c r="AF109" s="85">
        <f t="shared" si="97"/>
        <v>0.20417970849536815</v>
      </c>
      <c r="AG109" s="86">
        <f t="shared" si="98"/>
        <v>251.71000000000004</v>
      </c>
      <c r="AH109" s="85">
        <f t="shared" si="99"/>
        <v>0.79582029150463185</v>
      </c>
      <c r="AI109" s="167"/>
      <c r="AJ109" s="85">
        <f t="shared" si="80"/>
        <v>0</v>
      </c>
      <c r="AK109" s="86">
        <f t="shared" si="81"/>
        <v>64.58</v>
      </c>
      <c r="AL109" s="85">
        <f t="shared" si="100"/>
        <v>0.20417970849536815</v>
      </c>
      <c r="AM109" s="86">
        <f t="shared" si="101"/>
        <v>251.71000000000004</v>
      </c>
      <c r="AN109" s="85">
        <f t="shared" si="102"/>
        <v>0.79582029150463185</v>
      </c>
      <c r="AO109" s="167"/>
      <c r="AP109" s="85">
        <f t="shared" si="82"/>
        <v>0</v>
      </c>
      <c r="AQ109" s="86">
        <f t="shared" si="83"/>
        <v>64.58</v>
      </c>
      <c r="AR109" s="85">
        <f t="shared" si="103"/>
        <v>0.20417970849536815</v>
      </c>
      <c r="AS109" s="86">
        <f t="shared" si="104"/>
        <v>251.71000000000004</v>
      </c>
      <c r="AT109" s="85">
        <f t="shared" si="105"/>
        <v>0.79582029150463185</v>
      </c>
      <c r="AU109" s="167"/>
      <c r="AV109" s="85">
        <f t="shared" si="84"/>
        <v>0</v>
      </c>
      <c r="AW109" s="86">
        <f t="shared" si="85"/>
        <v>64.58</v>
      </c>
      <c r="AX109" s="85">
        <f t="shared" si="106"/>
        <v>0.20417970849536815</v>
      </c>
      <c r="AY109" s="86">
        <f t="shared" si="107"/>
        <v>251.71000000000004</v>
      </c>
      <c r="AZ109" s="85">
        <f t="shared" si="108"/>
        <v>0.79582029150463185</v>
      </c>
    </row>
    <row r="110" spans="1:52" ht="56.25">
      <c r="A110" s="182" t="s">
        <v>4782</v>
      </c>
      <c r="B110" s="174" t="s">
        <v>4109</v>
      </c>
      <c r="C110" s="172" t="s">
        <v>4110</v>
      </c>
      <c r="D110" s="174" t="s">
        <v>3943</v>
      </c>
      <c r="E110" s="175">
        <v>63.51</v>
      </c>
      <c r="F110" s="175"/>
      <c r="G110" s="175"/>
      <c r="H110" s="175"/>
      <c r="I110" s="201"/>
      <c r="J110" s="205">
        <f t="shared" si="150"/>
        <v>63.51</v>
      </c>
      <c r="K110" s="203"/>
      <c r="L110" s="85">
        <f t="shared" si="86"/>
        <v>0</v>
      </c>
      <c r="M110" s="86">
        <f t="shared" si="87"/>
        <v>0</v>
      </c>
      <c r="N110" s="85">
        <f t="shared" si="88"/>
        <v>0</v>
      </c>
      <c r="O110" s="86">
        <f t="shared" si="89"/>
        <v>63.51</v>
      </c>
      <c r="P110" s="85">
        <f t="shared" si="90"/>
        <v>1</v>
      </c>
      <c r="Q110" s="191">
        <v>63.51</v>
      </c>
      <c r="R110" s="85">
        <f t="shared" si="111"/>
        <v>1</v>
      </c>
      <c r="S110" s="86">
        <f t="shared" si="75"/>
        <v>63.51</v>
      </c>
      <c r="T110" s="85">
        <f t="shared" si="91"/>
        <v>1</v>
      </c>
      <c r="U110" s="86">
        <f t="shared" si="92"/>
        <v>0</v>
      </c>
      <c r="V110" s="85">
        <f t="shared" si="93"/>
        <v>0</v>
      </c>
      <c r="W110" s="167"/>
      <c r="X110" s="85">
        <f t="shared" si="76"/>
        <v>0</v>
      </c>
      <c r="Y110" s="86">
        <f t="shared" si="77"/>
        <v>63.51</v>
      </c>
      <c r="Z110" s="85">
        <f t="shared" si="94"/>
        <v>1</v>
      </c>
      <c r="AA110" s="86">
        <f t="shared" si="95"/>
        <v>0</v>
      </c>
      <c r="AB110" s="85">
        <f t="shared" si="96"/>
        <v>0</v>
      </c>
      <c r="AC110" s="167"/>
      <c r="AD110" s="85">
        <f t="shared" si="78"/>
        <v>0</v>
      </c>
      <c r="AE110" s="86">
        <f t="shared" si="79"/>
        <v>63.51</v>
      </c>
      <c r="AF110" s="85">
        <f t="shared" si="97"/>
        <v>1</v>
      </c>
      <c r="AG110" s="86">
        <f t="shared" si="98"/>
        <v>0</v>
      </c>
      <c r="AH110" s="85">
        <f t="shared" si="99"/>
        <v>0</v>
      </c>
      <c r="AI110" s="167"/>
      <c r="AJ110" s="85">
        <f t="shared" si="80"/>
        <v>0</v>
      </c>
      <c r="AK110" s="86">
        <f t="shared" si="81"/>
        <v>63.51</v>
      </c>
      <c r="AL110" s="85">
        <f t="shared" si="100"/>
        <v>1</v>
      </c>
      <c r="AM110" s="86">
        <f t="shared" si="101"/>
        <v>0</v>
      </c>
      <c r="AN110" s="85">
        <f t="shared" si="102"/>
        <v>0</v>
      </c>
      <c r="AO110" s="167"/>
      <c r="AP110" s="85">
        <f t="shared" si="82"/>
        <v>0</v>
      </c>
      <c r="AQ110" s="86">
        <f t="shared" si="83"/>
        <v>63.51</v>
      </c>
      <c r="AR110" s="85">
        <f t="shared" si="103"/>
        <v>1</v>
      </c>
      <c r="AS110" s="86">
        <f t="shared" si="104"/>
        <v>0</v>
      </c>
      <c r="AT110" s="85">
        <f t="shared" si="105"/>
        <v>0</v>
      </c>
      <c r="AU110" s="167"/>
      <c r="AV110" s="85">
        <f t="shared" si="84"/>
        <v>0</v>
      </c>
      <c r="AW110" s="86">
        <f t="shared" si="85"/>
        <v>63.51</v>
      </c>
      <c r="AX110" s="85">
        <f t="shared" si="106"/>
        <v>1</v>
      </c>
      <c r="AY110" s="86">
        <f t="shared" si="107"/>
        <v>0</v>
      </c>
      <c r="AZ110" s="85">
        <f t="shared" si="108"/>
        <v>0</v>
      </c>
    </row>
    <row r="111" spans="1:52" ht="56.25">
      <c r="A111" s="182" t="s">
        <v>4783</v>
      </c>
      <c r="B111" s="174" t="s">
        <v>4111</v>
      </c>
      <c r="C111" s="172" t="s">
        <v>4112</v>
      </c>
      <c r="D111" s="174" t="s">
        <v>3943</v>
      </c>
      <c r="E111" s="175">
        <v>25.44</v>
      </c>
      <c r="F111" s="175"/>
      <c r="G111" s="175"/>
      <c r="H111" s="175"/>
      <c r="I111" s="201"/>
      <c r="J111" s="205">
        <f t="shared" si="150"/>
        <v>25.44</v>
      </c>
      <c r="K111" s="203"/>
      <c r="L111" s="85">
        <f t="shared" si="86"/>
        <v>0</v>
      </c>
      <c r="M111" s="86">
        <f t="shared" si="87"/>
        <v>0</v>
      </c>
      <c r="N111" s="85">
        <f t="shared" si="88"/>
        <v>0</v>
      </c>
      <c r="O111" s="86">
        <f t="shared" si="89"/>
        <v>25.44</v>
      </c>
      <c r="P111" s="85">
        <f t="shared" si="90"/>
        <v>1</v>
      </c>
      <c r="Q111" s="191">
        <v>25.44</v>
      </c>
      <c r="R111" s="85">
        <f t="shared" si="111"/>
        <v>1</v>
      </c>
      <c r="S111" s="86">
        <f t="shared" si="75"/>
        <v>25.44</v>
      </c>
      <c r="T111" s="85">
        <f t="shared" si="91"/>
        <v>1</v>
      </c>
      <c r="U111" s="86">
        <f t="shared" si="92"/>
        <v>0</v>
      </c>
      <c r="V111" s="85">
        <f t="shared" si="93"/>
        <v>0</v>
      </c>
      <c r="W111" s="167"/>
      <c r="X111" s="85">
        <f t="shared" si="76"/>
        <v>0</v>
      </c>
      <c r="Y111" s="86">
        <f t="shared" si="77"/>
        <v>25.44</v>
      </c>
      <c r="Z111" s="85">
        <f t="shared" si="94"/>
        <v>1</v>
      </c>
      <c r="AA111" s="86">
        <f t="shared" si="95"/>
        <v>0</v>
      </c>
      <c r="AB111" s="85">
        <f t="shared" si="96"/>
        <v>0</v>
      </c>
      <c r="AC111" s="167"/>
      <c r="AD111" s="85">
        <f t="shared" si="78"/>
        <v>0</v>
      </c>
      <c r="AE111" s="86">
        <f t="shared" si="79"/>
        <v>25.44</v>
      </c>
      <c r="AF111" s="85">
        <f t="shared" si="97"/>
        <v>1</v>
      </c>
      <c r="AG111" s="86">
        <f t="shared" si="98"/>
        <v>0</v>
      </c>
      <c r="AH111" s="85">
        <f t="shared" si="99"/>
        <v>0</v>
      </c>
      <c r="AI111" s="167"/>
      <c r="AJ111" s="85">
        <f t="shared" si="80"/>
        <v>0</v>
      </c>
      <c r="AK111" s="86">
        <f t="shared" si="81"/>
        <v>25.44</v>
      </c>
      <c r="AL111" s="85">
        <f t="shared" si="100"/>
        <v>1</v>
      </c>
      <c r="AM111" s="86">
        <f t="shared" si="101"/>
        <v>0</v>
      </c>
      <c r="AN111" s="85">
        <f t="shared" si="102"/>
        <v>0</v>
      </c>
      <c r="AO111" s="167"/>
      <c r="AP111" s="85">
        <f t="shared" si="82"/>
        <v>0</v>
      </c>
      <c r="AQ111" s="86">
        <f t="shared" si="83"/>
        <v>25.44</v>
      </c>
      <c r="AR111" s="85">
        <f t="shared" si="103"/>
        <v>1</v>
      </c>
      <c r="AS111" s="86">
        <f t="shared" si="104"/>
        <v>0</v>
      </c>
      <c r="AT111" s="85">
        <f t="shared" si="105"/>
        <v>0</v>
      </c>
      <c r="AU111" s="167"/>
      <c r="AV111" s="85">
        <f t="shared" si="84"/>
        <v>0</v>
      </c>
      <c r="AW111" s="86">
        <f t="shared" si="85"/>
        <v>25.44</v>
      </c>
      <c r="AX111" s="85">
        <f t="shared" si="106"/>
        <v>1</v>
      </c>
      <c r="AY111" s="86">
        <f t="shared" si="107"/>
        <v>0</v>
      </c>
      <c r="AZ111" s="85">
        <f t="shared" si="108"/>
        <v>0</v>
      </c>
    </row>
    <row r="112" spans="1:52" ht="45">
      <c r="A112" s="182" t="s">
        <v>4784</v>
      </c>
      <c r="B112" s="174" t="s">
        <v>4113</v>
      </c>
      <c r="C112" s="172" t="s">
        <v>4114</v>
      </c>
      <c r="D112" s="174" t="s">
        <v>3943</v>
      </c>
      <c r="E112" s="175">
        <v>353.04</v>
      </c>
      <c r="F112" s="175"/>
      <c r="G112" s="175"/>
      <c r="H112" s="175"/>
      <c r="I112" s="201"/>
      <c r="J112" s="205">
        <f t="shared" si="150"/>
        <v>353.04</v>
      </c>
      <c r="K112" s="203">
        <v>35.1</v>
      </c>
      <c r="L112" s="85">
        <f t="shared" si="86"/>
        <v>9.9422161794697483E-2</v>
      </c>
      <c r="M112" s="86">
        <f t="shared" si="87"/>
        <v>35.1</v>
      </c>
      <c r="N112" s="85">
        <f t="shared" si="88"/>
        <v>9.9422161794697483E-2</v>
      </c>
      <c r="O112" s="86">
        <f t="shared" si="89"/>
        <v>317.94</v>
      </c>
      <c r="P112" s="85">
        <f t="shared" si="90"/>
        <v>0.90057783820530246</v>
      </c>
      <c r="Q112" s="191">
        <v>317.94</v>
      </c>
      <c r="R112" s="85">
        <f t="shared" si="111"/>
        <v>0.90057783820530246</v>
      </c>
      <c r="S112" s="86">
        <f t="shared" si="75"/>
        <v>353.04</v>
      </c>
      <c r="T112" s="85">
        <f t="shared" si="91"/>
        <v>1</v>
      </c>
      <c r="U112" s="86">
        <f t="shared" si="92"/>
        <v>0</v>
      </c>
      <c r="V112" s="85">
        <f t="shared" si="93"/>
        <v>0</v>
      </c>
      <c r="W112" s="167"/>
      <c r="X112" s="85">
        <f t="shared" si="76"/>
        <v>0</v>
      </c>
      <c r="Y112" s="86">
        <f t="shared" si="77"/>
        <v>353.04</v>
      </c>
      <c r="Z112" s="85">
        <f t="shared" si="94"/>
        <v>1</v>
      </c>
      <c r="AA112" s="86">
        <f t="shared" si="95"/>
        <v>0</v>
      </c>
      <c r="AB112" s="85">
        <f t="shared" si="96"/>
        <v>0</v>
      </c>
      <c r="AC112" s="167"/>
      <c r="AD112" s="85">
        <f t="shared" si="78"/>
        <v>0</v>
      </c>
      <c r="AE112" s="86">
        <f t="shared" si="79"/>
        <v>353.04</v>
      </c>
      <c r="AF112" s="85">
        <f t="shared" si="97"/>
        <v>1</v>
      </c>
      <c r="AG112" s="86">
        <f t="shared" si="98"/>
        <v>0</v>
      </c>
      <c r="AH112" s="85">
        <f t="shared" si="99"/>
        <v>0</v>
      </c>
      <c r="AI112" s="167"/>
      <c r="AJ112" s="85">
        <f t="shared" si="80"/>
        <v>0</v>
      </c>
      <c r="AK112" s="86">
        <f t="shared" si="81"/>
        <v>353.04</v>
      </c>
      <c r="AL112" s="85">
        <f t="shared" si="100"/>
        <v>1</v>
      </c>
      <c r="AM112" s="86">
        <f t="shared" si="101"/>
        <v>0</v>
      </c>
      <c r="AN112" s="85">
        <f t="shared" si="102"/>
        <v>0</v>
      </c>
      <c r="AO112" s="167"/>
      <c r="AP112" s="85">
        <f t="shared" si="82"/>
        <v>0</v>
      </c>
      <c r="AQ112" s="86">
        <f t="shared" si="83"/>
        <v>353.04</v>
      </c>
      <c r="AR112" s="85">
        <f t="shared" si="103"/>
        <v>1</v>
      </c>
      <c r="AS112" s="86">
        <f t="shared" si="104"/>
        <v>0</v>
      </c>
      <c r="AT112" s="85">
        <f t="shared" si="105"/>
        <v>0</v>
      </c>
      <c r="AU112" s="167"/>
      <c r="AV112" s="85">
        <f t="shared" si="84"/>
        <v>0</v>
      </c>
      <c r="AW112" s="86">
        <f t="shared" si="85"/>
        <v>353.04</v>
      </c>
      <c r="AX112" s="85">
        <f t="shared" si="106"/>
        <v>1</v>
      </c>
      <c r="AY112" s="86">
        <f t="shared" si="107"/>
        <v>0</v>
      </c>
      <c r="AZ112" s="85">
        <f t="shared" si="108"/>
        <v>0</v>
      </c>
    </row>
    <row r="113" spans="1:52" ht="56.25">
      <c r="A113" s="182" t="s">
        <v>4785</v>
      </c>
      <c r="B113" s="174" t="s">
        <v>4115</v>
      </c>
      <c r="C113" s="172" t="s">
        <v>4116</v>
      </c>
      <c r="D113" s="174" t="s">
        <v>3943</v>
      </c>
      <c r="E113" s="175">
        <v>25.44</v>
      </c>
      <c r="F113" s="175"/>
      <c r="G113" s="175"/>
      <c r="H113" s="175"/>
      <c r="I113" s="201"/>
      <c r="J113" s="205">
        <f t="shared" si="150"/>
        <v>25.44</v>
      </c>
      <c r="K113" s="203"/>
      <c r="L113" s="85">
        <f t="shared" si="86"/>
        <v>0</v>
      </c>
      <c r="M113" s="86">
        <f t="shared" si="87"/>
        <v>0</v>
      </c>
      <c r="N113" s="85">
        <f t="shared" si="88"/>
        <v>0</v>
      </c>
      <c r="O113" s="86">
        <f t="shared" si="89"/>
        <v>25.44</v>
      </c>
      <c r="P113" s="85">
        <f t="shared" si="90"/>
        <v>1</v>
      </c>
      <c r="Q113" s="191">
        <v>25.44</v>
      </c>
      <c r="R113" s="85">
        <f t="shared" si="111"/>
        <v>1</v>
      </c>
      <c r="S113" s="86">
        <f t="shared" si="75"/>
        <v>25.44</v>
      </c>
      <c r="T113" s="85">
        <f t="shared" si="91"/>
        <v>1</v>
      </c>
      <c r="U113" s="86">
        <f t="shared" si="92"/>
        <v>0</v>
      </c>
      <c r="V113" s="85">
        <f t="shared" si="93"/>
        <v>0</v>
      </c>
      <c r="W113" s="167"/>
      <c r="X113" s="85">
        <f t="shared" si="76"/>
        <v>0</v>
      </c>
      <c r="Y113" s="86">
        <f t="shared" si="77"/>
        <v>25.44</v>
      </c>
      <c r="Z113" s="85">
        <f t="shared" si="94"/>
        <v>1</v>
      </c>
      <c r="AA113" s="86">
        <f t="shared" si="95"/>
        <v>0</v>
      </c>
      <c r="AB113" s="85">
        <f t="shared" si="96"/>
        <v>0</v>
      </c>
      <c r="AC113" s="167"/>
      <c r="AD113" s="85">
        <f t="shared" si="78"/>
        <v>0</v>
      </c>
      <c r="AE113" s="86">
        <f t="shared" si="79"/>
        <v>25.44</v>
      </c>
      <c r="AF113" s="85">
        <f t="shared" si="97"/>
        <v>1</v>
      </c>
      <c r="AG113" s="86">
        <f t="shared" si="98"/>
        <v>0</v>
      </c>
      <c r="AH113" s="85">
        <f t="shared" si="99"/>
        <v>0</v>
      </c>
      <c r="AI113" s="167"/>
      <c r="AJ113" s="85">
        <f t="shared" si="80"/>
        <v>0</v>
      </c>
      <c r="AK113" s="86">
        <f t="shared" si="81"/>
        <v>25.44</v>
      </c>
      <c r="AL113" s="85">
        <f t="shared" si="100"/>
        <v>1</v>
      </c>
      <c r="AM113" s="86">
        <f t="shared" si="101"/>
        <v>0</v>
      </c>
      <c r="AN113" s="85">
        <f t="shared" si="102"/>
        <v>0</v>
      </c>
      <c r="AO113" s="167"/>
      <c r="AP113" s="85">
        <f t="shared" si="82"/>
        <v>0</v>
      </c>
      <c r="AQ113" s="86">
        <f t="shared" si="83"/>
        <v>25.44</v>
      </c>
      <c r="AR113" s="85">
        <f t="shared" si="103"/>
        <v>1</v>
      </c>
      <c r="AS113" s="86">
        <f t="shared" si="104"/>
        <v>0</v>
      </c>
      <c r="AT113" s="85">
        <f t="shared" si="105"/>
        <v>0</v>
      </c>
      <c r="AU113" s="167"/>
      <c r="AV113" s="85">
        <f t="shared" si="84"/>
        <v>0</v>
      </c>
      <c r="AW113" s="86">
        <f t="shared" si="85"/>
        <v>25.44</v>
      </c>
      <c r="AX113" s="85">
        <f t="shared" si="106"/>
        <v>1</v>
      </c>
      <c r="AY113" s="86">
        <f t="shared" si="107"/>
        <v>0</v>
      </c>
      <c r="AZ113" s="85">
        <f t="shared" si="108"/>
        <v>0</v>
      </c>
    </row>
    <row r="114" spans="1:52" ht="56.25">
      <c r="A114" s="182" t="s">
        <v>4786</v>
      </c>
      <c r="B114" s="174" t="s">
        <v>4117</v>
      </c>
      <c r="C114" s="172" t="s">
        <v>4118</v>
      </c>
      <c r="D114" s="174" t="s">
        <v>3943</v>
      </c>
      <c r="E114" s="175">
        <v>63.51</v>
      </c>
      <c r="F114" s="175"/>
      <c r="G114" s="175"/>
      <c r="H114" s="175"/>
      <c r="I114" s="201"/>
      <c r="J114" s="205">
        <f t="shared" si="150"/>
        <v>63.51</v>
      </c>
      <c r="K114" s="203">
        <v>11.076000000000001</v>
      </c>
      <c r="L114" s="85">
        <f t="shared" si="86"/>
        <v>0.17439773264052907</v>
      </c>
      <c r="M114" s="86">
        <f t="shared" si="87"/>
        <v>11.076000000000001</v>
      </c>
      <c r="N114" s="85">
        <f t="shared" si="88"/>
        <v>0.17439773264052907</v>
      </c>
      <c r="O114" s="86">
        <f t="shared" si="89"/>
        <v>52.433999999999997</v>
      </c>
      <c r="P114" s="85">
        <f t="shared" si="90"/>
        <v>0.82560226735947095</v>
      </c>
      <c r="Q114" s="191">
        <v>52.43</v>
      </c>
      <c r="R114" s="85">
        <f t="shared" si="111"/>
        <v>0.82553928515194464</v>
      </c>
      <c r="S114" s="86">
        <f t="shared" si="75"/>
        <v>63.506</v>
      </c>
      <c r="T114" s="85">
        <f t="shared" si="91"/>
        <v>0.99993701779247368</v>
      </c>
      <c r="U114" s="86">
        <f t="shared" si="92"/>
        <v>3.9999999999977831E-3</v>
      </c>
      <c r="V114" s="85">
        <f t="shared" si="93"/>
        <v>6.2982207526338902E-5</v>
      </c>
      <c r="W114" s="167"/>
      <c r="X114" s="85">
        <f t="shared" si="76"/>
        <v>0</v>
      </c>
      <c r="Y114" s="86">
        <f t="shared" si="77"/>
        <v>63.506</v>
      </c>
      <c r="Z114" s="85">
        <f t="shared" si="94"/>
        <v>0.99993701779247368</v>
      </c>
      <c r="AA114" s="86">
        <f t="shared" si="95"/>
        <v>3.9999999999977831E-3</v>
      </c>
      <c r="AB114" s="85">
        <f t="shared" si="96"/>
        <v>6.2982207526338902E-5</v>
      </c>
      <c r="AC114" s="167"/>
      <c r="AD114" s="85">
        <f t="shared" si="78"/>
        <v>0</v>
      </c>
      <c r="AE114" s="86">
        <f t="shared" si="79"/>
        <v>63.506</v>
      </c>
      <c r="AF114" s="85">
        <f t="shared" si="97"/>
        <v>0.99993701779247368</v>
      </c>
      <c r="AG114" s="86">
        <f t="shared" si="98"/>
        <v>3.9999999999977831E-3</v>
      </c>
      <c r="AH114" s="85">
        <f t="shared" si="99"/>
        <v>6.2982207526338902E-5</v>
      </c>
      <c r="AI114" s="167"/>
      <c r="AJ114" s="85">
        <f t="shared" si="80"/>
        <v>0</v>
      </c>
      <c r="AK114" s="86">
        <f t="shared" si="81"/>
        <v>63.506</v>
      </c>
      <c r="AL114" s="85">
        <f t="shared" si="100"/>
        <v>0.99993701779247368</v>
      </c>
      <c r="AM114" s="86">
        <f t="shared" si="101"/>
        <v>3.9999999999977831E-3</v>
      </c>
      <c r="AN114" s="85">
        <f t="shared" si="102"/>
        <v>6.2982207526338902E-5</v>
      </c>
      <c r="AO114" s="167"/>
      <c r="AP114" s="85">
        <f t="shared" si="82"/>
        <v>0</v>
      </c>
      <c r="AQ114" s="86">
        <f t="shared" si="83"/>
        <v>63.506</v>
      </c>
      <c r="AR114" s="85">
        <f t="shared" si="103"/>
        <v>0.99993701779247368</v>
      </c>
      <c r="AS114" s="86">
        <f t="shared" si="104"/>
        <v>3.9999999999977831E-3</v>
      </c>
      <c r="AT114" s="85">
        <f t="shared" si="105"/>
        <v>6.2982207526338902E-5</v>
      </c>
      <c r="AU114" s="167"/>
      <c r="AV114" s="85">
        <f t="shared" si="84"/>
        <v>0</v>
      </c>
      <c r="AW114" s="86">
        <f t="shared" si="85"/>
        <v>63.506</v>
      </c>
      <c r="AX114" s="85">
        <f t="shared" si="106"/>
        <v>0.99993701779247368</v>
      </c>
      <c r="AY114" s="86">
        <f t="shared" si="107"/>
        <v>3.9999999999977831E-3</v>
      </c>
      <c r="AZ114" s="85">
        <f t="shared" si="108"/>
        <v>6.2982207526338902E-5</v>
      </c>
    </row>
    <row r="115" spans="1:52" ht="16.5">
      <c r="A115" s="181" t="s">
        <v>4787</v>
      </c>
      <c r="B115" s="178" t="s">
        <v>3868</v>
      </c>
      <c r="C115" s="179"/>
      <c r="D115" s="179"/>
      <c r="E115" s="179"/>
      <c r="F115" s="179"/>
      <c r="G115" s="179"/>
      <c r="H115" s="179"/>
      <c r="I115" s="202"/>
      <c r="J115" s="179"/>
      <c r="K115" s="203"/>
      <c r="L115" s="85"/>
      <c r="M115" s="85"/>
      <c r="N115" s="85"/>
      <c r="O115" s="85"/>
      <c r="P115" s="85"/>
      <c r="Q115" s="19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</row>
    <row r="116" spans="1:52" ht="22.5">
      <c r="A116" s="181" t="s">
        <v>4789</v>
      </c>
      <c r="B116" s="178" t="s">
        <v>3869</v>
      </c>
      <c r="C116" s="179"/>
      <c r="D116" s="179"/>
      <c r="E116" s="179"/>
      <c r="F116" s="179"/>
      <c r="G116" s="179"/>
      <c r="H116" s="179"/>
      <c r="I116" s="202"/>
      <c r="J116" s="179"/>
      <c r="K116" s="203"/>
      <c r="L116" s="85"/>
      <c r="M116" s="85"/>
      <c r="N116" s="85"/>
      <c r="O116" s="85"/>
      <c r="P116" s="85"/>
      <c r="Q116" s="19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</row>
    <row r="117" spans="1:52" ht="56.25">
      <c r="A117" s="182" t="s">
        <v>4791</v>
      </c>
      <c r="B117" s="233" t="s">
        <v>4119</v>
      </c>
      <c r="C117" s="234" t="s">
        <v>4120</v>
      </c>
      <c r="D117" s="174" t="s">
        <v>3943</v>
      </c>
      <c r="E117" s="175">
        <v>278.66000000000003</v>
      </c>
      <c r="F117" s="175"/>
      <c r="G117" s="175"/>
      <c r="H117" s="231">
        <v>-58.777527999999961</v>
      </c>
      <c r="I117" s="232">
        <f>H117/E117</f>
        <v>-0.21092918969353319</v>
      </c>
      <c r="J117" s="205">
        <f t="shared" ref="J117:J118" si="151">IF(D117="","",SUM(E117,F117,H117))</f>
        <v>219.88247200000006</v>
      </c>
      <c r="K117" s="203"/>
      <c r="L117" s="85">
        <f t="shared" si="86"/>
        <v>0</v>
      </c>
      <c r="M117" s="86">
        <f t="shared" si="87"/>
        <v>0</v>
      </c>
      <c r="N117" s="85">
        <f t="shared" si="88"/>
        <v>0</v>
      </c>
      <c r="O117" s="86">
        <f t="shared" si="89"/>
        <v>278.66000000000003</v>
      </c>
      <c r="P117" s="85">
        <f t="shared" si="90"/>
        <v>1</v>
      </c>
      <c r="Q117" s="191">
        <v>171.31</v>
      </c>
      <c r="R117" s="85">
        <f t="shared" si="111"/>
        <v>0.61476351108878202</v>
      </c>
      <c r="S117" s="86">
        <f t="shared" si="75"/>
        <v>171.31</v>
      </c>
      <c r="T117" s="85">
        <f t="shared" si="91"/>
        <v>0.61476351108878202</v>
      </c>
      <c r="U117" s="86">
        <f t="shared" si="92"/>
        <v>107.35000000000002</v>
      </c>
      <c r="V117" s="85">
        <f t="shared" si="93"/>
        <v>0.38523648891121803</v>
      </c>
      <c r="W117" s="167"/>
      <c r="X117" s="85">
        <f t="shared" si="76"/>
        <v>0</v>
      </c>
      <c r="Y117" s="86">
        <f t="shared" si="77"/>
        <v>171.31</v>
      </c>
      <c r="Z117" s="85">
        <f t="shared" si="94"/>
        <v>0.61476351108878202</v>
      </c>
      <c r="AA117" s="86">
        <f t="shared" si="95"/>
        <v>107.35000000000002</v>
      </c>
      <c r="AB117" s="85">
        <f t="shared" si="96"/>
        <v>0.38523648891121803</v>
      </c>
      <c r="AC117" s="167"/>
      <c r="AD117" s="85">
        <f t="shared" si="78"/>
        <v>0</v>
      </c>
      <c r="AE117" s="86">
        <f t="shared" si="79"/>
        <v>171.31</v>
      </c>
      <c r="AF117" s="85">
        <f t="shared" si="97"/>
        <v>0.61476351108878202</v>
      </c>
      <c r="AG117" s="86">
        <f t="shared" si="98"/>
        <v>107.35000000000002</v>
      </c>
      <c r="AH117" s="85">
        <f t="shared" si="99"/>
        <v>0.38523648891121803</v>
      </c>
      <c r="AI117" s="167"/>
      <c r="AJ117" s="85">
        <f t="shared" si="80"/>
        <v>0</v>
      </c>
      <c r="AK117" s="86">
        <f t="shared" si="81"/>
        <v>171.31</v>
      </c>
      <c r="AL117" s="85">
        <f t="shared" si="100"/>
        <v>0.61476351108878202</v>
      </c>
      <c r="AM117" s="86">
        <f t="shared" si="101"/>
        <v>107.35000000000002</v>
      </c>
      <c r="AN117" s="85">
        <f t="shared" si="102"/>
        <v>0.38523648891121803</v>
      </c>
      <c r="AO117" s="167"/>
      <c r="AP117" s="85">
        <f t="shared" si="82"/>
        <v>0</v>
      </c>
      <c r="AQ117" s="86">
        <f t="shared" si="83"/>
        <v>171.31</v>
      </c>
      <c r="AR117" s="85">
        <f t="shared" si="103"/>
        <v>0.61476351108878202</v>
      </c>
      <c r="AS117" s="86">
        <f t="shared" si="104"/>
        <v>107.35000000000002</v>
      </c>
      <c r="AT117" s="85">
        <f t="shared" si="105"/>
        <v>0.38523648891121803</v>
      </c>
      <c r="AU117" s="167"/>
      <c r="AV117" s="85">
        <f t="shared" si="84"/>
        <v>0</v>
      </c>
      <c r="AW117" s="86">
        <f t="shared" si="85"/>
        <v>171.31</v>
      </c>
      <c r="AX117" s="85">
        <f t="shared" si="106"/>
        <v>0.61476351108878202</v>
      </c>
      <c r="AY117" s="86">
        <f t="shared" si="107"/>
        <v>107.35000000000002</v>
      </c>
      <c r="AZ117" s="85">
        <f t="shared" si="108"/>
        <v>0.38523648891121803</v>
      </c>
    </row>
    <row r="118" spans="1:52" ht="45">
      <c r="A118" s="182" t="s">
        <v>4792</v>
      </c>
      <c r="B118" s="233" t="s">
        <v>4121</v>
      </c>
      <c r="C118" s="234" t="s">
        <v>4122</v>
      </c>
      <c r="D118" s="174" t="s">
        <v>3943</v>
      </c>
      <c r="E118" s="175">
        <v>308.95999999999998</v>
      </c>
      <c r="F118" s="175"/>
      <c r="G118" s="175"/>
      <c r="H118" s="231">
        <v>-58.777527999999961</v>
      </c>
      <c r="I118" s="232">
        <f>H118/E118</f>
        <v>-0.19024316416364567</v>
      </c>
      <c r="J118" s="205">
        <f t="shared" si="151"/>
        <v>250.18247200000002</v>
      </c>
      <c r="K118" s="203">
        <v>54.22</v>
      </c>
      <c r="L118" s="85">
        <f t="shared" si="86"/>
        <v>0.17549197307094772</v>
      </c>
      <c r="M118" s="86">
        <f t="shared" si="87"/>
        <v>54.22</v>
      </c>
      <c r="N118" s="85">
        <f t="shared" si="88"/>
        <v>0.17549197307094772</v>
      </c>
      <c r="O118" s="86">
        <f t="shared" si="89"/>
        <v>254.73999999999998</v>
      </c>
      <c r="P118" s="85">
        <f t="shared" si="90"/>
        <v>0.82450802692905234</v>
      </c>
      <c r="Q118" s="191">
        <v>171.31</v>
      </c>
      <c r="R118" s="85">
        <f t="shared" si="111"/>
        <v>0.55447307094769549</v>
      </c>
      <c r="S118" s="86">
        <f t="shared" si="75"/>
        <v>225.53</v>
      </c>
      <c r="T118" s="85">
        <f t="shared" si="91"/>
        <v>0.72996504401864326</v>
      </c>
      <c r="U118" s="86">
        <f t="shared" si="92"/>
        <v>83.429999999999978</v>
      </c>
      <c r="V118" s="85">
        <f t="shared" si="93"/>
        <v>0.27003495598135674</v>
      </c>
      <c r="W118" s="167"/>
      <c r="X118" s="85">
        <f t="shared" si="76"/>
        <v>0</v>
      </c>
      <c r="Y118" s="86">
        <f t="shared" si="77"/>
        <v>225.53</v>
      </c>
      <c r="Z118" s="85">
        <f t="shared" si="94"/>
        <v>0.72996504401864326</v>
      </c>
      <c r="AA118" s="86">
        <f t="shared" si="95"/>
        <v>83.429999999999978</v>
      </c>
      <c r="AB118" s="85">
        <f t="shared" si="96"/>
        <v>0.27003495598135674</v>
      </c>
      <c r="AC118" s="167"/>
      <c r="AD118" s="85">
        <f t="shared" si="78"/>
        <v>0</v>
      </c>
      <c r="AE118" s="86">
        <f t="shared" si="79"/>
        <v>225.53</v>
      </c>
      <c r="AF118" s="85">
        <f t="shared" si="97"/>
        <v>0.72996504401864326</v>
      </c>
      <c r="AG118" s="86">
        <f t="shared" si="98"/>
        <v>83.429999999999978</v>
      </c>
      <c r="AH118" s="85">
        <f t="shared" si="99"/>
        <v>0.27003495598135674</v>
      </c>
      <c r="AI118" s="167"/>
      <c r="AJ118" s="85">
        <f t="shared" si="80"/>
        <v>0</v>
      </c>
      <c r="AK118" s="86">
        <f t="shared" si="81"/>
        <v>225.53</v>
      </c>
      <c r="AL118" s="85">
        <f t="shared" si="100"/>
        <v>0.72996504401864326</v>
      </c>
      <c r="AM118" s="86">
        <f t="shared" si="101"/>
        <v>83.429999999999978</v>
      </c>
      <c r="AN118" s="85">
        <f t="shared" si="102"/>
        <v>0.27003495598135674</v>
      </c>
      <c r="AO118" s="167"/>
      <c r="AP118" s="85">
        <f t="shared" si="82"/>
        <v>0</v>
      </c>
      <c r="AQ118" s="86">
        <f t="shared" si="83"/>
        <v>225.53</v>
      </c>
      <c r="AR118" s="85">
        <f t="shared" si="103"/>
        <v>0.72996504401864326</v>
      </c>
      <c r="AS118" s="86">
        <f t="shared" si="104"/>
        <v>83.429999999999978</v>
      </c>
      <c r="AT118" s="85">
        <f t="shared" si="105"/>
        <v>0.27003495598135674</v>
      </c>
      <c r="AU118" s="167"/>
      <c r="AV118" s="85">
        <f t="shared" si="84"/>
        <v>0</v>
      </c>
      <c r="AW118" s="86">
        <f t="shared" si="85"/>
        <v>225.53</v>
      </c>
      <c r="AX118" s="85">
        <f t="shared" si="106"/>
        <v>0.72996504401864326</v>
      </c>
      <c r="AY118" s="86">
        <f t="shared" si="107"/>
        <v>83.429999999999978</v>
      </c>
      <c r="AZ118" s="85">
        <f t="shared" si="108"/>
        <v>0.27003495598135674</v>
      </c>
    </row>
    <row r="119" spans="1:52" ht="16.5">
      <c r="A119" s="181" t="s">
        <v>4793</v>
      </c>
      <c r="B119" s="178" t="s">
        <v>3870</v>
      </c>
      <c r="C119" s="179"/>
      <c r="D119" s="179"/>
      <c r="E119" s="179"/>
      <c r="F119" s="179"/>
      <c r="G119" s="179"/>
      <c r="H119" s="179"/>
      <c r="I119" s="202"/>
      <c r="J119" s="179"/>
      <c r="K119" s="203"/>
      <c r="L119" s="85"/>
      <c r="M119" s="85"/>
      <c r="N119" s="85"/>
      <c r="O119" s="85"/>
      <c r="P119" s="85"/>
      <c r="Q119" s="193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</row>
    <row r="120" spans="1:52" ht="33.75">
      <c r="A120" s="182" t="s">
        <v>4794</v>
      </c>
      <c r="B120" s="174" t="s">
        <v>4123</v>
      </c>
      <c r="C120" s="172" t="s">
        <v>4124</v>
      </c>
      <c r="D120" s="174" t="s">
        <v>3943</v>
      </c>
      <c r="E120" s="175">
        <v>64.48</v>
      </c>
      <c r="F120" s="175"/>
      <c r="G120" s="175"/>
      <c r="H120" s="175"/>
      <c r="I120" s="201"/>
      <c r="J120" s="205">
        <f t="shared" ref="J120:J138" si="152">IF(D120="","",SUM(E120,F120,H120))</f>
        <v>64.48</v>
      </c>
      <c r="K120" s="203"/>
      <c r="L120" s="85">
        <f t="shared" si="86"/>
        <v>0</v>
      </c>
      <c r="M120" s="86">
        <f t="shared" si="87"/>
        <v>0</v>
      </c>
      <c r="N120" s="85">
        <f t="shared" si="88"/>
        <v>0</v>
      </c>
      <c r="O120" s="86">
        <f t="shared" si="89"/>
        <v>64.48</v>
      </c>
      <c r="P120" s="85">
        <f t="shared" si="90"/>
        <v>1</v>
      </c>
      <c r="Q120" s="187"/>
      <c r="R120" s="85">
        <f t="shared" si="111"/>
        <v>0</v>
      </c>
      <c r="S120" s="86">
        <f t="shared" si="75"/>
        <v>0</v>
      </c>
      <c r="T120" s="85">
        <f t="shared" si="91"/>
        <v>0</v>
      </c>
      <c r="U120" s="86">
        <f t="shared" si="92"/>
        <v>64.48</v>
      </c>
      <c r="V120" s="85">
        <f t="shared" si="93"/>
        <v>1</v>
      </c>
      <c r="W120" s="167"/>
      <c r="X120" s="85">
        <f t="shared" si="76"/>
        <v>0</v>
      </c>
      <c r="Y120" s="86">
        <f t="shared" si="77"/>
        <v>0</v>
      </c>
      <c r="Z120" s="85">
        <f t="shared" si="94"/>
        <v>0</v>
      </c>
      <c r="AA120" s="86">
        <f t="shared" si="95"/>
        <v>64.48</v>
      </c>
      <c r="AB120" s="85">
        <f t="shared" si="96"/>
        <v>1</v>
      </c>
      <c r="AC120" s="167"/>
      <c r="AD120" s="85">
        <f t="shared" si="78"/>
        <v>0</v>
      </c>
      <c r="AE120" s="86">
        <f t="shared" si="79"/>
        <v>0</v>
      </c>
      <c r="AF120" s="85">
        <f t="shared" si="97"/>
        <v>0</v>
      </c>
      <c r="AG120" s="86">
        <f t="shared" si="98"/>
        <v>64.48</v>
      </c>
      <c r="AH120" s="85">
        <f t="shared" si="99"/>
        <v>1</v>
      </c>
      <c r="AI120" s="167"/>
      <c r="AJ120" s="85">
        <f t="shared" si="80"/>
        <v>0</v>
      </c>
      <c r="AK120" s="86">
        <f t="shared" si="81"/>
        <v>0</v>
      </c>
      <c r="AL120" s="85">
        <f t="shared" si="100"/>
        <v>0</v>
      </c>
      <c r="AM120" s="86">
        <f t="shared" si="101"/>
        <v>64.48</v>
      </c>
      <c r="AN120" s="85">
        <f t="shared" si="102"/>
        <v>1</v>
      </c>
      <c r="AO120" s="167"/>
      <c r="AP120" s="85">
        <f t="shared" si="82"/>
        <v>0</v>
      </c>
      <c r="AQ120" s="86">
        <f t="shared" si="83"/>
        <v>0</v>
      </c>
      <c r="AR120" s="85">
        <f t="shared" si="103"/>
        <v>0</v>
      </c>
      <c r="AS120" s="86">
        <f t="shared" si="104"/>
        <v>64.48</v>
      </c>
      <c r="AT120" s="85">
        <f t="shared" si="105"/>
        <v>1</v>
      </c>
      <c r="AU120" s="167"/>
      <c r="AV120" s="85">
        <f t="shared" si="84"/>
        <v>0</v>
      </c>
      <c r="AW120" s="86">
        <f t="shared" si="85"/>
        <v>0</v>
      </c>
      <c r="AX120" s="85">
        <f t="shared" si="106"/>
        <v>0</v>
      </c>
      <c r="AY120" s="86">
        <f t="shared" si="107"/>
        <v>64.48</v>
      </c>
      <c r="AZ120" s="85">
        <f t="shared" si="108"/>
        <v>1</v>
      </c>
    </row>
    <row r="121" spans="1:52" ht="16.5">
      <c r="A121" s="181" t="s">
        <v>4795</v>
      </c>
      <c r="B121" s="180" t="s">
        <v>3871</v>
      </c>
      <c r="C121" s="179"/>
      <c r="D121" s="179"/>
      <c r="E121" s="179"/>
      <c r="F121" s="179"/>
      <c r="G121" s="179"/>
      <c r="H121" s="179"/>
      <c r="I121" s="202"/>
      <c r="J121" s="179"/>
      <c r="K121" s="203"/>
      <c r="L121" s="85"/>
      <c r="M121" s="85"/>
      <c r="N121" s="85"/>
      <c r="O121" s="85"/>
      <c r="P121" s="85"/>
      <c r="Q121" s="193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</row>
    <row r="122" spans="1:52" ht="22.5">
      <c r="A122" s="182" t="s">
        <v>4796</v>
      </c>
      <c r="B122" s="173" t="s">
        <v>4125</v>
      </c>
      <c r="C122" s="172" t="s">
        <v>4126</v>
      </c>
      <c r="D122" s="174" t="s">
        <v>3943</v>
      </c>
      <c r="E122" s="175">
        <v>308.89999999999998</v>
      </c>
      <c r="F122" s="175"/>
      <c r="G122" s="175"/>
      <c r="H122" s="175"/>
      <c r="I122" s="201"/>
      <c r="J122" s="205">
        <f t="shared" si="152"/>
        <v>308.89999999999998</v>
      </c>
      <c r="K122" s="203"/>
      <c r="L122" s="85">
        <f t="shared" si="86"/>
        <v>0</v>
      </c>
      <c r="M122" s="86">
        <f t="shared" si="87"/>
        <v>0</v>
      </c>
      <c r="N122" s="85">
        <f t="shared" si="88"/>
        <v>0</v>
      </c>
      <c r="O122" s="86">
        <f t="shared" si="89"/>
        <v>308.89999999999998</v>
      </c>
      <c r="P122" s="85">
        <f t="shared" si="90"/>
        <v>1</v>
      </c>
      <c r="Q122" s="187"/>
      <c r="R122" s="85">
        <f t="shared" si="111"/>
        <v>0</v>
      </c>
      <c r="S122" s="86">
        <f t="shared" ref="S122:S252" si="153">IF($B122="","",SUM(Q122+M122))</f>
        <v>0</v>
      </c>
      <c r="T122" s="85">
        <f t="shared" si="91"/>
        <v>0</v>
      </c>
      <c r="U122" s="86">
        <f t="shared" si="92"/>
        <v>308.89999999999998</v>
      </c>
      <c r="V122" s="85">
        <f t="shared" si="93"/>
        <v>1</v>
      </c>
      <c r="W122" s="167"/>
      <c r="X122" s="85">
        <f t="shared" ref="X122:X252" si="154">IF($C122="","",W122/$E122)</f>
        <v>0</v>
      </c>
      <c r="Y122" s="86">
        <f t="shared" ref="Y122:Y252" si="155">IF($B122="","",SUM(W122+S122))</f>
        <v>0</v>
      </c>
      <c r="Z122" s="85">
        <f t="shared" si="94"/>
        <v>0</v>
      </c>
      <c r="AA122" s="86">
        <f t="shared" si="95"/>
        <v>308.89999999999998</v>
      </c>
      <c r="AB122" s="85">
        <f t="shared" si="96"/>
        <v>1</v>
      </c>
      <c r="AC122" s="167"/>
      <c r="AD122" s="85">
        <f t="shared" ref="AD122:AD252" si="156">IF($C122="","",AC122/$E122)</f>
        <v>0</v>
      </c>
      <c r="AE122" s="86">
        <f t="shared" ref="AE122:AE252" si="157">IF($B122="","",SUM(AC122+Y122))</f>
        <v>0</v>
      </c>
      <c r="AF122" s="85">
        <f t="shared" si="97"/>
        <v>0</v>
      </c>
      <c r="AG122" s="86">
        <f t="shared" si="98"/>
        <v>308.89999999999998</v>
      </c>
      <c r="AH122" s="85">
        <f t="shared" si="99"/>
        <v>1</v>
      </c>
      <c r="AI122" s="167"/>
      <c r="AJ122" s="85">
        <f t="shared" ref="AJ122:AJ252" si="158">IF($C122="","",AI122/$E122)</f>
        <v>0</v>
      </c>
      <c r="AK122" s="86">
        <f t="shared" ref="AK122:AK252" si="159">IF($B122="","",SUM(AI122+AE122))</f>
        <v>0</v>
      </c>
      <c r="AL122" s="85">
        <f t="shared" si="100"/>
        <v>0</v>
      </c>
      <c r="AM122" s="86">
        <f t="shared" si="101"/>
        <v>308.89999999999998</v>
      </c>
      <c r="AN122" s="85">
        <f t="shared" si="102"/>
        <v>1</v>
      </c>
      <c r="AO122" s="167"/>
      <c r="AP122" s="85">
        <f t="shared" ref="AP122:AP252" si="160">IF($C122="","",AO122/$E122)</f>
        <v>0</v>
      </c>
      <c r="AQ122" s="86">
        <f t="shared" ref="AQ122:AQ252" si="161">IF($B122="","",SUM(AO122+AK122))</f>
        <v>0</v>
      </c>
      <c r="AR122" s="85">
        <f t="shared" si="103"/>
        <v>0</v>
      </c>
      <c r="AS122" s="86">
        <f t="shared" si="104"/>
        <v>308.89999999999998</v>
      </c>
      <c r="AT122" s="85">
        <f t="shared" si="105"/>
        <v>1</v>
      </c>
      <c r="AU122" s="167"/>
      <c r="AV122" s="85">
        <f t="shared" ref="AV122:AV252" si="162">IF($C122="","",AU122/$E122)</f>
        <v>0</v>
      </c>
      <c r="AW122" s="86">
        <f t="shared" ref="AW122:AW252" si="163">IF($B122="","",SUM(AU122+AQ122))</f>
        <v>0</v>
      </c>
      <c r="AX122" s="85">
        <f t="shared" si="106"/>
        <v>0</v>
      </c>
      <c r="AY122" s="86">
        <f t="shared" si="107"/>
        <v>308.89999999999998</v>
      </c>
      <c r="AZ122" s="85">
        <f t="shared" si="108"/>
        <v>1</v>
      </c>
    </row>
    <row r="123" spans="1:52" ht="20.100000000000001" customHeight="1">
      <c r="A123" s="182" t="s">
        <v>5127</v>
      </c>
      <c r="B123" s="173" t="s">
        <v>4127</v>
      </c>
      <c r="C123" s="172" t="s">
        <v>4128</v>
      </c>
      <c r="D123" s="174" t="s">
        <v>3943</v>
      </c>
      <c r="E123" s="175">
        <v>308.89999999999998</v>
      </c>
      <c r="F123" s="175"/>
      <c r="G123" s="175"/>
      <c r="H123" s="175"/>
      <c r="I123" s="201"/>
      <c r="J123" s="205">
        <f t="shared" si="152"/>
        <v>308.89999999999998</v>
      </c>
      <c r="K123" s="203"/>
      <c r="L123" s="85">
        <f t="shared" ref="L123:L126" si="164">IF($C123="","",K123/$E123)</f>
        <v>0</v>
      </c>
      <c r="M123" s="86">
        <f t="shared" ref="M123:M126" si="165">IF($B123="","",SUM(K123))</f>
        <v>0</v>
      </c>
      <c r="N123" s="85">
        <f t="shared" ref="N123:N126" si="166">IF($B123="","",M123/$E123)</f>
        <v>0</v>
      </c>
      <c r="O123" s="86">
        <f t="shared" ref="O123:O126" si="167">IF($B123="","",$E123-M123)</f>
        <v>308.89999999999998</v>
      </c>
      <c r="P123" s="85">
        <f t="shared" ref="P123:P126" si="168">IF($B123="","",O123/$E123)</f>
        <v>1</v>
      </c>
      <c r="Q123" s="187"/>
      <c r="R123" s="85">
        <f t="shared" si="111"/>
        <v>0</v>
      </c>
      <c r="S123" s="86">
        <f t="shared" si="153"/>
        <v>0</v>
      </c>
      <c r="T123" s="85">
        <f t="shared" ref="T123:T126" si="169">IF($B123="","",S123/$E123)</f>
        <v>0</v>
      </c>
      <c r="U123" s="86">
        <f t="shared" ref="U123:U126" si="170">IF($B123="","",$E123-S123)</f>
        <v>308.89999999999998</v>
      </c>
      <c r="V123" s="85">
        <f t="shared" ref="V123:V126" si="171">IF($B123="","",U123/$E123)</f>
        <v>1</v>
      </c>
      <c r="W123" s="167"/>
      <c r="X123" s="85">
        <f t="shared" si="154"/>
        <v>0</v>
      </c>
      <c r="Y123" s="86">
        <f t="shared" si="155"/>
        <v>0</v>
      </c>
      <c r="Z123" s="85">
        <f t="shared" ref="Z123:Z126" si="172">IF($B123="","",Y123/$E123)</f>
        <v>0</v>
      </c>
      <c r="AA123" s="86">
        <f t="shared" ref="AA123:AA126" si="173">IF($B123="","",$E123-Y123)</f>
        <v>308.89999999999998</v>
      </c>
      <c r="AB123" s="85">
        <f t="shared" ref="AB123:AB126" si="174">IF($B123="","",AA123/$E123)</f>
        <v>1</v>
      </c>
      <c r="AC123" s="167"/>
      <c r="AD123" s="85">
        <f t="shared" si="156"/>
        <v>0</v>
      </c>
      <c r="AE123" s="86">
        <f t="shared" si="157"/>
        <v>0</v>
      </c>
      <c r="AF123" s="85">
        <f t="shared" ref="AF123:AF126" si="175">IF($B123="","",AE123/$E123)</f>
        <v>0</v>
      </c>
      <c r="AG123" s="86">
        <f t="shared" ref="AG123:AG126" si="176">IF($B123="","",$E123-AE123)</f>
        <v>308.89999999999998</v>
      </c>
      <c r="AH123" s="85">
        <f t="shared" ref="AH123:AH126" si="177">IF($B123="","",AG123/$E123)</f>
        <v>1</v>
      </c>
      <c r="AI123" s="167"/>
      <c r="AJ123" s="85">
        <f t="shared" si="158"/>
        <v>0</v>
      </c>
      <c r="AK123" s="86">
        <f t="shared" si="159"/>
        <v>0</v>
      </c>
      <c r="AL123" s="85">
        <f t="shared" ref="AL123:AL126" si="178">IF($B123="","",AK123/$E123)</f>
        <v>0</v>
      </c>
      <c r="AM123" s="86">
        <f t="shared" ref="AM123:AM126" si="179">IF($B123="","",$E123-AK123)</f>
        <v>308.89999999999998</v>
      </c>
      <c r="AN123" s="85">
        <f t="shared" ref="AN123:AN126" si="180">IF($B123="","",AM123/$E123)</f>
        <v>1</v>
      </c>
      <c r="AO123" s="167"/>
      <c r="AP123" s="85">
        <f t="shared" si="160"/>
        <v>0</v>
      </c>
      <c r="AQ123" s="86">
        <f t="shared" si="161"/>
        <v>0</v>
      </c>
      <c r="AR123" s="85">
        <f t="shared" ref="AR123:AR126" si="181">IF($B123="","",AQ123/$E123)</f>
        <v>0</v>
      </c>
      <c r="AS123" s="86">
        <f t="shared" ref="AS123:AS126" si="182">IF($B123="","",$E123-AQ123)</f>
        <v>308.89999999999998</v>
      </c>
      <c r="AT123" s="85">
        <f t="shared" ref="AT123:AT126" si="183">IF($B123="","",AS123/$E123)</f>
        <v>1</v>
      </c>
      <c r="AU123" s="167"/>
      <c r="AV123" s="85">
        <f t="shared" si="162"/>
        <v>0</v>
      </c>
      <c r="AW123" s="86">
        <f t="shared" si="163"/>
        <v>0</v>
      </c>
      <c r="AX123" s="85">
        <f t="shared" ref="AX123:AX126" si="184">IF($B123="","",AW123/$E123)</f>
        <v>0</v>
      </c>
      <c r="AY123" s="86">
        <f t="shared" ref="AY123:AY126" si="185">IF($B123="","",$E123-AW123)</f>
        <v>308.89999999999998</v>
      </c>
      <c r="AZ123" s="85">
        <f t="shared" ref="AZ123:AZ126" si="186">IF($B123="","",AY123/$E123)</f>
        <v>1</v>
      </c>
    </row>
    <row r="124" spans="1:52" ht="20.100000000000001" customHeight="1">
      <c r="A124" s="182" t="s">
        <v>5127</v>
      </c>
      <c r="B124" s="173" t="s">
        <v>4129</v>
      </c>
      <c r="C124" s="172" t="s">
        <v>4130</v>
      </c>
      <c r="D124" s="174" t="s">
        <v>3943</v>
      </c>
      <c r="E124" s="175">
        <v>99.25</v>
      </c>
      <c r="F124" s="175"/>
      <c r="G124" s="175"/>
      <c r="H124" s="175"/>
      <c r="I124" s="201"/>
      <c r="J124" s="205">
        <f t="shared" si="152"/>
        <v>99.25</v>
      </c>
      <c r="K124" s="203"/>
      <c r="L124" s="85">
        <f t="shared" si="164"/>
        <v>0</v>
      </c>
      <c r="M124" s="86">
        <f t="shared" si="165"/>
        <v>0</v>
      </c>
      <c r="N124" s="85">
        <f t="shared" si="166"/>
        <v>0</v>
      </c>
      <c r="O124" s="86">
        <f t="shared" si="167"/>
        <v>99.25</v>
      </c>
      <c r="P124" s="85">
        <f t="shared" si="168"/>
        <v>1</v>
      </c>
      <c r="Q124" s="187"/>
      <c r="R124" s="85">
        <f t="shared" ref="R124:R126" si="187">IF($C124="","",Q124/$E124)</f>
        <v>0</v>
      </c>
      <c r="S124" s="86">
        <f t="shared" ref="S124:S126" si="188">IF($B124="","",SUM(Q124+M124))</f>
        <v>0</v>
      </c>
      <c r="T124" s="85">
        <f t="shared" si="169"/>
        <v>0</v>
      </c>
      <c r="U124" s="86">
        <f t="shared" si="170"/>
        <v>99.25</v>
      </c>
      <c r="V124" s="85">
        <f t="shared" si="171"/>
        <v>1</v>
      </c>
      <c r="W124" s="167"/>
      <c r="X124" s="85">
        <f t="shared" ref="X124:X126" si="189">IF($C124="","",W124/$E124)</f>
        <v>0</v>
      </c>
      <c r="Y124" s="86">
        <f t="shared" ref="Y124:Y126" si="190">IF($B124="","",SUM(W124+S124))</f>
        <v>0</v>
      </c>
      <c r="Z124" s="85">
        <f t="shared" si="172"/>
        <v>0</v>
      </c>
      <c r="AA124" s="86">
        <f t="shared" si="173"/>
        <v>99.25</v>
      </c>
      <c r="AB124" s="85">
        <f t="shared" si="174"/>
        <v>1</v>
      </c>
      <c r="AC124" s="167"/>
      <c r="AD124" s="85">
        <f t="shared" ref="AD124:AD126" si="191">IF($C124="","",AC124/$E124)</f>
        <v>0</v>
      </c>
      <c r="AE124" s="86">
        <f t="shared" ref="AE124:AE126" si="192">IF($B124="","",SUM(AC124+Y124))</f>
        <v>0</v>
      </c>
      <c r="AF124" s="85">
        <f t="shared" si="175"/>
        <v>0</v>
      </c>
      <c r="AG124" s="86">
        <f t="shared" si="176"/>
        <v>99.25</v>
      </c>
      <c r="AH124" s="85">
        <f t="shared" si="177"/>
        <v>1</v>
      </c>
      <c r="AI124" s="167"/>
      <c r="AJ124" s="85">
        <f t="shared" ref="AJ124:AJ126" si="193">IF($C124="","",AI124/$E124)</f>
        <v>0</v>
      </c>
      <c r="AK124" s="86">
        <f t="shared" ref="AK124:AK126" si="194">IF($B124="","",SUM(AI124+AE124))</f>
        <v>0</v>
      </c>
      <c r="AL124" s="85">
        <f t="shared" si="178"/>
        <v>0</v>
      </c>
      <c r="AM124" s="86">
        <f t="shared" si="179"/>
        <v>99.25</v>
      </c>
      <c r="AN124" s="85">
        <f t="shared" si="180"/>
        <v>1</v>
      </c>
      <c r="AO124" s="167"/>
      <c r="AP124" s="85">
        <f t="shared" ref="AP124:AP126" si="195">IF($C124="","",AO124/$E124)</f>
        <v>0</v>
      </c>
      <c r="AQ124" s="86">
        <f t="shared" ref="AQ124:AQ126" si="196">IF($B124="","",SUM(AO124+AK124))</f>
        <v>0</v>
      </c>
      <c r="AR124" s="85">
        <f t="shared" si="181"/>
        <v>0</v>
      </c>
      <c r="AS124" s="86">
        <f t="shared" si="182"/>
        <v>99.25</v>
      </c>
      <c r="AT124" s="85">
        <f t="shared" si="183"/>
        <v>1</v>
      </c>
      <c r="AU124" s="167"/>
      <c r="AV124" s="85">
        <f t="shared" ref="AV124:AV126" si="197">IF($C124="","",AU124/$E124)</f>
        <v>0</v>
      </c>
      <c r="AW124" s="86">
        <f t="shared" ref="AW124:AW126" si="198">IF($B124="","",SUM(AU124+AQ124))</f>
        <v>0</v>
      </c>
      <c r="AX124" s="85">
        <f t="shared" si="184"/>
        <v>0</v>
      </c>
      <c r="AY124" s="86">
        <f t="shared" si="185"/>
        <v>99.25</v>
      </c>
      <c r="AZ124" s="85">
        <f t="shared" si="186"/>
        <v>1</v>
      </c>
    </row>
    <row r="125" spans="1:52" ht="20.100000000000001" customHeight="1">
      <c r="A125" s="182" t="s">
        <v>5127</v>
      </c>
      <c r="B125" s="173" t="s">
        <v>4131</v>
      </c>
      <c r="C125" s="172" t="s">
        <v>4132</v>
      </c>
      <c r="D125" s="174" t="s">
        <v>3943</v>
      </c>
      <c r="E125" s="175">
        <v>85.5</v>
      </c>
      <c r="F125" s="175"/>
      <c r="G125" s="175"/>
      <c r="H125" s="175"/>
      <c r="I125" s="201"/>
      <c r="J125" s="205">
        <f t="shared" si="152"/>
        <v>85.5</v>
      </c>
      <c r="K125" s="203"/>
      <c r="L125" s="85">
        <f t="shared" si="164"/>
        <v>0</v>
      </c>
      <c r="M125" s="86">
        <f t="shared" si="165"/>
        <v>0</v>
      </c>
      <c r="N125" s="85">
        <f t="shared" si="166"/>
        <v>0</v>
      </c>
      <c r="O125" s="86">
        <f t="shared" si="167"/>
        <v>85.5</v>
      </c>
      <c r="P125" s="85">
        <f t="shared" si="168"/>
        <v>1</v>
      </c>
      <c r="Q125" s="187"/>
      <c r="R125" s="85">
        <f t="shared" si="187"/>
        <v>0</v>
      </c>
      <c r="S125" s="86">
        <f t="shared" si="188"/>
        <v>0</v>
      </c>
      <c r="T125" s="85">
        <f t="shared" si="169"/>
        <v>0</v>
      </c>
      <c r="U125" s="86">
        <f t="shared" si="170"/>
        <v>85.5</v>
      </c>
      <c r="V125" s="85">
        <f t="shared" si="171"/>
        <v>1</v>
      </c>
      <c r="W125" s="167"/>
      <c r="X125" s="85">
        <f t="shared" si="189"/>
        <v>0</v>
      </c>
      <c r="Y125" s="86">
        <f t="shared" si="190"/>
        <v>0</v>
      </c>
      <c r="Z125" s="85">
        <f t="shared" si="172"/>
        <v>0</v>
      </c>
      <c r="AA125" s="86">
        <f t="shared" si="173"/>
        <v>85.5</v>
      </c>
      <c r="AB125" s="85">
        <f t="shared" si="174"/>
        <v>1</v>
      </c>
      <c r="AC125" s="167"/>
      <c r="AD125" s="85">
        <f t="shared" si="191"/>
        <v>0</v>
      </c>
      <c r="AE125" s="86">
        <f t="shared" si="192"/>
        <v>0</v>
      </c>
      <c r="AF125" s="85">
        <f t="shared" si="175"/>
        <v>0</v>
      </c>
      <c r="AG125" s="86">
        <f t="shared" si="176"/>
        <v>85.5</v>
      </c>
      <c r="AH125" s="85">
        <f t="shared" si="177"/>
        <v>1</v>
      </c>
      <c r="AI125" s="167"/>
      <c r="AJ125" s="85">
        <f t="shared" si="193"/>
        <v>0</v>
      </c>
      <c r="AK125" s="86">
        <f t="shared" si="194"/>
        <v>0</v>
      </c>
      <c r="AL125" s="85">
        <f t="shared" si="178"/>
        <v>0</v>
      </c>
      <c r="AM125" s="86">
        <f t="shared" si="179"/>
        <v>85.5</v>
      </c>
      <c r="AN125" s="85">
        <f t="shared" si="180"/>
        <v>1</v>
      </c>
      <c r="AO125" s="167"/>
      <c r="AP125" s="85">
        <f t="shared" si="195"/>
        <v>0</v>
      </c>
      <c r="AQ125" s="86">
        <f t="shared" si="196"/>
        <v>0</v>
      </c>
      <c r="AR125" s="85">
        <f t="shared" si="181"/>
        <v>0</v>
      </c>
      <c r="AS125" s="86">
        <f t="shared" si="182"/>
        <v>85.5</v>
      </c>
      <c r="AT125" s="85">
        <f t="shared" si="183"/>
        <v>1</v>
      </c>
      <c r="AU125" s="167"/>
      <c r="AV125" s="85">
        <f t="shared" si="197"/>
        <v>0</v>
      </c>
      <c r="AW125" s="86">
        <f t="shared" si="198"/>
        <v>0</v>
      </c>
      <c r="AX125" s="85">
        <f t="shared" si="184"/>
        <v>0</v>
      </c>
      <c r="AY125" s="86">
        <f t="shared" si="185"/>
        <v>85.5</v>
      </c>
      <c r="AZ125" s="85">
        <f t="shared" si="186"/>
        <v>1</v>
      </c>
    </row>
    <row r="126" spans="1:52" ht="20.100000000000001" customHeight="1">
      <c r="A126" s="182" t="s">
        <v>5127</v>
      </c>
      <c r="B126" s="173" t="s">
        <v>4133</v>
      </c>
      <c r="C126" s="172" t="s">
        <v>4134</v>
      </c>
      <c r="D126" s="174" t="s">
        <v>3943</v>
      </c>
      <c r="E126" s="175">
        <v>167.55</v>
      </c>
      <c r="F126" s="175"/>
      <c r="G126" s="175"/>
      <c r="H126" s="175"/>
      <c r="I126" s="201"/>
      <c r="J126" s="205">
        <f t="shared" si="152"/>
        <v>167.55</v>
      </c>
      <c r="K126" s="203"/>
      <c r="L126" s="85">
        <f t="shared" si="164"/>
        <v>0</v>
      </c>
      <c r="M126" s="86">
        <f t="shared" si="165"/>
        <v>0</v>
      </c>
      <c r="N126" s="85">
        <f t="shared" si="166"/>
        <v>0</v>
      </c>
      <c r="O126" s="86">
        <f t="shared" si="167"/>
        <v>167.55</v>
      </c>
      <c r="P126" s="85">
        <f t="shared" si="168"/>
        <v>1</v>
      </c>
      <c r="Q126" s="187"/>
      <c r="R126" s="85">
        <f t="shared" si="187"/>
        <v>0</v>
      </c>
      <c r="S126" s="86">
        <f t="shared" si="188"/>
        <v>0</v>
      </c>
      <c r="T126" s="85">
        <f t="shared" si="169"/>
        <v>0</v>
      </c>
      <c r="U126" s="86">
        <f t="shared" si="170"/>
        <v>167.55</v>
      </c>
      <c r="V126" s="85">
        <f t="shared" si="171"/>
        <v>1</v>
      </c>
      <c r="W126" s="167"/>
      <c r="X126" s="85">
        <f t="shared" si="189"/>
        <v>0</v>
      </c>
      <c r="Y126" s="86">
        <f t="shared" si="190"/>
        <v>0</v>
      </c>
      <c r="Z126" s="85">
        <f t="shared" si="172"/>
        <v>0</v>
      </c>
      <c r="AA126" s="86">
        <f t="shared" si="173"/>
        <v>167.55</v>
      </c>
      <c r="AB126" s="85">
        <f t="shared" si="174"/>
        <v>1</v>
      </c>
      <c r="AC126" s="167"/>
      <c r="AD126" s="85">
        <f t="shared" si="191"/>
        <v>0</v>
      </c>
      <c r="AE126" s="86">
        <f t="shared" si="192"/>
        <v>0</v>
      </c>
      <c r="AF126" s="85">
        <f t="shared" si="175"/>
        <v>0</v>
      </c>
      <c r="AG126" s="86">
        <f t="shared" si="176"/>
        <v>167.55</v>
      </c>
      <c r="AH126" s="85">
        <f t="shared" si="177"/>
        <v>1</v>
      </c>
      <c r="AI126" s="167"/>
      <c r="AJ126" s="85">
        <f t="shared" si="193"/>
        <v>0</v>
      </c>
      <c r="AK126" s="86">
        <f t="shared" si="194"/>
        <v>0</v>
      </c>
      <c r="AL126" s="85">
        <f t="shared" si="178"/>
        <v>0</v>
      </c>
      <c r="AM126" s="86">
        <f t="shared" si="179"/>
        <v>167.55</v>
      </c>
      <c r="AN126" s="85">
        <f t="shared" si="180"/>
        <v>1</v>
      </c>
      <c r="AO126" s="167"/>
      <c r="AP126" s="85">
        <f t="shared" si="195"/>
        <v>0</v>
      </c>
      <c r="AQ126" s="86">
        <f t="shared" si="196"/>
        <v>0</v>
      </c>
      <c r="AR126" s="85">
        <f t="shared" si="181"/>
        <v>0</v>
      </c>
      <c r="AS126" s="86">
        <f t="shared" si="182"/>
        <v>167.55</v>
      </c>
      <c r="AT126" s="85">
        <f t="shared" si="183"/>
        <v>1</v>
      </c>
      <c r="AU126" s="167"/>
      <c r="AV126" s="85">
        <f t="shared" si="197"/>
        <v>0</v>
      </c>
      <c r="AW126" s="86">
        <f t="shared" si="198"/>
        <v>0</v>
      </c>
      <c r="AX126" s="85">
        <f t="shared" si="184"/>
        <v>0</v>
      </c>
      <c r="AY126" s="86">
        <f t="shared" si="185"/>
        <v>167.55</v>
      </c>
      <c r="AZ126" s="85">
        <f t="shared" si="186"/>
        <v>1</v>
      </c>
    </row>
    <row r="127" spans="1:52" ht="20.100000000000001" customHeight="1">
      <c r="A127" s="182" t="s">
        <v>5127</v>
      </c>
      <c r="B127" s="173" t="s">
        <v>4135</v>
      </c>
      <c r="C127" s="172" t="s">
        <v>4136</v>
      </c>
      <c r="D127" s="174" t="s">
        <v>3943</v>
      </c>
      <c r="E127" s="175">
        <v>167.55</v>
      </c>
      <c r="F127" s="175"/>
      <c r="G127" s="175"/>
      <c r="H127" s="175"/>
      <c r="I127" s="201"/>
      <c r="J127" s="205">
        <f t="shared" si="152"/>
        <v>167.55</v>
      </c>
      <c r="K127" s="203"/>
      <c r="L127" s="85">
        <f t="shared" si="86"/>
        <v>0</v>
      </c>
      <c r="M127" s="86">
        <f t="shared" si="87"/>
        <v>0</v>
      </c>
      <c r="N127" s="85">
        <f t="shared" si="88"/>
        <v>0</v>
      </c>
      <c r="O127" s="86">
        <f t="shared" si="89"/>
        <v>167.55</v>
      </c>
      <c r="P127" s="85">
        <f t="shared" si="90"/>
        <v>1</v>
      </c>
      <c r="Q127" s="187"/>
      <c r="R127" s="85">
        <f t="shared" ref="R127" si="199">IF($C127="","",Q127/$E127)</f>
        <v>0</v>
      </c>
      <c r="S127" s="86">
        <f t="shared" ref="S127" si="200">IF($B127="","",SUM(Q127+M127))</f>
        <v>0</v>
      </c>
      <c r="T127" s="85">
        <f t="shared" si="91"/>
        <v>0</v>
      </c>
      <c r="U127" s="86">
        <f t="shared" si="92"/>
        <v>167.55</v>
      </c>
      <c r="V127" s="85">
        <f t="shared" si="93"/>
        <v>1</v>
      </c>
      <c r="W127" s="167"/>
      <c r="X127" s="85">
        <f t="shared" ref="X127" si="201">IF($C127="","",W127/$E127)</f>
        <v>0</v>
      </c>
      <c r="Y127" s="86">
        <f t="shared" ref="Y127" si="202">IF($B127="","",SUM(W127+S127))</f>
        <v>0</v>
      </c>
      <c r="Z127" s="85">
        <f t="shared" si="94"/>
        <v>0</v>
      </c>
      <c r="AA127" s="86">
        <f t="shared" si="95"/>
        <v>167.55</v>
      </c>
      <c r="AB127" s="85">
        <f t="shared" si="96"/>
        <v>1</v>
      </c>
      <c r="AC127" s="167"/>
      <c r="AD127" s="85">
        <f t="shared" ref="AD127" si="203">IF($C127="","",AC127/$E127)</f>
        <v>0</v>
      </c>
      <c r="AE127" s="86">
        <f t="shared" ref="AE127" si="204">IF($B127="","",SUM(AC127+Y127))</f>
        <v>0</v>
      </c>
      <c r="AF127" s="85">
        <f t="shared" si="97"/>
        <v>0</v>
      </c>
      <c r="AG127" s="86">
        <f t="shared" si="98"/>
        <v>167.55</v>
      </c>
      <c r="AH127" s="85">
        <f t="shared" si="99"/>
        <v>1</v>
      </c>
      <c r="AI127" s="167"/>
      <c r="AJ127" s="85">
        <f t="shared" ref="AJ127" si="205">IF($C127="","",AI127/$E127)</f>
        <v>0</v>
      </c>
      <c r="AK127" s="86">
        <f t="shared" ref="AK127" si="206">IF($B127="","",SUM(AI127+AE127))</f>
        <v>0</v>
      </c>
      <c r="AL127" s="85">
        <f t="shared" si="100"/>
        <v>0</v>
      </c>
      <c r="AM127" s="86">
        <f t="shared" si="101"/>
        <v>167.55</v>
      </c>
      <c r="AN127" s="85">
        <f t="shared" si="102"/>
        <v>1</v>
      </c>
      <c r="AO127" s="167"/>
      <c r="AP127" s="85">
        <f t="shared" ref="AP127" si="207">IF($C127="","",AO127/$E127)</f>
        <v>0</v>
      </c>
      <c r="AQ127" s="86">
        <f t="shared" ref="AQ127" si="208">IF($B127="","",SUM(AO127+AK127))</f>
        <v>0</v>
      </c>
      <c r="AR127" s="85">
        <f t="shared" si="103"/>
        <v>0</v>
      </c>
      <c r="AS127" s="86">
        <f t="shared" si="104"/>
        <v>167.55</v>
      </c>
      <c r="AT127" s="85">
        <f t="shared" si="105"/>
        <v>1</v>
      </c>
      <c r="AU127" s="167"/>
      <c r="AV127" s="85">
        <f t="shared" ref="AV127" si="209">IF($C127="","",AU127/$E127)</f>
        <v>0</v>
      </c>
      <c r="AW127" s="86">
        <f t="shared" ref="AW127" si="210">IF($B127="","",SUM(AU127+AQ127))</f>
        <v>0</v>
      </c>
      <c r="AX127" s="85">
        <f t="shared" si="106"/>
        <v>0</v>
      </c>
      <c r="AY127" s="86">
        <f t="shared" si="107"/>
        <v>167.55</v>
      </c>
      <c r="AZ127" s="85">
        <f t="shared" si="108"/>
        <v>1</v>
      </c>
    </row>
    <row r="128" spans="1:52" ht="20.100000000000001" customHeight="1">
      <c r="A128" s="182" t="s">
        <v>5127</v>
      </c>
      <c r="B128" s="173" t="s">
        <v>4137</v>
      </c>
      <c r="C128" s="172" t="s">
        <v>4138</v>
      </c>
      <c r="D128" s="174" t="s">
        <v>3943</v>
      </c>
      <c r="E128" s="175">
        <v>167.55</v>
      </c>
      <c r="F128" s="175"/>
      <c r="G128" s="175"/>
      <c r="H128" s="175"/>
      <c r="I128" s="201"/>
      <c r="J128" s="205">
        <f t="shared" si="152"/>
        <v>167.55</v>
      </c>
      <c r="K128" s="203"/>
      <c r="L128" s="85">
        <f t="shared" ref="L128:L254" si="211">IF($C128="","",K128/$E128)</f>
        <v>0</v>
      </c>
      <c r="M128" s="86">
        <f t="shared" ref="M128:M254" si="212">IF($B128="","",SUM(K128))</f>
        <v>0</v>
      </c>
      <c r="N128" s="85">
        <f t="shared" ref="N128:N254" si="213">IF($B128="","",M128/$E128)</f>
        <v>0</v>
      </c>
      <c r="O128" s="86">
        <f t="shared" ref="O128:O254" si="214">IF($B128="","",$E128-M128)</f>
        <v>167.55</v>
      </c>
      <c r="P128" s="85">
        <f t="shared" ref="P128:P254" si="215">IF($B128="","",O128/$E128)</f>
        <v>1</v>
      </c>
      <c r="Q128" s="187"/>
      <c r="R128" s="85">
        <f t="shared" si="111"/>
        <v>0</v>
      </c>
      <c r="S128" s="86">
        <f t="shared" si="153"/>
        <v>0</v>
      </c>
      <c r="T128" s="85">
        <f t="shared" ref="T128:T254" si="216">IF($B128="","",S128/$E128)</f>
        <v>0</v>
      </c>
      <c r="U128" s="86">
        <f t="shared" ref="U128:U254" si="217">IF($B128="","",$E128-S128)</f>
        <v>167.55</v>
      </c>
      <c r="V128" s="85">
        <f t="shared" ref="V128:V254" si="218">IF($B128="","",U128/$E128)</f>
        <v>1</v>
      </c>
      <c r="W128" s="167"/>
      <c r="X128" s="85">
        <f t="shared" si="154"/>
        <v>0</v>
      </c>
      <c r="Y128" s="86">
        <f t="shared" si="155"/>
        <v>0</v>
      </c>
      <c r="Z128" s="85">
        <f t="shared" ref="Z128:Z254" si="219">IF($B128="","",Y128/$E128)</f>
        <v>0</v>
      </c>
      <c r="AA128" s="86">
        <f t="shared" ref="AA128:AA254" si="220">IF($B128="","",$E128-Y128)</f>
        <v>167.55</v>
      </c>
      <c r="AB128" s="85">
        <f t="shared" ref="AB128:AB254" si="221">IF($B128="","",AA128/$E128)</f>
        <v>1</v>
      </c>
      <c r="AC128" s="167"/>
      <c r="AD128" s="85">
        <f t="shared" si="156"/>
        <v>0</v>
      </c>
      <c r="AE128" s="86">
        <f t="shared" si="157"/>
        <v>0</v>
      </c>
      <c r="AF128" s="85">
        <f t="shared" ref="AF128:AF254" si="222">IF($B128="","",AE128/$E128)</f>
        <v>0</v>
      </c>
      <c r="AG128" s="86">
        <f t="shared" ref="AG128:AG254" si="223">IF($B128="","",$E128-AE128)</f>
        <v>167.55</v>
      </c>
      <c r="AH128" s="85">
        <f t="shared" ref="AH128:AH254" si="224">IF($B128="","",AG128/$E128)</f>
        <v>1</v>
      </c>
      <c r="AI128" s="167"/>
      <c r="AJ128" s="85">
        <f t="shared" si="158"/>
        <v>0</v>
      </c>
      <c r="AK128" s="86">
        <f t="shared" si="159"/>
        <v>0</v>
      </c>
      <c r="AL128" s="85">
        <f t="shared" ref="AL128:AL254" si="225">IF($B128="","",AK128/$E128)</f>
        <v>0</v>
      </c>
      <c r="AM128" s="86">
        <f t="shared" ref="AM128:AM254" si="226">IF($B128="","",$E128-AK128)</f>
        <v>167.55</v>
      </c>
      <c r="AN128" s="85">
        <f t="shared" ref="AN128:AN254" si="227">IF($B128="","",AM128/$E128)</f>
        <v>1</v>
      </c>
      <c r="AO128" s="167"/>
      <c r="AP128" s="85">
        <f t="shared" si="160"/>
        <v>0</v>
      </c>
      <c r="AQ128" s="86">
        <f t="shared" si="161"/>
        <v>0</v>
      </c>
      <c r="AR128" s="85">
        <f t="shared" ref="AR128:AR254" si="228">IF($B128="","",AQ128/$E128)</f>
        <v>0</v>
      </c>
      <c r="AS128" s="86">
        <f t="shared" ref="AS128:AS254" si="229">IF($B128="","",$E128-AQ128)</f>
        <v>167.55</v>
      </c>
      <c r="AT128" s="85">
        <f t="shared" ref="AT128:AT254" si="230">IF($B128="","",AS128/$E128)</f>
        <v>1</v>
      </c>
      <c r="AU128" s="167"/>
      <c r="AV128" s="85">
        <f t="shared" si="162"/>
        <v>0</v>
      </c>
      <c r="AW128" s="86">
        <f t="shared" si="163"/>
        <v>0</v>
      </c>
      <c r="AX128" s="85">
        <f t="shared" ref="AX128:AX254" si="231">IF($B128="","",AW128/$E128)</f>
        <v>0</v>
      </c>
      <c r="AY128" s="86">
        <f t="shared" ref="AY128:AY254" si="232">IF($B128="","",$E128-AW128)</f>
        <v>167.55</v>
      </c>
      <c r="AZ128" s="85">
        <f t="shared" ref="AZ128:AZ254" si="233">IF($B128="","",AY128/$E128)</f>
        <v>1</v>
      </c>
    </row>
    <row r="129" spans="1:52" ht="16.5">
      <c r="A129" s="181" t="s">
        <v>4803</v>
      </c>
      <c r="B129" s="178" t="s">
        <v>3857</v>
      </c>
      <c r="C129" s="179"/>
      <c r="D129" s="179"/>
      <c r="E129" s="179"/>
      <c r="F129" s="179"/>
      <c r="G129" s="179"/>
      <c r="H129" s="179"/>
      <c r="I129" s="179"/>
      <c r="J129" s="179"/>
      <c r="K129" s="175"/>
      <c r="L129" s="85"/>
      <c r="M129" s="85"/>
      <c r="N129" s="85"/>
      <c r="O129" s="85"/>
      <c r="P129" s="85"/>
      <c r="Q129" s="193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</row>
    <row r="130" spans="1:52" ht="33.75">
      <c r="A130" s="182" t="s">
        <v>4805</v>
      </c>
      <c r="B130" s="174" t="s">
        <v>4139</v>
      </c>
      <c r="C130" s="172" t="s">
        <v>4140</v>
      </c>
      <c r="D130" s="174" t="s">
        <v>3940</v>
      </c>
      <c r="E130" s="175">
        <v>2</v>
      </c>
      <c r="F130" s="175"/>
      <c r="G130" s="175"/>
      <c r="H130" s="175"/>
      <c r="I130" s="175"/>
      <c r="J130" s="205">
        <f t="shared" si="152"/>
        <v>2</v>
      </c>
      <c r="K130" s="175"/>
      <c r="L130" s="85">
        <f t="shared" si="211"/>
        <v>0</v>
      </c>
      <c r="M130" s="86">
        <f t="shared" si="212"/>
        <v>0</v>
      </c>
      <c r="N130" s="85">
        <f t="shared" si="213"/>
        <v>0</v>
      </c>
      <c r="O130" s="86">
        <f t="shared" si="214"/>
        <v>2</v>
      </c>
      <c r="P130" s="85">
        <f t="shared" si="215"/>
        <v>1</v>
      </c>
      <c r="Q130" s="187"/>
      <c r="R130" s="85">
        <f t="shared" si="111"/>
        <v>0</v>
      </c>
      <c r="S130" s="86">
        <f t="shared" si="153"/>
        <v>0</v>
      </c>
      <c r="T130" s="85">
        <f t="shared" si="216"/>
        <v>0</v>
      </c>
      <c r="U130" s="86">
        <f t="shared" si="217"/>
        <v>2</v>
      </c>
      <c r="V130" s="85">
        <f t="shared" si="218"/>
        <v>1</v>
      </c>
      <c r="W130" s="167"/>
      <c r="X130" s="85">
        <f t="shared" si="154"/>
        <v>0</v>
      </c>
      <c r="Y130" s="86">
        <f t="shared" si="155"/>
        <v>0</v>
      </c>
      <c r="Z130" s="85">
        <f t="shared" si="219"/>
        <v>0</v>
      </c>
      <c r="AA130" s="86">
        <f t="shared" si="220"/>
        <v>2</v>
      </c>
      <c r="AB130" s="85">
        <f t="shared" si="221"/>
        <v>1</v>
      </c>
      <c r="AC130" s="167"/>
      <c r="AD130" s="85">
        <f t="shared" si="156"/>
        <v>0</v>
      </c>
      <c r="AE130" s="86">
        <f t="shared" si="157"/>
        <v>0</v>
      </c>
      <c r="AF130" s="85">
        <f t="shared" si="222"/>
        <v>0</v>
      </c>
      <c r="AG130" s="86">
        <f t="shared" si="223"/>
        <v>2</v>
      </c>
      <c r="AH130" s="85">
        <f t="shared" si="224"/>
        <v>1</v>
      </c>
      <c r="AI130" s="167"/>
      <c r="AJ130" s="85">
        <f t="shared" si="158"/>
        <v>0</v>
      </c>
      <c r="AK130" s="86">
        <f t="shared" si="159"/>
        <v>0</v>
      </c>
      <c r="AL130" s="85">
        <f t="shared" si="225"/>
        <v>0</v>
      </c>
      <c r="AM130" s="86">
        <f t="shared" si="226"/>
        <v>2</v>
      </c>
      <c r="AN130" s="85">
        <f t="shared" si="227"/>
        <v>1</v>
      </c>
      <c r="AO130" s="167"/>
      <c r="AP130" s="85">
        <f t="shared" si="160"/>
        <v>0</v>
      </c>
      <c r="AQ130" s="86">
        <f t="shared" si="161"/>
        <v>0</v>
      </c>
      <c r="AR130" s="85">
        <f t="shared" si="228"/>
        <v>0</v>
      </c>
      <c r="AS130" s="86">
        <f t="shared" si="229"/>
        <v>2</v>
      </c>
      <c r="AT130" s="85">
        <f t="shared" si="230"/>
        <v>1</v>
      </c>
      <c r="AU130" s="167"/>
      <c r="AV130" s="85">
        <f t="shared" si="162"/>
        <v>0</v>
      </c>
      <c r="AW130" s="86">
        <f t="shared" si="163"/>
        <v>0</v>
      </c>
      <c r="AX130" s="85">
        <f t="shared" si="231"/>
        <v>0</v>
      </c>
      <c r="AY130" s="86">
        <f t="shared" si="232"/>
        <v>2</v>
      </c>
      <c r="AZ130" s="85">
        <f t="shared" si="233"/>
        <v>1</v>
      </c>
    </row>
    <row r="131" spans="1:52" ht="33.75">
      <c r="A131" s="182" t="s">
        <v>4806</v>
      </c>
      <c r="B131" s="174" t="s">
        <v>4141</v>
      </c>
      <c r="C131" s="172" t="s">
        <v>4142</v>
      </c>
      <c r="D131" s="174" t="s">
        <v>3943</v>
      </c>
      <c r="E131" s="175">
        <v>39.44</v>
      </c>
      <c r="F131" s="175"/>
      <c r="G131" s="175"/>
      <c r="H131" s="175"/>
      <c r="I131" s="175"/>
      <c r="J131" s="205">
        <f t="shared" si="152"/>
        <v>39.44</v>
      </c>
      <c r="K131" s="175"/>
      <c r="L131" s="85">
        <f t="shared" si="211"/>
        <v>0</v>
      </c>
      <c r="M131" s="86">
        <f t="shared" si="212"/>
        <v>0</v>
      </c>
      <c r="N131" s="85">
        <f t="shared" si="213"/>
        <v>0</v>
      </c>
      <c r="O131" s="86">
        <f t="shared" si="214"/>
        <v>39.44</v>
      </c>
      <c r="P131" s="85">
        <f t="shared" si="215"/>
        <v>1</v>
      </c>
      <c r="Q131" s="187"/>
      <c r="R131" s="85">
        <f t="shared" si="111"/>
        <v>0</v>
      </c>
      <c r="S131" s="86">
        <f t="shared" si="153"/>
        <v>0</v>
      </c>
      <c r="T131" s="85">
        <f t="shared" si="216"/>
        <v>0</v>
      </c>
      <c r="U131" s="86">
        <f t="shared" si="217"/>
        <v>39.44</v>
      </c>
      <c r="V131" s="85">
        <f t="shared" si="218"/>
        <v>1</v>
      </c>
      <c r="W131" s="167"/>
      <c r="X131" s="85">
        <f t="shared" si="154"/>
        <v>0</v>
      </c>
      <c r="Y131" s="86">
        <f t="shared" si="155"/>
        <v>0</v>
      </c>
      <c r="Z131" s="85">
        <f t="shared" si="219"/>
        <v>0</v>
      </c>
      <c r="AA131" s="86">
        <f t="shared" si="220"/>
        <v>39.44</v>
      </c>
      <c r="AB131" s="85">
        <f t="shared" si="221"/>
        <v>1</v>
      </c>
      <c r="AC131" s="167"/>
      <c r="AD131" s="85">
        <f t="shared" si="156"/>
        <v>0</v>
      </c>
      <c r="AE131" s="86">
        <f t="shared" si="157"/>
        <v>0</v>
      </c>
      <c r="AF131" s="85">
        <f t="shared" si="222"/>
        <v>0</v>
      </c>
      <c r="AG131" s="86">
        <f t="shared" si="223"/>
        <v>39.44</v>
      </c>
      <c r="AH131" s="85">
        <f t="shared" si="224"/>
        <v>1</v>
      </c>
      <c r="AI131" s="167"/>
      <c r="AJ131" s="85">
        <f t="shared" si="158"/>
        <v>0</v>
      </c>
      <c r="AK131" s="86">
        <f t="shared" si="159"/>
        <v>0</v>
      </c>
      <c r="AL131" s="85">
        <f t="shared" si="225"/>
        <v>0</v>
      </c>
      <c r="AM131" s="86">
        <f t="shared" si="226"/>
        <v>39.44</v>
      </c>
      <c r="AN131" s="85">
        <f t="shared" si="227"/>
        <v>1</v>
      </c>
      <c r="AO131" s="167"/>
      <c r="AP131" s="85">
        <f t="shared" si="160"/>
        <v>0</v>
      </c>
      <c r="AQ131" s="86">
        <f t="shared" si="161"/>
        <v>0</v>
      </c>
      <c r="AR131" s="85">
        <f t="shared" si="228"/>
        <v>0</v>
      </c>
      <c r="AS131" s="86">
        <f t="shared" si="229"/>
        <v>39.44</v>
      </c>
      <c r="AT131" s="85">
        <f t="shared" si="230"/>
        <v>1</v>
      </c>
      <c r="AU131" s="167"/>
      <c r="AV131" s="85">
        <f t="shared" si="162"/>
        <v>0</v>
      </c>
      <c r="AW131" s="86">
        <f t="shared" si="163"/>
        <v>0</v>
      </c>
      <c r="AX131" s="85">
        <f t="shared" si="231"/>
        <v>0</v>
      </c>
      <c r="AY131" s="86">
        <f t="shared" si="232"/>
        <v>39.44</v>
      </c>
      <c r="AZ131" s="85">
        <f t="shared" si="233"/>
        <v>1</v>
      </c>
    </row>
    <row r="132" spans="1:52" ht="45">
      <c r="A132" s="182" t="s">
        <v>4807</v>
      </c>
      <c r="B132" s="174" t="s">
        <v>4143</v>
      </c>
      <c r="C132" s="172" t="s">
        <v>4144</v>
      </c>
      <c r="D132" s="174" t="s">
        <v>3943</v>
      </c>
      <c r="E132" s="175">
        <v>4.2</v>
      </c>
      <c r="F132" s="175"/>
      <c r="G132" s="175"/>
      <c r="H132" s="175"/>
      <c r="I132" s="175"/>
      <c r="J132" s="205">
        <f t="shared" si="152"/>
        <v>4.2</v>
      </c>
      <c r="K132" s="175"/>
      <c r="L132" s="85">
        <f t="shared" si="211"/>
        <v>0</v>
      </c>
      <c r="M132" s="86">
        <f t="shared" si="212"/>
        <v>0</v>
      </c>
      <c r="N132" s="85">
        <f t="shared" si="213"/>
        <v>0</v>
      </c>
      <c r="O132" s="86">
        <f t="shared" si="214"/>
        <v>4.2</v>
      </c>
      <c r="P132" s="85">
        <f t="shared" si="215"/>
        <v>1</v>
      </c>
      <c r="Q132" s="187"/>
      <c r="R132" s="85">
        <f t="shared" si="111"/>
        <v>0</v>
      </c>
      <c r="S132" s="86">
        <f t="shared" si="153"/>
        <v>0</v>
      </c>
      <c r="T132" s="85">
        <f t="shared" si="216"/>
        <v>0</v>
      </c>
      <c r="U132" s="86">
        <f t="shared" si="217"/>
        <v>4.2</v>
      </c>
      <c r="V132" s="85">
        <f t="shared" si="218"/>
        <v>1</v>
      </c>
      <c r="W132" s="167"/>
      <c r="X132" s="85">
        <f t="shared" si="154"/>
        <v>0</v>
      </c>
      <c r="Y132" s="86">
        <f t="shared" si="155"/>
        <v>0</v>
      </c>
      <c r="Z132" s="85">
        <f t="shared" si="219"/>
        <v>0</v>
      </c>
      <c r="AA132" s="86">
        <f t="shared" si="220"/>
        <v>4.2</v>
      </c>
      <c r="AB132" s="85">
        <f t="shared" si="221"/>
        <v>1</v>
      </c>
      <c r="AC132" s="167"/>
      <c r="AD132" s="85">
        <f t="shared" si="156"/>
        <v>0</v>
      </c>
      <c r="AE132" s="86">
        <f t="shared" si="157"/>
        <v>0</v>
      </c>
      <c r="AF132" s="85">
        <f t="shared" si="222"/>
        <v>0</v>
      </c>
      <c r="AG132" s="86">
        <f t="shared" si="223"/>
        <v>4.2</v>
      </c>
      <c r="AH132" s="85">
        <f t="shared" si="224"/>
        <v>1</v>
      </c>
      <c r="AI132" s="167"/>
      <c r="AJ132" s="85">
        <f t="shared" si="158"/>
        <v>0</v>
      </c>
      <c r="AK132" s="86">
        <f t="shared" si="159"/>
        <v>0</v>
      </c>
      <c r="AL132" s="85">
        <f t="shared" si="225"/>
        <v>0</v>
      </c>
      <c r="AM132" s="86">
        <f t="shared" si="226"/>
        <v>4.2</v>
      </c>
      <c r="AN132" s="85">
        <f t="shared" si="227"/>
        <v>1</v>
      </c>
      <c r="AO132" s="167"/>
      <c r="AP132" s="85">
        <f t="shared" si="160"/>
        <v>0</v>
      </c>
      <c r="AQ132" s="86">
        <f t="shared" si="161"/>
        <v>0</v>
      </c>
      <c r="AR132" s="85">
        <f t="shared" si="228"/>
        <v>0</v>
      </c>
      <c r="AS132" s="86">
        <f t="shared" si="229"/>
        <v>4.2</v>
      </c>
      <c r="AT132" s="85">
        <f t="shared" si="230"/>
        <v>1</v>
      </c>
      <c r="AU132" s="167"/>
      <c r="AV132" s="85">
        <f t="shared" si="162"/>
        <v>0</v>
      </c>
      <c r="AW132" s="86">
        <f t="shared" si="163"/>
        <v>0</v>
      </c>
      <c r="AX132" s="85">
        <f t="shared" si="231"/>
        <v>0</v>
      </c>
      <c r="AY132" s="86">
        <f t="shared" si="232"/>
        <v>4.2</v>
      </c>
      <c r="AZ132" s="85">
        <f t="shared" si="233"/>
        <v>1</v>
      </c>
    </row>
    <row r="133" spans="1:52" ht="56.25">
      <c r="A133" s="182" t="s">
        <v>4808</v>
      </c>
      <c r="B133" s="174" t="s">
        <v>4145</v>
      </c>
      <c r="C133" s="172" t="s">
        <v>4146</v>
      </c>
      <c r="D133" s="174" t="s">
        <v>3943</v>
      </c>
      <c r="E133" s="175">
        <v>3.57</v>
      </c>
      <c r="F133" s="175"/>
      <c r="G133" s="175"/>
      <c r="H133" s="175"/>
      <c r="I133" s="175"/>
      <c r="J133" s="205">
        <f t="shared" si="152"/>
        <v>3.57</v>
      </c>
      <c r="K133" s="175"/>
      <c r="L133" s="85">
        <f t="shared" si="211"/>
        <v>0</v>
      </c>
      <c r="M133" s="86">
        <f t="shared" si="212"/>
        <v>0</v>
      </c>
      <c r="N133" s="85">
        <f t="shared" si="213"/>
        <v>0</v>
      </c>
      <c r="O133" s="86">
        <f t="shared" si="214"/>
        <v>3.57</v>
      </c>
      <c r="P133" s="85">
        <f t="shared" si="215"/>
        <v>1</v>
      </c>
      <c r="Q133" s="187"/>
      <c r="R133" s="85">
        <f t="shared" si="111"/>
        <v>0</v>
      </c>
      <c r="S133" s="86">
        <f t="shared" si="153"/>
        <v>0</v>
      </c>
      <c r="T133" s="85">
        <f t="shared" si="216"/>
        <v>0</v>
      </c>
      <c r="U133" s="86">
        <f t="shared" si="217"/>
        <v>3.57</v>
      </c>
      <c r="V133" s="85">
        <f t="shared" si="218"/>
        <v>1</v>
      </c>
      <c r="W133" s="167"/>
      <c r="X133" s="85">
        <f t="shared" si="154"/>
        <v>0</v>
      </c>
      <c r="Y133" s="86">
        <f t="shared" si="155"/>
        <v>0</v>
      </c>
      <c r="Z133" s="85">
        <f t="shared" si="219"/>
        <v>0</v>
      </c>
      <c r="AA133" s="86">
        <f t="shared" si="220"/>
        <v>3.57</v>
      </c>
      <c r="AB133" s="85">
        <f t="shared" si="221"/>
        <v>1</v>
      </c>
      <c r="AC133" s="167"/>
      <c r="AD133" s="85">
        <f t="shared" si="156"/>
        <v>0</v>
      </c>
      <c r="AE133" s="86">
        <f t="shared" si="157"/>
        <v>0</v>
      </c>
      <c r="AF133" s="85">
        <f t="shared" si="222"/>
        <v>0</v>
      </c>
      <c r="AG133" s="86">
        <f t="shared" si="223"/>
        <v>3.57</v>
      </c>
      <c r="AH133" s="85">
        <f t="shared" si="224"/>
        <v>1</v>
      </c>
      <c r="AI133" s="167"/>
      <c r="AJ133" s="85">
        <f t="shared" si="158"/>
        <v>0</v>
      </c>
      <c r="AK133" s="86">
        <f t="shared" si="159"/>
        <v>0</v>
      </c>
      <c r="AL133" s="85">
        <f t="shared" si="225"/>
        <v>0</v>
      </c>
      <c r="AM133" s="86">
        <f t="shared" si="226"/>
        <v>3.57</v>
      </c>
      <c r="AN133" s="85">
        <f t="shared" si="227"/>
        <v>1</v>
      </c>
      <c r="AO133" s="167"/>
      <c r="AP133" s="85">
        <f t="shared" si="160"/>
        <v>0</v>
      </c>
      <c r="AQ133" s="86">
        <f t="shared" si="161"/>
        <v>0</v>
      </c>
      <c r="AR133" s="85">
        <f t="shared" si="228"/>
        <v>0</v>
      </c>
      <c r="AS133" s="86">
        <f t="shared" si="229"/>
        <v>3.57</v>
      </c>
      <c r="AT133" s="85">
        <f t="shared" si="230"/>
        <v>1</v>
      </c>
      <c r="AU133" s="167"/>
      <c r="AV133" s="85">
        <f t="shared" si="162"/>
        <v>0</v>
      </c>
      <c r="AW133" s="86">
        <f t="shared" si="163"/>
        <v>0</v>
      </c>
      <c r="AX133" s="85">
        <f t="shared" si="231"/>
        <v>0</v>
      </c>
      <c r="AY133" s="86">
        <f t="shared" si="232"/>
        <v>3.57</v>
      </c>
      <c r="AZ133" s="85">
        <f t="shared" si="233"/>
        <v>1</v>
      </c>
    </row>
    <row r="134" spans="1:52" ht="20.100000000000001" customHeight="1">
      <c r="A134" s="182" t="s">
        <v>4809</v>
      </c>
      <c r="B134" s="174" t="s">
        <v>4147</v>
      </c>
      <c r="C134" s="172" t="s">
        <v>4148</v>
      </c>
      <c r="D134" s="174" t="s">
        <v>3943</v>
      </c>
      <c r="E134" s="175">
        <v>4.0599999999999996</v>
      </c>
      <c r="F134" s="175"/>
      <c r="G134" s="175"/>
      <c r="H134" s="175"/>
      <c r="I134" s="175"/>
      <c r="J134" s="205">
        <f t="shared" si="152"/>
        <v>4.0599999999999996</v>
      </c>
      <c r="K134" s="175"/>
      <c r="L134" s="85">
        <f t="shared" si="211"/>
        <v>0</v>
      </c>
      <c r="M134" s="86">
        <f t="shared" si="212"/>
        <v>0</v>
      </c>
      <c r="N134" s="85">
        <f t="shared" si="213"/>
        <v>0</v>
      </c>
      <c r="O134" s="86">
        <f t="shared" si="214"/>
        <v>4.0599999999999996</v>
      </c>
      <c r="P134" s="85">
        <f t="shared" si="215"/>
        <v>1</v>
      </c>
      <c r="Q134" s="187"/>
      <c r="R134" s="85">
        <f t="shared" si="111"/>
        <v>0</v>
      </c>
      <c r="S134" s="86">
        <f t="shared" si="153"/>
        <v>0</v>
      </c>
      <c r="T134" s="85">
        <f t="shared" si="216"/>
        <v>0</v>
      </c>
      <c r="U134" s="86">
        <f t="shared" si="217"/>
        <v>4.0599999999999996</v>
      </c>
      <c r="V134" s="85">
        <f t="shared" si="218"/>
        <v>1</v>
      </c>
      <c r="W134" s="167"/>
      <c r="X134" s="85">
        <f t="shared" si="154"/>
        <v>0</v>
      </c>
      <c r="Y134" s="86">
        <f t="shared" si="155"/>
        <v>0</v>
      </c>
      <c r="Z134" s="85">
        <f t="shared" si="219"/>
        <v>0</v>
      </c>
      <c r="AA134" s="86">
        <f t="shared" si="220"/>
        <v>4.0599999999999996</v>
      </c>
      <c r="AB134" s="85">
        <f t="shared" si="221"/>
        <v>1</v>
      </c>
      <c r="AC134" s="167"/>
      <c r="AD134" s="85">
        <f t="shared" si="156"/>
        <v>0</v>
      </c>
      <c r="AE134" s="86">
        <f t="shared" si="157"/>
        <v>0</v>
      </c>
      <c r="AF134" s="85">
        <f t="shared" si="222"/>
        <v>0</v>
      </c>
      <c r="AG134" s="86">
        <f t="shared" si="223"/>
        <v>4.0599999999999996</v>
      </c>
      <c r="AH134" s="85">
        <f t="shared" si="224"/>
        <v>1</v>
      </c>
      <c r="AI134" s="167"/>
      <c r="AJ134" s="85">
        <f t="shared" si="158"/>
        <v>0</v>
      </c>
      <c r="AK134" s="86">
        <f t="shared" si="159"/>
        <v>0</v>
      </c>
      <c r="AL134" s="85">
        <f t="shared" si="225"/>
        <v>0</v>
      </c>
      <c r="AM134" s="86">
        <f t="shared" si="226"/>
        <v>4.0599999999999996</v>
      </c>
      <c r="AN134" s="85">
        <f t="shared" si="227"/>
        <v>1</v>
      </c>
      <c r="AO134" s="167"/>
      <c r="AP134" s="85">
        <f t="shared" si="160"/>
        <v>0</v>
      </c>
      <c r="AQ134" s="86">
        <f t="shared" si="161"/>
        <v>0</v>
      </c>
      <c r="AR134" s="85">
        <f t="shared" si="228"/>
        <v>0</v>
      </c>
      <c r="AS134" s="86">
        <f t="shared" si="229"/>
        <v>4.0599999999999996</v>
      </c>
      <c r="AT134" s="85">
        <f t="shared" si="230"/>
        <v>1</v>
      </c>
      <c r="AU134" s="167"/>
      <c r="AV134" s="85">
        <f t="shared" si="162"/>
        <v>0</v>
      </c>
      <c r="AW134" s="86">
        <f t="shared" si="163"/>
        <v>0</v>
      </c>
      <c r="AX134" s="85">
        <f t="shared" si="231"/>
        <v>0</v>
      </c>
      <c r="AY134" s="86">
        <f t="shared" si="232"/>
        <v>4.0599999999999996</v>
      </c>
      <c r="AZ134" s="85">
        <f t="shared" si="233"/>
        <v>1</v>
      </c>
    </row>
    <row r="135" spans="1:52" ht="22.5">
      <c r="A135" s="182" t="s">
        <v>4810</v>
      </c>
      <c r="B135" s="174" t="s">
        <v>4149</v>
      </c>
      <c r="C135" s="172" t="s">
        <v>4150</v>
      </c>
      <c r="D135" s="174" t="s">
        <v>3940</v>
      </c>
      <c r="E135" s="175">
        <v>10.99</v>
      </c>
      <c r="F135" s="175"/>
      <c r="G135" s="175"/>
      <c r="H135" s="175"/>
      <c r="I135" s="175"/>
      <c r="J135" s="205">
        <f t="shared" si="152"/>
        <v>10.99</v>
      </c>
      <c r="K135" s="175"/>
      <c r="L135" s="85">
        <f t="shared" si="211"/>
        <v>0</v>
      </c>
      <c r="M135" s="86">
        <f t="shared" si="212"/>
        <v>0</v>
      </c>
      <c r="N135" s="85">
        <f t="shared" si="213"/>
        <v>0</v>
      </c>
      <c r="O135" s="86">
        <f t="shared" si="214"/>
        <v>10.99</v>
      </c>
      <c r="P135" s="85">
        <f t="shared" si="215"/>
        <v>1</v>
      </c>
      <c r="Q135" s="187"/>
      <c r="R135" s="85">
        <f t="shared" si="111"/>
        <v>0</v>
      </c>
      <c r="S135" s="86">
        <f t="shared" si="153"/>
        <v>0</v>
      </c>
      <c r="T135" s="85">
        <f t="shared" si="216"/>
        <v>0</v>
      </c>
      <c r="U135" s="86">
        <f t="shared" si="217"/>
        <v>10.99</v>
      </c>
      <c r="V135" s="85">
        <f t="shared" si="218"/>
        <v>1</v>
      </c>
      <c r="W135" s="167"/>
      <c r="X135" s="85">
        <f t="shared" si="154"/>
        <v>0</v>
      </c>
      <c r="Y135" s="86">
        <f t="shared" si="155"/>
        <v>0</v>
      </c>
      <c r="Z135" s="85">
        <f t="shared" si="219"/>
        <v>0</v>
      </c>
      <c r="AA135" s="86">
        <f t="shared" si="220"/>
        <v>10.99</v>
      </c>
      <c r="AB135" s="85">
        <f t="shared" si="221"/>
        <v>1</v>
      </c>
      <c r="AC135" s="167"/>
      <c r="AD135" s="85">
        <f t="shared" si="156"/>
        <v>0</v>
      </c>
      <c r="AE135" s="86">
        <f t="shared" si="157"/>
        <v>0</v>
      </c>
      <c r="AF135" s="85">
        <f t="shared" si="222"/>
        <v>0</v>
      </c>
      <c r="AG135" s="86">
        <f t="shared" si="223"/>
        <v>10.99</v>
      </c>
      <c r="AH135" s="85">
        <f t="shared" si="224"/>
        <v>1</v>
      </c>
      <c r="AI135" s="167"/>
      <c r="AJ135" s="85">
        <f t="shared" si="158"/>
        <v>0</v>
      </c>
      <c r="AK135" s="86">
        <f t="shared" si="159"/>
        <v>0</v>
      </c>
      <c r="AL135" s="85">
        <f t="shared" si="225"/>
        <v>0</v>
      </c>
      <c r="AM135" s="86">
        <f t="shared" si="226"/>
        <v>10.99</v>
      </c>
      <c r="AN135" s="85">
        <f t="shared" si="227"/>
        <v>1</v>
      </c>
      <c r="AO135" s="167"/>
      <c r="AP135" s="85">
        <f t="shared" si="160"/>
        <v>0</v>
      </c>
      <c r="AQ135" s="86">
        <f t="shared" si="161"/>
        <v>0</v>
      </c>
      <c r="AR135" s="85">
        <f t="shared" si="228"/>
        <v>0</v>
      </c>
      <c r="AS135" s="86">
        <f t="shared" si="229"/>
        <v>10.99</v>
      </c>
      <c r="AT135" s="85">
        <f t="shared" si="230"/>
        <v>1</v>
      </c>
      <c r="AU135" s="167"/>
      <c r="AV135" s="85">
        <f t="shared" si="162"/>
        <v>0</v>
      </c>
      <c r="AW135" s="86">
        <f t="shared" si="163"/>
        <v>0</v>
      </c>
      <c r="AX135" s="85">
        <f t="shared" si="231"/>
        <v>0</v>
      </c>
      <c r="AY135" s="86">
        <f t="shared" si="232"/>
        <v>10.99</v>
      </c>
      <c r="AZ135" s="85">
        <f t="shared" si="233"/>
        <v>1</v>
      </c>
    </row>
    <row r="136" spans="1:52" ht="45">
      <c r="A136" s="182" t="s">
        <v>4811</v>
      </c>
      <c r="B136" s="174" t="s">
        <v>4151</v>
      </c>
      <c r="C136" s="172" t="s">
        <v>4152</v>
      </c>
      <c r="D136" s="174" t="s">
        <v>3943</v>
      </c>
      <c r="E136" s="175">
        <v>4.2</v>
      </c>
      <c r="F136" s="175"/>
      <c r="G136" s="175"/>
      <c r="H136" s="175"/>
      <c r="I136" s="175"/>
      <c r="J136" s="205">
        <f t="shared" si="152"/>
        <v>4.2</v>
      </c>
      <c r="K136" s="175"/>
      <c r="L136" s="85">
        <f t="shared" si="211"/>
        <v>0</v>
      </c>
      <c r="M136" s="86">
        <f t="shared" si="212"/>
        <v>0</v>
      </c>
      <c r="N136" s="85">
        <f t="shared" si="213"/>
        <v>0</v>
      </c>
      <c r="O136" s="86">
        <f t="shared" si="214"/>
        <v>4.2</v>
      </c>
      <c r="P136" s="85">
        <f t="shared" si="215"/>
        <v>1</v>
      </c>
      <c r="Q136" s="187"/>
      <c r="R136" s="85">
        <f t="shared" si="111"/>
        <v>0</v>
      </c>
      <c r="S136" s="86">
        <f t="shared" si="153"/>
        <v>0</v>
      </c>
      <c r="T136" s="85">
        <f t="shared" si="216"/>
        <v>0</v>
      </c>
      <c r="U136" s="86">
        <f t="shared" si="217"/>
        <v>4.2</v>
      </c>
      <c r="V136" s="85">
        <f t="shared" si="218"/>
        <v>1</v>
      </c>
      <c r="W136" s="167"/>
      <c r="X136" s="85">
        <f t="shared" si="154"/>
        <v>0</v>
      </c>
      <c r="Y136" s="86">
        <f t="shared" si="155"/>
        <v>0</v>
      </c>
      <c r="Z136" s="85">
        <f t="shared" si="219"/>
        <v>0</v>
      </c>
      <c r="AA136" s="86">
        <f t="shared" si="220"/>
        <v>4.2</v>
      </c>
      <c r="AB136" s="85">
        <f t="shared" si="221"/>
        <v>1</v>
      </c>
      <c r="AC136" s="167"/>
      <c r="AD136" s="85">
        <f t="shared" si="156"/>
        <v>0</v>
      </c>
      <c r="AE136" s="86">
        <f t="shared" si="157"/>
        <v>0</v>
      </c>
      <c r="AF136" s="85">
        <f t="shared" si="222"/>
        <v>0</v>
      </c>
      <c r="AG136" s="86">
        <f t="shared" si="223"/>
        <v>4.2</v>
      </c>
      <c r="AH136" s="85">
        <f t="shared" si="224"/>
        <v>1</v>
      </c>
      <c r="AI136" s="167"/>
      <c r="AJ136" s="85">
        <f t="shared" si="158"/>
        <v>0</v>
      </c>
      <c r="AK136" s="86">
        <f t="shared" si="159"/>
        <v>0</v>
      </c>
      <c r="AL136" s="85">
        <f t="shared" si="225"/>
        <v>0</v>
      </c>
      <c r="AM136" s="86">
        <f t="shared" si="226"/>
        <v>4.2</v>
      </c>
      <c r="AN136" s="85">
        <f t="shared" si="227"/>
        <v>1</v>
      </c>
      <c r="AO136" s="167"/>
      <c r="AP136" s="85">
        <f t="shared" si="160"/>
        <v>0</v>
      </c>
      <c r="AQ136" s="86">
        <f t="shared" si="161"/>
        <v>0</v>
      </c>
      <c r="AR136" s="85">
        <f t="shared" si="228"/>
        <v>0</v>
      </c>
      <c r="AS136" s="86">
        <f t="shared" si="229"/>
        <v>4.2</v>
      </c>
      <c r="AT136" s="85">
        <f t="shared" si="230"/>
        <v>1</v>
      </c>
      <c r="AU136" s="167"/>
      <c r="AV136" s="85">
        <f t="shared" si="162"/>
        <v>0</v>
      </c>
      <c r="AW136" s="86">
        <f t="shared" si="163"/>
        <v>0</v>
      </c>
      <c r="AX136" s="85">
        <f t="shared" si="231"/>
        <v>0</v>
      </c>
      <c r="AY136" s="86">
        <f t="shared" si="232"/>
        <v>4.2</v>
      </c>
      <c r="AZ136" s="85">
        <f t="shared" si="233"/>
        <v>1</v>
      </c>
    </row>
    <row r="137" spans="1:52" ht="33.75">
      <c r="A137" s="182" t="s">
        <v>4812</v>
      </c>
      <c r="B137" s="174" t="s">
        <v>4153</v>
      </c>
      <c r="C137" s="172" t="s">
        <v>4154</v>
      </c>
      <c r="D137" s="174" t="s">
        <v>3937</v>
      </c>
      <c r="E137" s="175">
        <v>20.2</v>
      </c>
      <c r="F137" s="175"/>
      <c r="G137" s="175"/>
      <c r="H137" s="175"/>
      <c r="I137" s="175"/>
      <c r="J137" s="205">
        <f t="shared" si="152"/>
        <v>20.2</v>
      </c>
      <c r="K137" s="175"/>
      <c r="L137" s="85">
        <f t="shared" ref="L137" si="234">IF($C137="","",K137/$E137)</f>
        <v>0</v>
      </c>
      <c r="M137" s="86">
        <f t="shared" ref="M137" si="235">IF($B137="","",SUM(K137))</f>
        <v>0</v>
      </c>
      <c r="N137" s="85">
        <f t="shared" ref="N137" si="236">IF($B137="","",M137/$E137)</f>
        <v>0</v>
      </c>
      <c r="O137" s="86">
        <f t="shared" ref="O137" si="237">IF($B137="","",$E137-M137)</f>
        <v>20.2</v>
      </c>
      <c r="P137" s="85">
        <f t="shared" ref="P137" si="238">IF($B137="","",O137/$E137)</f>
        <v>1</v>
      </c>
      <c r="Q137" s="187"/>
      <c r="R137" s="85">
        <f t="shared" ref="R137" si="239">IF($C137="","",Q137/$E137)</f>
        <v>0</v>
      </c>
      <c r="S137" s="86">
        <f t="shared" ref="S137" si="240">IF($B137="","",SUM(Q137+M137))</f>
        <v>0</v>
      </c>
      <c r="T137" s="85">
        <f t="shared" ref="T137" si="241">IF($B137="","",S137/$E137)</f>
        <v>0</v>
      </c>
      <c r="U137" s="86">
        <f t="shared" ref="U137" si="242">IF($B137="","",$E137-S137)</f>
        <v>20.2</v>
      </c>
      <c r="V137" s="85">
        <f t="shared" ref="V137" si="243">IF($B137="","",U137/$E137)</f>
        <v>1</v>
      </c>
      <c r="W137" s="167"/>
      <c r="X137" s="85">
        <f t="shared" ref="X137" si="244">IF($C137="","",W137/$E137)</f>
        <v>0</v>
      </c>
      <c r="Y137" s="86">
        <f t="shared" ref="Y137" si="245">IF($B137="","",SUM(W137+S137))</f>
        <v>0</v>
      </c>
      <c r="Z137" s="85">
        <f t="shared" ref="Z137" si="246">IF($B137="","",Y137/$E137)</f>
        <v>0</v>
      </c>
      <c r="AA137" s="86">
        <f t="shared" ref="AA137" si="247">IF($B137="","",$E137-Y137)</f>
        <v>20.2</v>
      </c>
      <c r="AB137" s="85">
        <f t="shared" ref="AB137" si="248">IF($B137="","",AA137/$E137)</f>
        <v>1</v>
      </c>
      <c r="AC137" s="167"/>
      <c r="AD137" s="85">
        <f t="shared" ref="AD137" si="249">IF($C137="","",AC137/$E137)</f>
        <v>0</v>
      </c>
      <c r="AE137" s="86">
        <f t="shared" ref="AE137" si="250">IF($B137="","",SUM(AC137+Y137))</f>
        <v>0</v>
      </c>
      <c r="AF137" s="85">
        <f t="shared" ref="AF137" si="251">IF($B137="","",AE137/$E137)</f>
        <v>0</v>
      </c>
      <c r="AG137" s="86">
        <f t="shared" ref="AG137" si="252">IF($B137="","",$E137-AE137)</f>
        <v>20.2</v>
      </c>
      <c r="AH137" s="85">
        <f t="shared" ref="AH137" si="253">IF($B137="","",AG137/$E137)</f>
        <v>1</v>
      </c>
      <c r="AI137" s="167"/>
      <c r="AJ137" s="85">
        <f t="shared" ref="AJ137" si="254">IF($C137="","",AI137/$E137)</f>
        <v>0</v>
      </c>
      <c r="AK137" s="86">
        <f t="shared" ref="AK137" si="255">IF($B137="","",SUM(AI137+AE137))</f>
        <v>0</v>
      </c>
      <c r="AL137" s="85">
        <f t="shared" ref="AL137" si="256">IF($B137="","",AK137/$E137)</f>
        <v>0</v>
      </c>
      <c r="AM137" s="86">
        <f t="shared" ref="AM137" si="257">IF($B137="","",$E137-AK137)</f>
        <v>20.2</v>
      </c>
      <c r="AN137" s="85">
        <f t="shared" ref="AN137" si="258">IF($B137="","",AM137/$E137)</f>
        <v>1</v>
      </c>
      <c r="AO137" s="167"/>
      <c r="AP137" s="85">
        <f t="shared" ref="AP137" si="259">IF($C137="","",AO137/$E137)</f>
        <v>0</v>
      </c>
      <c r="AQ137" s="86">
        <f t="shared" ref="AQ137" si="260">IF($B137="","",SUM(AO137+AK137))</f>
        <v>0</v>
      </c>
      <c r="AR137" s="85">
        <f t="shared" ref="AR137" si="261">IF($B137="","",AQ137/$E137)</f>
        <v>0</v>
      </c>
      <c r="AS137" s="86">
        <f t="shared" ref="AS137" si="262">IF($B137="","",$E137-AQ137)</f>
        <v>20.2</v>
      </c>
      <c r="AT137" s="85">
        <f t="shared" ref="AT137" si="263">IF($B137="","",AS137/$E137)</f>
        <v>1</v>
      </c>
      <c r="AU137" s="167"/>
      <c r="AV137" s="85">
        <f t="shared" ref="AV137" si="264">IF($C137="","",AU137/$E137)</f>
        <v>0</v>
      </c>
      <c r="AW137" s="86">
        <f t="shared" ref="AW137" si="265">IF($B137="","",SUM(AU137+AQ137))</f>
        <v>0</v>
      </c>
      <c r="AX137" s="85">
        <f t="shared" ref="AX137" si="266">IF($B137="","",AW137/$E137)</f>
        <v>0</v>
      </c>
      <c r="AY137" s="86">
        <f t="shared" ref="AY137" si="267">IF($B137="","",$E137-AW137)</f>
        <v>20.2</v>
      </c>
      <c r="AZ137" s="85">
        <f t="shared" ref="AZ137" si="268">IF($B137="","",AY137/$E137)</f>
        <v>1</v>
      </c>
    </row>
    <row r="138" spans="1:52" ht="22.5">
      <c r="A138" s="182" t="s">
        <v>4813</v>
      </c>
      <c r="B138" s="174" t="s">
        <v>4155</v>
      </c>
      <c r="C138" s="172" t="s">
        <v>4156</v>
      </c>
      <c r="D138" s="174" t="s">
        <v>3940</v>
      </c>
      <c r="E138" s="175">
        <v>26.06</v>
      </c>
      <c r="F138" s="175"/>
      <c r="G138" s="175"/>
      <c r="H138" s="175"/>
      <c r="I138" s="175"/>
      <c r="J138" s="205">
        <f t="shared" si="152"/>
        <v>26.06</v>
      </c>
      <c r="K138" s="175"/>
      <c r="L138" s="85">
        <f t="shared" si="211"/>
        <v>0</v>
      </c>
      <c r="M138" s="86">
        <f t="shared" si="212"/>
        <v>0</v>
      </c>
      <c r="N138" s="85">
        <f t="shared" si="213"/>
        <v>0</v>
      </c>
      <c r="O138" s="86">
        <f t="shared" si="214"/>
        <v>26.06</v>
      </c>
      <c r="P138" s="85">
        <f t="shared" si="215"/>
        <v>1</v>
      </c>
      <c r="Q138" s="187"/>
      <c r="R138" s="85">
        <f t="shared" si="111"/>
        <v>0</v>
      </c>
      <c r="S138" s="86">
        <f t="shared" si="153"/>
        <v>0</v>
      </c>
      <c r="T138" s="85">
        <f t="shared" si="216"/>
        <v>0</v>
      </c>
      <c r="U138" s="86">
        <f t="shared" si="217"/>
        <v>26.06</v>
      </c>
      <c r="V138" s="85">
        <f t="shared" si="218"/>
        <v>1</v>
      </c>
      <c r="W138" s="167"/>
      <c r="X138" s="85">
        <f t="shared" si="154"/>
        <v>0</v>
      </c>
      <c r="Y138" s="86">
        <f t="shared" si="155"/>
        <v>0</v>
      </c>
      <c r="Z138" s="85">
        <f t="shared" si="219"/>
        <v>0</v>
      </c>
      <c r="AA138" s="86">
        <f t="shared" si="220"/>
        <v>26.06</v>
      </c>
      <c r="AB138" s="85">
        <f t="shared" si="221"/>
        <v>1</v>
      </c>
      <c r="AC138" s="167"/>
      <c r="AD138" s="85">
        <f t="shared" si="156"/>
        <v>0</v>
      </c>
      <c r="AE138" s="86">
        <f t="shared" si="157"/>
        <v>0</v>
      </c>
      <c r="AF138" s="85">
        <f t="shared" si="222"/>
        <v>0</v>
      </c>
      <c r="AG138" s="86">
        <f t="shared" si="223"/>
        <v>26.06</v>
      </c>
      <c r="AH138" s="85">
        <f t="shared" si="224"/>
        <v>1</v>
      </c>
      <c r="AI138" s="167"/>
      <c r="AJ138" s="85">
        <f t="shared" si="158"/>
        <v>0</v>
      </c>
      <c r="AK138" s="86">
        <f t="shared" si="159"/>
        <v>0</v>
      </c>
      <c r="AL138" s="85">
        <f t="shared" si="225"/>
        <v>0</v>
      </c>
      <c r="AM138" s="86">
        <f t="shared" si="226"/>
        <v>26.06</v>
      </c>
      <c r="AN138" s="85">
        <f t="shared" si="227"/>
        <v>1</v>
      </c>
      <c r="AO138" s="167"/>
      <c r="AP138" s="85">
        <f t="shared" si="160"/>
        <v>0</v>
      </c>
      <c r="AQ138" s="86">
        <f t="shared" si="161"/>
        <v>0</v>
      </c>
      <c r="AR138" s="85">
        <f t="shared" si="228"/>
        <v>0</v>
      </c>
      <c r="AS138" s="86">
        <f t="shared" si="229"/>
        <v>26.06</v>
      </c>
      <c r="AT138" s="85">
        <f t="shared" si="230"/>
        <v>1</v>
      </c>
      <c r="AU138" s="167"/>
      <c r="AV138" s="85">
        <f t="shared" si="162"/>
        <v>0</v>
      </c>
      <c r="AW138" s="86">
        <f t="shared" si="163"/>
        <v>0</v>
      </c>
      <c r="AX138" s="85">
        <f t="shared" si="231"/>
        <v>0</v>
      </c>
      <c r="AY138" s="86">
        <f t="shared" si="232"/>
        <v>26.06</v>
      </c>
      <c r="AZ138" s="85">
        <f t="shared" si="233"/>
        <v>1</v>
      </c>
    </row>
    <row r="139" spans="1:52" ht="56.25">
      <c r="A139" s="181" t="s">
        <v>4814</v>
      </c>
      <c r="B139" s="178" t="s">
        <v>3872</v>
      </c>
      <c r="C139" s="179"/>
      <c r="D139" s="179"/>
      <c r="E139" s="179"/>
      <c r="F139" s="179"/>
      <c r="G139" s="179"/>
      <c r="H139" s="179"/>
      <c r="I139" s="179"/>
      <c r="J139" s="179"/>
      <c r="K139" s="175"/>
      <c r="L139" s="85"/>
      <c r="M139" s="85"/>
      <c r="N139" s="85"/>
      <c r="O139" s="85"/>
      <c r="P139" s="85"/>
      <c r="Q139" s="193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</row>
    <row r="140" spans="1:52" ht="33.75">
      <c r="A140" s="181" t="s">
        <v>4816</v>
      </c>
      <c r="B140" s="178" t="s">
        <v>3873</v>
      </c>
      <c r="C140" s="179"/>
      <c r="D140" s="179"/>
      <c r="E140" s="179"/>
      <c r="F140" s="179"/>
      <c r="G140" s="179"/>
      <c r="H140" s="179"/>
      <c r="I140" s="179"/>
      <c r="J140" s="179"/>
      <c r="K140" s="175"/>
      <c r="L140" s="85"/>
      <c r="M140" s="85"/>
      <c r="N140" s="85"/>
      <c r="O140" s="85"/>
      <c r="P140" s="85"/>
      <c r="Q140" s="193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</row>
    <row r="141" spans="1:52" ht="33.75">
      <c r="A141" s="182" t="s">
        <v>4818</v>
      </c>
      <c r="B141" s="174" t="s">
        <v>4157</v>
      </c>
      <c r="C141" s="172" t="s">
        <v>4158</v>
      </c>
      <c r="D141" s="174" t="s">
        <v>3937</v>
      </c>
      <c r="E141" s="175">
        <v>50.95</v>
      </c>
      <c r="F141" s="175"/>
      <c r="G141" s="175"/>
      <c r="H141" s="175"/>
      <c r="I141" s="175"/>
      <c r="J141" s="205">
        <f t="shared" ref="J141:J181" si="269">IF(D141="","",SUM(E141,F141,H141))</f>
        <v>50.95</v>
      </c>
      <c r="K141" s="175">
        <v>25</v>
      </c>
      <c r="L141" s="85">
        <f t="shared" si="211"/>
        <v>0.49067713444553479</v>
      </c>
      <c r="M141" s="86">
        <f t="shared" si="212"/>
        <v>25</v>
      </c>
      <c r="N141" s="85">
        <f t="shared" si="213"/>
        <v>0.49067713444553479</v>
      </c>
      <c r="O141" s="86">
        <f t="shared" si="214"/>
        <v>25.950000000000003</v>
      </c>
      <c r="P141" s="85">
        <f t="shared" si="215"/>
        <v>0.50932286555446515</v>
      </c>
      <c r="Q141" s="191">
        <v>25.950000000000003</v>
      </c>
      <c r="R141" s="85">
        <f t="shared" si="111"/>
        <v>0.50932286555446515</v>
      </c>
      <c r="S141" s="86">
        <f t="shared" si="153"/>
        <v>50.95</v>
      </c>
      <c r="T141" s="85">
        <f t="shared" si="216"/>
        <v>1</v>
      </c>
      <c r="U141" s="86">
        <f t="shared" si="217"/>
        <v>0</v>
      </c>
      <c r="V141" s="85">
        <f t="shared" si="218"/>
        <v>0</v>
      </c>
      <c r="W141" s="167"/>
      <c r="X141" s="85">
        <f t="shared" si="154"/>
        <v>0</v>
      </c>
      <c r="Y141" s="86">
        <f t="shared" si="155"/>
        <v>50.95</v>
      </c>
      <c r="Z141" s="85">
        <f t="shared" si="219"/>
        <v>1</v>
      </c>
      <c r="AA141" s="86">
        <f t="shared" si="220"/>
        <v>0</v>
      </c>
      <c r="AB141" s="85">
        <f t="shared" si="221"/>
        <v>0</v>
      </c>
      <c r="AC141" s="167"/>
      <c r="AD141" s="85">
        <f t="shared" si="156"/>
        <v>0</v>
      </c>
      <c r="AE141" s="86">
        <f t="shared" si="157"/>
        <v>50.95</v>
      </c>
      <c r="AF141" s="85">
        <f t="shared" si="222"/>
        <v>1</v>
      </c>
      <c r="AG141" s="86">
        <f t="shared" si="223"/>
        <v>0</v>
      </c>
      <c r="AH141" s="85">
        <f t="shared" si="224"/>
        <v>0</v>
      </c>
      <c r="AI141" s="167"/>
      <c r="AJ141" s="85">
        <f t="shared" si="158"/>
        <v>0</v>
      </c>
      <c r="AK141" s="86">
        <f t="shared" si="159"/>
        <v>50.95</v>
      </c>
      <c r="AL141" s="85">
        <f t="shared" si="225"/>
        <v>1</v>
      </c>
      <c r="AM141" s="86">
        <f t="shared" si="226"/>
        <v>0</v>
      </c>
      <c r="AN141" s="85">
        <f t="shared" si="227"/>
        <v>0</v>
      </c>
      <c r="AO141" s="167"/>
      <c r="AP141" s="85">
        <f t="shared" si="160"/>
        <v>0</v>
      </c>
      <c r="AQ141" s="86">
        <f t="shared" si="161"/>
        <v>50.95</v>
      </c>
      <c r="AR141" s="85">
        <f t="shared" si="228"/>
        <v>1</v>
      </c>
      <c r="AS141" s="86">
        <f t="shared" si="229"/>
        <v>0</v>
      </c>
      <c r="AT141" s="85">
        <f t="shared" si="230"/>
        <v>0</v>
      </c>
      <c r="AU141" s="167"/>
      <c r="AV141" s="85">
        <f t="shared" si="162"/>
        <v>0</v>
      </c>
      <c r="AW141" s="86">
        <f t="shared" si="163"/>
        <v>50.95</v>
      </c>
      <c r="AX141" s="85">
        <f t="shared" si="231"/>
        <v>1</v>
      </c>
      <c r="AY141" s="86">
        <f t="shared" si="232"/>
        <v>0</v>
      </c>
      <c r="AZ141" s="85">
        <f t="shared" si="233"/>
        <v>0</v>
      </c>
    </row>
    <row r="142" spans="1:52" ht="20.100000000000001" customHeight="1">
      <c r="A142" s="182" t="s">
        <v>4819</v>
      </c>
      <c r="B142" s="174" t="s">
        <v>4159</v>
      </c>
      <c r="C142" s="172" t="s">
        <v>4160</v>
      </c>
      <c r="D142" s="174" t="s">
        <v>3937</v>
      </c>
      <c r="E142" s="175">
        <v>25.28</v>
      </c>
      <c r="F142" s="175"/>
      <c r="G142" s="175"/>
      <c r="H142" s="175"/>
      <c r="I142" s="175"/>
      <c r="J142" s="205">
        <f t="shared" si="269"/>
        <v>25.28</v>
      </c>
      <c r="K142" s="175">
        <v>6</v>
      </c>
      <c r="L142" s="85">
        <f t="shared" ref="L142:L155" si="270">IF($C142="","",K142/$E142)</f>
        <v>0.23734177215189872</v>
      </c>
      <c r="M142" s="86">
        <f t="shared" ref="M142:M155" si="271">IF($B142="","",SUM(K142))</f>
        <v>6</v>
      </c>
      <c r="N142" s="85">
        <f t="shared" ref="N142:N155" si="272">IF($B142="","",M142/$E142)</f>
        <v>0.23734177215189872</v>
      </c>
      <c r="O142" s="86">
        <f t="shared" ref="O142:O155" si="273">IF($B142="","",$E142-M142)</f>
        <v>19.28</v>
      </c>
      <c r="P142" s="85">
        <f t="shared" ref="P142:P155" si="274">IF($B142="","",O142/$E142)</f>
        <v>0.76265822784810122</v>
      </c>
      <c r="Q142" s="191">
        <v>19.28</v>
      </c>
      <c r="R142" s="85">
        <f t="shared" ref="R142:R155" si="275">IF($C142="","",Q142/$E142)</f>
        <v>0.76265822784810122</v>
      </c>
      <c r="S142" s="86">
        <f t="shared" ref="S142:S155" si="276">IF($B142="","",SUM(Q142+M142))</f>
        <v>25.28</v>
      </c>
      <c r="T142" s="85">
        <f t="shared" ref="T142:T155" si="277">IF($B142="","",S142/$E142)</f>
        <v>1</v>
      </c>
      <c r="U142" s="86">
        <f t="shared" ref="U142:U155" si="278">IF($B142="","",$E142-S142)</f>
        <v>0</v>
      </c>
      <c r="V142" s="85">
        <f t="shared" ref="V142:V155" si="279">IF($B142="","",U142/$E142)</f>
        <v>0</v>
      </c>
      <c r="W142" s="167"/>
      <c r="X142" s="85">
        <f t="shared" ref="X142:X155" si="280">IF($C142="","",W142/$E142)</f>
        <v>0</v>
      </c>
      <c r="Y142" s="86">
        <f t="shared" ref="Y142:Y155" si="281">IF($B142="","",SUM(W142+S142))</f>
        <v>25.28</v>
      </c>
      <c r="Z142" s="85">
        <f t="shared" ref="Z142:Z155" si="282">IF($B142="","",Y142/$E142)</f>
        <v>1</v>
      </c>
      <c r="AA142" s="86">
        <f t="shared" ref="AA142:AA155" si="283">IF($B142="","",$E142-Y142)</f>
        <v>0</v>
      </c>
      <c r="AB142" s="85">
        <f t="shared" ref="AB142:AB155" si="284">IF($B142="","",AA142/$E142)</f>
        <v>0</v>
      </c>
      <c r="AC142" s="167"/>
      <c r="AD142" s="85">
        <f t="shared" ref="AD142:AD155" si="285">IF($C142="","",AC142/$E142)</f>
        <v>0</v>
      </c>
      <c r="AE142" s="86">
        <f t="shared" ref="AE142:AE155" si="286">IF($B142="","",SUM(AC142+Y142))</f>
        <v>25.28</v>
      </c>
      <c r="AF142" s="85">
        <f t="shared" ref="AF142:AF155" si="287">IF($B142="","",AE142/$E142)</f>
        <v>1</v>
      </c>
      <c r="AG142" s="86">
        <f t="shared" ref="AG142:AG155" si="288">IF($B142="","",$E142-AE142)</f>
        <v>0</v>
      </c>
      <c r="AH142" s="85">
        <f t="shared" ref="AH142:AH155" si="289">IF($B142="","",AG142/$E142)</f>
        <v>0</v>
      </c>
      <c r="AI142" s="167"/>
      <c r="AJ142" s="85">
        <f t="shared" ref="AJ142:AJ155" si="290">IF($C142="","",AI142/$E142)</f>
        <v>0</v>
      </c>
      <c r="AK142" s="86">
        <f t="shared" ref="AK142:AK155" si="291">IF($B142="","",SUM(AI142+AE142))</f>
        <v>25.28</v>
      </c>
      <c r="AL142" s="85">
        <f t="shared" ref="AL142:AL155" si="292">IF($B142="","",AK142/$E142)</f>
        <v>1</v>
      </c>
      <c r="AM142" s="86">
        <f t="shared" ref="AM142:AM155" si="293">IF($B142="","",$E142-AK142)</f>
        <v>0</v>
      </c>
      <c r="AN142" s="85">
        <f t="shared" ref="AN142:AN155" si="294">IF($B142="","",AM142/$E142)</f>
        <v>0</v>
      </c>
      <c r="AO142" s="167"/>
      <c r="AP142" s="85">
        <f t="shared" ref="AP142:AP155" si="295">IF($C142="","",AO142/$E142)</f>
        <v>0</v>
      </c>
      <c r="AQ142" s="86">
        <f t="shared" ref="AQ142:AQ155" si="296">IF($B142="","",SUM(AO142+AK142))</f>
        <v>25.28</v>
      </c>
      <c r="AR142" s="85">
        <f t="shared" ref="AR142:AR155" si="297">IF($B142="","",AQ142/$E142)</f>
        <v>1</v>
      </c>
      <c r="AS142" s="86">
        <f t="shared" ref="AS142:AS155" si="298">IF($B142="","",$E142-AQ142)</f>
        <v>0</v>
      </c>
      <c r="AT142" s="85">
        <f t="shared" ref="AT142:AT155" si="299">IF($B142="","",AS142/$E142)</f>
        <v>0</v>
      </c>
      <c r="AU142" s="167"/>
      <c r="AV142" s="85">
        <f t="shared" ref="AV142:AV155" si="300">IF($C142="","",AU142/$E142)</f>
        <v>0</v>
      </c>
      <c r="AW142" s="86">
        <f t="shared" ref="AW142:AW155" si="301">IF($B142="","",SUM(AU142+AQ142))</f>
        <v>25.28</v>
      </c>
      <c r="AX142" s="85">
        <f t="shared" ref="AX142:AX155" si="302">IF($B142="","",AW142/$E142)</f>
        <v>1</v>
      </c>
      <c r="AY142" s="86">
        <f t="shared" ref="AY142:AY155" si="303">IF($B142="","",$E142-AW142)</f>
        <v>0</v>
      </c>
      <c r="AZ142" s="85">
        <f t="shared" ref="AZ142:AZ155" si="304">IF($B142="","",AY142/$E142)</f>
        <v>0</v>
      </c>
    </row>
    <row r="143" spans="1:52" ht="33.75">
      <c r="A143" s="182" t="s">
        <v>4820</v>
      </c>
      <c r="B143" s="174" t="s">
        <v>4161</v>
      </c>
      <c r="C143" s="172" t="s">
        <v>4162</v>
      </c>
      <c r="D143" s="174" t="s">
        <v>3937</v>
      </c>
      <c r="E143" s="175">
        <v>11.95</v>
      </c>
      <c r="F143" s="175"/>
      <c r="G143" s="175"/>
      <c r="H143" s="175"/>
      <c r="I143" s="175"/>
      <c r="J143" s="205">
        <f t="shared" si="269"/>
        <v>11.95</v>
      </c>
      <c r="K143" s="175">
        <v>2</v>
      </c>
      <c r="L143" s="85">
        <f t="shared" si="270"/>
        <v>0.16736401673640169</v>
      </c>
      <c r="M143" s="86">
        <f t="shared" si="271"/>
        <v>2</v>
      </c>
      <c r="N143" s="85">
        <f t="shared" si="272"/>
        <v>0.16736401673640169</v>
      </c>
      <c r="O143" s="86">
        <f t="shared" si="273"/>
        <v>9.9499999999999993</v>
      </c>
      <c r="P143" s="85">
        <f t="shared" si="274"/>
        <v>0.83263598326359833</v>
      </c>
      <c r="Q143" s="191">
        <v>9.9499999999999993</v>
      </c>
      <c r="R143" s="85">
        <f t="shared" si="275"/>
        <v>0.83263598326359833</v>
      </c>
      <c r="S143" s="86">
        <f t="shared" si="276"/>
        <v>11.95</v>
      </c>
      <c r="T143" s="85">
        <f t="shared" si="277"/>
        <v>1</v>
      </c>
      <c r="U143" s="86">
        <f t="shared" si="278"/>
        <v>0</v>
      </c>
      <c r="V143" s="85">
        <f t="shared" si="279"/>
        <v>0</v>
      </c>
      <c r="W143" s="167"/>
      <c r="X143" s="85">
        <f t="shared" si="280"/>
        <v>0</v>
      </c>
      <c r="Y143" s="86">
        <f t="shared" si="281"/>
        <v>11.95</v>
      </c>
      <c r="Z143" s="85">
        <f t="shared" si="282"/>
        <v>1</v>
      </c>
      <c r="AA143" s="86">
        <f t="shared" si="283"/>
        <v>0</v>
      </c>
      <c r="AB143" s="85">
        <f t="shared" si="284"/>
        <v>0</v>
      </c>
      <c r="AC143" s="167"/>
      <c r="AD143" s="85">
        <f t="shared" si="285"/>
        <v>0</v>
      </c>
      <c r="AE143" s="86">
        <f t="shared" si="286"/>
        <v>11.95</v>
      </c>
      <c r="AF143" s="85">
        <f t="shared" si="287"/>
        <v>1</v>
      </c>
      <c r="AG143" s="86">
        <f t="shared" si="288"/>
        <v>0</v>
      </c>
      <c r="AH143" s="85">
        <f t="shared" si="289"/>
        <v>0</v>
      </c>
      <c r="AI143" s="167"/>
      <c r="AJ143" s="85">
        <f t="shared" si="290"/>
        <v>0</v>
      </c>
      <c r="AK143" s="86">
        <f t="shared" si="291"/>
        <v>11.95</v>
      </c>
      <c r="AL143" s="85">
        <f t="shared" si="292"/>
        <v>1</v>
      </c>
      <c r="AM143" s="86">
        <f t="shared" si="293"/>
        <v>0</v>
      </c>
      <c r="AN143" s="85">
        <f t="shared" si="294"/>
        <v>0</v>
      </c>
      <c r="AO143" s="167"/>
      <c r="AP143" s="85">
        <f t="shared" si="295"/>
        <v>0</v>
      </c>
      <c r="AQ143" s="86">
        <f t="shared" si="296"/>
        <v>11.95</v>
      </c>
      <c r="AR143" s="85">
        <f t="shared" si="297"/>
        <v>1</v>
      </c>
      <c r="AS143" s="86">
        <f t="shared" si="298"/>
        <v>0</v>
      </c>
      <c r="AT143" s="85">
        <f t="shared" si="299"/>
        <v>0</v>
      </c>
      <c r="AU143" s="167"/>
      <c r="AV143" s="85">
        <f t="shared" si="300"/>
        <v>0</v>
      </c>
      <c r="AW143" s="86">
        <f t="shared" si="301"/>
        <v>11.95</v>
      </c>
      <c r="AX143" s="85">
        <f t="shared" si="302"/>
        <v>1</v>
      </c>
      <c r="AY143" s="86">
        <f t="shared" si="303"/>
        <v>0</v>
      </c>
      <c r="AZ143" s="85">
        <f t="shared" si="304"/>
        <v>0</v>
      </c>
    </row>
    <row r="144" spans="1:52" ht="33.75">
      <c r="A144" s="182" t="s">
        <v>4821</v>
      </c>
      <c r="B144" s="174" t="s">
        <v>4163</v>
      </c>
      <c r="C144" s="172" t="s">
        <v>4164</v>
      </c>
      <c r="D144" s="174" t="s">
        <v>3937</v>
      </c>
      <c r="E144" s="175">
        <v>3.39</v>
      </c>
      <c r="F144" s="175"/>
      <c r="G144" s="175"/>
      <c r="H144" s="175"/>
      <c r="I144" s="175"/>
      <c r="J144" s="205">
        <f t="shared" si="269"/>
        <v>3.39</v>
      </c>
      <c r="K144" s="175"/>
      <c r="L144" s="85">
        <f t="shared" si="270"/>
        <v>0</v>
      </c>
      <c r="M144" s="86">
        <f t="shared" si="271"/>
        <v>0</v>
      </c>
      <c r="N144" s="85">
        <f t="shared" si="272"/>
        <v>0</v>
      </c>
      <c r="O144" s="86">
        <f t="shared" si="273"/>
        <v>3.39</v>
      </c>
      <c r="P144" s="85">
        <f t="shared" si="274"/>
        <v>1</v>
      </c>
      <c r="Q144" s="191">
        <v>3.39</v>
      </c>
      <c r="R144" s="85">
        <f t="shared" si="275"/>
        <v>1</v>
      </c>
      <c r="S144" s="86">
        <f t="shared" si="276"/>
        <v>3.39</v>
      </c>
      <c r="T144" s="85">
        <f t="shared" si="277"/>
        <v>1</v>
      </c>
      <c r="U144" s="86">
        <f t="shared" si="278"/>
        <v>0</v>
      </c>
      <c r="V144" s="85">
        <f t="shared" si="279"/>
        <v>0</v>
      </c>
      <c r="W144" s="167"/>
      <c r="X144" s="85">
        <f t="shared" si="280"/>
        <v>0</v>
      </c>
      <c r="Y144" s="86">
        <f t="shared" si="281"/>
        <v>3.39</v>
      </c>
      <c r="Z144" s="85">
        <f t="shared" si="282"/>
        <v>1</v>
      </c>
      <c r="AA144" s="86">
        <f t="shared" si="283"/>
        <v>0</v>
      </c>
      <c r="AB144" s="85">
        <f t="shared" si="284"/>
        <v>0</v>
      </c>
      <c r="AC144" s="167"/>
      <c r="AD144" s="85">
        <f t="shared" si="285"/>
        <v>0</v>
      </c>
      <c r="AE144" s="86">
        <f t="shared" si="286"/>
        <v>3.39</v>
      </c>
      <c r="AF144" s="85">
        <f t="shared" si="287"/>
        <v>1</v>
      </c>
      <c r="AG144" s="86">
        <f t="shared" si="288"/>
        <v>0</v>
      </c>
      <c r="AH144" s="85">
        <f t="shared" si="289"/>
        <v>0</v>
      </c>
      <c r="AI144" s="167"/>
      <c r="AJ144" s="85">
        <f t="shared" si="290"/>
        <v>0</v>
      </c>
      <c r="AK144" s="86">
        <f t="shared" si="291"/>
        <v>3.39</v>
      </c>
      <c r="AL144" s="85">
        <f t="shared" si="292"/>
        <v>1</v>
      </c>
      <c r="AM144" s="86">
        <f t="shared" si="293"/>
        <v>0</v>
      </c>
      <c r="AN144" s="85">
        <f t="shared" si="294"/>
        <v>0</v>
      </c>
      <c r="AO144" s="167"/>
      <c r="AP144" s="85">
        <f t="shared" si="295"/>
        <v>0</v>
      </c>
      <c r="AQ144" s="86">
        <f t="shared" si="296"/>
        <v>3.39</v>
      </c>
      <c r="AR144" s="85">
        <f t="shared" si="297"/>
        <v>1</v>
      </c>
      <c r="AS144" s="86">
        <f t="shared" si="298"/>
        <v>0</v>
      </c>
      <c r="AT144" s="85">
        <f t="shared" si="299"/>
        <v>0</v>
      </c>
      <c r="AU144" s="167"/>
      <c r="AV144" s="85">
        <f t="shared" si="300"/>
        <v>0</v>
      </c>
      <c r="AW144" s="86">
        <f t="shared" si="301"/>
        <v>3.39</v>
      </c>
      <c r="AX144" s="85">
        <f t="shared" si="302"/>
        <v>1</v>
      </c>
      <c r="AY144" s="86">
        <f t="shared" si="303"/>
        <v>0</v>
      </c>
      <c r="AZ144" s="85">
        <f t="shared" si="304"/>
        <v>0</v>
      </c>
    </row>
    <row r="145" spans="1:52" ht="33.75">
      <c r="A145" s="182" t="s">
        <v>4822</v>
      </c>
      <c r="B145" s="174" t="s">
        <v>4165</v>
      </c>
      <c r="C145" s="172" t="s">
        <v>4166</v>
      </c>
      <c r="D145" s="174" t="s">
        <v>3937</v>
      </c>
      <c r="E145" s="175">
        <v>9</v>
      </c>
      <c r="F145" s="175"/>
      <c r="G145" s="175"/>
      <c r="H145" s="175"/>
      <c r="I145" s="175"/>
      <c r="J145" s="205">
        <f t="shared" si="269"/>
        <v>9</v>
      </c>
      <c r="K145" s="175"/>
      <c r="L145" s="85">
        <f t="shared" si="270"/>
        <v>0</v>
      </c>
      <c r="M145" s="86">
        <f t="shared" si="271"/>
        <v>0</v>
      </c>
      <c r="N145" s="85">
        <f t="shared" si="272"/>
        <v>0</v>
      </c>
      <c r="O145" s="86">
        <f t="shared" si="273"/>
        <v>9</v>
      </c>
      <c r="P145" s="85">
        <f t="shared" si="274"/>
        <v>1</v>
      </c>
      <c r="Q145" s="191">
        <v>9</v>
      </c>
      <c r="R145" s="85">
        <f t="shared" si="275"/>
        <v>1</v>
      </c>
      <c r="S145" s="86">
        <f t="shared" si="276"/>
        <v>9</v>
      </c>
      <c r="T145" s="85">
        <f t="shared" si="277"/>
        <v>1</v>
      </c>
      <c r="U145" s="86">
        <f t="shared" si="278"/>
        <v>0</v>
      </c>
      <c r="V145" s="85">
        <f t="shared" si="279"/>
        <v>0</v>
      </c>
      <c r="W145" s="167"/>
      <c r="X145" s="85">
        <f t="shared" si="280"/>
        <v>0</v>
      </c>
      <c r="Y145" s="86">
        <f t="shared" si="281"/>
        <v>9</v>
      </c>
      <c r="Z145" s="85">
        <f t="shared" si="282"/>
        <v>1</v>
      </c>
      <c r="AA145" s="86">
        <f t="shared" si="283"/>
        <v>0</v>
      </c>
      <c r="AB145" s="85">
        <f t="shared" si="284"/>
        <v>0</v>
      </c>
      <c r="AC145" s="167"/>
      <c r="AD145" s="85">
        <f t="shared" si="285"/>
        <v>0</v>
      </c>
      <c r="AE145" s="86">
        <f t="shared" si="286"/>
        <v>9</v>
      </c>
      <c r="AF145" s="85">
        <f t="shared" si="287"/>
        <v>1</v>
      </c>
      <c r="AG145" s="86">
        <f t="shared" si="288"/>
        <v>0</v>
      </c>
      <c r="AH145" s="85">
        <f t="shared" si="289"/>
        <v>0</v>
      </c>
      <c r="AI145" s="167"/>
      <c r="AJ145" s="85">
        <f t="shared" si="290"/>
        <v>0</v>
      </c>
      <c r="AK145" s="86">
        <f t="shared" si="291"/>
        <v>9</v>
      </c>
      <c r="AL145" s="85">
        <f t="shared" si="292"/>
        <v>1</v>
      </c>
      <c r="AM145" s="86">
        <f t="shared" si="293"/>
        <v>0</v>
      </c>
      <c r="AN145" s="85">
        <f t="shared" si="294"/>
        <v>0</v>
      </c>
      <c r="AO145" s="167"/>
      <c r="AP145" s="85">
        <f t="shared" si="295"/>
        <v>0</v>
      </c>
      <c r="AQ145" s="86">
        <f t="shared" si="296"/>
        <v>9</v>
      </c>
      <c r="AR145" s="85">
        <f t="shared" si="297"/>
        <v>1</v>
      </c>
      <c r="AS145" s="86">
        <f t="shared" si="298"/>
        <v>0</v>
      </c>
      <c r="AT145" s="85">
        <f t="shared" si="299"/>
        <v>0</v>
      </c>
      <c r="AU145" s="167"/>
      <c r="AV145" s="85">
        <f t="shared" si="300"/>
        <v>0</v>
      </c>
      <c r="AW145" s="86">
        <f t="shared" si="301"/>
        <v>9</v>
      </c>
      <c r="AX145" s="85">
        <f t="shared" si="302"/>
        <v>1</v>
      </c>
      <c r="AY145" s="86">
        <f t="shared" si="303"/>
        <v>0</v>
      </c>
      <c r="AZ145" s="85">
        <f t="shared" si="304"/>
        <v>0</v>
      </c>
    </row>
    <row r="146" spans="1:52" ht="33.75">
      <c r="A146" s="182" t="s">
        <v>4823</v>
      </c>
      <c r="B146" s="174" t="s">
        <v>4167</v>
      </c>
      <c r="C146" s="172" t="s">
        <v>4168</v>
      </c>
      <c r="D146" s="174" t="s">
        <v>3937</v>
      </c>
      <c r="E146" s="175">
        <v>76.78</v>
      </c>
      <c r="F146" s="175"/>
      <c r="G146" s="175"/>
      <c r="H146" s="175"/>
      <c r="I146" s="175"/>
      <c r="J146" s="205">
        <f t="shared" si="269"/>
        <v>76.78</v>
      </c>
      <c r="K146" s="175"/>
      <c r="L146" s="85">
        <f t="shared" si="270"/>
        <v>0</v>
      </c>
      <c r="M146" s="86">
        <f t="shared" si="271"/>
        <v>0</v>
      </c>
      <c r="N146" s="85">
        <f t="shared" si="272"/>
        <v>0</v>
      </c>
      <c r="O146" s="86">
        <f t="shared" si="273"/>
        <v>76.78</v>
      </c>
      <c r="P146" s="85">
        <f t="shared" si="274"/>
        <v>1</v>
      </c>
      <c r="Q146" s="191">
        <v>76.78</v>
      </c>
      <c r="R146" s="85">
        <f t="shared" si="275"/>
        <v>1</v>
      </c>
      <c r="S146" s="86">
        <f t="shared" si="276"/>
        <v>76.78</v>
      </c>
      <c r="T146" s="85">
        <f t="shared" si="277"/>
        <v>1</v>
      </c>
      <c r="U146" s="86">
        <f t="shared" si="278"/>
        <v>0</v>
      </c>
      <c r="V146" s="85">
        <f t="shared" si="279"/>
        <v>0</v>
      </c>
      <c r="W146" s="167"/>
      <c r="X146" s="85">
        <f t="shared" si="280"/>
        <v>0</v>
      </c>
      <c r="Y146" s="86">
        <f t="shared" si="281"/>
        <v>76.78</v>
      </c>
      <c r="Z146" s="85">
        <f t="shared" si="282"/>
        <v>1</v>
      </c>
      <c r="AA146" s="86">
        <f t="shared" si="283"/>
        <v>0</v>
      </c>
      <c r="AB146" s="85">
        <f t="shared" si="284"/>
        <v>0</v>
      </c>
      <c r="AC146" s="167"/>
      <c r="AD146" s="85">
        <f t="shared" si="285"/>
        <v>0</v>
      </c>
      <c r="AE146" s="86">
        <f t="shared" si="286"/>
        <v>76.78</v>
      </c>
      <c r="AF146" s="85">
        <f t="shared" si="287"/>
        <v>1</v>
      </c>
      <c r="AG146" s="86">
        <f t="shared" si="288"/>
        <v>0</v>
      </c>
      <c r="AH146" s="85">
        <f t="shared" si="289"/>
        <v>0</v>
      </c>
      <c r="AI146" s="167"/>
      <c r="AJ146" s="85">
        <f t="shared" si="290"/>
        <v>0</v>
      </c>
      <c r="AK146" s="86">
        <f t="shared" si="291"/>
        <v>76.78</v>
      </c>
      <c r="AL146" s="85">
        <f t="shared" si="292"/>
        <v>1</v>
      </c>
      <c r="AM146" s="86">
        <f t="shared" si="293"/>
        <v>0</v>
      </c>
      <c r="AN146" s="85">
        <f t="shared" si="294"/>
        <v>0</v>
      </c>
      <c r="AO146" s="167"/>
      <c r="AP146" s="85">
        <f t="shared" si="295"/>
        <v>0</v>
      </c>
      <c r="AQ146" s="86">
        <f t="shared" si="296"/>
        <v>76.78</v>
      </c>
      <c r="AR146" s="85">
        <f t="shared" si="297"/>
        <v>1</v>
      </c>
      <c r="AS146" s="86">
        <f t="shared" si="298"/>
        <v>0</v>
      </c>
      <c r="AT146" s="85">
        <f t="shared" si="299"/>
        <v>0</v>
      </c>
      <c r="AU146" s="167"/>
      <c r="AV146" s="85">
        <f t="shared" si="300"/>
        <v>0</v>
      </c>
      <c r="AW146" s="86">
        <f t="shared" si="301"/>
        <v>76.78</v>
      </c>
      <c r="AX146" s="85">
        <f t="shared" si="302"/>
        <v>1</v>
      </c>
      <c r="AY146" s="86">
        <f t="shared" si="303"/>
        <v>0</v>
      </c>
      <c r="AZ146" s="85">
        <f t="shared" si="304"/>
        <v>0</v>
      </c>
    </row>
    <row r="147" spans="1:52" ht="33.75">
      <c r="A147" s="182" t="s">
        <v>4824</v>
      </c>
      <c r="B147" s="174" t="s">
        <v>4169</v>
      </c>
      <c r="C147" s="172" t="s">
        <v>4170</v>
      </c>
      <c r="D147" s="174" t="s">
        <v>3969</v>
      </c>
      <c r="E147" s="175">
        <v>5</v>
      </c>
      <c r="F147" s="175"/>
      <c r="G147" s="175"/>
      <c r="H147" s="175"/>
      <c r="I147" s="175"/>
      <c r="J147" s="205">
        <f t="shared" si="269"/>
        <v>5</v>
      </c>
      <c r="K147" s="175">
        <v>1</v>
      </c>
      <c r="L147" s="85">
        <f t="shared" si="270"/>
        <v>0.2</v>
      </c>
      <c r="M147" s="86">
        <f t="shared" si="271"/>
        <v>1</v>
      </c>
      <c r="N147" s="85">
        <f t="shared" si="272"/>
        <v>0.2</v>
      </c>
      <c r="O147" s="86">
        <f t="shared" si="273"/>
        <v>4</v>
      </c>
      <c r="P147" s="85">
        <f t="shared" si="274"/>
        <v>0.8</v>
      </c>
      <c r="Q147" s="191">
        <v>4</v>
      </c>
      <c r="R147" s="85">
        <f t="shared" si="275"/>
        <v>0.8</v>
      </c>
      <c r="S147" s="86">
        <f t="shared" si="276"/>
        <v>5</v>
      </c>
      <c r="T147" s="85">
        <f t="shared" si="277"/>
        <v>1</v>
      </c>
      <c r="U147" s="86">
        <f t="shared" si="278"/>
        <v>0</v>
      </c>
      <c r="V147" s="85">
        <f t="shared" si="279"/>
        <v>0</v>
      </c>
      <c r="W147" s="167"/>
      <c r="X147" s="85">
        <f t="shared" si="280"/>
        <v>0</v>
      </c>
      <c r="Y147" s="86">
        <f t="shared" si="281"/>
        <v>5</v>
      </c>
      <c r="Z147" s="85">
        <f t="shared" si="282"/>
        <v>1</v>
      </c>
      <c r="AA147" s="86">
        <f t="shared" si="283"/>
        <v>0</v>
      </c>
      <c r="AB147" s="85">
        <f t="shared" si="284"/>
        <v>0</v>
      </c>
      <c r="AC147" s="167"/>
      <c r="AD147" s="85">
        <f t="shared" si="285"/>
        <v>0</v>
      </c>
      <c r="AE147" s="86">
        <f t="shared" si="286"/>
        <v>5</v>
      </c>
      <c r="AF147" s="85">
        <f t="shared" si="287"/>
        <v>1</v>
      </c>
      <c r="AG147" s="86">
        <f t="shared" si="288"/>
        <v>0</v>
      </c>
      <c r="AH147" s="85">
        <f t="shared" si="289"/>
        <v>0</v>
      </c>
      <c r="AI147" s="167"/>
      <c r="AJ147" s="85">
        <f t="shared" si="290"/>
        <v>0</v>
      </c>
      <c r="AK147" s="86">
        <f t="shared" si="291"/>
        <v>5</v>
      </c>
      <c r="AL147" s="85">
        <f t="shared" si="292"/>
        <v>1</v>
      </c>
      <c r="AM147" s="86">
        <f t="shared" si="293"/>
        <v>0</v>
      </c>
      <c r="AN147" s="85">
        <f t="shared" si="294"/>
        <v>0</v>
      </c>
      <c r="AO147" s="167"/>
      <c r="AP147" s="85">
        <f t="shared" si="295"/>
        <v>0</v>
      </c>
      <c r="AQ147" s="86">
        <f t="shared" si="296"/>
        <v>5</v>
      </c>
      <c r="AR147" s="85">
        <f t="shared" si="297"/>
        <v>1</v>
      </c>
      <c r="AS147" s="86">
        <f t="shared" si="298"/>
        <v>0</v>
      </c>
      <c r="AT147" s="85">
        <f t="shared" si="299"/>
        <v>0</v>
      </c>
      <c r="AU147" s="167"/>
      <c r="AV147" s="85">
        <f t="shared" si="300"/>
        <v>0</v>
      </c>
      <c r="AW147" s="86">
        <f t="shared" si="301"/>
        <v>5</v>
      </c>
      <c r="AX147" s="85">
        <f t="shared" si="302"/>
        <v>1</v>
      </c>
      <c r="AY147" s="86">
        <f t="shared" si="303"/>
        <v>0</v>
      </c>
      <c r="AZ147" s="85">
        <f t="shared" si="304"/>
        <v>0</v>
      </c>
    </row>
    <row r="148" spans="1:52" ht="22.5">
      <c r="A148" s="182" t="s">
        <v>4825</v>
      </c>
      <c r="B148" s="174" t="s">
        <v>4171</v>
      </c>
      <c r="C148" s="172" t="s">
        <v>4172</v>
      </c>
      <c r="D148" s="174" t="s">
        <v>3969</v>
      </c>
      <c r="E148" s="175">
        <v>3</v>
      </c>
      <c r="F148" s="175"/>
      <c r="G148" s="175"/>
      <c r="H148" s="175"/>
      <c r="I148" s="175"/>
      <c r="J148" s="205">
        <f t="shared" si="269"/>
        <v>3</v>
      </c>
      <c r="K148" s="175"/>
      <c r="L148" s="85">
        <f t="shared" si="270"/>
        <v>0</v>
      </c>
      <c r="M148" s="86">
        <f t="shared" si="271"/>
        <v>0</v>
      </c>
      <c r="N148" s="85">
        <f t="shared" si="272"/>
        <v>0</v>
      </c>
      <c r="O148" s="86">
        <f t="shared" si="273"/>
        <v>3</v>
      </c>
      <c r="P148" s="85">
        <f t="shared" si="274"/>
        <v>1</v>
      </c>
      <c r="Q148" s="191">
        <v>2</v>
      </c>
      <c r="R148" s="85">
        <f t="shared" si="275"/>
        <v>0.66666666666666663</v>
      </c>
      <c r="S148" s="86">
        <f t="shared" si="276"/>
        <v>2</v>
      </c>
      <c r="T148" s="85">
        <f t="shared" si="277"/>
        <v>0.66666666666666663</v>
      </c>
      <c r="U148" s="86">
        <f t="shared" si="278"/>
        <v>1</v>
      </c>
      <c r="V148" s="85">
        <f t="shared" si="279"/>
        <v>0.33333333333333331</v>
      </c>
      <c r="W148" s="167"/>
      <c r="X148" s="85">
        <f t="shared" si="280"/>
        <v>0</v>
      </c>
      <c r="Y148" s="86">
        <f t="shared" si="281"/>
        <v>2</v>
      </c>
      <c r="Z148" s="85">
        <f t="shared" si="282"/>
        <v>0.66666666666666663</v>
      </c>
      <c r="AA148" s="86">
        <f t="shared" si="283"/>
        <v>1</v>
      </c>
      <c r="AB148" s="85">
        <f t="shared" si="284"/>
        <v>0.33333333333333331</v>
      </c>
      <c r="AC148" s="167"/>
      <c r="AD148" s="85">
        <f t="shared" si="285"/>
        <v>0</v>
      </c>
      <c r="AE148" s="86">
        <f t="shared" si="286"/>
        <v>2</v>
      </c>
      <c r="AF148" s="85">
        <f t="shared" si="287"/>
        <v>0.66666666666666663</v>
      </c>
      <c r="AG148" s="86">
        <f t="shared" si="288"/>
        <v>1</v>
      </c>
      <c r="AH148" s="85">
        <f t="shared" si="289"/>
        <v>0.33333333333333331</v>
      </c>
      <c r="AI148" s="167"/>
      <c r="AJ148" s="85">
        <f t="shared" si="290"/>
        <v>0</v>
      </c>
      <c r="AK148" s="86">
        <f t="shared" si="291"/>
        <v>2</v>
      </c>
      <c r="AL148" s="85">
        <f t="shared" si="292"/>
        <v>0.66666666666666663</v>
      </c>
      <c r="AM148" s="86">
        <f t="shared" si="293"/>
        <v>1</v>
      </c>
      <c r="AN148" s="85">
        <f t="shared" si="294"/>
        <v>0.33333333333333331</v>
      </c>
      <c r="AO148" s="167"/>
      <c r="AP148" s="85">
        <f t="shared" si="295"/>
        <v>0</v>
      </c>
      <c r="AQ148" s="86">
        <f t="shared" si="296"/>
        <v>2</v>
      </c>
      <c r="AR148" s="85">
        <f t="shared" si="297"/>
        <v>0.66666666666666663</v>
      </c>
      <c r="AS148" s="86">
        <f t="shared" si="298"/>
        <v>1</v>
      </c>
      <c r="AT148" s="85">
        <f t="shared" si="299"/>
        <v>0.33333333333333331</v>
      </c>
      <c r="AU148" s="167"/>
      <c r="AV148" s="85">
        <f t="shared" si="300"/>
        <v>0</v>
      </c>
      <c r="AW148" s="86">
        <f t="shared" si="301"/>
        <v>2</v>
      </c>
      <c r="AX148" s="85">
        <f t="shared" si="302"/>
        <v>0.66666666666666663</v>
      </c>
      <c r="AY148" s="86">
        <f t="shared" si="303"/>
        <v>1</v>
      </c>
      <c r="AZ148" s="85">
        <f t="shared" si="304"/>
        <v>0.33333333333333331</v>
      </c>
    </row>
    <row r="149" spans="1:52" ht="45">
      <c r="A149" s="182" t="s">
        <v>4826</v>
      </c>
      <c r="B149" s="174" t="s">
        <v>4173</v>
      </c>
      <c r="C149" s="172" t="s">
        <v>4174</v>
      </c>
      <c r="D149" s="174" t="s">
        <v>3969</v>
      </c>
      <c r="E149" s="175">
        <v>3</v>
      </c>
      <c r="F149" s="175"/>
      <c r="G149" s="175"/>
      <c r="H149" s="175"/>
      <c r="I149" s="175"/>
      <c r="J149" s="205">
        <f t="shared" si="269"/>
        <v>3</v>
      </c>
      <c r="K149" s="175"/>
      <c r="L149" s="85">
        <f t="shared" si="270"/>
        <v>0</v>
      </c>
      <c r="M149" s="86">
        <f t="shared" si="271"/>
        <v>0</v>
      </c>
      <c r="N149" s="85">
        <f t="shared" si="272"/>
        <v>0</v>
      </c>
      <c r="O149" s="86">
        <f t="shared" si="273"/>
        <v>3</v>
      </c>
      <c r="P149" s="85">
        <f t="shared" si="274"/>
        <v>1</v>
      </c>
      <c r="Q149" s="192"/>
      <c r="R149" s="85">
        <f t="shared" si="275"/>
        <v>0</v>
      </c>
      <c r="S149" s="86">
        <f t="shared" si="276"/>
        <v>0</v>
      </c>
      <c r="T149" s="85">
        <f t="shared" si="277"/>
        <v>0</v>
      </c>
      <c r="U149" s="86">
        <f t="shared" si="278"/>
        <v>3</v>
      </c>
      <c r="V149" s="85">
        <f t="shared" si="279"/>
        <v>1</v>
      </c>
      <c r="W149" s="167"/>
      <c r="X149" s="85">
        <f t="shared" si="280"/>
        <v>0</v>
      </c>
      <c r="Y149" s="86">
        <f t="shared" si="281"/>
        <v>0</v>
      </c>
      <c r="Z149" s="85">
        <f t="shared" si="282"/>
        <v>0</v>
      </c>
      <c r="AA149" s="86">
        <f t="shared" si="283"/>
        <v>3</v>
      </c>
      <c r="AB149" s="85">
        <f t="shared" si="284"/>
        <v>1</v>
      </c>
      <c r="AC149" s="167"/>
      <c r="AD149" s="85">
        <f t="shared" si="285"/>
        <v>0</v>
      </c>
      <c r="AE149" s="86">
        <f t="shared" si="286"/>
        <v>0</v>
      </c>
      <c r="AF149" s="85">
        <f t="shared" si="287"/>
        <v>0</v>
      </c>
      <c r="AG149" s="86">
        <f t="shared" si="288"/>
        <v>3</v>
      </c>
      <c r="AH149" s="85">
        <f t="shared" si="289"/>
        <v>1</v>
      </c>
      <c r="AI149" s="167"/>
      <c r="AJ149" s="85">
        <f t="shared" si="290"/>
        <v>0</v>
      </c>
      <c r="AK149" s="86">
        <f t="shared" si="291"/>
        <v>0</v>
      </c>
      <c r="AL149" s="85">
        <f t="shared" si="292"/>
        <v>0</v>
      </c>
      <c r="AM149" s="86">
        <f t="shared" si="293"/>
        <v>3</v>
      </c>
      <c r="AN149" s="85">
        <f t="shared" si="294"/>
        <v>1</v>
      </c>
      <c r="AO149" s="167"/>
      <c r="AP149" s="85">
        <f t="shared" si="295"/>
        <v>0</v>
      </c>
      <c r="AQ149" s="86">
        <f t="shared" si="296"/>
        <v>0</v>
      </c>
      <c r="AR149" s="85">
        <f t="shared" si="297"/>
        <v>0</v>
      </c>
      <c r="AS149" s="86">
        <f t="shared" si="298"/>
        <v>3</v>
      </c>
      <c r="AT149" s="85">
        <f t="shared" si="299"/>
        <v>1</v>
      </c>
      <c r="AU149" s="167"/>
      <c r="AV149" s="85">
        <f t="shared" si="300"/>
        <v>0</v>
      </c>
      <c r="AW149" s="86">
        <f t="shared" si="301"/>
        <v>0</v>
      </c>
      <c r="AX149" s="85">
        <f t="shared" si="302"/>
        <v>0</v>
      </c>
      <c r="AY149" s="86">
        <f t="shared" si="303"/>
        <v>3</v>
      </c>
      <c r="AZ149" s="85">
        <f t="shared" si="304"/>
        <v>1</v>
      </c>
    </row>
    <row r="150" spans="1:52" ht="22.5">
      <c r="A150" s="182" t="s">
        <v>4827</v>
      </c>
      <c r="B150" s="174" t="s">
        <v>4175</v>
      </c>
      <c r="C150" s="172" t="s">
        <v>4176</v>
      </c>
      <c r="D150" s="174" t="s">
        <v>3947</v>
      </c>
      <c r="E150" s="175">
        <v>11.06</v>
      </c>
      <c r="F150" s="175"/>
      <c r="G150" s="175"/>
      <c r="H150" s="175"/>
      <c r="I150" s="175"/>
      <c r="J150" s="205">
        <f t="shared" si="269"/>
        <v>11.06</v>
      </c>
      <c r="K150" s="175"/>
      <c r="L150" s="85">
        <f t="shared" si="270"/>
        <v>0</v>
      </c>
      <c r="M150" s="86">
        <f t="shared" si="271"/>
        <v>0</v>
      </c>
      <c r="N150" s="85">
        <f t="shared" si="272"/>
        <v>0</v>
      </c>
      <c r="O150" s="86">
        <f t="shared" si="273"/>
        <v>11.06</v>
      </c>
      <c r="P150" s="85">
        <f t="shared" si="274"/>
        <v>1</v>
      </c>
      <c r="Q150" s="191">
        <f>E150-3.21</f>
        <v>7.8500000000000005</v>
      </c>
      <c r="R150" s="85">
        <f t="shared" si="275"/>
        <v>0.70976491862567814</v>
      </c>
      <c r="S150" s="86">
        <f t="shared" si="276"/>
        <v>7.8500000000000005</v>
      </c>
      <c r="T150" s="85">
        <f t="shared" si="277"/>
        <v>0.70976491862567814</v>
      </c>
      <c r="U150" s="86">
        <f t="shared" si="278"/>
        <v>3.21</v>
      </c>
      <c r="V150" s="85">
        <f t="shared" si="279"/>
        <v>0.29023508137432186</v>
      </c>
      <c r="W150" s="167"/>
      <c r="X150" s="85">
        <f t="shared" si="280"/>
        <v>0</v>
      </c>
      <c r="Y150" s="86">
        <f t="shared" si="281"/>
        <v>7.8500000000000005</v>
      </c>
      <c r="Z150" s="85">
        <f t="shared" si="282"/>
        <v>0.70976491862567814</v>
      </c>
      <c r="AA150" s="86">
        <f t="shared" si="283"/>
        <v>3.21</v>
      </c>
      <c r="AB150" s="85">
        <f t="shared" si="284"/>
        <v>0.29023508137432186</v>
      </c>
      <c r="AC150" s="167"/>
      <c r="AD150" s="85">
        <f t="shared" si="285"/>
        <v>0</v>
      </c>
      <c r="AE150" s="86">
        <f t="shared" si="286"/>
        <v>7.8500000000000005</v>
      </c>
      <c r="AF150" s="85">
        <f t="shared" si="287"/>
        <v>0.70976491862567814</v>
      </c>
      <c r="AG150" s="86">
        <f t="shared" si="288"/>
        <v>3.21</v>
      </c>
      <c r="AH150" s="85">
        <f t="shared" si="289"/>
        <v>0.29023508137432186</v>
      </c>
      <c r="AI150" s="167"/>
      <c r="AJ150" s="85">
        <f t="shared" si="290"/>
        <v>0</v>
      </c>
      <c r="AK150" s="86">
        <f t="shared" si="291"/>
        <v>7.8500000000000005</v>
      </c>
      <c r="AL150" s="85">
        <f t="shared" si="292"/>
        <v>0.70976491862567814</v>
      </c>
      <c r="AM150" s="86">
        <f t="shared" si="293"/>
        <v>3.21</v>
      </c>
      <c r="AN150" s="85">
        <f t="shared" si="294"/>
        <v>0.29023508137432186</v>
      </c>
      <c r="AO150" s="167"/>
      <c r="AP150" s="85">
        <f t="shared" si="295"/>
        <v>0</v>
      </c>
      <c r="AQ150" s="86">
        <f t="shared" si="296"/>
        <v>7.8500000000000005</v>
      </c>
      <c r="AR150" s="85">
        <f t="shared" si="297"/>
        <v>0.70976491862567814</v>
      </c>
      <c r="AS150" s="86">
        <f t="shared" si="298"/>
        <v>3.21</v>
      </c>
      <c r="AT150" s="85">
        <f t="shared" si="299"/>
        <v>0.29023508137432186</v>
      </c>
      <c r="AU150" s="167"/>
      <c r="AV150" s="85">
        <f t="shared" si="300"/>
        <v>0</v>
      </c>
      <c r="AW150" s="86">
        <f t="shared" si="301"/>
        <v>7.8500000000000005</v>
      </c>
      <c r="AX150" s="85">
        <f t="shared" si="302"/>
        <v>0.70976491862567814</v>
      </c>
      <c r="AY150" s="86">
        <f t="shared" si="303"/>
        <v>3.21</v>
      </c>
      <c r="AZ150" s="85">
        <f t="shared" si="304"/>
        <v>0.29023508137432186</v>
      </c>
    </row>
    <row r="151" spans="1:52" ht="22.5">
      <c r="A151" s="182" t="s">
        <v>4828</v>
      </c>
      <c r="B151" s="174" t="s">
        <v>3995</v>
      </c>
      <c r="C151" s="172" t="s">
        <v>3996</v>
      </c>
      <c r="D151" s="174" t="s">
        <v>3947</v>
      </c>
      <c r="E151" s="175">
        <v>10.84</v>
      </c>
      <c r="F151" s="175"/>
      <c r="G151" s="175"/>
      <c r="H151" s="175"/>
      <c r="I151" s="175"/>
      <c r="J151" s="205">
        <f t="shared" si="269"/>
        <v>10.84</v>
      </c>
      <c r="K151" s="175"/>
      <c r="L151" s="85">
        <f t="shared" si="270"/>
        <v>0</v>
      </c>
      <c r="M151" s="86">
        <f t="shared" si="271"/>
        <v>0</v>
      </c>
      <c r="N151" s="85">
        <f t="shared" si="272"/>
        <v>0</v>
      </c>
      <c r="O151" s="86">
        <f t="shared" si="273"/>
        <v>10.84</v>
      </c>
      <c r="P151" s="85">
        <f t="shared" si="274"/>
        <v>1</v>
      </c>
      <c r="Q151" s="191">
        <v>7.69</v>
      </c>
      <c r="R151" s="85">
        <f t="shared" si="275"/>
        <v>0.70940959409594095</v>
      </c>
      <c r="S151" s="86">
        <f t="shared" si="276"/>
        <v>7.69</v>
      </c>
      <c r="T151" s="85">
        <f t="shared" si="277"/>
        <v>0.70940959409594095</v>
      </c>
      <c r="U151" s="86">
        <f t="shared" si="278"/>
        <v>3.1499999999999995</v>
      </c>
      <c r="V151" s="85">
        <f t="shared" si="279"/>
        <v>0.29059040590405899</v>
      </c>
      <c r="W151" s="167"/>
      <c r="X151" s="85">
        <f t="shared" si="280"/>
        <v>0</v>
      </c>
      <c r="Y151" s="86">
        <f t="shared" si="281"/>
        <v>7.69</v>
      </c>
      <c r="Z151" s="85">
        <f t="shared" si="282"/>
        <v>0.70940959409594095</v>
      </c>
      <c r="AA151" s="86">
        <f t="shared" si="283"/>
        <v>3.1499999999999995</v>
      </c>
      <c r="AB151" s="85">
        <f t="shared" si="284"/>
        <v>0.29059040590405899</v>
      </c>
      <c r="AC151" s="167"/>
      <c r="AD151" s="85">
        <f t="shared" si="285"/>
        <v>0</v>
      </c>
      <c r="AE151" s="86">
        <f t="shared" si="286"/>
        <v>7.69</v>
      </c>
      <c r="AF151" s="85">
        <f t="shared" si="287"/>
        <v>0.70940959409594095</v>
      </c>
      <c r="AG151" s="86">
        <f t="shared" si="288"/>
        <v>3.1499999999999995</v>
      </c>
      <c r="AH151" s="85">
        <f t="shared" si="289"/>
        <v>0.29059040590405899</v>
      </c>
      <c r="AI151" s="167"/>
      <c r="AJ151" s="85">
        <f t="shared" si="290"/>
        <v>0</v>
      </c>
      <c r="AK151" s="86">
        <f t="shared" si="291"/>
        <v>7.69</v>
      </c>
      <c r="AL151" s="85">
        <f t="shared" si="292"/>
        <v>0.70940959409594095</v>
      </c>
      <c r="AM151" s="86">
        <f t="shared" si="293"/>
        <v>3.1499999999999995</v>
      </c>
      <c r="AN151" s="85">
        <f t="shared" si="294"/>
        <v>0.29059040590405899</v>
      </c>
      <c r="AO151" s="167"/>
      <c r="AP151" s="85">
        <f t="shared" si="295"/>
        <v>0</v>
      </c>
      <c r="AQ151" s="86">
        <f t="shared" si="296"/>
        <v>7.69</v>
      </c>
      <c r="AR151" s="85">
        <f t="shared" si="297"/>
        <v>0.70940959409594095</v>
      </c>
      <c r="AS151" s="86">
        <f t="shared" si="298"/>
        <v>3.1499999999999995</v>
      </c>
      <c r="AT151" s="85">
        <f t="shared" si="299"/>
        <v>0.29059040590405899</v>
      </c>
      <c r="AU151" s="167"/>
      <c r="AV151" s="85">
        <f t="shared" si="300"/>
        <v>0</v>
      </c>
      <c r="AW151" s="86">
        <f t="shared" si="301"/>
        <v>7.69</v>
      </c>
      <c r="AX151" s="85">
        <f t="shared" si="302"/>
        <v>0.70940959409594095</v>
      </c>
      <c r="AY151" s="86">
        <f t="shared" si="303"/>
        <v>3.1499999999999995</v>
      </c>
      <c r="AZ151" s="85">
        <f t="shared" si="304"/>
        <v>0.29059040590405899</v>
      </c>
    </row>
    <row r="152" spans="1:52" ht="33.75">
      <c r="A152" s="182" t="s">
        <v>4829</v>
      </c>
      <c r="B152" s="174" t="s">
        <v>4177</v>
      </c>
      <c r="C152" s="172" t="s">
        <v>4178</v>
      </c>
      <c r="D152" s="174" t="s">
        <v>3943</v>
      </c>
      <c r="E152" s="175">
        <v>0.5</v>
      </c>
      <c r="F152" s="175"/>
      <c r="G152" s="175"/>
      <c r="H152" s="175"/>
      <c r="I152" s="175"/>
      <c r="J152" s="205">
        <f t="shared" si="269"/>
        <v>0.5</v>
      </c>
      <c r="K152" s="175"/>
      <c r="L152" s="85">
        <f t="shared" si="270"/>
        <v>0</v>
      </c>
      <c r="M152" s="86">
        <f t="shared" si="271"/>
        <v>0</v>
      </c>
      <c r="N152" s="85">
        <f t="shared" si="272"/>
        <v>0</v>
      </c>
      <c r="O152" s="86">
        <f t="shared" si="273"/>
        <v>0.5</v>
      </c>
      <c r="P152" s="85">
        <f t="shared" si="274"/>
        <v>1</v>
      </c>
      <c r="Q152" s="192"/>
      <c r="R152" s="85">
        <f t="shared" si="275"/>
        <v>0</v>
      </c>
      <c r="S152" s="86">
        <f t="shared" si="276"/>
        <v>0</v>
      </c>
      <c r="T152" s="85">
        <f t="shared" si="277"/>
        <v>0</v>
      </c>
      <c r="U152" s="86">
        <f t="shared" si="278"/>
        <v>0.5</v>
      </c>
      <c r="V152" s="85">
        <f t="shared" si="279"/>
        <v>1</v>
      </c>
      <c r="W152" s="167"/>
      <c r="X152" s="85">
        <f t="shared" si="280"/>
        <v>0</v>
      </c>
      <c r="Y152" s="86">
        <f t="shared" si="281"/>
        <v>0</v>
      </c>
      <c r="Z152" s="85">
        <f t="shared" si="282"/>
        <v>0</v>
      </c>
      <c r="AA152" s="86">
        <f t="shared" si="283"/>
        <v>0.5</v>
      </c>
      <c r="AB152" s="85">
        <f t="shared" si="284"/>
        <v>1</v>
      </c>
      <c r="AC152" s="167"/>
      <c r="AD152" s="85">
        <f t="shared" si="285"/>
        <v>0</v>
      </c>
      <c r="AE152" s="86">
        <f t="shared" si="286"/>
        <v>0</v>
      </c>
      <c r="AF152" s="85">
        <f t="shared" si="287"/>
        <v>0</v>
      </c>
      <c r="AG152" s="86">
        <f t="shared" si="288"/>
        <v>0.5</v>
      </c>
      <c r="AH152" s="85">
        <f t="shared" si="289"/>
        <v>1</v>
      </c>
      <c r="AI152" s="167"/>
      <c r="AJ152" s="85">
        <f t="shared" si="290"/>
        <v>0</v>
      </c>
      <c r="AK152" s="86">
        <f t="shared" si="291"/>
        <v>0</v>
      </c>
      <c r="AL152" s="85">
        <f t="shared" si="292"/>
        <v>0</v>
      </c>
      <c r="AM152" s="86">
        <f t="shared" si="293"/>
        <v>0.5</v>
      </c>
      <c r="AN152" s="85">
        <f t="shared" si="294"/>
        <v>1</v>
      </c>
      <c r="AO152" s="167"/>
      <c r="AP152" s="85">
        <f t="shared" si="295"/>
        <v>0</v>
      </c>
      <c r="AQ152" s="86">
        <f t="shared" si="296"/>
        <v>0</v>
      </c>
      <c r="AR152" s="85">
        <f t="shared" si="297"/>
        <v>0</v>
      </c>
      <c r="AS152" s="86">
        <f t="shared" si="298"/>
        <v>0.5</v>
      </c>
      <c r="AT152" s="85">
        <f t="shared" si="299"/>
        <v>1</v>
      </c>
      <c r="AU152" s="167"/>
      <c r="AV152" s="85">
        <f t="shared" si="300"/>
        <v>0</v>
      </c>
      <c r="AW152" s="86">
        <f t="shared" si="301"/>
        <v>0</v>
      </c>
      <c r="AX152" s="85">
        <f t="shared" si="302"/>
        <v>0</v>
      </c>
      <c r="AY152" s="86">
        <f t="shared" si="303"/>
        <v>0.5</v>
      </c>
      <c r="AZ152" s="85">
        <f t="shared" si="304"/>
        <v>1</v>
      </c>
    </row>
    <row r="153" spans="1:52" ht="45">
      <c r="A153" s="182" t="s">
        <v>4830</v>
      </c>
      <c r="B153" s="174" t="s">
        <v>4179</v>
      </c>
      <c r="C153" s="172" t="s">
        <v>4180</v>
      </c>
      <c r="D153" s="174" t="s">
        <v>3947</v>
      </c>
      <c r="E153" s="175">
        <v>0.03</v>
      </c>
      <c r="F153" s="175"/>
      <c r="G153" s="175"/>
      <c r="H153" s="175"/>
      <c r="I153" s="175"/>
      <c r="J153" s="205">
        <f t="shared" si="269"/>
        <v>0.03</v>
      </c>
      <c r="K153" s="175"/>
      <c r="L153" s="85">
        <f t="shared" si="270"/>
        <v>0</v>
      </c>
      <c r="M153" s="86">
        <f t="shared" si="271"/>
        <v>0</v>
      </c>
      <c r="N153" s="85">
        <f t="shared" si="272"/>
        <v>0</v>
      </c>
      <c r="O153" s="86">
        <f t="shared" si="273"/>
        <v>0.03</v>
      </c>
      <c r="P153" s="85">
        <f t="shared" si="274"/>
        <v>1</v>
      </c>
      <c r="Q153" s="192"/>
      <c r="R153" s="85">
        <f t="shared" si="275"/>
        <v>0</v>
      </c>
      <c r="S153" s="86">
        <f t="shared" si="276"/>
        <v>0</v>
      </c>
      <c r="T153" s="85">
        <f t="shared" si="277"/>
        <v>0</v>
      </c>
      <c r="U153" s="86">
        <f t="shared" si="278"/>
        <v>0.03</v>
      </c>
      <c r="V153" s="85">
        <f t="shared" si="279"/>
        <v>1</v>
      </c>
      <c r="W153" s="167"/>
      <c r="X153" s="85">
        <f t="shared" si="280"/>
        <v>0</v>
      </c>
      <c r="Y153" s="86">
        <f t="shared" si="281"/>
        <v>0</v>
      </c>
      <c r="Z153" s="85">
        <f t="shared" si="282"/>
        <v>0</v>
      </c>
      <c r="AA153" s="86">
        <f t="shared" si="283"/>
        <v>0.03</v>
      </c>
      <c r="AB153" s="85">
        <f t="shared" si="284"/>
        <v>1</v>
      </c>
      <c r="AC153" s="167"/>
      <c r="AD153" s="85">
        <f t="shared" si="285"/>
        <v>0</v>
      </c>
      <c r="AE153" s="86">
        <f t="shared" si="286"/>
        <v>0</v>
      </c>
      <c r="AF153" s="85">
        <f t="shared" si="287"/>
        <v>0</v>
      </c>
      <c r="AG153" s="86">
        <f t="shared" si="288"/>
        <v>0.03</v>
      </c>
      <c r="AH153" s="85">
        <f t="shared" si="289"/>
        <v>1</v>
      </c>
      <c r="AI153" s="167"/>
      <c r="AJ153" s="85">
        <f t="shared" si="290"/>
        <v>0</v>
      </c>
      <c r="AK153" s="86">
        <f t="shared" si="291"/>
        <v>0</v>
      </c>
      <c r="AL153" s="85">
        <f t="shared" si="292"/>
        <v>0</v>
      </c>
      <c r="AM153" s="86">
        <f t="shared" si="293"/>
        <v>0.03</v>
      </c>
      <c r="AN153" s="85">
        <f t="shared" si="294"/>
        <v>1</v>
      </c>
      <c r="AO153" s="167"/>
      <c r="AP153" s="85">
        <f t="shared" si="295"/>
        <v>0</v>
      </c>
      <c r="AQ153" s="86">
        <f t="shared" si="296"/>
        <v>0</v>
      </c>
      <c r="AR153" s="85">
        <f t="shared" si="297"/>
        <v>0</v>
      </c>
      <c r="AS153" s="86">
        <f t="shared" si="298"/>
        <v>0.03</v>
      </c>
      <c r="AT153" s="85">
        <f t="shared" si="299"/>
        <v>1</v>
      </c>
      <c r="AU153" s="167"/>
      <c r="AV153" s="85">
        <f t="shared" si="300"/>
        <v>0</v>
      </c>
      <c r="AW153" s="86">
        <f t="shared" si="301"/>
        <v>0</v>
      </c>
      <c r="AX153" s="85">
        <f t="shared" si="302"/>
        <v>0</v>
      </c>
      <c r="AY153" s="86">
        <f t="shared" si="303"/>
        <v>0.03</v>
      </c>
      <c r="AZ153" s="85">
        <f t="shared" si="304"/>
        <v>1</v>
      </c>
    </row>
    <row r="154" spans="1:52" ht="45">
      <c r="A154" s="182" t="s">
        <v>4831</v>
      </c>
      <c r="B154" s="174" t="s">
        <v>4181</v>
      </c>
      <c r="C154" s="172" t="s">
        <v>4182</v>
      </c>
      <c r="D154" s="174" t="s">
        <v>3969</v>
      </c>
      <c r="E154" s="175">
        <v>1</v>
      </c>
      <c r="F154" s="175"/>
      <c r="G154" s="175"/>
      <c r="H154" s="175"/>
      <c r="I154" s="175"/>
      <c r="J154" s="205">
        <f t="shared" si="269"/>
        <v>1</v>
      </c>
      <c r="K154" s="175"/>
      <c r="L154" s="85">
        <f t="shared" si="270"/>
        <v>0</v>
      </c>
      <c r="M154" s="86">
        <f t="shared" si="271"/>
        <v>0</v>
      </c>
      <c r="N154" s="85">
        <f t="shared" si="272"/>
        <v>0</v>
      </c>
      <c r="O154" s="86">
        <f t="shared" si="273"/>
        <v>1</v>
      </c>
      <c r="P154" s="85">
        <f t="shared" si="274"/>
        <v>1</v>
      </c>
      <c r="Q154" s="192"/>
      <c r="R154" s="85">
        <f t="shared" si="275"/>
        <v>0</v>
      </c>
      <c r="S154" s="86">
        <f t="shared" si="276"/>
        <v>0</v>
      </c>
      <c r="T154" s="85">
        <f t="shared" si="277"/>
        <v>0</v>
      </c>
      <c r="U154" s="86">
        <f t="shared" si="278"/>
        <v>1</v>
      </c>
      <c r="V154" s="85">
        <f t="shared" si="279"/>
        <v>1</v>
      </c>
      <c r="W154" s="167"/>
      <c r="X154" s="85">
        <f t="shared" si="280"/>
        <v>0</v>
      </c>
      <c r="Y154" s="86">
        <f t="shared" si="281"/>
        <v>0</v>
      </c>
      <c r="Z154" s="85">
        <f t="shared" si="282"/>
        <v>0</v>
      </c>
      <c r="AA154" s="86">
        <f t="shared" si="283"/>
        <v>1</v>
      </c>
      <c r="AB154" s="85">
        <f t="shared" si="284"/>
        <v>1</v>
      </c>
      <c r="AC154" s="167"/>
      <c r="AD154" s="85">
        <f t="shared" si="285"/>
        <v>0</v>
      </c>
      <c r="AE154" s="86">
        <f t="shared" si="286"/>
        <v>0</v>
      </c>
      <c r="AF154" s="85">
        <f t="shared" si="287"/>
        <v>0</v>
      </c>
      <c r="AG154" s="86">
        <f t="shared" si="288"/>
        <v>1</v>
      </c>
      <c r="AH154" s="85">
        <f t="shared" si="289"/>
        <v>1</v>
      </c>
      <c r="AI154" s="167"/>
      <c r="AJ154" s="85">
        <f t="shared" si="290"/>
        <v>0</v>
      </c>
      <c r="AK154" s="86">
        <f t="shared" si="291"/>
        <v>0</v>
      </c>
      <c r="AL154" s="85">
        <f t="shared" si="292"/>
        <v>0</v>
      </c>
      <c r="AM154" s="86">
        <f t="shared" si="293"/>
        <v>1</v>
      </c>
      <c r="AN154" s="85">
        <f t="shared" si="294"/>
        <v>1</v>
      </c>
      <c r="AO154" s="167"/>
      <c r="AP154" s="85">
        <f t="shared" si="295"/>
        <v>0</v>
      </c>
      <c r="AQ154" s="86">
        <f t="shared" si="296"/>
        <v>0</v>
      </c>
      <c r="AR154" s="85">
        <f t="shared" si="297"/>
        <v>0</v>
      </c>
      <c r="AS154" s="86">
        <f t="shared" si="298"/>
        <v>1</v>
      </c>
      <c r="AT154" s="85">
        <f t="shared" si="299"/>
        <v>1</v>
      </c>
      <c r="AU154" s="167"/>
      <c r="AV154" s="85">
        <f t="shared" si="300"/>
        <v>0</v>
      </c>
      <c r="AW154" s="86">
        <f t="shared" si="301"/>
        <v>0</v>
      </c>
      <c r="AX154" s="85">
        <f t="shared" si="302"/>
        <v>0</v>
      </c>
      <c r="AY154" s="86">
        <f t="shared" si="303"/>
        <v>1</v>
      </c>
      <c r="AZ154" s="85">
        <f t="shared" si="304"/>
        <v>1</v>
      </c>
    </row>
    <row r="155" spans="1:52" ht="33.75">
      <c r="A155" s="182" t="s">
        <v>4832</v>
      </c>
      <c r="B155" s="174" t="s">
        <v>4183</v>
      </c>
      <c r="C155" s="172" t="s">
        <v>4184</v>
      </c>
      <c r="D155" s="174" t="s">
        <v>3988</v>
      </c>
      <c r="E155" s="175">
        <v>4</v>
      </c>
      <c r="F155" s="175"/>
      <c r="G155" s="175"/>
      <c r="H155" s="175"/>
      <c r="I155" s="175"/>
      <c r="J155" s="205">
        <f t="shared" si="269"/>
        <v>4</v>
      </c>
      <c r="K155" s="175"/>
      <c r="L155" s="85">
        <f t="shared" si="270"/>
        <v>0</v>
      </c>
      <c r="M155" s="86">
        <f t="shared" si="271"/>
        <v>0</v>
      </c>
      <c r="N155" s="85">
        <f t="shared" si="272"/>
        <v>0</v>
      </c>
      <c r="O155" s="86">
        <f t="shared" si="273"/>
        <v>4</v>
      </c>
      <c r="P155" s="85">
        <f t="shared" si="274"/>
        <v>1</v>
      </c>
      <c r="Q155" s="191">
        <v>4</v>
      </c>
      <c r="R155" s="85">
        <f t="shared" si="275"/>
        <v>1</v>
      </c>
      <c r="S155" s="86">
        <f t="shared" si="276"/>
        <v>4</v>
      </c>
      <c r="T155" s="85">
        <f t="shared" si="277"/>
        <v>1</v>
      </c>
      <c r="U155" s="86">
        <f t="shared" si="278"/>
        <v>0</v>
      </c>
      <c r="V155" s="85">
        <f t="shared" si="279"/>
        <v>0</v>
      </c>
      <c r="W155" s="167"/>
      <c r="X155" s="85">
        <f t="shared" si="280"/>
        <v>0</v>
      </c>
      <c r="Y155" s="86">
        <f t="shared" si="281"/>
        <v>4</v>
      </c>
      <c r="Z155" s="85">
        <f t="shared" si="282"/>
        <v>1</v>
      </c>
      <c r="AA155" s="86">
        <f t="shared" si="283"/>
        <v>0</v>
      </c>
      <c r="AB155" s="85">
        <f t="shared" si="284"/>
        <v>0</v>
      </c>
      <c r="AC155" s="167"/>
      <c r="AD155" s="85">
        <f t="shared" si="285"/>
        <v>0</v>
      </c>
      <c r="AE155" s="86">
        <f t="shared" si="286"/>
        <v>4</v>
      </c>
      <c r="AF155" s="85">
        <f t="shared" si="287"/>
        <v>1</v>
      </c>
      <c r="AG155" s="86">
        <f t="shared" si="288"/>
        <v>0</v>
      </c>
      <c r="AH155" s="85">
        <f t="shared" si="289"/>
        <v>0</v>
      </c>
      <c r="AI155" s="167"/>
      <c r="AJ155" s="85">
        <f t="shared" si="290"/>
        <v>0</v>
      </c>
      <c r="AK155" s="86">
        <f t="shared" si="291"/>
        <v>4</v>
      </c>
      <c r="AL155" s="85">
        <f t="shared" si="292"/>
        <v>1</v>
      </c>
      <c r="AM155" s="86">
        <f t="shared" si="293"/>
        <v>0</v>
      </c>
      <c r="AN155" s="85">
        <f t="shared" si="294"/>
        <v>0</v>
      </c>
      <c r="AO155" s="167"/>
      <c r="AP155" s="85">
        <f t="shared" si="295"/>
        <v>0</v>
      </c>
      <c r="AQ155" s="86">
        <f t="shared" si="296"/>
        <v>4</v>
      </c>
      <c r="AR155" s="85">
        <f t="shared" si="297"/>
        <v>1</v>
      </c>
      <c r="AS155" s="86">
        <f t="shared" si="298"/>
        <v>0</v>
      </c>
      <c r="AT155" s="85">
        <f t="shared" si="299"/>
        <v>0</v>
      </c>
      <c r="AU155" s="167"/>
      <c r="AV155" s="85">
        <f t="shared" si="300"/>
        <v>0</v>
      </c>
      <c r="AW155" s="86">
        <f t="shared" si="301"/>
        <v>4</v>
      </c>
      <c r="AX155" s="85">
        <f t="shared" si="302"/>
        <v>1</v>
      </c>
      <c r="AY155" s="86">
        <f t="shared" si="303"/>
        <v>0</v>
      </c>
      <c r="AZ155" s="85">
        <f t="shared" si="304"/>
        <v>0</v>
      </c>
    </row>
    <row r="156" spans="1:52" ht="20.100000000000001" customHeight="1">
      <c r="A156" s="182" t="s">
        <v>4833</v>
      </c>
      <c r="B156" s="174" t="s">
        <v>4185</v>
      </c>
      <c r="C156" s="172" t="s">
        <v>4186</v>
      </c>
      <c r="D156" s="174" t="s">
        <v>3988</v>
      </c>
      <c r="E156" s="175">
        <v>17</v>
      </c>
      <c r="F156" s="175"/>
      <c r="G156" s="175"/>
      <c r="H156" s="175"/>
      <c r="I156" s="175"/>
      <c r="J156" s="205">
        <f t="shared" si="269"/>
        <v>17</v>
      </c>
      <c r="K156" s="175"/>
      <c r="L156" s="85">
        <f t="shared" si="211"/>
        <v>0</v>
      </c>
      <c r="M156" s="86">
        <f t="shared" si="212"/>
        <v>0</v>
      </c>
      <c r="N156" s="85">
        <f t="shared" si="213"/>
        <v>0</v>
      </c>
      <c r="O156" s="86">
        <f t="shared" si="214"/>
        <v>17</v>
      </c>
      <c r="P156" s="85">
        <f t="shared" si="215"/>
        <v>1</v>
      </c>
      <c r="Q156" s="191">
        <v>17</v>
      </c>
      <c r="R156" s="85">
        <f t="shared" si="111"/>
        <v>1</v>
      </c>
      <c r="S156" s="86">
        <f t="shared" si="153"/>
        <v>17</v>
      </c>
      <c r="T156" s="85">
        <f t="shared" si="216"/>
        <v>1</v>
      </c>
      <c r="U156" s="86">
        <f t="shared" si="217"/>
        <v>0</v>
      </c>
      <c r="V156" s="85">
        <f t="shared" si="218"/>
        <v>0</v>
      </c>
      <c r="W156" s="167"/>
      <c r="X156" s="85">
        <f t="shared" si="154"/>
        <v>0</v>
      </c>
      <c r="Y156" s="86">
        <f t="shared" si="155"/>
        <v>17</v>
      </c>
      <c r="Z156" s="85">
        <f t="shared" si="219"/>
        <v>1</v>
      </c>
      <c r="AA156" s="86">
        <f t="shared" si="220"/>
        <v>0</v>
      </c>
      <c r="AB156" s="85">
        <f t="shared" si="221"/>
        <v>0</v>
      </c>
      <c r="AC156" s="167"/>
      <c r="AD156" s="85">
        <f t="shared" si="156"/>
        <v>0</v>
      </c>
      <c r="AE156" s="86">
        <f t="shared" si="157"/>
        <v>17</v>
      </c>
      <c r="AF156" s="85">
        <f t="shared" si="222"/>
        <v>1</v>
      </c>
      <c r="AG156" s="86">
        <f t="shared" si="223"/>
        <v>0</v>
      </c>
      <c r="AH156" s="85">
        <f t="shared" si="224"/>
        <v>0</v>
      </c>
      <c r="AI156" s="167"/>
      <c r="AJ156" s="85">
        <f t="shared" si="158"/>
        <v>0</v>
      </c>
      <c r="AK156" s="86">
        <f t="shared" si="159"/>
        <v>17</v>
      </c>
      <c r="AL156" s="85">
        <f t="shared" si="225"/>
        <v>1</v>
      </c>
      <c r="AM156" s="86">
        <f t="shared" si="226"/>
        <v>0</v>
      </c>
      <c r="AN156" s="85">
        <f t="shared" si="227"/>
        <v>0</v>
      </c>
      <c r="AO156" s="167"/>
      <c r="AP156" s="85">
        <f t="shared" si="160"/>
        <v>0</v>
      </c>
      <c r="AQ156" s="86">
        <f t="shared" si="161"/>
        <v>17</v>
      </c>
      <c r="AR156" s="85">
        <f t="shared" si="228"/>
        <v>1</v>
      </c>
      <c r="AS156" s="86">
        <f t="shared" si="229"/>
        <v>0</v>
      </c>
      <c r="AT156" s="85">
        <f t="shared" si="230"/>
        <v>0</v>
      </c>
      <c r="AU156" s="167"/>
      <c r="AV156" s="85">
        <f t="shared" si="162"/>
        <v>0</v>
      </c>
      <c r="AW156" s="86">
        <f t="shared" si="163"/>
        <v>17</v>
      </c>
      <c r="AX156" s="85">
        <f t="shared" si="231"/>
        <v>1</v>
      </c>
      <c r="AY156" s="86">
        <f t="shared" si="232"/>
        <v>0</v>
      </c>
      <c r="AZ156" s="85">
        <f t="shared" si="233"/>
        <v>0</v>
      </c>
    </row>
    <row r="157" spans="1:52" ht="33.75">
      <c r="A157" s="182" t="s">
        <v>4834</v>
      </c>
      <c r="B157" s="174" t="s">
        <v>4187</v>
      </c>
      <c r="C157" s="172" t="s">
        <v>4188</v>
      </c>
      <c r="D157" s="174" t="s">
        <v>3969</v>
      </c>
      <c r="E157" s="175">
        <v>29</v>
      </c>
      <c r="F157" s="175"/>
      <c r="G157" s="175"/>
      <c r="H157" s="175"/>
      <c r="I157" s="175"/>
      <c r="J157" s="205">
        <f t="shared" si="269"/>
        <v>29</v>
      </c>
      <c r="K157" s="175">
        <v>3</v>
      </c>
      <c r="L157" s="85">
        <f t="shared" si="211"/>
        <v>0.10344827586206896</v>
      </c>
      <c r="M157" s="86">
        <f t="shared" si="212"/>
        <v>3</v>
      </c>
      <c r="N157" s="85">
        <f t="shared" si="213"/>
        <v>0.10344827586206896</v>
      </c>
      <c r="O157" s="86">
        <f t="shared" si="214"/>
        <v>26</v>
      </c>
      <c r="P157" s="85">
        <f t="shared" si="215"/>
        <v>0.89655172413793105</v>
      </c>
      <c r="Q157" s="191">
        <v>26</v>
      </c>
      <c r="R157" s="85">
        <f t="shared" ref="R157:R268" si="305">IF($C157="","",Q157/$E157)</f>
        <v>0.89655172413793105</v>
      </c>
      <c r="S157" s="86">
        <f t="shared" si="153"/>
        <v>29</v>
      </c>
      <c r="T157" s="85">
        <f t="shared" si="216"/>
        <v>1</v>
      </c>
      <c r="U157" s="86">
        <f t="shared" si="217"/>
        <v>0</v>
      </c>
      <c r="V157" s="85">
        <f t="shared" si="218"/>
        <v>0</v>
      </c>
      <c r="W157" s="167"/>
      <c r="X157" s="85">
        <f t="shared" si="154"/>
        <v>0</v>
      </c>
      <c r="Y157" s="86">
        <f t="shared" si="155"/>
        <v>29</v>
      </c>
      <c r="Z157" s="85">
        <f t="shared" si="219"/>
        <v>1</v>
      </c>
      <c r="AA157" s="86">
        <f t="shared" si="220"/>
        <v>0</v>
      </c>
      <c r="AB157" s="85">
        <f t="shared" si="221"/>
        <v>0</v>
      </c>
      <c r="AC157" s="167"/>
      <c r="AD157" s="85">
        <f t="shared" si="156"/>
        <v>0</v>
      </c>
      <c r="AE157" s="86">
        <f t="shared" si="157"/>
        <v>29</v>
      </c>
      <c r="AF157" s="85">
        <f t="shared" si="222"/>
        <v>1</v>
      </c>
      <c r="AG157" s="86">
        <f t="shared" si="223"/>
        <v>0</v>
      </c>
      <c r="AH157" s="85">
        <f t="shared" si="224"/>
        <v>0</v>
      </c>
      <c r="AI157" s="167"/>
      <c r="AJ157" s="85">
        <f t="shared" si="158"/>
        <v>0</v>
      </c>
      <c r="AK157" s="86">
        <f t="shared" si="159"/>
        <v>29</v>
      </c>
      <c r="AL157" s="85">
        <f t="shared" si="225"/>
        <v>1</v>
      </c>
      <c r="AM157" s="86">
        <f t="shared" si="226"/>
        <v>0</v>
      </c>
      <c r="AN157" s="85">
        <f t="shared" si="227"/>
        <v>0</v>
      </c>
      <c r="AO157" s="167"/>
      <c r="AP157" s="85">
        <f t="shared" si="160"/>
        <v>0</v>
      </c>
      <c r="AQ157" s="86">
        <f t="shared" si="161"/>
        <v>29</v>
      </c>
      <c r="AR157" s="85">
        <f t="shared" si="228"/>
        <v>1</v>
      </c>
      <c r="AS157" s="86">
        <f t="shared" si="229"/>
        <v>0</v>
      </c>
      <c r="AT157" s="85">
        <f t="shared" si="230"/>
        <v>0</v>
      </c>
      <c r="AU157" s="167"/>
      <c r="AV157" s="85">
        <f t="shared" si="162"/>
        <v>0</v>
      </c>
      <c r="AW157" s="86">
        <f t="shared" si="163"/>
        <v>29</v>
      </c>
      <c r="AX157" s="85">
        <f t="shared" si="231"/>
        <v>1</v>
      </c>
      <c r="AY157" s="86">
        <f t="shared" si="232"/>
        <v>0</v>
      </c>
      <c r="AZ157" s="85">
        <f t="shared" si="233"/>
        <v>0</v>
      </c>
    </row>
    <row r="158" spans="1:52" ht="45">
      <c r="A158" s="182" t="s">
        <v>4835</v>
      </c>
      <c r="B158" s="174" t="s">
        <v>4189</v>
      </c>
      <c r="C158" s="172" t="s">
        <v>4190</v>
      </c>
      <c r="D158" s="174" t="s">
        <v>3969</v>
      </c>
      <c r="E158" s="175">
        <v>17</v>
      </c>
      <c r="F158" s="175"/>
      <c r="G158" s="175"/>
      <c r="H158" s="175"/>
      <c r="I158" s="175"/>
      <c r="J158" s="205">
        <f t="shared" si="269"/>
        <v>17</v>
      </c>
      <c r="K158" s="175">
        <v>2</v>
      </c>
      <c r="L158" s="85">
        <f t="shared" ref="L158:L169" si="306">IF($C158="","",K158/$E158)</f>
        <v>0.11764705882352941</v>
      </c>
      <c r="M158" s="86">
        <f t="shared" ref="M158:M169" si="307">IF($B158="","",SUM(K158))</f>
        <v>2</v>
      </c>
      <c r="N158" s="85">
        <f t="shared" ref="N158:N169" si="308">IF($B158="","",M158/$E158)</f>
        <v>0.11764705882352941</v>
      </c>
      <c r="O158" s="86">
        <f t="shared" ref="O158:O169" si="309">IF($B158="","",$E158-M158)</f>
        <v>15</v>
      </c>
      <c r="P158" s="85">
        <f t="shared" ref="P158:P169" si="310">IF($B158="","",O158/$E158)</f>
        <v>0.88235294117647056</v>
      </c>
      <c r="Q158" s="191">
        <v>15</v>
      </c>
      <c r="R158" s="85">
        <f t="shared" ref="R158:R169" si="311">IF($C158="","",Q158/$E158)</f>
        <v>0.88235294117647056</v>
      </c>
      <c r="S158" s="86">
        <f t="shared" ref="S158:S169" si="312">IF($B158="","",SUM(Q158+M158))</f>
        <v>17</v>
      </c>
      <c r="T158" s="85">
        <f t="shared" ref="T158:T169" si="313">IF($B158="","",S158/$E158)</f>
        <v>1</v>
      </c>
      <c r="U158" s="86">
        <f t="shared" ref="U158:U169" si="314">IF($B158="","",$E158-S158)</f>
        <v>0</v>
      </c>
      <c r="V158" s="85">
        <f t="shared" ref="V158:V169" si="315">IF($B158="","",U158/$E158)</f>
        <v>0</v>
      </c>
      <c r="W158" s="167"/>
      <c r="X158" s="85">
        <f t="shared" ref="X158:X169" si="316">IF($C158="","",W158/$E158)</f>
        <v>0</v>
      </c>
      <c r="Y158" s="86">
        <f t="shared" ref="Y158:Y169" si="317">IF($B158="","",SUM(W158+S158))</f>
        <v>17</v>
      </c>
      <c r="Z158" s="85">
        <f t="shared" ref="Z158:Z169" si="318">IF($B158="","",Y158/$E158)</f>
        <v>1</v>
      </c>
      <c r="AA158" s="86">
        <f t="shared" ref="AA158:AA169" si="319">IF($B158="","",$E158-Y158)</f>
        <v>0</v>
      </c>
      <c r="AB158" s="85">
        <f t="shared" ref="AB158:AB169" si="320">IF($B158="","",AA158/$E158)</f>
        <v>0</v>
      </c>
      <c r="AC158" s="167"/>
      <c r="AD158" s="85">
        <f t="shared" ref="AD158:AD169" si="321">IF($C158="","",AC158/$E158)</f>
        <v>0</v>
      </c>
      <c r="AE158" s="86">
        <f t="shared" ref="AE158:AE169" si="322">IF($B158="","",SUM(AC158+Y158))</f>
        <v>17</v>
      </c>
      <c r="AF158" s="85">
        <f t="shared" ref="AF158:AF169" si="323">IF($B158="","",AE158/$E158)</f>
        <v>1</v>
      </c>
      <c r="AG158" s="86">
        <f t="shared" ref="AG158:AG169" si="324">IF($B158="","",$E158-AE158)</f>
        <v>0</v>
      </c>
      <c r="AH158" s="85">
        <f t="shared" ref="AH158:AH169" si="325">IF($B158="","",AG158/$E158)</f>
        <v>0</v>
      </c>
      <c r="AI158" s="167"/>
      <c r="AJ158" s="85">
        <f t="shared" ref="AJ158:AJ169" si="326">IF($C158="","",AI158/$E158)</f>
        <v>0</v>
      </c>
      <c r="AK158" s="86">
        <f t="shared" ref="AK158:AK169" si="327">IF($B158="","",SUM(AI158+AE158))</f>
        <v>17</v>
      </c>
      <c r="AL158" s="85">
        <f t="shared" ref="AL158:AL169" si="328">IF($B158="","",AK158/$E158)</f>
        <v>1</v>
      </c>
      <c r="AM158" s="86">
        <f t="shared" ref="AM158:AM169" si="329">IF($B158="","",$E158-AK158)</f>
        <v>0</v>
      </c>
      <c r="AN158" s="85">
        <f t="shared" ref="AN158:AN169" si="330">IF($B158="","",AM158/$E158)</f>
        <v>0</v>
      </c>
      <c r="AO158" s="167"/>
      <c r="AP158" s="85">
        <f t="shared" ref="AP158:AP169" si="331">IF($C158="","",AO158/$E158)</f>
        <v>0</v>
      </c>
      <c r="AQ158" s="86">
        <f t="shared" ref="AQ158:AQ169" si="332">IF($B158="","",SUM(AO158+AK158))</f>
        <v>17</v>
      </c>
      <c r="AR158" s="85">
        <f t="shared" ref="AR158:AR169" si="333">IF($B158="","",AQ158/$E158)</f>
        <v>1</v>
      </c>
      <c r="AS158" s="86">
        <f t="shared" ref="AS158:AS169" si="334">IF($B158="","",$E158-AQ158)</f>
        <v>0</v>
      </c>
      <c r="AT158" s="85">
        <f t="shared" ref="AT158:AT169" si="335">IF($B158="","",AS158/$E158)</f>
        <v>0</v>
      </c>
      <c r="AU158" s="167"/>
      <c r="AV158" s="85">
        <f t="shared" ref="AV158:AV169" si="336">IF($C158="","",AU158/$E158)</f>
        <v>0</v>
      </c>
      <c r="AW158" s="86">
        <f t="shared" ref="AW158:AW169" si="337">IF($B158="","",SUM(AU158+AQ158))</f>
        <v>17</v>
      </c>
      <c r="AX158" s="85">
        <f t="shared" ref="AX158:AX169" si="338">IF($B158="","",AW158/$E158)</f>
        <v>1</v>
      </c>
      <c r="AY158" s="86">
        <f t="shared" ref="AY158:AY169" si="339">IF($B158="","",$E158-AW158)</f>
        <v>0</v>
      </c>
      <c r="AZ158" s="85">
        <f t="shared" ref="AZ158:AZ169" si="340">IF($B158="","",AY158/$E158)</f>
        <v>0</v>
      </c>
    </row>
    <row r="159" spans="1:52" ht="45">
      <c r="A159" s="182" t="s">
        <v>4836</v>
      </c>
      <c r="B159" s="174" t="s">
        <v>4191</v>
      </c>
      <c r="C159" s="172" t="s">
        <v>4192</v>
      </c>
      <c r="D159" s="174" t="s">
        <v>3969</v>
      </c>
      <c r="E159" s="175">
        <v>5</v>
      </c>
      <c r="F159" s="175"/>
      <c r="G159" s="175"/>
      <c r="H159" s="175"/>
      <c r="I159" s="175"/>
      <c r="J159" s="205">
        <f t="shared" si="269"/>
        <v>5</v>
      </c>
      <c r="K159" s="175">
        <v>1</v>
      </c>
      <c r="L159" s="85">
        <f t="shared" si="306"/>
        <v>0.2</v>
      </c>
      <c r="M159" s="86">
        <f t="shared" si="307"/>
        <v>1</v>
      </c>
      <c r="N159" s="85">
        <f t="shared" si="308"/>
        <v>0.2</v>
      </c>
      <c r="O159" s="86">
        <f t="shared" si="309"/>
        <v>4</v>
      </c>
      <c r="P159" s="85">
        <f t="shared" si="310"/>
        <v>0.8</v>
      </c>
      <c r="Q159" s="191">
        <v>4</v>
      </c>
      <c r="R159" s="85">
        <f t="shared" si="311"/>
        <v>0.8</v>
      </c>
      <c r="S159" s="86">
        <f t="shared" si="312"/>
        <v>5</v>
      </c>
      <c r="T159" s="85">
        <f t="shared" si="313"/>
        <v>1</v>
      </c>
      <c r="U159" s="86">
        <f t="shared" si="314"/>
        <v>0</v>
      </c>
      <c r="V159" s="85">
        <f t="shared" si="315"/>
        <v>0</v>
      </c>
      <c r="W159" s="167"/>
      <c r="X159" s="85">
        <f t="shared" si="316"/>
        <v>0</v>
      </c>
      <c r="Y159" s="86">
        <f t="shared" si="317"/>
        <v>5</v>
      </c>
      <c r="Z159" s="85">
        <f t="shared" si="318"/>
        <v>1</v>
      </c>
      <c r="AA159" s="86">
        <f t="shared" si="319"/>
        <v>0</v>
      </c>
      <c r="AB159" s="85">
        <f t="shared" si="320"/>
        <v>0</v>
      </c>
      <c r="AC159" s="167"/>
      <c r="AD159" s="85">
        <f t="shared" si="321"/>
        <v>0</v>
      </c>
      <c r="AE159" s="86">
        <f t="shared" si="322"/>
        <v>5</v>
      </c>
      <c r="AF159" s="85">
        <f t="shared" si="323"/>
        <v>1</v>
      </c>
      <c r="AG159" s="86">
        <f t="shared" si="324"/>
        <v>0</v>
      </c>
      <c r="AH159" s="85">
        <f t="shared" si="325"/>
        <v>0</v>
      </c>
      <c r="AI159" s="167"/>
      <c r="AJ159" s="85">
        <f t="shared" si="326"/>
        <v>0</v>
      </c>
      <c r="AK159" s="86">
        <f t="shared" si="327"/>
        <v>5</v>
      </c>
      <c r="AL159" s="85">
        <f t="shared" si="328"/>
        <v>1</v>
      </c>
      <c r="AM159" s="86">
        <f t="shared" si="329"/>
        <v>0</v>
      </c>
      <c r="AN159" s="85">
        <f t="shared" si="330"/>
        <v>0</v>
      </c>
      <c r="AO159" s="167"/>
      <c r="AP159" s="85">
        <f t="shared" si="331"/>
        <v>0</v>
      </c>
      <c r="AQ159" s="86">
        <f t="shared" si="332"/>
        <v>5</v>
      </c>
      <c r="AR159" s="85">
        <f t="shared" si="333"/>
        <v>1</v>
      </c>
      <c r="AS159" s="86">
        <f t="shared" si="334"/>
        <v>0</v>
      </c>
      <c r="AT159" s="85">
        <f t="shared" si="335"/>
        <v>0</v>
      </c>
      <c r="AU159" s="167"/>
      <c r="AV159" s="85">
        <f t="shared" si="336"/>
        <v>0</v>
      </c>
      <c r="AW159" s="86">
        <f t="shared" si="337"/>
        <v>5</v>
      </c>
      <c r="AX159" s="85">
        <f t="shared" si="338"/>
        <v>1</v>
      </c>
      <c r="AY159" s="86">
        <f t="shared" si="339"/>
        <v>0</v>
      </c>
      <c r="AZ159" s="85">
        <f t="shared" si="340"/>
        <v>0</v>
      </c>
    </row>
    <row r="160" spans="1:52" ht="33.75">
      <c r="A160" s="182" t="s">
        <v>4837</v>
      </c>
      <c r="B160" s="174" t="s">
        <v>4193</v>
      </c>
      <c r="C160" s="172" t="s">
        <v>4194</v>
      </c>
      <c r="D160" s="174" t="s">
        <v>3969</v>
      </c>
      <c r="E160" s="175">
        <v>5</v>
      </c>
      <c r="F160" s="175"/>
      <c r="G160" s="175"/>
      <c r="H160" s="175"/>
      <c r="I160" s="175"/>
      <c r="J160" s="205">
        <f t="shared" si="269"/>
        <v>5</v>
      </c>
      <c r="K160" s="175">
        <v>1</v>
      </c>
      <c r="L160" s="85">
        <f t="shared" si="306"/>
        <v>0.2</v>
      </c>
      <c r="M160" s="86">
        <f t="shared" si="307"/>
        <v>1</v>
      </c>
      <c r="N160" s="85">
        <f t="shared" si="308"/>
        <v>0.2</v>
      </c>
      <c r="O160" s="86">
        <f t="shared" si="309"/>
        <v>4</v>
      </c>
      <c r="P160" s="85">
        <f t="shared" si="310"/>
        <v>0.8</v>
      </c>
      <c r="Q160" s="191">
        <v>4</v>
      </c>
      <c r="R160" s="85">
        <f t="shared" si="311"/>
        <v>0.8</v>
      </c>
      <c r="S160" s="86">
        <f t="shared" si="312"/>
        <v>5</v>
      </c>
      <c r="T160" s="85">
        <f t="shared" si="313"/>
        <v>1</v>
      </c>
      <c r="U160" s="86">
        <f t="shared" si="314"/>
        <v>0</v>
      </c>
      <c r="V160" s="85">
        <f t="shared" si="315"/>
        <v>0</v>
      </c>
      <c r="W160" s="167"/>
      <c r="X160" s="85">
        <f t="shared" si="316"/>
        <v>0</v>
      </c>
      <c r="Y160" s="86">
        <f t="shared" si="317"/>
        <v>5</v>
      </c>
      <c r="Z160" s="85">
        <f t="shared" si="318"/>
        <v>1</v>
      </c>
      <c r="AA160" s="86">
        <f t="shared" si="319"/>
        <v>0</v>
      </c>
      <c r="AB160" s="85">
        <f t="shared" si="320"/>
        <v>0</v>
      </c>
      <c r="AC160" s="167"/>
      <c r="AD160" s="85">
        <f t="shared" si="321"/>
        <v>0</v>
      </c>
      <c r="AE160" s="86">
        <f t="shared" si="322"/>
        <v>5</v>
      </c>
      <c r="AF160" s="85">
        <f t="shared" si="323"/>
        <v>1</v>
      </c>
      <c r="AG160" s="86">
        <f t="shared" si="324"/>
        <v>0</v>
      </c>
      <c r="AH160" s="85">
        <f t="shared" si="325"/>
        <v>0</v>
      </c>
      <c r="AI160" s="167"/>
      <c r="AJ160" s="85">
        <f t="shared" si="326"/>
        <v>0</v>
      </c>
      <c r="AK160" s="86">
        <f t="shared" si="327"/>
        <v>5</v>
      </c>
      <c r="AL160" s="85">
        <f t="shared" si="328"/>
        <v>1</v>
      </c>
      <c r="AM160" s="86">
        <f t="shared" si="329"/>
        <v>0</v>
      </c>
      <c r="AN160" s="85">
        <f t="shared" si="330"/>
        <v>0</v>
      </c>
      <c r="AO160" s="167"/>
      <c r="AP160" s="85">
        <f t="shared" si="331"/>
        <v>0</v>
      </c>
      <c r="AQ160" s="86">
        <f t="shared" si="332"/>
        <v>5</v>
      </c>
      <c r="AR160" s="85">
        <f t="shared" si="333"/>
        <v>1</v>
      </c>
      <c r="AS160" s="86">
        <f t="shared" si="334"/>
        <v>0</v>
      </c>
      <c r="AT160" s="85">
        <f t="shared" si="335"/>
        <v>0</v>
      </c>
      <c r="AU160" s="167"/>
      <c r="AV160" s="85">
        <f t="shared" si="336"/>
        <v>0</v>
      </c>
      <c r="AW160" s="86">
        <f t="shared" si="337"/>
        <v>5</v>
      </c>
      <c r="AX160" s="85">
        <f t="shared" si="338"/>
        <v>1</v>
      </c>
      <c r="AY160" s="86">
        <f t="shared" si="339"/>
        <v>0</v>
      </c>
      <c r="AZ160" s="85">
        <f t="shared" si="340"/>
        <v>0</v>
      </c>
    </row>
    <row r="161" spans="1:52" ht="45">
      <c r="A161" s="182" t="s">
        <v>4838</v>
      </c>
      <c r="B161" s="174" t="s">
        <v>4195</v>
      </c>
      <c r="C161" s="172" t="s">
        <v>4196</v>
      </c>
      <c r="D161" s="174" t="s">
        <v>3969</v>
      </c>
      <c r="E161" s="175">
        <v>20</v>
      </c>
      <c r="F161" s="175"/>
      <c r="G161" s="175"/>
      <c r="H161" s="175"/>
      <c r="I161" s="175"/>
      <c r="J161" s="205">
        <f t="shared" si="269"/>
        <v>20</v>
      </c>
      <c r="K161" s="175">
        <v>3</v>
      </c>
      <c r="L161" s="85">
        <f t="shared" si="306"/>
        <v>0.15</v>
      </c>
      <c r="M161" s="86">
        <f t="shared" si="307"/>
        <v>3</v>
      </c>
      <c r="N161" s="85">
        <f t="shared" si="308"/>
        <v>0.15</v>
      </c>
      <c r="O161" s="86">
        <f t="shared" si="309"/>
        <v>17</v>
      </c>
      <c r="P161" s="85">
        <f t="shared" si="310"/>
        <v>0.85</v>
      </c>
      <c r="Q161" s="191">
        <v>17</v>
      </c>
      <c r="R161" s="85">
        <f t="shared" si="311"/>
        <v>0.85</v>
      </c>
      <c r="S161" s="86">
        <f t="shared" si="312"/>
        <v>20</v>
      </c>
      <c r="T161" s="85">
        <f t="shared" si="313"/>
        <v>1</v>
      </c>
      <c r="U161" s="86">
        <f t="shared" si="314"/>
        <v>0</v>
      </c>
      <c r="V161" s="85">
        <f t="shared" si="315"/>
        <v>0</v>
      </c>
      <c r="W161" s="167"/>
      <c r="X161" s="85">
        <f t="shared" si="316"/>
        <v>0</v>
      </c>
      <c r="Y161" s="86">
        <f t="shared" si="317"/>
        <v>20</v>
      </c>
      <c r="Z161" s="85">
        <f t="shared" si="318"/>
        <v>1</v>
      </c>
      <c r="AA161" s="86">
        <f t="shared" si="319"/>
        <v>0</v>
      </c>
      <c r="AB161" s="85">
        <f t="shared" si="320"/>
        <v>0</v>
      </c>
      <c r="AC161" s="167"/>
      <c r="AD161" s="85">
        <f t="shared" si="321"/>
        <v>0</v>
      </c>
      <c r="AE161" s="86">
        <f t="shared" si="322"/>
        <v>20</v>
      </c>
      <c r="AF161" s="85">
        <f t="shared" si="323"/>
        <v>1</v>
      </c>
      <c r="AG161" s="86">
        <f t="shared" si="324"/>
        <v>0</v>
      </c>
      <c r="AH161" s="85">
        <f t="shared" si="325"/>
        <v>0</v>
      </c>
      <c r="AI161" s="167"/>
      <c r="AJ161" s="85">
        <f t="shared" si="326"/>
        <v>0</v>
      </c>
      <c r="AK161" s="86">
        <f t="shared" si="327"/>
        <v>20</v>
      </c>
      <c r="AL161" s="85">
        <f t="shared" si="328"/>
        <v>1</v>
      </c>
      <c r="AM161" s="86">
        <f t="shared" si="329"/>
        <v>0</v>
      </c>
      <c r="AN161" s="85">
        <f t="shared" si="330"/>
        <v>0</v>
      </c>
      <c r="AO161" s="167"/>
      <c r="AP161" s="85">
        <f t="shared" si="331"/>
        <v>0</v>
      </c>
      <c r="AQ161" s="86">
        <f t="shared" si="332"/>
        <v>20</v>
      </c>
      <c r="AR161" s="85">
        <f t="shared" si="333"/>
        <v>1</v>
      </c>
      <c r="AS161" s="86">
        <f t="shared" si="334"/>
        <v>0</v>
      </c>
      <c r="AT161" s="85">
        <f t="shared" si="335"/>
        <v>0</v>
      </c>
      <c r="AU161" s="167"/>
      <c r="AV161" s="85">
        <f t="shared" si="336"/>
        <v>0</v>
      </c>
      <c r="AW161" s="86">
        <f t="shared" si="337"/>
        <v>20</v>
      </c>
      <c r="AX161" s="85">
        <f t="shared" si="338"/>
        <v>1</v>
      </c>
      <c r="AY161" s="86">
        <f t="shared" si="339"/>
        <v>0</v>
      </c>
      <c r="AZ161" s="85">
        <f t="shared" si="340"/>
        <v>0</v>
      </c>
    </row>
    <row r="162" spans="1:52" ht="33.75">
      <c r="A162" s="182" t="s">
        <v>4839</v>
      </c>
      <c r="B162" s="174" t="s">
        <v>4197</v>
      </c>
      <c r="C162" s="172" t="s">
        <v>4198</v>
      </c>
      <c r="D162" s="174" t="s">
        <v>3969</v>
      </c>
      <c r="E162" s="175">
        <v>6</v>
      </c>
      <c r="F162" s="175"/>
      <c r="G162" s="175"/>
      <c r="H162" s="175"/>
      <c r="I162" s="175"/>
      <c r="J162" s="205">
        <f t="shared" si="269"/>
        <v>6</v>
      </c>
      <c r="K162" s="175">
        <v>1</v>
      </c>
      <c r="L162" s="85">
        <f t="shared" si="306"/>
        <v>0.16666666666666666</v>
      </c>
      <c r="M162" s="86">
        <f t="shared" si="307"/>
        <v>1</v>
      </c>
      <c r="N162" s="85">
        <f t="shared" si="308"/>
        <v>0.16666666666666666</v>
      </c>
      <c r="O162" s="86">
        <f t="shared" si="309"/>
        <v>5</v>
      </c>
      <c r="P162" s="85">
        <f t="shared" si="310"/>
        <v>0.83333333333333337</v>
      </c>
      <c r="Q162" s="191">
        <v>5</v>
      </c>
      <c r="R162" s="85">
        <f t="shared" si="311"/>
        <v>0.83333333333333337</v>
      </c>
      <c r="S162" s="86">
        <f t="shared" si="312"/>
        <v>6</v>
      </c>
      <c r="T162" s="85">
        <f t="shared" si="313"/>
        <v>1</v>
      </c>
      <c r="U162" s="86">
        <f t="shared" si="314"/>
        <v>0</v>
      </c>
      <c r="V162" s="85">
        <f t="shared" si="315"/>
        <v>0</v>
      </c>
      <c r="W162" s="167"/>
      <c r="X162" s="85">
        <f t="shared" si="316"/>
        <v>0</v>
      </c>
      <c r="Y162" s="86">
        <f t="shared" si="317"/>
        <v>6</v>
      </c>
      <c r="Z162" s="85">
        <f t="shared" si="318"/>
        <v>1</v>
      </c>
      <c r="AA162" s="86">
        <f t="shared" si="319"/>
        <v>0</v>
      </c>
      <c r="AB162" s="85">
        <f t="shared" si="320"/>
        <v>0</v>
      </c>
      <c r="AC162" s="167"/>
      <c r="AD162" s="85">
        <f t="shared" si="321"/>
        <v>0</v>
      </c>
      <c r="AE162" s="86">
        <f t="shared" si="322"/>
        <v>6</v>
      </c>
      <c r="AF162" s="85">
        <f t="shared" si="323"/>
        <v>1</v>
      </c>
      <c r="AG162" s="86">
        <f t="shared" si="324"/>
        <v>0</v>
      </c>
      <c r="AH162" s="85">
        <f t="shared" si="325"/>
        <v>0</v>
      </c>
      <c r="AI162" s="167"/>
      <c r="AJ162" s="85">
        <f t="shared" si="326"/>
        <v>0</v>
      </c>
      <c r="AK162" s="86">
        <f t="shared" si="327"/>
        <v>6</v>
      </c>
      <c r="AL162" s="85">
        <f t="shared" si="328"/>
        <v>1</v>
      </c>
      <c r="AM162" s="86">
        <f t="shared" si="329"/>
        <v>0</v>
      </c>
      <c r="AN162" s="85">
        <f t="shared" si="330"/>
        <v>0</v>
      </c>
      <c r="AO162" s="167"/>
      <c r="AP162" s="85">
        <f t="shared" si="331"/>
        <v>0</v>
      </c>
      <c r="AQ162" s="86">
        <f t="shared" si="332"/>
        <v>6</v>
      </c>
      <c r="AR162" s="85">
        <f t="shared" si="333"/>
        <v>1</v>
      </c>
      <c r="AS162" s="86">
        <f t="shared" si="334"/>
        <v>0</v>
      </c>
      <c r="AT162" s="85">
        <f t="shared" si="335"/>
        <v>0</v>
      </c>
      <c r="AU162" s="167"/>
      <c r="AV162" s="85">
        <f t="shared" si="336"/>
        <v>0</v>
      </c>
      <c r="AW162" s="86">
        <f t="shared" si="337"/>
        <v>6</v>
      </c>
      <c r="AX162" s="85">
        <f t="shared" si="338"/>
        <v>1</v>
      </c>
      <c r="AY162" s="86">
        <f t="shared" si="339"/>
        <v>0</v>
      </c>
      <c r="AZ162" s="85">
        <f t="shared" si="340"/>
        <v>0</v>
      </c>
    </row>
    <row r="163" spans="1:52" ht="45">
      <c r="A163" s="182" t="s">
        <v>4840</v>
      </c>
      <c r="B163" s="174" t="s">
        <v>4199</v>
      </c>
      <c r="C163" s="172" t="s">
        <v>4200</v>
      </c>
      <c r="D163" s="174" t="s">
        <v>3969</v>
      </c>
      <c r="E163" s="175">
        <v>7</v>
      </c>
      <c r="F163" s="175"/>
      <c r="G163" s="175"/>
      <c r="H163" s="175"/>
      <c r="I163" s="175"/>
      <c r="J163" s="205">
        <f t="shared" si="269"/>
        <v>7</v>
      </c>
      <c r="K163" s="175"/>
      <c r="L163" s="85">
        <f t="shared" si="306"/>
        <v>0</v>
      </c>
      <c r="M163" s="86">
        <f t="shared" si="307"/>
        <v>0</v>
      </c>
      <c r="N163" s="85">
        <f t="shared" si="308"/>
        <v>0</v>
      </c>
      <c r="O163" s="86">
        <f t="shared" si="309"/>
        <v>7</v>
      </c>
      <c r="P163" s="85">
        <f t="shared" si="310"/>
        <v>1</v>
      </c>
      <c r="Q163" s="191">
        <v>7</v>
      </c>
      <c r="R163" s="85">
        <f t="shared" si="311"/>
        <v>1</v>
      </c>
      <c r="S163" s="86">
        <f t="shared" si="312"/>
        <v>7</v>
      </c>
      <c r="T163" s="85">
        <f t="shared" si="313"/>
        <v>1</v>
      </c>
      <c r="U163" s="86">
        <f t="shared" si="314"/>
        <v>0</v>
      </c>
      <c r="V163" s="85">
        <f t="shared" si="315"/>
        <v>0</v>
      </c>
      <c r="W163" s="167"/>
      <c r="X163" s="85">
        <f t="shared" si="316"/>
        <v>0</v>
      </c>
      <c r="Y163" s="86">
        <f t="shared" si="317"/>
        <v>7</v>
      </c>
      <c r="Z163" s="85">
        <f t="shared" si="318"/>
        <v>1</v>
      </c>
      <c r="AA163" s="86">
        <f t="shared" si="319"/>
        <v>0</v>
      </c>
      <c r="AB163" s="85">
        <f t="shared" si="320"/>
        <v>0</v>
      </c>
      <c r="AC163" s="167"/>
      <c r="AD163" s="85">
        <f t="shared" si="321"/>
        <v>0</v>
      </c>
      <c r="AE163" s="86">
        <f t="shared" si="322"/>
        <v>7</v>
      </c>
      <c r="AF163" s="85">
        <f t="shared" si="323"/>
        <v>1</v>
      </c>
      <c r="AG163" s="86">
        <f t="shared" si="324"/>
        <v>0</v>
      </c>
      <c r="AH163" s="85">
        <f t="shared" si="325"/>
        <v>0</v>
      </c>
      <c r="AI163" s="167"/>
      <c r="AJ163" s="85">
        <f t="shared" si="326"/>
        <v>0</v>
      </c>
      <c r="AK163" s="86">
        <f t="shared" si="327"/>
        <v>7</v>
      </c>
      <c r="AL163" s="85">
        <f t="shared" si="328"/>
        <v>1</v>
      </c>
      <c r="AM163" s="86">
        <f t="shared" si="329"/>
        <v>0</v>
      </c>
      <c r="AN163" s="85">
        <f t="shared" si="330"/>
        <v>0</v>
      </c>
      <c r="AO163" s="167"/>
      <c r="AP163" s="85">
        <f t="shared" si="331"/>
        <v>0</v>
      </c>
      <c r="AQ163" s="86">
        <f t="shared" si="332"/>
        <v>7</v>
      </c>
      <c r="AR163" s="85">
        <f t="shared" si="333"/>
        <v>1</v>
      </c>
      <c r="AS163" s="86">
        <f t="shared" si="334"/>
        <v>0</v>
      </c>
      <c r="AT163" s="85">
        <f t="shared" si="335"/>
        <v>0</v>
      </c>
      <c r="AU163" s="167"/>
      <c r="AV163" s="85">
        <f t="shared" si="336"/>
        <v>0</v>
      </c>
      <c r="AW163" s="86">
        <f t="shared" si="337"/>
        <v>7</v>
      </c>
      <c r="AX163" s="85">
        <f t="shared" si="338"/>
        <v>1</v>
      </c>
      <c r="AY163" s="86">
        <f t="shared" si="339"/>
        <v>0</v>
      </c>
      <c r="AZ163" s="85">
        <f t="shared" si="340"/>
        <v>0</v>
      </c>
    </row>
    <row r="164" spans="1:52" ht="33.75">
      <c r="A164" s="182" t="s">
        <v>4841</v>
      </c>
      <c r="B164" s="174" t="s">
        <v>4201</v>
      </c>
      <c r="C164" s="172" t="s">
        <v>4202</v>
      </c>
      <c r="D164" s="174" t="s">
        <v>3969</v>
      </c>
      <c r="E164" s="175">
        <v>12</v>
      </c>
      <c r="F164" s="175"/>
      <c r="G164" s="175"/>
      <c r="H164" s="175"/>
      <c r="I164" s="175"/>
      <c r="J164" s="205">
        <f t="shared" si="269"/>
        <v>12</v>
      </c>
      <c r="K164" s="175">
        <v>1</v>
      </c>
      <c r="L164" s="85">
        <f t="shared" si="306"/>
        <v>8.3333333333333329E-2</v>
      </c>
      <c r="M164" s="86">
        <f t="shared" si="307"/>
        <v>1</v>
      </c>
      <c r="N164" s="85">
        <f t="shared" si="308"/>
        <v>8.3333333333333329E-2</v>
      </c>
      <c r="O164" s="86">
        <f t="shared" si="309"/>
        <v>11</v>
      </c>
      <c r="P164" s="85">
        <f t="shared" si="310"/>
        <v>0.91666666666666663</v>
      </c>
      <c r="Q164" s="191">
        <v>11</v>
      </c>
      <c r="R164" s="85">
        <f t="shared" si="311"/>
        <v>0.91666666666666663</v>
      </c>
      <c r="S164" s="86">
        <f t="shared" si="312"/>
        <v>12</v>
      </c>
      <c r="T164" s="85">
        <f t="shared" si="313"/>
        <v>1</v>
      </c>
      <c r="U164" s="86">
        <f t="shared" si="314"/>
        <v>0</v>
      </c>
      <c r="V164" s="85">
        <f t="shared" si="315"/>
        <v>0</v>
      </c>
      <c r="W164" s="167"/>
      <c r="X164" s="85">
        <f t="shared" si="316"/>
        <v>0</v>
      </c>
      <c r="Y164" s="86">
        <f t="shared" si="317"/>
        <v>12</v>
      </c>
      <c r="Z164" s="85">
        <f t="shared" si="318"/>
        <v>1</v>
      </c>
      <c r="AA164" s="86">
        <f t="shared" si="319"/>
        <v>0</v>
      </c>
      <c r="AB164" s="85">
        <f t="shared" si="320"/>
        <v>0</v>
      </c>
      <c r="AC164" s="167"/>
      <c r="AD164" s="85">
        <f t="shared" si="321"/>
        <v>0</v>
      </c>
      <c r="AE164" s="86">
        <f t="shared" si="322"/>
        <v>12</v>
      </c>
      <c r="AF164" s="85">
        <f t="shared" si="323"/>
        <v>1</v>
      </c>
      <c r="AG164" s="86">
        <f t="shared" si="324"/>
        <v>0</v>
      </c>
      <c r="AH164" s="85">
        <f t="shared" si="325"/>
        <v>0</v>
      </c>
      <c r="AI164" s="167"/>
      <c r="AJ164" s="85">
        <f t="shared" si="326"/>
        <v>0</v>
      </c>
      <c r="AK164" s="86">
        <f t="shared" si="327"/>
        <v>12</v>
      </c>
      <c r="AL164" s="85">
        <f t="shared" si="328"/>
        <v>1</v>
      </c>
      <c r="AM164" s="86">
        <f t="shared" si="329"/>
        <v>0</v>
      </c>
      <c r="AN164" s="85">
        <f t="shared" si="330"/>
        <v>0</v>
      </c>
      <c r="AO164" s="167"/>
      <c r="AP164" s="85">
        <f t="shared" si="331"/>
        <v>0</v>
      </c>
      <c r="AQ164" s="86">
        <f t="shared" si="332"/>
        <v>12</v>
      </c>
      <c r="AR164" s="85">
        <f t="shared" si="333"/>
        <v>1</v>
      </c>
      <c r="AS164" s="86">
        <f t="shared" si="334"/>
        <v>0</v>
      </c>
      <c r="AT164" s="85">
        <f t="shared" si="335"/>
        <v>0</v>
      </c>
      <c r="AU164" s="167"/>
      <c r="AV164" s="85">
        <f t="shared" si="336"/>
        <v>0</v>
      </c>
      <c r="AW164" s="86">
        <f t="shared" si="337"/>
        <v>12</v>
      </c>
      <c r="AX164" s="85">
        <f t="shared" si="338"/>
        <v>1</v>
      </c>
      <c r="AY164" s="86">
        <f t="shared" si="339"/>
        <v>0</v>
      </c>
      <c r="AZ164" s="85">
        <f t="shared" si="340"/>
        <v>0</v>
      </c>
    </row>
    <row r="165" spans="1:52" ht="33.75">
      <c r="A165" s="182" t="s">
        <v>4842</v>
      </c>
      <c r="B165" s="174" t="s">
        <v>4203</v>
      </c>
      <c r="C165" s="172" t="s">
        <v>4204</v>
      </c>
      <c r="D165" s="174" t="s">
        <v>3969</v>
      </c>
      <c r="E165" s="175">
        <v>10</v>
      </c>
      <c r="F165" s="175"/>
      <c r="G165" s="175"/>
      <c r="H165" s="175"/>
      <c r="I165" s="175"/>
      <c r="J165" s="205">
        <f t="shared" si="269"/>
        <v>10</v>
      </c>
      <c r="K165" s="175"/>
      <c r="L165" s="85">
        <f t="shared" si="306"/>
        <v>0</v>
      </c>
      <c r="M165" s="86">
        <f t="shared" si="307"/>
        <v>0</v>
      </c>
      <c r="N165" s="85">
        <f t="shared" si="308"/>
        <v>0</v>
      </c>
      <c r="O165" s="86">
        <f t="shared" si="309"/>
        <v>10</v>
      </c>
      <c r="P165" s="85">
        <f t="shared" si="310"/>
        <v>1</v>
      </c>
      <c r="Q165" s="191">
        <v>10</v>
      </c>
      <c r="R165" s="85">
        <f t="shared" si="311"/>
        <v>1</v>
      </c>
      <c r="S165" s="86">
        <f t="shared" si="312"/>
        <v>10</v>
      </c>
      <c r="T165" s="85">
        <f t="shared" si="313"/>
        <v>1</v>
      </c>
      <c r="U165" s="86">
        <f t="shared" si="314"/>
        <v>0</v>
      </c>
      <c r="V165" s="85">
        <f t="shared" si="315"/>
        <v>0</v>
      </c>
      <c r="W165" s="167"/>
      <c r="X165" s="85">
        <f t="shared" si="316"/>
        <v>0</v>
      </c>
      <c r="Y165" s="86">
        <f t="shared" si="317"/>
        <v>10</v>
      </c>
      <c r="Z165" s="85">
        <f t="shared" si="318"/>
        <v>1</v>
      </c>
      <c r="AA165" s="86">
        <f t="shared" si="319"/>
        <v>0</v>
      </c>
      <c r="AB165" s="85">
        <f t="shared" si="320"/>
        <v>0</v>
      </c>
      <c r="AC165" s="167"/>
      <c r="AD165" s="85">
        <f t="shared" si="321"/>
        <v>0</v>
      </c>
      <c r="AE165" s="86">
        <f t="shared" si="322"/>
        <v>10</v>
      </c>
      <c r="AF165" s="85">
        <f t="shared" si="323"/>
        <v>1</v>
      </c>
      <c r="AG165" s="86">
        <f t="shared" si="324"/>
        <v>0</v>
      </c>
      <c r="AH165" s="85">
        <f t="shared" si="325"/>
        <v>0</v>
      </c>
      <c r="AI165" s="167"/>
      <c r="AJ165" s="85">
        <f t="shared" si="326"/>
        <v>0</v>
      </c>
      <c r="AK165" s="86">
        <f t="shared" si="327"/>
        <v>10</v>
      </c>
      <c r="AL165" s="85">
        <f t="shared" si="328"/>
        <v>1</v>
      </c>
      <c r="AM165" s="86">
        <f t="shared" si="329"/>
        <v>0</v>
      </c>
      <c r="AN165" s="85">
        <f t="shared" si="330"/>
        <v>0</v>
      </c>
      <c r="AO165" s="167"/>
      <c r="AP165" s="85">
        <f t="shared" si="331"/>
        <v>0</v>
      </c>
      <c r="AQ165" s="86">
        <f t="shared" si="332"/>
        <v>10</v>
      </c>
      <c r="AR165" s="85">
        <f t="shared" si="333"/>
        <v>1</v>
      </c>
      <c r="AS165" s="86">
        <f t="shared" si="334"/>
        <v>0</v>
      </c>
      <c r="AT165" s="85">
        <f t="shared" si="335"/>
        <v>0</v>
      </c>
      <c r="AU165" s="167"/>
      <c r="AV165" s="85">
        <f t="shared" si="336"/>
        <v>0</v>
      </c>
      <c r="AW165" s="86">
        <f t="shared" si="337"/>
        <v>10</v>
      </c>
      <c r="AX165" s="85">
        <f t="shared" si="338"/>
        <v>1</v>
      </c>
      <c r="AY165" s="86">
        <f t="shared" si="339"/>
        <v>0</v>
      </c>
      <c r="AZ165" s="85">
        <f t="shared" si="340"/>
        <v>0</v>
      </c>
    </row>
    <row r="166" spans="1:52" ht="33.75">
      <c r="A166" s="182" t="s">
        <v>4843</v>
      </c>
      <c r="B166" s="174" t="s">
        <v>4205</v>
      </c>
      <c r="C166" s="172" t="s">
        <v>4206</v>
      </c>
      <c r="D166" s="174" t="s">
        <v>3969</v>
      </c>
      <c r="E166" s="175">
        <v>6</v>
      </c>
      <c r="F166" s="175"/>
      <c r="G166" s="175"/>
      <c r="H166" s="175"/>
      <c r="I166" s="175"/>
      <c r="J166" s="205">
        <f t="shared" si="269"/>
        <v>6</v>
      </c>
      <c r="K166" s="175"/>
      <c r="L166" s="85">
        <f t="shared" si="306"/>
        <v>0</v>
      </c>
      <c r="M166" s="86">
        <f t="shared" si="307"/>
        <v>0</v>
      </c>
      <c r="N166" s="85">
        <f t="shared" si="308"/>
        <v>0</v>
      </c>
      <c r="O166" s="86">
        <f t="shared" si="309"/>
        <v>6</v>
      </c>
      <c r="P166" s="85">
        <f t="shared" si="310"/>
        <v>1</v>
      </c>
      <c r="Q166" s="191">
        <v>6</v>
      </c>
      <c r="R166" s="85">
        <f t="shared" si="311"/>
        <v>1</v>
      </c>
      <c r="S166" s="86">
        <f t="shared" si="312"/>
        <v>6</v>
      </c>
      <c r="T166" s="85">
        <f t="shared" si="313"/>
        <v>1</v>
      </c>
      <c r="U166" s="86">
        <f t="shared" si="314"/>
        <v>0</v>
      </c>
      <c r="V166" s="85">
        <f t="shared" si="315"/>
        <v>0</v>
      </c>
      <c r="W166" s="167"/>
      <c r="X166" s="85">
        <f t="shared" si="316"/>
        <v>0</v>
      </c>
      <c r="Y166" s="86">
        <f t="shared" si="317"/>
        <v>6</v>
      </c>
      <c r="Z166" s="85">
        <f t="shared" si="318"/>
        <v>1</v>
      </c>
      <c r="AA166" s="86">
        <f t="shared" si="319"/>
        <v>0</v>
      </c>
      <c r="AB166" s="85">
        <f t="shared" si="320"/>
        <v>0</v>
      </c>
      <c r="AC166" s="167"/>
      <c r="AD166" s="85">
        <f t="shared" si="321"/>
        <v>0</v>
      </c>
      <c r="AE166" s="86">
        <f t="shared" si="322"/>
        <v>6</v>
      </c>
      <c r="AF166" s="85">
        <f t="shared" si="323"/>
        <v>1</v>
      </c>
      <c r="AG166" s="86">
        <f t="shared" si="324"/>
        <v>0</v>
      </c>
      <c r="AH166" s="85">
        <f t="shared" si="325"/>
        <v>0</v>
      </c>
      <c r="AI166" s="167"/>
      <c r="AJ166" s="85">
        <f t="shared" si="326"/>
        <v>0</v>
      </c>
      <c r="AK166" s="86">
        <f t="shared" si="327"/>
        <v>6</v>
      </c>
      <c r="AL166" s="85">
        <f t="shared" si="328"/>
        <v>1</v>
      </c>
      <c r="AM166" s="86">
        <f t="shared" si="329"/>
        <v>0</v>
      </c>
      <c r="AN166" s="85">
        <f t="shared" si="330"/>
        <v>0</v>
      </c>
      <c r="AO166" s="167"/>
      <c r="AP166" s="85">
        <f t="shared" si="331"/>
        <v>0</v>
      </c>
      <c r="AQ166" s="86">
        <f t="shared" si="332"/>
        <v>6</v>
      </c>
      <c r="AR166" s="85">
        <f t="shared" si="333"/>
        <v>1</v>
      </c>
      <c r="AS166" s="86">
        <f t="shared" si="334"/>
        <v>0</v>
      </c>
      <c r="AT166" s="85">
        <f t="shared" si="335"/>
        <v>0</v>
      </c>
      <c r="AU166" s="167"/>
      <c r="AV166" s="85">
        <f t="shared" si="336"/>
        <v>0</v>
      </c>
      <c r="AW166" s="86">
        <f t="shared" si="337"/>
        <v>6</v>
      </c>
      <c r="AX166" s="85">
        <f t="shared" si="338"/>
        <v>1</v>
      </c>
      <c r="AY166" s="86">
        <f t="shared" si="339"/>
        <v>0</v>
      </c>
      <c r="AZ166" s="85">
        <f t="shared" si="340"/>
        <v>0</v>
      </c>
    </row>
    <row r="167" spans="1:52" ht="33.75">
      <c r="A167" s="182" t="s">
        <v>4844</v>
      </c>
      <c r="B167" s="174" t="s">
        <v>4207</v>
      </c>
      <c r="C167" s="172" t="s">
        <v>4208</v>
      </c>
      <c r="D167" s="174" t="s">
        <v>3969</v>
      </c>
      <c r="E167" s="175">
        <v>6</v>
      </c>
      <c r="F167" s="175"/>
      <c r="G167" s="175"/>
      <c r="H167" s="175"/>
      <c r="I167" s="175"/>
      <c r="J167" s="205">
        <f t="shared" si="269"/>
        <v>6</v>
      </c>
      <c r="K167" s="175"/>
      <c r="L167" s="85">
        <f t="shared" si="306"/>
        <v>0</v>
      </c>
      <c r="M167" s="86">
        <f t="shared" si="307"/>
        <v>0</v>
      </c>
      <c r="N167" s="85">
        <f t="shared" si="308"/>
        <v>0</v>
      </c>
      <c r="O167" s="86">
        <f t="shared" si="309"/>
        <v>6</v>
      </c>
      <c r="P167" s="85">
        <f t="shared" si="310"/>
        <v>1</v>
      </c>
      <c r="Q167" s="191">
        <v>6</v>
      </c>
      <c r="R167" s="85">
        <f t="shared" si="311"/>
        <v>1</v>
      </c>
      <c r="S167" s="86">
        <f t="shared" si="312"/>
        <v>6</v>
      </c>
      <c r="T167" s="85">
        <f t="shared" si="313"/>
        <v>1</v>
      </c>
      <c r="U167" s="86">
        <f t="shared" si="314"/>
        <v>0</v>
      </c>
      <c r="V167" s="85">
        <f t="shared" si="315"/>
        <v>0</v>
      </c>
      <c r="W167" s="167"/>
      <c r="X167" s="85">
        <f t="shared" si="316"/>
        <v>0</v>
      </c>
      <c r="Y167" s="86">
        <f t="shared" si="317"/>
        <v>6</v>
      </c>
      <c r="Z167" s="85">
        <f t="shared" si="318"/>
        <v>1</v>
      </c>
      <c r="AA167" s="86">
        <f t="shared" si="319"/>
        <v>0</v>
      </c>
      <c r="AB167" s="85">
        <f t="shared" si="320"/>
        <v>0</v>
      </c>
      <c r="AC167" s="167"/>
      <c r="AD167" s="85">
        <f t="shared" si="321"/>
        <v>0</v>
      </c>
      <c r="AE167" s="86">
        <f t="shared" si="322"/>
        <v>6</v>
      </c>
      <c r="AF167" s="85">
        <f t="shared" si="323"/>
        <v>1</v>
      </c>
      <c r="AG167" s="86">
        <f t="shared" si="324"/>
        <v>0</v>
      </c>
      <c r="AH167" s="85">
        <f t="shared" si="325"/>
        <v>0</v>
      </c>
      <c r="AI167" s="167"/>
      <c r="AJ167" s="85">
        <f t="shared" si="326"/>
        <v>0</v>
      </c>
      <c r="AK167" s="86">
        <f t="shared" si="327"/>
        <v>6</v>
      </c>
      <c r="AL167" s="85">
        <f t="shared" si="328"/>
        <v>1</v>
      </c>
      <c r="AM167" s="86">
        <f t="shared" si="329"/>
        <v>0</v>
      </c>
      <c r="AN167" s="85">
        <f t="shared" si="330"/>
        <v>0</v>
      </c>
      <c r="AO167" s="167"/>
      <c r="AP167" s="85">
        <f t="shared" si="331"/>
        <v>0</v>
      </c>
      <c r="AQ167" s="86">
        <f t="shared" si="332"/>
        <v>6</v>
      </c>
      <c r="AR167" s="85">
        <f t="shared" si="333"/>
        <v>1</v>
      </c>
      <c r="AS167" s="86">
        <f t="shared" si="334"/>
        <v>0</v>
      </c>
      <c r="AT167" s="85">
        <f t="shared" si="335"/>
        <v>0</v>
      </c>
      <c r="AU167" s="167"/>
      <c r="AV167" s="85">
        <f t="shared" si="336"/>
        <v>0</v>
      </c>
      <c r="AW167" s="86">
        <f t="shared" si="337"/>
        <v>6</v>
      </c>
      <c r="AX167" s="85">
        <f t="shared" si="338"/>
        <v>1</v>
      </c>
      <c r="AY167" s="86">
        <f t="shared" si="339"/>
        <v>0</v>
      </c>
      <c r="AZ167" s="85">
        <f t="shared" si="340"/>
        <v>0</v>
      </c>
    </row>
    <row r="168" spans="1:52" ht="33.75">
      <c r="A168" s="182" t="s">
        <v>4845</v>
      </c>
      <c r="B168" s="174" t="s">
        <v>4209</v>
      </c>
      <c r="C168" s="172" t="s">
        <v>4210</v>
      </c>
      <c r="D168" s="174" t="s">
        <v>3969</v>
      </c>
      <c r="E168" s="175">
        <v>4</v>
      </c>
      <c r="F168" s="175"/>
      <c r="G168" s="175"/>
      <c r="H168" s="175"/>
      <c r="I168" s="175"/>
      <c r="J168" s="205">
        <f t="shared" si="269"/>
        <v>4</v>
      </c>
      <c r="K168" s="175"/>
      <c r="L168" s="85">
        <f t="shared" si="306"/>
        <v>0</v>
      </c>
      <c r="M168" s="86">
        <f t="shared" si="307"/>
        <v>0</v>
      </c>
      <c r="N168" s="85">
        <f t="shared" si="308"/>
        <v>0</v>
      </c>
      <c r="O168" s="86">
        <f t="shared" si="309"/>
        <v>4</v>
      </c>
      <c r="P168" s="85">
        <f t="shared" si="310"/>
        <v>1</v>
      </c>
      <c r="Q168" s="191">
        <v>4</v>
      </c>
      <c r="R168" s="85">
        <f t="shared" si="311"/>
        <v>1</v>
      </c>
      <c r="S168" s="86">
        <f t="shared" si="312"/>
        <v>4</v>
      </c>
      <c r="T168" s="85">
        <f t="shared" si="313"/>
        <v>1</v>
      </c>
      <c r="U168" s="86">
        <f t="shared" si="314"/>
        <v>0</v>
      </c>
      <c r="V168" s="85">
        <f t="shared" si="315"/>
        <v>0</v>
      </c>
      <c r="W168" s="167"/>
      <c r="X168" s="85">
        <f t="shared" si="316"/>
        <v>0</v>
      </c>
      <c r="Y168" s="86">
        <f t="shared" si="317"/>
        <v>4</v>
      </c>
      <c r="Z168" s="85">
        <f t="shared" si="318"/>
        <v>1</v>
      </c>
      <c r="AA168" s="86">
        <f t="shared" si="319"/>
        <v>0</v>
      </c>
      <c r="AB168" s="85">
        <f t="shared" si="320"/>
        <v>0</v>
      </c>
      <c r="AC168" s="167"/>
      <c r="AD168" s="85">
        <f t="shared" si="321"/>
        <v>0</v>
      </c>
      <c r="AE168" s="86">
        <f t="shared" si="322"/>
        <v>4</v>
      </c>
      <c r="AF168" s="85">
        <f t="shared" si="323"/>
        <v>1</v>
      </c>
      <c r="AG168" s="86">
        <f t="shared" si="324"/>
        <v>0</v>
      </c>
      <c r="AH168" s="85">
        <f t="shared" si="325"/>
        <v>0</v>
      </c>
      <c r="AI168" s="167"/>
      <c r="AJ168" s="85">
        <f t="shared" si="326"/>
        <v>0</v>
      </c>
      <c r="AK168" s="86">
        <f t="shared" si="327"/>
        <v>4</v>
      </c>
      <c r="AL168" s="85">
        <f t="shared" si="328"/>
        <v>1</v>
      </c>
      <c r="AM168" s="86">
        <f t="shared" si="329"/>
        <v>0</v>
      </c>
      <c r="AN168" s="85">
        <f t="shared" si="330"/>
        <v>0</v>
      </c>
      <c r="AO168" s="167"/>
      <c r="AP168" s="85">
        <f t="shared" si="331"/>
        <v>0</v>
      </c>
      <c r="AQ168" s="86">
        <f t="shared" si="332"/>
        <v>4</v>
      </c>
      <c r="AR168" s="85">
        <f t="shared" si="333"/>
        <v>1</v>
      </c>
      <c r="AS168" s="86">
        <f t="shared" si="334"/>
        <v>0</v>
      </c>
      <c r="AT168" s="85">
        <f t="shared" si="335"/>
        <v>0</v>
      </c>
      <c r="AU168" s="167"/>
      <c r="AV168" s="85">
        <f t="shared" si="336"/>
        <v>0</v>
      </c>
      <c r="AW168" s="86">
        <f t="shared" si="337"/>
        <v>4</v>
      </c>
      <c r="AX168" s="85">
        <f t="shared" si="338"/>
        <v>1</v>
      </c>
      <c r="AY168" s="86">
        <f t="shared" si="339"/>
        <v>0</v>
      </c>
      <c r="AZ168" s="85">
        <f t="shared" si="340"/>
        <v>0</v>
      </c>
    </row>
    <row r="169" spans="1:52" ht="33.75">
      <c r="A169" s="182" t="s">
        <v>4846</v>
      </c>
      <c r="B169" s="174" t="s">
        <v>4211</v>
      </c>
      <c r="C169" s="172" t="s">
        <v>4212</v>
      </c>
      <c r="D169" s="174" t="s">
        <v>3969</v>
      </c>
      <c r="E169" s="175">
        <v>1</v>
      </c>
      <c r="F169" s="175"/>
      <c r="G169" s="175"/>
      <c r="H169" s="175"/>
      <c r="I169" s="175"/>
      <c r="J169" s="205">
        <f t="shared" si="269"/>
        <v>1</v>
      </c>
      <c r="K169" s="175"/>
      <c r="L169" s="85">
        <f t="shared" si="306"/>
        <v>0</v>
      </c>
      <c r="M169" s="86">
        <f t="shared" si="307"/>
        <v>0</v>
      </c>
      <c r="N169" s="85">
        <f t="shared" si="308"/>
        <v>0</v>
      </c>
      <c r="O169" s="86">
        <f t="shared" si="309"/>
        <v>1</v>
      </c>
      <c r="P169" s="85">
        <f t="shared" si="310"/>
        <v>1</v>
      </c>
      <c r="Q169" s="191">
        <v>1</v>
      </c>
      <c r="R169" s="85">
        <f t="shared" si="311"/>
        <v>1</v>
      </c>
      <c r="S169" s="86">
        <f t="shared" si="312"/>
        <v>1</v>
      </c>
      <c r="T169" s="85">
        <f t="shared" si="313"/>
        <v>1</v>
      </c>
      <c r="U169" s="86">
        <f t="shared" si="314"/>
        <v>0</v>
      </c>
      <c r="V169" s="85">
        <f t="shared" si="315"/>
        <v>0</v>
      </c>
      <c r="W169" s="167"/>
      <c r="X169" s="85">
        <f t="shared" si="316"/>
        <v>0</v>
      </c>
      <c r="Y169" s="86">
        <f t="shared" si="317"/>
        <v>1</v>
      </c>
      <c r="Z169" s="85">
        <f t="shared" si="318"/>
        <v>1</v>
      </c>
      <c r="AA169" s="86">
        <f t="shared" si="319"/>
        <v>0</v>
      </c>
      <c r="AB169" s="85">
        <f t="shared" si="320"/>
        <v>0</v>
      </c>
      <c r="AC169" s="167"/>
      <c r="AD169" s="85">
        <f t="shared" si="321"/>
        <v>0</v>
      </c>
      <c r="AE169" s="86">
        <f t="shared" si="322"/>
        <v>1</v>
      </c>
      <c r="AF169" s="85">
        <f t="shared" si="323"/>
        <v>1</v>
      </c>
      <c r="AG169" s="86">
        <f t="shared" si="324"/>
        <v>0</v>
      </c>
      <c r="AH169" s="85">
        <f t="shared" si="325"/>
        <v>0</v>
      </c>
      <c r="AI169" s="167"/>
      <c r="AJ169" s="85">
        <f t="shared" si="326"/>
        <v>0</v>
      </c>
      <c r="AK169" s="86">
        <f t="shared" si="327"/>
        <v>1</v>
      </c>
      <c r="AL169" s="85">
        <f t="shared" si="328"/>
        <v>1</v>
      </c>
      <c r="AM169" s="86">
        <f t="shared" si="329"/>
        <v>0</v>
      </c>
      <c r="AN169" s="85">
        <f t="shared" si="330"/>
        <v>0</v>
      </c>
      <c r="AO169" s="167"/>
      <c r="AP169" s="85">
        <f t="shared" si="331"/>
        <v>0</v>
      </c>
      <c r="AQ169" s="86">
        <f t="shared" si="332"/>
        <v>1</v>
      </c>
      <c r="AR169" s="85">
        <f t="shared" si="333"/>
        <v>1</v>
      </c>
      <c r="AS169" s="86">
        <f t="shared" si="334"/>
        <v>0</v>
      </c>
      <c r="AT169" s="85">
        <f t="shared" si="335"/>
        <v>0</v>
      </c>
      <c r="AU169" s="167"/>
      <c r="AV169" s="85">
        <f t="shared" si="336"/>
        <v>0</v>
      </c>
      <c r="AW169" s="86">
        <f t="shared" si="337"/>
        <v>1</v>
      </c>
      <c r="AX169" s="85">
        <f t="shared" si="338"/>
        <v>1</v>
      </c>
      <c r="AY169" s="86">
        <f t="shared" si="339"/>
        <v>0</v>
      </c>
      <c r="AZ169" s="85">
        <f t="shared" si="340"/>
        <v>0</v>
      </c>
    </row>
    <row r="170" spans="1:52" ht="33.75">
      <c r="A170" s="182" t="s">
        <v>4847</v>
      </c>
      <c r="B170" s="174" t="s">
        <v>4213</v>
      </c>
      <c r="C170" s="172" t="s">
        <v>4214</v>
      </c>
      <c r="D170" s="174" t="s">
        <v>3969</v>
      </c>
      <c r="E170" s="175">
        <v>2</v>
      </c>
      <c r="F170" s="175"/>
      <c r="G170" s="175"/>
      <c r="H170" s="175"/>
      <c r="I170" s="175"/>
      <c r="J170" s="205">
        <f t="shared" si="269"/>
        <v>2</v>
      </c>
      <c r="K170" s="175"/>
      <c r="L170" s="85">
        <f t="shared" si="211"/>
        <v>0</v>
      </c>
      <c r="M170" s="86">
        <f t="shared" si="212"/>
        <v>0</v>
      </c>
      <c r="N170" s="85">
        <f t="shared" si="213"/>
        <v>0</v>
      </c>
      <c r="O170" s="86">
        <f t="shared" si="214"/>
        <v>2</v>
      </c>
      <c r="P170" s="85">
        <f t="shared" si="215"/>
        <v>1</v>
      </c>
      <c r="Q170" s="191">
        <v>2</v>
      </c>
      <c r="R170" s="85">
        <f t="shared" si="305"/>
        <v>1</v>
      </c>
      <c r="S170" s="86">
        <f t="shared" si="153"/>
        <v>2</v>
      </c>
      <c r="T170" s="85">
        <f t="shared" si="216"/>
        <v>1</v>
      </c>
      <c r="U170" s="86">
        <f t="shared" si="217"/>
        <v>0</v>
      </c>
      <c r="V170" s="85">
        <f t="shared" si="218"/>
        <v>0</v>
      </c>
      <c r="W170" s="167"/>
      <c r="X170" s="85">
        <f t="shared" si="154"/>
        <v>0</v>
      </c>
      <c r="Y170" s="86">
        <f t="shared" si="155"/>
        <v>2</v>
      </c>
      <c r="Z170" s="85">
        <f t="shared" si="219"/>
        <v>1</v>
      </c>
      <c r="AA170" s="86">
        <f t="shared" si="220"/>
        <v>0</v>
      </c>
      <c r="AB170" s="85">
        <f t="shared" si="221"/>
        <v>0</v>
      </c>
      <c r="AC170" s="167"/>
      <c r="AD170" s="85">
        <f t="shared" si="156"/>
        <v>0</v>
      </c>
      <c r="AE170" s="86">
        <f t="shared" si="157"/>
        <v>2</v>
      </c>
      <c r="AF170" s="85">
        <f t="shared" si="222"/>
        <v>1</v>
      </c>
      <c r="AG170" s="86">
        <f t="shared" si="223"/>
        <v>0</v>
      </c>
      <c r="AH170" s="85">
        <f t="shared" si="224"/>
        <v>0</v>
      </c>
      <c r="AI170" s="167"/>
      <c r="AJ170" s="85">
        <f t="shared" si="158"/>
        <v>0</v>
      </c>
      <c r="AK170" s="86">
        <f t="shared" si="159"/>
        <v>2</v>
      </c>
      <c r="AL170" s="85">
        <f t="shared" si="225"/>
        <v>1</v>
      </c>
      <c r="AM170" s="86">
        <f t="shared" si="226"/>
        <v>0</v>
      </c>
      <c r="AN170" s="85">
        <f t="shared" si="227"/>
        <v>0</v>
      </c>
      <c r="AO170" s="167"/>
      <c r="AP170" s="85">
        <f t="shared" si="160"/>
        <v>0</v>
      </c>
      <c r="AQ170" s="86">
        <f t="shared" si="161"/>
        <v>2</v>
      </c>
      <c r="AR170" s="85">
        <f t="shared" si="228"/>
        <v>1</v>
      </c>
      <c r="AS170" s="86">
        <f t="shared" si="229"/>
        <v>0</v>
      </c>
      <c r="AT170" s="85">
        <f t="shared" si="230"/>
        <v>0</v>
      </c>
      <c r="AU170" s="167"/>
      <c r="AV170" s="85">
        <f t="shared" si="162"/>
        <v>0</v>
      </c>
      <c r="AW170" s="86">
        <f t="shared" si="163"/>
        <v>2</v>
      </c>
      <c r="AX170" s="85">
        <f t="shared" si="231"/>
        <v>1</v>
      </c>
      <c r="AY170" s="86">
        <f t="shared" si="232"/>
        <v>0</v>
      </c>
      <c r="AZ170" s="85">
        <f t="shared" si="233"/>
        <v>0</v>
      </c>
    </row>
    <row r="171" spans="1:52" ht="33.75">
      <c r="A171" s="182" t="s">
        <v>4848</v>
      </c>
      <c r="B171" s="174" t="s">
        <v>4215</v>
      </c>
      <c r="C171" s="172" t="s">
        <v>4216</v>
      </c>
      <c r="D171" s="174" t="s">
        <v>3969</v>
      </c>
      <c r="E171" s="175">
        <v>2</v>
      </c>
      <c r="F171" s="175"/>
      <c r="G171" s="175"/>
      <c r="H171" s="175"/>
      <c r="I171" s="175"/>
      <c r="J171" s="205">
        <f t="shared" si="269"/>
        <v>2</v>
      </c>
      <c r="K171" s="175"/>
      <c r="L171" s="85">
        <f t="shared" si="211"/>
        <v>0</v>
      </c>
      <c r="M171" s="86">
        <f t="shared" si="212"/>
        <v>0</v>
      </c>
      <c r="N171" s="85">
        <f t="shared" si="213"/>
        <v>0</v>
      </c>
      <c r="O171" s="86">
        <f t="shared" si="214"/>
        <v>2</v>
      </c>
      <c r="P171" s="85">
        <f t="shared" si="215"/>
        <v>1</v>
      </c>
      <c r="Q171" s="191">
        <v>2</v>
      </c>
      <c r="R171" s="85">
        <f t="shared" si="305"/>
        <v>1</v>
      </c>
      <c r="S171" s="86">
        <f t="shared" si="153"/>
        <v>2</v>
      </c>
      <c r="T171" s="85">
        <f t="shared" si="216"/>
        <v>1</v>
      </c>
      <c r="U171" s="86">
        <f t="shared" si="217"/>
        <v>0</v>
      </c>
      <c r="V171" s="85">
        <f t="shared" si="218"/>
        <v>0</v>
      </c>
      <c r="W171" s="167"/>
      <c r="X171" s="85">
        <f t="shared" si="154"/>
        <v>0</v>
      </c>
      <c r="Y171" s="86">
        <f t="shared" si="155"/>
        <v>2</v>
      </c>
      <c r="Z171" s="85">
        <f t="shared" si="219"/>
        <v>1</v>
      </c>
      <c r="AA171" s="86">
        <f t="shared" si="220"/>
        <v>0</v>
      </c>
      <c r="AB171" s="85">
        <f t="shared" si="221"/>
        <v>0</v>
      </c>
      <c r="AC171" s="167"/>
      <c r="AD171" s="85">
        <f t="shared" si="156"/>
        <v>0</v>
      </c>
      <c r="AE171" s="86">
        <f t="shared" si="157"/>
        <v>2</v>
      </c>
      <c r="AF171" s="85">
        <f t="shared" si="222"/>
        <v>1</v>
      </c>
      <c r="AG171" s="86">
        <f t="shared" si="223"/>
        <v>0</v>
      </c>
      <c r="AH171" s="85">
        <f t="shared" si="224"/>
        <v>0</v>
      </c>
      <c r="AI171" s="167"/>
      <c r="AJ171" s="85">
        <f t="shared" si="158"/>
        <v>0</v>
      </c>
      <c r="AK171" s="86">
        <f t="shared" si="159"/>
        <v>2</v>
      </c>
      <c r="AL171" s="85">
        <f t="shared" si="225"/>
        <v>1</v>
      </c>
      <c r="AM171" s="86">
        <f t="shared" si="226"/>
        <v>0</v>
      </c>
      <c r="AN171" s="85">
        <f t="shared" si="227"/>
        <v>0</v>
      </c>
      <c r="AO171" s="167"/>
      <c r="AP171" s="85">
        <f t="shared" si="160"/>
        <v>0</v>
      </c>
      <c r="AQ171" s="86">
        <f t="shared" si="161"/>
        <v>2</v>
      </c>
      <c r="AR171" s="85">
        <f t="shared" si="228"/>
        <v>1</v>
      </c>
      <c r="AS171" s="86">
        <f t="shared" si="229"/>
        <v>0</v>
      </c>
      <c r="AT171" s="85">
        <f t="shared" si="230"/>
        <v>0</v>
      </c>
      <c r="AU171" s="167"/>
      <c r="AV171" s="85">
        <f t="shared" si="162"/>
        <v>0</v>
      </c>
      <c r="AW171" s="86">
        <f t="shared" si="163"/>
        <v>2</v>
      </c>
      <c r="AX171" s="85">
        <f t="shared" si="231"/>
        <v>1</v>
      </c>
      <c r="AY171" s="86">
        <f t="shared" si="232"/>
        <v>0</v>
      </c>
      <c r="AZ171" s="85">
        <f t="shared" si="233"/>
        <v>0</v>
      </c>
    </row>
    <row r="172" spans="1:52" ht="33.75">
      <c r="A172" s="182" t="s">
        <v>4849</v>
      </c>
      <c r="B172" s="174" t="s">
        <v>4217</v>
      </c>
      <c r="C172" s="172" t="s">
        <v>4218</v>
      </c>
      <c r="D172" s="174" t="s">
        <v>3969</v>
      </c>
      <c r="E172" s="175">
        <v>2</v>
      </c>
      <c r="F172" s="175"/>
      <c r="G172" s="175"/>
      <c r="H172" s="175"/>
      <c r="I172" s="175"/>
      <c r="J172" s="205">
        <f t="shared" si="269"/>
        <v>2</v>
      </c>
      <c r="K172" s="175"/>
      <c r="L172" s="85">
        <f t="shared" si="211"/>
        <v>0</v>
      </c>
      <c r="M172" s="86">
        <f t="shared" si="212"/>
        <v>0</v>
      </c>
      <c r="N172" s="85">
        <f t="shared" si="213"/>
        <v>0</v>
      </c>
      <c r="O172" s="86">
        <f t="shared" si="214"/>
        <v>2</v>
      </c>
      <c r="P172" s="85">
        <f t="shared" si="215"/>
        <v>1</v>
      </c>
      <c r="Q172" s="191">
        <v>2</v>
      </c>
      <c r="R172" s="85">
        <f t="shared" si="305"/>
        <v>1</v>
      </c>
      <c r="S172" s="86">
        <f t="shared" si="153"/>
        <v>2</v>
      </c>
      <c r="T172" s="85">
        <f t="shared" si="216"/>
        <v>1</v>
      </c>
      <c r="U172" s="86">
        <f t="shared" si="217"/>
        <v>0</v>
      </c>
      <c r="V172" s="85">
        <f t="shared" si="218"/>
        <v>0</v>
      </c>
      <c r="W172" s="167"/>
      <c r="X172" s="85">
        <f t="shared" si="154"/>
        <v>0</v>
      </c>
      <c r="Y172" s="86">
        <f t="shared" si="155"/>
        <v>2</v>
      </c>
      <c r="Z172" s="85">
        <f t="shared" si="219"/>
        <v>1</v>
      </c>
      <c r="AA172" s="86">
        <f t="shared" si="220"/>
        <v>0</v>
      </c>
      <c r="AB172" s="85">
        <f t="shared" si="221"/>
        <v>0</v>
      </c>
      <c r="AC172" s="167"/>
      <c r="AD172" s="85">
        <f t="shared" si="156"/>
        <v>0</v>
      </c>
      <c r="AE172" s="86">
        <f t="shared" si="157"/>
        <v>2</v>
      </c>
      <c r="AF172" s="85">
        <f t="shared" si="222"/>
        <v>1</v>
      </c>
      <c r="AG172" s="86">
        <f t="shared" si="223"/>
        <v>0</v>
      </c>
      <c r="AH172" s="85">
        <f t="shared" si="224"/>
        <v>0</v>
      </c>
      <c r="AI172" s="167"/>
      <c r="AJ172" s="85">
        <f t="shared" si="158"/>
        <v>0</v>
      </c>
      <c r="AK172" s="86">
        <f t="shared" si="159"/>
        <v>2</v>
      </c>
      <c r="AL172" s="85">
        <f t="shared" si="225"/>
        <v>1</v>
      </c>
      <c r="AM172" s="86">
        <f t="shared" si="226"/>
        <v>0</v>
      </c>
      <c r="AN172" s="85">
        <f t="shared" si="227"/>
        <v>0</v>
      </c>
      <c r="AO172" s="167"/>
      <c r="AP172" s="85">
        <f t="shared" si="160"/>
        <v>0</v>
      </c>
      <c r="AQ172" s="86">
        <f t="shared" si="161"/>
        <v>2</v>
      </c>
      <c r="AR172" s="85">
        <f t="shared" si="228"/>
        <v>1</v>
      </c>
      <c r="AS172" s="86">
        <f t="shared" si="229"/>
        <v>0</v>
      </c>
      <c r="AT172" s="85">
        <f t="shared" si="230"/>
        <v>0</v>
      </c>
      <c r="AU172" s="167"/>
      <c r="AV172" s="85">
        <f t="shared" si="162"/>
        <v>0</v>
      </c>
      <c r="AW172" s="86">
        <f t="shared" si="163"/>
        <v>2</v>
      </c>
      <c r="AX172" s="85">
        <f t="shared" si="231"/>
        <v>1</v>
      </c>
      <c r="AY172" s="86">
        <f t="shared" si="232"/>
        <v>0</v>
      </c>
      <c r="AZ172" s="85">
        <f t="shared" si="233"/>
        <v>0</v>
      </c>
    </row>
    <row r="173" spans="1:52" ht="33.75">
      <c r="A173" s="182" t="s">
        <v>4850</v>
      </c>
      <c r="B173" s="174" t="s">
        <v>4219</v>
      </c>
      <c r="C173" s="172" t="s">
        <v>4220</v>
      </c>
      <c r="D173" s="174" t="s">
        <v>3969</v>
      </c>
      <c r="E173" s="175">
        <v>1</v>
      </c>
      <c r="F173" s="175"/>
      <c r="G173" s="175"/>
      <c r="H173" s="175"/>
      <c r="I173" s="175"/>
      <c r="J173" s="205">
        <f t="shared" si="269"/>
        <v>1</v>
      </c>
      <c r="K173" s="175"/>
      <c r="L173" s="85">
        <f t="shared" si="211"/>
        <v>0</v>
      </c>
      <c r="M173" s="86">
        <f t="shared" si="212"/>
        <v>0</v>
      </c>
      <c r="N173" s="85">
        <f t="shared" si="213"/>
        <v>0</v>
      </c>
      <c r="O173" s="86">
        <f t="shared" si="214"/>
        <v>1</v>
      </c>
      <c r="P173" s="85">
        <f t="shared" si="215"/>
        <v>1</v>
      </c>
      <c r="Q173" s="191">
        <v>1</v>
      </c>
      <c r="R173" s="85">
        <f t="shared" si="305"/>
        <v>1</v>
      </c>
      <c r="S173" s="86">
        <f t="shared" si="153"/>
        <v>1</v>
      </c>
      <c r="T173" s="85">
        <f t="shared" si="216"/>
        <v>1</v>
      </c>
      <c r="U173" s="86">
        <f t="shared" si="217"/>
        <v>0</v>
      </c>
      <c r="V173" s="85">
        <f t="shared" si="218"/>
        <v>0</v>
      </c>
      <c r="W173" s="167"/>
      <c r="X173" s="85">
        <f t="shared" si="154"/>
        <v>0</v>
      </c>
      <c r="Y173" s="86">
        <f t="shared" si="155"/>
        <v>1</v>
      </c>
      <c r="Z173" s="85">
        <f t="shared" si="219"/>
        <v>1</v>
      </c>
      <c r="AA173" s="86">
        <f t="shared" si="220"/>
        <v>0</v>
      </c>
      <c r="AB173" s="85">
        <f t="shared" si="221"/>
        <v>0</v>
      </c>
      <c r="AC173" s="167"/>
      <c r="AD173" s="85">
        <f t="shared" si="156"/>
        <v>0</v>
      </c>
      <c r="AE173" s="86">
        <f t="shared" si="157"/>
        <v>1</v>
      </c>
      <c r="AF173" s="85">
        <f t="shared" si="222"/>
        <v>1</v>
      </c>
      <c r="AG173" s="86">
        <f t="shared" si="223"/>
        <v>0</v>
      </c>
      <c r="AH173" s="85">
        <f t="shared" si="224"/>
        <v>0</v>
      </c>
      <c r="AI173" s="167"/>
      <c r="AJ173" s="85">
        <f t="shared" si="158"/>
        <v>0</v>
      </c>
      <c r="AK173" s="86">
        <f t="shared" si="159"/>
        <v>1</v>
      </c>
      <c r="AL173" s="85">
        <f t="shared" si="225"/>
        <v>1</v>
      </c>
      <c r="AM173" s="86">
        <f t="shared" si="226"/>
        <v>0</v>
      </c>
      <c r="AN173" s="85">
        <f t="shared" si="227"/>
        <v>0</v>
      </c>
      <c r="AO173" s="167"/>
      <c r="AP173" s="85">
        <f t="shared" si="160"/>
        <v>0</v>
      </c>
      <c r="AQ173" s="86">
        <f t="shared" si="161"/>
        <v>1</v>
      </c>
      <c r="AR173" s="85">
        <f t="shared" si="228"/>
        <v>1</v>
      </c>
      <c r="AS173" s="86">
        <f t="shared" si="229"/>
        <v>0</v>
      </c>
      <c r="AT173" s="85">
        <f t="shared" si="230"/>
        <v>0</v>
      </c>
      <c r="AU173" s="167"/>
      <c r="AV173" s="85">
        <f t="shared" si="162"/>
        <v>0</v>
      </c>
      <c r="AW173" s="86">
        <f t="shared" si="163"/>
        <v>1</v>
      </c>
      <c r="AX173" s="85">
        <f t="shared" si="231"/>
        <v>1</v>
      </c>
      <c r="AY173" s="86">
        <f t="shared" si="232"/>
        <v>0</v>
      </c>
      <c r="AZ173" s="85">
        <f t="shared" si="233"/>
        <v>0</v>
      </c>
    </row>
    <row r="174" spans="1:52" ht="33.75">
      <c r="A174" s="182" t="s">
        <v>4851</v>
      </c>
      <c r="B174" s="174" t="s">
        <v>4221</v>
      </c>
      <c r="C174" s="172" t="s">
        <v>4222</v>
      </c>
      <c r="D174" s="174" t="s">
        <v>3969</v>
      </c>
      <c r="E174" s="175">
        <v>4</v>
      </c>
      <c r="F174" s="175"/>
      <c r="G174" s="175"/>
      <c r="H174" s="175"/>
      <c r="I174" s="175"/>
      <c r="J174" s="205">
        <f t="shared" si="269"/>
        <v>4</v>
      </c>
      <c r="K174" s="175"/>
      <c r="L174" s="85">
        <f t="shared" si="211"/>
        <v>0</v>
      </c>
      <c r="M174" s="86">
        <f t="shared" si="212"/>
        <v>0</v>
      </c>
      <c r="N174" s="85">
        <f t="shared" si="213"/>
        <v>0</v>
      </c>
      <c r="O174" s="86">
        <f t="shared" si="214"/>
        <v>4</v>
      </c>
      <c r="P174" s="85">
        <f t="shared" si="215"/>
        <v>1</v>
      </c>
      <c r="Q174" s="191">
        <v>4</v>
      </c>
      <c r="R174" s="85">
        <f t="shared" si="305"/>
        <v>1</v>
      </c>
      <c r="S174" s="86">
        <f t="shared" si="153"/>
        <v>4</v>
      </c>
      <c r="T174" s="85">
        <f t="shared" si="216"/>
        <v>1</v>
      </c>
      <c r="U174" s="86">
        <f t="shared" si="217"/>
        <v>0</v>
      </c>
      <c r="V174" s="85">
        <f t="shared" si="218"/>
        <v>0</v>
      </c>
      <c r="W174" s="167"/>
      <c r="X174" s="85">
        <f t="shared" si="154"/>
        <v>0</v>
      </c>
      <c r="Y174" s="86">
        <f t="shared" si="155"/>
        <v>4</v>
      </c>
      <c r="Z174" s="85">
        <f t="shared" si="219"/>
        <v>1</v>
      </c>
      <c r="AA174" s="86">
        <f t="shared" si="220"/>
        <v>0</v>
      </c>
      <c r="AB174" s="85">
        <f t="shared" si="221"/>
        <v>0</v>
      </c>
      <c r="AC174" s="167"/>
      <c r="AD174" s="85">
        <f t="shared" si="156"/>
        <v>0</v>
      </c>
      <c r="AE174" s="86">
        <f t="shared" si="157"/>
        <v>4</v>
      </c>
      <c r="AF174" s="85">
        <f t="shared" si="222"/>
        <v>1</v>
      </c>
      <c r="AG174" s="86">
        <f t="shared" si="223"/>
        <v>0</v>
      </c>
      <c r="AH174" s="85">
        <f t="shared" si="224"/>
        <v>0</v>
      </c>
      <c r="AI174" s="167"/>
      <c r="AJ174" s="85">
        <f t="shared" si="158"/>
        <v>0</v>
      </c>
      <c r="AK174" s="86">
        <f t="shared" si="159"/>
        <v>4</v>
      </c>
      <c r="AL174" s="85">
        <f t="shared" si="225"/>
        <v>1</v>
      </c>
      <c r="AM174" s="86">
        <f t="shared" si="226"/>
        <v>0</v>
      </c>
      <c r="AN174" s="85">
        <f t="shared" si="227"/>
        <v>0</v>
      </c>
      <c r="AO174" s="167"/>
      <c r="AP174" s="85">
        <f t="shared" si="160"/>
        <v>0</v>
      </c>
      <c r="AQ174" s="86">
        <f t="shared" si="161"/>
        <v>4</v>
      </c>
      <c r="AR174" s="85">
        <f t="shared" si="228"/>
        <v>1</v>
      </c>
      <c r="AS174" s="86">
        <f t="shared" si="229"/>
        <v>0</v>
      </c>
      <c r="AT174" s="85">
        <f t="shared" si="230"/>
        <v>0</v>
      </c>
      <c r="AU174" s="167"/>
      <c r="AV174" s="85">
        <f t="shared" si="162"/>
        <v>0</v>
      </c>
      <c r="AW174" s="86">
        <f t="shared" si="163"/>
        <v>4</v>
      </c>
      <c r="AX174" s="85">
        <f t="shared" si="231"/>
        <v>1</v>
      </c>
      <c r="AY174" s="86">
        <f t="shared" si="232"/>
        <v>0</v>
      </c>
      <c r="AZ174" s="85">
        <f t="shared" si="233"/>
        <v>0</v>
      </c>
    </row>
    <row r="175" spans="1:52" ht="45">
      <c r="A175" s="182" t="s">
        <v>4852</v>
      </c>
      <c r="B175" s="174" t="s">
        <v>4223</v>
      </c>
      <c r="C175" s="172" t="s">
        <v>4224</v>
      </c>
      <c r="D175" s="174" t="s">
        <v>3988</v>
      </c>
      <c r="E175" s="175">
        <v>4</v>
      </c>
      <c r="F175" s="175"/>
      <c r="G175" s="175"/>
      <c r="H175" s="175"/>
      <c r="I175" s="175"/>
      <c r="J175" s="205">
        <f t="shared" si="269"/>
        <v>4</v>
      </c>
      <c r="K175" s="175"/>
      <c r="L175" s="85">
        <f t="shared" si="211"/>
        <v>0</v>
      </c>
      <c r="M175" s="86">
        <f t="shared" si="212"/>
        <v>0</v>
      </c>
      <c r="N175" s="85">
        <f t="shared" si="213"/>
        <v>0</v>
      </c>
      <c r="O175" s="86">
        <f t="shared" si="214"/>
        <v>4</v>
      </c>
      <c r="P175" s="85">
        <f t="shared" si="215"/>
        <v>1</v>
      </c>
      <c r="Q175" s="191">
        <v>4</v>
      </c>
      <c r="R175" s="85">
        <f t="shared" si="305"/>
        <v>1</v>
      </c>
      <c r="S175" s="86">
        <f t="shared" si="153"/>
        <v>4</v>
      </c>
      <c r="T175" s="85">
        <f t="shared" si="216"/>
        <v>1</v>
      </c>
      <c r="U175" s="86">
        <f t="shared" si="217"/>
        <v>0</v>
      </c>
      <c r="V175" s="85">
        <f t="shared" si="218"/>
        <v>0</v>
      </c>
      <c r="W175" s="167"/>
      <c r="X175" s="85">
        <f t="shared" si="154"/>
        <v>0</v>
      </c>
      <c r="Y175" s="86">
        <f t="shared" si="155"/>
        <v>4</v>
      </c>
      <c r="Z175" s="85">
        <f t="shared" si="219"/>
        <v>1</v>
      </c>
      <c r="AA175" s="86">
        <f t="shared" si="220"/>
        <v>0</v>
      </c>
      <c r="AB175" s="85">
        <f t="shared" si="221"/>
        <v>0</v>
      </c>
      <c r="AC175" s="167"/>
      <c r="AD175" s="85">
        <f t="shared" si="156"/>
        <v>0</v>
      </c>
      <c r="AE175" s="86">
        <f t="shared" si="157"/>
        <v>4</v>
      </c>
      <c r="AF175" s="85">
        <f t="shared" si="222"/>
        <v>1</v>
      </c>
      <c r="AG175" s="86">
        <f t="shared" si="223"/>
        <v>0</v>
      </c>
      <c r="AH175" s="85">
        <f t="shared" si="224"/>
        <v>0</v>
      </c>
      <c r="AI175" s="167"/>
      <c r="AJ175" s="85">
        <f t="shared" si="158"/>
        <v>0</v>
      </c>
      <c r="AK175" s="86">
        <f t="shared" si="159"/>
        <v>4</v>
      </c>
      <c r="AL175" s="85">
        <f t="shared" si="225"/>
        <v>1</v>
      </c>
      <c r="AM175" s="86">
        <f t="shared" si="226"/>
        <v>0</v>
      </c>
      <c r="AN175" s="85">
        <f t="shared" si="227"/>
        <v>0</v>
      </c>
      <c r="AO175" s="167"/>
      <c r="AP175" s="85">
        <f t="shared" si="160"/>
        <v>0</v>
      </c>
      <c r="AQ175" s="86">
        <f t="shared" si="161"/>
        <v>4</v>
      </c>
      <c r="AR175" s="85">
        <f t="shared" si="228"/>
        <v>1</v>
      </c>
      <c r="AS175" s="86">
        <f t="shared" si="229"/>
        <v>0</v>
      </c>
      <c r="AT175" s="85">
        <f t="shared" si="230"/>
        <v>0</v>
      </c>
      <c r="AU175" s="167"/>
      <c r="AV175" s="85">
        <f t="shared" si="162"/>
        <v>0</v>
      </c>
      <c r="AW175" s="86">
        <f t="shared" si="163"/>
        <v>4</v>
      </c>
      <c r="AX175" s="85">
        <f t="shared" si="231"/>
        <v>1</v>
      </c>
      <c r="AY175" s="86">
        <f t="shared" si="232"/>
        <v>0</v>
      </c>
      <c r="AZ175" s="85">
        <f t="shared" si="233"/>
        <v>0</v>
      </c>
    </row>
    <row r="176" spans="1:52" ht="33.75">
      <c r="A176" s="182" t="s">
        <v>4853</v>
      </c>
      <c r="B176" s="174" t="s">
        <v>4225</v>
      </c>
      <c r="C176" s="172" t="s">
        <v>4226</v>
      </c>
      <c r="D176" s="174" t="s">
        <v>3988</v>
      </c>
      <c r="E176" s="175">
        <v>7</v>
      </c>
      <c r="F176" s="175"/>
      <c r="G176" s="175"/>
      <c r="H176" s="175"/>
      <c r="I176" s="175"/>
      <c r="J176" s="205">
        <f t="shared" si="269"/>
        <v>7</v>
      </c>
      <c r="K176" s="175"/>
      <c r="L176" s="85">
        <f t="shared" si="211"/>
        <v>0</v>
      </c>
      <c r="M176" s="86">
        <f t="shared" si="212"/>
        <v>0</v>
      </c>
      <c r="N176" s="85">
        <f t="shared" si="213"/>
        <v>0</v>
      </c>
      <c r="O176" s="86">
        <f t="shared" si="214"/>
        <v>7</v>
      </c>
      <c r="P176" s="85">
        <f t="shared" si="215"/>
        <v>1</v>
      </c>
      <c r="Q176" s="191">
        <v>7</v>
      </c>
      <c r="R176" s="85">
        <f t="shared" si="305"/>
        <v>1</v>
      </c>
      <c r="S176" s="86">
        <f t="shared" si="153"/>
        <v>7</v>
      </c>
      <c r="T176" s="85">
        <f t="shared" si="216"/>
        <v>1</v>
      </c>
      <c r="U176" s="86">
        <f t="shared" si="217"/>
        <v>0</v>
      </c>
      <c r="V176" s="85">
        <f t="shared" si="218"/>
        <v>0</v>
      </c>
      <c r="W176" s="167"/>
      <c r="X176" s="85">
        <f t="shared" si="154"/>
        <v>0</v>
      </c>
      <c r="Y176" s="86">
        <f t="shared" si="155"/>
        <v>7</v>
      </c>
      <c r="Z176" s="85">
        <f t="shared" si="219"/>
        <v>1</v>
      </c>
      <c r="AA176" s="86">
        <f t="shared" si="220"/>
        <v>0</v>
      </c>
      <c r="AB176" s="85">
        <f t="shared" si="221"/>
        <v>0</v>
      </c>
      <c r="AC176" s="167"/>
      <c r="AD176" s="85">
        <f t="shared" si="156"/>
        <v>0</v>
      </c>
      <c r="AE176" s="86">
        <f t="shared" si="157"/>
        <v>7</v>
      </c>
      <c r="AF176" s="85">
        <f t="shared" si="222"/>
        <v>1</v>
      </c>
      <c r="AG176" s="86">
        <f t="shared" si="223"/>
        <v>0</v>
      </c>
      <c r="AH176" s="85">
        <f t="shared" si="224"/>
        <v>0</v>
      </c>
      <c r="AI176" s="167"/>
      <c r="AJ176" s="85">
        <f t="shared" si="158"/>
        <v>0</v>
      </c>
      <c r="AK176" s="86">
        <f t="shared" si="159"/>
        <v>7</v>
      </c>
      <c r="AL176" s="85">
        <f t="shared" si="225"/>
        <v>1</v>
      </c>
      <c r="AM176" s="86">
        <f t="shared" si="226"/>
        <v>0</v>
      </c>
      <c r="AN176" s="85">
        <f t="shared" si="227"/>
        <v>0</v>
      </c>
      <c r="AO176" s="167"/>
      <c r="AP176" s="85">
        <f t="shared" si="160"/>
        <v>0</v>
      </c>
      <c r="AQ176" s="86">
        <f t="shared" si="161"/>
        <v>7</v>
      </c>
      <c r="AR176" s="85">
        <f t="shared" si="228"/>
        <v>1</v>
      </c>
      <c r="AS176" s="86">
        <f t="shared" si="229"/>
        <v>0</v>
      </c>
      <c r="AT176" s="85">
        <f t="shared" si="230"/>
        <v>0</v>
      </c>
      <c r="AU176" s="167"/>
      <c r="AV176" s="85">
        <f t="shared" si="162"/>
        <v>0</v>
      </c>
      <c r="AW176" s="86">
        <f t="shared" si="163"/>
        <v>7</v>
      </c>
      <c r="AX176" s="85">
        <f t="shared" si="231"/>
        <v>1</v>
      </c>
      <c r="AY176" s="86">
        <f t="shared" si="232"/>
        <v>0</v>
      </c>
      <c r="AZ176" s="85">
        <f t="shared" si="233"/>
        <v>0</v>
      </c>
    </row>
    <row r="177" spans="1:52" ht="33.75">
      <c r="A177" s="182" t="s">
        <v>4854</v>
      </c>
      <c r="B177" s="174" t="s">
        <v>4227</v>
      </c>
      <c r="C177" s="172" t="s">
        <v>4228</v>
      </c>
      <c r="D177" s="174" t="s">
        <v>3969</v>
      </c>
      <c r="E177" s="175">
        <v>1</v>
      </c>
      <c r="F177" s="175"/>
      <c r="G177" s="175"/>
      <c r="H177" s="175"/>
      <c r="I177" s="175"/>
      <c r="J177" s="205">
        <f t="shared" si="269"/>
        <v>1</v>
      </c>
      <c r="K177" s="175"/>
      <c r="L177" s="85">
        <f t="shared" si="211"/>
        <v>0</v>
      </c>
      <c r="M177" s="86">
        <f t="shared" si="212"/>
        <v>0</v>
      </c>
      <c r="N177" s="85">
        <f t="shared" si="213"/>
        <v>0</v>
      </c>
      <c r="O177" s="86">
        <f t="shared" si="214"/>
        <v>1</v>
      </c>
      <c r="P177" s="85">
        <f t="shared" si="215"/>
        <v>1</v>
      </c>
      <c r="Q177" s="191">
        <v>1</v>
      </c>
      <c r="R177" s="85">
        <f t="shared" si="305"/>
        <v>1</v>
      </c>
      <c r="S177" s="86">
        <f t="shared" si="153"/>
        <v>1</v>
      </c>
      <c r="T177" s="85">
        <f t="shared" si="216"/>
        <v>1</v>
      </c>
      <c r="U177" s="86">
        <f t="shared" si="217"/>
        <v>0</v>
      </c>
      <c r="V177" s="85">
        <f t="shared" si="218"/>
        <v>0</v>
      </c>
      <c r="W177" s="167"/>
      <c r="X177" s="85">
        <f t="shared" si="154"/>
        <v>0</v>
      </c>
      <c r="Y177" s="86">
        <f t="shared" si="155"/>
        <v>1</v>
      </c>
      <c r="Z177" s="85">
        <f t="shared" si="219"/>
        <v>1</v>
      </c>
      <c r="AA177" s="86">
        <f t="shared" si="220"/>
        <v>0</v>
      </c>
      <c r="AB177" s="85">
        <f t="shared" si="221"/>
        <v>0</v>
      </c>
      <c r="AC177" s="167"/>
      <c r="AD177" s="85">
        <f t="shared" si="156"/>
        <v>0</v>
      </c>
      <c r="AE177" s="86">
        <f t="shared" si="157"/>
        <v>1</v>
      </c>
      <c r="AF177" s="85">
        <f t="shared" si="222"/>
        <v>1</v>
      </c>
      <c r="AG177" s="86">
        <f t="shared" si="223"/>
        <v>0</v>
      </c>
      <c r="AH177" s="85">
        <f t="shared" si="224"/>
        <v>0</v>
      </c>
      <c r="AI177" s="167"/>
      <c r="AJ177" s="85">
        <f t="shared" si="158"/>
        <v>0</v>
      </c>
      <c r="AK177" s="86">
        <f t="shared" si="159"/>
        <v>1</v>
      </c>
      <c r="AL177" s="85">
        <f t="shared" si="225"/>
        <v>1</v>
      </c>
      <c r="AM177" s="86">
        <f t="shared" si="226"/>
        <v>0</v>
      </c>
      <c r="AN177" s="85">
        <f t="shared" si="227"/>
        <v>0</v>
      </c>
      <c r="AO177" s="167"/>
      <c r="AP177" s="85">
        <f t="shared" si="160"/>
        <v>0</v>
      </c>
      <c r="AQ177" s="86">
        <f t="shared" si="161"/>
        <v>1</v>
      </c>
      <c r="AR177" s="85">
        <f t="shared" si="228"/>
        <v>1</v>
      </c>
      <c r="AS177" s="86">
        <f t="shared" si="229"/>
        <v>0</v>
      </c>
      <c r="AT177" s="85">
        <f t="shared" si="230"/>
        <v>0</v>
      </c>
      <c r="AU177" s="167"/>
      <c r="AV177" s="85">
        <f t="shared" si="162"/>
        <v>0</v>
      </c>
      <c r="AW177" s="86">
        <f t="shared" si="163"/>
        <v>1</v>
      </c>
      <c r="AX177" s="85">
        <f t="shared" si="231"/>
        <v>1</v>
      </c>
      <c r="AY177" s="86">
        <f t="shared" si="232"/>
        <v>0</v>
      </c>
      <c r="AZ177" s="85">
        <f t="shared" si="233"/>
        <v>0</v>
      </c>
    </row>
    <row r="178" spans="1:52" ht="45">
      <c r="A178" s="182" t="s">
        <v>4855</v>
      </c>
      <c r="B178" s="174" t="s">
        <v>4229</v>
      </c>
      <c r="C178" s="172" t="s">
        <v>4230</v>
      </c>
      <c r="D178" s="174" t="s">
        <v>3988</v>
      </c>
      <c r="E178" s="175">
        <v>6</v>
      </c>
      <c r="F178" s="175"/>
      <c r="G178" s="175"/>
      <c r="H178" s="175"/>
      <c r="I178" s="175"/>
      <c r="J178" s="205">
        <f t="shared" si="269"/>
        <v>6</v>
      </c>
      <c r="K178" s="175"/>
      <c r="L178" s="85">
        <f t="shared" si="211"/>
        <v>0</v>
      </c>
      <c r="M178" s="86">
        <f t="shared" si="212"/>
        <v>0</v>
      </c>
      <c r="N178" s="85">
        <f t="shared" si="213"/>
        <v>0</v>
      </c>
      <c r="O178" s="86">
        <f t="shared" si="214"/>
        <v>6</v>
      </c>
      <c r="P178" s="85">
        <f t="shared" si="215"/>
        <v>1</v>
      </c>
      <c r="Q178" s="191">
        <v>6</v>
      </c>
      <c r="R178" s="85">
        <f t="shared" si="305"/>
        <v>1</v>
      </c>
      <c r="S178" s="86">
        <f t="shared" si="153"/>
        <v>6</v>
      </c>
      <c r="T178" s="85">
        <f t="shared" si="216"/>
        <v>1</v>
      </c>
      <c r="U178" s="86">
        <f t="shared" si="217"/>
        <v>0</v>
      </c>
      <c r="V178" s="85">
        <f t="shared" si="218"/>
        <v>0</v>
      </c>
      <c r="W178" s="167"/>
      <c r="X178" s="85">
        <f t="shared" si="154"/>
        <v>0</v>
      </c>
      <c r="Y178" s="86">
        <f t="shared" si="155"/>
        <v>6</v>
      </c>
      <c r="Z178" s="85">
        <f t="shared" si="219"/>
        <v>1</v>
      </c>
      <c r="AA178" s="86">
        <f t="shared" si="220"/>
        <v>0</v>
      </c>
      <c r="AB178" s="85">
        <f t="shared" si="221"/>
        <v>0</v>
      </c>
      <c r="AC178" s="167"/>
      <c r="AD178" s="85">
        <f t="shared" si="156"/>
        <v>0</v>
      </c>
      <c r="AE178" s="86">
        <f t="shared" si="157"/>
        <v>6</v>
      </c>
      <c r="AF178" s="85">
        <f t="shared" si="222"/>
        <v>1</v>
      </c>
      <c r="AG178" s="86">
        <f t="shared" si="223"/>
        <v>0</v>
      </c>
      <c r="AH178" s="85">
        <f t="shared" si="224"/>
        <v>0</v>
      </c>
      <c r="AI178" s="167"/>
      <c r="AJ178" s="85">
        <f t="shared" si="158"/>
        <v>0</v>
      </c>
      <c r="AK178" s="86">
        <f t="shared" si="159"/>
        <v>6</v>
      </c>
      <c r="AL178" s="85">
        <f t="shared" si="225"/>
        <v>1</v>
      </c>
      <c r="AM178" s="86">
        <f t="shared" si="226"/>
        <v>0</v>
      </c>
      <c r="AN178" s="85">
        <f t="shared" si="227"/>
        <v>0</v>
      </c>
      <c r="AO178" s="167"/>
      <c r="AP178" s="85">
        <f t="shared" si="160"/>
        <v>0</v>
      </c>
      <c r="AQ178" s="86">
        <f t="shared" si="161"/>
        <v>6</v>
      </c>
      <c r="AR178" s="85">
        <f t="shared" si="228"/>
        <v>1</v>
      </c>
      <c r="AS178" s="86">
        <f t="shared" si="229"/>
        <v>0</v>
      </c>
      <c r="AT178" s="85">
        <f t="shared" si="230"/>
        <v>0</v>
      </c>
      <c r="AU178" s="167"/>
      <c r="AV178" s="85">
        <f t="shared" si="162"/>
        <v>0</v>
      </c>
      <c r="AW178" s="86">
        <f t="shared" si="163"/>
        <v>6</v>
      </c>
      <c r="AX178" s="85">
        <f t="shared" si="231"/>
        <v>1</v>
      </c>
      <c r="AY178" s="86">
        <f t="shared" si="232"/>
        <v>0</v>
      </c>
      <c r="AZ178" s="85">
        <f t="shared" si="233"/>
        <v>0</v>
      </c>
    </row>
    <row r="179" spans="1:52" ht="45">
      <c r="A179" s="182" t="s">
        <v>4856</v>
      </c>
      <c r="B179" s="174" t="s">
        <v>4231</v>
      </c>
      <c r="C179" s="172" t="s">
        <v>4232</v>
      </c>
      <c r="D179" s="174" t="s">
        <v>3988</v>
      </c>
      <c r="E179" s="175">
        <v>8</v>
      </c>
      <c r="F179" s="175"/>
      <c r="G179" s="175"/>
      <c r="H179" s="175"/>
      <c r="I179" s="175"/>
      <c r="J179" s="205">
        <f t="shared" si="269"/>
        <v>8</v>
      </c>
      <c r="K179" s="175"/>
      <c r="L179" s="85">
        <f t="shared" si="211"/>
        <v>0</v>
      </c>
      <c r="M179" s="86">
        <f t="shared" si="212"/>
        <v>0</v>
      </c>
      <c r="N179" s="85">
        <f t="shared" si="213"/>
        <v>0</v>
      </c>
      <c r="O179" s="86">
        <f t="shared" si="214"/>
        <v>8</v>
      </c>
      <c r="P179" s="85">
        <f t="shared" si="215"/>
        <v>1</v>
      </c>
      <c r="Q179" s="191">
        <v>8</v>
      </c>
      <c r="R179" s="85">
        <f t="shared" si="305"/>
        <v>1</v>
      </c>
      <c r="S179" s="86">
        <f t="shared" si="153"/>
        <v>8</v>
      </c>
      <c r="T179" s="85">
        <f t="shared" si="216"/>
        <v>1</v>
      </c>
      <c r="U179" s="86">
        <f t="shared" si="217"/>
        <v>0</v>
      </c>
      <c r="V179" s="85">
        <f t="shared" si="218"/>
        <v>0</v>
      </c>
      <c r="W179" s="167"/>
      <c r="X179" s="85">
        <f t="shared" si="154"/>
        <v>0</v>
      </c>
      <c r="Y179" s="86">
        <f t="shared" si="155"/>
        <v>8</v>
      </c>
      <c r="Z179" s="85">
        <f t="shared" si="219"/>
        <v>1</v>
      </c>
      <c r="AA179" s="86">
        <f t="shared" si="220"/>
        <v>0</v>
      </c>
      <c r="AB179" s="85">
        <f t="shared" si="221"/>
        <v>0</v>
      </c>
      <c r="AC179" s="167"/>
      <c r="AD179" s="85">
        <f t="shared" si="156"/>
        <v>0</v>
      </c>
      <c r="AE179" s="86">
        <f t="shared" si="157"/>
        <v>8</v>
      </c>
      <c r="AF179" s="85">
        <f t="shared" si="222"/>
        <v>1</v>
      </c>
      <c r="AG179" s="86">
        <f t="shared" si="223"/>
        <v>0</v>
      </c>
      <c r="AH179" s="85">
        <f t="shared" si="224"/>
        <v>0</v>
      </c>
      <c r="AI179" s="167"/>
      <c r="AJ179" s="85">
        <f t="shared" si="158"/>
        <v>0</v>
      </c>
      <c r="AK179" s="86">
        <f t="shared" si="159"/>
        <v>8</v>
      </c>
      <c r="AL179" s="85">
        <f t="shared" si="225"/>
        <v>1</v>
      </c>
      <c r="AM179" s="86">
        <f t="shared" si="226"/>
        <v>0</v>
      </c>
      <c r="AN179" s="85">
        <f t="shared" si="227"/>
        <v>0</v>
      </c>
      <c r="AO179" s="167"/>
      <c r="AP179" s="85">
        <f t="shared" si="160"/>
        <v>0</v>
      </c>
      <c r="AQ179" s="86">
        <f t="shared" si="161"/>
        <v>8</v>
      </c>
      <c r="AR179" s="85">
        <f t="shared" si="228"/>
        <v>1</v>
      </c>
      <c r="AS179" s="86">
        <f t="shared" si="229"/>
        <v>0</v>
      </c>
      <c r="AT179" s="85">
        <f t="shared" si="230"/>
        <v>0</v>
      </c>
      <c r="AU179" s="167"/>
      <c r="AV179" s="85">
        <f t="shared" si="162"/>
        <v>0</v>
      </c>
      <c r="AW179" s="86">
        <f t="shared" si="163"/>
        <v>8</v>
      </c>
      <c r="AX179" s="85">
        <f t="shared" si="231"/>
        <v>1</v>
      </c>
      <c r="AY179" s="86">
        <f t="shared" si="232"/>
        <v>0</v>
      </c>
      <c r="AZ179" s="85">
        <f t="shared" si="233"/>
        <v>0</v>
      </c>
    </row>
    <row r="180" spans="1:52" ht="33.75">
      <c r="A180" s="182" t="s">
        <v>4857</v>
      </c>
      <c r="B180" s="174" t="s">
        <v>4183</v>
      </c>
      <c r="C180" s="172" t="s">
        <v>4184</v>
      </c>
      <c r="D180" s="174" t="s">
        <v>3988</v>
      </c>
      <c r="E180" s="175">
        <v>4</v>
      </c>
      <c r="F180" s="175"/>
      <c r="G180" s="175"/>
      <c r="H180" s="175"/>
      <c r="I180" s="175"/>
      <c r="J180" s="205">
        <f t="shared" si="269"/>
        <v>4</v>
      </c>
      <c r="K180" s="175"/>
      <c r="L180" s="85">
        <f t="shared" si="211"/>
        <v>0</v>
      </c>
      <c r="M180" s="86">
        <f t="shared" si="212"/>
        <v>0</v>
      </c>
      <c r="N180" s="85">
        <f t="shared" si="213"/>
        <v>0</v>
      </c>
      <c r="O180" s="86">
        <f t="shared" si="214"/>
        <v>4</v>
      </c>
      <c r="P180" s="85">
        <f t="shared" si="215"/>
        <v>1</v>
      </c>
      <c r="Q180" s="191">
        <v>4</v>
      </c>
      <c r="R180" s="85">
        <f t="shared" si="305"/>
        <v>1</v>
      </c>
      <c r="S180" s="86">
        <f t="shared" si="153"/>
        <v>4</v>
      </c>
      <c r="T180" s="85">
        <f t="shared" si="216"/>
        <v>1</v>
      </c>
      <c r="U180" s="86">
        <f t="shared" si="217"/>
        <v>0</v>
      </c>
      <c r="V180" s="85">
        <f t="shared" si="218"/>
        <v>0</v>
      </c>
      <c r="W180" s="167"/>
      <c r="X180" s="85">
        <f t="shared" si="154"/>
        <v>0</v>
      </c>
      <c r="Y180" s="86">
        <f t="shared" si="155"/>
        <v>4</v>
      </c>
      <c r="Z180" s="85">
        <f t="shared" si="219"/>
        <v>1</v>
      </c>
      <c r="AA180" s="86">
        <f t="shared" si="220"/>
        <v>0</v>
      </c>
      <c r="AB180" s="85">
        <f t="shared" si="221"/>
        <v>0</v>
      </c>
      <c r="AC180" s="167"/>
      <c r="AD180" s="85">
        <f t="shared" si="156"/>
        <v>0</v>
      </c>
      <c r="AE180" s="86">
        <f t="shared" si="157"/>
        <v>4</v>
      </c>
      <c r="AF180" s="85">
        <f t="shared" si="222"/>
        <v>1</v>
      </c>
      <c r="AG180" s="86">
        <f t="shared" si="223"/>
        <v>0</v>
      </c>
      <c r="AH180" s="85">
        <f t="shared" si="224"/>
        <v>0</v>
      </c>
      <c r="AI180" s="167"/>
      <c r="AJ180" s="85">
        <f t="shared" si="158"/>
        <v>0</v>
      </c>
      <c r="AK180" s="86">
        <f t="shared" si="159"/>
        <v>4</v>
      </c>
      <c r="AL180" s="85">
        <f t="shared" si="225"/>
        <v>1</v>
      </c>
      <c r="AM180" s="86">
        <f t="shared" si="226"/>
        <v>0</v>
      </c>
      <c r="AN180" s="85">
        <f t="shared" si="227"/>
        <v>0</v>
      </c>
      <c r="AO180" s="167"/>
      <c r="AP180" s="85">
        <f t="shared" si="160"/>
        <v>0</v>
      </c>
      <c r="AQ180" s="86">
        <f t="shared" si="161"/>
        <v>4</v>
      </c>
      <c r="AR180" s="85">
        <f t="shared" si="228"/>
        <v>1</v>
      </c>
      <c r="AS180" s="86">
        <f t="shared" si="229"/>
        <v>0</v>
      </c>
      <c r="AT180" s="85">
        <f t="shared" si="230"/>
        <v>0</v>
      </c>
      <c r="AU180" s="167"/>
      <c r="AV180" s="85">
        <f t="shared" si="162"/>
        <v>0</v>
      </c>
      <c r="AW180" s="86">
        <f t="shared" si="163"/>
        <v>4</v>
      </c>
      <c r="AX180" s="85">
        <f t="shared" si="231"/>
        <v>1</v>
      </c>
      <c r="AY180" s="86">
        <f t="shared" si="232"/>
        <v>0</v>
      </c>
      <c r="AZ180" s="85">
        <f t="shared" si="233"/>
        <v>0</v>
      </c>
    </row>
    <row r="181" spans="1:52" ht="33.75">
      <c r="A181" s="182" t="s">
        <v>4858</v>
      </c>
      <c r="B181" s="174" t="s">
        <v>4185</v>
      </c>
      <c r="C181" s="172" t="s">
        <v>4186</v>
      </c>
      <c r="D181" s="174" t="s">
        <v>3988</v>
      </c>
      <c r="E181" s="175">
        <v>17</v>
      </c>
      <c r="F181" s="175"/>
      <c r="G181" s="175"/>
      <c r="H181" s="175"/>
      <c r="I181" s="175"/>
      <c r="J181" s="205">
        <f t="shared" si="269"/>
        <v>17</v>
      </c>
      <c r="K181" s="175"/>
      <c r="L181" s="85">
        <f t="shared" si="211"/>
        <v>0</v>
      </c>
      <c r="M181" s="86">
        <f t="shared" si="212"/>
        <v>0</v>
      </c>
      <c r="N181" s="85">
        <f t="shared" si="213"/>
        <v>0</v>
      </c>
      <c r="O181" s="86">
        <f t="shared" si="214"/>
        <v>17</v>
      </c>
      <c r="P181" s="85">
        <f t="shared" si="215"/>
        <v>1</v>
      </c>
      <c r="Q181" s="191">
        <v>17</v>
      </c>
      <c r="R181" s="85">
        <f t="shared" si="305"/>
        <v>1</v>
      </c>
      <c r="S181" s="86">
        <f t="shared" si="153"/>
        <v>17</v>
      </c>
      <c r="T181" s="85">
        <f t="shared" si="216"/>
        <v>1</v>
      </c>
      <c r="U181" s="86">
        <f t="shared" si="217"/>
        <v>0</v>
      </c>
      <c r="V181" s="85">
        <f t="shared" si="218"/>
        <v>0</v>
      </c>
      <c r="W181" s="167"/>
      <c r="X181" s="85">
        <f t="shared" si="154"/>
        <v>0</v>
      </c>
      <c r="Y181" s="86">
        <f t="shared" si="155"/>
        <v>17</v>
      </c>
      <c r="Z181" s="85">
        <f t="shared" si="219"/>
        <v>1</v>
      </c>
      <c r="AA181" s="86">
        <f t="shared" si="220"/>
        <v>0</v>
      </c>
      <c r="AB181" s="85">
        <f t="shared" si="221"/>
        <v>0</v>
      </c>
      <c r="AC181" s="167"/>
      <c r="AD181" s="85">
        <f t="shared" si="156"/>
        <v>0</v>
      </c>
      <c r="AE181" s="86">
        <f t="shared" si="157"/>
        <v>17</v>
      </c>
      <c r="AF181" s="85">
        <f t="shared" si="222"/>
        <v>1</v>
      </c>
      <c r="AG181" s="86">
        <f t="shared" si="223"/>
        <v>0</v>
      </c>
      <c r="AH181" s="85">
        <f t="shared" si="224"/>
        <v>0</v>
      </c>
      <c r="AI181" s="167"/>
      <c r="AJ181" s="85">
        <f t="shared" si="158"/>
        <v>0</v>
      </c>
      <c r="AK181" s="86">
        <f t="shared" si="159"/>
        <v>17</v>
      </c>
      <c r="AL181" s="85">
        <f t="shared" si="225"/>
        <v>1</v>
      </c>
      <c r="AM181" s="86">
        <f t="shared" si="226"/>
        <v>0</v>
      </c>
      <c r="AN181" s="85">
        <f t="shared" si="227"/>
        <v>0</v>
      </c>
      <c r="AO181" s="167"/>
      <c r="AP181" s="85">
        <f t="shared" si="160"/>
        <v>0</v>
      </c>
      <c r="AQ181" s="86">
        <f t="shared" si="161"/>
        <v>17</v>
      </c>
      <c r="AR181" s="85">
        <f t="shared" si="228"/>
        <v>1</v>
      </c>
      <c r="AS181" s="86">
        <f t="shared" si="229"/>
        <v>0</v>
      </c>
      <c r="AT181" s="85">
        <f t="shared" si="230"/>
        <v>0</v>
      </c>
      <c r="AU181" s="167"/>
      <c r="AV181" s="85">
        <f t="shared" si="162"/>
        <v>0</v>
      </c>
      <c r="AW181" s="86">
        <f t="shared" si="163"/>
        <v>17</v>
      </c>
      <c r="AX181" s="85">
        <f t="shared" si="231"/>
        <v>1</v>
      </c>
      <c r="AY181" s="86">
        <f t="shared" si="232"/>
        <v>0</v>
      </c>
      <c r="AZ181" s="85">
        <f t="shared" si="233"/>
        <v>0</v>
      </c>
    </row>
    <row r="182" spans="1:52" ht="33.75">
      <c r="A182" s="181" t="s">
        <v>4859</v>
      </c>
      <c r="B182" s="178" t="s">
        <v>3874</v>
      </c>
      <c r="C182" s="179"/>
      <c r="D182" s="179"/>
      <c r="E182" s="179"/>
      <c r="F182" s="179"/>
      <c r="G182" s="179"/>
      <c r="H182" s="179"/>
      <c r="I182" s="179"/>
      <c r="J182" s="179"/>
      <c r="K182" s="175"/>
      <c r="L182" s="85"/>
      <c r="M182" s="85"/>
      <c r="N182" s="85"/>
      <c r="O182" s="85"/>
      <c r="P182" s="85"/>
      <c r="Q182" s="193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</row>
    <row r="183" spans="1:52" ht="33.75">
      <c r="A183" s="182" t="s">
        <v>4861</v>
      </c>
      <c r="B183" s="174" t="s">
        <v>4233</v>
      </c>
      <c r="C183" s="172" t="s">
        <v>4234</v>
      </c>
      <c r="D183" s="174" t="s">
        <v>3937</v>
      </c>
      <c r="E183" s="175">
        <v>27.6</v>
      </c>
      <c r="F183" s="175"/>
      <c r="G183" s="175"/>
      <c r="H183" s="175"/>
      <c r="I183" s="175"/>
      <c r="J183" s="205">
        <f t="shared" ref="J183:J228" si="341">IF(D183="","",SUM(E183,F183,H183))</f>
        <v>27.6</v>
      </c>
      <c r="K183" s="175">
        <f>5*0.6</f>
        <v>3</v>
      </c>
      <c r="L183" s="85">
        <f t="shared" si="211"/>
        <v>0.10869565217391304</v>
      </c>
      <c r="M183" s="86">
        <f t="shared" si="212"/>
        <v>3</v>
      </c>
      <c r="N183" s="85">
        <f t="shared" si="213"/>
        <v>0.10869565217391304</v>
      </c>
      <c r="O183" s="86">
        <f t="shared" si="214"/>
        <v>24.6</v>
      </c>
      <c r="P183" s="85">
        <f t="shared" si="215"/>
        <v>0.89130434782608692</v>
      </c>
      <c r="Q183" s="191">
        <v>20</v>
      </c>
      <c r="R183" s="85">
        <f t="shared" si="305"/>
        <v>0.72463768115942029</v>
      </c>
      <c r="S183" s="86">
        <f t="shared" si="153"/>
        <v>23</v>
      </c>
      <c r="T183" s="85">
        <f t="shared" si="216"/>
        <v>0.83333333333333326</v>
      </c>
      <c r="U183" s="86">
        <f t="shared" si="217"/>
        <v>4.6000000000000014</v>
      </c>
      <c r="V183" s="85">
        <f t="shared" si="218"/>
        <v>0.16666666666666671</v>
      </c>
      <c r="W183" s="167"/>
      <c r="X183" s="85">
        <f t="shared" si="154"/>
        <v>0</v>
      </c>
      <c r="Y183" s="86">
        <f t="shared" si="155"/>
        <v>23</v>
      </c>
      <c r="Z183" s="85">
        <f t="shared" si="219"/>
        <v>0.83333333333333326</v>
      </c>
      <c r="AA183" s="86">
        <f t="shared" si="220"/>
        <v>4.6000000000000014</v>
      </c>
      <c r="AB183" s="85">
        <f t="shared" si="221"/>
        <v>0.16666666666666671</v>
      </c>
      <c r="AC183" s="167"/>
      <c r="AD183" s="85">
        <f t="shared" si="156"/>
        <v>0</v>
      </c>
      <c r="AE183" s="86">
        <f t="shared" si="157"/>
        <v>23</v>
      </c>
      <c r="AF183" s="85">
        <f t="shared" si="222"/>
        <v>0.83333333333333326</v>
      </c>
      <c r="AG183" s="86">
        <f t="shared" si="223"/>
        <v>4.6000000000000014</v>
      </c>
      <c r="AH183" s="85">
        <f t="shared" si="224"/>
        <v>0.16666666666666671</v>
      </c>
      <c r="AI183" s="167"/>
      <c r="AJ183" s="85">
        <f t="shared" si="158"/>
        <v>0</v>
      </c>
      <c r="AK183" s="86">
        <f t="shared" si="159"/>
        <v>23</v>
      </c>
      <c r="AL183" s="85">
        <f t="shared" si="225"/>
        <v>0.83333333333333326</v>
      </c>
      <c r="AM183" s="86">
        <f t="shared" si="226"/>
        <v>4.6000000000000014</v>
      </c>
      <c r="AN183" s="85">
        <f t="shared" si="227"/>
        <v>0.16666666666666671</v>
      </c>
      <c r="AO183" s="167"/>
      <c r="AP183" s="85">
        <f t="shared" si="160"/>
        <v>0</v>
      </c>
      <c r="AQ183" s="86">
        <f t="shared" si="161"/>
        <v>23</v>
      </c>
      <c r="AR183" s="85">
        <f t="shared" si="228"/>
        <v>0.83333333333333326</v>
      </c>
      <c r="AS183" s="86">
        <f t="shared" si="229"/>
        <v>4.6000000000000014</v>
      </c>
      <c r="AT183" s="85">
        <f t="shared" si="230"/>
        <v>0.16666666666666671</v>
      </c>
      <c r="AU183" s="167"/>
      <c r="AV183" s="85">
        <f t="shared" si="162"/>
        <v>0</v>
      </c>
      <c r="AW183" s="86">
        <f t="shared" si="163"/>
        <v>23</v>
      </c>
      <c r="AX183" s="85">
        <f t="shared" si="231"/>
        <v>0.83333333333333326</v>
      </c>
      <c r="AY183" s="86">
        <f t="shared" si="232"/>
        <v>4.6000000000000014</v>
      </c>
      <c r="AZ183" s="85">
        <f t="shared" si="233"/>
        <v>0.16666666666666671</v>
      </c>
    </row>
    <row r="184" spans="1:52" ht="33.75">
      <c r="A184" s="182" t="s">
        <v>4862</v>
      </c>
      <c r="B184" s="174" t="s">
        <v>4235</v>
      </c>
      <c r="C184" s="172" t="s">
        <v>4236</v>
      </c>
      <c r="D184" s="174" t="s">
        <v>3937</v>
      </c>
      <c r="E184" s="175">
        <v>34.5</v>
      </c>
      <c r="F184" s="175"/>
      <c r="G184" s="175"/>
      <c r="H184" s="175"/>
      <c r="I184" s="175"/>
      <c r="J184" s="205">
        <f t="shared" si="341"/>
        <v>34.5</v>
      </c>
      <c r="K184" s="175"/>
      <c r="L184" s="85">
        <f t="shared" si="211"/>
        <v>0</v>
      </c>
      <c r="M184" s="86">
        <f t="shared" si="212"/>
        <v>0</v>
      </c>
      <c r="N184" s="85">
        <f t="shared" si="213"/>
        <v>0</v>
      </c>
      <c r="O184" s="86">
        <f t="shared" si="214"/>
        <v>34.5</v>
      </c>
      <c r="P184" s="85">
        <f t="shared" si="215"/>
        <v>1</v>
      </c>
      <c r="Q184" s="191">
        <v>30</v>
      </c>
      <c r="R184" s="85">
        <f t="shared" si="305"/>
        <v>0.86956521739130432</v>
      </c>
      <c r="S184" s="86">
        <f t="shared" si="153"/>
        <v>30</v>
      </c>
      <c r="T184" s="85">
        <f t="shared" si="216"/>
        <v>0.86956521739130432</v>
      </c>
      <c r="U184" s="86">
        <f t="shared" si="217"/>
        <v>4.5</v>
      </c>
      <c r="V184" s="85">
        <f t="shared" si="218"/>
        <v>0.13043478260869565</v>
      </c>
      <c r="W184" s="167"/>
      <c r="X184" s="85">
        <f t="shared" si="154"/>
        <v>0</v>
      </c>
      <c r="Y184" s="86">
        <f t="shared" si="155"/>
        <v>30</v>
      </c>
      <c r="Z184" s="85">
        <f t="shared" si="219"/>
        <v>0.86956521739130432</v>
      </c>
      <c r="AA184" s="86">
        <f t="shared" si="220"/>
        <v>4.5</v>
      </c>
      <c r="AB184" s="85">
        <f t="shared" si="221"/>
        <v>0.13043478260869565</v>
      </c>
      <c r="AC184" s="167"/>
      <c r="AD184" s="85">
        <f t="shared" si="156"/>
        <v>0</v>
      </c>
      <c r="AE184" s="86">
        <f t="shared" si="157"/>
        <v>30</v>
      </c>
      <c r="AF184" s="85">
        <f t="shared" si="222"/>
        <v>0.86956521739130432</v>
      </c>
      <c r="AG184" s="86">
        <f t="shared" si="223"/>
        <v>4.5</v>
      </c>
      <c r="AH184" s="85">
        <f t="shared" si="224"/>
        <v>0.13043478260869565</v>
      </c>
      <c r="AI184" s="167"/>
      <c r="AJ184" s="85">
        <f t="shared" si="158"/>
        <v>0</v>
      </c>
      <c r="AK184" s="86">
        <f t="shared" si="159"/>
        <v>30</v>
      </c>
      <c r="AL184" s="85">
        <f t="shared" si="225"/>
        <v>0.86956521739130432</v>
      </c>
      <c r="AM184" s="86">
        <f t="shared" si="226"/>
        <v>4.5</v>
      </c>
      <c r="AN184" s="85">
        <f t="shared" si="227"/>
        <v>0.13043478260869565</v>
      </c>
      <c r="AO184" s="167"/>
      <c r="AP184" s="85">
        <f t="shared" si="160"/>
        <v>0</v>
      </c>
      <c r="AQ184" s="86">
        <f t="shared" si="161"/>
        <v>30</v>
      </c>
      <c r="AR184" s="85">
        <f t="shared" si="228"/>
        <v>0.86956521739130432</v>
      </c>
      <c r="AS184" s="86">
        <f t="shared" si="229"/>
        <v>4.5</v>
      </c>
      <c r="AT184" s="85">
        <f t="shared" si="230"/>
        <v>0.13043478260869565</v>
      </c>
      <c r="AU184" s="167"/>
      <c r="AV184" s="85">
        <f t="shared" si="162"/>
        <v>0</v>
      </c>
      <c r="AW184" s="86">
        <f t="shared" si="163"/>
        <v>30</v>
      </c>
      <c r="AX184" s="85">
        <f t="shared" si="231"/>
        <v>0.86956521739130432</v>
      </c>
      <c r="AY184" s="86">
        <f t="shared" si="232"/>
        <v>4.5</v>
      </c>
      <c r="AZ184" s="85">
        <f t="shared" si="233"/>
        <v>0.13043478260869565</v>
      </c>
    </row>
    <row r="185" spans="1:52" ht="33.75">
      <c r="A185" s="182" t="s">
        <v>5128</v>
      </c>
      <c r="B185" s="174" t="s">
        <v>4237</v>
      </c>
      <c r="C185" s="172" t="s">
        <v>4238</v>
      </c>
      <c r="D185" s="174" t="s">
        <v>3937</v>
      </c>
      <c r="E185" s="175">
        <v>13.5</v>
      </c>
      <c r="F185" s="175"/>
      <c r="G185" s="175"/>
      <c r="H185" s="175"/>
      <c r="I185" s="175"/>
      <c r="J185" s="205">
        <f t="shared" si="341"/>
        <v>13.5</v>
      </c>
      <c r="K185" s="175"/>
      <c r="L185" s="85">
        <f t="shared" si="211"/>
        <v>0</v>
      </c>
      <c r="M185" s="86">
        <f t="shared" si="212"/>
        <v>0</v>
      </c>
      <c r="N185" s="85">
        <f t="shared" si="213"/>
        <v>0</v>
      </c>
      <c r="O185" s="86">
        <f t="shared" si="214"/>
        <v>13.5</v>
      </c>
      <c r="P185" s="85">
        <f t="shared" si="215"/>
        <v>1</v>
      </c>
      <c r="Q185" s="191">
        <v>8</v>
      </c>
      <c r="R185" s="85">
        <f t="shared" si="305"/>
        <v>0.59259259259259256</v>
      </c>
      <c r="S185" s="86">
        <f t="shared" si="153"/>
        <v>8</v>
      </c>
      <c r="T185" s="85">
        <f t="shared" si="216"/>
        <v>0.59259259259259256</v>
      </c>
      <c r="U185" s="86">
        <f t="shared" si="217"/>
        <v>5.5</v>
      </c>
      <c r="V185" s="85">
        <f t="shared" si="218"/>
        <v>0.40740740740740738</v>
      </c>
      <c r="W185" s="167"/>
      <c r="X185" s="85">
        <f t="shared" si="154"/>
        <v>0</v>
      </c>
      <c r="Y185" s="86">
        <f t="shared" si="155"/>
        <v>8</v>
      </c>
      <c r="Z185" s="85">
        <f t="shared" si="219"/>
        <v>0.59259259259259256</v>
      </c>
      <c r="AA185" s="86">
        <f t="shared" si="220"/>
        <v>5.5</v>
      </c>
      <c r="AB185" s="85">
        <f t="shared" si="221"/>
        <v>0.40740740740740738</v>
      </c>
      <c r="AC185" s="167"/>
      <c r="AD185" s="85">
        <f t="shared" si="156"/>
        <v>0</v>
      </c>
      <c r="AE185" s="86">
        <f t="shared" si="157"/>
        <v>8</v>
      </c>
      <c r="AF185" s="85">
        <f t="shared" si="222"/>
        <v>0.59259259259259256</v>
      </c>
      <c r="AG185" s="86">
        <f t="shared" si="223"/>
        <v>5.5</v>
      </c>
      <c r="AH185" s="85">
        <f t="shared" si="224"/>
        <v>0.40740740740740738</v>
      </c>
      <c r="AI185" s="167"/>
      <c r="AJ185" s="85">
        <f t="shared" si="158"/>
        <v>0</v>
      </c>
      <c r="AK185" s="86">
        <f t="shared" si="159"/>
        <v>8</v>
      </c>
      <c r="AL185" s="85">
        <f t="shared" si="225"/>
        <v>0.59259259259259256</v>
      </c>
      <c r="AM185" s="86">
        <f t="shared" si="226"/>
        <v>5.5</v>
      </c>
      <c r="AN185" s="85">
        <f t="shared" si="227"/>
        <v>0.40740740740740738</v>
      </c>
      <c r="AO185" s="167"/>
      <c r="AP185" s="85">
        <f t="shared" si="160"/>
        <v>0</v>
      </c>
      <c r="AQ185" s="86">
        <f t="shared" si="161"/>
        <v>8</v>
      </c>
      <c r="AR185" s="85">
        <f t="shared" si="228"/>
        <v>0.59259259259259256</v>
      </c>
      <c r="AS185" s="86">
        <f t="shared" si="229"/>
        <v>5.5</v>
      </c>
      <c r="AT185" s="85">
        <f t="shared" si="230"/>
        <v>0.40740740740740738</v>
      </c>
      <c r="AU185" s="167"/>
      <c r="AV185" s="85">
        <f t="shared" si="162"/>
        <v>0</v>
      </c>
      <c r="AW185" s="86">
        <f t="shared" si="163"/>
        <v>8</v>
      </c>
      <c r="AX185" s="85">
        <f t="shared" si="231"/>
        <v>0.59259259259259256</v>
      </c>
      <c r="AY185" s="86">
        <f t="shared" si="232"/>
        <v>5.5</v>
      </c>
      <c r="AZ185" s="85">
        <f t="shared" si="233"/>
        <v>0.40740740740740738</v>
      </c>
    </row>
    <row r="186" spans="1:52" ht="33.75">
      <c r="A186" s="182" t="s">
        <v>5129</v>
      </c>
      <c r="B186" s="174" t="s">
        <v>4239</v>
      </c>
      <c r="C186" s="172" t="s">
        <v>4240</v>
      </c>
      <c r="D186" s="174" t="s">
        <v>3937</v>
      </c>
      <c r="E186" s="175">
        <v>21</v>
      </c>
      <c r="F186" s="175"/>
      <c r="G186" s="175"/>
      <c r="H186" s="175"/>
      <c r="I186" s="175"/>
      <c r="J186" s="205">
        <f t="shared" si="341"/>
        <v>21</v>
      </c>
      <c r="K186" s="175"/>
      <c r="L186" s="85">
        <f t="shared" si="211"/>
        <v>0</v>
      </c>
      <c r="M186" s="86">
        <f t="shared" si="212"/>
        <v>0</v>
      </c>
      <c r="N186" s="85">
        <f t="shared" si="213"/>
        <v>0</v>
      </c>
      <c r="O186" s="86">
        <f t="shared" si="214"/>
        <v>21</v>
      </c>
      <c r="P186" s="85">
        <f t="shared" si="215"/>
        <v>1</v>
      </c>
      <c r="Q186" s="191">
        <v>15</v>
      </c>
      <c r="R186" s="85">
        <f t="shared" si="305"/>
        <v>0.7142857142857143</v>
      </c>
      <c r="S186" s="86">
        <f t="shared" si="153"/>
        <v>15</v>
      </c>
      <c r="T186" s="85">
        <f t="shared" si="216"/>
        <v>0.7142857142857143</v>
      </c>
      <c r="U186" s="86">
        <f t="shared" si="217"/>
        <v>6</v>
      </c>
      <c r="V186" s="85">
        <f t="shared" si="218"/>
        <v>0.2857142857142857</v>
      </c>
      <c r="W186" s="167"/>
      <c r="X186" s="85">
        <f t="shared" si="154"/>
        <v>0</v>
      </c>
      <c r="Y186" s="86">
        <f t="shared" si="155"/>
        <v>15</v>
      </c>
      <c r="Z186" s="85">
        <f t="shared" si="219"/>
        <v>0.7142857142857143</v>
      </c>
      <c r="AA186" s="86">
        <f t="shared" si="220"/>
        <v>6</v>
      </c>
      <c r="AB186" s="85">
        <f t="shared" si="221"/>
        <v>0.2857142857142857</v>
      </c>
      <c r="AC186" s="167"/>
      <c r="AD186" s="85">
        <f t="shared" si="156"/>
        <v>0</v>
      </c>
      <c r="AE186" s="86">
        <f t="shared" si="157"/>
        <v>15</v>
      </c>
      <c r="AF186" s="85">
        <f t="shared" si="222"/>
        <v>0.7142857142857143</v>
      </c>
      <c r="AG186" s="86">
        <f t="shared" si="223"/>
        <v>6</v>
      </c>
      <c r="AH186" s="85">
        <f t="shared" si="224"/>
        <v>0.2857142857142857</v>
      </c>
      <c r="AI186" s="167"/>
      <c r="AJ186" s="85">
        <f t="shared" si="158"/>
        <v>0</v>
      </c>
      <c r="AK186" s="86">
        <f t="shared" si="159"/>
        <v>15</v>
      </c>
      <c r="AL186" s="85">
        <f t="shared" si="225"/>
        <v>0.7142857142857143</v>
      </c>
      <c r="AM186" s="86">
        <f t="shared" si="226"/>
        <v>6</v>
      </c>
      <c r="AN186" s="85">
        <f t="shared" si="227"/>
        <v>0.2857142857142857</v>
      </c>
      <c r="AO186" s="167"/>
      <c r="AP186" s="85">
        <f t="shared" si="160"/>
        <v>0</v>
      </c>
      <c r="AQ186" s="86">
        <f t="shared" si="161"/>
        <v>15</v>
      </c>
      <c r="AR186" s="85">
        <f t="shared" si="228"/>
        <v>0.7142857142857143</v>
      </c>
      <c r="AS186" s="86">
        <f t="shared" si="229"/>
        <v>6</v>
      </c>
      <c r="AT186" s="85">
        <f t="shared" si="230"/>
        <v>0.2857142857142857</v>
      </c>
      <c r="AU186" s="167"/>
      <c r="AV186" s="85">
        <f t="shared" si="162"/>
        <v>0</v>
      </c>
      <c r="AW186" s="86">
        <f t="shared" si="163"/>
        <v>15</v>
      </c>
      <c r="AX186" s="85">
        <f t="shared" si="231"/>
        <v>0.7142857142857143</v>
      </c>
      <c r="AY186" s="86">
        <f t="shared" si="232"/>
        <v>6</v>
      </c>
      <c r="AZ186" s="85">
        <f t="shared" si="233"/>
        <v>0.2857142857142857</v>
      </c>
    </row>
    <row r="187" spans="1:52" ht="45">
      <c r="A187" s="182" t="s">
        <v>5130</v>
      </c>
      <c r="B187" s="174" t="s">
        <v>4241</v>
      </c>
      <c r="C187" s="172" t="s">
        <v>4242</v>
      </c>
      <c r="D187" s="174" t="s">
        <v>3937</v>
      </c>
      <c r="E187" s="175">
        <v>66.25</v>
      </c>
      <c r="F187" s="175"/>
      <c r="G187" s="175"/>
      <c r="H187" s="175"/>
      <c r="I187" s="175"/>
      <c r="J187" s="205">
        <f t="shared" si="341"/>
        <v>66.25</v>
      </c>
      <c r="K187" s="175"/>
      <c r="L187" s="85">
        <f t="shared" si="211"/>
        <v>0</v>
      </c>
      <c r="M187" s="86">
        <f t="shared" si="212"/>
        <v>0</v>
      </c>
      <c r="N187" s="85">
        <f t="shared" si="213"/>
        <v>0</v>
      </c>
      <c r="O187" s="86">
        <f t="shared" si="214"/>
        <v>66.25</v>
      </c>
      <c r="P187" s="85">
        <f t="shared" si="215"/>
        <v>1</v>
      </c>
      <c r="Q187" s="191">
        <v>40</v>
      </c>
      <c r="R187" s="85">
        <f t="shared" si="305"/>
        <v>0.60377358490566035</v>
      </c>
      <c r="S187" s="86">
        <f t="shared" si="153"/>
        <v>40</v>
      </c>
      <c r="T187" s="85">
        <f t="shared" si="216"/>
        <v>0.60377358490566035</v>
      </c>
      <c r="U187" s="86">
        <f t="shared" si="217"/>
        <v>26.25</v>
      </c>
      <c r="V187" s="85">
        <f t="shared" si="218"/>
        <v>0.39622641509433965</v>
      </c>
      <c r="W187" s="167"/>
      <c r="X187" s="85">
        <f t="shared" si="154"/>
        <v>0</v>
      </c>
      <c r="Y187" s="86">
        <f t="shared" si="155"/>
        <v>40</v>
      </c>
      <c r="Z187" s="85">
        <f t="shared" si="219"/>
        <v>0.60377358490566035</v>
      </c>
      <c r="AA187" s="86">
        <f t="shared" si="220"/>
        <v>26.25</v>
      </c>
      <c r="AB187" s="85">
        <f t="shared" si="221"/>
        <v>0.39622641509433965</v>
      </c>
      <c r="AC187" s="167"/>
      <c r="AD187" s="85">
        <f t="shared" si="156"/>
        <v>0</v>
      </c>
      <c r="AE187" s="86">
        <f t="shared" si="157"/>
        <v>40</v>
      </c>
      <c r="AF187" s="85">
        <f t="shared" si="222"/>
        <v>0.60377358490566035</v>
      </c>
      <c r="AG187" s="86">
        <f t="shared" si="223"/>
        <v>26.25</v>
      </c>
      <c r="AH187" s="85">
        <f t="shared" si="224"/>
        <v>0.39622641509433965</v>
      </c>
      <c r="AI187" s="167"/>
      <c r="AJ187" s="85">
        <f t="shared" si="158"/>
        <v>0</v>
      </c>
      <c r="AK187" s="86">
        <f t="shared" si="159"/>
        <v>40</v>
      </c>
      <c r="AL187" s="85">
        <f t="shared" si="225"/>
        <v>0.60377358490566035</v>
      </c>
      <c r="AM187" s="86">
        <f t="shared" si="226"/>
        <v>26.25</v>
      </c>
      <c r="AN187" s="85">
        <f t="shared" si="227"/>
        <v>0.39622641509433965</v>
      </c>
      <c r="AO187" s="167"/>
      <c r="AP187" s="85">
        <f t="shared" si="160"/>
        <v>0</v>
      </c>
      <c r="AQ187" s="86">
        <f t="shared" si="161"/>
        <v>40</v>
      </c>
      <c r="AR187" s="85">
        <f t="shared" si="228"/>
        <v>0.60377358490566035</v>
      </c>
      <c r="AS187" s="86">
        <f t="shared" si="229"/>
        <v>26.25</v>
      </c>
      <c r="AT187" s="85">
        <f t="shared" si="230"/>
        <v>0.39622641509433965</v>
      </c>
      <c r="AU187" s="167"/>
      <c r="AV187" s="85">
        <f t="shared" si="162"/>
        <v>0</v>
      </c>
      <c r="AW187" s="86">
        <f t="shared" si="163"/>
        <v>40</v>
      </c>
      <c r="AX187" s="85">
        <f t="shared" si="231"/>
        <v>0.60377358490566035</v>
      </c>
      <c r="AY187" s="86">
        <f t="shared" si="232"/>
        <v>26.25</v>
      </c>
      <c r="AZ187" s="85">
        <f t="shared" si="233"/>
        <v>0.39622641509433965</v>
      </c>
    </row>
    <row r="188" spans="1:52" ht="33.75">
      <c r="A188" s="182" t="s">
        <v>5131</v>
      </c>
      <c r="B188" s="174" t="s">
        <v>4243</v>
      </c>
      <c r="C188" s="172" t="s">
        <v>4244</v>
      </c>
      <c r="D188" s="174" t="s">
        <v>3937</v>
      </c>
      <c r="E188" s="175">
        <v>20</v>
      </c>
      <c r="F188" s="175"/>
      <c r="G188" s="175"/>
      <c r="H188" s="175"/>
      <c r="I188" s="175"/>
      <c r="J188" s="205">
        <f t="shared" si="341"/>
        <v>20</v>
      </c>
      <c r="K188" s="175"/>
      <c r="L188" s="85">
        <f t="shared" si="211"/>
        <v>0</v>
      </c>
      <c r="M188" s="86">
        <f t="shared" si="212"/>
        <v>0</v>
      </c>
      <c r="N188" s="85">
        <f t="shared" si="213"/>
        <v>0</v>
      </c>
      <c r="O188" s="86">
        <f t="shared" si="214"/>
        <v>20</v>
      </c>
      <c r="P188" s="85">
        <f t="shared" si="215"/>
        <v>1</v>
      </c>
      <c r="Q188" s="191">
        <v>15</v>
      </c>
      <c r="R188" s="85">
        <f t="shared" si="305"/>
        <v>0.75</v>
      </c>
      <c r="S188" s="86">
        <f t="shared" si="153"/>
        <v>15</v>
      </c>
      <c r="T188" s="85">
        <f t="shared" si="216"/>
        <v>0.75</v>
      </c>
      <c r="U188" s="86">
        <f t="shared" si="217"/>
        <v>5</v>
      </c>
      <c r="V188" s="85">
        <f t="shared" si="218"/>
        <v>0.25</v>
      </c>
      <c r="W188" s="167"/>
      <c r="X188" s="85">
        <f t="shared" si="154"/>
        <v>0</v>
      </c>
      <c r="Y188" s="86">
        <f t="shared" si="155"/>
        <v>15</v>
      </c>
      <c r="Z188" s="85">
        <f t="shared" si="219"/>
        <v>0.75</v>
      </c>
      <c r="AA188" s="86">
        <f t="shared" si="220"/>
        <v>5</v>
      </c>
      <c r="AB188" s="85">
        <f t="shared" si="221"/>
        <v>0.25</v>
      </c>
      <c r="AC188" s="167"/>
      <c r="AD188" s="85">
        <f t="shared" si="156"/>
        <v>0</v>
      </c>
      <c r="AE188" s="86">
        <f t="shared" si="157"/>
        <v>15</v>
      </c>
      <c r="AF188" s="85">
        <f t="shared" si="222"/>
        <v>0.75</v>
      </c>
      <c r="AG188" s="86">
        <f t="shared" si="223"/>
        <v>5</v>
      </c>
      <c r="AH188" s="85">
        <f t="shared" si="224"/>
        <v>0.25</v>
      </c>
      <c r="AI188" s="167"/>
      <c r="AJ188" s="85">
        <f t="shared" si="158"/>
        <v>0</v>
      </c>
      <c r="AK188" s="86">
        <f t="shared" si="159"/>
        <v>15</v>
      </c>
      <c r="AL188" s="85">
        <f t="shared" si="225"/>
        <v>0.75</v>
      </c>
      <c r="AM188" s="86">
        <f t="shared" si="226"/>
        <v>5</v>
      </c>
      <c r="AN188" s="85">
        <f t="shared" si="227"/>
        <v>0.25</v>
      </c>
      <c r="AO188" s="167"/>
      <c r="AP188" s="85">
        <f t="shared" si="160"/>
        <v>0</v>
      </c>
      <c r="AQ188" s="86">
        <f t="shared" si="161"/>
        <v>15</v>
      </c>
      <c r="AR188" s="85">
        <f t="shared" si="228"/>
        <v>0.75</v>
      </c>
      <c r="AS188" s="86">
        <f t="shared" si="229"/>
        <v>5</v>
      </c>
      <c r="AT188" s="85">
        <f t="shared" si="230"/>
        <v>0.25</v>
      </c>
      <c r="AU188" s="167"/>
      <c r="AV188" s="85">
        <f t="shared" si="162"/>
        <v>0</v>
      </c>
      <c r="AW188" s="86">
        <f t="shared" si="163"/>
        <v>15</v>
      </c>
      <c r="AX188" s="85">
        <f t="shared" si="231"/>
        <v>0.75</v>
      </c>
      <c r="AY188" s="86">
        <f t="shared" si="232"/>
        <v>5</v>
      </c>
      <c r="AZ188" s="85">
        <f t="shared" si="233"/>
        <v>0.25</v>
      </c>
    </row>
    <row r="189" spans="1:52" ht="33.75">
      <c r="A189" s="182" t="s">
        <v>5132</v>
      </c>
      <c r="B189" s="174" t="s">
        <v>4245</v>
      </c>
      <c r="C189" s="172" t="s">
        <v>4246</v>
      </c>
      <c r="D189" s="174" t="s">
        <v>3937</v>
      </c>
      <c r="E189" s="175">
        <v>38</v>
      </c>
      <c r="F189" s="175"/>
      <c r="G189" s="175"/>
      <c r="H189" s="175"/>
      <c r="I189" s="175"/>
      <c r="J189" s="205">
        <f t="shared" si="341"/>
        <v>38</v>
      </c>
      <c r="K189" s="175"/>
      <c r="L189" s="85">
        <f t="shared" si="211"/>
        <v>0</v>
      </c>
      <c r="M189" s="86">
        <f t="shared" si="212"/>
        <v>0</v>
      </c>
      <c r="N189" s="85">
        <f t="shared" si="213"/>
        <v>0</v>
      </c>
      <c r="O189" s="86">
        <f t="shared" si="214"/>
        <v>38</v>
      </c>
      <c r="P189" s="85">
        <f t="shared" si="215"/>
        <v>1</v>
      </c>
      <c r="Q189" s="192"/>
      <c r="R189" s="85">
        <f t="shared" si="305"/>
        <v>0</v>
      </c>
      <c r="S189" s="86">
        <f t="shared" si="153"/>
        <v>0</v>
      </c>
      <c r="T189" s="85">
        <f t="shared" si="216"/>
        <v>0</v>
      </c>
      <c r="U189" s="86">
        <f t="shared" si="217"/>
        <v>38</v>
      </c>
      <c r="V189" s="85">
        <f t="shared" si="218"/>
        <v>1</v>
      </c>
      <c r="W189" s="167"/>
      <c r="X189" s="85">
        <f t="shared" si="154"/>
        <v>0</v>
      </c>
      <c r="Y189" s="86">
        <f t="shared" si="155"/>
        <v>0</v>
      </c>
      <c r="Z189" s="85">
        <f t="shared" si="219"/>
        <v>0</v>
      </c>
      <c r="AA189" s="86">
        <f t="shared" si="220"/>
        <v>38</v>
      </c>
      <c r="AB189" s="85">
        <f t="shared" si="221"/>
        <v>1</v>
      </c>
      <c r="AC189" s="167"/>
      <c r="AD189" s="85">
        <f t="shared" si="156"/>
        <v>0</v>
      </c>
      <c r="AE189" s="86">
        <f t="shared" si="157"/>
        <v>0</v>
      </c>
      <c r="AF189" s="85">
        <f t="shared" si="222"/>
        <v>0</v>
      </c>
      <c r="AG189" s="86">
        <f t="shared" si="223"/>
        <v>38</v>
      </c>
      <c r="AH189" s="85">
        <f t="shared" si="224"/>
        <v>1</v>
      </c>
      <c r="AI189" s="167"/>
      <c r="AJ189" s="85">
        <f t="shared" si="158"/>
        <v>0</v>
      </c>
      <c r="AK189" s="86">
        <f t="shared" si="159"/>
        <v>0</v>
      </c>
      <c r="AL189" s="85">
        <f t="shared" si="225"/>
        <v>0</v>
      </c>
      <c r="AM189" s="86">
        <f t="shared" si="226"/>
        <v>38</v>
      </c>
      <c r="AN189" s="85">
        <f t="shared" si="227"/>
        <v>1</v>
      </c>
      <c r="AO189" s="167"/>
      <c r="AP189" s="85">
        <f t="shared" si="160"/>
        <v>0</v>
      </c>
      <c r="AQ189" s="86">
        <f t="shared" si="161"/>
        <v>0</v>
      </c>
      <c r="AR189" s="85">
        <f t="shared" si="228"/>
        <v>0</v>
      </c>
      <c r="AS189" s="86">
        <f t="shared" si="229"/>
        <v>38</v>
      </c>
      <c r="AT189" s="85">
        <f t="shared" si="230"/>
        <v>1</v>
      </c>
      <c r="AU189" s="167"/>
      <c r="AV189" s="85">
        <f t="shared" si="162"/>
        <v>0</v>
      </c>
      <c r="AW189" s="86">
        <f t="shared" si="163"/>
        <v>0</v>
      </c>
      <c r="AX189" s="85">
        <f t="shared" si="231"/>
        <v>0</v>
      </c>
      <c r="AY189" s="86">
        <f t="shared" si="232"/>
        <v>38</v>
      </c>
      <c r="AZ189" s="85">
        <f t="shared" si="233"/>
        <v>1</v>
      </c>
    </row>
    <row r="190" spans="1:52" ht="22.5">
      <c r="A190" s="182" t="s">
        <v>5133</v>
      </c>
      <c r="B190" s="174" t="s">
        <v>4175</v>
      </c>
      <c r="C190" s="172" t="s">
        <v>4176</v>
      </c>
      <c r="D190" s="174" t="s">
        <v>3947</v>
      </c>
      <c r="E190" s="175">
        <v>35.69</v>
      </c>
      <c r="F190" s="175"/>
      <c r="G190" s="175"/>
      <c r="H190" s="175"/>
      <c r="I190" s="175"/>
      <c r="J190" s="205">
        <f t="shared" si="341"/>
        <v>35.69</v>
      </c>
      <c r="K190" s="175"/>
      <c r="L190" s="85">
        <f t="shared" si="211"/>
        <v>0</v>
      </c>
      <c r="M190" s="86">
        <f t="shared" si="212"/>
        <v>0</v>
      </c>
      <c r="N190" s="85">
        <f t="shared" si="213"/>
        <v>0</v>
      </c>
      <c r="O190" s="86">
        <f t="shared" si="214"/>
        <v>35.69</v>
      </c>
      <c r="P190" s="85">
        <f t="shared" si="215"/>
        <v>1</v>
      </c>
      <c r="Q190" s="191">
        <v>35.69</v>
      </c>
      <c r="R190" s="85">
        <f t="shared" si="305"/>
        <v>1</v>
      </c>
      <c r="S190" s="86">
        <f t="shared" si="153"/>
        <v>35.69</v>
      </c>
      <c r="T190" s="85">
        <f t="shared" si="216"/>
        <v>1</v>
      </c>
      <c r="U190" s="86">
        <f t="shared" si="217"/>
        <v>0</v>
      </c>
      <c r="V190" s="85">
        <f t="shared" si="218"/>
        <v>0</v>
      </c>
      <c r="W190" s="167"/>
      <c r="X190" s="85">
        <f t="shared" si="154"/>
        <v>0</v>
      </c>
      <c r="Y190" s="86">
        <f t="shared" si="155"/>
        <v>35.69</v>
      </c>
      <c r="Z190" s="85">
        <f t="shared" si="219"/>
        <v>1</v>
      </c>
      <c r="AA190" s="86">
        <f t="shared" si="220"/>
        <v>0</v>
      </c>
      <c r="AB190" s="85">
        <f t="shared" si="221"/>
        <v>0</v>
      </c>
      <c r="AC190" s="167"/>
      <c r="AD190" s="85">
        <f t="shared" si="156"/>
        <v>0</v>
      </c>
      <c r="AE190" s="86">
        <f t="shared" si="157"/>
        <v>35.69</v>
      </c>
      <c r="AF190" s="85">
        <f t="shared" si="222"/>
        <v>1</v>
      </c>
      <c r="AG190" s="86">
        <f t="shared" si="223"/>
        <v>0</v>
      </c>
      <c r="AH190" s="85">
        <f t="shared" si="224"/>
        <v>0</v>
      </c>
      <c r="AI190" s="167"/>
      <c r="AJ190" s="85">
        <f t="shared" si="158"/>
        <v>0</v>
      </c>
      <c r="AK190" s="86">
        <f t="shared" si="159"/>
        <v>35.69</v>
      </c>
      <c r="AL190" s="85">
        <f t="shared" si="225"/>
        <v>1</v>
      </c>
      <c r="AM190" s="86">
        <f t="shared" si="226"/>
        <v>0</v>
      </c>
      <c r="AN190" s="85">
        <f t="shared" si="227"/>
        <v>0</v>
      </c>
      <c r="AO190" s="167"/>
      <c r="AP190" s="85">
        <f t="shared" si="160"/>
        <v>0</v>
      </c>
      <c r="AQ190" s="86">
        <f t="shared" si="161"/>
        <v>35.69</v>
      </c>
      <c r="AR190" s="85">
        <f t="shared" si="228"/>
        <v>1</v>
      </c>
      <c r="AS190" s="86">
        <f t="shared" si="229"/>
        <v>0</v>
      </c>
      <c r="AT190" s="85">
        <f t="shared" si="230"/>
        <v>0</v>
      </c>
      <c r="AU190" s="167"/>
      <c r="AV190" s="85">
        <f t="shared" si="162"/>
        <v>0</v>
      </c>
      <c r="AW190" s="86">
        <f t="shared" si="163"/>
        <v>35.69</v>
      </c>
      <c r="AX190" s="85">
        <f t="shared" si="231"/>
        <v>1</v>
      </c>
      <c r="AY190" s="86">
        <f t="shared" si="232"/>
        <v>0</v>
      </c>
      <c r="AZ190" s="85">
        <f t="shared" si="233"/>
        <v>0</v>
      </c>
    </row>
    <row r="191" spans="1:52" ht="22.5">
      <c r="A191" s="182" t="s">
        <v>5134</v>
      </c>
      <c r="B191" s="174" t="s">
        <v>3995</v>
      </c>
      <c r="C191" s="172" t="s">
        <v>3996</v>
      </c>
      <c r="D191" s="174" t="s">
        <v>3947</v>
      </c>
      <c r="E191" s="175">
        <v>33.44</v>
      </c>
      <c r="F191" s="175"/>
      <c r="G191" s="175"/>
      <c r="H191" s="175"/>
      <c r="I191" s="175"/>
      <c r="J191" s="205">
        <f t="shared" si="341"/>
        <v>33.44</v>
      </c>
      <c r="K191" s="175"/>
      <c r="L191" s="85">
        <f t="shared" si="211"/>
        <v>0</v>
      </c>
      <c r="M191" s="86">
        <f t="shared" si="212"/>
        <v>0</v>
      </c>
      <c r="N191" s="85">
        <f t="shared" si="213"/>
        <v>0</v>
      </c>
      <c r="O191" s="86">
        <f t="shared" si="214"/>
        <v>33.44</v>
      </c>
      <c r="P191" s="85">
        <f t="shared" si="215"/>
        <v>1</v>
      </c>
      <c r="Q191" s="191">
        <v>33.44</v>
      </c>
      <c r="R191" s="85">
        <f t="shared" si="305"/>
        <v>1</v>
      </c>
      <c r="S191" s="86">
        <f t="shared" si="153"/>
        <v>33.44</v>
      </c>
      <c r="T191" s="85">
        <f t="shared" si="216"/>
        <v>1</v>
      </c>
      <c r="U191" s="86">
        <f t="shared" si="217"/>
        <v>0</v>
      </c>
      <c r="V191" s="85">
        <f t="shared" si="218"/>
        <v>0</v>
      </c>
      <c r="W191" s="167"/>
      <c r="X191" s="85">
        <f t="shared" si="154"/>
        <v>0</v>
      </c>
      <c r="Y191" s="86">
        <f t="shared" si="155"/>
        <v>33.44</v>
      </c>
      <c r="Z191" s="85">
        <f t="shared" si="219"/>
        <v>1</v>
      </c>
      <c r="AA191" s="86">
        <f t="shared" si="220"/>
        <v>0</v>
      </c>
      <c r="AB191" s="85">
        <f t="shared" si="221"/>
        <v>0</v>
      </c>
      <c r="AC191" s="167"/>
      <c r="AD191" s="85">
        <f t="shared" si="156"/>
        <v>0</v>
      </c>
      <c r="AE191" s="86">
        <f t="shared" si="157"/>
        <v>33.44</v>
      </c>
      <c r="AF191" s="85">
        <f t="shared" si="222"/>
        <v>1</v>
      </c>
      <c r="AG191" s="86">
        <f t="shared" si="223"/>
        <v>0</v>
      </c>
      <c r="AH191" s="85">
        <f t="shared" si="224"/>
        <v>0</v>
      </c>
      <c r="AI191" s="167"/>
      <c r="AJ191" s="85">
        <f t="shared" si="158"/>
        <v>0</v>
      </c>
      <c r="AK191" s="86">
        <f t="shared" si="159"/>
        <v>33.44</v>
      </c>
      <c r="AL191" s="85">
        <f t="shared" si="225"/>
        <v>1</v>
      </c>
      <c r="AM191" s="86">
        <f t="shared" si="226"/>
        <v>0</v>
      </c>
      <c r="AN191" s="85">
        <f t="shared" si="227"/>
        <v>0</v>
      </c>
      <c r="AO191" s="167"/>
      <c r="AP191" s="85">
        <f t="shared" si="160"/>
        <v>0</v>
      </c>
      <c r="AQ191" s="86">
        <f t="shared" si="161"/>
        <v>33.44</v>
      </c>
      <c r="AR191" s="85">
        <f t="shared" si="228"/>
        <v>1</v>
      </c>
      <c r="AS191" s="86">
        <f t="shared" si="229"/>
        <v>0</v>
      </c>
      <c r="AT191" s="85">
        <f t="shared" si="230"/>
        <v>0</v>
      </c>
      <c r="AU191" s="167"/>
      <c r="AV191" s="85">
        <f t="shared" si="162"/>
        <v>0</v>
      </c>
      <c r="AW191" s="86">
        <f t="shared" si="163"/>
        <v>33.44</v>
      </c>
      <c r="AX191" s="85">
        <f t="shared" si="231"/>
        <v>1</v>
      </c>
      <c r="AY191" s="86">
        <f t="shared" si="232"/>
        <v>0</v>
      </c>
      <c r="AZ191" s="85">
        <f t="shared" si="233"/>
        <v>0</v>
      </c>
    </row>
    <row r="192" spans="1:52" ht="45">
      <c r="A192" s="182" t="s">
        <v>5135</v>
      </c>
      <c r="B192" s="174" t="s">
        <v>4247</v>
      </c>
      <c r="C192" s="172" t="s">
        <v>4248</v>
      </c>
      <c r="D192" s="174" t="s">
        <v>3969</v>
      </c>
      <c r="E192" s="175">
        <v>2</v>
      </c>
      <c r="F192" s="175"/>
      <c r="G192" s="175"/>
      <c r="H192" s="175"/>
      <c r="I192" s="175"/>
      <c r="J192" s="205">
        <f t="shared" si="341"/>
        <v>2</v>
      </c>
      <c r="K192" s="175"/>
      <c r="L192" s="85">
        <f t="shared" si="211"/>
        <v>0</v>
      </c>
      <c r="M192" s="86">
        <f t="shared" si="212"/>
        <v>0</v>
      </c>
      <c r="N192" s="85">
        <f t="shared" si="213"/>
        <v>0</v>
      </c>
      <c r="O192" s="86">
        <f t="shared" si="214"/>
        <v>2</v>
      </c>
      <c r="P192" s="85">
        <f t="shared" si="215"/>
        <v>1</v>
      </c>
      <c r="Q192" s="192"/>
      <c r="R192" s="85">
        <f t="shared" si="305"/>
        <v>0</v>
      </c>
      <c r="S192" s="86">
        <f t="shared" si="153"/>
        <v>0</v>
      </c>
      <c r="T192" s="85">
        <f t="shared" si="216"/>
        <v>0</v>
      </c>
      <c r="U192" s="86">
        <f t="shared" si="217"/>
        <v>2</v>
      </c>
      <c r="V192" s="85">
        <f t="shared" si="218"/>
        <v>1</v>
      </c>
      <c r="W192" s="167"/>
      <c r="X192" s="85">
        <f t="shared" si="154"/>
        <v>0</v>
      </c>
      <c r="Y192" s="86">
        <f t="shared" si="155"/>
        <v>0</v>
      </c>
      <c r="Z192" s="85">
        <f t="shared" si="219"/>
        <v>0</v>
      </c>
      <c r="AA192" s="86">
        <f t="shared" si="220"/>
        <v>2</v>
      </c>
      <c r="AB192" s="85">
        <f t="shared" si="221"/>
        <v>1</v>
      </c>
      <c r="AC192" s="167"/>
      <c r="AD192" s="85">
        <f t="shared" si="156"/>
        <v>0</v>
      </c>
      <c r="AE192" s="86">
        <f t="shared" si="157"/>
        <v>0</v>
      </c>
      <c r="AF192" s="85">
        <f t="shared" si="222"/>
        <v>0</v>
      </c>
      <c r="AG192" s="86">
        <f t="shared" si="223"/>
        <v>2</v>
      </c>
      <c r="AH192" s="85">
        <f t="shared" si="224"/>
        <v>1</v>
      </c>
      <c r="AI192" s="167"/>
      <c r="AJ192" s="85">
        <f t="shared" si="158"/>
        <v>0</v>
      </c>
      <c r="AK192" s="86">
        <f t="shared" si="159"/>
        <v>0</v>
      </c>
      <c r="AL192" s="85">
        <f t="shared" si="225"/>
        <v>0</v>
      </c>
      <c r="AM192" s="86">
        <f t="shared" si="226"/>
        <v>2</v>
      </c>
      <c r="AN192" s="85">
        <f t="shared" si="227"/>
        <v>1</v>
      </c>
      <c r="AO192" s="167"/>
      <c r="AP192" s="85">
        <f t="shared" si="160"/>
        <v>0</v>
      </c>
      <c r="AQ192" s="86">
        <f t="shared" si="161"/>
        <v>0</v>
      </c>
      <c r="AR192" s="85">
        <f t="shared" si="228"/>
        <v>0</v>
      </c>
      <c r="AS192" s="86">
        <f t="shared" si="229"/>
        <v>2</v>
      </c>
      <c r="AT192" s="85">
        <f t="shared" si="230"/>
        <v>1</v>
      </c>
      <c r="AU192" s="167"/>
      <c r="AV192" s="85">
        <f t="shared" si="162"/>
        <v>0</v>
      </c>
      <c r="AW192" s="86">
        <f t="shared" si="163"/>
        <v>0</v>
      </c>
      <c r="AX192" s="85">
        <f t="shared" si="231"/>
        <v>0</v>
      </c>
      <c r="AY192" s="86">
        <f t="shared" si="232"/>
        <v>2</v>
      </c>
      <c r="AZ192" s="85">
        <f t="shared" si="233"/>
        <v>1</v>
      </c>
    </row>
    <row r="193" spans="1:52" ht="45">
      <c r="A193" s="182" t="s">
        <v>5136</v>
      </c>
      <c r="B193" s="174" t="s">
        <v>4249</v>
      </c>
      <c r="C193" s="172" t="s">
        <v>4250</v>
      </c>
      <c r="D193" s="174" t="s">
        <v>3969</v>
      </c>
      <c r="E193" s="175">
        <v>7</v>
      </c>
      <c r="F193" s="175"/>
      <c r="G193" s="175"/>
      <c r="H193" s="175"/>
      <c r="I193" s="175"/>
      <c r="J193" s="205">
        <f t="shared" si="341"/>
        <v>7</v>
      </c>
      <c r="K193" s="175"/>
      <c r="L193" s="85">
        <f t="shared" si="211"/>
        <v>0</v>
      </c>
      <c r="M193" s="86">
        <f t="shared" si="212"/>
        <v>0</v>
      </c>
      <c r="N193" s="85">
        <f t="shared" si="213"/>
        <v>0</v>
      </c>
      <c r="O193" s="86">
        <f t="shared" si="214"/>
        <v>7</v>
      </c>
      <c r="P193" s="85">
        <f t="shared" si="215"/>
        <v>1</v>
      </c>
      <c r="Q193" s="191">
        <v>5</v>
      </c>
      <c r="R193" s="85">
        <f t="shared" si="305"/>
        <v>0.7142857142857143</v>
      </c>
      <c r="S193" s="86">
        <f t="shared" si="153"/>
        <v>5</v>
      </c>
      <c r="T193" s="85">
        <f t="shared" si="216"/>
        <v>0.7142857142857143</v>
      </c>
      <c r="U193" s="86">
        <f t="shared" si="217"/>
        <v>2</v>
      </c>
      <c r="V193" s="85">
        <f t="shared" si="218"/>
        <v>0.2857142857142857</v>
      </c>
      <c r="W193" s="167"/>
      <c r="X193" s="85">
        <f t="shared" si="154"/>
        <v>0</v>
      </c>
      <c r="Y193" s="86">
        <f t="shared" si="155"/>
        <v>5</v>
      </c>
      <c r="Z193" s="85">
        <f t="shared" si="219"/>
        <v>0.7142857142857143</v>
      </c>
      <c r="AA193" s="86">
        <f t="shared" si="220"/>
        <v>2</v>
      </c>
      <c r="AB193" s="85">
        <f t="shared" si="221"/>
        <v>0.2857142857142857</v>
      </c>
      <c r="AC193" s="167"/>
      <c r="AD193" s="85">
        <f t="shared" si="156"/>
        <v>0</v>
      </c>
      <c r="AE193" s="86">
        <f t="shared" si="157"/>
        <v>5</v>
      </c>
      <c r="AF193" s="85">
        <f t="shared" si="222"/>
        <v>0.7142857142857143</v>
      </c>
      <c r="AG193" s="86">
        <f t="shared" si="223"/>
        <v>2</v>
      </c>
      <c r="AH193" s="85">
        <f t="shared" si="224"/>
        <v>0.2857142857142857</v>
      </c>
      <c r="AI193" s="167"/>
      <c r="AJ193" s="85">
        <f t="shared" si="158"/>
        <v>0</v>
      </c>
      <c r="AK193" s="86">
        <f t="shared" si="159"/>
        <v>5</v>
      </c>
      <c r="AL193" s="85">
        <f t="shared" si="225"/>
        <v>0.7142857142857143</v>
      </c>
      <c r="AM193" s="86">
        <f t="shared" si="226"/>
        <v>2</v>
      </c>
      <c r="AN193" s="85">
        <f t="shared" si="227"/>
        <v>0.2857142857142857</v>
      </c>
      <c r="AO193" s="167"/>
      <c r="AP193" s="85">
        <f t="shared" si="160"/>
        <v>0</v>
      </c>
      <c r="AQ193" s="86">
        <f t="shared" si="161"/>
        <v>5</v>
      </c>
      <c r="AR193" s="85">
        <f t="shared" si="228"/>
        <v>0.7142857142857143</v>
      </c>
      <c r="AS193" s="86">
        <f t="shared" si="229"/>
        <v>2</v>
      </c>
      <c r="AT193" s="85">
        <f t="shared" si="230"/>
        <v>0.2857142857142857</v>
      </c>
      <c r="AU193" s="167"/>
      <c r="AV193" s="85">
        <f t="shared" si="162"/>
        <v>0</v>
      </c>
      <c r="AW193" s="86">
        <f t="shared" si="163"/>
        <v>5</v>
      </c>
      <c r="AX193" s="85">
        <f t="shared" si="231"/>
        <v>0.7142857142857143</v>
      </c>
      <c r="AY193" s="86">
        <f t="shared" si="232"/>
        <v>2</v>
      </c>
      <c r="AZ193" s="85">
        <f t="shared" si="233"/>
        <v>0.2857142857142857</v>
      </c>
    </row>
    <row r="194" spans="1:52" ht="45">
      <c r="A194" s="182" t="s">
        <v>5137</v>
      </c>
      <c r="B194" s="174" t="s">
        <v>4251</v>
      </c>
      <c r="C194" s="172" t="s">
        <v>4252</v>
      </c>
      <c r="D194" s="174" t="s">
        <v>3969</v>
      </c>
      <c r="E194" s="175">
        <v>6</v>
      </c>
      <c r="F194" s="175"/>
      <c r="G194" s="175"/>
      <c r="H194" s="175"/>
      <c r="I194" s="175"/>
      <c r="J194" s="205">
        <f t="shared" si="341"/>
        <v>6</v>
      </c>
      <c r="K194" s="175"/>
      <c r="L194" s="85">
        <f t="shared" si="211"/>
        <v>0</v>
      </c>
      <c r="M194" s="86">
        <f t="shared" si="212"/>
        <v>0</v>
      </c>
      <c r="N194" s="85">
        <f t="shared" si="213"/>
        <v>0</v>
      </c>
      <c r="O194" s="86">
        <f t="shared" si="214"/>
        <v>6</v>
      </c>
      <c r="P194" s="85">
        <f t="shared" si="215"/>
        <v>1</v>
      </c>
      <c r="Q194" s="191">
        <v>4</v>
      </c>
      <c r="R194" s="85">
        <f t="shared" si="305"/>
        <v>0.66666666666666663</v>
      </c>
      <c r="S194" s="86">
        <f t="shared" si="153"/>
        <v>4</v>
      </c>
      <c r="T194" s="85">
        <f t="shared" si="216"/>
        <v>0.66666666666666663</v>
      </c>
      <c r="U194" s="86">
        <f t="shared" si="217"/>
        <v>2</v>
      </c>
      <c r="V194" s="85">
        <f t="shared" si="218"/>
        <v>0.33333333333333331</v>
      </c>
      <c r="W194" s="167"/>
      <c r="X194" s="85">
        <f t="shared" si="154"/>
        <v>0</v>
      </c>
      <c r="Y194" s="86">
        <f t="shared" si="155"/>
        <v>4</v>
      </c>
      <c r="Z194" s="85">
        <f t="shared" si="219"/>
        <v>0.66666666666666663</v>
      </c>
      <c r="AA194" s="86">
        <f t="shared" si="220"/>
        <v>2</v>
      </c>
      <c r="AB194" s="85">
        <f t="shared" si="221"/>
        <v>0.33333333333333331</v>
      </c>
      <c r="AC194" s="167"/>
      <c r="AD194" s="85">
        <f t="shared" si="156"/>
        <v>0</v>
      </c>
      <c r="AE194" s="86">
        <f t="shared" si="157"/>
        <v>4</v>
      </c>
      <c r="AF194" s="85">
        <f t="shared" si="222"/>
        <v>0.66666666666666663</v>
      </c>
      <c r="AG194" s="86">
        <f t="shared" si="223"/>
        <v>2</v>
      </c>
      <c r="AH194" s="85">
        <f t="shared" si="224"/>
        <v>0.33333333333333331</v>
      </c>
      <c r="AI194" s="167"/>
      <c r="AJ194" s="85">
        <f t="shared" si="158"/>
        <v>0</v>
      </c>
      <c r="AK194" s="86">
        <f t="shared" si="159"/>
        <v>4</v>
      </c>
      <c r="AL194" s="85">
        <f t="shared" si="225"/>
        <v>0.66666666666666663</v>
      </c>
      <c r="AM194" s="86">
        <f t="shared" si="226"/>
        <v>2</v>
      </c>
      <c r="AN194" s="85">
        <f t="shared" si="227"/>
        <v>0.33333333333333331</v>
      </c>
      <c r="AO194" s="167"/>
      <c r="AP194" s="85">
        <f t="shared" si="160"/>
        <v>0</v>
      </c>
      <c r="AQ194" s="86">
        <f t="shared" si="161"/>
        <v>4</v>
      </c>
      <c r="AR194" s="85">
        <f t="shared" si="228"/>
        <v>0.66666666666666663</v>
      </c>
      <c r="AS194" s="86">
        <f t="shared" si="229"/>
        <v>2</v>
      </c>
      <c r="AT194" s="85">
        <f t="shared" si="230"/>
        <v>0.33333333333333331</v>
      </c>
      <c r="AU194" s="167"/>
      <c r="AV194" s="85">
        <f t="shared" si="162"/>
        <v>0</v>
      </c>
      <c r="AW194" s="86">
        <f t="shared" si="163"/>
        <v>4</v>
      </c>
      <c r="AX194" s="85">
        <f t="shared" si="231"/>
        <v>0.66666666666666663</v>
      </c>
      <c r="AY194" s="86">
        <f t="shared" si="232"/>
        <v>2</v>
      </c>
      <c r="AZ194" s="85">
        <f t="shared" si="233"/>
        <v>0.33333333333333331</v>
      </c>
    </row>
    <row r="195" spans="1:52" ht="45">
      <c r="A195" s="182" t="s">
        <v>5138</v>
      </c>
      <c r="B195" s="174" t="s">
        <v>4253</v>
      </c>
      <c r="C195" s="172" t="s">
        <v>4254</v>
      </c>
      <c r="D195" s="174" t="s">
        <v>3969</v>
      </c>
      <c r="E195" s="175">
        <v>4</v>
      </c>
      <c r="F195" s="175"/>
      <c r="G195" s="175"/>
      <c r="H195" s="175"/>
      <c r="I195" s="175"/>
      <c r="J195" s="205">
        <f t="shared" si="341"/>
        <v>4</v>
      </c>
      <c r="K195" s="175"/>
      <c r="L195" s="85">
        <f t="shared" si="211"/>
        <v>0</v>
      </c>
      <c r="M195" s="86">
        <f t="shared" si="212"/>
        <v>0</v>
      </c>
      <c r="N195" s="85">
        <f t="shared" si="213"/>
        <v>0</v>
      </c>
      <c r="O195" s="86">
        <f t="shared" si="214"/>
        <v>4</v>
      </c>
      <c r="P195" s="85">
        <f t="shared" si="215"/>
        <v>1</v>
      </c>
      <c r="Q195" s="191">
        <v>2</v>
      </c>
      <c r="R195" s="85">
        <f t="shared" si="305"/>
        <v>0.5</v>
      </c>
      <c r="S195" s="86">
        <f t="shared" si="153"/>
        <v>2</v>
      </c>
      <c r="T195" s="85">
        <f t="shared" si="216"/>
        <v>0.5</v>
      </c>
      <c r="U195" s="86">
        <f t="shared" si="217"/>
        <v>2</v>
      </c>
      <c r="V195" s="85">
        <f t="shared" si="218"/>
        <v>0.5</v>
      </c>
      <c r="W195" s="167"/>
      <c r="X195" s="85">
        <f t="shared" si="154"/>
        <v>0</v>
      </c>
      <c r="Y195" s="86">
        <f t="shared" si="155"/>
        <v>2</v>
      </c>
      <c r="Z195" s="85">
        <f t="shared" si="219"/>
        <v>0.5</v>
      </c>
      <c r="AA195" s="86">
        <f t="shared" si="220"/>
        <v>2</v>
      </c>
      <c r="AB195" s="85">
        <f t="shared" si="221"/>
        <v>0.5</v>
      </c>
      <c r="AC195" s="167"/>
      <c r="AD195" s="85">
        <f t="shared" si="156"/>
        <v>0</v>
      </c>
      <c r="AE195" s="86">
        <f t="shared" si="157"/>
        <v>2</v>
      </c>
      <c r="AF195" s="85">
        <f t="shared" si="222"/>
        <v>0.5</v>
      </c>
      <c r="AG195" s="86">
        <f t="shared" si="223"/>
        <v>2</v>
      </c>
      <c r="AH195" s="85">
        <f t="shared" si="224"/>
        <v>0.5</v>
      </c>
      <c r="AI195" s="167"/>
      <c r="AJ195" s="85">
        <f t="shared" si="158"/>
        <v>0</v>
      </c>
      <c r="AK195" s="86">
        <f t="shared" si="159"/>
        <v>2</v>
      </c>
      <c r="AL195" s="85">
        <f t="shared" si="225"/>
        <v>0.5</v>
      </c>
      <c r="AM195" s="86">
        <f t="shared" si="226"/>
        <v>2</v>
      </c>
      <c r="AN195" s="85">
        <f t="shared" si="227"/>
        <v>0.5</v>
      </c>
      <c r="AO195" s="167"/>
      <c r="AP195" s="85">
        <f t="shared" si="160"/>
        <v>0</v>
      </c>
      <c r="AQ195" s="86">
        <f t="shared" si="161"/>
        <v>2</v>
      </c>
      <c r="AR195" s="85">
        <f t="shared" si="228"/>
        <v>0.5</v>
      </c>
      <c r="AS195" s="86">
        <f t="shared" si="229"/>
        <v>2</v>
      </c>
      <c r="AT195" s="85">
        <f t="shared" si="230"/>
        <v>0.5</v>
      </c>
      <c r="AU195" s="167"/>
      <c r="AV195" s="85">
        <f t="shared" si="162"/>
        <v>0</v>
      </c>
      <c r="AW195" s="86">
        <f t="shared" si="163"/>
        <v>2</v>
      </c>
      <c r="AX195" s="85">
        <f t="shared" si="231"/>
        <v>0.5</v>
      </c>
      <c r="AY195" s="86">
        <f t="shared" si="232"/>
        <v>2</v>
      </c>
      <c r="AZ195" s="85">
        <f t="shared" si="233"/>
        <v>0.5</v>
      </c>
    </row>
    <row r="196" spans="1:52" ht="45">
      <c r="A196" s="182" t="s">
        <v>5139</v>
      </c>
      <c r="B196" s="174" t="s">
        <v>4255</v>
      </c>
      <c r="C196" s="172" t="s">
        <v>4256</v>
      </c>
      <c r="D196" s="174" t="s">
        <v>3969</v>
      </c>
      <c r="E196" s="175">
        <v>3</v>
      </c>
      <c r="F196" s="175"/>
      <c r="G196" s="175"/>
      <c r="H196" s="175"/>
      <c r="I196" s="175"/>
      <c r="J196" s="205">
        <f t="shared" si="341"/>
        <v>3</v>
      </c>
      <c r="K196" s="175"/>
      <c r="L196" s="85">
        <f t="shared" ref="L196:L206" si="342">IF($C196="","",K196/$E196)</f>
        <v>0</v>
      </c>
      <c r="M196" s="86">
        <f t="shared" ref="M196:M206" si="343">IF($B196="","",SUM(K196))</f>
        <v>0</v>
      </c>
      <c r="N196" s="85">
        <f t="shared" ref="N196:N206" si="344">IF($B196="","",M196/$E196)</f>
        <v>0</v>
      </c>
      <c r="O196" s="86">
        <f t="shared" ref="O196:O206" si="345">IF($B196="","",$E196-M196)</f>
        <v>3</v>
      </c>
      <c r="P196" s="85">
        <f t="shared" ref="P196:P206" si="346">IF($B196="","",O196/$E196)</f>
        <v>1</v>
      </c>
      <c r="Q196" s="191">
        <v>1</v>
      </c>
      <c r="R196" s="85">
        <f t="shared" ref="R196:R206" si="347">IF($C196="","",Q196/$E196)</f>
        <v>0.33333333333333331</v>
      </c>
      <c r="S196" s="86">
        <f t="shared" ref="S196:S206" si="348">IF($B196="","",SUM(Q196+M196))</f>
        <v>1</v>
      </c>
      <c r="T196" s="85">
        <f t="shared" ref="T196:T206" si="349">IF($B196="","",S196/$E196)</f>
        <v>0.33333333333333331</v>
      </c>
      <c r="U196" s="86">
        <f t="shared" ref="U196:U206" si="350">IF($B196="","",$E196-S196)</f>
        <v>2</v>
      </c>
      <c r="V196" s="85">
        <f t="shared" ref="V196:V206" si="351">IF($B196="","",U196/$E196)</f>
        <v>0.66666666666666663</v>
      </c>
      <c r="W196" s="167"/>
      <c r="X196" s="85">
        <f t="shared" ref="X196:X206" si="352">IF($C196="","",W196/$E196)</f>
        <v>0</v>
      </c>
      <c r="Y196" s="86">
        <f t="shared" ref="Y196:Y206" si="353">IF($B196="","",SUM(W196+S196))</f>
        <v>1</v>
      </c>
      <c r="Z196" s="85">
        <f t="shared" ref="Z196:Z206" si="354">IF($B196="","",Y196/$E196)</f>
        <v>0.33333333333333331</v>
      </c>
      <c r="AA196" s="86">
        <f t="shared" ref="AA196:AA206" si="355">IF($B196="","",$E196-Y196)</f>
        <v>2</v>
      </c>
      <c r="AB196" s="85">
        <f t="shared" ref="AB196:AB206" si="356">IF($B196="","",AA196/$E196)</f>
        <v>0.66666666666666663</v>
      </c>
      <c r="AC196" s="167"/>
      <c r="AD196" s="85">
        <f t="shared" ref="AD196:AD206" si="357">IF($C196="","",AC196/$E196)</f>
        <v>0</v>
      </c>
      <c r="AE196" s="86">
        <f t="shared" ref="AE196:AE206" si="358">IF($B196="","",SUM(AC196+Y196))</f>
        <v>1</v>
      </c>
      <c r="AF196" s="85">
        <f t="shared" ref="AF196:AF206" si="359">IF($B196="","",AE196/$E196)</f>
        <v>0.33333333333333331</v>
      </c>
      <c r="AG196" s="86">
        <f t="shared" ref="AG196:AG206" si="360">IF($B196="","",$E196-AE196)</f>
        <v>2</v>
      </c>
      <c r="AH196" s="85">
        <f t="shared" ref="AH196:AH206" si="361">IF($B196="","",AG196/$E196)</f>
        <v>0.66666666666666663</v>
      </c>
      <c r="AI196" s="167"/>
      <c r="AJ196" s="85">
        <f t="shared" ref="AJ196:AJ206" si="362">IF($C196="","",AI196/$E196)</f>
        <v>0</v>
      </c>
      <c r="AK196" s="86">
        <f t="shared" ref="AK196:AK206" si="363">IF($B196="","",SUM(AI196+AE196))</f>
        <v>1</v>
      </c>
      <c r="AL196" s="85">
        <f t="shared" ref="AL196:AL206" si="364">IF($B196="","",AK196/$E196)</f>
        <v>0.33333333333333331</v>
      </c>
      <c r="AM196" s="86">
        <f t="shared" ref="AM196:AM206" si="365">IF($B196="","",$E196-AK196)</f>
        <v>2</v>
      </c>
      <c r="AN196" s="85">
        <f t="shared" ref="AN196:AN206" si="366">IF($B196="","",AM196/$E196)</f>
        <v>0.66666666666666663</v>
      </c>
      <c r="AO196" s="167"/>
      <c r="AP196" s="85">
        <f t="shared" ref="AP196:AP206" si="367">IF($C196="","",AO196/$E196)</f>
        <v>0</v>
      </c>
      <c r="AQ196" s="86">
        <f t="shared" ref="AQ196:AQ206" si="368">IF($B196="","",SUM(AO196+AK196))</f>
        <v>1</v>
      </c>
      <c r="AR196" s="85">
        <f t="shared" ref="AR196:AR206" si="369">IF($B196="","",AQ196/$E196)</f>
        <v>0.33333333333333331</v>
      </c>
      <c r="AS196" s="86">
        <f t="shared" ref="AS196:AS206" si="370">IF($B196="","",$E196-AQ196)</f>
        <v>2</v>
      </c>
      <c r="AT196" s="85">
        <f t="shared" ref="AT196:AT206" si="371">IF($B196="","",AS196/$E196)</f>
        <v>0.66666666666666663</v>
      </c>
      <c r="AU196" s="167"/>
      <c r="AV196" s="85">
        <f t="shared" ref="AV196:AV206" si="372">IF($C196="","",AU196/$E196)</f>
        <v>0</v>
      </c>
      <c r="AW196" s="86">
        <f t="shared" ref="AW196:AW206" si="373">IF($B196="","",SUM(AU196+AQ196))</f>
        <v>1</v>
      </c>
      <c r="AX196" s="85">
        <f t="shared" ref="AX196:AX206" si="374">IF($B196="","",AW196/$E196)</f>
        <v>0.33333333333333331</v>
      </c>
      <c r="AY196" s="86">
        <f t="shared" ref="AY196:AY206" si="375">IF($B196="","",$E196-AW196)</f>
        <v>2</v>
      </c>
      <c r="AZ196" s="85">
        <f t="shared" ref="AZ196:AZ206" si="376">IF($B196="","",AY196/$E196)</f>
        <v>0.66666666666666663</v>
      </c>
    </row>
    <row r="197" spans="1:52" ht="45">
      <c r="A197" s="182" t="s">
        <v>5140</v>
      </c>
      <c r="B197" s="174" t="s">
        <v>4257</v>
      </c>
      <c r="C197" s="172" t="s">
        <v>5173</v>
      </c>
      <c r="D197" s="174" t="s">
        <v>3988</v>
      </c>
      <c r="E197" s="175">
        <v>1</v>
      </c>
      <c r="F197" s="175"/>
      <c r="G197" s="175"/>
      <c r="H197" s="175"/>
      <c r="I197" s="175"/>
      <c r="J197" s="205">
        <f t="shared" si="341"/>
        <v>1</v>
      </c>
      <c r="K197" s="175"/>
      <c r="L197" s="85">
        <f t="shared" si="342"/>
        <v>0</v>
      </c>
      <c r="M197" s="86">
        <f t="shared" si="343"/>
        <v>0</v>
      </c>
      <c r="N197" s="85">
        <f t="shared" si="344"/>
        <v>0</v>
      </c>
      <c r="O197" s="86">
        <f t="shared" si="345"/>
        <v>1</v>
      </c>
      <c r="P197" s="85">
        <f t="shared" si="346"/>
        <v>1</v>
      </c>
      <c r="Q197" s="191">
        <v>1</v>
      </c>
      <c r="R197" s="85">
        <f t="shared" si="347"/>
        <v>1</v>
      </c>
      <c r="S197" s="86">
        <f t="shared" si="348"/>
        <v>1</v>
      </c>
      <c r="T197" s="85">
        <f t="shared" si="349"/>
        <v>1</v>
      </c>
      <c r="U197" s="86">
        <f t="shared" si="350"/>
        <v>0</v>
      </c>
      <c r="V197" s="85">
        <f t="shared" si="351"/>
        <v>0</v>
      </c>
      <c r="W197" s="167"/>
      <c r="X197" s="85">
        <f t="shared" si="352"/>
        <v>0</v>
      </c>
      <c r="Y197" s="86">
        <f t="shared" si="353"/>
        <v>1</v>
      </c>
      <c r="Z197" s="85">
        <f t="shared" si="354"/>
        <v>1</v>
      </c>
      <c r="AA197" s="86">
        <f t="shared" si="355"/>
        <v>0</v>
      </c>
      <c r="AB197" s="85">
        <f t="shared" si="356"/>
        <v>0</v>
      </c>
      <c r="AC197" s="167"/>
      <c r="AD197" s="85">
        <f t="shared" si="357"/>
        <v>0</v>
      </c>
      <c r="AE197" s="86">
        <f t="shared" si="358"/>
        <v>1</v>
      </c>
      <c r="AF197" s="85">
        <f t="shared" si="359"/>
        <v>1</v>
      </c>
      <c r="AG197" s="86">
        <f t="shared" si="360"/>
        <v>0</v>
      </c>
      <c r="AH197" s="85">
        <f t="shared" si="361"/>
        <v>0</v>
      </c>
      <c r="AI197" s="167"/>
      <c r="AJ197" s="85">
        <f t="shared" si="362"/>
        <v>0</v>
      </c>
      <c r="AK197" s="86">
        <f t="shared" si="363"/>
        <v>1</v>
      </c>
      <c r="AL197" s="85">
        <f t="shared" si="364"/>
        <v>1</v>
      </c>
      <c r="AM197" s="86">
        <f t="shared" si="365"/>
        <v>0</v>
      </c>
      <c r="AN197" s="85">
        <f t="shared" si="366"/>
        <v>0</v>
      </c>
      <c r="AO197" s="167"/>
      <c r="AP197" s="85">
        <f t="shared" si="367"/>
        <v>0</v>
      </c>
      <c r="AQ197" s="86">
        <f t="shared" si="368"/>
        <v>1</v>
      </c>
      <c r="AR197" s="85">
        <f t="shared" si="369"/>
        <v>1</v>
      </c>
      <c r="AS197" s="86">
        <f t="shared" si="370"/>
        <v>0</v>
      </c>
      <c r="AT197" s="85">
        <f t="shared" si="371"/>
        <v>0</v>
      </c>
      <c r="AU197" s="167"/>
      <c r="AV197" s="85">
        <f t="shared" si="372"/>
        <v>0</v>
      </c>
      <c r="AW197" s="86">
        <f t="shared" si="373"/>
        <v>1</v>
      </c>
      <c r="AX197" s="85">
        <f t="shared" si="374"/>
        <v>1</v>
      </c>
      <c r="AY197" s="86">
        <f t="shared" si="375"/>
        <v>0</v>
      </c>
      <c r="AZ197" s="85">
        <f t="shared" si="376"/>
        <v>0</v>
      </c>
    </row>
    <row r="198" spans="1:52" ht="45">
      <c r="A198" s="182" t="s">
        <v>5141</v>
      </c>
      <c r="B198" s="174" t="s">
        <v>4259</v>
      </c>
      <c r="C198" s="172" t="s">
        <v>4260</v>
      </c>
      <c r="D198" s="174" t="s">
        <v>3988</v>
      </c>
      <c r="E198" s="175">
        <v>1</v>
      </c>
      <c r="F198" s="175"/>
      <c r="G198" s="175"/>
      <c r="H198" s="175"/>
      <c r="I198" s="175"/>
      <c r="J198" s="205">
        <f t="shared" si="341"/>
        <v>1</v>
      </c>
      <c r="K198" s="175"/>
      <c r="L198" s="85">
        <f t="shared" si="342"/>
        <v>0</v>
      </c>
      <c r="M198" s="86">
        <f t="shared" si="343"/>
        <v>0</v>
      </c>
      <c r="N198" s="85">
        <f t="shared" si="344"/>
        <v>0</v>
      </c>
      <c r="O198" s="86">
        <f t="shared" si="345"/>
        <v>1</v>
      </c>
      <c r="P198" s="85">
        <f t="shared" si="346"/>
        <v>1</v>
      </c>
      <c r="Q198" s="191">
        <v>1</v>
      </c>
      <c r="R198" s="85">
        <f t="shared" si="347"/>
        <v>1</v>
      </c>
      <c r="S198" s="86">
        <f t="shared" si="348"/>
        <v>1</v>
      </c>
      <c r="T198" s="85">
        <f t="shared" si="349"/>
        <v>1</v>
      </c>
      <c r="U198" s="86">
        <f t="shared" si="350"/>
        <v>0</v>
      </c>
      <c r="V198" s="85">
        <f t="shared" si="351"/>
        <v>0</v>
      </c>
      <c r="W198" s="167"/>
      <c r="X198" s="85">
        <f t="shared" si="352"/>
        <v>0</v>
      </c>
      <c r="Y198" s="86">
        <f t="shared" si="353"/>
        <v>1</v>
      </c>
      <c r="Z198" s="85">
        <f t="shared" si="354"/>
        <v>1</v>
      </c>
      <c r="AA198" s="86">
        <f t="shared" si="355"/>
        <v>0</v>
      </c>
      <c r="AB198" s="85">
        <f t="shared" si="356"/>
        <v>0</v>
      </c>
      <c r="AC198" s="167"/>
      <c r="AD198" s="85">
        <f t="shared" si="357"/>
        <v>0</v>
      </c>
      <c r="AE198" s="86">
        <f t="shared" si="358"/>
        <v>1</v>
      </c>
      <c r="AF198" s="85">
        <f t="shared" si="359"/>
        <v>1</v>
      </c>
      <c r="AG198" s="86">
        <f t="shared" si="360"/>
        <v>0</v>
      </c>
      <c r="AH198" s="85">
        <f t="shared" si="361"/>
        <v>0</v>
      </c>
      <c r="AI198" s="167"/>
      <c r="AJ198" s="85">
        <f t="shared" si="362"/>
        <v>0</v>
      </c>
      <c r="AK198" s="86">
        <f t="shared" si="363"/>
        <v>1</v>
      </c>
      <c r="AL198" s="85">
        <f t="shared" si="364"/>
        <v>1</v>
      </c>
      <c r="AM198" s="86">
        <f t="shared" si="365"/>
        <v>0</v>
      </c>
      <c r="AN198" s="85">
        <f t="shared" si="366"/>
        <v>0</v>
      </c>
      <c r="AO198" s="167"/>
      <c r="AP198" s="85">
        <f t="shared" si="367"/>
        <v>0</v>
      </c>
      <c r="AQ198" s="86">
        <f t="shared" si="368"/>
        <v>1</v>
      </c>
      <c r="AR198" s="85">
        <f t="shared" si="369"/>
        <v>1</v>
      </c>
      <c r="AS198" s="86">
        <f t="shared" si="370"/>
        <v>0</v>
      </c>
      <c r="AT198" s="85">
        <f t="shared" si="371"/>
        <v>0</v>
      </c>
      <c r="AU198" s="167"/>
      <c r="AV198" s="85">
        <f t="shared" si="372"/>
        <v>0</v>
      </c>
      <c r="AW198" s="86">
        <f t="shared" si="373"/>
        <v>1</v>
      </c>
      <c r="AX198" s="85">
        <f t="shared" si="374"/>
        <v>1</v>
      </c>
      <c r="AY198" s="86">
        <f t="shared" si="375"/>
        <v>0</v>
      </c>
      <c r="AZ198" s="85">
        <f t="shared" si="376"/>
        <v>0</v>
      </c>
    </row>
    <row r="199" spans="1:52" ht="45">
      <c r="A199" s="182" t="s">
        <v>5142</v>
      </c>
      <c r="B199" s="174" t="s">
        <v>4261</v>
      </c>
      <c r="C199" s="172" t="s">
        <v>4262</v>
      </c>
      <c r="D199" s="174" t="s">
        <v>3969</v>
      </c>
      <c r="E199" s="175">
        <v>12</v>
      </c>
      <c r="F199" s="175"/>
      <c r="G199" s="175"/>
      <c r="H199" s="175"/>
      <c r="I199" s="175"/>
      <c r="J199" s="205">
        <f t="shared" si="341"/>
        <v>12</v>
      </c>
      <c r="K199" s="175"/>
      <c r="L199" s="85">
        <f t="shared" si="342"/>
        <v>0</v>
      </c>
      <c r="M199" s="86">
        <f t="shared" si="343"/>
        <v>0</v>
      </c>
      <c r="N199" s="85">
        <f t="shared" si="344"/>
        <v>0</v>
      </c>
      <c r="O199" s="86">
        <f t="shared" si="345"/>
        <v>12</v>
      </c>
      <c r="P199" s="85">
        <f t="shared" si="346"/>
        <v>1</v>
      </c>
      <c r="Q199" s="191">
        <v>12</v>
      </c>
      <c r="R199" s="85">
        <f t="shared" si="347"/>
        <v>1</v>
      </c>
      <c r="S199" s="86">
        <f t="shared" si="348"/>
        <v>12</v>
      </c>
      <c r="T199" s="85">
        <f t="shared" si="349"/>
        <v>1</v>
      </c>
      <c r="U199" s="86">
        <f t="shared" si="350"/>
        <v>0</v>
      </c>
      <c r="V199" s="85">
        <f t="shared" si="351"/>
        <v>0</v>
      </c>
      <c r="W199" s="167"/>
      <c r="X199" s="85">
        <f t="shared" si="352"/>
        <v>0</v>
      </c>
      <c r="Y199" s="86">
        <f t="shared" si="353"/>
        <v>12</v>
      </c>
      <c r="Z199" s="85">
        <f t="shared" si="354"/>
        <v>1</v>
      </c>
      <c r="AA199" s="86">
        <f t="shared" si="355"/>
        <v>0</v>
      </c>
      <c r="AB199" s="85">
        <f t="shared" si="356"/>
        <v>0</v>
      </c>
      <c r="AC199" s="167"/>
      <c r="AD199" s="85">
        <f t="shared" si="357"/>
        <v>0</v>
      </c>
      <c r="AE199" s="86">
        <f t="shared" si="358"/>
        <v>12</v>
      </c>
      <c r="AF199" s="85">
        <f t="shared" si="359"/>
        <v>1</v>
      </c>
      <c r="AG199" s="86">
        <f t="shared" si="360"/>
        <v>0</v>
      </c>
      <c r="AH199" s="85">
        <f t="shared" si="361"/>
        <v>0</v>
      </c>
      <c r="AI199" s="167"/>
      <c r="AJ199" s="85">
        <f t="shared" si="362"/>
        <v>0</v>
      </c>
      <c r="AK199" s="86">
        <f t="shared" si="363"/>
        <v>12</v>
      </c>
      <c r="AL199" s="85">
        <f t="shared" si="364"/>
        <v>1</v>
      </c>
      <c r="AM199" s="86">
        <f t="shared" si="365"/>
        <v>0</v>
      </c>
      <c r="AN199" s="85">
        <f t="shared" si="366"/>
        <v>0</v>
      </c>
      <c r="AO199" s="167"/>
      <c r="AP199" s="85">
        <f t="shared" si="367"/>
        <v>0</v>
      </c>
      <c r="AQ199" s="86">
        <f t="shared" si="368"/>
        <v>12</v>
      </c>
      <c r="AR199" s="85">
        <f t="shared" si="369"/>
        <v>1</v>
      </c>
      <c r="AS199" s="86">
        <f t="shared" si="370"/>
        <v>0</v>
      </c>
      <c r="AT199" s="85">
        <f t="shared" si="371"/>
        <v>0</v>
      </c>
      <c r="AU199" s="167"/>
      <c r="AV199" s="85">
        <f t="shared" si="372"/>
        <v>0</v>
      </c>
      <c r="AW199" s="86">
        <f t="shared" si="373"/>
        <v>12</v>
      </c>
      <c r="AX199" s="85">
        <f t="shared" si="374"/>
        <v>1</v>
      </c>
      <c r="AY199" s="86">
        <f t="shared" si="375"/>
        <v>0</v>
      </c>
      <c r="AZ199" s="85">
        <f t="shared" si="376"/>
        <v>0</v>
      </c>
    </row>
    <row r="200" spans="1:52" ht="45">
      <c r="A200" s="182" t="s">
        <v>5143</v>
      </c>
      <c r="B200" s="174" t="s">
        <v>4263</v>
      </c>
      <c r="C200" s="172" t="s">
        <v>4264</v>
      </c>
      <c r="D200" s="174" t="s">
        <v>3969</v>
      </c>
      <c r="E200" s="175">
        <v>1</v>
      </c>
      <c r="F200" s="175"/>
      <c r="G200" s="175"/>
      <c r="H200" s="175"/>
      <c r="I200" s="175"/>
      <c r="J200" s="205">
        <f t="shared" si="341"/>
        <v>1</v>
      </c>
      <c r="K200" s="175"/>
      <c r="L200" s="85">
        <f t="shared" si="342"/>
        <v>0</v>
      </c>
      <c r="M200" s="86">
        <f t="shared" si="343"/>
        <v>0</v>
      </c>
      <c r="N200" s="85">
        <f t="shared" si="344"/>
        <v>0</v>
      </c>
      <c r="O200" s="86">
        <f t="shared" si="345"/>
        <v>1</v>
      </c>
      <c r="P200" s="85">
        <f t="shared" si="346"/>
        <v>1</v>
      </c>
      <c r="Q200" s="191">
        <v>1</v>
      </c>
      <c r="R200" s="85">
        <f t="shared" si="347"/>
        <v>1</v>
      </c>
      <c r="S200" s="86">
        <f t="shared" si="348"/>
        <v>1</v>
      </c>
      <c r="T200" s="85">
        <f t="shared" si="349"/>
        <v>1</v>
      </c>
      <c r="U200" s="86">
        <f t="shared" si="350"/>
        <v>0</v>
      </c>
      <c r="V200" s="85">
        <f t="shared" si="351"/>
        <v>0</v>
      </c>
      <c r="W200" s="167"/>
      <c r="X200" s="85">
        <f t="shared" si="352"/>
        <v>0</v>
      </c>
      <c r="Y200" s="86">
        <f t="shared" si="353"/>
        <v>1</v>
      </c>
      <c r="Z200" s="85">
        <f t="shared" si="354"/>
        <v>1</v>
      </c>
      <c r="AA200" s="86">
        <f t="shared" si="355"/>
        <v>0</v>
      </c>
      <c r="AB200" s="85">
        <f t="shared" si="356"/>
        <v>0</v>
      </c>
      <c r="AC200" s="167"/>
      <c r="AD200" s="85">
        <f t="shared" si="357"/>
        <v>0</v>
      </c>
      <c r="AE200" s="86">
        <f t="shared" si="358"/>
        <v>1</v>
      </c>
      <c r="AF200" s="85">
        <f t="shared" si="359"/>
        <v>1</v>
      </c>
      <c r="AG200" s="86">
        <f t="shared" si="360"/>
        <v>0</v>
      </c>
      <c r="AH200" s="85">
        <f t="shared" si="361"/>
        <v>0</v>
      </c>
      <c r="AI200" s="167"/>
      <c r="AJ200" s="85">
        <f t="shared" si="362"/>
        <v>0</v>
      </c>
      <c r="AK200" s="86">
        <f t="shared" si="363"/>
        <v>1</v>
      </c>
      <c r="AL200" s="85">
        <f t="shared" si="364"/>
        <v>1</v>
      </c>
      <c r="AM200" s="86">
        <f t="shared" si="365"/>
        <v>0</v>
      </c>
      <c r="AN200" s="85">
        <f t="shared" si="366"/>
        <v>0</v>
      </c>
      <c r="AO200" s="167"/>
      <c r="AP200" s="85">
        <f t="shared" si="367"/>
        <v>0</v>
      </c>
      <c r="AQ200" s="86">
        <f t="shared" si="368"/>
        <v>1</v>
      </c>
      <c r="AR200" s="85">
        <f t="shared" si="369"/>
        <v>1</v>
      </c>
      <c r="AS200" s="86">
        <f t="shared" si="370"/>
        <v>0</v>
      </c>
      <c r="AT200" s="85">
        <f t="shared" si="371"/>
        <v>0</v>
      </c>
      <c r="AU200" s="167"/>
      <c r="AV200" s="85">
        <f t="shared" si="372"/>
        <v>0</v>
      </c>
      <c r="AW200" s="86">
        <f t="shared" si="373"/>
        <v>1</v>
      </c>
      <c r="AX200" s="85">
        <f t="shared" si="374"/>
        <v>1</v>
      </c>
      <c r="AY200" s="86">
        <f t="shared" si="375"/>
        <v>0</v>
      </c>
      <c r="AZ200" s="85">
        <f t="shared" si="376"/>
        <v>0</v>
      </c>
    </row>
    <row r="201" spans="1:52" ht="45">
      <c r="A201" s="182" t="s">
        <v>5144</v>
      </c>
      <c r="B201" s="174" t="s">
        <v>4265</v>
      </c>
      <c r="C201" s="172" t="s">
        <v>4266</v>
      </c>
      <c r="D201" s="174" t="s">
        <v>3969</v>
      </c>
      <c r="E201" s="175">
        <v>7</v>
      </c>
      <c r="F201" s="175"/>
      <c r="G201" s="175"/>
      <c r="H201" s="175"/>
      <c r="I201" s="175"/>
      <c r="J201" s="205">
        <f t="shared" si="341"/>
        <v>7</v>
      </c>
      <c r="K201" s="175"/>
      <c r="L201" s="85">
        <f t="shared" si="342"/>
        <v>0</v>
      </c>
      <c r="M201" s="86">
        <f t="shared" si="343"/>
        <v>0</v>
      </c>
      <c r="N201" s="85">
        <f t="shared" si="344"/>
        <v>0</v>
      </c>
      <c r="O201" s="86">
        <f t="shared" si="345"/>
        <v>7</v>
      </c>
      <c r="P201" s="85">
        <f t="shared" si="346"/>
        <v>1</v>
      </c>
      <c r="Q201" s="191">
        <v>7</v>
      </c>
      <c r="R201" s="85">
        <f t="shared" si="347"/>
        <v>1</v>
      </c>
      <c r="S201" s="86">
        <f t="shared" si="348"/>
        <v>7</v>
      </c>
      <c r="T201" s="85">
        <f t="shared" si="349"/>
        <v>1</v>
      </c>
      <c r="U201" s="86">
        <f t="shared" si="350"/>
        <v>0</v>
      </c>
      <c r="V201" s="85">
        <f t="shared" si="351"/>
        <v>0</v>
      </c>
      <c r="W201" s="167"/>
      <c r="X201" s="85">
        <f t="shared" si="352"/>
        <v>0</v>
      </c>
      <c r="Y201" s="86">
        <f t="shared" si="353"/>
        <v>7</v>
      </c>
      <c r="Z201" s="85">
        <f t="shared" si="354"/>
        <v>1</v>
      </c>
      <c r="AA201" s="86">
        <f t="shared" si="355"/>
        <v>0</v>
      </c>
      <c r="AB201" s="85">
        <f t="shared" si="356"/>
        <v>0</v>
      </c>
      <c r="AC201" s="167"/>
      <c r="AD201" s="85">
        <f t="shared" si="357"/>
        <v>0</v>
      </c>
      <c r="AE201" s="86">
        <f t="shared" si="358"/>
        <v>7</v>
      </c>
      <c r="AF201" s="85">
        <f t="shared" si="359"/>
        <v>1</v>
      </c>
      <c r="AG201" s="86">
        <f t="shared" si="360"/>
        <v>0</v>
      </c>
      <c r="AH201" s="85">
        <f t="shared" si="361"/>
        <v>0</v>
      </c>
      <c r="AI201" s="167"/>
      <c r="AJ201" s="85">
        <f t="shared" si="362"/>
        <v>0</v>
      </c>
      <c r="AK201" s="86">
        <f t="shared" si="363"/>
        <v>7</v>
      </c>
      <c r="AL201" s="85">
        <f t="shared" si="364"/>
        <v>1</v>
      </c>
      <c r="AM201" s="86">
        <f t="shared" si="365"/>
        <v>0</v>
      </c>
      <c r="AN201" s="85">
        <f t="shared" si="366"/>
        <v>0</v>
      </c>
      <c r="AO201" s="167"/>
      <c r="AP201" s="85">
        <f t="shared" si="367"/>
        <v>0</v>
      </c>
      <c r="AQ201" s="86">
        <f t="shared" si="368"/>
        <v>7</v>
      </c>
      <c r="AR201" s="85">
        <f t="shared" si="369"/>
        <v>1</v>
      </c>
      <c r="AS201" s="86">
        <f t="shared" si="370"/>
        <v>0</v>
      </c>
      <c r="AT201" s="85">
        <f t="shared" si="371"/>
        <v>0</v>
      </c>
      <c r="AU201" s="167"/>
      <c r="AV201" s="85">
        <f t="shared" si="372"/>
        <v>0</v>
      </c>
      <c r="AW201" s="86">
        <f t="shared" si="373"/>
        <v>7</v>
      </c>
      <c r="AX201" s="85">
        <f t="shared" si="374"/>
        <v>1</v>
      </c>
      <c r="AY201" s="86">
        <f t="shared" si="375"/>
        <v>0</v>
      </c>
      <c r="AZ201" s="85">
        <f t="shared" si="376"/>
        <v>0</v>
      </c>
    </row>
    <row r="202" spans="1:52" ht="45">
      <c r="A202" s="182" t="s">
        <v>5145</v>
      </c>
      <c r="B202" s="174" t="s">
        <v>4267</v>
      </c>
      <c r="C202" s="172" t="s">
        <v>4268</v>
      </c>
      <c r="D202" s="174" t="s">
        <v>3988</v>
      </c>
      <c r="E202" s="175">
        <v>1</v>
      </c>
      <c r="F202" s="175"/>
      <c r="G202" s="175"/>
      <c r="H202" s="175"/>
      <c r="I202" s="175"/>
      <c r="J202" s="205">
        <f t="shared" si="341"/>
        <v>1</v>
      </c>
      <c r="K202" s="175"/>
      <c r="L202" s="85">
        <f t="shared" si="342"/>
        <v>0</v>
      </c>
      <c r="M202" s="86">
        <f t="shared" si="343"/>
        <v>0</v>
      </c>
      <c r="N202" s="85">
        <f t="shared" si="344"/>
        <v>0</v>
      </c>
      <c r="O202" s="86">
        <f t="shared" si="345"/>
        <v>1</v>
      </c>
      <c r="P202" s="85">
        <f t="shared" si="346"/>
        <v>1</v>
      </c>
      <c r="Q202" s="191">
        <v>1</v>
      </c>
      <c r="R202" s="85">
        <f t="shared" si="347"/>
        <v>1</v>
      </c>
      <c r="S202" s="86">
        <f t="shared" si="348"/>
        <v>1</v>
      </c>
      <c r="T202" s="85">
        <f t="shared" si="349"/>
        <v>1</v>
      </c>
      <c r="U202" s="86">
        <f t="shared" si="350"/>
        <v>0</v>
      </c>
      <c r="V202" s="85">
        <f t="shared" si="351"/>
        <v>0</v>
      </c>
      <c r="W202" s="167"/>
      <c r="X202" s="85">
        <f t="shared" si="352"/>
        <v>0</v>
      </c>
      <c r="Y202" s="86">
        <f t="shared" si="353"/>
        <v>1</v>
      </c>
      <c r="Z202" s="85">
        <f t="shared" si="354"/>
        <v>1</v>
      </c>
      <c r="AA202" s="86">
        <f t="shared" si="355"/>
        <v>0</v>
      </c>
      <c r="AB202" s="85">
        <f t="shared" si="356"/>
        <v>0</v>
      </c>
      <c r="AC202" s="167"/>
      <c r="AD202" s="85">
        <f t="shared" si="357"/>
        <v>0</v>
      </c>
      <c r="AE202" s="86">
        <f t="shared" si="358"/>
        <v>1</v>
      </c>
      <c r="AF202" s="85">
        <f t="shared" si="359"/>
        <v>1</v>
      </c>
      <c r="AG202" s="86">
        <f t="shared" si="360"/>
        <v>0</v>
      </c>
      <c r="AH202" s="85">
        <f t="shared" si="361"/>
        <v>0</v>
      </c>
      <c r="AI202" s="167"/>
      <c r="AJ202" s="85">
        <f t="shared" si="362"/>
        <v>0</v>
      </c>
      <c r="AK202" s="86">
        <f t="shared" si="363"/>
        <v>1</v>
      </c>
      <c r="AL202" s="85">
        <f t="shared" si="364"/>
        <v>1</v>
      </c>
      <c r="AM202" s="86">
        <f t="shared" si="365"/>
        <v>0</v>
      </c>
      <c r="AN202" s="85">
        <f t="shared" si="366"/>
        <v>0</v>
      </c>
      <c r="AO202" s="167"/>
      <c r="AP202" s="85">
        <f t="shared" si="367"/>
        <v>0</v>
      </c>
      <c r="AQ202" s="86">
        <f t="shared" si="368"/>
        <v>1</v>
      </c>
      <c r="AR202" s="85">
        <f t="shared" si="369"/>
        <v>1</v>
      </c>
      <c r="AS202" s="86">
        <f t="shared" si="370"/>
        <v>0</v>
      </c>
      <c r="AT202" s="85">
        <f t="shared" si="371"/>
        <v>0</v>
      </c>
      <c r="AU202" s="167"/>
      <c r="AV202" s="85">
        <f t="shared" si="372"/>
        <v>0</v>
      </c>
      <c r="AW202" s="86">
        <f t="shared" si="373"/>
        <v>1</v>
      </c>
      <c r="AX202" s="85">
        <f t="shared" si="374"/>
        <v>1</v>
      </c>
      <c r="AY202" s="86">
        <f t="shared" si="375"/>
        <v>0</v>
      </c>
      <c r="AZ202" s="85">
        <f t="shared" si="376"/>
        <v>0</v>
      </c>
    </row>
    <row r="203" spans="1:52" ht="45">
      <c r="A203" s="182" t="s">
        <v>5146</v>
      </c>
      <c r="B203" s="174" t="s">
        <v>4269</v>
      </c>
      <c r="C203" s="172" t="s">
        <v>4270</v>
      </c>
      <c r="D203" s="174" t="s">
        <v>3969</v>
      </c>
      <c r="E203" s="175">
        <v>1</v>
      </c>
      <c r="F203" s="175"/>
      <c r="G203" s="175"/>
      <c r="H203" s="175"/>
      <c r="I203" s="175"/>
      <c r="J203" s="205">
        <f t="shared" si="341"/>
        <v>1</v>
      </c>
      <c r="K203" s="175"/>
      <c r="L203" s="85">
        <f t="shared" si="342"/>
        <v>0</v>
      </c>
      <c r="M203" s="86">
        <f t="shared" si="343"/>
        <v>0</v>
      </c>
      <c r="N203" s="85">
        <f t="shared" si="344"/>
        <v>0</v>
      </c>
      <c r="O203" s="86">
        <f t="shared" si="345"/>
        <v>1</v>
      </c>
      <c r="P203" s="85">
        <f t="shared" si="346"/>
        <v>1</v>
      </c>
      <c r="Q203" s="191">
        <v>1</v>
      </c>
      <c r="R203" s="85">
        <f t="shared" si="347"/>
        <v>1</v>
      </c>
      <c r="S203" s="86">
        <f t="shared" si="348"/>
        <v>1</v>
      </c>
      <c r="T203" s="85">
        <f t="shared" si="349"/>
        <v>1</v>
      </c>
      <c r="U203" s="86">
        <f t="shared" si="350"/>
        <v>0</v>
      </c>
      <c r="V203" s="85">
        <f t="shared" si="351"/>
        <v>0</v>
      </c>
      <c r="W203" s="167"/>
      <c r="X203" s="85">
        <f t="shared" si="352"/>
        <v>0</v>
      </c>
      <c r="Y203" s="86">
        <f t="shared" si="353"/>
        <v>1</v>
      </c>
      <c r="Z203" s="85">
        <f t="shared" si="354"/>
        <v>1</v>
      </c>
      <c r="AA203" s="86">
        <f t="shared" si="355"/>
        <v>0</v>
      </c>
      <c r="AB203" s="85">
        <f t="shared" si="356"/>
        <v>0</v>
      </c>
      <c r="AC203" s="167"/>
      <c r="AD203" s="85">
        <f t="shared" si="357"/>
        <v>0</v>
      </c>
      <c r="AE203" s="86">
        <f t="shared" si="358"/>
        <v>1</v>
      </c>
      <c r="AF203" s="85">
        <f t="shared" si="359"/>
        <v>1</v>
      </c>
      <c r="AG203" s="86">
        <f t="shared" si="360"/>
        <v>0</v>
      </c>
      <c r="AH203" s="85">
        <f t="shared" si="361"/>
        <v>0</v>
      </c>
      <c r="AI203" s="167"/>
      <c r="AJ203" s="85">
        <f t="shared" si="362"/>
        <v>0</v>
      </c>
      <c r="AK203" s="86">
        <f t="shared" si="363"/>
        <v>1</v>
      </c>
      <c r="AL203" s="85">
        <f t="shared" si="364"/>
        <v>1</v>
      </c>
      <c r="AM203" s="86">
        <f t="shared" si="365"/>
        <v>0</v>
      </c>
      <c r="AN203" s="85">
        <f t="shared" si="366"/>
        <v>0</v>
      </c>
      <c r="AO203" s="167"/>
      <c r="AP203" s="85">
        <f t="shared" si="367"/>
        <v>0</v>
      </c>
      <c r="AQ203" s="86">
        <f t="shared" si="368"/>
        <v>1</v>
      </c>
      <c r="AR203" s="85">
        <f t="shared" si="369"/>
        <v>1</v>
      </c>
      <c r="AS203" s="86">
        <f t="shared" si="370"/>
        <v>0</v>
      </c>
      <c r="AT203" s="85">
        <f t="shared" si="371"/>
        <v>0</v>
      </c>
      <c r="AU203" s="167"/>
      <c r="AV203" s="85">
        <f t="shared" si="372"/>
        <v>0</v>
      </c>
      <c r="AW203" s="86">
        <f t="shared" si="373"/>
        <v>1</v>
      </c>
      <c r="AX203" s="85">
        <f t="shared" si="374"/>
        <v>1</v>
      </c>
      <c r="AY203" s="86">
        <f t="shared" si="375"/>
        <v>0</v>
      </c>
      <c r="AZ203" s="85">
        <f t="shared" si="376"/>
        <v>0</v>
      </c>
    </row>
    <row r="204" spans="1:52" ht="45">
      <c r="A204" s="182" t="s">
        <v>5147</v>
      </c>
      <c r="B204" s="174" t="s">
        <v>4271</v>
      </c>
      <c r="C204" s="172" t="s">
        <v>4272</v>
      </c>
      <c r="D204" s="174" t="s">
        <v>3969</v>
      </c>
      <c r="E204" s="175">
        <v>1</v>
      </c>
      <c r="F204" s="175"/>
      <c r="G204" s="175"/>
      <c r="H204" s="175"/>
      <c r="I204" s="175"/>
      <c r="J204" s="205">
        <f t="shared" si="341"/>
        <v>1</v>
      </c>
      <c r="K204" s="175"/>
      <c r="L204" s="85">
        <f t="shared" si="342"/>
        <v>0</v>
      </c>
      <c r="M204" s="86">
        <f t="shared" si="343"/>
        <v>0</v>
      </c>
      <c r="N204" s="85">
        <f t="shared" si="344"/>
        <v>0</v>
      </c>
      <c r="O204" s="86">
        <f t="shared" si="345"/>
        <v>1</v>
      </c>
      <c r="P204" s="85">
        <f t="shared" si="346"/>
        <v>1</v>
      </c>
      <c r="Q204" s="191">
        <v>1</v>
      </c>
      <c r="R204" s="85">
        <f t="shared" si="347"/>
        <v>1</v>
      </c>
      <c r="S204" s="86">
        <f t="shared" si="348"/>
        <v>1</v>
      </c>
      <c r="T204" s="85">
        <f t="shared" si="349"/>
        <v>1</v>
      </c>
      <c r="U204" s="86">
        <f t="shared" si="350"/>
        <v>0</v>
      </c>
      <c r="V204" s="85">
        <f t="shared" si="351"/>
        <v>0</v>
      </c>
      <c r="W204" s="167"/>
      <c r="X204" s="85">
        <f t="shared" si="352"/>
        <v>0</v>
      </c>
      <c r="Y204" s="86">
        <f t="shared" si="353"/>
        <v>1</v>
      </c>
      <c r="Z204" s="85">
        <f t="shared" si="354"/>
        <v>1</v>
      </c>
      <c r="AA204" s="86">
        <f t="shared" si="355"/>
        <v>0</v>
      </c>
      <c r="AB204" s="85">
        <f t="shared" si="356"/>
        <v>0</v>
      </c>
      <c r="AC204" s="167"/>
      <c r="AD204" s="85">
        <f t="shared" si="357"/>
        <v>0</v>
      </c>
      <c r="AE204" s="86">
        <f t="shared" si="358"/>
        <v>1</v>
      </c>
      <c r="AF204" s="85">
        <f t="shared" si="359"/>
        <v>1</v>
      </c>
      <c r="AG204" s="86">
        <f t="shared" si="360"/>
        <v>0</v>
      </c>
      <c r="AH204" s="85">
        <f t="shared" si="361"/>
        <v>0</v>
      </c>
      <c r="AI204" s="167"/>
      <c r="AJ204" s="85">
        <f t="shared" si="362"/>
        <v>0</v>
      </c>
      <c r="AK204" s="86">
        <f t="shared" si="363"/>
        <v>1</v>
      </c>
      <c r="AL204" s="85">
        <f t="shared" si="364"/>
        <v>1</v>
      </c>
      <c r="AM204" s="86">
        <f t="shared" si="365"/>
        <v>0</v>
      </c>
      <c r="AN204" s="85">
        <f t="shared" si="366"/>
        <v>0</v>
      </c>
      <c r="AO204" s="167"/>
      <c r="AP204" s="85">
        <f t="shared" si="367"/>
        <v>0</v>
      </c>
      <c r="AQ204" s="86">
        <f t="shared" si="368"/>
        <v>1</v>
      </c>
      <c r="AR204" s="85">
        <f t="shared" si="369"/>
        <v>1</v>
      </c>
      <c r="AS204" s="86">
        <f t="shared" si="370"/>
        <v>0</v>
      </c>
      <c r="AT204" s="85">
        <f t="shared" si="371"/>
        <v>0</v>
      </c>
      <c r="AU204" s="167"/>
      <c r="AV204" s="85">
        <f t="shared" si="372"/>
        <v>0</v>
      </c>
      <c r="AW204" s="86">
        <f t="shared" si="373"/>
        <v>1</v>
      </c>
      <c r="AX204" s="85">
        <f t="shared" si="374"/>
        <v>1</v>
      </c>
      <c r="AY204" s="86">
        <f t="shared" si="375"/>
        <v>0</v>
      </c>
      <c r="AZ204" s="85">
        <f t="shared" si="376"/>
        <v>0</v>
      </c>
    </row>
    <row r="205" spans="1:52" ht="45">
      <c r="A205" s="182" t="s">
        <v>5148</v>
      </c>
      <c r="B205" s="174" t="s">
        <v>4273</v>
      </c>
      <c r="C205" s="172" t="s">
        <v>4274</v>
      </c>
      <c r="D205" s="174" t="s">
        <v>3969</v>
      </c>
      <c r="E205" s="175">
        <v>3</v>
      </c>
      <c r="F205" s="175"/>
      <c r="G205" s="175"/>
      <c r="H205" s="175"/>
      <c r="I205" s="175"/>
      <c r="J205" s="205">
        <f t="shared" si="341"/>
        <v>3</v>
      </c>
      <c r="K205" s="175"/>
      <c r="L205" s="85">
        <f t="shared" si="342"/>
        <v>0</v>
      </c>
      <c r="M205" s="86">
        <f t="shared" si="343"/>
        <v>0</v>
      </c>
      <c r="N205" s="85">
        <f t="shared" si="344"/>
        <v>0</v>
      </c>
      <c r="O205" s="86">
        <f t="shared" si="345"/>
        <v>3</v>
      </c>
      <c r="P205" s="85">
        <f t="shared" si="346"/>
        <v>1</v>
      </c>
      <c r="Q205" s="191">
        <v>3</v>
      </c>
      <c r="R205" s="85">
        <f t="shared" si="347"/>
        <v>1</v>
      </c>
      <c r="S205" s="86">
        <f t="shared" si="348"/>
        <v>3</v>
      </c>
      <c r="T205" s="85">
        <f t="shared" si="349"/>
        <v>1</v>
      </c>
      <c r="U205" s="86">
        <f t="shared" si="350"/>
        <v>0</v>
      </c>
      <c r="V205" s="85">
        <f t="shared" si="351"/>
        <v>0</v>
      </c>
      <c r="W205" s="167"/>
      <c r="X205" s="85">
        <f t="shared" si="352"/>
        <v>0</v>
      </c>
      <c r="Y205" s="86">
        <f t="shared" si="353"/>
        <v>3</v>
      </c>
      <c r="Z205" s="85">
        <f t="shared" si="354"/>
        <v>1</v>
      </c>
      <c r="AA205" s="86">
        <f t="shared" si="355"/>
        <v>0</v>
      </c>
      <c r="AB205" s="85">
        <f t="shared" si="356"/>
        <v>0</v>
      </c>
      <c r="AC205" s="167"/>
      <c r="AD205" s="85">
        <f t="shared" si="357"/>
        <v>0</v>
      </c>
      <c r="AE205" s="86">
        <f t="shared" si="358"/>
        <v>3</v>
      </c>
      <c r="AF205" s="85">
        <f t="shared" si="359"/>
        <v>1</v>
      </c>
      <c r="AG205" s="86">
        <f t="shared" si="360"/>
        <v>0</v>
      </c>
      <c r="AH205" s="85">
        <f t="shared" si="361"/>
        <v>0</v>
      </c>
      <c r="AI205" s="167"/>
      <c r="AJ205" s="85">
        <f t="shared" si="362"/>
        <v>0</v>
      </c>
      <c r="AK205" s="86">
        <f t="shared" si="363"/>
        <v>3</v>
      </c>
      <c r="AL205" s="85">
        <f t="shared" si="364"/>
        <v>1</v>
      </c>
      <c r="AM205" s="86">
        <f t="shared" si="365"/>
        <v>0</v>
      </c>
      <c r="AN205" s="85">
        <f t="shared" si="366"/>
        <v>0</v>
      </c>
      <c r="AO205" s="167"/>
      <c r="AP205" s="85">
        <f t="shared" si="367"/>
        <v>0</v>
      </c>
      <c r="AQ205" s="86">
        <f t="shared" si="368"/>
        <v>3</v>
      </c>
      <c r="AR205" s="85">
        <f t="shared" si="369"/>
        <v>1</v>
      </c>
      <c r="AS205" s="86">
        <f t="shared" si="370"/>
        <v>0</v>
      </c>
      <c r="AT205" s="85">
        <f t="shared" si="371"/>
        <v>0</v>
      </c>
      <c r="AU205" s="167"/>
      <c r="AV205" s="85">
        <f t="shared" si="372"/>
        <v>0</v>
      </c>
      <c r="AW205" s="86">
        <f t="shared" si="373"/>
        <v>3</v>
      </c>
      <c r="AX205" s="85">
        <f t="shared" si="374"/>
        <v>1</v>
      </c>
      <c r="AY205" s="86">
        <f t="shared" si="375"/>
        <v>0</v>
      </c>
      <c r="AZ205" s="85">
        <f t="shared" si="376"/>
        <v>0</v>
      </c>
    </row>
    <row r="206" spans="1:52" ht="56.25">
      <c r="A206" s="182" t="s">
        <v>5149</v>
      </c>
      <c r="B206" s="174" t="s">
        <v>4275</v>
      </c>
      <c r="C206" s="172" t="s">
        <v>4276</v>
      </c>
      <c r="D206" s="174" t="s">
        <v>3969</v>
      </c>
      <c r="E206" s="175">
        <v>2</v>
      </c>
      <c r="F206" s="175"/>
      <c r="G206" s="175"/>
      <c r="H206" s="175"/>
      <c r="I206" s="175"/>
      <c r="J206" s="205">
        <f t="shared" si="341"/>
        <v>2</v>
      </c>
      <c r="K206" s="175"/>
      <c r="L206" s="85">
        <f t="shared" si="342"/>
        <v>0</v>
      </c>
      <c r="M206" s="86">
        <f t="shared" si="343"/>
        <v>0</v>
      </c>
      <c r="N206" s="85">
        <f t="shared" si="344"/>
        <v>0</v>
      </c>
      <c r="O206" s="86">
        <f t="shared" si="345"/>
        <v>2</v>
      </c>
      <c r="P206" s="85">
        <f t="shared" si="346"/>
        <v>1</v>
      </c>
      <c r="Q206" s="191">
        <v>2</v>
      </c>
      <c r="R206" s="85">
        <f t="shared" si="347"/>
        <v>1</v>
      </c>
      <c r="S206" s="86">
        <f t="shared" si="348"/>
        <v>2</v>
      </c>
      <c r="T206" s="85">
        <f t="shared" si="349"/>
        <v>1</v>
      </c>
      <c r="U206" s="86">
        <f t="shared" si="350"/>
        <v>0</v>
      </c>
      <c r="V206" s="85">
        <f t="shared" si="351"/>
        <v>0</v>
      </c>
      <c r="W206" s="167"/>
      <c r="X206" s="85">
        <f t="shared" si="352"/>
        <v>0</v>
      </c>
      <c r="Y206" s="86">
        <f t="shared" si="353"/>
        <v>2</v>
      </c>
      <c r="Z206" s="85">
        <f t="shared" si="354"/>
        <v>1</v>
      </c>
      <c r="AA206" s="86">
        <f t="shared" si="355"/>
        <v>0</v>
      </c>
      <c r="AB206" s="85">
        <f t="shared" si="356"/>
        <v>0</v>
      </c>
      <c r="AC206" s="167"/>
      <c r="AD206" s="85">
        <f t="shared" si="357"/>
        <v>0</v>
      </c>
      <c r="AE206" s="86">
        <f t="shared" si="358"/>
        <v>2</v>
      </c>
      <c r="AF206" s="85">
        <f t="shared" si="359"/>
        <v>1</v>
      </c>
      <c r="AG206" s="86">
        <f t="shared" si="360"/>
        <v>0</v>
      </c>
      <c r="AH206" s="85">
        <f t="shared" si="361"/>
        <v>0</v>
      </c>
      <c r="AI206" s="167"/>
      <c r="AJ206" s="85">
        <f t="shared" si="362"/>
        <v>0</v>
      </c>
      <c r="AK206" s="86">
        <f t="shared" si="363"/>
        <v>2</v>
      </c>
      <c r="AL206" s="85">
        <f t="shared" si="364"/>
        <v>1</v>
      </c>
      <c r="AM206" s="86">
        <f t="shared" si="365"/>
        <v>0</v>
      </c>
      <c r="AN206" s="85">
        <f t="shared" si="366"/>
        <v>0</v>
      </c>
      <c r="AO206" s="167"/>
      <c r="AP206" s="85">
        <f t="shared" si="367"/>
        <v>0</v>
      </c>
      <c r="AQ206" s="86">
        <f t="shared" si="368"/>
        <v>2</v>
      </c>
      <c r="AR206" s="85">
        <f t="shared" si="369"/>
        <v>1</v>
      </c>
      <c r="AS206" s="86">
        <f t="shared" si="370"/>
        <v>0</v>
      </c>
      <c r="AT206" s="85">
        <f t="shared" si="371"/>
        <v>0</v>
      </c>
      <c r="AU206" s="167"/>
      <c r="AV206" s="85">
        <f t="shared" si="372"/>
        <v>0</v>
      </c>
      <c r="AW206" s="86">
        <f t="shared" si="373"/>
        <v>2</v>
      </c>
      <c r="AX206" s="85">
        <f t="shared" si="374"/>
        <v>1</v>
      </c>
      <c r="AY206" s="86">
        <f t="shared" si="375"/>
        <v>0</v>
      </c>
      <c r="AZ206" s="85">
        <f t="shared" si="376"/>
        <v>0</v>
      </c>
    </row>
    <row r="207" spans="1:52" ht="45">
      <c r="A207" s="182" t="s">
        <v>5150</v>
      </c>
      <c r="B207" s="174" t="s">
        <v>4277</v>
      </c>
      <c r="C207" s="172" t="s">
        <v>4278</v>
      </c>
      <c r="D207" s="174" t="s">
        <v>3969</v>
      </c>
      <c r="E207" s="175">
        <v>3</v>
      </c>
      <c r="F207" s="175"/>
      <c r="G207" s="175"/>
      <c r="H207" s="175"/>
      <c r="I207" s="175"/>
      <c r="J207" s="205">
        <f t="shared" si="341"/>
        <v>3</v>
      </c>
      <c r="K207" s="175"/>
      <c r="L207" s="85">
        <f t="shared" ref="L207:L217" si="377">IF($C207="","",K207/$E207)</f>
        <v>0</v>
      </c>
      <c r="M207" s="86">
        <f t="shared" ref="M207:M217" si="378">IF($B207="","",SUM(K207))</f>
        <v>0</v>
      </c>
      <c r="N207" s="85">
        <f t="shared" ref="N207:N217" si="379">IF($B207="","",M207/$E207)</f>
        <v>0</v>
      </c>
      <c r="O207" s="86">
        <f t="shared" ref="O207:O217" si="380">IF($B207="","",$E207-M207)</f>
        <v>3</v>
      </c>
      <c r="P207" s="85">
        <f t="shared" ref="P207:P217" si="381">IF($B207="","",O207/$E207)</f>
        <v>1</v>
      </c>
      <c r="Q207" s="191">
        <v>3</v>
      </c>
      <c r="R207" s="85">
        <f t="shared" ref="R207:R217" si="382">IF($C207="","",Q207/$E207)</f>
        <v>1</v>
      </c>
      <c r="S207" s="86">
        <f t="shared" ref="S207:S217" si="383">IF($B207="","",SUM(Q207+M207))</f>
        <v>3</v>
      </c>
      <c r="T207" s="85">
        <f t="shared" ref="T207:T217" si="384">IF($B207="","",S207/$E207)</f>
        <v>1</v>
      </c>
      <c r="U207" s="86">
        <f t="shared" ref="U207:U217" si="385">IF($B207="","",$E207-S207)</f>
        <v>0</v>
      </c>
      <c r="V207" s="85">
        <f t="shared" ref="V207:V217" si="386">IF($B207="","",U207/$E207)</f>
        <v>0</v>
      </c>
      <c r="W207" s="167"/>
      <c r="X207" s="85">
        <f t="shared" ref="X207:X217" si="387">IF($C207="","",W207/$E207)</f>
        <v>0</v>
      </c>
      <c r="Y207" s="86">
        <f t="shared" ref="Y207:Y217" si="388">IF($B207="","",SUM(W207+S207))</f>
        <v>3</v>
      </c>
      <c r="Z207" s="85">
        <f t="shared" ref="Z207:Z217" si="389">IF($B207="","",Y207/$E207)</f>
        <v>1</v>
      </c>
      <c r="AA207" s="86">
        <f t="shared" ref="AA207:AA217" si="390">IF($B207="","",$E207-Y207)</f>
        <v>0</v>
      </c>
      <c r="AB207" s="85">
        <f t="shared" ref="AB207:AB217" si="391">IF($B207="","",AA207/$E207)</f>
        <v>0</v>
      </c>
      <c r="AC207" s="167"/>
      <c r="AD207" s="85">
        <f t="shared" ref="AD207:AD217" si="392">IF($C207="","",AC207/$E207)</f>
        <v>0</v>
      </c>
      <c r="AE207" s="86">
        <f t="shared" ref="AE207:AE217" si="393">IF($B207="","",SUM(AC207+Y207))</f>
        <v>3</v>
      </c>
      <c r="AF207" s="85">
        <f t="shared" ref="AF207:AF217" si="394">IF($B207="","",AE207/$E207)</f>
        <v>1</v>
      </c>
      <c r="AG207" s="86">
        <f t="shared" ref="AG207:AG217" si="395">IF($B207="","",$E207-AE207)</f>
        <v>0</v>
      </c>
      <c r="AH207" s="85">
        <f t="shared" ref="AH207:AH217" si="396">IF($B207="","",AG207/$E207)</f>
        <v>0</v>
      </c>
      <c r="AI207" s="167"/>
      <c r="AJ207" s="85">
        <f t="shared" ref="AJ207:AJ217" si="397">IF($C207="","",AI207/$E207)</f>
        <v>0</v>
      </c>
      <c r="AK207" s="86">
        <f t="shared" ref="AK207:AK217" si="398">IF($B207="","",SUM(AI207+AE207))</f>
        <v>3</v>
      </c>
      <c r="AL207" s="85">
        <f t="shared" ref="AL207:AL217" si="399">IF($B207="","",AK207/$E207)</f>
        <v>1</v>
      </c>
      <c r="AM207" s="86">
        <f t="shared" ref="AM207:AM217" si="400">IF($B207="","",$E207-AK207)</f>
        <v>0</v>
      </c>
      <c r="AN207" s="85">
        <f t="shared" ref="AN207:AN217" si="401">IF($B207="","",AM207/$E207)</f>
        <v>0</v>
      </c>
      <c r="AO207" s="167"/>
      <c r="AP207" s="85">
        <f t="shared" ref="AP207:AP217" si="402">IF($C207="","",AO207/$E207)</f>
        <v>0</v>
      </c>
      <c r="AQ207" s="86">
        <f t="shared" ref="AQ207:AQ217" si="403">IF($B207="","",SUM(AO207+AK207))</f>
        <v>3</v>
      </c>
      <c r="AR207" s="85">
        <f t="shared" ref="AR207:AR217" si="404">IF($B207="","",AQ207/$E207)</f>
        <v>1</v>
      </c>
      <c r="AS207" s="86">
        <f t="shared" ref="AS207:AS217" si="405">IF($B207="","",$E207-AQ207)</f>
        <v>0</v>
      </c>
      <c r="AT207" s="85">
        <f t="shared" ref="AT207:AT217" si="406">IF($B207="","",AS207/$E207)</f>
        <v>0</v>
      </c>
      <c r="AU207" s="167"/>
      <c r="AV207" s="85">
        <f t="shared" ref="AV207:AV217" si="407">IF($C207="","",AU207/$E207)</f>
        <v>0</v>
      </c>
      <c r="AW207" s="86">
        <f t="shared" ref="AW207:AW217" si="408">IF($B207="","",SUM(AU207+AQ207))</f>
        <v>3</v>
      </c>
      <c r="AX207" s="85">
        <f t="shared" ref="AX207:AX217" si="409">IF($B207="","",AW207/$E207)</f>
        <v>1</v>
      </c>
      <c r="AY207" s="86">
        <f t="shared" ref="AY207:AY217" si="410">IF($B207="","",$E207-AW207)</f>
        <v>0</v>
      </c>
      <c r="AZ207" s="85">
        <f t="shared" ref="AZ207:AZ217" si="411">IF($B207="","",AY207/$E207)</f>
        <v>0</v>
      </c>
    </row>
    <row r="208" spans="1:52" ht="45">
      <c r="A208" s="182" t="s">
        <v>5151</v>
      </c>
      <c r="B208" s="174" t="s">
        <v>4279</v>
      </c>
      <c r="C208" s="172" t="s">
        <v>4280</v>
      </c>
      <c r="D208" s="174" t="s">
        <v>3969</v>
      </c>
      <c r="E208" s="175">
        <v>4</v>
      </c>
      <c r="F208" s="175"/>
      <c r="G208" s="175"/>
      <c r="H208" s="175"/>
      <c r="I208" s="175"/>
      <c r="J208" s="205">
        <f t="shared" si="341"/>
        <v>4</v>
      </c>
      <c r="K208" s="175"/>
      <c r="L208" s="85">
        <f t="shared" si="377"/>
        <v>0</v>
      </c>
      <c r="M208" s="86">
        <f t="shared" si="378"/>
        <v>0</v>
      </c>
      <c r="N208" s="85">
        <f t="shared" si="379"/>
        <v>0</v>
      </c>
      <c r="O208" s="86">
        <f t="shared" si="380"/>
        <v>4</v>
      </c>
      <c r="P208" s="85">
        <f t="shared" si="381"/>
        <v>1</v>
      </c>
      <c r="Q208" s="191">
        <v>4</v>
      </c>
      <c r="R208" s="85">
        <f t="shared" si="382"/>
        <v>1</v>
      </c>
      <c r="S208" s="86">
        <f t="shared" si="383"/>
        <v>4</v>
      </c>
      <c r="T208" s="85">
        <f t="shared" si="384"/>
        <v>1</v>
      </c>
      <c r="U208" s="86">
        <f t="shared" si="385"/>
        <v>0</v>
      </c>
      <c r="V208" s="85">
        <f t="shared" si="386"/>
        <v>0</v>
      </c>
      <c r="W208" s="167"/>
      <c r="X208" s="85">
        <f t="shared" si="387"/>
        <v>0</v>
      </c>
      <c r="Y208" s="86">
        <f t="shared" si="388"/>
        <v>4</v>
      </c>
      <c r="Z208" s="85">
        <f t="shared" si="389"/>
        <v>1</v>
      </c>
      <c r="AA208" s="86">
        <f t="shared" si="390"/>
        <v>0</v>
      </c>
      <c r="AB208" s="85">
        <f t="shared" si="391"/>
        <v>0</v>
      </c>
      <c r="AC208" s="167"/>
      <c r="AD208" s="85">
        <f t="shared" si="392"/>
        <v>0</v>
      </c>
      <c r="AE208" s="86">
        <f t="shared" si="393"/>
        <v>4</v>
      </c>
      <c r="AF208" s="85">
        <f t="shared" si="394"/>
        <v>1</v>
      </c>
      <c r="AG208" s="86">
        <f t="shared" si="395"/>
        <v>0</v>
      </c>
      <c r="AH208" s="85">
        <f t="shared" si="396"/>
        <v>0</v>
      </c>
      <c r="AI208" s="167"/>
      <c r="AJ208" s="85">
        <f t="shared" si="397"/>
        <v>0</v>
      </c>
      <c r="AK208" s="86">
        <f t="shared" si="398"/>
        <v>4</v>
      </c>
      <c r="AL208" s="85">
        <f t="shared" si="399"/>
        <v>1</v>
      </c>
      <c r="AM208" s="86">
        <f t="shared" si="400"/>
        <v>0</v>
      </c>
      <c r="AN208" s="85">
        <f t="shared" si="401"/>
        <v>0</v>
      </c>
      <c r="AO208" s="167"/>
      <c r="AP208" s="85">
        <f t="shared" si="402"/>
        <v>0</v>
      </c>
      <c r="AQ208" s="86">
        <f t="shared" si="403"/>
        <v>4</v>
      </c>
      <c r="AR208" s="85">
        <f t="shared" si="404"/>
        <v>1</v>
      </c>
      <c r="AS208" s="86">
        <f t="shared" si="405"/>
        <v>0</v>
      </c>
      <c r="AT208" s="85">
        <f t="shared" si="406"/>
        <v>0</v>
      </c>
      <c r="AU208" s="167"/>
      <c r="AV208" s="85">
        <f t="shared" si="407"/>
        <v>0</v>
      </c>
      <c r="AW208" s="86">
        <f t="shared" si="408"/>
        <v>4</v>
      </c>
      <c r="AX208" s="85">
        <f t="shared" si="409"/>
        <v>1</v>
      </c>
      <c r="AY208" s="86">
        <f t="shared" si="410"/>
        <v>0</v>
      </c>
      <c r="AZ208" s="85">
        <f t="shared" si="411"/>
        <v>0</v>
      </c>
    </row>
    <row r="209" spans="1:52" ht="45">
      <c r="A209" s="182" t="s">
        <v>5152</v>
      </c>
      <c r="B209" s="174" t="s">
        <v>4281</v>
      </c>
      <c r="C209" s="172" t="s">
        <v>4282</v>
      </c>
      <c r="D209" s="174" t="s">
        <v>3969</v>
      </c>
      <c r="E209" s="175">
        <v>2</v>
      </c>
      <c r="F209" s="175"/>
      <c r="G209" s="175"/>
      <c r="H209" s="175"/>
      <c r="I209" s="175"/>
      <c r="J209" s="205">
        <f t="shared" si="341"/>
        <v>2</v>
      </c>
      <c r="K209" s="175"/>
      <c r="L209" s="85">
        <f t="shared" si="377"/>
        <v>0</v>
      </c>
      <c r="M209" s="86">
        <f t="shared" si="378"/>
        <v>0</v>
      </c>
      <c r="N209" s="85">
        <f t="shared" si="379"/>
        <v>0</v>
      </c>
      <c r="O209" s="86">
        <f t="shared" si="380"/>
        <v>2</v>
      </c>
      <c r="P209" s="85">
        <f t="shared" si="381"/>
        <v>1</v>
      </c>
      <c r="Q209" s="191">
        <v>2</v>
      </c>
      <c r="R209" s="85">
        <f t="shared" si="382"/>
        <v>1</v>
      </c>
      <c r="S209" s="86">
        <f t="shared" si="383"/>
        <v>2</v>
      </c>
      <c r="T209" s="85">
        <f t="shared" si="384"/>
        <v>1</v>
      </c>
      <c r="U209" s="86">
        <f t="shared" si="385"/>
        <v>0</v>
      </c>
      <c r="V209" s="85">
        <f t="shared" si="386"/>
        <v>0</v>
      </c>
      <c r="W209" s="167"/>
      <c r="X209" s="85">
        <f t="shared" si="387"/>
        <v>0</v>
      </c>
      <c r="Y209" s="86">
        <f t="shared" si="388"/>
        <v>2</v>
      </c>
      <c r="Z209" s="85">
        <f t="shared" si="389"/>
        <v>1</v>
      </c>
      <c r="AA209" s="86">
        <f t="shared" si="390"/>
        <v>0</v>
      </c>
      <c r="AB209" s="85">
        <f t="shared" si="391"/>
        <v>0</v>
      </c>
      <c r="AC209" s="167"/>
      <c r="AD209" s="85">
        <f t="shared" si="392"/>
        <v>0</v>
      </c>
      <c r="AE209" s="86">
        <f t="shared" si="393"/>
        <v>2</v>
      </c>
      <c r="AF209" s="85">
        <f t="shared" si="394"/>
        <v>1</v>
      </c>
      <c r="AG209" s="86">
        <f t="shared" si="395"/>
        <v>0</v>
      </c>
      <c r="AH209" s="85">
        <f t="shared" si="396"/>
        <v>0</v>
      </c>
      <c r="AI209" s="167"/>
      <c r="AJ209" s="85">
        <f t="shared" si="397"/>
        <v>0</v>
      </c>
      <c r="AK209" s="86">
        <f t="shared" si="398"/>
        <v>2</v>
      </c>
      <c r="AL209" s="85">
        <f t="shared" si="399"/>
        <v>1</v>
      </c>
      <c r="AM209" s="86">
        <f t="shared" si="400"/>
        <v>0</v>
      </c>
      <c r="AN209" s="85">
        <f t="shared" si="401"/>
        <v>0</v>
      </c>
      <c r="AO209" s="167"/>
      <c r="AP209" s="85">
        <f t="shared" si="402"/>
        <v>0</v>
      </c>
      <c r="AQ209" s="86">
        <f t="shared" si="403"/>
        <v>2</v>
      </c>
      <c r="AR209" s="85">
        <f t="shared" si="404"/>
        <v>1</v>
      </c>
      <c r="AS209" s="86">
        <f t="shared" si="405"/>
        <v>0</v>
      </c>
      <c r="AT209" s="85">
        <f t="shared" si="406"/>
        <v>0</v>
      </c>
      <c r="AU209" s="167"/>
      <c r="AV209" s="85">
        <f t="shared" si="407"/>
        <v>0</v>
      </c>
      <c r="AW209" s="86">
        <f t="shared" si="408"/>
        <v>2</v>
      </c>
      <c r="AX209" s="85">
        <f t="shared" si="409"/>
        <v>1</v>
      </c>
      <c r="AY209" s="86">
        <f t="shared" si="410"/>
        <v>0</v>
      </c>
      <c r="AZ209" s="85">
        <f t="shared" si="411"/>
        <v>0</v>
      </c>
    </row>
    <row r="210" spans="1:52" ht="45">
      <c r="A210" s="182" t="s">
        <v>5153</v>
      </c>
      <c r="B210" s="174" t="s">
        <v>4283</v>
      </c>
      <c r="C210" s="172" t="s">
        <v>4284</v>
      </c>
      <c r="D210" s="174" t="s">
        <v>3988</v>
      </c>
      <c r="E210" s="175">
        <v>4</v>
      </c>
      <c r="F210" s="175"/>
      <c r="G210" s="175"/>
      <c r="H210" s="175"/>
      <c r="I210" s="175"/>
      <c r="J210" s="205">
        <f t="shared" si="341"/>
        <v>4</v>
      </c>
      <c r="K210" s="175"/>
      <c r="L210" s="85">
        <f t="shared" si="377"/>
        <v>0</v>
      </c>
      <c r="M210" s="86">
        <f t="shared" si="378"/>
        <v>0</v>
      </c>
      <c r="N210" s="85">
        <f t="shared" si="379"/>
        <v>0</v>
      </c>
      <c r="O210" s="86">
        <f t="shared" si="380"/>
        <v>4</v>
      </c>
      <c r="P210" s="85">
        <f t="shared" si="381"/>
        <v>1</v>
      </c>
      <c r="Q210" s="191">
        <v>4</v>
      </c>
      <c r="R210" s="85">
        <f t="shared" si="382"/>
        <v>1</v>
      </c>
      <c r="S210" s="86">
        <f t="shared" si="383"/>
        <v>4</v>
      </c>
      <c r="T210" s="85">
        <f t="shared" si="384"/>
        <v>1</v>
      </c>
      <c r="U210" s="86">
        <f t="shared" si="385"/>
        <v>0</v>
      </c>
      <c r="V210" s="85">
        <f t="shared" si="386"/>
        <v>0</v>
      </c>
      <c r="W210" s="167"/>
      <c r="X210" s="85">
        <f t="shared" si="387"/>
        <v>0</v>
      </c>
      <c r="Y210" s="86">
        <f t="shared" si="388"/>
        <v>4</v>
      </c>
      <c r="Z210" s="85">
        <f t="shared" si="389"/>
        <v>1</v>
      </c>
      <c r="AA210" s="86">
        <f t="shared" si="390"/>
        <v>0</v>
      </c>
      <c r="AB210" s="85">
        <f t="shared" si="391"/>
        <v>0</v>
      </c>
      <c r="AC210" s="167"/>
      <c r="AD210" s="85">
        <f t="shared" si="392"/>
        <v>0</v>
      </c>
      <c r="AE210" s="86">
        <f t="shared" si="393"/>
        <v>4</v>
      </c>
      <c r="AF210" s="85">
        <f t="shared" si="394"/>
        <v>1</v>
      </c>
      <c r="AG210" s="86">
        <f t="shared" si="395"/>
        <v>0</v>
      </c>
      <c r="AH210" s="85">
        <f t="shared" si="396"/>
        <v>0</v>
      </c>
      <c r="AI210" s="167"/>
      <c r="AJ210" s="85">
        <f t="shared" si="397"/>
        <v>0</v>
      </c>
      <c r="AK210" s="86">
        <f t="shared" si="398"/>
        <v>4</v>
      </c>
      <c r="AL210" s="85">
        <f t="shared" si="399"/>
        <v>1</v>
      </c>
      <c r="AM210" s="86">
        <f t="shared" si="400"/>
        <v>0</v>
      </c>
      <c r="AN210" s="85">
        <f t="shared" si="401"/>
        <v>0</v>
      </c>
      <c r="AO210" s="167"/>
      <c r="AP210" s="85">
        <f t="shared" si="402"/>
        <v>0</v>
      </c>
      <c r="AQ210" s="86">
        <f t="shared" si="403"/>
        <v>4</v>
      </c>
      <c r="AR210" s="85">
        <f t="shared" si="404"/>
        <v>1</v>
      </c>
      <c r="AS210" s="86">
        <f t="shared" si="405"/>
        <v>0</v>
      </c>
      <c r="AT210" s="85">
        <f t="shared" si="406"/>
        <v>0</v>
      </c>
      <c r="AU210" s="167"/>
      <c r="AV210" s="85">
        <f t="shared" si="407"/>
        <v>0</v>
      </c>
      <c r="AW210" s="86">
        <f t="shared" si="408"/>
        <v>4</v>
      </c>
      <c r="AX210" s="85">
        <f t="shared" si="409"/>
        <v>1</v>
      </c>
      <c r="AY210" s="86">
        <f t="shared" si="410"/>
        <v>0</v>
      </c>
      <c r="AZ210" s="85">
        <f t="shared" si="411"/>
        <v>0</v>
      </c>
    </row>
    <row r="211" spans="1:52" ht="45">
      <c r="A211" s="182" t="s">
        <v>5154</v>
      </c>
      <c r="B211" s="174" t="s">
        <v>4285</v>
      </c>
      <c r="C211" s="172" t="s">
        <v>4286</v>
      </c>
      <c r="D211" s="174" t="s">
        <v>3988</v>
      </c>
      <c r="E211" s="175">
        <v>1</v>
      </c>
      <c r="F211" s="175"/>
      <c r="G211" s="175"/>
      <c r="H211" s="175"/>
      <c r="I211" s="175"/>
      <c r="J211" s="205">
        <f t="shared" si="341"/>
        <v>1</v>
      </c>
      <c r="K211" s="175"/>
      <c r="L211" s="85">
        <f t="shared" si="377"/>
        <v>0</v>
      </c>
      <c r="M211" s="86">
        <f t="shared" si="378"/>
        <v>0</v>
      </c>
      <c r="N211" s="85">
        <f t="shared" si="379"/>
        <v>0</v>
      </c>
      <c r="O211" s="86">
        <f t="shared" si="380"/>
        <v>1</v>
      </c>
      <c r="P211" s="85">
        <f t="shared" si="381"/>
        <v>1</v>
      </c>
      <c r="Q211" s="191">
        <v>1</v>
      </c>
      <c r="R211" s="85">
        <f t="shared" si="382"/>
        <v>1</v>
      </c>
      <c r="S211" s="86">
        <f t="shared" si="383"/>
        <v>1</v>
      </c>
      <c r="T211" s="85">
        <f t="shared" si="384"/>
        <v>1</v>
      </c>
      <c r="U211" s="86">
        <f t="shared" si="385"/>
        <v>0</v>
      </c>
      <c r="V211" s="85">
        <f t="shared" si="386"/>
        <v>0</v>
      </c>
      <c r="W211" s="167"/>
      <c r="X211" s="85">
        <f t="shared" si="387"/>
        <v>0</v>
      </c>
      <c r="Y211" s="86">
        <f t="shared" si="388"/>
        <v>1</v>
      </c>
      <c r="Z211" s="85">
        <f t="shared" si="389"/>
        <v>1</v>
      </c>
      <c r="AA211" s="86">
        <f t="shared" si="390"/>
        <v>0</v>
      </c>
      <c r="AB211" s="85">
        <f t="shared" si="391"/>
        <v>0</v>
      </c>
      <c r="AC211" s="167"/>
      <c r="AD211" s="85">
        <f t="shared" si="392"/>
        <v>0</v>
      </c>
      <c r="AE211" s="86">
        <f t="shared" si="393"/>
        <v>1</v>
      </c>
      <c r="AF211" s="85">
        <f t="shared" si="394"/>
        <v>1</v>
      </c>
      <c r="AG211" s="86">
        <f t="shared" si="395"/>
        <v>0</v>
      </c>
      <c r="AH211" s="85">
        <f t="shared" si="396"/>
        <v>0</v>
      </c>
      <c r="AI211" s="167"/>
      <c r="AJ211" s="85">
        <f t="shared" si="397"/>
        <v>0</v>
      </c>
      <c r="AK211" s="86">
        <f t="shared" si="398"/>
        <v>1</v>
      </c>
      <c r="AL211" s="85">
        <f t="shared" si="399"/>
        <v>1</v>
      </c>
      <c r="AM211" s="86">
        <f t="shared" si="400"/>
        <v>0</v>
      </c>
      <c r="AN211" s="85">
        <f t="shared" si="401"/>
        <v>0</v>
      </c>
      <c r="AO211" s="167"/>
      <c r="AP211" s="85">
        <f t="shared" si="402"/>
        <v>0</v>
      </c>
      <c r="AQ211" s="86">
        <f t="shared" si="403"/>
        <v>1</v>
      </c>
      <c r="AR211" s="85">
        <f t="shared" si="404"/>
        <v>1</v>
      </c>
      <c r="AS211" s="86">
        <f t="shared" si="405"/>
        <v>0</v>
      </c>
      <c r="AT211" s="85">
        <f t="shared" si="406"/>
        <v>0</v>
      </c>
      <c r="AU211" s="167"/>
      <c r="AV211" s="85">
        <f t="shared" si="407"/>
        <v>0</v>
      </c>
      <c r="AW211" s="86">
        <f t="shared" si="408"/>
        <v>1</v>
      </c>
      <c r="AX211" s="85">
        <f t="shared" si="409"/>
        <v>1</v>
      </c>
      <c r="AY211" s="86">
        <f t="shared" si="410"/>
        <v>0</v>
      </c>
      <c r="AZ211" s="85">
        <f t="shared" si="411"/>
        <v>0</v>
      </c>
    </row>
    <row r="212" spans="1:52" ht="45">
      <c r="A212" s="182" t="s">
        <v>5155</v>
      </c>
      <c r="B212" s="174" t="s">
        <v>4287</v>
      </c>
      <c r="C212" s="172" t="s">
        <v>4288</v>
      </c>
      <c r="D212" s="174" t="s">
        <v>3969</v>
      </c>
      <c r="E212" s="175">
        <v>3</v>
      </c>
      <c r="F212" s="175"/>
      <c r="G212" s="175"/>
      <c r="H212" s="175"/>
      <c r="I212" s="175"/>
      <c r="J212" s="205">
        <f t="shared" si="341"/>
        <v>3</v>
      </c>
      <c r="K212" s="175"/>
      <c r="L212" s="85">
        <f t="shared" si="377"/>
        <v>0</v>
      </c>
      <c r="M212" s="86">
        <f t="shared" si="378"/>
        <v>0</v>
      </c>
      <c r="N212" s="85">
        <f t="shared" si="379"/>
        <v>0</v>
      </c>
      <c r="O212" s="86">
        <f t="shared" si="380"/>
        <v>3</v>
      </c>
      <c r="P212" s="85">
        <f t="shared" si="381"/>
        <v>1</v>
      </c>
      <c r="Q212" s="191">
        <v>3</v>
      </c>
      <c r="R212" s="85">
        <f t="shared" si="382"/>
        <v>1</v>
      </c>
      <c r="S212" s="86">
        <f t="shared" si="383"/>
        <v>3</v>
      </c>
      <c r="T212" s="85">
        <f t="shared" si="384"/>
        <v>1</v>
      </c>
      <c r="U212" s="86">
        <f t="shared" si="385"/>
        <v>0</v>
      </c>
      <c r="V212" s="85">
        <f t="shared" si="386"/>
        <v>0</v>
      </c>
      <c r="W212" s="167"/>
      <c r="X212" s="85">
        <f t="shared" si="387"/>
        <v>0</v>
      </c>
      <c r="Y212" s="86">
        <f t="shared" si="388"/>
        <v>3</v>
      </c>
      <c r="Z212" s="85">
        <f t="shared" si="389"/>
        <v>1</v>
      </c>
      <c r="AA212" s="86">
        <f t="shared" si="390"/>
        <v>0</v>
      </c>
      <c r="AB212" s="85">
        <f t="shared" si="391"/>
        <v>0</v>
      </c>
      <c r="AC212" s="167"/>
      <c r="AD212" s="85">
        <f t="shared" si="392"/>
        <v>0</v>
      </c>
      <c r="AE212" s="86">
        <f t="shared" si="393"/>
        <v>3</v>
      </c>
      <c r="AF212" s="85">
        <f t="shared" si="394"/>
        <v>1</v>
      </c>
      <c r="AG212" s="86">
        <f t="shared" si="395"/>
        <v>0</v>
      </c>
      <c r="AH212" s="85">
        <f t="shared" si="396"/>
        <v>0</v>
      </c>
      <c r="AI212" s="167"/>
      <c r="AJ212" s="85">
        <f t="shared" si="397"/>
        <v>0</v>
      </c>
      <c r="AK212" s="86">
        <f t="shared" si="398"/>
        <v>3</v>
      </c>
      <c r="AL212" s="85">
        <f t="shared" si="399"/>
        <v>1</v>
      </c>
      <c r="AM212" s="86">
        <f t="shared" si="400"/>
        <v>0</v>
      </c>
      <c r="AN212" s="85">
        <f t="shared" si="401"/>
        <v>0</v>
      </c>
      <c r="AO212" s="167"/>
      <c r="AP212" s="85">
        <f t="shared" si="402"/>
        <v>0</v>
      </c>
      <c r="AQ212" s="86">
        <f t="shared" si="403"/>
        <v>3</v>
      </c>
      <c r="AR212" s="85">
        <f t="shared" si="404"/>
        <v>1</v>
      </c>
      <c r="AS212" s="86">
        <f t="shared" si="405"/>
        <v>0</v>
      </c>
      <c r="AT212" s="85">
        <f t="shared" si="406"/>
        <v>0</v>
      </c>
      <c r="AU212" s="167"/>
      <c r="AV212" s="85">
        <f t="shared" si="407"/>
        <v>0</v>
      </c>
      <c r="AW212" s="86">
        <f t="shared" si="408"/>
        <v>3</v>
      </c>
      <c r="AX212" s="85">
        <f t="shared" si="409"/>
        <v>1</v>
      </c>
      <c r="AY212" s="86">
        <f t="shared" si="410"/>
        <v>0</v>
      </c>
      <c r="AZ212" s="85">
        <f t="shared" si="411"/>
        <v>0</v>
      </c>
    </row>
    <row r="213" spans="1:52" ht="45">
      <c r="A213" s="182" t="s">
        <v>5156</v>
      </c>
      <c r="B213" s="174" t="s">
        <v>4289</v>
      </c>
      <c r="C213" s="172" t="s">
        <v>4290</v>
      </c>
      <c r="D213" s="174" t="s">
        <v>3969</v>
      </c>
      <c r="E213" s="175">
        <v>1</v>
      </c>
      <c r="F213" s="175"/>
      <c r="G213" s="175"/>
      <c r="H213" s="175"/>
      <c r="I213" s="175"/>
      <c r="J213" s="205">
        <f t="shared" si="341"/>
        <v>1</v>
      </c>
      <c r="K213" s="175"/>
      <c r="L213" s="85">
        <f t="shared" si="377"/>
        <v>0</v>
      </c>
      <c r="M213" s="86">
        <f t="shared" si="378"/>
        <v>0</v>
      </c>
      <c r="N213" s="85">
        <f t="shared" si="379"/>
        <v>0</v>
      </c>
      <c r="O213" s="86">
        <f t="shared" si="380"/>
        <v>1</v>
      </c>
      <c r="P213" s="85">
        <f t="shared" si="381"/>
        <v>1</v>
      </c>
      <c r="Q213" s="191">
        <v>1</v>
      </c>
      <c r="R213" s="85">
        <f t="shared" si="382"/>
        <v>1</v>
      </c>
      <c r="S213" s="86">
        <f t="shared" si="383"/>
        <v>1</v>
      </c>
      <c r="T213" s="85">
        <f t="shared" si="384"/>
        <v>1</v>
      </c>
      <c r="U213" s="86">
        <f t="shared" si="385"/>
        <v>0</v>
      </c>
      <c r="V213" s="85">
        <f t="shared" si="386"/>
        <v>0</v>
      </c>
      <c r="W213" s="167"/>
      <c r="X213" s="85">
        <f t="shared" si="387"/>
        <v>0</v>
      </c>
      <c r="Y213" s="86">
        <f t="shared" si="388"/>
        <v>1</v>
      </c>
      <c r="Z213" s="85">
        <f t="shared" si="389"/>
        <v>1</v>
      </c>
      <c r="AA213" s="86">
        <f t="shared" si="390"/>
        <v>0</v>
      </c>
      <c r="AB213" s="85">
        <f t="shared" si="391"/>
        <v>0</v>
      </c>
      <c r="AC213" s="167"/>
      <c r="AD213" s="85">
        <f t="shared" si="392"/>
        <v>0</v>
      </c>
      <c r="AE213" s="86">
        <f t="shared" si="393"/>
        <v>1</v>
      </c>
      <c r="AF213" s="85">
        <f t="shared" si="394"/>
        <v>1</v>
      </c>
      <c r="AG213" s="86">
        <f t="shared" si="395"/>
        <v>0</v>
      </c>
      <c r="AH213" s="85">
        <f t="shared" si="396"/>
        <v>0</v>
      </c>
      <c r="AI213" s="167"/>
      <c r="AJ213" s="85">
        <f t="shared" si="397"/>
        <v>0</v>
      </c>
      <c r="AK213" s="86">
        <f t="shared" si="398"/>
        <v>1</v>
      </c>
      <c r="AL213" s="85">
        <f t="shared" si="399"/>
        <v>1</v>
      </c>
      <c r="AM213" s="86">
        <f t="shared" si="400"/>
        <v>0</v>
      </c>
      <c r="AN213" s="85">
        <f t="shared" si="401"/>
        <v>0</v>
      </c>
      <c r="AO213" s="167"/>
      <c r="AP213" s="85">
        <f t="shared" si="402"/>
        <v>0</v>
      </c>
      <c r="AQ213" s="86">
        <f t="shared" si="403"/>
        <v>1</v>
      </c>
      <c r="AR213" s="85">
        <f t="shared" si="404"/>
        <v>1</v>
      </c>
      <c r="AS213" s="86">
        <f t="shared" si="405"/>
        <v>0</v>
      </c>
      <c r="AT213" s="85">
        <f t="shared" si="406"/>
        <v>0</v>
      </c>
      <c r="AU213" s="167"/>
      <c r="AV213" s="85">
        <f t="shared" si="407"/>
        <v>0</v>
      </c>
      <c r="AW213" s="86">
        <f t="shared" si="408"/>
        <v>1</v>
      </c>
      <c r="AX213" s="85">
        <f t="shared" si="409"/>
        <v>1</v>
      </c>
      <c r="AY213" s="86">
        <f t="shared" si="410"/>
        <v>0</v>
      </c>
      <c r="AZ213" s="85">
        <f t="shared" si="411"/>
        <v>0</v>
      </c>
    </row>
    <row r="214" spans="1:52" ht="45">
      <c r="A214" s="182" t="s">
        <v>5157</v>
      </c>
      <c r="B214" s="174" t="s">
        <v>4291</v>
      </c>
      <c r="C214" s="172" t="s">
        <v>4292</v>
      </c>
      <c r="D214" s="174" t="s">
        <v>3969</v>
      </c>
      <c r="E214" s="175">
        <v>2</v>
      </c>
      <c r="F214" s="175"/>
      <c r="G214" s="175"/>
      <c r="H214" s="175"/>
      <c r="I214" s="175"/>
      <c r="J214" s="205">
        <f t="shared" si="341"/>
        <v>2</v>
      </c>
      <c r="K214" s="175"/>
      <c r="L214" s="85">
        <f t="shared" si="377"/>
        <v>0</v>
      </c>
      <c r="M214" s="86">
        <f t="shared" si="378"/>
        <v>0</v>
      </c>
      <c r="N214" s="85">
        <f t="shared" si="379"/>
        <v>0</v>
      </c>
      <c r="O214" s="86">
        <f t="shared" si="380"/>
        <v>2</v>
      </c>
      <c r="P214" s="85">
        <f t="shared" si="381"/>
        <v>1</v>
      </c>
      <c r="Q214" s="191">
        <v>2</v>
      </c>
      <c r="R214" s="85">
        <f t="shared" si="382"/>
        <v>1</v>
      </c>
      <c r="S214" s="86">
        <f t="shared" si="383"/>
        <v>2</v>
      </c>
      <c r="T214" s="85">
        <f t="shared" si="384"/>
        <v>1</v>
      </c>
      <c r="U214" s="86">
        <f t="shared" si="385"/>
        <v>0</v>
      </c>
      <c r="V214" s="85">
        <f t="shared" si="386"/>
        <v>0</v>
      </c>
      <c r="W214" s="167"/>
      <c r="X214" s="85">
        <f t="shared" si="387"/>
        <v>0</v>
      </c>
      <c r="Y214" s="86">
        <f t="shared" si="388"/>
        <v>2</v>
      </c>
      <c r="Z214" s="85">
        <f t="shared" si="389"/>
        <v>1</v>
      </c>
      <c r="AA214" s="86">
        <f t="shared" si="390"/>
        <v>0</v>
      </c>
      <c r="AB214" s="85">
        <f t="shared" si="391"/>
        <v>0</v>
      </c>
      <c r="AC214" s="167"/>
      <c r="AD214" s="85">
        <f t="shared" si="392"/>
        <v>0</v>
      </c>
      <c r="AE214" s="86">
        <f t="shared" si="393"/>
        <v>2</v>
      </c>
      <c r="AF214" s="85">
        <f t="shared" si="394"/>
        <v>1</v>
      </c>
      <c r="AG214" s="86">
        <f t="shared" si="395"/>
        <v>0</v>
      </c>
      <c r="AH214" s="85">
        <f t="shared" si="396"/>
        <v>0</v>
      </c>
      <c r="AI214" s="167"/>
      <c r="AJ214" s="85">
        <f t="shared" si="397"/>
        <v>0</v>
      </c>
      <c r="AK214" s="86">
        <f t="shared" si="398"/>
        <v>2</v>
      </c>
      <c r="AL214" s="85">
        <f t="shared" si="399"/>
        <v>1</v>
      </c>
      <c r="AM214" s="86">
        <f t="shared" si="400"/>
        <v>0</v>
      </c>
      <c r="AN214" s="85">
        <f t="shared" si="401"/>
        <v>0</v>
      </c>
      <c r="AO214" s="167"/>
      <c r="AP214" s="85">
        <f t="shared" si="402"/>
        <v>0</v>
      </c>
      <c r="AQ214" s="86">
        <f t="shared" si="403"/>
        <v>2</v>
      </c>
      <c r="AR214" s="85">
        <f t="shared" si="404"/>
        <v>1</v>
      </c>
      <c r="AS214" s="86">
        <f t="shared" si="405"/>
        <v>0</v>
      </c>
      <c r="AT214" s="85">
        <f t="shared" si="406"/>
        <v>0</v>
      </c>
      <c r="AU214" s="167"/>
      <c r="AV214" s="85">
        <f t="shared" si="407"/>
        <v>0</v>
      </c>
      <c r="AW214" s="86">
        <f t="shared" si="408"/>
        <v>2</v>
      </c>
      <c r="AX214" s="85">
        <f t="shared" si="409"/>
        <v>1</v>
      </c>
      <c r="AY214" s="86">
        <f t="shared" si="410"/>
        <v>0</v>
      </c>
      <c r="AZ214" s="85">
        <f t="shared" si="411"/>
        <v>0</v>
      </c>
    </row>
    <row r="215" spans="1:52" ht="45">
      <c r="A215" s="182" t="s">
        <v>5158</v>
      </c>
      <c r="B215" s="174" t="s">
        <v>4293</v>
      </c>
      <c r="C215" s="172" t="s">
        <v>4294</v>
      </c>
      <c r="D215" s="174" t="s">
        <v>3969</v>
      </c>
      <c r="E215" s="175">
        <v>12</v>
      </c>
      <c r="F215" s="175"/>
      <c r="G215" s="175"/>
      <c r="H215" s="175"/>
      <c r="I215" s="175"/>
      <c r="J215" s="205">
        <f t="shared" si="341"/>
        <v>12</v>
      </c>
      <c r="K215" s="175"/>
      <c r="L215" s="85">
        <f t="shared" si="377"/>
        <v>0</v>
      </c>
      <c r="M215" s="86">
        <f t="shared" si="378"/>
        <v>0</v>
      </c>
      <c r="N215" s="85">
        <f t="shared" si="379"/>
        <v>0</v>
      </c>
      <c r="O215" s="86">
        <f t="shared" si="380"/>
        <v>12</v>
      </c>
      <c r="P215" s="85">
        <f t="shared" si="381"/>
        <v>1</v>
      </c>
      <c r="Q215" s="191">
        <v>12</v>
      </c>
      <c r="R215" s="85">
        <f t="shared" si="382"/>
        <v>1</v>
      </c>
      <c r="S215" s="86">
        <f t="shared" si="383"/>
        <v>12</v>
      </c>
      <c r="T215" s="85">
        <f t="shared" si="384"/>
        <v>1</v>
      </c>
      <c r="U215" s="86">
        <f t="shared" si="385"/>
        <v>0</v>
      </c>
      <c r="V215" s="85">
        <f t="shared" si="386"/>
        <v>0</v>
      </c>
      <c r="W215" s="167"/>
      <c r="X215" s="85">
        <f t="shared" si="387"/>
        <v>0</v>
      </c>
      <c r="Y215" s="86">
        <f t="shared" si="388"/>
        <v>12</v>
      </c>
      <c r="Z215" s="85">
        <f t="shared" si="389"/>
        <v>1</v>
      </c>
      <c r="AA215" s="86">
        <f t="shared" si="390"/>
        <v>0</v>
      </c>
      <c r="AB215" s="85">
        <f t="shared" si="391"/>
        <v>0</v>
      </c>
      <c r="AC215" s="167"/>
      <c r="AD215" s="85">
        <f t="shared" si="392"/>
        <v>0</v>
      </c>
      <c r="AE215" s="86">
        <f t="shared" si="393"/>
        <v>12</v>
      </c>
      <c r="AF215" s="85">
        <f t="shared" si="394"/>
        <v>1</v>
      </c>
      <c r="AG215" s="86">
        <f t="shared" si="395"/>
        <v>0</v>
      </c>
      <c r="AH215" s="85">
        <f t="shared" si="396"/>
        <v>0</v>
      </c>
      <c r="AI215" s="167"/>
      <c r="AJ215" s="85">
        <f t="shared" si="397"/>
        <v>0</v>
      </c>
      <c r="AK215" s="86">
        <f t="shared" si="398"/>
        <v>12</v>
      </c>
      <c r="AL215" s="85">
        <f t="shared" si="399"/>
        <v>1</v>
      </c>
      <c r="AM215" s="86">
        <f t="shared" si="400"/>
        <v>0</v>
      </c>
      <c r="AN215" s="85">
        <f t="shared" si="401"/>
        <v>0</v>
      </c>
      <c r="AO215" s="167"/>
      <c r="AP215" s="85">
        <f t="shared" si="402"/>
        <v>0</v>
      </c>
      <c r="AQ215" s="86">
        <f t="shared" si="403"/>
        <v>12</v>
      </c>
      <c r="AR215" s="85">
        <f t="shared" si="404"/>
        <v>1</v>
      </c>
      <c r="AS215" s="86">
        <f t="shared" si="405"/>
        <v>0</v>
      </c>
      <c r="AT215" s="85">
        <f t="shared" si="406"/>
        <v>0</v>
      </c>
      <c r="AU215" s="167"/>
      <c r="AV215" s="85">
        <f t="shared" si="407"/>
        <v>0</v>
      </c>
      <c r="AW215" s="86">
        <f t="shared" si="408"/>
        <v>12</v>
      </c>
      <c r="AX215" s="85">
        <f t="shared" si="409"/>
        <v>1</v>
      </c>
      <c r="AY215" s="86">
        <f t="shared" si="410"/>
        <v>0</v>
      </c>
      <c r="AZ215" s="85">
        <f t="shared" si="411"/>
        <v>0</v>
      </c>
    </row>
    <row r="216" spans="1:52" ht="45">
      <c r="A216" s="182" t="s">
        <v>5159</v>
      </c>
      <c r="B216" s="174" t="s">
        <v>4295</v>
      </c>
      <c r="C216" s="172" t="s">
        <v>4296</v>
      </c>
      <c r="D216" s="174" t="s">
        <v>3969</v>
      </c>
      <c r="E216" s="175">
        <v>2</v>
      </c>
      <c r="F216" s="175"/>
      <c r="G216" s="175"/>
      <c r="H216" s="175"/>
      <c r="I216" s="175"/>
      <c r="J216" s="205">
        <f t="shared" si="341"/>
        <v>2</v>
      </c>
      <c r="K216" s="175"/>
      <c r="L216" s="85">
        <f t="shared" si="377"/>
        <v>0</v>
      </c>
      <c r="M216" s="86">
        <f t="shared" si="378"/>
        <v>0</v>
      </c>
      <c r="N216" s="85">
        <f t="shared" si="379"/>
        <v>0</v>
      </c>
      <c r="O216" s="86">
        <f t="shared" si="380"/>
        <v>2</v>
      </c>
      <c r="P216" s="85">
        <f t="shared" si="381"/>
        <v>1</v>
      </c>
      <c r="Q216" s="191">
        <v>2</v>
      </c>
      <c r="R216" s="85">
        <f t="shared" si="382"/>
        <v>1</v>
      </c>
      <c r="S216" s="86">
        <f t="shared" si="383"/>
        <v>2</v>
      </c>
      <c r="T216" s="85">
        <f t="shared" si="384"/>
        <v>1</v>
      </c>
      <c r="U216" s="86">
        <f t="shared" si="385"/>
        <v>0</v>
      </c>
      <c r="V216" s="85">
        <f t="shared" si="386"/>
        <v>0</v>
      </c>
      <c r="W216" s="167"/>
      <c r="X216" s="85">
        <f t="shared" si="387"/>
        <v>0</v>
      </c>
      <c r="Y216" s="86">
        <f t="shared" si="388"/>
        <v>2</v>
      </c>
      <c r="Z216" s="85">
        <f t="shared" si="389"/>
        <v>1</v>
      </c>
      <c r="AA216" s="86">
        <f t="shared" si="390"/>
        <v>0</v>
      </c>
      <c r="AB216" s="85">
        <f t="shared" si="391"/>
        <v>0</v>
      </c>
      <c r="AC216" s="167"/>
      <c r="AD216" s="85">
        <f t="shared" si="392"/>
        <v>0</v>
      </c>
      <c r="AE216" s="86">
        <f t="shared" si="393"/>
        <v>2</v>
      </c>
      <c r="AF216" s="85">
        <f t="shared" si="394"/>
        <v>1</v>
      </c>
      <c r="AG216" s="86">
        <f t="shared" si="395"/>
        <v>0</v>
      </c>
      <c r="AH216" s="85">
        <f t="shared" si="396"/>
        <v>0</v>
      </c>
      <c r="AI216" s="167"/>
      <c r="AJ216" s="85">
        <f t="shared" si="397"/>
        <v>0</v>
      </c>
      <c r="AK216" s="86">
        <f t="shared" si="398"/>
        <v>2</v>
      </c>
      <c r="AL216" s="85">
        <f t="shared" si="399"/>
        <v>1</v>
      </c>
      <c r="AM216" s="86">
        <f t="shared" si="400"/>
        <v>0</v>
      </c>
      <c r="AN216" s="85">
        <f t="shared" si="401"/>
        <v>0</v>
      </c>
      <c r="AO216" s="167"/>
      <c r="AP216" s="85">
        <f t="shared" si="402"/>
        <v>0</v>
      </c>
      <c r="AQ216" s="86">
        <f t="shared" si="403"/>
        <v>2</v>
      </c>
      <c r="AR216" s="85">
        <f t="shared" si="404"/>
        <v>1</v>
      </c>
      <c r="AS216" s="86">
        <f t="shared" si="405"/>
        <v>0</v>
      </c>
      <c r="AT216" s="85">
        <f t="shared" si="406"/>
        <v>0</v>
      </c>
      <c r="AU216" s="167"/>
      <c r="AV216" s="85">
        <f t="shared" si="407"/>
        <v>0</v>
      </c>
      <c r="AW216" s="86">
        <f t="shared" si="408"/>
        <v>2</v>
      </c>
      <c r="AX216" s="85">
        <f t="shared" si="409"/>
        <v>1</v>
      </c>
      <c r="AY216" s="86">
        <f t="shared" si="410"/>
        <v>0</v>
      </c>
      <c r="AZ216" s="85">
        <f t="shared" si="411"/>
        <v>0</v>
      </c>
    </row>
    <row r="217" spans="1:52" ht="45">
      <c r="A217" s="182" t="s">
        <v>5160</v>
      </c>
      <c r="B217" s="174" t="s">
        <v>4297</v>
      </c>
      <c r="C217" s="172" t="s">
        <v>4298</v>
      </c>
      <c r="D217" s="174" t="s">
        <v>3969</v>
      </c>
      <c r="E217" s="175">
        <v>18</v>
      </c>
      <c r="F217" s="175"/>
      <c r="G217" s="175"/>
      <c r="H217" s="175"/>
      <c r="I217" s="175"/>
      <c r="J217" s="205">
        <f t="shared" si="341"/>
        <v>18</v>
      </c>
      <c r="K217" s="175"/>
      <c r="L217" s="85">
        <f t="shared" si="377"/>
        <v>0</v>
      </c>
      <c r="M217" s="86">
        <f t="shared" si="378"/>
        <v>0</v>
      </c>
      <c r="N217" s="85">
        <f t="shared" si="379"/>
        <v>0</v>
      </c>
      <c r="O217" s="86">
        <f t="shared" si="380"/>
        <v>18</v>
      </c>
      <c r="P217" s="85">
        <f t="shared" si="381"/>
        <v>1</v>
      </c>
      <c r="Q217" s="191">
        <v>18</v>
      </c>
      <c r="R217" s="85">
        <f t="shared" si="382"/>
        <v>1</v>
      </c>
      <c r="S217" s="86">
        <f t="shared" si="383"/>
        <v>18</v>
      </c>
      <c r="T217" s="85">
        <f t="shared" si="384"/>
        <v>1</v>
      </c>
      <c r="U217" s="86">
        <f t="shared" si="385"/>
        <v>0</v>
      </c>
      <c r="V217" s="85">
        <f t="shared" si="386"/>
        <v>0</v>
      </c>
      <c r="W217" s="167"/>
      <c r="X217" s="85">
        <f t="shared" si="387"/>
        <v>0</v>
      </c>
      <c r="Y217" s="86">
        <f t="shared" si="388"/>
        <v>18</v>
      </c>
      <c r="Z217" s="85">
        <f t="shared" si="389"/>
        <v>1</v>
      </c>
      <c r="AA217" s="86">
        <f t="shared" si="390"/>
        <v>0</v>
      </c>
      <c r="AB217" s="85">
        <f t="shared" si="391"/>
        <v>0</v>
      </c>
      <c r="AC217" s="167"/>
      <c r="AD217" s="85">
        <f t="shared" si="392"/>
        <v>0</v>
      </c>
      <c r="AE217" s="86">
        <f t="shared" si="393"/>
        <v>18</v>
      </c>
      <c r="AF217" s="85">
        <f t="shared" si="394"/>
        <v>1</v>
      </c>
      <c r="AG217" s="86">
        <f t="shared" si="395"/>
        <v>0</v>
      </c>
      <c r="AH217" s="85">
        <f t="shared" si="396"/>
        <v>0</v>
      </c>
      <c r="AI217" s="167"/>
      <c r="AJ217" s="85">
        <f t="shared" si="397"/>
        <v>0</v>
      </c>
      <c r="AK217" s="86">
        <f t="shared" si="398"/>
        <v>18</v>
      </c>
      <c r="AL217" s="85">
        <f t="shared" si="399"/>
        <v>1</v>
      </c>
      <c r="AM217" s="86">
        <f t="shared" si="400"/>
        <v>0</v>
      </c>
      <c r="AN217" s="85">
        <f t="shared" si="401"/>
        <v>0</v>
      </c>
      <c r="AO217" s="167"/>
      <c r="AP217" s="85">
        <f t="shared" si="402"/>
        <v>0</v>
      </c>
      <c r="AQ217" s="86">
        <f t="shared" si="403"/>
        <v>18</v>
      </c>
      <c r="AR217" s="85">
        <f t="shared" si="404"/>
        <v>1</v>
      </c>
      <c r="AS217" s="86">
        <f t="shared" si="405"/>
        <v>0</v>
      </c>
      <c r="AT217" s="85">
        <f t="shared" si="406"/>
        <v>0</v>
      </c>
      <c r="AU217" s="167"/>
      <c r="AV217" s="85">
        <f t="shared" si="407"/>
        <v>0</v>
      </c>
      <c r="AW217" s="86">
        <f t="shared" si="408"/>
        <v>18</v>
      </c>
      <c r="AX217" s="85">
        <f t="shared" si="409"/>
        <v>1</v>
      </c>
      <c r="AY217" s="86">
        <f t="shared" si="410"/>
        <v>0</v>
      </c>
      <c r="AZ217" s="85">
        <f t="shared" si="411"/>
        <v>0</v>
      </c>
    </row>
    <row r="218" spans="1:52" ht="45">
      <c r="A218" s="182" t="s">
        <v>5161</v>
      </c>
      <c r="B218" s="174" t="s">
        <v>4299</v>
      </c>
      <c r="C218" s="172" t="s">
        <v>4300</v>
      </c>
      <c r="D218" s="174" t="s">
        <v>3969</v>
      </c>
      <c r="E218" s="175">
        <v>5</v>
      </c>
      <c r="F218" s="175"/>
      <c r="G218" s="175"/>
      <c r="H218" s="175"/>
      <c r="I218" s="175"/>
      <c r="J218" s="205">
        <f t="shared" si="341"/>
        <v>5</v>
      </c>
      <c r="K218" s="175"/>
      <c r="L218" s="85">
        <f t="shared" si="211"/>
        <v>0</v>
      </c>
      <c r="M218" s="86">
        <f t="shared" si="212"/>
        <v>0</v>
      </c>
      <c r="N218" s="85">
        <f t="shared" si="213"/>
        <v>0</v>
      </c>
      <c r="O218" s="86">
        <f t="shared" si="214"/>
        <v>5</v>
      </c>
      <c r="P218" s="85">
        <f t="shared" si="215"/>
        <v>1</v>
      </c>
      <c r="Q218" s="191">
        <v>5</v>
      </c>
      <c r="R218" s="85">
        <f t="shared" si="305"/>
        <v>1</v>
      </c>
      <c r="S218" s="86">
        <f t="shared" si="153"/>
        <v>5</v>
      </c>
      <c r="T218" s="85">
        <f t="shared" si="216"/>
        <v>1</v>
      </c>
      <c r="U218" s="86">
        <f t="shared" si="217"/>
        <v>0</v>
      </c>
      <c r="V218" s="85">
        <f t="shared" si="218"/>
        <v>0</v>
      </c>
      <c r="W218" s="167"/>
      <c r="X218" s="85">
        <f t="shared" si="154"/>
        <v>0</v>
      </c>
      <c r="Y218" s="86">
        <f t="shared" si="155"/>
        <v>5</v>
      </c>
      <c r="Z218" s="85">
        <f t="shared" si="219"/>
        <v>1</v>
      </c>
      <c r="AA218" s="86">
        <f t="shared" si="220"/>
        <v>0</v>
      </c>
      <c r="AB218" s="85">
        <f t="shared" si="221"/>
        <v>0</v>
      </c>
      <c r="AC218" s="167"/>
      <c r="AD218" s="85">
        <f t="shared" si="156"/>
        <v>0</v>
      </c>
      <c r="AE218" s="86">
        <f t="shared" si="157"/>
        <v>5</v>
      </c>
      <c r="AF218" s="85">
        <f t="shared" si="222"/>
        <v>1</v>
      </c>
      <c r="AG218" s="86">
        <f t="shared" si="223"/>
        <v>0</v>
      </c>
      <c r="AH218" s="85">
        <f t="shared" si="224"/>
        <v>0</v>
      </c>
      <c r="AI218" s="167"/>
      <c r="AJ218" s="85">
        <f t="shared" si="158"/>
        <v>0</v>
      </c>
      <c r="AK218" s="86">
        <f t="shared" si="159"/>
        <v>5</v>
      </c>
      <c r="AL218" s="85">
        <f t="shared" si="225"/>
        <v>1</v>
      </c>
      <c r="AM218" s="86">
        <f t="shared" si="226"/>
        <v>0</v>
      </c>
      <c r="AN218" s="85">
        <f t="shared" si="227"/>
        <v>0</v>
      </c>
      <c r="AO218" s="167"/>
      <c r="AP218" s="85">
        <f t="shared" si="160"/>
        <v>0</v>
      </c>
      <c r="AQ218" s="86">
        <f t="shared" si="161"/>
        <v>5</v>
      </c>
      <c r="AR218" s="85">
        <f t="shared" si="228"/>
        <v>1</v>
      </c>
      <c r="AS218" s="86">
        <f t="shared" si="229"/>
        <v>0</v>
      </c>
      <c r="AT218" s="85">
        <f t="shared" si="230"/>
        <v>0</v>
      </c>
      <c r="AU218" s="167"/>
      <c r="AV218" s="85">
        <f t="shared" si="162"/>
        <v>0</v>
      </c>
      <c r="AW218" s="86">
        <f t="shared" si="163"/>
        <v>5</v>
      </c>
      <c r="AX218" s="85">
        <f t="shared" si="231"/>
        <v>1</v>
      </c>
      <c r="AY218" s="86">
        <f t="shared" si="232"/>
        <v>0</v>
      </c>
      <c r="AZ218" s="85">
        <f t="shared" si="233"/>
        <v>0</v>
      </c>
    </row>
    <row r="219" spans="1:52" ht="45">
      <c r="A219" s="182" t="s">
        <v>5162</v>
      </c>
      <c r="B219" s="174" t="s">
        <v>4301</v>
      </c>
      <c r="C219" s="172" t="s">
        <v>4302</v>
      </c>
      <c r="D219" s="174" t="s">
        <v>3969</v>
      </c>
      <c r="E219" s="175">
        <v>33</v>
      </c>
      <c r="F219" s="175"/>
      <c r="G219" s="175"/>
      <c r="H219" s="175"/>
      <c r="I219" s="175"/>
      <c r="J219" s="205">
        <f t="shared" si="341"/>
        <v>33</v>
      </c>
      <c r="K219" s="175">
        <v>10</v>
      </c>
      <c r="L219" s="85">
        <f t="shared" si="211"/>
        <v>0.30303030303030304</v>
      </c>
      <c r="M219" s="86">
        <f t="shared" si="212"/>
        <v>10</v>
      </c>
      <c r="N219" s="85">
        <f t="shared" si="213"/>
        <v>0.30303030303030304</v>
      </c>
      <c r="O219" s="86">
        <f t="shared" si="214"/>
        <v>23</v>
      </c>
      <c r="P219" s="85">
        <f t="shared" si="215"/>
        <v>0.69696969696969702</v>
      </c>
      <c r="Q219" s="191">
        <v>23</v>
      </c>
      <c r="R219" s="85">
        <f t="shared" si="305"/>
        <v>0.69696969696969702</v>
      </c>
      <c r="S219" s="86">
        <f t="shared" si="153"/>
        <v>33</v>
      </c>
      <c r="T219" s="85">
        <f t="shared" si="216"/>
        <v>1</v>
      </c>
      <c r="U219" s="86">
        <f t="shared" si="217"/>
        <v>0</v>
      </c>
      <c r="V219" s="85">
        <f t="shared" si="218"/>
        <v>0</v>
      </c>
      <c r="W219" s="167"/>
      <c r="X219" s="85">
        <f t="shared" si="154"/>
        <v>0</v>
      </c>
      <c r="Y219" s="86">
        <f t="shared" si="155"/>
        <v>33</v>
      </c>
      <c r="Z219" s="85">
        <f t="shared" si="219"/>
        <v>1</v>
      </c>
      <c r="AA219" s="86">
        <f t="shared" si="220"/>
        <v>0</v>
      </c>
      <c r="AB219" s="85">
        <f t="shared" si="221"/>
        <v>0</v>
      </c>
      <c r="AC219" s="167"/>
      <c r="AD219" s="85">
        <f t="shared" si="156"/>
        <v>0</v>
      </c>
      <c r="AE219" s="86">
        <f t="shared" si="157"/>
        <v>33</v>
      </c>
      <c r="AF219" s="85">
        <f t="shared" si="222"/>
        <v>1</v>
      </c>
      <c r="AG219" s="86">
        <f t="shared" si="223"/>
        <v>0</v>
      </c>
      <c r="AH219" s="85">
        <f t="shared" si="224"/>
        <v>0</v>
      </c>
      <c r="AI219" s="167"/>
      <c r="AJ219" s="85">
        <f t="shared" si="158"/>
        <v>0</v>
      </c>
      <c r="AK219" s="86">
        <f t="shared" si="159"/>
        <v>33</v>
      </c>
      <c r="AL219" s="85">
        <f t="shared" si="225"/>
        <v>1</v>
      </c>
      <c r="AM219" s="86">
        <f t="shared" si="226"/>
        <v>0</v>
      </c>
      <c r="AN219" s="85">
        <f t="shared" si="227"/>
        <v>0</v>
      </c>
      <c r="AO219" s="167"/>
      <c r="AP219" s="85">
        <f t="shared" si="160"/>
        <v>0</v>
      </c>
      <c r="AQ219" s="86">
        <f t="shared" si="161"/>
        <v>33</v>
      </c>
      <c r="AR219" s="85">
        <f t="shared" si="228"/>
        <v>1</v>
      </c>
      <c r="AS219" s="86">
        <f t="shared" si="229"/>
        <v>0</v>
      </c>
      <c r="AT219" s="85">
        <f t="shared" si="230"/>
        <v>0</v>
      </c>
      <c r="AU219" s="167"/>
      <c r="AV219" s="85">
        <f t="shared" si="162"/>
        <v>0</v>
      </c>
      <c r="AW219" s="86">
        <f t="shared" si="163"/>
        <v>33</v>
      </c>
      <c r="AX219" s="85">
        <f t="shared" si="231"/>
        <v>1</v>
      </c>
      <c r="AY219" s="86">
        <f t="shared" si="232"/>
        <v>0</v>
      </c>
      <c r="AZ219" s="85">
        <f t="shared" si="233"/>
        <v>0</v>
      </c>
    </row>
    <row r="220" spans="1:52" ht="45">
      <c r="A220" s="182" t="s">
        <v>5163</v>
      </c>
      <c r="B220" s="174" t="s">
        <v>4303</v>
      </c>
      <c r="C220" s="172" t="s">
        <v>4304</v>
      </c>
      <c r="D220" s="174" t="s">
        <v>3969</v>
      </c>
      <c r="E220" s="175">
        <v>8</v>
      </c>
      <c r="F220" s="175"/>
      <c r="G220" s="175"/>
      <c r="H220" s="175"/>
      <c r="I220" s="175"/>
      <c r="J220" s="205">
        <f t="shared" si="341"/>
        <v>8</v>
      </c>
      <c r="K220" s="175"/>
      <c r="L220" s="85">
        <f t="shared" si="211"/>
        <v>0</v>
      </c>
      <c r="M220" s="86">
        <f t="shared" si="212"/>
        <v>0</v>
      </c>
      <c r="N220" s="85">
        <f t="shared" si="213"/>
        <v>0</v>
      </c>
      <c r="O220" s="86">
        <f t="shared" si="214"/>
        <v>8</v>
      </c>
      <c r="P220" s="85">
        <f t="shared" si="215"/>
        <v>1</v>
      </c>
      <c r="Q220" s="191">
        <v>8</v>
      </c>
      <c r="R220" s="85">
        <f t="shared" si="305"/>
        <v>1</v>
      </c>
      <c r="S220" s="86">
        <f t="shared" si="153"/>
        <v>8</v>
      </c>
      <c r="T220" s="85">
        <f t="shared" si="216"/>
        <v>1</v>
      </c>
      <c r="U220" s="86">
        <f t="shared" si="217"/>
        <v>0</v>
      </c>
      <c r="V220" s="85">
        <f t="shared" si="218"/>
        <v>0</v>
      </c>
      <c r="W220" s="167"/>
      <c r="X220" s="85">
        <f t="shared" si="154"/>
        <v>0</v>
      </c>
      <c r="Y220" s="86">
        <f t="shared" si="155"/>
        <v>8</v>
      </c>
      <c r="Z220" s="85">
        <f t="shared" si="219"/>
        <v>1</v>
      </c>
      <c r="AA220" s="86">
        <f t="shared" si="220"/>
        <v>0</v>
      </c>
      <c r="AB220" s="85">
        <f t="shared" si="221"/>
        <v>0</v>
      </c>
      <c r="AC220" s="167"/>
      <c r="AD220" s="85">
        <f t="shared" si="156"/>
        <v>0</v>
      </c>
      <c r="AE220" s="86">
        <f t="shared" si="157"/>
        <v>8</v>
      </c>
      <c r="AF220" s="85">
        <f t="shared" si="222"/>
        <v>1</v>
      </c>
      <c r="AG220" s="86">
        <f t="shared" si="223"/>
        <v>0</v>
      </c>
      <c r="AH220" s="85">
        <f t="shared" si="224"/>
        <v>0</v>
      </c>
      <c r="AI220" s="167"/>
      <c r="AJ220" s="85">
        <f t="shared" si="158"/>
        <v>0</v>
      </c>
      <c r="AK220" s="86">
        <f t="shared" si="159"/>
        <v>8</v>
      </c>
      <c r="AL220" s="85">
        <f t="shared" si="225"/>
        <v>1</v>
      </c>
      <c r="AM220" s="86">
        <f t="shared" si="226"/>
        <v>0</v>
      </c>
      <c r="AN220" s="85">
        <f t="shared" si="227"/>
        <v>0</v>
      </c>
      <c r="AO220" s="167"/>
      <c r="AP220" s="85">
        <f t="shared" si="160"/>
        <v>0</v>
      </c>
      <c r="AQ220" s="86">
        <f t="shared" si="161"/>
        <v>8</v>
      </c>
      <c r="AR220" s="85">
        <f t="shared" si="228"/>
        <v>1</v>
      </c>
      <c r="AS220" s="86">
        <f t="shared" si="229"/>
        <v>0</v>
      </c>
      <c r="AT220" s="85">
        <f t="shared" si="230"/>
        <v>0</v>
      </c>
      <c r="AU220" s="167"/>
      <c r="AV220" s="85">
        <f t="shared" si="162"/>
        <v>0</v>
      </c>
      <c r="AW220" s="86">
        <f t="shared" si="163"/>
        <v>8</v>
      </c>
      <c r="AX220" s="85">
        <f t="shared" si="231"/>
        <v>1</v>
      </c>
      <c r="AY220" s="86">
        <f t="shared" si="232"/>
        <v>0</v>
      </c>
      <c r="AZ220" s="85">
        <f t="shared" si="233"/>
        <v>0</v>
      </c>
    </row>
    <row r="221" spans="1:52" ht="45">
      <c r="A221" s="182" t="s">
        <v>5164</v>
      </c>
      <c r="B221" s="174" t="s">
        <v>4305</v>
      </c>
      <c r="C221" s="172" t="s">
        <v>4306</v>
      </c>
      <c r="D221" s="174" t="s">
        <v>3969</v>
      </c>
      <c r="E221" s="175">
        <v>5</v>
      </c>
      <c r="F221" s="175"/>
      <c r="G221" s="175"/>
      <c r="H221" s="175"/>
      <c r="I221" s="175"/>
      <c r="J221" s="205">
        <f t="shared" si="341"/>
        <v>5</v>
      </c>
      <c r="K221" s="175"/>
      <c r="L221" s="85">
        <f t="shared" si="211"/>
        <v>0</v>
      </c>
      <c r="M221" s="86">
        <f t="shared" si="212"/>
        <v>0</v>
      </c>
      <c r="N221" s="85">
        <f t="shared" si="213"/>
        <v>0</v>
      </c>
      <c r="O221" s="86">
        <f t="shared" si="214"/>
        <v>5</v>
      </c>
      <c r="P221" s="85">
        <f t="shared" si="215"/>
        <v>1</v>
      </c>
      <c r="Q221" s="191">
        <v>5</v>
      </c>
      <c r="R221" s="85">
        <f t="shared" si="305"/>
        <v>1</v>
      </c>
      <c r="S221" s="86">
        <f t="shared" si="153"/>
        <v>5</v>
      </c>
      <c r="T221" s="85">
        <f t="shared" si="216"/>
        <v>1</v>
      </c>
      <c r="U221" s="86">
        <f t="shared" si="217"/>
        <v>0</v>
      </c>
      <c r="V221" s="85">
        <f t="shared" si="218"/>
        <v>0</v>
      </c>
      <c r="W221" s="167"/>
      <c r="X221" s="85">
        <f t="shared" si="154"/>
        <v>0</v>
      </c>
      <c r="Y221" s="86">
        <f t="shared" si="155"/>
        <v>5</v>
      </c>
      <c r="Z221" s="85">
        <f t="shared" si="219"/>
        <v>1</v>
      </c>
      <c r="AA221" s="86">
        <f t="shared" si="220"/>
        <v>0</v>
      </c>
      <c r="AB221" s="85">
        <f t="shared" si="221"/>
        <v>0</v>
      </c>
      <c r="AC221" s="167"/>
      <c r="AD221" s="85">
        <f t="shared" si="156"/>
        <v>0</v>
      </c>
      <c r="AE221" s="86">
        <f t="shared" si="157"/>
        <v>5</v>
      </c>
      <c r="AF221" s="85">
        <f t="shared" si="222"/>
        <v>1</v>
      </c>
      <c r="AG221" s="86">
        <f t="shared" si="223"/>
        <v>0</v>
      </c>
      <c r="AH221" s="85">
        <f t="shared" si="224"/>
        <v>0</v>
      </c>
      <c r="AI221" s="167"/>
      <c r="AJ221" s="85">
        <f t="shared" si="158"/>
        <v>0</v>
      </c>
      <c r="AK221" s="86">
        <f t="shared" si="159"/>
        <v>5</v>
      </c>
      <c r="AL221" s="85">
        <f t="shared" si="225"/>
        <v>1</v>
      </c>
      <c r="AM221" s="86">
        <f t="shared" si="226"/>
        <v>0</v>
      </c>
      <c r="AN221" s="85">
        <f t="shared" si="227"/>
        <v>0</v>
      </c>
      <c r="AO221" s="167"/>
      <c r="AP221" s="85">
        <f t="shared" si="160"/>
        <v>0</v>
      </c>
      <c r="AQ221" s="86">
        <f t="shared" si="161"/>
        <v>5</v>
      </c>
      <c r="AR221" s="85">
        <f t="shared" si="228"/>
        <v>1</v>
      </c>
      <c r="AS221" s="86">
        <f t="shared" si="229"/>
        <v>0</v>
      </c>
      <c r="AT221" s="85">
        <f t="shared" si="230"/>
        <v>0</v>
      </c>
      <c r="AU221" s="167"/>
      <c r="AV221" s="85">
        <f t="shared" si="162"/>
        <v>0</v>
      </c>
      <c r="AW221" s="86">
        <f t="shared" si="163"/>
        <v>5</v>
      </c>
      <c r="AX221" s="85">
        <f t="shared" si="231"/>
        <v>1</v>
      </c>
      <c r="AY221" s="86">
        <f t="shared" si="232"/>
        <v>0</v>
      </c>
      <c r="AZ221" s="85">
        <f t="shared" si="233"/>
        <v>0</v>
      </c>
    </row>
    <row r="222" spans="1:52" ht="45">
      <c r="A222" s="182" t="s">
        <v>5165</v>
      </c>
      <c r="B222" s="174" t="s">
        <v>4307</v>
      </c>
      <c r="C222" s="172" t="s">
        <v>4308</v>
      </c>
      <c r="D222" s="174" t="s">
        <v>3969</v>
      </c>
      <c r="E222" s="175">
        <v>4</v>
      </c>
      <c r="F222" s="175"/>
      <c r="G222" s="175"/>
      <c r="H222" s="175"/>
      <c r="I222" s="175"/>
      <c r="J222" s="205">
        <f t="shared" si="341"/>
        <v>4</v>
      </c>
      <c r="K222" s="175"/>
      <c r="L222" s="85">
        <f t="shared" si="211"/>
        <v>0</v>
      </c>
      <c r="M222" s="86">
        <f t="shared" si="212"/>
        <v>0</v>
      </c>
      <c r="N222" s="85">
        <f t="shared" si="213"/>
        <v>0</v>
      </c>
      <c r="O222" s="86">
        <f t="shared" si="214"/>
        <v>4</v>
      </c>
      <c r="P222" s="85">
        <f t="shared" si="215"/>
        <v>1</v>
      </c>
      <c r="Q222" s="191">
        <v>4</v>
      </c>
      <c r="R222" s="85">
        <f t="shared" si="305"/>
        <v>1</v>
      </c>
      <c r="S222" s="86">
        <f t="shared" si="153"/>
        <v>4</v>
      </c>
      <c r="T222" s="85">
        <f t="shared" si="216"/>
        <v>1</v>
      </c>
      <c r="U222" s="86">
        <f t="shared" si="217"/>
        <v>0</v>
      </c>
      <c r="V222" s="85">
        <f t="shared" si="218"/>
        <v>0</v>
      </c>
      <c r="W222" s="167"/>
      <c r="X222" s="85">
        <f t="shared" si="154"/>
        <v>0</v>
      </c>
      <c r="Y222" s="86">
        <f t="shared" si="155"/>
        <v>4</v>
      </c>
      <c r="Z222" s="85">
        <f t="shared" si="219"/>
        <v>1</v>
      </c>
      <c r="AA222" s="86">
        <f t="shared" si="220"/>
        <v>0</v>
      </c>
      <c r="AB222" s="85">
        <f t="shared" si="221"/>
        <v>0</v>
      </c>
      <c r="AC222" s="167"/>
      <c r="AD222" s="85">
        <f t="shared" si="156"/>
        <v>0</v>
      </c>
      <c r="AE222" s="86">
        <f t="shared" si="157"/>
        <v>4</v>
      </c>
      <c r="AF222" s="85">
        <f t="shared" si="222"/>
        <v>1</v>
      </c>
      <c r="AG222" s="86">
        <f t="shared" si="223"/>
        <v>0</v>
      </c>
      <c r="AH222" s="85">
        <f t="shared" si="224"/>
        <v>0</v>
      </c>
      <c r="AI222" s="167"/>
      <c r="AJ222" s="85">
        <f t="shared" si="158"/>
        <v>0</v>
      </c>
      <c r="AK222" s="86">
        <f t="shared" si="159"/>
        <v>4</v>
      </c>
      <c r="AL222" s="85">
        <f t="shared" si="225"/>
        <v>1</v>
      </c>
      <c r="AM222" s="86">
        <f t="shared" si="226"/>
        <v>0</v>
      </c>
      <c r="AN222" s="85">
        <f t="shared" si="227"/>
        <v>0</v>
      </c>
      <c r="AO222" s="167"/>
      <c r="AP222" s="85">
        <f t="shared" si="160"/>
        <v>0</v>
      </c>
      <c r="AQ222" s="86">
        <f t="shared" si="161"/>
        <v>4</v>
      </c>
      <c r="AR222" s="85">
        <f t="shared" si="228"/>
        <v>1</v>
      </c>
      <c r="AS222" s="86">
        <f t="shared" si="229"/>
        <v>0</v>
      </c>
      <c r="AT222" s="85">
        <f t="shared" si="230"/>
        <v>0</v>
      </c>
      <c r="AU222" s="167"/>
      <c r="AV222" s="85">
        <f t="shared" si="162"/>
        <v>0</v>
      </c>
      <c r="AW222" s="86">
        <f t="shared" si="163"/>
        <v>4</v>
      </c>
      <c r="AX222" s="85">
        <f t="shared" si="231"/>
        <v>1</v>
      </c>
      <c r="AY222" s="86">
        <f t="shared" si="232"/>
        <v>0</v>
      </c>
      <c r="AZ222" s="85">
        <f t="shared" si="233"/>
        <v>0</v>
      </c>
    </row>
    <row r="223" spans="1:52" ht="45">
      <c r="A223" s="182" t="s">
        <v>5166</v>
      </c>
      <c r="B223" s="174" t="s">
        <v>4309</v>
      </c>
      <c r="C223" s="172" t="s">
        <v>4310</v>
      </c>
      <c r="D223" s="174" t="s">
        <v>3969</v>
      </c>
      <c r="E223" s="175">
        <v>34</v>
      </c>
      <c r="F223" s="175"/>
      <c r="G223" s="175"/>
      <c r="H223" s="175"/>
      <c r="I223" s="175"/>
      <c r="J223" s="205">
        <f t="shared" si="341"/>
        <v>34</v>
      </c>
      <c r="K223" s="175"/>
      <c r="L223" s="85">
        <f t="shared" si="211"/>
        <v>0</v>
      </c>
      <c r="M223" s="86">
        <f t="shared" si="212"/>
        <v>0</v>
      </c>
      <c r="N223" s="85">
        <f t="shared" si="213"/>
        <v>0</v>
      </c>
      <c r="O223" s="86">
        <f t="shared" si="214"/>
        <v>34</v>
      </c>
      <c r="P223" s="85">
        <f t="shared" si="215"/>
        <v>1</v>
      </c>
      <c r="Q223" s="191">
        <v>34</v>
      </c>
      <c r="R223" s="85">
        <f t="shared" si="305"/>
        <v>1</v>
      </c>
      <c r="S223" s="86">
        <f t="shared" si="153"/>
        <v>34</v>
      </c>
      <c r="T223" s="85">
        <f t="shared" si="216"/>
        <v>1</v>
      </c>
      <c r="U223" s="86">
        <f t="shared" si="217"/>
        <v>0</v>
      </c>
      <c r="V223" s="85">
        <f t="shared" si="218"/>
        <v>0</v>
      </c>
      <c r="W223" s="167"/>
      <c r="X223" s="85">
        <f t="shared" si="154"/>
        <v>0</v>
      </c>
      <c r="Y223" s="86">
        <f t="shared" si="155"/>
        <v>34</v>
      </c>
      <c r="Z223" s="85">
        <f t="shared" si="219"/>
        <v>1</v>
      </c>
      <c r="AA223" s="86">
        <f t="shared" si="220"/>
        <v>0</v>
      </c>
      <c r="AB223" s="85">
        <f t="shared" si="221"/>
        <v>0</v>
      </c>
      <c r="AC223" s="167"/>
      <c r="AD223" s="85">
        <f t="shared" si="156"/>
        <v>0</v>
      </c>
      <c r="AE223" s="86">
        <f t="shared" si="157"/>
        <v>34</v>
      </c>
      <c r="AF223" s="85">
        <f t="shared" si="222"/>
        <v>1</v>
      </c>
      <c r="AG223" s="86">
        <f t="shared" si="223"/>
        <v>0</v>
      </c>
      <c r="AH223" s="85">
        <f t="shared" si="224"/>
        <v>0</v>
      </c>
      <c r="AI223" s="167"/>
      <c r="AJ223" s="85">
        <f t="shared" si="158"/>
        <v>0</v>
      </c>
      <c r="AK223" s="86">
        <f t="shared" si="159"/>
        <v>34</v>
      </c>
      <c r="AL223" s="85">
        <f t="shared" si="225"/>
        <v>1</v>
      </c>
      <c r="AM223" s="86">
        <f t="shared" si="226"/>
        <v>0</v>
      </c>
      <c r="AN223" s="85">
        <f t="shared" si="227"/>
        <v>0</v>
      </c>
      <c r="AO223" s="167"/>
      <c r="AP223" s="85">
        <f t="shared" si="160"/>
        <v>0</v>
      </c>
      <c r="AQ223" s="86">
        <f t="shared" si="161"/>
        <v>34</v>
      </c>
      <c r="AR223" s="85">
        <f t="shared" si="228"/>
        <v>1</v>
      </c>
      <c r="AS223" s="86">
        <f t="shared" si="229"/>
        <v>0</v>
      </c>
      <c r="AT223" s="85">
        <f t="shared" si="230"/>
        <v>0</v>
      </c>
      <c r="AU223" s="167"/>
      <c r="AV223" s="85">
        <f t="shared" si="162"/>
        <v>0</v>
      </c>
      <c r="AW223" s="86">
        <f t="shared" si="163"/>
        <v>34</v>
      </c>
      <c r="AX223" s="85">
        <f t="shared" si="231"/>
        <v>1</v>
      </c>
      <c r="AY223" s="86">
        <f t="shared" si="232"/>
        <v>0</v>
      </c>
      <c r="AZ223" s="85">
        <f t="shared" si="233"/>
        <v>0</v>
      </c>
    </row>
    <row r="224" spans="1:52" ht="45">
      <c r="A224" s="182" t="s">
        <v>5167</v>
      </c>
      <c r="B224" s="174" t="s">
        <v>4311</v>
      </c>
      <c r="C224" s="172" t="s">
        <v>4312</v>
      </c>
      <c r="D224" s="174" t="s">
        <v>3969</v>
      </c>
      <c r="E224" s="175">
        <v>11</v>
      </c>
      <c r="F224" s="175"/>
      <c r="G224" s="175"/>
      <c r="H224" s="175"/>
      <c r="I224" s="175"/>
      <c r="J224" s="205">
        <f t="shared" si="341"/>
        <v>11</v>
      </c>
      <c r="K224" s="175"/>
      <c r="L224" s="85">
        <f t="shared" si="211"/>
        <v>0</v>
      </c>
      <c r="M224" s="86">
        <f t="shared" si="212"/>
        <v>0</v>
      </c>
      <c r="N224" s="85">
        <f t="shared" si="213"/>
        <v>0</v>
      </c>
      <c r="O224" s="86">
        <f t="shared" si="214"/>
        <v>11</v>
      </c>
      <c r="P224" s="85">
        <f t="shared" si="215"/>
        <v>1</v>
      </c>
      <c r="Q224" s="191">
        <v>11</v>
      </c>
      <c r="R224" s="85">
        <f t="shared" si="305"/>
        <v>1</v>
      </c>
      <c r="S224" s="86">
        <f t="shared" si="153"/>
        <v>11</v>
      </c>
      <c r="T224" s="85">
        <f t="shared" si="216"/>
        <v>1</v>
      </c>
      <c r="U224" s="86">
        <f t="shared" si="217"/>
        <v>0</v>
      </c>
      <c r="V224" s="85">
        <f t="shared" si="218"/>
        <v>0</v>
      </c>
      <c r="W224" s="167"/>
      <c r="X224" s="85">
        <f t="shared" si="154"/>
        <v>0</v>
      </c>
      <c r="Y224" s="86">
        <f t="shared" si="155"/>
        <v>11</v>
      </c>
      <c r="Z224" s="85">
        <f t="shared" si="219"/>
        <v>1</v>
      </c>
      <c r="AA224" s="86">
        <f t="shared" si="220"/>
        <v>0</v>
      </c>
      <c r="AB224" s="85">
        <f t="shared" si="221"/>
        <v>0</v>
      </c>
      <c r="AC224" s="167"/>
      <c r="AD224" s="85">
        <f t="shared" si="156"/>
        <v>0</v>
      </c>
      <c r="AE224" s="86">
        <f t="shared" si="157"/>
        <v>11</v>
      </c>
      <c r="AF224" s="85">
        <f t="shared" si="222"/>
        <v>1</v>
      </c>
      <c r="AG224" s="86">
        <f t="shared" si="223"/>
        <v>0</v>
      </c>
      <c r="AH224" s="85">
        <f t="shared" si="224"/>
        <v>0</v>
      </c>
      <c r="AI224" s="167"/>
      <c r="AJ224" s="85">
        <f t="shared" si="158"/>
        <v>0</v>
      </c>
      <c r="AK224" s="86">
        <f t="shared" si="159"/>
        <v>11</v>
      </c>
      <c r="AL224" s="85">
        <f t="shared" si="225"/>
        <v>1</v>
      </c>
      <c r="AM224" s="86">
        <f t="shared" si="226"/>
        <v>0</v>
      </c>
      <c r="AN224" s="85">
        <f t="shared" si="227"/>
        <v>0</v>
      </c>
      <c r="AO224" s="167"/>
      <c r="AP224" s="85">
        <f t="shared" si="160"/>
        <v>0</v>
      </c>
      <c r="AQ224" s="86">
        <f t="shared" si="161"/>
        <v>11</v>
      </c>
      <c r="AR224" s="85">
        <f t="shared" si="228"/>
        <v>1</v>
      </c>
      <c r="AS224" s="86">
        <f t="shared" si="229"/>
        <v>0</v>
      </c>
      <c r="AT224" s="85">
        <f t="shared" si="230"/>
        <v>0</v>
      </c>
      <c r="AU224" s="167"/>
      <c r="AV224" s="85">
        <f t="shared" si="162"/>
        <v>0</v>
      </c>
      <c r="AW224" s="86">
        <f t="shared" si="163"/>
        <v>11</v>
      </c>
      <c r="AX224" s="85">
        <f t="shared" si="231"/>
        <v>1</v>
      </c>
      <c r="AY224" s="86">
        <f t="shared" si="232"/>
        <v>0</v>
      </c>
      <c r="AZ224" s="85">
        <f t="shared" si="233"/>
        <v>0</v>
      </c>
    </row>
    <row r="225" spans="1:52" ht="45">
      <c r="A225" s="182" t="s">
        <v>5168</v>
      </c>
      <c r="B225" s="174" t="s">
        <v>4313</v>
      </c>
      <c r="C225" s="172" t="s">
        <v>4314</v>
      </c>
      <c r="D225" s="174" t="s">
        <v>3969</v>
      </c>
      <c r="E225" s="175">
        <v>11</v>
      </c>
      <c r="F225" s="175"/>
      <c r="G225" s="175"/>
      <c r="H225" s="175"/>
      <c r="I225" s="175"/>
      <c r="J225" s="205">
        <f t="shared" si="341"/>
        <v>11</v>
      </c>
      <c r="K225" s="175"/>
      <c r="L225" s="85">
        <f t="shared" si="211"/>
        <v>0</v>
      </c>
      <c r="M225" s="86">
        <f t="shared" si="212"/>
        <v>0</v>
      </c>
      <c r="N225" s="85">
        <f t="shared" si="213"/>
        <v>0</v>
      </c>
      <c r="O225" s="86">
        <f t="shared" si="214"/>
        <v>11</v>
      </c>
      <c r="P225" s="85">
        <f t="shared" si="215"/>
        <v>1</v>
      </c>
      <c r="Q225" s="191">
        <v>11</v>
      </c>
      <c r="R225" s="85">
        <f t="shared" si="305"/>
        <v>1</v>
      </c>
      <c r="S225" s="86">
        <f t="shared" si="153"/>
        <v>11</v>
      </c>
      <c r="T225" s="85">
        <f t="shared" si="216"/>
        <v>1</v>
      </c>
      <c r="U225" s="86">
        <f t="shared" si="217"/>
        <v>0</v>
      </c>
      <c r="V225" s="85">
        <f t="shared" si="218"/>
        <v>0</v>
      </c>
      <c r="W225" s="167"/>
      <c r="X225" s="85">
        <f t="shared" si="154"/>
        <v>0</v>
      </c>
      <c r="Y225" s="86">
        <f t="shared" si="155"/>
        <v>11</v>
      </c>
      <c r="Z225" s="85">
        <f t="shared" si="219"/>
        <v>1</v>
      </c>
      <c r="AA225" s="86">
        <f t="shared" si="220"/>
        <v>0</v>
      </c>
      <c r="AB225" s="85">
        <f t="shared" si="221"/>
        <v>0</v>
      </c>
      <c r="AC225" s="167"/>
      <c r="AD225" s="85">
        <f t="shared" si="156"/>
        <v>0</v>
      </c>
      <c r="AE225" s="86">
        <f t="shared" si="157"/>
        <v>11</v>
      </c>
      <c r="AF225" s="85">
        <f t="shared" si="222"/>
        <v>1</v>
      </c>
      <c r="AG225" s="86">
        <f t="shared" si="223"/>
        <v>0</v>
      </c>
      <c r="AH225" s="85">
        <f t="shared" si="224"/>
        <v>0</v>
      </c>
      <c r="AI225" s="167"/>
      <c r="AJ225" s="85">
        <f t="shared" si="158"/>
        <v>0</v>
      </c>
      <c r="AK225" s="86">
        <f t="shared" si="159"/>
        <v>11</v>
      </c>
      <c r="AL225" s="85">
        <f t="shared" si="225"/>
        <v>1</v>
      </c>
      <c r="AM225" s="86">
        <f t="shared" si="226"/>
        <v>0</v>
      </c>
      <c r="AN225" s="85">
        <f t="shared" si="227"/>
        <v>0</v>
      </c>
      <c r="AO225" s="167"/>
      <c r="AP225" s="85">
        <f t="shared" si="160"/>
        <v>0</v>
      </c>
      <c r="AQ225" s="86">
        <f t="shared" si="161"/>
        <v>11</v>
      </c>
      <c r="AR225" s="85">
        <f t="shared" si="228"/>
        <v>1</v>
      </c>
      <c r="AS225" s="86">
        <f t="shared" si="229"/>
        <v>0</v>
      </c>
      <c r="AT225" s="85">
        <f t="shared" si="230"/>
        <v>0</v>
      </c>
      <c r="AU225" s="167"/>
      <c r="AV225" s="85">
        <f t="shared" si="162"/>
        <v>0</v>
      </c>
      <c r="AW225" s="86">
        <f t="shared" si="163"/>
        <v>11</v>
      </c>
      <c r="AX225" s="85">
        <f t="shared" si="231"/>
        <v>1</v>
      </c>
      <c r="AY225" s="86">
        <f t="shared" si="232"/>
        <v>0</v>
      </c>
      <c r="AZ225" s="85">
        <f t="shared" si="233"/>
        <v>0</v>
      </c>
    </row>
    <row r="226" spans="1:52" ht="45">
      <c r="A226" s="182" t="s">
        <v>5169</v>
      </c>
      <c r="B226" s="174" t="s">
        <v>4315</v>
      </c>
      <c r="C226" s="172" t="s">
        <v>4316</v>
      </c>
      <c r="D226" s="174" t="s">
        <v>3969</v>
      </c>
      <c r="E226" s="175">
        <v>9</v>
      </c>
      <c r="F226" s="175"/>
      <c r="G226" s="175"/>
      <c r="H226" s="175"/>
      <c r="I226" s="175"/>
      <c r="J226" s="205">
        <f t="shared" si="341"/>
        <v>9</v>
      </c>
      <c r="K226" s="175"/>
      <c r="L226" s="85">
        <f t="shared" si="211"/>
        <v>0</v>
      </c>
      <c r="M226" s="86">
        <f t="shared" si="212"/>
        <v>0</v>
      </c>
      <c r="N226" s="85">
        <f t="shared" si="213"/>
        <v>0</v>
      </c>
      <c r="O226" s="86">
        <f t="shared" si="214"/>
        <v>9</v>
      </c>
      <c r="P226" s="85">
        <f t="shared" si="215"/>
        <v>1</v>
      </c>
      <c r="Q226" s="191">
        <v>9</v>
      </c>
      <c r="R226" s="85">
        <f t="shared" si="305"/>
        <v>1</v>
      </c>
      <c r="S226" s="86">
        <f t="shared" si="153"/>
        <v>9</v>
      </c>
      <c r="T226" s="85">
        <f t="shared" si="216"/>
        <v>1</v>
      </c>
      <c r="U226" s="86">
        <f t="shared" si="217"/>
        <v>0</v>
      </c>
      <c r="V226" s="85">
        <f t="shared" si="218"/>
        <v>0</v>
      </c>
      <c r="W226" s="167"/>
      <c r="X226" s="85">
        <f t="shared" si="154"/>
        <v>0</v>
      </c>
      <c r="Y226" s="86">
        <f t="shared" si="155"/>
        <v>9</v>
      </c>
      <c r="Z226" s="85">
        <f t="shared" si="219"/>
        <v>1</v>
      </c>
      <c r="AA226" s="86">
        <f t="shared" si="220"/>
        <v>0</v>
      </c>
      <c r="AB226" s="85">
        <f t="shared" si="221"/>
        <v>0</v>
      </c>
      <c r="AC226" s="167"/>
      <c r="AD226" s="85">
        <f t="shared" si="156"/>
        <v>0</v>
      </c>
      <c r="AE226" s="86">
        <f t="shared" si="157"/>
        <v>9</v>
      </c>
      <c r="AF226" s="85">
        <f t="shared" si="222"/>
        <v>1</v>
      </c>
      <c r="AG226" s="86">
        <f t="shared" si="223"/>
        <v>0</v>
      </c>
      <c r="AH226" s="85">
        <f t="shared" si="224"/>
        <v>0</v>
      </c>
      <c r="AI226" s="167"/>
      <c r="AJ226" s="85">
        <f t="shared" si="158"/>
        <v>0</v>
      </c>
      <c r="AK226" s="86">
        <f t="shared" si="159"/>
        <v>9</v>
      </c>
      <c r="AL226" s="85">
        <f t="shared" si="225"/>
        <v>1</v>
      </c>
      <c r="AM226" s="86">
        <f t="shared" si="226"/>
        <v>0</v>
      </c>
      <c r="AN226" s="85">
        <f t="shared" si="227"/>
        <v>0</v>
      </c>
      <c r="AO226" s="167"/>
      <c r="AP226" s="85">
        <f t="shared" si="160"/>
        <v>0</v>
      </c>
      <c r="AQ226" s="86">
        <f t="shared" si="161"/>
        <v>9</v>
      </c>
      <c r="AR226" s="85">
        <f t="shared" si="228"/>
        <v>1</v>
      </c>
      <c r="AS226" s="86">
        <f t="shared" si="229"/>
        <v>0</v>
      </c>
      <c r="AT226" s="85">
        <f t="shared" si="230"/>
        <v>0</v>
      </c>
      <c r="AU226" s="167"/>
      <c r="AV226" s="85">
        <f t="shared" si="162"/>
        <v>0</v>
      </c>
      <c r="AW226" s="86">
        <f t="shared" si="163"/>
        <v>9</v>
      </c>
      <c r="AX226" s="85">
        <f t="shared" si="231"/>
        <v>1</v>
      </c>
      <c r="AY226" s="86">
        <f t="shared" si="232"/>
        <v>0</v>
      </c>
      <c r="AZ226" s="85">
        <f t="shared" si="233"/>
        <v>0</v>
      </c>
    </row>
    <row r="227" spans="1:52" ht="45">
      <c r="A227" s="182" t="s">
        <v>5170</v>
      </c>
      <c r="B227" s="174" t="s">
        <v>4317</v>
      </c>
      <c r="C227" s="172" t="s">
        <v>4318</v>
      </c>
      <c r="D227" s="174" t="s">
        <v>3969</v>
      </c>
      <c r="E227" s="175">
        <v>31</v>
      </c>
      <c r="F227" s="175"/>
      <c r="G227" s="175"/>
      <c r="H227" s="175"/>
      <c r="I227" s="175"/>
      <c r="J227" s="205">
        <f t="shared" si="341"/>
        <v>31</v>
      </c>
      <c r="K227" s="175"/>
      <c r="L227" s="85">
        <f t="shared" si="211"/>
        <v>0</v>
      </c>
      <c r="M227" s="86">
        <f t="shared" si="212"/>
        <v>0</v>
      </c>
      <c r="N227" s="85">
        <f t="shared" si="213"/>
        <v>0</v>
      </c>
      <c r="O227" s="86">
        <f t="shared" si="214"/>
        <v>31</v>
      </c>
      <c r="P227" s="85">
        <f t="shared" si="215"/>
        <v>1</v>
      </c>
      <c r="Q227" s="191">
        <v>31</v>
      </c>
      <c r="R227" s="85">
        <f t="shared" si="305"/>
        <v>1</v>
      </c>
      <c r="S227" s="86">
        <f t="shared" si="153"/>
        <v>31</v>
      </c>
      <c r="T227" s="85">
        <f t="shared" si="216"/>
        <v>1</v>
      </c>
      <c r="U227" s="86">
        <f t="shared" si="217"/>
        <v>0</v>
      </c>
      <c r="V227" s="85">
        <f t="shared" si="218"/>
        <v>0</v>
      </c>
      <c r="W227" s="167"/>
      <c r="X227" s="85">
        <f t="shared" si="154"/>
        <v>0</v>
      </c>
      <c r="Y227" s="86">
        <f t="shared" si="155"/>
        <v>31</v>
      </c>
      <c r="Z227" s="85">
        <f t="shared" si="219"/>
        <v>1</v>
      </c>
      <c r="AA227" s="86">
        <f t="shared" si="220"/>
        <v>0</v>
      </c>
      <c r="AB227" s="85">
        <f t="shared" si="221"/>
        <v>0</v>
      </c>
      <c r="AC227" s="167"/>
      <c r="AD227" s="85">
        <f t="shared" si="156"/>
        <v>0</v>
      </c>
      <c r="AE227" s="86">
        <f t="shared" si="157"/>
        <v>31</v>
      </c>
      <c r="AF227" s="85">
        <f t="shared" si="222"/>
        <v>1</v>
      </c>
      <c r="AG227" s="86">
        <f t="shared" si="223"/>
        <v>0</v>
      </c>
      <c r="AH227" s="85">
        <f t="shared" si="224"/>
        <v>0</v>
      </c>
      <c r="AI227" s="167"/>
      <c r="AJ227" s="85">
        <f t="shared" si="158"/>
        <v>0</v>
      </c>
      <c r="AK227" s="86">
        <f t="shared" si="159"/>
        <v>31</v>
      </c>
      <c r="AL227" s="85">
        <f t="shared" si="225"/>
        <v>1</v>
      </c>
      <c r="AM227" s="86">
        <f t="shared" si="226"/>
        <v>0</v>
      </c>
      <c r="AN227" s="85">
        <f t="shared" si="227"/>
        <v>0</v>
      </c>
      <c r="AO227" s="167"/>
      <c r="AP227" s="85">
        <f t="shared" si="160"/>
        <v>0</v>
      </c>
      <c r="AQ227" s="86">
        <f t="shared" si="161"/>
        <v>31</v>
      </c>
      <c r="AR227" s="85">
        <f t="shared" si="228"/>
        <v>1</v>
      </c>
      <c r="AS227" s="86">
        <f t="shared" si="229"/>
        <v>0</v>
      </c>
      <c r="AT227" s="85">
        <f t="shared" si="230"/>
        <v>0</v>
      </c>
      <c r="AU227" s="167"/>
      <c r="AV227" s="85">
        <f t="shared" si="162"/>
        <v>0</v>
      </c>
      <c r="AW227" s="86">
        <f t="shared" si="163"/>
        <v>31</v>
      </c>
      <c r="AX227" s="85">
        <f t="shared" si="231"/>
        <v>1</v>
      </c>
      <c r="AY227" s="86">
        <f t="shared" si="232"/>
        <v>0</v>
      </c>
      <c r="AZ227" s="85">
        <f t="shared" si="233"/>
        <v>0</v>
      </c>
    </row>
    <row r="228" spans="1:52" ht="45">
      <c r="A228" s="182" t="s">
        <v>5171</v>
      </c>
      <c r="B228" s="174" t="s">
        <v>4319</v>
      </c>
      <c r="C228" s="172" t="s">
        <v>4320</v>
      </c>
      <c r="D228" s="174" t="s">
        <v>3988</v>
      </c>
      <c r="E228" s="175">
        <v>1</v>
      </c>
      <c r="F228" s="175"/>
      <c r="G228" s="175"/>
      <c r="H228" s="175"/>
      <c r="I228" s="175"/>
      <c r="J228" s="205">
        <f t="shared" si="341"/>
        <v>1</v>
      </c>
      <c r="K228" s="175"/>
      <c r="L228" s="85">
        <f t="shared" si="211"/>
        <v>0</v>
      </c>
      <c r="M228" s="86">
        <f t="shared" si="212"/>
        <v>0</v>
      </c>
      <c r="N228" s="85">
        <f t="shared" si="213"/>
        <v>0</v>
      </c>
      <c r="O228" s="86">
        <f t="shared" si="214"/>
        <v>1</v>
      </c>
      <c r="P228" s="85">
        <f t="shared" si="215"/>
        <v>1</v>
      </c>
      <c r="Q228" s="191">
        <v>1</v>
      </c>
      <c r="R228" s="85">
        <f t="shared" si="305"/>
        <v>1</v>
      </c>
      <c r="S228" s="86">
        <f t="shared" si="153"/>
        <v>1</v>
      </c>
      <c r="T228" s="85">
        <f t="shared" si="216"/>
        <v>1</v>
      </c>
      <c r="U228" s="86">
        <f t="shared" si="217"/>
        <v>0</v>
      </c>
      <c r="V228" s="85">
        <f t="shared" si="218"/>
        <v>0</v>
      </c>
      <c r="W228" s="167"/>
      <c r="X228" s="85">
        <f t="shared" si="154"/>
        <v>0</v>
      </c>
      <c r="Y228" s="86">
        <f t="shared" si="155"/>
        <v>1</v>
      </c>
      <c r="Z228" s="85">
        <f t="shared" si="219"/>
        <v>1</v>
      </c>
      <c r="AA228" s="86">
        <f t="shared" si="220"/>
        <v>0</v>
      </c>
      <c r="AB228" s="85">
        <f t="shared" si="221"/>
        <v>0</v>
      </c>
      <c r="AC228" s="167"/>
      <c r="AD228" s="85">
        <f t="shared" si="156"/>
        <v>0</v>
      </c>
      <c r="AE228" s="86">
        <f t="shared" si="157"/>
        <v>1</v>
      </c>
      <c r="AF228" s="85">
        <f t="shared" si="222"/>
        <v>1</v>
      </c>
      <c r="AG228" s="86">
        <f t="shared" si="223"/>
        <v>0</v>
      </c>
      <c r="AH228" s="85">
        <f t="shared" si="224"/>
        <v>0</v>
      </c>
      <c r="AI228" s="167"/>
      <c r="AJ228" s="85">
        <f t="shared" si="158"/>
        <v>0</v>
      </c>
      <c r="AK228" s="86">
        <f t="shared" si="159"/>
        <v>1</v>
      </c>
      <c r="AL228" s="85">
        <f t="shared" si="225"/>
        <v>1</v>
      </c>
      <c r="AM228" s="86">
        <f t="shared" si="226"/>
        <v>0</v>
      </c>
      <c r="AN228" s="85">
        <f t="shared" si="227"/>
        <v>0</v>
      </c>
      <c r="AO228" s="167"/>
      <c r="AP228" s="85">
        <f t="shared" si="160"/>
        <v>0</v>
      </c>
      <c r="AQ228" s="86">
        <f t="shared" si="161"/>
        <v>1</v>
      </c>
      <c r="AR228" s="85">
        <f t="shared" si="228"/>
        <v>1</v>
      </c>
      <c r="AS228" s="86">
        <f t="shared" si="229"/>
        <v>0</v>
      </c>
      <c r="AT228" s="85">
        <f t="shared" si="230"/>
        <v>0</v>
      </c>
      <c r="AU228" s="167"/>
      <c r="AV228" s="85">
        <f t="shared" si="162"/>
        <v>0</v>
      </c>
      <c r="AW228" s="86">
        <f t="shared" si="163"/>
        <v>1</v>
      </c>
      <c r="AX228" s="85">
        <f t="shared" si="231"/>
        <v>1</v>
      </c>
      <c r="AY228" s="86">
        <f t="shared" si="232"/>
        <v>0</v>
      </c>
      <c r="AZ228" s="85">
        <f t="shared" si="233"/>
        <v>0</v>
      </c>
    </row>
    <row r="229" spans="1:52" ht="16.5">
      <c r="A229" s="181" t="s">
        <v>4907</v>
      </c>
      <c r="B229" s="178" t="s">
        <v>3919</v>
      </c>
      <c r="C229" s="179"/>
      <c r="D229" s="179"/>
      <c r="E229" s="179"/>
      <c r="F229" s="179"/>
      <c r="G229" s="179"/>
      <c r="H229" s="179"/>
      <c r="I229" s="179"/>
      <c r="J229" s="179"/>
      <c r="K229" s="175"/>
      <c r="L229" s="85"/>
      <c r="M229" s="85"/>
      <c r="N229" s="85"/>
      <c r="O229" s="85"/>
      <c r="P229" s="85"/>
      <c r="Q229" s="193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</row>
    <row r="230" spans="1:52" ht="33.75">
      <c r="A230" s="182" t="s">
        <v>4909</v>
      </c>
      <c r="B230" s="174" t="s">
        <v>4321</v>
      </c>
      <c r="C230" s="172" t="s">
        <v>4322</v>
      </c>
      <c r="D230" s="174" t="s">
        <v>3937</v>
      </c>
      <c r="E230" s="175">
        <v>8.48</v>
      </c>
      <c r="F230" s="175"/>
      <c r="G230" s="175"/>
      <c r="H230" s="175"/>
      <c r="I230" s="175"/>
      <c r="J230" s="205">
        <f t="shared" ref="J230:J240" si="412">IF(D230="","",SUM(E230,F230,H230))</f>
        <v>8.48</v>
      </c>
      <c r="K230" s="175"/>
      <c r="L230" s="85">
        <f t="shared" si="211"/>
        <v>0</v>
      </c>
      <c r="M230" s="86">
        <f t="shared" si="212"/>
        <v>0</v>
      </c>
      <c r="N230" s="85">
        <f t="shared" si="213"/>
        <v>0</v>
      </c>
      <c r="O230" s="86">
        <f t="shared" si="214"/>
        <v>8.48</v>
      </c>
      <c r="P230" s="85">
        <f t="shared" si="215"/>
        <v>1</v>
      </c>
      <c r="Q230" s="192"/>
      <c r="R230" s="85">
        <f t="shared" si="305"/>
        <v>0</v>
      </c>
      <c r="S230" s="86">
        <f t="shared" si="153"/>
        <v>0</v>
      </c>
      <c r="T230" s="85">
        <f t="shared" si="216"/>
        <v>0</v>
      </c>
      <c r="U230" s="86">
        <f t="shared" si="217"/>
        <v>8.48</v>
      </c>
      <c r="V230" s="85">
        <f t="shared" si="218"/>
        <v>1</v>
      </c>
      <c r="W230" s="167"/>
      <c r="X230" s="85">
        <f t="shared" si="154"/>
        <v>0</v>
      </c>
      <c r="Y230" s="86">
        <f t="shared" si="155"/>
        <v>0</v>
      </c>
      <c r="Z230" s="85">
        <f t="shared" si="219"/>
        <v>0</v>
      </c>
      <c r="AA230" s="86">
        <f t="shared" si="220"/>
        <v>8.48</v>
      </c>
      <c r="AB230" s="85">
        <f t="shared" si="221"/>
        <v>1</v>
      </c>
      <c r="AC230" s="167"/>
      <c r="AD230" s="85">
        <f t="shared" si="156"/>
        <v>0</v>
      </c>
      <c r="AE230" s="86">
        <f t="shared" si="157"/>
        <v>0</v>
      </c>
      <c r="AF230" s="85">
        <f t="shared" si="222"/>
        <v>0</v>
      </c>
      <c r="AG230" s="86">
        <f t="shared" si="223"/>
        <v>8.48</v>
      </c>
      <c r="AH230" s="85">
        <f t="shared" si="224"/>
        <v>1</v>
      </c>
      <c r="AI230" s="167"/>
      <c r="AJ230" s="85">
        <f t="shared" si="158"/>
        <v>0</v>
      </c>
      <c r="AK230" s="86">
        <f t="shared" si="159"/>
        <v>0</v>
      </c>
      <c r="AL230" s="85">
        <f t="shared" si="225"/>
        <v>0</v>
      </c>
      <c r="AM230" s="86">
        <f t="shared" si="226"/>
        <v>8.48</v>
      </c>
      <c r="AN230" s="85">
        <f t="shared" si="227"/>
        <v>1</v>
      </c>
      <c r="AO230" s="167"/>
      <c r="AP230" s="85">
        <f t="shared" si="160"/>
        <v>0</v>
      </c>
      <c r="AQ230" s="86">
        <f t="shared" si="161"/>
        <v>0</v>
      </c>
      <c r="AR230" s="85">
        <f t="shared" si="228"/>
        <v>0</v>
      </c>
      <c r="AS230" s="86">
        <f t="shared" si="229"/>
        <v>8.48</v>
      </c>
      <c r="AT230" s="85">
        <f t="shared" si="230"/>
        <v>1</v>
      </c>
      <c r="AU230" s="167"/>
      <c r="AV230" s="85">
        <f t="shared" si="162"/>
        <v>0</v>
      </c>
      <c r="AW230" s="86">
        <f t="shared" si="163"/>
        <v>0</v>
      </c>
      <c r="AX230" s="85">
        <f t="shared" si="231"/>
        <v>0</v>
      </c>
      <c r="AY230" s="86">
        <f t="shared" si="232"/>
        <v>8.48</v>
      </c>
      <c r="AZ230" s="85">
        <f t="shared" si="233"/>
        <v>1</v>
      </c>
    </row>
    <row r="231" spans="1:52" ht="33.75">
      <c r="A231" s="182" t="s">
        <v>4910</v>
      </c>
      <c r="B231" s="174" t="s">
        <v>4323</v>
      </c>
      <c r="C231" s="172" t="s">
        <v>4324</v>
      </c>
      <c r="D231" s="174" t="s">
        <v>3937</v>
      </c>
      <c r="E231" s="175">
        <v>49.31</v>
      </c>
      <c r="F231" s="175"/>
      <c r="G231" s="175"/>
      <c r="H231" s="175"/>
      <c r="I231" s="175"/>
      <c r="J231" s="205">
        <f t="shared" si="412"/>
        <v>49.31</v>
      </c>
      <c r="K231" s="175"/>
      <c r="L231" s="85">
        <f t="shared" si="211"/>
        <v>0</v>
      </c>
      <c r="M231" s="86">
        <f t="shared" si="212"/>
        <v>0</v>
      </c>
      <c r="N231" s="85">
        <f t="shared" si="213"/>
        <v>0</v>
      </c>
      <c r="O231" s="86">
        <f t="shared" si="214"/>
        <v>49.31</v>
      </c>
      <c r="P231" s="85">
        <f t="shared" si="215"/>
        <v>1</v>
      </c>
      <c r="Q231" s="191">
        <f>0.5*E231</f>
        <v>24.655000000000001</v>
      </c>
      <c r="R231" s="85">
        <f t="shared" si="305"/>
        <v>0.5</v>
      </c>
      <c r="S231" s="86">
        <f t="shared" si="153"/>
        <v>24.655000000000001</v>
      </c>
      <c r="T231" s="85">
        <f t="shared" si="216"/>
        <v>0.5</v>
      </c>
      <c r="U231" s="86">
        <f t="shared" si="217"/>
        <v>24.655000000000001</v>
      </c>
      <c r="V231" s="85">
        <f t="shared" si="218"/>
        <v>0.5</v>
      </c>
      <c r="W231" s="167"/>
      <c r="X231" s="85">
        <f t="shared" si="154"/>
        <v>0</v>
      </c>
      <c r="Y231" s="86">
        <f t="shared" si="155"/>
        <v>24.655000000000001</v>
      </c>
      <c r="Z231" s="85">
        <f t="shared" si="219"/>
        <v>0.5</v>
      </c>
      <c r="AA231" s="86">
        <f t="shared" si="220"/>
        <v>24.655000000000001</v>
      </c>
      <c r="AB231" s="85">
        <f t="shared" si="221"/>
        <v>0.5</v>
      </c>
      <c r="AC231" s="167"/>
      <c r="AD231" s="85">
        <f t="shared" si="156"/>
        <v>0</v>
      </c>
      <c r="AE231" s="86">
        <f t="shared" si="157"/>
        <v>24.655000000000001</v>
      </c>
      <c r="AF231" s="85">
        <f t="shared" si="222"/>
        <v>0.5</v>
      </c>
      <c r="AG231" s="86">
        <f t="shared" si="223"/>
        <v>24.655000000000001</v>
      </c>
      <c r="AH231" s="85">
        <f t="shared" si="224"/>
        <v>0.5</v>
      </c>
      <c r="AI231" s="167"/>
      <c r="AJ231" s="85">
        <f t="shared" si="158"/>
        <v>0</v>
      </c>
      <c r="AK231" s="86">
        <f t="shared" si="159"/>
        <v>24.655000000000001</v>
      </c>
      <c r="AL231" s="85">
        <f t="shared" si="225"/>
        <v>0.5</v>
      </c>
      <c r="AM231" s="86">
        <f t="shared" si="226"/>
        <v>24.655000000000001</v>
      </c>
      <c r="AN231" s="85">
        <f t="shared" si="227"/>
        <v>0.5</v>
      </c>
      <c r="AO231" s="167"/>
      <c r="AP231" s="85">
        <f t="shared" si="160"/>
        <v>0</v>
      </c>
      <c r="AQ231" s="86">
        <f t="shared" si="161"/>
        <v>24.655000000000001</v>
      </c>
      <c r="AR231" s="85">
        <f t="shared" si="228"/>
        <v>0.5</v>
      </c>
      <c r="AS231" s="86">
        <f t="shared" si="229"/>
        <v>24.655000000000001</v>
      </c>
      <c r="AT231" s="85">
        <f t="shared" si="230"/>
        <v>0.5</v>
      </c>
      <c r="AU231" s="167"/>
      <c r="AV231" s="85">
        <f t="shared" si="162"/>
        <v>0</v>
      </c>
      <c r="AW231" s="86">
        <f t="shared" si="163"/>
        <v>24.655000000000001</v>
      </c>
      <c r="AX231" s="85">
        <f t="shared" si="231"/>
        <v>0.5</v>
      </c>
      <c r="AY231" s="86">
        <f t="shared" si="232"/>
        <v>24.655000000000001</v>
      </c>
      <c r="AZ231" s="85">
        <f t="shared" si="233"/>
        <v>0.5</v>
      </c>
    </row>
    <row r="232" spans="1:52" ht="22.5">
      <c r="A232" s="182" t="s">
        <v>4911</v>
      </c>
      <c r="B232" s="174" t="s">
        <v>4175</v>
      </c>
      <c r="C232" s="172" t="s">
        <v>4176</v>
      </c>
      <c r="D232" s="174" t="s">
        <v>3947</v>
      </c>
      <c r="E232" s="175">
        <v>10.36</v>
      </c>
      <c r="F232" s="175"/>
      <c r="G232" s="175"/>
      <c r="H232" s="175"/>
      <c r="I232" s="175"/>
      <c r="J232" s="205">
        <f t="shared" si="412"/>
        <v>10.36</v>
      </c>
      <c r="K232" s="175"/>
      <c r="L232" s="85">
        <f t="shared" si="211"/>
        <v>0</v>
      </c>
      <c r="M232" s="86">
        <f t="shared" si="212"/>
        <v>0</v>
      </c>
      <c r="N232" s="85">
        <f t="shared" si="213"/>
        <v>0</v>
      </c>
      <c r="O232" s="86">
        <f t="shared" si="214"/>
        <v>10.36</v>
      </c>
      <c r="P232" s="85">
        <f t="shared" si="215"/>
        <v>1</v>
      </c>
      <c r="Q232" s="191">
        <f>0.5*E232</f>
        <v>5.18</v>
      </c>
      <c r="R232" s="85">
        <f t="shared" si="305"/>
        <v>0.5</v>
      </c>
      <c r="S232" s="86">
        <f t="shared" si="153"/>
        <v>5.18</v>
      </c>
      <c r="T232" s="85">
        <f t="shared" si="216"/>
        <v>0.5</v>
      </c>
      <c r="U232" s="86">
        <f t="shared" si="217"/>
        <v>5.18</v>
      </c>
      <c r="V232" s="85">
        <f t="shared" si="218"/>
        <v>0.5</v>
      </c>
      <c r="W232" s="167"/>
      <c r="X232" s="85">
        <f t="shared" si="154"/>
        <v>0</v>
      </c>
      <c r="Y232" s="86">
        <f t="shared" si="155"/>
        <v>5.18</v>
      </c>
      <c r="Z232" s="85">
        <f t="shared" si="219"/>
        <v>0.5</v>
      </c>
      <c r="AA232" s="86">
        <f t="shared" si="220"/>
        <v>5.18</v>
      </c>
      <c r="AB232" s="85">
        <f t="shared" si="221"/>
        <v>0.5</v>
      </c>
      <c r="AC232" s="167"/>
      <c r="AD232" s="85">
        <f t="shared" si="156"/>
        <v>0</v>
      </c>
      <c r="AE232" s="86">
        <f t="shared" si="157"/>
        <v>5.18</v>
      </c>
      <c r="AF232" s="85">
        <f t="shared" si="222"/>
        <v>0.5</v>
      </c>
      <c r="AG232" s="86">
        <f t="shared" si="223"/>
        <v>5.18</v>
      </c>
      <c r="AH232" s="85">
        <f t="shared" si="224"/>
        <v>0.5</v>
      </c>
      <c r="AI232" s="167"/>
      <c r="AJ232" s="85">
        <f t="shared" si="158"/>
        <v>0</v>
      </c>
      <c r="AK232" s="86">
        <f t="shared" si="159"/>
        <v>5.18</v>
      </c>
      <c r="AL232" s="85">
        <f t="shared" si="225"/>
        <v>0.5</v>
      </c>
      <c r="AM232" s="86">
        <f t="shared" si="226"/>
        <v>5.18</v>
      </c>
      <c r="AN232" s="85">
        <f t="shared" si="227"/>
        <v>0.5</v>
      </c>
      <c r="AO232" s="167"/>
      <c r="AP232" s="85">
        <f t="shared" si="160"/>
        <v>0</v>
      </c>
      <c r="AQ232" s="86">
        <f t="shared" si="161"/>
        <v>5.18</v>
      </c>
      <c r="AR232" s="85">
        <f t="shared" si="228"/>
        <v>0.5</v>
      </c>
      <c r="AS232" s="86">
        <f t="shared" si="229"/>
        <v>5.18</v>
      </c>
      <c r="AT232" s="85">
        <f t="shared" si="230"/>
        <v>0.5</v>
      </c>
      <c r="AU232" s="167"/>
      <c r="AV232" s="85">
        <f t="shared" si="162"/>
        <v>0</v>
      </c>
      <c r="AW232" s="86">
        <f t="shared" si="163"/>
        <v>5.18</v>
      </c>
      <c r="AX232" s="85">
        <f t="shared" si="231"/>
        <v>0.5</v>
      </c>
      <c r="AY232" s="86">
        <f t="shared" si="232"/>
        <v>5.18</v>
      </c>
      <c r="AZ232" s="85">
        <f t="shared" si="233"/>
        <v>0.5</v>
      </c>
    </row>
    <row r="233" spans="1:52" ht="22.5">
      <c r="A233" s="182" t="s">
        <v>4912</v>
      </c>
      <c r="B233" s="174" t="s">
        <v>3995</v>
      </c>
      <c r="C233" s="172" t="s">
        <v>3996</v>
      </c>
      <c r="D233" s="174" t="s">
        <v>3947</v>
      </c>
      <c r="E233" s="175">
        <v>9.48</v>
      </c>
      <c r="F233" s="175"/>
      <c r="G233" s="175"/>
      <c r="H233" s="175"/>
      <c r="I233" s="175"/>
      <c r="J233" s="205">
        <f t="shared" si="412"/>
        <v>9.48</v>
      </c>
      <c r="K233" s="175"/>
      <c r="L233" s="85">
        <f t="shared" si="211"/>
        <v>0</v>
      </c>
      <c r="M233" s="86">
        <f t="shared" si="212"/>
        <v>0</v>
      </c>
      <c r="N233" s="85">
        <f t="shared" si="213"/>
        <v>0</v>
      </c>
      <c r="O233" s="86">
        <f t="shared" si="214"/>
        <v>9.48</v>
      </c>
      <c r="P233" s="85">
        <f t="shared" si="215"/>
        <v>1</v>
      </c>
      <c r="Q233" s="191">
        <f>0.5*E233</f>
        <v>4.74</v>
      </c>
      <c r="R233" s="85">
        <f t="shared" si="305"/>
        <v>0.5</v>
      </c>
      <c r="S233" s="86">
        <f t="shared" si="153"/>
        <v>4.74</v>
      </c>
      <c r="T233" s="85">
        <f t="shared" si="216"/>
        <v>0.5</v>
      </c>
      <c r="U233" s="86">
        <f t="shared" si="217"/>
        <v>4.74</v>
      </c>
      <c r="V233" s="85">
        <f t="shared" si="218"/>
        <v>0.5</v>
      </c>
      <c r="W233" s="167"/>
      <c r="X233" s="85">
        <f t="shared" si="154"/>
        <v>0</v>
      </c>
      <c r="Y233" s="86">
        <f t="shared" si="155"/>
        <v>4.74</v>
      </c>
      <c r="Z233" s="85">
        <f t="shared" si="219"/>
        <v>0.5</v>
      </c>
      <c r="AA233" s="86">
        <f t="shared" si="220"/>
        <v>4.74</v>
      </c>
      <c r="AB233" s="85">
        <f t="shared" si="221"/>
        <v>0.5</v>
      </c>
      <c r="AC233" s="167"/>
      <c r="AD233" s="85">
        <f t="shared" si="156"/>
        <v>0</v>
      </c>
      <c r="AE233" s="86">
        <f t="shared" si="157"/>
        <v>4.74</v>
      </c>
      <c r="AF233" s="85">
        <f t="shared" si="222"/>
        <v>0.5</v>
      </c>
      <c r="AG233" s="86">
        <f t="shared" si="223"/>
        <v>4.74</v>
      </c>
      <c r="AH233" s="85">
        <f t="shared" si="224"/>
        <v>0.5</v>
      </c>
      <c r="AI233" s="167"/>
      <c r="AJ233" s="85">
        <f t="shared" si="158"/>
        <v>0</v>
      </c>
      <c r="AK233" s="86">
        <f t="shared" si="159"/>
        <v>4.74</v>
      </c>
      <c r="AL233" s="85">
        <f t="shared" si="225"/>
        <v>0.5</v>
      </c>
      <c r="AM233" s="86">
        <f t="shared" si="226"/>
        <v>4.74</v>
      </c>
      <c r="AN233" s="85">
        <f t="shared" si="227"/>
        <v>0.5</v>
      </c>
      <c r="AO233" s="167"/>
      <c r="AP233" s="85">
        <f t="shared" si="160"/>
        <v>0</v>
      </c>
      <c r="AQ233" s="86">
        <f t="shared" si="161"/>
        <v>4.74</v>
      </c>
      <c r="AR233" s="85">
        <f t="shared" si="228"/>
        <v>0.5</v>
      </c>
      <c r="AS233" s="86">
        <f t="shared" si="229"/>
        <v>4.74</v>
      </c>
      <c r="AT233" s="85">
        <f t="shared" si="230"/>
        <v>0.5</v>
      </c>
      <c r="AU233" s="167"/>
      <c r="AV233" s="85">
        <f t="shared" si="162"/>
        <v>0</v>
      </c>
      <c r="AW233" s="86">
        <f t="shared" si="163"/>
        <v>4.74</v>
      </c>
      <c r="AX233" s="85">
        <f t="shared" si="231"/>
        <v>0.5</v>
      </c>
      <c r="AY233" s="86">
        <f t="shared" si="232"/>
        <v>4.74</v>
      </c>
      <c r="AZ233" s="85">
        <f t="shared" si="233"/>
        <v>0.5</v>
      </c>
    </row>
    <row r="234" spans="1:52" ht="45">
      <c r="A234" s="182" t="s">
        <v>4913</v>
      </c>
      <c r="B234" s="174" t="s">
        <v>4325</v>
      </c>
      <c r="C234" s="172" t="s">
        <v>4326</v>
      </c>
      <c r="D234" s="174" t="s">
        <v>3988</v>
      </c>
      <c r="E234" s="175">
        <v>4</v>
      </c>
      <c r="F234" s="175"/>
      <c r="G234" s="175"/>
      <c r="H234" s="175"/>
      <c r="I234" s="175"/>
      <c r="J234" s="205">
        <f t="shared" si="412"/>
        <v>4</v>
      </c>
      <c r="K234" s="175"/>
      <c r="L234" s="85">
        <f t="shared" si="211"/>
        <v>0</v>
      </c>
      <c r="M234" s="86">
        <f t="shared" si="212"/>
        <v>0</v>
      </c>
      <c r="N234" s="85">
        <f t="shared" si="213"/>
        <v>0</v>
      </c>
      <c r="O234" s="86">
        <f t="shared" si="214"/>
        <v>4</v>
      </c>
      <c r="P234" s="85">
        <f t="shared" si="215"/>
        <v>1</v>
      </c>
      <c r="Q234" s="192"/>
      <c r="R234" s="85">
        <f t="shared" si="305"/>
        <v>0</v>
      </c>
      <c r="S234" s="86">
        <f t="shared" si="153"/>
        <v>0</v>
      </c>
      <c r="T234" s="85">
        <f t="shared" si="216"/>
        <v>0</v>
      </c>
      <c r="U234" s="86">
        <f t="shared" si="217"/>
        <v>4</v>
      </c>
      <c r="V234" s="85">
        <f t="shared" si="218"/>
        <v>1</v>
      </c>
      <c r="W234" s="167"/>
      <c r="X234" s="85">
        <f t="shared" si="154"/>
        <v>0</v>
      </c>
      <c r="Y234" s="86">
        <f t="shared" si="155"/>
        <v>0</v>
      </c>
      <c r="Z234" s="85">
        <f t="shared" si="219"/>
        <v>0</v>
      </c>
      <c r="AA234" s="86">
        <f t="shared" si="220"/>
        <v>4</v>
      </c>
      <c r="AB234" s="85">
        <f t="shared" si="221"/>
        <v>1</v>
      </c>
      <c r="AC234" s="167"/>
      <c r="AD234" s="85">
        <f t="shared" si="156"/>
        <v>0</v>
      </c>
      <c r="AE234" s="86">
        <f t="shared" si="157"/>
        <v>0</v>
      </c>
      <c r="AF234" s="85">
        <f t="shared" si="222"/>
        <v>0</v>
      </c>
      <c r="AG234" s="86">
        <f t="shared" si="223"/>
        <v>4</v>
      </c>
      <c r="AH234" s="85">
        <f t="shared" si="224"/>
        <v>1</v>
      </c>
      <c r="AI234" s="167"/>
      <c r="AJ234" s="85">
        <f t="shared" si="158"/>
        <v>0</v>
      </c>
      <c r="AK234" s="86">
        <f t="shared" si="159"/>
        <v>0</v>
      </c>
      <c r="AL234" s="85">
        <f t="shared" si="225"/>
        <v>0</v>
      </c>
      <c r="AM234" s="86">
        <f t="shared" si="226"/>
        <v>4</v>
      </c>
      <c r="AN234" s="85">
        <f t="shared" si="227"/>
        <v>1</v>
      </c>
      <c r="AO234" s="167"/>
      <c r="AP234" s="85">
        <f t="shared" si="160"/>
        <v>0</v>
      </c>
      <c r="AQ234" s="86">
        <f t="shared" si="161"/>
        <v>0</v>
      </c>
      <c r="AR234" s="85">
        <f t="shared" si="228"/>
        <v>0</v>
      </c>
      <c r="AS234" s="86">
        <f t="shared" si="229"/>
        <v>4</v>
      </c>
      <c r="AT234" s="85">
        <f t="shared" si="230"/>
        <v>1</v>
      </c>
      <c r="AU234" s="167"/>
      <c r="AV234" s="85">
        <f t="shared" si="162"/>
        <v>0</v>
      </c>
      <c r="AW234" s="86">
        <f t="shared" si="163"/>
        <v>0</v>
      </c>
      <c r="AX234" s="85">
        <f t="shared" si="231"/>
        <v>0</v>
      </c>
      <c r="AY234" s="86">
        <f t="shared" si="232"/>
        <v>4</v>
      </c>
      <c r="AZ234" s="85">
        <f t="shared" si="233"/>
        <v>1</v>
      </c>
    </row>
    <row r="235" spans="1:52" ht="49.5" customHeight="1">
      <c r="A235" s="182" t="s">
        <v>4914</v>
      </c>
      <c r="B235" s="174" t="s">
        <v>4327</v>
      </c>
      <c r="C235" s="172" t="s">
        <v>4328</v>
      </c>
      <c r="D235" s="174" t="s">
        <v>3969</v>
      </c>
      <c r="E235" s="175">
        <v>3</v>
      </c>
      <c r="F235" s="175"/>
      <c r="G235" s="175"/>
      <c r="H235" s="175"/>
      <c r="I235" s="175"/>
      <c r="J235" s="205">
        <f t="shared" si="412"/>
        <v>3</v>
      </c>
      <c r="K235" s="175"/>
      <c r="L235" s="85">
        <f t="shared" ref="L235:L237" si="413">IF($C235="","",K235/$E235)</f>
        <v>0</v>
      </c>
      <c r="M235" s="86">
        <f t="shared" ref="M235:M237" si="414">IF($B235="","",SUM(K235))</f>
        <v>0</v>
      </c>
      <c r="N235" s="85">
        <f t="shared" ref="N235:N237" si="415">IF($B235="","",M235/$E235)</f>
        <v>0</v>
      </c>
      <c r="O235" s="86">
        <f t="shared" ref="O235:O237" si="416">IF($B235="","",$E235-M235)</f>
        <v>3</v>
      </c>
      <c r="P235" s="85">
        <f t="shared" ref="P235:P237" si="417">IF($B235="","",O235/$E235)</f>
        <v>1</v>
      </c>
      <c r="Q235" s="192"/>
      <c r="R235" s="85">
        <f t="shared" ref="R235:R237" si="418">IF($C235="","",Q235/$E235)</f>
        <v>0</v>
      </c>
      <c r="S235" s="86">
        <f t="shared" ref="S235:S237" si="419">IF($B235="","",SUM(Q235+M235))</f>
        <v>0</v>
      </c>
      <c r="T235" s="85">
        <f t="shared" ref="T235:T237" si="420">IF($B235="","",S235/$E235)</f>
        <v>0</v>
      </c>
      <c r="U235" s="86">
        <f t="shared" ref="U235:U237" si="421">IF($B235="","",$E235-S235)</f>
        <v>3</v>
      </c>
      <c r="V235" s="85">
        <f t="shared" ref="V235:V237" si="422">IF($B235="","",U235/$E235)</f>
        <v>1</v>
      </c>
      <c r="W235" s="167"/>
      <c r="X235" s="85">
        <f t="shared" ref="X235:X237" si="423">IF($C235="","",W235/$E235)</f>
        <v>0</v>
      </c>
      <c r="Y235" s="86">
        <f t="shared" ref="Y235:Y237" si="424">IF($B235="","",SUM(W235+S235))</f>
        <v>0</v>
      </c>
      <c r="Z235" s="85">
        <f t="shared" ref="Z235:Z237" si="425">IF($B235="","",Y235/$E235)</f>
        <v>0</v>
      </c>
      <c r="AA235" s="86">
        <f t="shared" ref="AA235:AA237" si="426">IF($B235="","",$E235-Y235)</f>
        <v>3</v>
      </c>
      <c r="AB235" s="85">
        <f t="shared" ref="AB235:AB237" si="427">IF($B235="","",AA235/$E235)</f>
        <v>1</v>
      </c>
      <c r="AC235" s="167"/>
      <c r="AD235" s="85">
        <f t="shared" ref="AD235:AD237" si="428">IF($C235="","",AC235/$E235)</f>
        <v>0</v>
      </c>
      <c r="AE235" s="86">
        <f t="shared" ref="AE235:AE237" si="429">IF($B235="","",SUM(AC235+Y235))</f>
        <v>0</v>
      </c>
      <c r="AF235" s="85">
        <f t="shared" ref="AF235:AF237" si="430">IF($B235="","",AE235/$E235)</f>
        <v>0</v>
      </c>
      <c r="AG235" s="86">
        <f t="shared" ref="AG235:AG237" si="431">IF($B235="","",$E235-AE235)</f>
        <v>3</v>
      </c>
      <c r="AH235" s="85">
        <f t="shared" ref="AH235:AH237" si="432">IF($B235="","",AG235/$E235)</f>
        <v>1</v>
      </c>
      <c r="AI235" s="167"/>
      <c r="AJ235" s="85">
        <f t="shared" ref="AJ235:AJ237" si="433">IF($C235="","",AI235/$E235)</f>
        <v>0</v>
      </c>
      <c r="AK235" s="86">
        <f t="shared" ref="AK235:AK237" si="434">IF($B235="","",SUM(AI235+AE235))</f>
        <v>0</v>
      </c>
      <c r="AL235" s="85">
        <f t="shared" ref="AL235:AL237" si="435">IF($B235="","",AK235/$E235)</f>
        <v>0</v>
      </c>
      <c r="AM235" s="86">
        <f t="shared" ref="AM235:AM237" si="436">IF($B235="","",$E235-AK235)</f>
        <v>3</v>
      </c>
      <c r="AN235" s="85">
        <f t="shared" ref="AN235:AN237" si="437">IF($B235="","",AM235/$E235)</f>
        <v>1</v>
      </c>
      <c r="AO235" s="167"/>
      <c r="AP235" s="85">
        <f t="shared" ref="AP235:AP237" si="438">IF($C235="","",AO235/$E235)</f>
        <v>0</v>
      </c>
      <c r="AQ235" s="86">
        <f t="shared" ref="AQ235:AQ237" si="439">IF($B235="","",SUM(AO235+AK235))</f>
        <v>0</v>
      </c>
      <c r="AR235" s="85">
        <f t="shared" ref="AR235:AR237" si="440">IF($B235="","",AQ235/$E235)</f>
        <v>0</v>
      </c>
      <c r="AS235" s="86">
        <f t="shared" ref="AS235:AS237" si="441">IF($B235="","",$E235-AQ235)</f>
        <v>3</v>
      </c>
      <c r="AT235" s="85">
        <f t="shared" ref="AT235:AT237" si="442">IF($B235="","",AS235/$E235)</f>
        <v>1</v>
      </c>
      <c r="AU235" s="167"/>
      <c r="AV235" s="85">
        <f t="shared" ref="AV235:AV237" si="443">IF($C235="","",AU235/$E235)</f>
        <v>0</v>
      </c>
      <c r="AW235" s="86">
        <f t="shared" ref="AW235:AW237" si="444">IF($B235="","",SUM(AU235+AQ235))</f>
        <v>0</v>
      </c>
      <c r="AX235" s="85">
        <f t="shared" ref="AX235:AX237" si="445">IF($B235="","",AW235/$E235)</f>
        <v>0</v>
      </c>
      <c r="AY235" s="86">
        <f t="shared" ref="AY235:AY237" si="446">IF($B235="","",$E235-AW235)</f>
        <v>3</v>
      </c>
      <c r="AZ235" s="85">
        <f t="shared" ref="AZ235:AZ237" si="447">IF($B235="","",AY235/$E235)</f>
        <v>1</v>
      </c>
    </row>
    <row r="236" spans="1:52" ht="50.25" customHeight="1">
      <c r="A236" s="182" t="s">
        <v>4915</v>
      </c>
      <c r="B236" s="174" t="s">
        <v>4173</v>
      </c>
      <c r="C236" s="172" t="s">
        <v>4174</v>
      </c>
      <c r="D236" s="174" t="s">
        <v>3969</v>
      </c>
      <c r="E236" s="175">
        <v>2</v>
      </c>
      <c r="F236" s="175"/>
      <c r="G236" s="175"/>
      <c r="H236" s="175"/>
      <c r="I236" s="175"/>
      <c r="J236" s="205">
        <f t="shared" si="412"/>
        <v>2</v>
      </c>
      <c r="K236" s="175"/>
      <c r="L236" s="85">
        <f t="shared" si="413"/>
        <v>0</v>
      </c>
      <c r="M236" s="86">
        <f t="shared" si="414"/>
        <v>0</v>
      </c>
      <c r="N236" s="85">
        <f t="shared" si="415"/>
        <v>0</v>
      </c>
      <c r="O236" s="86">
        <f t="shared" si="416"/>
        <v>2</v>
      </c>
      <c r="P236" s="85">
        <f t="shared" si="417"/>
        <v>1</v>
      </c>
      <c r="Q236" s="192"/>
      <c r="R236" s="85">
        <f t="shared" si="418"/>
        <v>0</v>
      </c>
      <c r="S236" s="86">
        <f t="shared" si="419"/>
        <v>0</v>
      </c>
      <c r="T236" s="85">
        <f t="shared" si="420"/>
        <v>0</v>
      </c>
      <c r="U236" s="86">
        <f t="shared" si="421"/>
        <v>2</v>
      </c>
      <c r="V236" s="85">
        <f t="shared" si="422"/>
        <v>1</v>
      </c>
      <c r="W236" s="167"/>
      <c r="X236" s="85">
        <f t="shared" si="423"/>
        <v>0</v>
      </c>
      <c r="Y236" s="86">
        <f t="shared" si="424"/>
        <v>0</v>
      </c>
      <c r="Z236" s="85">
        <f t="shared" si="425"/>
        <v>0</v>
      </c>
      <c r="AA236" s="86">
        <f t="shared" si="426"/>
        <v>2</v>
      </c>
      <c r="AB236" s="85">
        <f t="shared" si="427"/>
        <v>1</v>
      </c>
      <c r="AC236" s="167"/>
      <c r="AD236" s="85">
        <f t="shared" si="428"/>
        <v>0</v>
      </c>
      <c r="AE236" s="86">
        <f t="shared" si="429"/>
        <v>0</v>
      </c>
      <c r="AF236" s="85">
        <f t="shared" si="430"/>
        <v>0</v>
      </c>
      <c r="AG236" s="86">
        <f t="shared" si="431"/>
        <v>2</v>
      </c>
      <c r="AH236" s="85">
        <f t="shared" si="432"/>
        <v>1</v>
      </c>
      <c r="AI236" s="167"/>
      <c r="AJ236" s="85">
        <f t="shared" si="433"/>
        <v>0</v>
      </c>
      <c r="AK236" s="86">
        <f t="shared" si="434"/>
        <v>0</v>
      </c>
      <c r="AL236" s="85">
        <f t="shared" si="435"/>
        <v>0</v>
      </c>
      <c r="AM236" s="86">
        <f t="shared" si="436"/>
        <v>2</v>
      </c>
      <c r="AN236" s="85">
        <f t="shared" si="437"/>
        <v>1</v>
      </c>
      <c r="AO236" s="167"/>
      <c r="AP236" s="85">
        <f t="shared" si="438"/>
        <v>0</v>
      </c>
      <c r="AQ236" s="86">
        <f t="shared" si="439"/>
        <v>0</v>
      </c>
      <c r="AR236" s="85">
        <f t="shared" si="440"/>
        <v>0</v>
      </c>
      <c r="AS236" s="86">
        <f t="shared" si="441"/>
        <v>2</v>
      </c>
      <c r="AT236" s="85">
        <f t="shared" si="442"/>
        <v>1</v>
      </c>
      <c r="AU236" s="167"/>
      <c r="AV236" s="85">
        <f t="shared" si="443"/>
        <v>0</v>
      </c>
      <c r="AW236" s="86">
        <f t="shared" si="444"/>
        <v>0</v>
      </c>
      <c r="AX236" s="85">
        <f t="shared" si="445"/>
        <v>0</v>
      </c>
      <c r="AY236" s="86">
        <f t="shared" si="446"/>
        <v>2</v>
      </c>
      <c r="AZ236" s="85">
        <f t="shared" si="447"/>
        <v>1</v>
      </c>
    </row>
    <row r="237" spans="1:52" ht="33.75">
      <c r="A237" s="182" t="s">
        <v>4916</v>
      </c>
      <c r="B237" s="174" t="s">
        <v>4329</v>
      </c>
      <c r="C237" s="172" t="s">
        <v>4330</v>
      </c>
      <c r="D237" s="174" t="s">
        <v>3988</v>
      </c>
      <c r="E237" s="175">
        <v>2</v>
      </c>
      <c r="F237" s="175"/>
      <c r="G237" s="175"/>
      <c r="H237" s="175"/>
      <c r="I237" s="175"/>
      <c r="J237" s="205">
        <f t="shared" si="412"/>
        <v>2</v>
      </c>
      <c r="K237" s="175"/>
      <c r="L237" s="85">
        <f t="shared" si="413"/>
        <v>0</v>
      </c>
      <c r="M237" s="86">
        <f t="shared" si="414"/>
        <v>0</v>
      </c>
      <c r="N237" s="85">
        <f t="shared" si="415"/>
        <v>0</v>
      </c>
      <c r="O237" s="86">
        <f t="shared" si="416"/>
        <v>2</v>
      </c>
      <c r="P237" s="85">
        <f t="shared" si="417"/>
        <v>1</v>
      </c>
      <c r="Q237" s="192"/>
      <c r="R237" s="85">
        <f t="shared" si="418"/>
        <v>0</v>
      </c>
      <c r="S237" s="86">
        <f t="shared" si="419"/>
        <v>0</v>
      </c>
      <c r="T237" s="85">
        <f t="shared" si="420"/>
        <v>0</v>
      </c>
      <c r="U237" s="86">
        <f t="shared" si="421"/>
        <v>2</v>
      </c>
      <c r="V237" s="85">
        <f t="shared" si="422"/>
        <v>1</v>
      </c>
      <c r="W237" s="167"/>
      <c r="X237" s="85">
        <f t="shared" si="423"/>
        <v>0</v>
      </c>
      <c r="Y237" s="86">
        <f t="shared" si="424"/>
        <v>0</v>
      </c>
      <c r="Z237" s="85">
        <f t="shared" si="425"/>
        <v>0</v>
      </c>
      <c r="AA237" s="86">
        <f t="shared" si="426"/>
        <v>2</v>
      </c>
      <c r="AB237" s="85">
        <f t="shared" si="427"/>
        <v>1</v>
      </c>
      <c r="AC237" s="167"/>
      <c r="AD237" s="85">
        <f t="shared" si="428"/>
        <v>0</v>
      </c>
      <c r="AE237" s="86">
        <f t="shared" si="429"/>
        <v>0</v>
      </c>
      <c r="AF237" s="85">
        <f t="shared" si="430"/>
        <v>0</v>
      </c>
      <c r="AG237" s="86">
        <f t="shared" si="431"/>
        <v>2</v>
      </c>
      <c r="AH237" s="85">
        <f t="shared" si="432"/>
        <v>1</v>
      </c>
      <c r="AI237" s="167"/>
      <c r="AJ237" s="85">
        <f t="shared" si="433"/>
        <v>0</v>
      </c>
      <c r="AK237" s="86">
        <f t="shared" si="434"/>
        <v>0</v>
      </c>
      <c r="AL237" s="85">
        <f t="shared" si="435"/>
        <v>0</v>
      </c>
      <c r="AM237" s="86">
        <f t="shared" si="436"/>
        <v>2</v>
      </c>
      <c r="AN237" s="85">
        <f t="shared" si="437"/>
        <v>1</v>
      </c>
      <c r="AO237" s="167"/>
      <c r="AP237" s="85">
        <f t="shared" si="438"/>
        <v>0</v>
      </c>
      <c r="AQ237" s="86">
        <f t="shared" si="439"/>
        <v>0</v>
      </c>
      <c r="AR237" s="85">
        <f t="shared" si="440"/>
        <v>0</v>
      </c>
      <c r="AS237" s="86">
        <f t="shared" si="441"/>
        <v>2</v>
      </c>
      <c r="AT237" s="85">
        <f t="shared" si="442"/>
        <v>1</v>
      </c>
      <c r="AU237" s="167"/>
      <c r="AV237" s="85">
        <f t="shared" si="443"/>
        <v>0</v>
      </c>
      <c r="AW237" s="86">
        <f t="shared" si="444"/>
        <v>0</v>
      </c>
      <c r="AX237" s="85">
        <f t="shared" si="445"/>
        <v>0</v>
      </c>
      <c r="AY237" s="86">
        <f t="shared" si="446"/>
        <v>2</v>
      </c>
      <c r="AZ237" s="85">
        <f t="shared" si="447"/>
        <v>1</v>
      </c>
    </row>
    <row r="238" spans="1:52" ht="20.100000000000001" customHeight="1">
      <c r="A238" s="182" t="s">
        <v>4917</v>
      </c>
      <c r="B238" s="174" t="s">
        <v>4331</v>
      </c>
      <c r="C238" s="172" t="s">
        <v>4332</v>
      </c>
      <c r="D238" s="174" t="s">
        <v>3969</v>
      </c>
      <c r="E238" s="175">
        <v>2</v>
      </c>
      <c r="F238" s="175"/>
      <c r="G238" s="175"/>
      <c r="H238" s="175"/>
      <c r="I238" s="175"/>
      <c r="J238" s="205">
        <f t="shared" si="412"/>
        <v>2</v>
      </c>
      <c r="K238" s="175"/>
      <c r="L238" s="85">
        <f t="shared" si="211"/>
        <v>0</v>
      </c>
      <c r="M238" s="86">
        <f t="shared" si="212"/>
        <v>0</v>
      </c>
      <c r="N238" s="85">
        <f t="shared" si="213"/>
        <v>0</v>
      </c>
      <c r="O238" s="86">
        <f t="shared" si="214"/>
        <v>2</v>
      </c>
      <c r="P238" s="85">
        <f t="shared" si="215"/>
        <v>1</v>
      </c>
      <c r="Q238" s="192"/>
      <c r="R238" s="85">
        <f t="shared" si="305"/>
        <v>0</v>
      </c>
      <c r="S238" s="86">
        <f t="shared" si="153"/>
        <v>0</v>
      </c>
      <c r="T238" s="85">
        <f t="shared" si="216"/>
        <v>0</v>
      </c>
      <c r="U238" s="86">
        <f t="shared" si="217"/>
        <v>2</v>
      </c>
      <c r="V238" s="85">
        <f t="shared" si="218"/>
        <v>1</v>
      </c>
      <c r="W238" s="167"/>
      <c r="X238" s="85">
        <f t="shared" si="154"/>
        <v>0</v>
      </c>
      <c r="Y238" s="86">
        <f t="shared" si="155"/>
        <v>0</v>
      </c>
      <c r="Z238" s="85">
        <f t="shared" si="219"/>
        <v>0</v>
      </c>
      <c r="AA238" s="86">
        <f t="shared" si="220"/>
        <v>2</v>
      </c>
      <c r="AB238" s="85">
        <f t="shared" si="221"/>
        <v>1</v>
      </c>
      <c r="AC238" s="167"/>
      <c r="AD238" s="85">
        <f t="shared" si="156"/>
        <v>0</v>
      </c>
      <c r="AE238" s="86">
        <f t="shared" si="157"/>
        <v>0</v>
      </c>
      <c r="AF238" s="85">
        <f t="shared" si="222"/>
        <v>0</v>
      </c>
      <c r="AG238" s="86">
        <f t="shared" si="223"/>
        <v>2</v>
      </c>
      <c r="AH238" s="85">
        <f t="shared" si="224"/>
        <v>1</v>
      </c>
      <c r="AI238" s="167"/>
      <c r="AJ238" s="85">
        <f t="shared" si="158"/>
        <v>0</v>
      </c>
      <c r="AK238" s="86">
        <f t="shared" si="159"/>
        <v>0</v>
      </c>
      <c r="AL238" s="85">
        <f t="shared" si="225"/>
        <v>0</v>
      </c>
      <c r="AM238" s="86">
        <f t="shared" si="226"/>
        <v>2</v>
      </c>
      <c r="AN238" s="85">
        <f t="shared" si="227"/>
        <v>1</v>
      </c>
      <c r="AO238" s="167"/>
      <c r="AP238" s="85">
        <f t="shared" si="160"/>
        <v>0</v>
      </c>
      <c r="AQ238" s="86">
        <f t="shared" si="161"/>
        <v>0</v>
      </c>
      <c r="AR238" s="85">
        <f t="shared" si="228"/>
        <v>0</v>
      </c>
      <c r="AS238" s="86">
        <f t="shared" si="229"/>
        <v>2</v>
      </c>
      <c r="AT238" s="85">
        <f t="shared" si="230"/>
        <v>1</v>
      </c>
      <c r="AU238" s="167"/>
      <c r="AV238" s="85">
        <f t="shared" si="162"/>
        <v>0</v>
      </c>
      <c r="AW238" s="86">
        <f t="shared" si="163"/>
        <v>0</v>
      </c>
      <c r="AX238" s="85">
        <f t="shared" si="231"/>
        <v>0</v>
      </c>
      <c r="AY238" s="86">
        <f t="shared" si="232"/>
        <v>2</v>
      </c>
      <c r="AZ238" s="85">
        <f t="shared" si="233"/>
        <v>1</v>
      </c>
    </row>
    <row r="239" spans="1:52" ht="20.100000000000001" customHeight="1">
      <c r="A239" s="182" t="s">
        <v>4918</v>
      </c>
      <c r="B239" s="174" t="s">
        <v>4333</v>
      </c>
      <c r="C239" s="172" t="s">
        <v>4334</v>
      </c>
      <c r="D239" s="174" t="s">
        <v>3969</v>
      </c>
      <c r="E239" s="175">
        <v>2</v>
      </c>
      <c r="F239" s="175"/>
      <c r="G239" s="175"/>
      <c r="H239" s="175"/>
      <c r="I239" s="175"/>
      <c r="J239" s="205">
        <f t="shared" si="412"/>
        <v>2</v>
      </c>
      <c r="K239" s="175"/>
      <c r="L239" s="85">
        <f t="shared" si="211"/>
        <v>0</v>
      </c>
      <c r="M239" s="86">
        <f t="shared" si="212"/>
        <v>0</v>
      </c>
      <c r="N239" s="85">
        <f t="shared" si="213"/>
        <v>0</v>
      </c>
      <c r="O239" s="86">
        <f t="shared" si="214"/>
        <v>2</v>
      </c>
      <c r="P239" s="85">
        <f t="shared" si="215"/>
        <v>1</v>
      </c>
      <c r="Q239" s="192"/>
      <c r="R239" s="85">
        <f t="shared" si="305"/>
        <v>0</v>
      </c>
      <c r="S239" s="86">
        <f t="shared" si="153"/>
        <v>0</v>
      </c>
      <c r="T239" s="85">
        <f t="shared" si="216"/>
        <v>0</v>
      </c>
      <c r="U239" s="86">
        <f t="shared" si="217"/>
        <v>2</v>
      </c>
      <c r="V239" s="85">
        <f t="shared" si="218"/>
        <v>1</v>
      </c>
      <c r="W239" s="167"/>
      <c r="X239" s="85">
        <f t="shared" si="154"/>
        <v>0</v>
      </c>
      <c r="Y239" s="86">
        <f t="shared" si="155"/>
        <v>0</v>
      </c>
      <c r="Z239" s="85">
        <f t="shared" si="219"/>
        <v>0</v>
      </c>
      <c r="AA239" s="86">
        <f t="shared" si="220"/>
        <v>2</v>
      </c>
      <c r="AB239" s="85">
        <f t="shared" si="221"/>
        <v>1</v>
      </c>
      <c r="AC239" s="167"/>
      <c r="AD239" s="85">
        <f t="shared" si="156"/>
        <v>0</v>
      </c>
      <c r="AE239" s="86">
        <f t="shared" si="157"/>
        <v>0</v>
      </c>
      <c r="AF239" s="85">
        <f t="shared" si="222"/>
        <v>0</v>
      </c>
      <c r="AG239" s="86">
        <f t="shared" si="223"/>
        <v>2</v>
      </c>
      <c r="AH239" s="85">
        <f t="shared" si="224"/>
        <v>1</v>
      </c>
      <c r="AI239" s="167"/>
      <c r="AJ239" s="85">
        <f t="shared" si="158"/>
        <v>0</v>
      </c>
      <c r="AK239" s="86">
        <f t="shared" si="159"/>
        <v>0</v>
      </c>
      <c r="AL239" s="85">
        <f t="shared" si="225"/>
        <v>0</v>
      </c>
      <c r="AM239" s="86">
        <f t="shared" si="226"/>
        <v>2</v>
      </c>
      <c r="AN239" s="85">
        <f t="shared" si="227"/>
        <v>1</v>
      </c>
      <c r="AO239" s="167"/>
      <c r="AP239" s="85">
        <f t="shared" si="160"/>
        <v>0</v>
      </c>
      <c r="AQ239" s="86">
        <f t="shared" si="161"/>
        <v>0</v>
      </c>
      <c r="AR239" s="85">
        <f t="shared" si="228"/>
        <v>0</v>
      </c>
      <c r="AS239" s="86">
        <f t="shared" si="229"/>
        <v>2</v>
      </c>
      <c r="AT239" s="85">
        <f t="shared" si="230"/>
        <v>1</v>
      </c>
      <c r="AU239" s="167"/>
      <c r="AV239" s="85">
        <f t="shared" si="162"/>
        <v>0</v>
      </c>
      <c r="AW239" s="86">
        <f t="shared" si="163"/>
        <v>0</v>
      </c>
      <c r="AX239" s="85">
        <f t="shared" si="231"/>
        <v>0</v>
      </c>
      <c r="AY239" s="86">
        <f t="shared" si="232"/>
        <v>2</v>
      </c>
      <c r="AZ239" s="85">
        <f t="shared" si="233"/>
        <v>1</v>
      </c>
    </row>
    <row r="240" spans="1:52" ht="33.75">
      <c r="A240" s="182" t="s">
        <v>4919</v>
      </c>
      <c r="B240" s="174" t="s">
        <v>4335</v>
      </c>
      <c r="C240" s="172" t="s">
        <v>4336</v>
      </c>
      <c r="D240" s="174" t="s">
        <v>3969</v>
      </c>
      <c r="E240" s="175">
        <v>4</v>
      </c>
      <c r="F240" s="175"/>
      <c r="G240" s="175"/>
      <c r="H240" s="175"/>
      <c r="I240" s="175"/>
      <c r="J240" s="205">
        <f t="shared" si="412"/>
        <v>4</v>
      </c>
      <c r="K240" s="175"/>
      <c r="L240" s="85">
        <f t="shared" si="211"/>
        <v>0</v>
      </c>
      <c r="M240" s="86">
        <f t="shared" si="212"/>
        <v>0</v>
      </c>
      <c r="N240" s="85">
        <f t="shared" si="213"/>
        <v>0</v>
      </c>
      <c r="O240" s="86">
        <f t="shared" si="214"/>
        <v>4</v>
      </c>
      <c r="P240" s="85">
        <f t="shared" si="215"/>
        <v>1</v>
      </c>
      <c r="Q240" s="192"/>
      <c r="R240" s="85">
        <f t="shared" si="305"/>
        <v>0</v>
      </c>
      <c r="S240" s="86">
        <f t="shared" si="153"/>
        <v>0</v>
      </c>
      <c r="T240" s="85">
        <f t="shared" si="216"/>
        <v>0</v>
      </c>
      <c r="U240" s="86">
        <f t="shared" si="217"/>
        <v>4</v>
      </c>
      <c r="V240" s="85">
        <f t="shared" si="218"/>
        <v>1</v>
      </c>
      <c r="W240" s="167"/>
      <c r="X240" s="85">
        <f t="shared" si="154"/>
        <v>0</v>
      </c>
      <c r="Y240" s="86">
        <f t="shared" si="155"/>
        <v>0</v>
      </c>
      <c r="Z240" s="85">
        <f t="shared" si="219"/>
        <v>0</v>
      </c>
      <c r="AA240" s="86">
        <f t="shared" si="220"/>
        <v>4</v>
      </c>
      <c r="AB240" s="85">
        <f t="shared" si="221"/>
        <v>1</v>
      </c>
      <c r="AC240" s="167"/>
      <c r="AD240" s="85">
        <f t="shared" si="156"/>
        <v>0</v>
      </c>
      <c r="AE240" s="86">
        <f t="shared" si="157"/>
        <v>0</v>
      </c>
      <c r="AF240" s="85">
        <f t="shared" si="222"/>
        <v>0</v>
      </c>
      <c r="AG240" s="86">
        <f t="shared" si="223"/>
        <v>4</v>
      </c>
      <c r="AH240" s="85">
        <f t="shared" si="224"/>
        <v>1</v>
      </c>
      <c r="AI240" s="167"/>
      <c r="AJ240" s="85">
        <f t="shared" si="158"/>
        <v>0</v>
      </c>
      <c r="AK240" s="86">
        <f t="shared" si="159"/>
        <v>0</v>
      </c>
      <c r="AL240" s="85">
        <f t="shared" si="225"/>
        <v>0</v>
      </c>
      <c r="AM240" s="86">
        <f t="shared" si="226"/>
        <v>4</v>
      </c>
      <c r="AN240" s="85">
        <f t="shared" si="227"/>
        <v>1</v>
      </c>
      <c r="AO240" s="167"/>
      <c r="AP240" s="85">
        <f t="shared" si="160"/>
        <v>0</v>
      </c>
      <c r="AQ240" s="86">
        <f t="shared" si="161"/>
        <v>0</v>
      </c>
      <c r="AR240" s="85">
        <f t="shared" si="228"/>
        <v>0</v>
      </c>
      <c r="AS240" s="86">
        <f t="shared" si="229"/>
        <v>4</v>
      </c>
      <c r="AT240" s="85">
        <f t="shared" si="230"/>
        <v>1</v>
      </c>
      <c r="AU240" s="167"/>
      <c r="AV240" s="85">
        <f t="shared" si="162"/>
        <v>0</v>
      </c>
      <c r="AW240" s="86">
        <f t="shared" si="163"/>
        <v>0</v>
      </c>
      <c r="AX240" s="85">
        <f t="shared" si="231"/>
        <v>0</v>
      </c>
      <c r="AY240" s="86">
        <f t="shared" si="232"/>
        <v>4</v>
      </c>
      <c r="AZ240" s="85">
        <f t="shared" si="233"/>
        <v>1</v>
      </c>
    </row>
    <row r="241" spans="1:52" ht="45">
      <c r="A241" s="181" t="s">
        <v>4920</v>
      </c>
      <c r="B241" s="178" t="s">
        <v>3875</v>
      </c>
      <c r="C241" s="179"/>
      <c r="D241" s="179"/>
      <c r="E241" s="179"/>
      <c r="F241" s="179"/>
      <c r="G241" s="179"/>
      <c r="H241" s="179"/>
      <c r="I241" s="179"/>
      <c r="J241" s="179"/>
      <c r="K241" s="175"/>
      <c r="L241" s="85"/>
      <c r="M241" s="85"/>
      <c r="N241" s="85"/>
      <c r="O241" s="85"/>
      <c r="P241" s="85"/>
      <c r="Q241" s="193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</row>
    <row r="242" spans="1:52" ht="22.5">
      <c r="A242" s="182" t="s">
        <v>4922</v>
      </c>
      <c r="B242" s="174" t="s">
        <v>4337</v>
      </c>
      <c r="C242" s="172" t="s">
        <v>4338</v>
      </c>
      <c r="D242" s="174" t="s">
        <v>3940</v>
      </c>
      <c r="E242" s="175">
        <v>4.3</v>
      </c>
      <c r="F242" s="175"/>
      <c r="G242" s="175"/>
      <c r="H242" s="175"/>
      <c r="I242" s="175"/>
      <c r="J242" s="205">
        <f t="shared" ref="J242:J276" si="448">IF(D242="","",SUM(E242,F242,H242))</f>
        <v>4.3</v>
      </c>
      <c r="K242" s="175"/>
      <c r="L242" s="85">
        <f t="shared" si="211"/>
        <v>0</v>
      </c>
      <c r="M242" s="86">
        <f t="shared" si="212"/>
        <v>0</v>
      </c>
      <c r="N242" s="85">
        <f t="shared" si="213"/>
        <v>0</v>
      </c>
      <c r="O242" s="86">
        <f t="shared" si="214"/>
        <v>4.3</v>
      </c>
      <c r="P242" s="85">
        <f t="shared" si="215"/>
        <v>1</v>
      </c>
      <c r="Q242" s="187"/>
      <c r="R242" s="85">
        <f t="shared" si="305"/>
        <v>0</v>
      </c>
      <c r="S242" s="86">
        <f t="shared" si="153"/>
        <v>0</v>
      </c>
      <c r="T242" s="85">
        <f t="shared" si="216"/>
        <v>0</v>
      </c>
      <c r="U242" s="86">
        <f t="shared" si="217"/>
        <v>4.3</v>
      </c>
      <c r="V242" s="85">
        <f t="shared" si="218"/>
        <v>1</v>
      </c>
      <c r="W242" s="167"/>
      <c r="X242" s="85">
        <f t="shared" si="154"/>
        <v>0</v>
      </c>
      <c r="Y242" s="86">
        <f t="shared" si="155"/>
        <v>0</v>
      </c>
      <c r="Z242" s="85">
        <f t="shared" si="219"/>
        <v>0</v>
      </c>
      <c r="AA242" s="86">
        <f t="shared" si="220"/>
        <v>4.3</v>
      </c>
      <c r="AB242" s="85">
        <f t="shared" si="221"/>
        <v>1</v>
      </c>
      <c r="AC242" s="167"/>
      <c r="AD242" s="85">
        <f t="shared" si="156"/>
        <v>0</v>
      </c>
      <c r="AE242" s="86">
        <f t="shared" si="157"/>
        <v>0</v>
      </c>
      <c r="AF242" s="85">
        <f t="shared" si="222"/>
        <v>0</v>
      </c>
      <c r="AG242" s="86">
        <f t="shared" si="223"/>
        <v>4.3</v>
      </c>
      <c r="AH242" s="85">
        <f t="shared" si="224"/>
        <v>1</v>
      </c>
      <c r="AI242" s="167"/>
      <c r="AJ242" s="85">
        <f t="shared" si="158"/>
        <v>0</v>
      </c>
      <c r="AK242" s="86">
        <f t="shared" si="159"/>
        <v>0</v>
      </c>
      <c r="AL242" s="85">
        <f t="shared" si="225"/>
        <v>0</v>
      </c>
      <c r="AM242" s="86">
        <f t="shared" si="226"/>
        <v>4.3</v>
      </c>
      <c r="AN242" s="85">
        <f t="shared" si="227"/>
        <v>1</v>
      </c>
      <c r="AO242" s="167"/>
      <c r="AP242" s="85">
        <f t="shared" si="160"/>
        <v>0</v>
      </c>
      <c r="AQ242" s="86">
        <f t="shared" si="161"/>
        <v>0</v>
      </c>
      <c r="AR242" s="85">
        <f t="shared" si="228"/>
        <v>0</v>
      </c>
      <c r="AS242" s="86">
        <f t="shared" si="229"/>
        <v>4.3</v>
      </c>
      <c r="AT242" s="85">
        <f t="shared" si="230"/>
        <v>1</v>
      </c>
      <c r="AU242" s="167"/>
      <c r="AV242" s="85">
        <f t="shared" si="162"/>
        <v>0</v>
      </c>
      <c r="AW242" s="86">
        <f t="shared" si="163"/>
        <v>0</v>
      </c>
      <c r="AX242" s="85">
        <f t="shared" si="231"/>
        <v>0</v>
      </c>
      <c r="AY242" s="86">
        <f t="shared" si="232"/>
        <v>4.3</v>
      </c>
      <c r="AZ242" s="85">
        <f t="shared" si="233"/>
        <v>1</v>
      </c>
    </row>
    <row r="243" spans="1:52" ht="22.5">
      <c r="A243" s="182" t="s">
        <v>4923</v>
      </c>
      <c r="B243" s="174" t="s">
        <v>4339</v>
      </c>
      <c r="C243" s="172" t="s">
        <v>4340</v>
      </c>
      <c r="D243" s="174" t="s">
        <v>3969</v>
      </c>
      <c r="E243" s="175">
        <v>2</v>
      </c>
      <c r="F243" s="175"/>
      <c r="G243" s="175"/>
      <c r="H243" s="175"/>
      <c r="I243" s="175"/>
      <c r="J243" s="205">
        <f t="shared" si="448"/>
        <v>2</v>
      </c>
      <c r="K243" s="175"/>
      <c r="L243" s="85">
        <f t="shared" si="211"/>
        <v>0</v>
      </c>
      <c r="M243" s="86">
        <f t="shared" si="212"/>
        <v>0</v>
      </c>
      <c r="N243" s="85">
        <f t="shared" si="213"/>
        <v>0</v>
      </c>
      <c r="O243" s="86">
        <f t="shared" si="214"/>
        <v>2</v>
      </c>
      <c r="P243" s="85">
        <f t="shared" si="215"/>
        <v>1</v>
      </c>
      <c r="Q243" s="187"/>
      <c r="R243" s="85">
        <f t="shared" si="305"/>
        <v>0</v>
      </c>
      <c r="S243" s="86">
        <f t="shared" si="153"/>
        <v>0</v>
      </c>
      <c r="T243" s="85">
        <f t="shared" si="216"/>
        <v>0</v>
      </c>
      <c r="U243" s="86">
        <f t="shared" si="217"/>
        <v>2</v>
      </c>
      <c r="V243" s="85">
        <f t="shared" si="218"/>
        <v>1</v>
      </c>
      <c r="W243" s="167"/>
      <c r="X243" s="85">
        <f t="shared" si="154"/>
        <v>0</v>
      </c>
      <c r="Y243" s="86">
        <f t="shared" si="155"/>
        <v>0</v>
      </c>
      <c r="Z243" s="85">
        <f t="shared" si="219"/>
        <v>0</v>
      </c>
      <c r="AA243" s="86">
        <f t="shared" si="220"/>
        <v>2</v>
      </c>
      <c r="AB243" s="85">
        <f t="shared" si="221"/>
        <v>1</v>
      </c>
      <c r="AC243" s="167"/>
      <c r="AD243" s="85">
        <f t="shared" si="156"/>
        <v>0</v>
      </c>
      <c r="AE243" s="86">
        <f t="shared" si="157"/>
        <v>0</v>
      </c>
      <c r="AF243" s="85">
        <f t="shared" si="222"/>
        <v>0</v>
      </c>
      <c r="AG243" s="86">
        <f t="shared" si="223"/>
        <v>2</v>
      </c>
      <c r="AH243" s="85">
        <f t="shared" si="224"/>
        <v>1</v>
      </c>
      <c r="AI243" s="167"/>
      <c r="AJ243" s="85">
        <f t="shared" si="158"/>
        <v>0</v>
      </c>
      <c r="AK243" s="86">
        <f t="shared" si="159"/>
        <v>0</v>
      </c>
      <c r="AL243" s="85">
        <f t="shared" si="225"/>
        <v>0</v>
      </c>
      <c r="AM243" s="86">
        <f t="shared" si="226"/>
        <v>2</v>
      </c>
      <c r="AN243" s="85">
        <f t="shared" si="227"/>
        <v>1</v>
      </c>
      <c r="AO243" s="167"/>
      <c r="AP243" s="85">
        <f t="shared" si="160"/>
        <v>0</v>
      </c>
      <c r="AQ243" s="86">
        <f t="shared" si="161"/>
        <v>0</v>
      </c>
      <c r="AR243" s="85">
        <f t="shared" si="228"/>
        <v>0</v>
      </c>
      <c r="AS243" s="86">
        <f t="shared" si="229"/>
        <v>2</v>
      </c>
      <c r="AT243" s="85">
        <f t="shared" si="230"/>
        <v>1</v>
      </c>
      <c r="AU243" s="167"/>
      <c r="AV243" s="85">
        <f t="shared" si="162"/>
        <v>0</v>
      </c>
      <c r="AW243" s="86">
        <f t="shared" si="163"/>
        <v>0</v>
      </c>
      <c r="AX243" s="85">
        <f t="shared" si="231"/>
        <v>0</v>
      </c>
      <c r="AY243" s="86">
        <f t="shared" si="232"/>
        <v>2</v>
      </c>
      <c r="AZ243" s="85">
        <f t="shared" si="233"/>
        <v>1</v>
      </c>
    </row>
    <row r="244" spans="1:52" ht="33.75">
      <c r="A244" s="182" t="s">
        <v>4924</v>
      </c>
      <c r="B244" s="174" t="s">
        <v>4341</v>
      </c>
      <c r="C244" s="172" t="s">
        <v>4342</v>
      </c>
      <c r="D244" s="174" t="s">
        <v>3969</v>
      </c>
      <c r="E244" s="175">
        <v>2</v>
      </c>
      <c r="F244" s="175"/>
      <c r="G244" s="175"/>
      <c r="H244" s="175"/>
      <c r="I244" s="175"/>
      <c r="J244" s="205">
        <f t="shared" si="448"/>
        <v>2</v>
      </c>
      <c r="K244" s="175"/>
      <c r="L244" s="85">
        <f t="shared" si="211"/>
        <v>0</v>
      </c>
      <c r="M244" s="86">
        <f t="shared" si="212"/>
        <v>0</v>
      </c>
      <c r="N244" s="85">
        <f t="shared" si="213"/>
        <v>0</v>
      </c>
      <c r="O244" s="86">
        <f t="shared" si="214"/>
        <v>2</v>
      </c>
      <c r="P244" s="85">
        <f t="shared" si="215"/>
        <v>1</v>
      </c>
      <c r="Q244" s="187"/>
      <c r="R244" s="85">
        <f t="shared" si="305"/>
        <v>0</v>
      </c>
      <c r="S244" s="86">
        <f t="shared" si="153"/>
        <v>0</v>
      </c>
      <c r="T244" s="85">
        <f t="shared" si="216"/>
        <v>0</v>
      </c>
      <c r="U244" s="86">
        <f t="shared" si="217"/>
        <v>2</v>
      </c>
      <c r="V244" s="85">
        <f t="shared" si="218"/>
        <v>1</v>
      </c>
      <c r="W244" s="167"/>
      <c r="X244" s="85">
        <f t="shared" si="154"/>
        <v>0</v>
      </c>
      <c r="Y244" s="86">
        <f t="shared" si="155"/>
        <v>0</v>
      </c>
      <c r="Z244" s="85">
        <f t="shared" si="219"/>
        <v>0</v>
      </c>
      <c r="AA244" s="86">
        <f t="shared" si="220"/>
        <v>2</v>
      </c>
      <c r="AB244" s="85">
        <f t="shared" si="221"/>
        <v>1</v>
      </c>
      <c r="AC244" s="167"/>
      <c r="AD244" s="85">
        <f t="shared" si="156"/>
        <v>0</v>
      </c>
      <c r="AE244" s="86">
        <f t="shared" si="157"/>
        <v>0</v>
      </c>
      <c r="AF244" s="85">
        <f t="shared" si="222"/>
        <v>0</v>
      </c>
      <c r="AG244" s="86">
        <f t="shared" si="223"/>
        <v>2</v>
      </c>
      <c r="AH244" s="85">
        <f t="shared" si="224"/>
        <v>1</v>
      </c>
      <c r="AI244" s="167"/>
      <c r="AJ244" s="85">
        <f t="shared" si="158"/>
        <v>0</v>
      </c>
      <c r="AK244" s="86">
        <f t="shared" si="159"/>
        <v>0</v>
      </c>
      <c r="AL244" s="85">
        <f t="shared" si="225"/>
        <v>0</v>
      </c>
      <c r="AM244" s="86">
        <f t="shared" si="226"/>
        <v>2</v>
      </c>
      <c r="AN244" s="85">
        <f t="shared" si="227"/>
        <v>1</v>
      </c>
      <c r="AO244" s="167"/>
      <c r="AP244" s="85">
        <f t="shared" si="160"/>
        <v>0</v>
      </c>
      <c r="AQ244" s="86">
        <f t="shared" si="161"/>
        <v>0</v>
      </c>
      <c r="AR244" s="85">
        <f t="shared" si="228"/>
        <v>0</v>
      </c>
      <c r="AS244" s="86">
        <f t="shared" si="229"/>
        <v>2</v>
      </c>
      <c r="AT244" s="85">
        <f t="shared" si="230"/>
        <v>1</v>
      </c>
      <c r="AU244" s="167"/>
      <c r="AV244" s="85">
        <f t="shared" si="162"/>
        <v>0</v>
      </c>
      <c r="AW244" s="86">
        <f t="shared" si="163"/>
        <v>0</v>
      </c>
      <c r="AX244" s="85">
        <f t="shared" si="231"/>
        <v>0</v>
      </c>
      <c r="AY244" s="86">
        <f t="shared" si="232"/>
        <v>2</v>
      </c>
      <c r="AZ244" s="85">
        <f t="shared" si="233"/>
        <v>1</v>
      </c>
    </row>
    <row r="245" spans="1:52" ht="22.5">
      <c r="A245" s="182" t="s">
        <v>4925</v>
      </c>
      <c r="B245" s="174" t="s">
        <v>4343</v>
      </c>
      <c r="C245" s="172" t="s">
        <v>4344</v>
      </c>
      <c r="D245" s="174" t="s">
        <v>3969</v>
      </c>
      <c r="E245" s="175">
        <v>2</v>
      </c>
      <c r="F245" s="175"/>
      <c r="G245" s="175"/>
      <c r="H245" s="175"/>
      <c r="I245" s="175"/>
      <c r="J245" s="205">
        <f t="shared" si="448"/>
        <v>2</v>
      </c>
      <c r="K245" s="175"/>
      <c r="L245" s="85">
        <f t="shared" si="211"/>
        <v>0</v>
      </c>
      <c r="M245" s="86">
        <f t="shared" si="212"/>
        <v>0</v>
      </c>
      <c r="N245" s="85">
        <f t="shared" si="213"/>
        <v>0</v>
      </c>
      <c r="O245" s="86">
        <f t="shared" si="214"/>
        <v>2</v>
      </c>
      <c r="P245" s="85">
        <f t="shared" si="215"/>
        <v>1</v>
      </c>
      <c r="Q245" s="187"/>
      <c r="R245" s="85">
        <f t="shared" si="305"/>
        <v>0</v>
      </c>
      <c r="S245" s="86">
        <f t="shared" si="153"/>
        <v>0</v>
      </c>
      <c r="T245" s="85">
        <f t="shared" si="216"/>
        <v>0</v>
      </c>
      <c r="U245" s="86">
        <f t="shared" si="217"/>
        <v>2</v>
      </c>
      <c r="V245" s="85">
        <f t="shared" si="218"/>
        <v>1</v>
      </c>
      <c r="W245" s="167"/>
      <c r="X245" s="85">
        <f t="shared" si="154"/>
        <v>0</v>
      </c>
      <c r="Y245" s="86">
        <f t="shared" si="155"/>
        <v>0</v>
      </c>
      <c r="Z245" s="85">
        <f t="shared" si="219"/>
        <v>0</v>
      </c>
      <c r="AA245" s="86">
        <f t="shared" si="220"/>
        <v>2</v>
      </c>
      <c r="AB245" s="85">
        <f t="shared" si="221"/>
        <v>1</v>
      </c>
      <c r="AC245" s="167"/>
      <c r="AD245" s="85">
        <f t="shared" si="156"/>
        <v>0</v>
      </c>
      <c r="AE245" s="86">
        <f t="shared" si="157"/>
        <v>0</v>
      </c>
      <c r="AF245" s="85">
        <f t="shared" si="222"/>
        <v>0</v>
      </c>
      <c r="AG245" s="86">
        <f t="shared" si="223"/>
        <v>2</v>
      </c>
      <c r="AH245" s="85">
        <f t="shared" si="224"/>
        <v>1</v>
      </c>
      <c r="AI245" s="167"/>
      <c r="AJ245" s="85">
        <f t="shared" si="158"/>
        <v>0</v>
      </c>
      <c r="AK245" s="86">
        <f t="shared" si="159"/>
        <v>0</v>
      </c>
      <c r="AL245" s="85">
        <f t="shared" si="225"/>
        <v>0</v>
      </c>
      <c r="AM245" s="86">
        <f t="shared" si="226"/>
        <v>2</v>
      </c>
      <c r="AN245" s="85">
        <f t="shared" si="227"/>
        <v>1</v>
      </c>
      <c r="AO245" s="167"/>
      <c r="AP245" s="85">
        <f t="shared" si="160"/>
        <v>0</v>
      </c>
      <c r="AQ245" s="86">
        <f t="shared" si="161"/>
        <v>0</v>
      </c>
      <c r="AR245" s="85">
        <f t="shared" si="228"/>
        <v>0</v>
      </c>
      <c r="AS245" s="86">
        <f t="shared" si="229"/>
        <v>2</v>
      </c>
      <c r="AT245" s="85">
        <f t="shared" si="230"/>
        <v>1</v>
      </c>
      <c r="AU245" s="167"/>
      <c r="AV245" s="85">
        <f t="shared" si="162"/>
        <v>0</v>
      </c>
      <c r="AW245" s="86">
        <f t="shared" si="163"/>
        <v>0</v>
      </c>
      <c r="AX245" s="85">
        <f t="shared" si="231"/>
        <v>0</v>
      </c>
      <c r="AY245" s="86">
        <f t="shared" si="232"/>
        <v>2</v>
      </c>
      <c r="AZ245" s="85">
        <f t="shared" si="233"/>
        <v>1</v>
      </c>
    </row>
    <row r="246" spans="1:52" ht="33.75">
      <c r="A246" s="182" t="s">
        <v>4926</v>
      </c>
      <c r="B246" s="174" t="s">
        <v>4345</v>
      </c>
      <c r="C246" s="172" t="s">
        <v>4346</v>
      </c>
      <c r="D246" s="174" t="s">
        <v>3969</v>
      </c>
      <c r="E246" s="175">
        <v>2</v>
      </c>
      <c r="F246" s="175"/>
      <c r="G246" s="175"/>
      <c r="H246" s="175"/>
      <c r="I246" s="175"/>
      <c r="J246" s="205">
        <f t="shared" si="448"/>
        <v>2</v>
      </c>
      <c r="K246" s="175"/>
      <c r="L246" s="85">
        <f t="shared" si="211"/>
        <v>0</v>
      </c>
      <c r="M246" s="86">
        <f t="shared" si="212"/>
        <v>0</v>
      </c>
      <c r="N246" s="85">
        <f t="shared" si="213"/>
        <v>0</v>
      </c>
      <c r="O246" s="86">
        <f t="shared" si="214"/>
        <v>2</v>
      </c>
      <c r="P246" s="85">
        <f t="shared" si="215"/>
        <v>1</v>
      </c>
      <c r="Q246" s="187"/>
      <c r="R246" s="85">
        <f t="shared" si="305"/>
        <v>0</v>
      </c>
      <c r="S246" s="86">
        <f t="shared" si="153"/>
        <v>0</v>
      </c>
      <c r="T246" s="85">
        <f t="shared" si="216"/>
        <v>0</v>
      </c>
      <c r="U246" s="86">
        <f t="shared" si="217"/>
        <v>2</v>
      </c>
      <c r="V246" s="85">
        <f t="shared" si="218"/>
        <v>1</v>
      </c>
      <c r="W246" s="167"/>
      <c r="X246" s="85">
        <f t="shared" si="154"/>
        <v>0</v>
      </c>
      <c r="Y246" s="86">
        <f t="shared" si="155"/>
        <v>0</v>
      </c>
      <c r="Z246" s="85">
        <f t="shared" si="219"/>
        <v>0</v>
      </c>
      <c r="AA246" s="86">
        <f t="shared" si="220"/>
        <v>2</v>
      </c>
      <c r="AB246" s="85">
        <f t="shared" si="221"/>
        <v>1</v>
      </c>
      <c r="AC246" s="167"/>
      <c r="AD246" s="85">
        <f t="shared" si="156"/>
        <v>0</v>
      </c>
      <c r="AE246" s="86">
        <f t="shared" si="157"/>
        <v>0</v>
      </c>
      <c r="AF246" s="85">
        <f t="shared" si="222"/>
        <v>0</v>
      </c>
      <c r="AG246" s="86">
        <f t="shared" si="223"/>
        <v>2</v>
      </c>
      <c r="AH246" s="85">
        <f t="shared" si="224"/>
        <v>1</v>
      </c>
      <c r="AI246" s="167"/>
      <c r="AJ246" s="85">
        <f t="shared" si="158"/>
        <v>0</v>
      </c>
      <c r="AK246" s="86">
        <f t="shared" si="159"/>
        <v>0</v>
      </c>
      <c r="AL246" s="85">
        <f t="shared" si="225"/>
        <v>0</v>
      </c>
      <c r="AM246" s="86">
        <f t="shared" si="226"/>
        <v>2</v>
      </c>
      <c r="AN246" s="85">
        <f t="shared" si="227"/>
        <v>1</v>
      </c>
      <c r="AO246" s="167"/>
      <c r="AP246" s="85">
        <f t="shared" si="160"/>
        <v>0</v>
      </c>
      <c r="AQ246" s="86">
        <f t="shared" si="161"/>
        <v>0</v>
      </c>
      <c r="AR246" s="85">
        <f t="shared" si="228"/>
        <v>0</v>
      </c>
      <c r="AS246" s="86">
        <f t="shared" si="229"/>
        <v>2</v>
      </c>
      <c r="AT246" s="85">
        <f t="shared" si="230"/>
        <v>1</v>
      </c>
      <c r="AU246" s="167"/>
      <c r="AV246" s="85">
        <f t="shared" si="162"/>
        <v>0</v>
      </c>
      <c r="AW246" s="86">
        <f t="shared" si="163"/>
        <v>0</v>
      </c>
      <c r="AX246" s="85">
        <f t="shared" si="231"/>
        <v>0</v>
      </c>
      <c r="AY246" s="86">
        <f t="shared" si="232"/>
        <v>2</v>
      </c>
      <c r="AZ246" s="85">
        <f t="shared" si="233"/>
        <v>1</v>
      </c>
    </row>
    <row r="247" spans="1:52" ht="22.5">
      <c r="A247" s="182" t="s">
        <v>4927</v>
      </c>
      <c r="B247" s="174" t="s">
        <v>4347</v>
      </c>
      <c r="C247" s="172" t="s">
        <v>4348</v>
      </c>
      <c r="D247" s="174" t="s">
        <v>3969</v>
      </c>
      <c r="E247" s="175">
        <v>2</v>
      </c>
      <c r="F247" s="175"/>
      <c r="G247" s="175"/>
      <c r="H247" s="175"/>
      <c r="I247" s="175"/>
      <c r="J247" s="205">
        <f t="shared" si="448"/>
        <v>2</v>
      </c>
      <c r="K247" s="175"/>
      <c r="L247" s="85">
        <f t="shared" si="211"/>
        <v>0</v>
      </c>
      <c r="M247" s="86">
        <f t="shared" si="212"/>
        <v>0</v>
      </c>
      <c r="N247" s="85">
        <f t="shared" si="213"/>
        <v>0</v>
      </c>
      <c r="O247" s="86">
        <f t="shared" si="214"/>
        <v>2</v>
      </c>
      <c r="P247" s="85">
        <f t="shared" si="215"/>
        <v>1</v>
      </c>
      <c r="Q247" s="187"/>
      <c r="R247" s="85">
        <f t="shared" si="305"/>
        <v>0</v>
      </c>
      <c r="S247" s="86">
        <f t="shared" si="153"/>
        <v>0</v>
      </c>
      <c r="T247" s="85">
        <f t="shared" si="216"/>
        <v>0</v>
      </c>
      <c r="U247" s="86">
        <f t="shared" si="217"/>
        <v>2</v>
      </c>
      <c r="V247" s="85">
        <f t="shared" si="218"/>
        <v>1</v>
      </c>
      <c r="W247" s="167"/>
      <c r="X247" s="85">
        <f t="shared" si="154"/>
        <v>0</v>
      </c>
      <c r="Y247" s="86">
        <f t="shared" si="155"/>
        <v>0</v>
      </c>
      <c r="Z247" s="85">
        <f t="shared" si="219"/>
        <v>0</v>
      </c>
      <c r="AA247" s="86">
        <f t="shared" si="220"/>
        <v>2</v>
      </c>
      <c r="AB247" s="85">
        <f t="shared" si="221"/>
        <v>1</v>
      </c>
      <c r="AC247" s="167"/>
      <c r="AD247" s="85">
        <f t="shared" si="156"/>
        <v>0</v>
      </c>
      <c r="AE247" s="86">
        <f t="shared" si="157"/>
        <v>0</v>
      </c>
      <c r="AF247" s="85">
        <f t="shared" si="222"/>
        <v>0</v>
      </c>
      <c r="AG247" s="86">
        <f t="shared" si="223"/>
        <v>2</v>
      </c>
      <c r="AH247" s="85">
        <f t="shared" si="224"/>
        <v>1</v>
      </c>
      <c r="AI247" s="167"/>
      <c r="AJ247" s="85">
        <f t="shared" si="158"/>
        <v>0</v>
      </c>
      <c r="AK247" s="86">
        <f t="shared" si="159"/>
        <v>0</v>
      </c>
      <c r="AL247" s="85">
        <f t="shared" si="225"/>
        <v>0</v>
      </c>
      <c r="AM247" s="86">
        <f t="shared" si="226"/>
        <v>2</v>
      </c>
      <c r="AN247" s="85">
        <f t="shared" si="227"/>
        <v>1</v>
      </c>
      <c r="AO247" s="167"/>
      <c r="AP247" s="85">
        <f t="shared" si="160"/>
        <v>0</v>
      </c>
      <c r="AQ247" s="86">
        <f t="shared" si="161"/>
        <v>0</v>
      </c>
      <c r="AR247" s="85">
        <f t="shared" si="228"/>
        <v>0</v>
      </c>
      <c r="AS247" s="86">
        <f t="shared" si="229"/>
        <v>2</v>
      </c>
      <c r="AT247" s="85">
        <f t="shared" si="230"/>
        <v>1</v>
      </c>
      <c r="AU247" s="167"/>
      <c r="AV247" s="85">
        <f t="shared" si="162"/>
        <v>0</v>
      </c>
      <c r="AW247" s="86">
        <f t="shared" si="163"/>
        <v>0</v>
      </c>
      <c r="AX247" s="85">
        <f t="shared" si="231"/>
        <v>0</v>
      </c>
      <c r="AY247" s="86">
        <f t="shared" si="232"/>
        <v>2</v>
      </c>
      <c r="AZ247" s="85">
        <f t="shared" si="233"/>
        <v>1</v>
      </c>
    </row>
    <row r="248" spans="1:52" ht="45">
      <c r="A248" s="182" t="s">
        <v>4928</v>
      </c>
      <c r="B248" s="174" t="s">
        <v>4349</v>
      </c>
      <c r="C248" s="172" t="s">
        <v>4350</v>
      </c>
      <c r="D248" s="174" t="s">
        <v>3969</v>
      </c>
      <c r="E248" s="175">
        <v>8</v>
      </c>
      <c r="F248" s="175"/>
      <c r="G248" s="175"/>
      <c r="H248" s="175"/>
      <c r="I248" s="175"/>
      <c r="J248" s="205">
        <f t="shared" si="448"/>
        <v>8</v>
      </c>
      <c r="K248" s="175"/>
      <c r="L248" s="85">
        <f t="shared" si="211"/>
        <v>0</v>
      </c>
      <c r="M248" s="86">
        <f t="shared" si="212"/>
        <v>0</v>
      </c>
      <c r="N248" s="85">
        <f t="shared" si="213"/>
        <v>0</v>
      </c>
      <c r="O248" s="86">
        <f t="shared" si="214"/>
        <v>8</v>
      </c>
      <c r="P248" s="85">
        <f t="shared" si="215"/>
        <v>1</v>
      </c>
      <c r="Q248" s="187"/>
      <c r="R248" s="85">
        <f t="shared" si="305"/>
        <v>0</v>
      </c>
      <c r="S248" s="86">
        <f t="shared" si="153"/>
        <v>0</v>
      </c>
      <c r="T248" s="85">
        <f t="shared" si="216"/>
        <v>0</v>
      </c>
      <c r="U248" s="86">
        <f t="shared" si="217"/>
        <v>8</v>
      </c>
      <c r="V248" s="85">
        <f t="shared" si="218"/>
        <v>1</v>
      </c>
      <c r="W248" s="167"/>
      <c r="X248" s="85">
        <f t="shared" si="154"/>
        <v>0</v>
      </c>
      <c r="Y248" s="86">
        <f t="shared" si="155"/>
        <v>0</v>
      </c>
      <c r="Z248" s="85">
        <f t="shared" si="219"/>
        <v>0</v>
      </c>
      <c r="AA248" s="86">
        <f t="shared" si="220"/>
        <v>8</v>
      </c>
      <c r="AB248" s="85">
        <f t="shared" si="221"/>
        <v>1</v>
      </c>
      <c r="AC248" s="167"/>
      <c r="AD248" s="85">
        <f t="shared" si="156"/>
        <v>0</v>
      </c>
      <c r="AE248" s="86">
        <f t="shared" si="157"/>
        <v>0</v>
      </c>
      <c r="AF248" s="85">
        <f t="shared" si="222"/>
        <v>0</v>
      </c>
      <c r="AG248" s="86">
        <f t="shared" si="223"/>
        <v>8</v>
      </c>
      <c r="AH248" s="85">
        <f t="shared" si="224"/>
        <v>1</v>
      </c>
      <c r="AI248" s="167"/>
      <c r="AJ248" s="85">
        <f t="shared" si="158"/>
        <v>0</v>
      </c>
      <c r="AK248" s="86">
        <f t="shared" si="159"/>
        <v>0</v>
      </c>
      <c r="AL248" s="85">
        <f t="shared" si="225"/>
        <v>0</v>
      </c>
      <c r="AM248" s="86">
        <f t="shared" si="226"/>
        <v>8</v>
      </c>
      <c r="AN248" s="85">
        <f t="shared" si="227"/>
        <v>1</v>
      </c>
      <c r="AO248" s="167"/>
      <c r="AP248" s="85">
        <f t="shared" si="160"/>
        <v>0</v>
      </c>
      <c r="AQ248" s="86">
        <f t="shared" si="161"/>
        <v>0</v>
      </c>
      <c r="AR248" s="85">
        <f t="shared" si="228"/>
        <v>0</v>
      </c>
      <c r="AS248" s="86">
        <f t="shared" si="229"/>
        <v>8</v>
      </c>
      <c r="AT248" s="85">
        <f t="shared" si="230"/>
        <v>1</v>
      </c>
      <c r="AU248" s="167"/>
      <c r="AV248" s="85">
        <f t="shared" si="162"/>
        <v>0</v>
      </c>
      <c r="AW248" s="86">
        <f t="shared" si="163"/>
        <v>0</v>
      </c>
      <c r="AX248" s="85">
        <f t="shared" si="231"/>
        <v>0</v>
      </c>
      <c r="AY248" s="86">
        <f t="shared" si="232"/>
        <v>8</v>
      </c>
      <c r="AZ248" s="85">
        <f t="shared" si="233"/>
        <v>1</v>
      </c>
    </row>
    <row r="249" spans="1:52" ht="67.5">
      <c r="A249" s="182" t="s">
        <v>4929</v>
      </c>
      <c r="B249" s="174" t="s">
        <v>4351</v>
      </c>
      <c r="C249" s="172" t="s">
        <v>4352</v>
      </c>
      <c r="D249" s="174" t="s">
        <v>3969</v>
      </c>
      <c r="E249" s="175">
        <v>2</v>
      </c>
      <c r="F249" s="175"/>
      <c r="G249" s="175"/>
      <c r="H249" s="175"/>
      <c r="I249" s="175"/>
      <c r="J249" s="205">
        <f t="shared" si="448"/>
        <v>2</v>
      </c>
      <c r="K249" s="175"/>
      <c r="L249" s="85">
        <f t="shared" si="211"/>
        <v>0</v>
      </c>
      <c r="M249" s="86">
        <f t="shared" si="212"/>
        <v>0</v>
      </c>
      <c r="N249" s="85">
        <f t="shared" si="213"/>
        <v>0</v>
      </c>
      <c r="O249" s="86">
        <f t="shared" si="214"/>
        <v>2</v>
      </c>
      <c r="P249" s="85">
        <f t="shared" si="215"/>
        <v>1</v>
      </c>
      <c r="Q249" s="187"/>
      <c r="R249" s="85">
        <f t="shared" si="305"/>
        <v>0</v>
      </c>
      <c r="S249" s="86">
        <f t="shared" si="153"/>
        <v>0</v>
      </c>
      <c r="T249" s="85">
        <f t="shared" si="216"/>
        <v>0</v>
      </c>
      <c r="U249" s="86">
        <f t="shared" si="217"/>
        <v>2</v>
      </c>
      <c r="V249" s="85">
        <f t="shared" si="218"/>
        <v>1</v>
      </c>
      <c r="W249" s="167"/>
      <c r="X249" s="85">
        <f t="shared" si="154"/>
        <v>0</v>
      </c>
      <c r="Y249" s="86">
        <f t="shared" si="155"/>
        <v>0</v>
      </c>
      <c r="Z249" s="85">
        <f t="shared" si="219"/>
        <v>0</v>
      </c>
      <c r="AA249" s="86">
        <f t="shared" si="220"/>
        <v>2</v>
      </c>
      <c r="AB249" s="85">
        <f t="shared" si="221"/>
        <v>1</v>
      </c>
      <c r="AC249" s="167"/>
      <c r="AD249" s="85">
        <f t="shared" si="156"/>
        <v>0</v>
      </c>
      <c r="AE249" s="86">
        <f t="shared" si="157"/>
        <v>0</v>
      </c>
      <c r="AF249" s="85">
        <f t="shared" si="222"/>
        <v>0</v>
      </c>
      <c r="AG249" s="86">
        <f t="shared" si="223"/>
        <v>2</v>
      </c>
      <c r="AH249" s="85">
        <f t="shared" si="224"/>
        <v>1</v>
      </c>
      <c r="AI249" s="167"/>
      <c r="AJ249" s="85">
        <f t="shared" si="158"/>
        <v>0</v>
      </c>
      <c r="AK249" s="86">
        <f t="shared" si="159"/>
        <v>0</v>
      </c>
      <c r="AL249" s="85">
        <f t="shared" si="225"/>
        <v>0</v>
      </c>
      <c r="AM249" s="86">
        <f t="shared" si="226"/>
        <v>2</v>
      </c>
      <c r="AN249" s="85">
        <f t="shared" si="227"/>
        <v>1</v>
      </c>
      <c r="AO249" s="167"/>
      <c r="AP249" s="85">
        <f t="shared" si="160"/>
        <v>0</v>
      </c>
      <c r="AQ249" s="86">
        <f t="shared" si="161"/>
        <v>0</v>
      </c>
      <c r="AR249" s="85">
        <f t="shared" si="228"/>
        <v>0</v>
      </c>
      <c r="AS249" s="86">
        <f t="shared" si="229"/>
        <v>2</v>
      </c>
      <c r="AT249" s="85">
        <f t="shared" si="230"/>
        <v>1</v>
      </c>
      <c r="AU249" s="167"/>
      <c r="AV249" s="85">
        <f t="shared" si="162"/>
        <v>0</v>
      </c>
      <c r="AW249" s="86">
        <f t="shared" si="163"/>
        <v>0</v>
      </c>
      <c r="AX249" s="85">
        <f t="shared" si="231"/>
        <v>0</v>
      </c>
      <c r="AY249" s="86">
        <f t="shared" si="232"/>
        <v>2</v>
      </c>
      <c r="AZ249" s="85">
        <f t="shared" si="233"/>
        <v>1</v>
      </c>
    </row>
    <row r="250" spans="1:52" ht="67.5">
      <c r="A250" s="182" t="s">
        <v>4930</v>
      </c>
      <c r="B250" s="174" t="s">
        <v>4353</v>
      </c>
      <c r="C250" s="172" t="s">
        <v>4354</v>
      </c>
      <c r="D250" s="174" t="s">
        <v>3988</v>
      </c>
      <c r="E250" s="175">
        <v>2</v>
      </c>
      <c r="F250" s="175"/>
      <c r="G250" s="175"/>
      <c r="H250" s="175"/>
      <c r="I250" s="175"/>
      <c r="J250" s="205">
        <f t="shared" si="448"/>
        <v>2</v>
      </c>
      <c r="K250" s="175"/>
      <c r="L250" s="85">
        <f t="shared" si="211"/>
        <v>0</v>
      </c>
      <c r="M250" s="86">
        <f t="shared" si="212"/>
        <v>0</v>
      </c>
      <c r="N250" s="85">
        <f t="shared" si="213"/>
        <v>0</v>
      </c>
      <c r="O250" s="86">
        <f t="shared" si="214"/>
        <v>2</v>
      </c>
      <c r="P250" s="85">
        <f t="shared" si="215"/>
        <v>1</v>
      </c>
      <c r="Q250" s="187"/>
      <c r="R250" s="85">
        <f t="shared" si="305"/>
        <v>0</v>
      </c>
      <c r="S250" s="86">
        <f t="shared" si="153"/>
        <v>0</v>
      </c>
      <c r="T250" s="85">
        <f t="shared" si="216"/>
        <v>0</v>
      </c>
      <c r="U250" s="86">
        <f t="shared" si="217"/>
        <v>2</v>
      </c>
      <c r="V250" s="85">
        <f t="shared" si="218"/>
        <v>1</v>
      </c>
      <c r="W250" s="167"/>
      <c r="X250" s="85">
        <f t="shared" si="154"/>
        <v>0</v>
      </c>
      <c r="Y250" s="86">
        <f t="shared" si="155"/>
        <v>0</v>
      </c>
      <c r="Z250" s="85">
        <f t="shared" si="219"/>
        <v>0</v>
      </c>
      <c r="AA250" s="86">
        <f t="shared" si="220"/>
        <v>2</v>
      </c>
      <c r="AB250" s="85">
        <f t="shared" si="221"/>
        <v>1</v>
      </c>
      <c r="AC250" s="167"/>
      <c r="AD250" s="85">
        <f t="shared" si="156"/>
        <v>0</v>
      </c>
      <c r="AE250" s="86">
        <f t="shared" si="157"/>
        <v>0</v>
      </c>
      <c r="AF250" s="85">
        <f t="shared" si="222"/>
        <v>0</v>
      </c>
      <c r="AG250" s="86">
        <f t="shared" si="223"/>
        <v>2</v>
      </c>
      <c r="AH250" s="85">
        <f t="shared" si="224"/>
        <v>1</v>
      </c>
      <c r="AI250" s="167"/>
      <c r="AJ250" s="85">
        <f t="shared" si="158"/>
        <v>0</v>
      </c>
      <c r="AK250" s="86">
        <f t="shared" si="159"/>
        <v>0</v>
      </c>
      <c r="AL250" s="85">
        <f t="shared" si="225"/>
        <v>0</v>
      </c>
      <c r="AM250" s="86">
        <f t="shared" si="226"/>
        <v>2</v>
      </c>
      <c r="AN250" s="85">
        <f t="shared" si="227"/>
        <v>1</v>
      </c>
      <c r="AO250" s="167"/>
      <c r="AP250" s="85">
        <f t="shared" si="160"/>
        <v>0</v>
      </c>
      <c r="AQ250" s="86">
        <f t="shared" si="161"/>
        <v>0</v>
      </c>
      <c r="AR250" s="85">
        <f t="shared" si="228"/>
        <v>0</v>
      </c>
      <c r="AS250" s="86">
        <f t="shared" si="229"/>
        <v>2</v>
      </c>
      <c r="AT250" s="85">
        <f t="shared" si="230"/>
        <v>1</v>
      </c>
      <c r="AU250" s="167"/>
      <c r="AV250" s="85">
        <f t="shared" si="162"/>
        <v>0</v>
      </c>
      <c r="AW250" s="86">
        <f t="shared" si="163"/>
        <v>0</v>
      </c>
      <c r="AX250" s="85">
        <f t="shared" si="231"/>
        <v>0</v>
      </c>
      <c r="AY250" s="86">
        <f t="shared" si="232"/>
        <v>2</v>
      </c>
      <c r="AZ250" s="85">
        <f t="shared" si="233"/>
        <v>1</v>
      </c>
    </row>
    <row r="251" spans="1:52" ht="22.5">
      <c r="A251" s="182" t="s">
        <v>4931</v>
      </c>
      <c r="B251" s="174" t="s">
        <v>4355</v>
      </c>
      <c r="C251" s="172" t="s">
        <v>4356</v>
      </c>
      <c r="D251" s="174" t="s">
        <v>3969</v>
      </c>
      <c r="E251" s="175">
        <v>5</v>
      </c>
      <c r="F251" s="175"/>
      <c r="G251" s="175"/>
      <c r="H251" s="175"/>
      <c r="I251" s="175"/>
      <c r="J251" s="205">
        <f t="shared" si="448"/>
        <v>5</v>
      </c>
      <c r="K251" s="175"/>
      <c r="L251" s="85">
        <f t="shared" si="211"/>
        <v>0</v>
      </c>
      <c r="M251" s="86">
        <f t="shared" si="212"/>
        <v>0</v>
      </c>
      <c r="N251" s="85">
        <f t="shared" si="213"/>
        <v>0</v>
      </c>
      <c r="O251" s="86">
        <f t="shared" si="214"/>
        <v>5</v>
      </c>
      <c r="P251" s="85">
        <f t="shared" si="215"/>
        <v>1</v>
      </c>
      <c r="Q251" s="187"/>
      <c r="R251" s="85">
        <f t="shared" si="305"/>
        <v>0</v>
      </c>
      <c r="S251" s="86">
        <f t="shared" si="153"/>
        <v>0</v>
      </c>
      <c r="T251" s="85">
        <f t="shared" si="216"/>
        <v>0</v>
      </c>
      <c r="U251" s="86">
        <f t="shared" si="217"/>
        <v>5</v>
      </c>
      <c r="V251" s="85">
        <f t="shared" si="218"/>
        <v>1</v>
      </c>
      <c r="W251" s="167"/>
      <c r="X251" s="85">
        <f t="shared" si="154"/>
        <v>0</v>
      </c>
      <c r="Y251" s="86">
        <f t="shared" si="155"/>
        <v>0</v>
      </c>
      <c r="Z251" s="85">
        <f t="shared" si="219"/>
        <v>0</v>
      </c>
      <c r="AA251" s="86">
        <f t="shared" si="220"/>
        <v>5</v>
      </c>
      <c r="AB251" s="85">
        <f t="shared" si="221"/>
        <v>1</v>
      </c>
      <c r="AC251" s="167"/>
      <c r="AD251" s="85">
        <f t="shared" si="156"/>
        <v>0</v>
      </c>
      <c r="AE251" s="86">
        <f t="shared" si="157"/>
        <v>0</v>
      </c>
      <c r="AF251" s="85">
        <f t="shared" si="222"/>
        <v>0</v>
      </c>
      <c r="AG251" s="86">
        <f t="shared" si="223"/>
        <v>5</v>
      </c>
      <c r="AH251" s="85">
        <f t="shared" si="224"/>
        <v>1</v>
      </c>
      <c r="AI251" s="167"/>
      <c r="AJ251" s="85">
        <f t="shared" si="158"/>
        <v>0</v>
      </c>
      <c r="AK251" s="86">
        <f t="shared" si="159"/>
        <v>0</v>
      </c>
      <c r="AL251" s="85">
        <f t="shared" si="225"/>
        <v>0</v>
      </c>
      <c r="AM251" s="86">
        <f t="shared" si="226"/>
        <v>5</v>
      </c>
      <c r="AN251" s="85">
        <f t="shared" si="227"/>
        <v>1</v>
      </c>
      <c r="AO251" s="167"/>
      <c r="AP251" s="85">
        <f t="shared" si="160"/>
        <v>0</v>
      </c>
      <c r="AQ251" s="86">
        <f t="shared" si="161"/>
        <v>0</v>
      </c>
      <c r="AR251" s="85">
        <f t="shared" si="228"/>
        <v>0</v>
      </c>
      <c r="AS251" s="86">
        <f t="shared" si="229"/>
        <v>5</v>
      </c>
      <c r="AT251" s="85">
        <f t="shared" si="230"/>
        <v>1</v>
      </c>
      <c r="AU251" s="167"/>
      <c r="AV251" s="85">
        <f t="shared" si="162"/>
        <v>0</v>
      </c>
      <c r="AW251" s="86">
        <f t="shared" si="163"/>
        <v>0</v>
      </c>
      <c r="AX251" s="85">
        <f t="shared" si="231"/>
        <v>0</v>
      </c>
      <c r="AY251" s="86">
        <f t="shared" si="232"/>
        <v>5</v>
      </c>
      <c r="AZ251" s="85">
        <f t="shared" si="233"/>
        <v>1</v>
      </c>
    </row>
    <row r="252" spans="1:52" ht="33.75">
      <c r="A252" s="182" t="s">
        <v>4932</v>
      </c>
      <c r="B252" s="174" t="s">
        <v>4357</v>
      </c>
      <c r="C252" s="172" t="s">
        <v>4358</v>
      </c>
      <c r="D252" s="174" t="s">
        <v>3988</v>
      </c>
      <c r="E252" s="175">
        <v>11</v>
      </c>
      <c r="F252" s="175"/>
      <c r="G252" s="175"/>
      <c r="H252" s="175"/>
      <c r="I252" s="175"/>
      <c r="J252" s="205">
        <f t="shared" si="448"/>
        <v>11</v>
      </c>
      <c r="K252" s="175"/>
      <c r="L252" s="85">
        <f t="shared" si="211"/>
        <v>0</v>
      </c>
      <c r="M252" s="86">
        <f t="shared" si="212"/>
        <v>0</v>
      </c>
      <c r="N252" s="85">
        <f t="shared" si="213"/>
        <v>0</v>
      </c>
      <c r="O252" s="86">
        <f t="shared" si="214"/>
        <v>11</v>
      </c>
      <c r="P252" s="85">
        <f t="shared" si="215"/>
        <v>1</v>
      </c>
      <c r="Q252" s="187"/>
      <c r="R252" s="85">
        <f t="shared" si="305"/>
        <v>0</v>
      </c>
      <c r="S252" s="86">
        <f t="shared" si="153"/>
        <v>0</v>
      </c>
      <c r="T252" s="85">
        <f t="shared" si="216"/>
        <v>0</v>
      </c>
      <c r="U252" s="86">
        <f t="shared" si="217"/>
        <v>11</v>
      </c>
      <c r="V252" s="85">
        <f t="shared" si="218"/>
        <v>1</v>
      </c>
      <c r="W252" s="167"/>
      <c r="X252" s="85">
        <f t="shared" si="154"/>
        <v>0</v>
      </c>
      <c r="Y252" s="86">
        <f t="shared" si="155"/>
        <v>0</v>
      </c>
      <c r="Z252" s="85">
        <f t="shared" si="219"/>
        <v>0</v>
      </c>
      <c r="AA252" s="86">
        <f t="shared" si="220"/>
        <v>11</v>
      </c>
      <c r="AB252" s="85">
        <f t="shared" si="221"/>
        <v>1</v>
      </c>
      <c r="AC252" s="167"/>
      <c r="AD252" s="85">
        <f t="shared" si="156"/>
        <v>0</v>
      </c>
      <c r="AE252" s="86">
        <f t="shared" si="157"/>
        <v>0</v>
      </c>
      <c r="AF252" s="85">
        <f t="shared" si="222"/>
        <v>0</v>
      </c>
      <c r="AG252" s="86">
        <f t="shared" si="223"/>
        <v>11</v>
      </c>
      <c r="AH252" s="85">
        <f t="shared" si="224"/>
        <v>1</v>
      </c>
      <c r="AI252" s="167"/>
      <c r="AJ252" s="85">
        <f t="shared" si="158"/>
        <v>0</v>
      </c>
      <c r="AK252" s="86">
        <f t="shared" si="159"/>
        <v>0</v>
      </c>
      <c r="AL252" s="85">
        <f t="shared" si="225"/>
        <v>0</v>
      </c>
      <c r="AM252" s="86">
        <f t="shared" si="226"/>
        <v>11</v>
      </c>
      <c r="AN252" s="85">
        <f t="shared" si="227"/>
        <v>1</v>
      </c>
      <c r="AO252" s="167"/>
      <c r="AP252" s="85">
        <f t="shared" si="160"/>
        <v>0</v>
      </c>
      <c r="AQ252" s="86">
        <f t="shared" si="161"/>
        <v>0</v>
      </c>
      <c r="AR252" s="85">
        <f t="shared" si="228"/>
        <v>0</v>
      </c>
      <c r="AS252" s="86">
        <f t="shared" si="229"/>
        <v>11</v>
      </c>
      <c r="AT252" s="85">
        <f t="shared" si="230"/>
        <v>1</v>
      </c>
      <c r="AU252" s="167"/>
      <c r="AV252" s="85">
        <f t="shared" si="162"/>
        <v>0</v>
      </c>
      <c r="AW252" s="86">
        <f t="shared" si="163"/>
        <v>0</v>
      </c>
      <c r="AX252" s="85">
        <f t="shared" si="231"/>
        <v>0</v>
      </c>
      <c r="AY252" s="86">
        <f t="shared" si="232"/>
        <v>11</v>
      </c>
      <c r="AZ252" s="85">
        <f t="shared" si="233"/>
        <v>1</v>
      </c>
    </row>
    <row r="253" spans="1:52" ht="22.5">
      <c r="A253" s="182" t="s">
        <v>4933</v>
      </c>
      <c r="B253" s="174" t="s">
        <v>4359</v>
      </c>
      <c r="C253" s="172" t="s">
        <v>4360</v>
      </c>
      <c r="D253" s="174" t="s">
        <v>3969</v>
      </c>
      <c r="E253" s="175">
        <v>12</v>
      </c>
      <c r="F253" s="175"/>
      <c r="G253" s="175"/>
      <c r="H253" s="175"/>
      <c r="I253" s="175"/>
      <c r="J253" s="205">
        <f t="shared" si="448"/>
        <v>12</v>
      </c>
      <c r="K253" s="175"/>
      <c r="L253" s="85">
        <f t="shared" si="211"/>
        <v>0</v>
      </c>
      <c r="M253" s="86">
        <f t="shared" si="212"/>
        <v>0</v>
      </c>
      <c r="N253" s="85">
        <f t="shared" si="213"/>
        <v>0</v>
      </c>
      <c r="O253" s="86">
        <f t="shared" si="214"/>
        <v>12</v>
      </c>
      <c r="P253" s="85">
        <f t="shared" si="215"/>
        <v>1</v>
      </c>
      <c r="Q253" s="187"/>
      <c r="R253" s="85">
        <f t="shared" si="305"/>
        <v>0</v>
      </c>
      <c r="S253" s="86">
        <f t="shared" ref="S253:S326" si="449">IF($B253="","",SUM(Q253+M253))</f>
        <v>0</v>
      </c>
      <c r="T253" s="85">
        <f t="shared" si="216"/>
        <v>0</v>
      </c>
      <c r="U253" s="86">
        <f t="shared" si="217"/>
        <v>12</v>
      </c>
      <c r="V253" s="85">
        <f t="shared" si="218"/>
        <v>1</v>
      </c>
      <c r="W253" s="167"/>
      <c r="X253" s="85">
        <f t="shared" ref="X253:X326" si="450">IF($C253="","",W253/$E253)</f>
        <v>0</v>
      </c>
      <c r="Y253" s="86">
        <f t="shared" ref="Y253:Y326" si="451">IF($B253="","",SUM(W253+S253))</f>
        <v>0</v>
      </c>
      <c r="Z253" s="85">
        <f t="shared" si="219"/>
        <v>0</v>
      </c>
      <c r="AA253" s="86">
        <f t="shared" si="220"/>
        <v>12</v>
      </c>
      <c r="AB253" s="85">
        <f t="shared" si="221"/>
        <v>1</v>
      </c>
      <c r="AC253" s="167"/>
      <c r="AD253" s="85">
        <f t="shared" ref="AD253:AD326" si="452">IF($C253="","",AC253/$E253)</f>
        <v>0</v>
      </c>
      <c r="AE253" s="86">
        <f t="shared" ref="AE253:AE326" si="453">IF($B253="","",SUM(AC253+Y253))</f>
        <v>0</v>
      </c>
      <c r="AF253" s="85">
        <f t="shared" si="222"/>
        <v>0</v>
      </c>
      <c r="AG253" s="86">
        <f t="shared" si="223"/>
        <v>12</v>
      </c>
      <c r="AH253" s="85">
        <f t="shared" si="224"/>
        <v>1</v>
      </c>
      <c r="AI253" s="167"/>
      <c r="AJ253" s="85">
        <f t="shared" ref="AJ253:AJ326" si="454">IF($C253="","",AI253/$E253)</f>
        <v>0</v>
      </c>
      <c r="AK253" s="86">
        <f t="shared" ref="AK253:AK326" si="455">IF($B253="","",SUM(AI253+AE253))</f>
        <v>0</v>
      </c>
      <c r="AL253" s="85">
        <f t="shared" si="225"/>
        <v>0</v>
      </c>
      <c r="AM253" s="86">
        <f t="shared" si="226"/>
        <v>12</v>
      </c>
      <c r="AN253" s="85">
        <f t="shared" si="227"/>
        <v>1</v>
      </c>
      <c r="AO253" s="167"/>
      <c r="AP253" s="85">
        <f t="shared" ref="AP253:AP326" si="456">IF($C253="","",AO253/$E253)</f>
        <v>0</v>
      </c>
      <c r="AQ253" s="86">
        <f t="shared" ref="AQ253:AQ326" si="457">IF($B253="","",SUM(AO253+AK253))</f>
        <v>0</v>
      </c>
      <c r="AR253" s="85">
        <f t="shared" si="228"/>
        <v>0</v>
      </c>
      <c r="AS253" s="86">
        <f t="shared" si="229"/>
        <v>12</v>
      </c>
      <c r="AT253" s="85">
        <f t="shared" si="230"/>
        <v>1</v>
      </c>
      <c r="AU253" s="167"/>
      <c r="AV253" s="85">
        <f t="shared" ref="AV253:AV326" si="458">IF($C253="","",AU253/$E253)</f>
        <v>0</v>
      </c>
      <c r="AW253" s="86">
        <f t="shared" ref="AW253:AW326" si="459">IF($B253="","",SUM(AU253+AQ253))</f>
        <v>0</v>
      </c>
      <c r="AX253" s="85">
        <f t="shared" si="231"/>
        <v>0</v>
      </c>
      <c r="AY253" s="86">
        <f t="shared" si="232"/>
        <v>12</v>
      </c>
      <c r="AZ253" s="85">
        <f t="shared" si="233"/>
        <v>1</v>
      </c>
    </row>
    <row r="254" spans="1:52" ht="33.75">
      <c r="A254" s="182" t="s">
        <v>4934</v>
      </c>
      <c r="B254" s="174" t="s">
        <v>4361</v>
      </c>
      <c r="C254" s="172" t="s">
        <v>4362</v>
      </c>
      <c r="D254" s="174" t="s">
        <v>3969</v>
      </c>
      <c r="E254" s="175">
        <v>16</v>
      </c>
      <c r="F254" s="175"/>
      <c r="G254" s="175"/>
      <c r="H254" s="175"/>
      <c r="I254" s="175"/>
      <c r="J254" s="205">
        <f t="shared" si="448"/>
        <v>16</v>
      </c>
      <c r="K254" s="175"/>
      <c r="L254" s="85">
        <f t="shared" si="211"/>
        <v>0</v>
      </c>
      <c r="M254" s="86">
        <f t="shared" si="212"/>
        <v>0</v>
      </c>
      <c r="N254" s="85">
        <f t="shared" si="213"/>
        <v>0</v>
      </c>
      <c r="O254" s="86">
        <f t="shared" si="214"/>
        <v>16</v>
      </c>
      <c r="P254" s="85">
        <f t="shared" si="215"/>
        <v>1</v>
      </c>
      <c r="Q254" s="187"/>
      <c r="R254" s="85">
        <f t="shared" si="305"/>
        <v>0</v>
      </c>
      <c r="S254" s="86">
        <f t="shared" si="449"/>
        <v>0</v>
      </c>
      <c r="T254" s="85">
        <f t="shared" si="216"/>
        <v>0</v>
      </c>
      <c r="U254" s="86">
        <f t="shared" si="217"/>
        <v>16</v>
      </c>
      <c r="V254" s="85">
        <f t="shared" si="218"/>
        <v>1</v>
      </c>
      <c r="W254" s="167"/>
      <c r="X254" s="85">
        <f t="shared" si="450"/>
        <v>0</v>
      </c>
      <c r="Y254" s="86">
        <f t="shared" si="451"/>
        <v>0</v>
      </c>
      <c r="Z254" s="85">
        <f t="shared" si="219"/>
        <v>0</v>
      </c>
      <c r="AA254" s="86">
        <f t="shared" si="220"/>
        <v>16</v>
      </c>
      <c r="AB254" s="85">
        <f t="shared" si="221"/>
        <v>1</v>
      </c>
      <c r="AC254" s="167"/>
      <c r="AD254" s="85">
        <f t="shared" si="452"/>
        <v>0</v>
      </c>
      <c r="AE254" s="86">
        <f t="shared" si="453"/>
        <v>0</v>
      </c>
      <c r="AF254" s="85">
        <f t="shared" si="222"/>
        <v>0</v>
      </c>
      <c r="AG254" s="86">
        <f t="shared" si="223"/>
        <v>16</v>
      </c>
      <c r="AH254" s="85">
        <f t="shared" si="224"/>
        <v>1</v>
      </c>
      <c r="AI254" s="167"/>
      <c r="AJ254" s="85">
        <f t="shared" si="454"/>
        <v>0</v>
      </c>
      <c r="AK254" s="86">
        <f t="shared" si="455"/>
        <v>0</v>
      </c>
      <c r="AL254" s="85">
        <f t="shared" si="225"/>
        <v>0</v>
      </c>
      <c r="AM254" s="86">
        <f t="shared" si="226"/>
        <v>16</v>
      </c>
      <c r="AN254" s="85">
        <f t="shared" si="227"/>
        <v>1</v>
      </c>
      <c r="AO254" s="167"/>
      <c r="AP254" s="85">
        <f t="shared" si="456"/>
        <v>0</v>
      </c>
      <c r="AQ254" s="86">
        <f t="shared" si="457"/>
        <v>0</v>
      </c>
      <c r="AR254" s="85">
        <f t="shared" si="228"/>
        <v>0</v>
      </c>
      <c r="AS254" s="86">
        <f t="shared" si="229"/>
        <v>16</v>
      </c>
      <c r="AT254" s="85">
        <f t="shared" si="230"/>
        <v>1</v>
      </c>
      <c r="AU254" s="167"/>
      <c r="AV254" s="85">
        <f t="shared" si="458"/>
        <v>0</v>
      </c>
      <c r="AW254" s="86">
        <f t="shared" si="459"/>
        <v>0</v>
      </c>
      <c r="AX254" s="85">
        <f t="shared" si="231"/>
        <v>0</v>
      </c>
      <c r="AY254" s="86">
        <f t="shared" si="232"/>
        <v>16</v>
      </c>
      <c r="AZ254" s="85">
        <f t="shared" si="233"/>
        <v>1</v>
      </c>
    </row>
    <row r="255" spans="1:52" ht="33.75">
      <c r="A255" s="182" t="s">
        <v>4935</v>
      </c>
      <c r="B255" s="174" t="s">
        <v>4363</v>
      </c>
      <c r="C255" s="172" t="s">
        <v>4364</v>
      </c>
      <c r="D255" s="174" t="s">
        <v>3969</v>
      </c>
      <c r="E255" s="175">
        <v>4</v>
      </c>
      <c r="F255" s="175"/>
      <c r="G255" s="175"/>
      <c r="H255" s="175"/>
      <c r="I255" s="175"/>
      <c r="J255" s="205">
        <f t="shared" si="448"/>
        <v>4</v>
      </c>
      <c r="K255" s="175"/>
      <c r="L255" s="85">
        <f t="shared" ref="L255:L329" si="460">IF($C255="","",K255/$E255)</f>
        <v>0</v>
      </c>
      <c r="M255" s="86">
        <f t="shared" ref="M255:M329" si="461">IF($B255="","",SUM(K255))</f>
        <v>0</v>
      </c>
      <c r="N255" s="85">
        <f t="shared" ref="N255:N329" si="462">IF($B255="","",M255/$E255)</f>
        <v>0</v>
      </c>
      <c r="O255" s="86">
        <f t="shared" ref="O255:O329" si="463">IF($B255="","",$E255-M255)</f>
        <v>4</v>
      </c>
      <c r="P255" s="85">
        <f t="shared" ref="P255:P329" si="464">IF($B255="","",O255/$E255)</f>
        <v>1</v>
      </c>
      <c r="Q255" s="187"/>
      <c r="R255" s="85">
        <f t="shared" si="305"/>
        <v>0</v>
      </c>
      <c r="S255" s="86">
        <f t="shared" si="449"/>
        <v>0</v>
      </c>
      <c r="T255" s="85">
        <f t="shared" ref="T255:T329" si="465">IF($B255="","",S255/$E255)</f>
        <v>0</v>
      </c>
      <c r="U255" s="86">
        <f t="shared" ref="U255:U329" si="466">IF($B255="","",$E255-S255)</f>
        <v>4</v>
      </c>
      <c r="V255" s="85">
        <f t="shared" ref="V255:V329" si="467">IF($B255="","",U255/$E255)</f>
        <v>1</v>
      </c>
      <c r="W255" s="167"/>
      <c r="X255" s="85">
        <f t="shared" si="450"/>
        <v>0</v>
      </c>
      <c r="Y255" s="86">
        <f t="shared" si="451"/>
        <v>0</v>
      </c>
      <c r="Z255" s="85">
        <f t="shared" ref="Z255:Z329" si="468">IF($B255="","",Y255/$E255)</f>
        <v>0</v>
      </c>
      <c r="AA255" s="86">
        <f t="shared" ref="AA255:AA329" si="469">IF($B255="","",$E255-Y255)</f>
        <v>4</v>
      </c>
      <c r="AB255" s="85">
        <f t="shared" ref="AB255:AB329" si="470">IF($B255="","",AA255/$E255)</f>
        <v>1</v>
      </c>
      <c r="AC255" s="167"/>
      <c r="AD255" s="85">
        <f t="shared" si="452"/>
        <v>0</v>
      </c>
      <c r="AE255" s="86">
        <f t="shared" si="453"/>
        <v>0</v>
      </c>
      <c r="AF255" s="85">
        <f t="shared" ref="AF255:AF329" si="471">IF($B255="","",AE255/$E255)</f>
        <v>0</v>
      </c>
      <c r="AG255" s="86">
        <f t="shared" ref="AG255:AG329" si="472">IF($B255="","",$E255-AE255)</f>
        <v>4</v>
      </c>
      <c r="AH255" s="85">
        <f t="shared" ref="AH255:AH329" si="473">IF($B255="","",AG255/$E255)</f>
        <v>1</v>
      </c>
      <c r="AI255" s="167"/>
      <c r="AJ255" s="85">
        <f t="shared" si="454"/>
        <v>0</v>
      </c>
      <c r="AK255" s="86">
        <f t="shared" si="455"/>
        <v>0</v>
      </c>
      <c r="AL255" s="85">
        <f t="shared" ref="AL255:AL329" si="474">IF($B255="","",AK255/$E255)</f>
        <v>0</v>
      </c>
      <c r="AM255" s="86">
        <f t="shared" ref="AM255:AM329" si="475">IF($B255="","",$E255-AK255)</f>
        <v>4</v>
      </c>
      <c r="AN255" s="85">
        <f t="shared" ref="AN255:AN329" si="476">IF($B255="","",AM255/$E255)</f>
        <v>1</v>
      </c>
      <c r="AO255" s="167"/>
      <c r="AP255" s="85">
        <f t="shared" si="456"/>
        <v>0</v>
      </c>
      <c r="AQ255" s="86">
        <f t="shared" si="457"/>
        <v>0</v>
      </c>
      <c r="AR255" s="85">
        <f t="shared" ref="AR255:AR329" si="477">IF($B255="","",AQ255/$E255)</f>
        <v>0</v>
      </c>
      <c r="AS255" s="86">
        <f t="shared" ref="AS255:AS329" si="478">IF($B255="","",$E255-AQ255)</f>
        <v>4</v>
      </c>
      <c r="AT255" s="85">
        <f t="shared" ref="AT255:AT329" si="479">IF($B255="","",AS255/$E255)</f>
        <v>1</v>
      </c>
      <c r="AU255" s="167"/>
      <c r="AV255" s="85">
        <f t="shared" si="458"/>
        <v>0</v>
      </c>
      <c r="AW255" s="86">
        <f t="shared" si="459"/>
        <v>0</v>
      </c>
      <c r="AX255" s="85">
        <f t="shared" ref="AX255:AX329" si="480">IF($B255="","",AW255/$E255)</f>
        <v>0</v>
      </c>
      <c r="AY255" s="86">
        <f t="shared" ref="AY255:AY329" si="481">IF($B255="","",$E255-AW255)</f>
        <v>4</v>
      </c>
      <c r="AZ255" s="85">
        <f t="shared" ref="AZ255:AZ329" si="482">IF($B255="","",AY255/$E255)</f>
        <v>1</v>
      </c>
    </row>
    <row r="256" spans="1:52" ht="33.75">
      <c r="A256" s="182" t="s">
        <v>4936</v>
      </c>
      <c r="B256" s="174" t="s">
        <v>4365</v>
      </c>
      <c r="C256" s="172" t="s">
        <v>4366</v>
      </c>
      <c r="D256" s="174" t="s">
        <v>3969</v>
      </c>
      <c r="E256" s="175">
        <v>4</v>
      </c>
      <c r="F256" s="175"/>
      <c r="G256" s="175"/>
      <c r="H256" s="175"/>
      <c r="I256" s="175"/>
      <c r="J256" s="205">
        <f t="shared" si="448"/>
        <v>4</v>
      </c>
      <c r="K256" s="175"/>
      <c r="L256" s="85">
        <f t="shared" si="460"/>
        <v>0</v>
      </c>
      <c r="M256" s="86">
        <f t="shared" si="461"/>
        <v>0</v>
      </c>
      <c r="N256" s="85">
        <f t="shared" si="462"/>
        <v>0</v>
      </c>
      <c r="O256" s="86">
        <f t="shared" si="463"/>
        <v>4</v>
      </c>
      <c r="P256" s="85">
        <f t="shared" si="464"/>
        <v>1</v>
      </c>
      <c r="Q256" s="187"/>
      <c r="R256" s="85">
        <f t="shared" si="305"/>
        <v>0</v>
      </c>
      <c r="S256" s="86">
        <f t="shared" si="449"/>
        <v>0</v>
      </c>
      <c r="T256" s="85">
        <f t="shared" si="465"/>
        <v>0</v>
      </c>
      <c r="U256" s="86">
        <f t="shared" si="466"/>
        <v>4</v>
      </c>
      <c r="V256" s="85">
        <f t="shared" si="467"/>
        <v>1</v>
      </c>
      <c r="W256" s="167"/>
      <c r="X256" s="85">
        <f t="shared" si="450"/>
        <v>0</v>
      </c>
      <c r="Y256" s="86">
        <f t="shared" si="451"/>
        <v>0</v>
      </c>
      <c r="Z256" s="85">
        <f t="shared" si="468"/>
        <v>0</v>
      </c>
      <c r="AA256" s="86">
        <f t="shared" si="469"/>
        <v>4</v>
      </c>
      <c r="AB256" s="85">
        <f t="shared" si="470"/>
        <v>1</v>
      </c>
      <c r="AC256" s="167"/>
      <c r="AD256" s="85">
        <f t="shared" si="452"/>
        <v>0</v>
      </c>
      <c r="AE256" s="86">
        <f t="shared" si="453"/>
        <v>0</v>
      </c>
      <c r="AF256" s="85">
        <f t="shared" si="471"/>
        <v>0</v>
      </c>
      <c r="AG256" s="86">
        <f t="shared" si="472"/>
        <v>4</v>
      </c>
      <c r="AH256" s="85">
        <f t="shared" si="473"/>
        <v>1</v>
      </c>
      <c r="AI256" s="167"/>
      <c r="AJ256" s="85">
        <f t="shared" si="454"/>
        <v>0</v>
      </c>
      <c r="AK256" s="86">
        <f t="shared" si="455"/>
        <v>0</v>
      </c>
      <c r="AL256" s="85">
        <f t="shared" si="474"/>
        <v>0</v>
      </c>
      <c r="AM256" s="86">
        <f t="shared" si="475"/>
        <v>4</v>
      </c>
      <c r="AN256" s="85">
        <f t="shared" si="476"/>
        <v>1</v>
      </c>
      <c r="AO256" s="167"/>
      <c r="AP256" s="85">
        <f t="shared" si="456"/>
        <v>0</v>
      </c>
      <c r="AQ256" s="86">
        <f t="shared" si="457"/>
        <v>0</v>
      </c>
      <c r="AR256" s="85">
        <f t="shared" si="477"/>
        <v>0</v>
      </c>
      <c r="AS256" s="86">
        <f t="shared" si="478"/>
        <v>4</v>
      </c>
      <c r="AT256" s="85">
        <f t="shared" si="479"/>
        <v>1</v>
      </c>
      <c r="AU256" s="167"/>
      <c r="AV256" s="85">
        <f t="shared" si="458"/>
        <v>0</v>
      </c>
      <c r="AW256" s="86">
        <f t="shared" si="459"/>
        <v>0</v>
      </c>
      <c r="AX256" s="85">
        <f t="shared" si="480"/>
        <v>0</v>
      </c>
      <c r="AY256" s="86">
        <f t="shared" si="481"/>
        <v>4</v>
      </c>
      <c r="AZ256" s="85">
        <f t="shared" si="482"/>
        <v>1</v>
      </c>
    </row>
    <row r="257" spans="1:52" ht="20.100000000000001" customHeight="1">
      <c r="A257" s="182" t="s">
        <v>4937</v>
      </c>
      <c r="B257" s="174" t="s">
        <v>4367</v>
      </c>
      <c r="C257" s="172" t="s">
        <v>4368</v>
      </c>
      <c r="D257" s="174" t="s">
        <v>4369</v>
      </c>
      <c r="E257" s="175">
        <v>2</v>
      </c>
      <c r="F257" s="175"/>
      <c r="G257" s="175"/>
      <c r="H257" s="175"/>
      <c r="I257" s="175"/>
      <c r="J257" s="205">
        <f t="shared" si="448"/>
        <v>2</v>
      </c>
      <c r="K257" s="175"/>
      <c r="L257" s="85">
        <f t="shared" si="460"/>
        <v>0</v>
      </c>
      <c r="M257" s="86">
        <f t="shared" si="461"/>
        <v>0</v>
      </c>
      <c r="N257" s="85">
        <f t="shared" si="462"/>
        <v>0</v>
      </c>
      <c r="O257" s="86">
        <f t="shared" si="463"/>
        <v>2</v>
      </c>
      <c r="P257" s="85">
        <f t="shared" si="464"/>
        <v>1</v>
      </c>
      <c r="Q257" s="187"/>
      <c r="R257" s="85">
        <f t="shared" si="305"/>
        <v>0</v>
      </c>
      <c r="S257" s="86">
        <f t="shared" si="449"/>
        <v>0</v>
      </c>
      <c r="T257" s="85">
        <f t="shared" si="465"/>
        <v>0</v>
      </c>
      <c r="U257" s="86">
        <f t="shared" si="466"/>
        <v>2</v>
      </c>
      <c r="V257" s="85">
        <f t="shared" si="467"/>
        <v>1</v>
      </c>
      <c r="W257" s="167"/>
      <c r="X257" s="85">
        <f t="shared" si="450"/>
        <v>0</v>
      </c>
      <c r="Y257" s="86">
        <f t="shared" si="451"/>
        <v>0</v>
      </c>
      <c r="Z257" s="85">
        <f t="shared" si="468"/>
        <v>0</v>
      </c>
      <c r="AA257" s="86">
        <f t="shared" si="469"/>
        <v>2</v>
      </c>
      <c r="AB257" s="85">
        <f t="shared" si="470"/>
        <v>1</v>
      </c>
      <c r="AC257" s="167"/>
      <c r="AD257" s="85">
        <f t="shared" si="452"/>
        <v>0</v>
      </c>
      <c r="AE257" s="86">
        <f t="shared" si="453"/>
        <v>0</v>
      </c>
      <c r="AF257" s="85">
        <f t="shared" si="471"/>
        <v>0</v>
      </c>
      <c r="AG257" s="86">
        <f t="shared" si="472"/>
        <v>2</v>
      </c>
      <c r="AH257" s="85">
        <f t="shared" si="473"/>
        <v>1</v>
      </c>
      <c r="AI257" s="167"/>
      <c r="AJ257" s="85">
        <f t="shared" si="454"/>
        <v>0</v>
      </c>
      <c r="AK257" s="86">
        <f t="shared" si="455"/>
        <v>0</v>
      </c>
      <c r="AL257" s="85">
        <f t="shared" si="474"/>
        <v>0</v>
      </c>
      <c r="AM257" s="86">
        <f t="shared" si="475"/>
        <v>2</v>
      </c>
      <c r="AN257" s="85">
        <f t="shared" si="476"/>
        <v>1</v>
      </c>
      <c r="AO257" s="167"/>
      <c r="AP257" s="85">
        <f t="shared" si="456"/>
        <v>0</v>
      </c>
      <c r="AQ257" s="86">
        <f t="shared" si="457"/>
        <v>0</v>
      </c>
      <c r="AR257" s="85">
        <f t="shared" si="477"/>
        <v>0</v>
      </c>
      <c r="AS257" s="86">
        <f t="shared" si="478"/>
        <v>2</v>
      </c>
      <c r="AT257" s="85">
        <f t="shared" si="479"/>
        <v>1</v>
      </c>
      <c r="AU257" s="167"/>
      <c r="AV257" s="85">
        <f t="shared" si="458"/>
        <v>0</v>
      </c>
      <c r="AW257" s="86">
        <f t="shared" si="459"/>
        <v>0</v>
      </c>
      <c r="AX257" s="85">
        <f t="shared" si="480"/>
        <v>0</v>
      </c>
      <c r="AY257" s="86">
        <f t="shared" si="481"/>
        <v>2</v>
      </c>
      <c r="AZ257" s="85">
        <f t="shared" si="482"/>
        <v>1</v>
      </c>
    </row>
    <row r="258" spans="1:52" ht="33.75">
      <c r="A258" s="182" t="s">
        <v>4938</v>
      </c>
      <c r="B258" s="174" t="s">
        <v>4370</v>
      </c>
      <c r="C258" s="172" t="s">
        <v>4371</v>
      </c>
      <c r="D258" s="174" t="s">
        <v>3988</v>
      </c>
      <c r="E258" s="175">
        <v>2</v>
      </c>
      <c r="F258" s="175"/>
      <c r="G258" s="175"/>
      <c r="H258" s="175"/>
      <c r="I258" s="175"/>
      <c r="J258" s="205">
        <f t="shared" si="448"/>
        <v>2</v>
      </c>
      <c r="K258" s="175"/>
      <c r="L258" s="85">
        <f t="shared" si="460"/>
        <v>0</v>
      </c>
      <c r="M258" s="86">
        <f t="shared" si="461"/>
        <v>0</v>
      </c>
      <c r="N258" s="85">
        <f t="shared" si="462"/>
        <v>0</v>
      </c>
      <c r="O258" s="86">
        <f t="shared" si="463"/>
        <v>2</v>
      </c>
      <c r="P258" s="85">
        <f t="shared" si="464"/>
        <v>1</v>
      </c>
      <c r="Q258" s="194"/>
      <c r="R258" s="85">
        <f t="shared" si="305"/>
        <v>0</v>
      </c>
      <c r="S258" s="86">
        <f t="shared" si="449"/>
        <v>0</v>
      </c>
      <c r="T258" s="85">
        <f t="shared" si="465"/>
        <v>0</v>
      </c>
      <c r="U258" s="86">
        <f t="shared" si="466"/>
        <v>2</v>
      </c>
      <c r="V258" s="85">
        <f t="shared" si="467"/>
        <v>1</v>
      </c>
      <c r="W258" s="167"/>
      <c r="X258" s="85">
        <f t="shared" si="450"/>
        <v>0</v>
      </c>
      <c r="Y258" s="86">
        <f t="shared" si="451"/>
        <v>0</v>
      </c>
      <c r="Z258" s="85">
        <f t="shared" si="468"/>
        <v>0</v>
      </c>
      <c r="AA258" s="86">
        <f t="shared" si="469"/>
        <v>2</v>
      </c>
      <c r="AB258" s="85">
        <f t="shared" si="470"/>
        <v>1</v>
      </c>
      <c r="AC258" s="167"/>
      <c r="AD258" s="85">
        <f t="shared" si="452"/>
        <v>0</v>
      </c>
      <c r="AE258" s="86">
        <f t="shared" si="453"/>
        <v>0</v>
      </c>
      <c r="AF258" s="85">
        <f t="shared" si="471"/>
        <v>0</v>
      </c>
      <c r="AG258" s="86">
        <f t="shared" si="472"/>
        <v>2</v>
      </c>
      <c r="AH258" s="85">
        <f t="shared" si="473"/>
        <v>1</v>
      </c>
      <c r="AI258" s="167"/>
      <c r="AJ258" s="85">
        <f t="shared" si="454"/>
        <v>0</v>
      </c>
      <c r="AK258" s="86">
        <f t="shared" si="455"/>
        <v>0</v>
      </c>
      <c r="AL258" s="85">
        <f t="shared" si="474"/>
        <v>0</v>
      </c>
      <c r="AM258" s="86">
        <f t="shared" si="475"/>
        <v>2</v>
      </c>
      <c r="AN258" s="85">
        <f t="shared" si="476"/>
        <v>1</v>
      </c>
      <c r="AO258" s="167"/>
      <c r="AP258" s="85">
        <f t="shared" si="456"/>
        <v>0</v>
      </c>
      <c r="AQ258" s="86">
        <f t="shared" si="457"/>
        <v>0</v>
      </c>
      <c r="AR258" s="85">
        <f t="shared" si="477"/>
        <v>0</v>
      </c>
      <c r="AS258" s="86">
        <f t="shared" si="478"/>
        <v>2</v>
      </c>
      <c r="AT258" s="85">
        <f t="shared" si="479"/>
        <v>1</v>
      </c>
      <c r="AU258" s="167"/>
      <c r="AV258" s="85">
        <f t="shared" si="458"/>
        <v>0</v>
      </c>
      <c r="AW258" s="86">
        <f t="shared" si="459"/>
        <v>0</v>
      </c>
      <c r="AX258" s="85">
        <f t="shared" si="480"/>
        <v>0</v>
      </c>
      <c r="AY258" s="86">
        <f t="shared" si="481"/>
        <v>2</v>
      </c>
      <c r="AZ258" s="85">
        <f t="shared" si="482"/>
        <v>1</v>
      </c>
    </row>
    <row r="259" spans="1:52" ht="33.75">
      <c r="A259" s="182" t="s">
        <v>4939</v>
      </c>
      <c r="B259" s="174" t="s">
        <v>4372</v>
      </c>
      <c r="C259" s="172" t="s">
        <v>4373</v>
      </c>
      <c r="D259" s="174" t="s">
        <v>3988</v>
      </c>
      <c r="E259" s="175">
        <v>1</v>
      </c>
      <c r="F259" s="175"/>
      <c r="G259" s="175"/>
      <c r="H259" s="175"/>
      <c r="I259" s="175"/>
      <c r="J259" s="205">
        <f t="shared" si="448"/>
        <v>1</v>
      </c>
      <c r="K259" s="175"/>
      <c r="L259" s="85">
        <f t="shared" si="460"/>
        <v>0</v>
      </c>
      <c r="M259" s="86">
        <f t="shared" si="461"/>
        <v>0</v>
      </c>
      <c r="N259" s="85">
        <f t="shared" si="462"/>
        <v>0</v>
      </c>
      <c r="O259" s="86">
        <f t="shared" si="463"/>
        <v>1</v>
      </c>
      <c r="P259" s="85">
        <f t="shared" si="464"/>
        <v>1</v>
      </c>
      <c r="Q259" s="194"/>
      <c r="R259" s="85">
        <f t="shared" si="305"/>
        <v>0</v>
      </c>
      <c r="S259" s="86">
        <f t="shared" si="449"/>
        <v>0</v>
      </c>
      <c r="T259" s="85">
        <f t="shared" si="465"/>
        <v>0</v>
      </c>
      <c r="U259" s="86">
        <f t="shared" si="466"/>
        <v>1</v>
      </c>
      <c r="V259" s="85">
        <f t="shared" si="467"/>
        <v>1</v>
      </c>
      <c r="W259" s="167"/>
      <c r="X259" s="85">
        <f t="shared" si="450"/>
        <v>0</v>
      </c>
      <c r="Y259" s="86">
        <f t="shared" si="451"/>
        <v>0</v>
      </c>
      <c r="Z259" s="85">
        <f t="shared" si="468"/>
        <v>0</v>
      </c>
      <c r="AA259" s="86">
        <f t="shared" si="469"/>
        <v>1</v>
      </c>
      <c r="AB259" s="85">
        <f t="shared" si="470"/>
        <v>1</v>
      </c>
      <c r="AC259" s="167"/>
      <c r="AD259" s="85">
        <f t="shared" si="452"/>
        <v>0</v>
      </c>
      <c r="AE259" s="86">
        <f t="shared" si="453"/>
        <v>0</v>
      </c>
      <c r="AF259" s="85">
        <f t="shared" si="471"/>
        <v>0</v>
      </c>
      <c r="AG259" s="86">
        <f t="shared" si="472"/>
        <v>1</v>
      </c>
      <c r="AH259" s="85">
        <f t="shared" si="473"/>
        <v>1</v>
      </c>
      <c r="AI259" s="167"/>
      <c r="AJ259" s="85">
        <f t="shared" si="454"/>
        <v>0</v>
      </c>
      <c r="AK259" s="86">
        <f t="shared" si="455"/>
        <v>0</v>
      </c>
      <c r="AL259" s="85">
        <f t="shared" si="474"/>
        <v>0</v>
      </c>
      <c r="AM259" s="86">
        <f t="shared" si="475"/>
        <v>1</v>
      </c>
      <c r="AN259" s="85">
        <f t="shared" si="476"/>
        <v>1</v>
      </c>
      <c r="AO259" s="167"/>
      <c r="AP259" s="85">
        <f t="shared" si="456"/>
        <v>0</v>
      </c>
      <c r="AQ259" s="86">
        <f t="shared" si="457"/>
        <v>0</v>
      </c>
      <c r="AR259" s="85">
        <f t="shared" si="477"/>
        <v>0</v>
      </c>
      <c r="AS259" s="86">
        <f t="shared" si="478"/>
        <v>1</v>
      </c>
      <c r="AT259" s="85">
        <f t="shared" si="479"/>
        <v>1</v>
      </c>
      <c r="AU259" s="167"/>
      <c r="AV259" s="85">
        <f t="shared" si="458"/>
        <v>0</v>
      </c>
      <c r="AW259" s="86">
        <f t="shared" si="459"/>
        <v>0</v>
      </c>
      <c r="AX259" s="85">
        <f t="shared" si="480"/>
        <v>0</v>
      </c>
      <c r="AY259" s="86">
        <f t="shared" si="481"/>
        <v>1</v>
      </c>
      <c r="AZ259" s="85">
        <f t="shared" si="482"/>
        <v>1</v>
      </c>
    </row>
    <row r="260" spans="1:52" ht="33.75">
      <c r="A260" s="182" t="s">
        <v>4940</v>
      </c>
      <c r="B260" s="174" t="s">
        <v>4374</v>
      </c>
      <c r="C260" s="172" t="s">
        <v>4375</v>
      </c>
      <c r="D260" s="174" t="s">
        <v>3940</v>
      </c>
      <c r="E260" s="175">
        <v>8.9499999999999993</v>
      </c>
      <c r="F260" s="175"/>
      <c r="G260" s="175"/>
      <c r="H260" s="175"/>
      <c r="I260" s="175"/>
      <c r="J260" s="205">
        <f t="shared" si="448"/>
        <v>8.9499999999999993</v>
      </c>
      <c r="K260" s="175"/>
      <c r="L260" s="85">
        <f t="shared" si="460"/>
        <v>0</v>
      </c>
      <c r="M260" s="86">
        <f t="shared" si="461"/>
        <v>0</v>
      </c>
      <c r="N260" s="85">
        <f t="shared" si="462"/>
        <v>0</v>
      </c>
      <c r="O260" s="86">
        <f t="shared" si="463"/>
        <v>8.9499999999999993</v>
      </c>
      <c r="P260" s="85">
        <f t="shared" si="464"/>
        <v>1</v>
      </c>
      <c r="Q260" s="194"/>
      <c r="R260" s="85">
        <f t="shared" si="305"/>
        <v>0</v>
      </c>
      <c r="S260" s="86">
        <f t="shared" si="449"/>
        <v>0</v>
      </c>
      <c r="T260" s="85">
        <f t="shared" si="465"/>
        <v>0</v>
      </c>
      <c r="U260" s="86">
        <f t="shared" si="466"/>
        <v>8.9499999999999993</v>
      </c>
      <c r="V260" s="85">
        <f t="shared" si="467"/>
        <v>1</v>
      </c>
      <c r="W260" s="167"/>
      <c r="X260" s="85">
        <f t="shared" si="450"/>
        <v>0</v>
      </c>
      <c r="Y260" s="86">
        <f t="shared" si="451"/>
        <v>0</v>
      </c>
      <c r="Z260" s="85">
        <f t="shared" si="468"/>
        <v>0</v>
      </c>
      <c r="AA260" s="86">
        <f t="shared" si="469"/>
        <v>8.9499999999999993</v>
      </c>
      <c r="AB260" s="85">
        <f t="shared" si="470"/>
        <v>1</v>
      </c>
      <c r="AC260" s="167"/>
      <c r="AD260" s="85">
        <f t="shared" si="452"/>
        <v>0</v>
      </c>
      <c r="AE260" s="86">
        <f t="shared" si="453"/>
        <v>0</v>
      </c>
      <c r="AF260" s="85">
        <f t="shared" si="471"/>
        <v>0</v>
      </c>
      <c r="AG260" s="86">
        <f t="shared" si="472"/>
        <v>8.9499999999999993</v>
      </c>
      <c r="AH260" s="85">
        <f t="shared" si="473"/>
        <v>1</v>
      </c>
      <c r="AI260" s="167"/>
      <c r="AJ260" s="85">
        <f t="shared" si="454"/>
        <v>0</v>
      </c>
      <c r="AK260" s="86">
        <f t="shared" si="455"/>
        <v>0</v>
      </c>
      <c r="AL260" s="85">
        <f t="shared" si="474"/>
        <v>0</v>
      </c>
      <c r="AM260" s="86">
        <f t="shared" si="475"/>
        <v>8.9499999999999993</v>
      </c>
      <c r="AN260" s="85">
        <f t="shared" si="476"/>
        <v>1</v>
      </c>
      <c r="AO260" s="167"/>
      <c r="AP260" s="85">
        <f t="shared" si="456"/>
        <v>0</v>
      </c>
      <c r="AQ260" s="86">
        <f t="shared" si="457"/>
        <v>0</v>
      </c>
      <c r="AR260" s="85">
        <f t="shared" si="477"/>
        <v>0</v>
      </c>
      <c r="AS260" s="86">
        <f t="shared" si="478"/>
        <v>8.9499999999999993</v>
      </c>
      <c r="AT260" s="85">
        <f t="shared" si="479"/>
        <v>1</v>
      </c>
      <c r="AU260" s="167"/>
      <c r="AV260" s="85">
        <f t="shared" si="458"/>
        <v>0</v>
      </c>
      <c r="AW260" s="86">
        <f t="shared" si="459"/>
        <v>0</v>
      </c>
      <c r="AX260" s="85">
        <f t="shared" si="480"/>
        <v>0</v>
      </c>
      <c r="AY260" s="86">
        <f t="shared" si="481"/>
        <v>8.9499999999999993</v>
      </c>
      <c r="AZ260" s="85">
        <f t="shared" si="482"/>
        <v>1</v>
      </c>
    </row>
    <row r="261" spans="1:52" ht="33.75">
      <c r="A261" s="182" t="s">
        <v>4941</v>
      </c>
      <c r="B261" s="174" t="s">
        <v>4376</v>
      </c>
      <c r="C261" s="172" t="s">
        <v>4377</v>
      </c>
      <c r="D261" s="174" t="s">
        <v>3988</v>
      </c>
      <c r="E261" s="175">
        <v>1</v>
      </c>
      <c r="F261" s="175"/>
      <c r="G261" s="175"/>
      <c r="H261" s="175"/>
      <c r="I261" s="175"/>
      <c r="J261" s="205">
        <f t="shared" si="448"/>
        <v>1</v>
      </c>
      <c r="K261" s="175"/>
      <c r="L261" s="85">
        <f t="shared" si="460"/>
        <v>0</v>
      </c>
      <c r="M261" s="86">
        <f t="shared" si="461"/>
        <v>0</v>
      </c>
      <c r="N261" s="85">
        <f t="shared" si="462"/>
        <v>0</v>
      </c>
      <c r="O261" s="86">
        <f t="shared" si="463"/>
        <v>1</v>
      </c>
      <c r="P261" s="85">
        <f t="shared" si="464"/>
        <v>1</v>
      </c>
      <c r="Q261" s="194"/>
      <c r="R261" s="85">
        <f t="shared" si="305"/>
        <v>0</v>
      </c>
      <c r="S261" s="86">
        <f t="shared" si="449"/>
        <v>0</v>
      </c>
      <c r="T261" s="85">
        <f t="shared" si="465"/>
        <v>0</v>
      </c>
      <c r="U261" s="86">
        <f t="shared" si="466"/>
        <v>1</v>
      </c>
      <c r="V261" s="85">
        <f t="shared" si="467"/>
        <v>1</v>
      </c>
      <c r="W261" s="167"/>
      <c r="X261" s="85">
        <f t="shared" si="450"/>
        <v>0</v>
      </c>
      <c r="Y261" s="86">
        <f t="shared" si="451"/>
        <v>0</v>
      </c>
      <c r="Z261" s="85">
        <f t="shared" si="468"/>
        <v>0</v>
      </c>
      <c r="AA261" s="86">
        <f t="shared" si="469"/>
        <v>1</v>
      </c>
      <c r="AB261" s="85">
        <f t="shared" si="470"/>
        <v>1</v>
      </c>
      <c r="AC261" s="167"/>
      <c r="AD261" s="85">
        <f t="shared" si="452"/>
        <v>0</v>
      </c>
      <c r="AE261" s="86">
        <f t="shared" si="453"/>
        <v>0</v>
      </c>
      <c r="AF261" s="85">
        <f t="shared" si="471"/>
        <v>0</v>
      </c>
      <c r="AG261" s="86">
        <f t="shared" si="472"/>
        <v>1</v>
      </c>
      <c r="AH261" s="85">
        <f t="shared" si="473"/>
        <v>1</v>
      </c>
      <c r="AI261" s="167"/>
      <c r="AJ261" s="85">
        <f t="shared" si="454"/>
        <v>0</v>
      </c>
      <c r="AK261" s="86">
        <f t="shared" si="455"/>
        <v>0</v>
      </c>
      <c r="AL261" s="85">
        <f t="shared" si="474"/>
        <v>0</v>
      </c>
      <c r="AM261" s="86">
        <f t="shared" si="475"/>
        <v>1</v>
      </c>
      <c r="AN261" s="85">
        <f t="shared" si="476"/>
        <v>1</v>
      </c>
      <c r="AO261" s="167"/>
      <c r="AP261" s="85">
        <f t="shared" si="456"/>
        <v>0</v>
      </c>
      <c r="AQ261" s="86">
        <f t="shared" si="457"/>
        <v>0</v>
      </c>
      <c r="AR261" s="85">
        <f t="shared" si="477"/>
        <v>0</v>
      </c>
      <c r="AS261" s="86">
        <f t="shared" si="478"/>
        <v>1</v>
      </c>
      <c r="AT261" s="85">
        <f t="shared" si="479"/>
        <v>1</v>
      </c>
      <c r="AU261" s="167"/>
      <c r="AV261" s="85">
        <f t="shared" si="458"/>
        <v>0</v>
      </c>
      <c r="AW261" s="86">
        <f t="shared" si="459"/>
        <v>0</v>
      </c>
      <c r="AX261" s="85">
        <f t="shared" si="480"/>
        <v>0</v>
      </c>
      <c r="AY261" s="86">
        <f t="shared" si="481"/>
        <v>1</v>
      </c>
      <c r="AZ261" s="85">
        <f t="shared" si="482"/>
        <v>1</v>
      </c>
    </row>
    <row r="262" spans="1:52" ht="33.75">
      <c r="A262" s="182" t="s">
        <v>4942</v>
      </c>
      <c r="B262" s="174" t="s">
        <v>4378</v>
      </c>
      <c r="C262" s="172" t="s">
        <v>4379</v>
      </c>
      <c r="D262" s="174" t="s">
        <v>3988</v>
      </c>
      <c r="E262" s="175">
        <v>1</v>
      </c>
      <c r="F262" s="175"/>
      <c r="G262" s="175"/>
      <c r="H262" s="175"/>
      <c r="I262" s="175"/>
      <c r="J262" s="205">
        <f t="shared" si="448"/>
        <v>1</v>
      </c>
      <c r="K262" s="175"/>
      <c r="L262" s="85">
        <f t="shared" si="460"/>
        <v>0</v>
      </c>
      <c r="M262" s="86">
        <f t="shared" si="461"/>
        <v>0</v>
      </c>
      <c r="N262" s="85">
        <f t="shared" si="462"/>
        <v>0</v>
      </c>
      <c r="O262" s="86">
        <f t="shared" si="463"/>
        <v>1</v>
      </c>
      <c r="P262" s="85">
        <f t="shared" si="464"/>
        <v>1</v>
      </c>
      <c r="Q262" s="194"/>
      <c r="R262" s="85">
        <f t="shared" si="305"/>
        <v>0</v>
      </c>
      <c r="S262" s="86">
        <f t="shared" si="449"/>
        <v>0</v>
      </c>
      <c r="T262" s="85">
        <f t="shared" si="465"/>
        <v>0</v>
      </c>
      <c r="U262" s="86">
        <f t="shared" si="466"/>
        <v>1</v>
      </c>
      <c r="V262" s="85">
        <f t="shared" si="467"/>
        <v>1</v>
      </c>
      <c r="W262" s="167"/>
      <c r="X262" s="85">
        <f t="shared" si="450"/>
        <v>0</v>
      </c>
      <c r="Y262" s="86">
        <f t="shared" si="451"/>
        <v>0</v>
      </c>
      <c r="Z262" s="85">
        <f t="shared" si="468"/>
        <v>0</v>
      </c>
      <c r="AA262" s="86">
        <f t="shared" si="469"/>
        <v>1</v>
      </c>
      <c r="AB262" s="85">
        <f t="shared" si="470"/>
        <v>1</v>
      </c>
      <c r="AC262" s="167"/>
      <c r="AD262" s="85">
        <f t="shared" si="452"/>
        <v>0</v>
      </c>
      <c r="AE262" s="86">
        <f t="shared" si="453"/>
        <v>0</v>
      </c>
      <c r="AF262" s="85">
        <f t="shared" si="471"/>
        <v>0</v>
      </c>
      <c r="AG262" s="86">
        <f t="shared" si="472"/>
        <v>1</v>
      </c>
      <c r="AH262" s="85">
        <f t="shared" si="473"/>
        <v>1</v>
      </c>
      <c r="AI262" s="167"/>
      <c r="AJ262" s="85">
        <f t="shared" si="454"/>
        <v>0</v>
      </c>
      <c r="AK262" s="86">
        <f t="shared" si="455"/>
        <v>0</v>
      </c>
      <c r="AL262" s="85">
        <f t="shared" si="474"/>
        <v>0</v>
      </c>
      <c r="AM262" s="86">
        <f t="shared" si="475"/>
        <v>1</v>
      </c>
      <c r="AN262" s="85">
        <f t="shared" si="476"/>
        <v>1</v>
      </c>
      <c r="AO262" s="167"/>
      <c r="AP262" s="85">
        <f t="shared" si="456"/>
        <v>0</v>
      </c>
      <c r="AQ262" s="86">
        <f t="shared" si="457"/>
        <v>0</v>
      </c>
      <c r="AR262" s="85">
        <f t="shared" si="477"/>
        <v>0</v>
      </c>
      <c r="AS262" s="86">
        <f t="shared" si="478"/>
        <v>1</v>
      </c>
      <c r="AT262" s="85">
        <f t="shared" si="479"/>
        <v>1</v>
      </c>
      <c r="AU262" s="167"/>
      <c r="AV262" s="85">
        <f t="shared" si="458"/>
        <v>0</v>
      </c>
      <c r="AW262" s="86">
        <f t="shared" si="459"/>
        <v>0</v>
      </c>
      <c r="AX262" s="85">
        <f t="shared" si="480"/>
        <v>0</v>
      </c>
      <c r="AY262" s="86">
        <f t="shared" si="481"/>
        <v>1</v>
      </c>
      <c r="AZ262" s="85">
        <f t="shared" si="482"/>
        <v>1</v>
      </c>
    </row>
    <row r="263" spans="1:52" ht="33.75">
      <c r="A263" s="182" t="s">
        <v>4943</v>
      </c>
      <c r="B263" s="174" t="s">
        <v>4380</v>
      </c>
      <c r="C263" s="172" t="s">
        <v>4381</v>
      </c>
      <c r="D263" s="174" t="s">
        <v>3988</v>
      </c>
      <c r="E263" s="175">
        <v>1</v>
      </c>
      <c r="F263" s="175"/>
      <c r="G263" s="175"/>
      <c r="H263" s="175"/>
      <c r="I263" s="175"/>
      <c r="J263" s="205">
        <f t="shared" si="448"/>
        <v>1</v>
      </c>
      <c r="K263" s="175"/>
      <c r="L263" s="85">
        <f t="shared" si="460"/>
        <v>0</v>
      </c>
      <c r="M263" s="86">
        <f t="shared" si="461"/>
        <v>0</v>
      </c>
      <c r="N263" s="85">
        <f t="shared" si="462"/>
        <v>0</v>
      </c>
      <c r="O263" s="86">
        <f t="shared" si="463"/>
        <v>1</v>
      </c>
      <c r="P263" s="85">
        <f t="shared" si="464"/>
        <v>1</v>
      </c>
      <c r="Q263" s="194"/>
      <c r="R263" s="85">
        <f t="shared" si="305"/>
        <v>0</v>
      </c>
      <c r="S263" s="86">
        <f t="shared" si="449"/>
        <v>0</v>
      </c>
      <c r="T263" s="85">
        <f t="shared" si="465"/>
        <v>0</v>
      </c>
      <c r="U263" s="86">
        <f t="shared" si="466"/>
        <v>1</v>
      </c>
      <c r="V263" s="85">
        <f t="shared" si="467"/>
        <v>1</v>
      </c>
      <c r="W263" s="167"/>
      <c r="X263" s="85">
        <f t="shared" si="450"/>
        <v>0</v>
      </c>
      <c r="Y263" s="86">
        <f t="shared" si="451"/>
        <v>0</v>
      </c>
      <c r="Z263" s="85">
        <f t="shared" si="468"/>
        <v>0</v>
      </c>
      <c r="AA263" s="86">
        <f t="shared" si="469"/>
        <v>1</v>
      </c>
      <c r="AB263" s="85">
        <f t="shared" si="470"/>
        <v>1</v>
      </c>
      <c r="AC263" s="167"/>
      <c r="AD263" s="85">
        <f t="shared" si="452"/>
        <v>0</v>
      </c>
      <c r="AE263" s="86">
        <f t="shared" si="453"/>
        <v>0</v>
      </c>
      <c r="AF263" s="85">
        <f t="shared" si="471"/>
        <v>0</v>
      </c>
      <c r="AG263" s="86">
        <f t="shared" si="472"/>
        <v>1</v>
      </c>
      <c r="AH263" s="85">
        <f t="shared" si="473"/>
        <v>1</v>
      </c>
      <c r="AI263" s="167"/>
      <c r="AJ263" s="85">
        <f t="shared" si="454"/>
        <v>0</v>
      </c>
      <c r="AK263" s="86">
        <f t="shared" si="455"/>
        <v>0</v>
      </c>
      <c r="AL263" s="85">
        <f t="shared" si="474"/>
        <v>0</v>
      </c>
      <c r="AM263" s="86">
        <f t="shared" si="475"/>
        <v>1</v>
      </c>
      <c r="AN263" s="85">
        <f t="shared" si="476"/>
        <v>1</v>
      </c>
      <c r="AO263" s="167"/>
      <c r="AP263" s="85">
        <f t="shared" si="456"/>
        <v>0</v>
      </c>
      <c r="AQ263" s="86">
        <f t="shared" si="457"/>
        <v>0</v>
      </c>
      <c r="AR263" s="85">
        <f t="shared" si="477"/>
        <v>0</v>
      </c>
      <c r="AS263" s="86">
        <f t="shared" si="478"/>
        <v>1</v>
      </c>
      <c r="AT263" s="85">
        <f t="shared" si="479"/>
        <v>1</v>
      </c>
      <c r="AU263" s="167"/>
      <c r="AV263" s="85">
        <f t="shared" si="458"/>
        <v>0</v>
      </c>
      <c r="AW263" s="86">
        <f t="shared" si="459"/>
        <v>0</v>
      </c>
      <c r="AX263" s="85">
        <f t="shared" si="480"/>
        <v>0</v>
      </c>
      <c r="AY263" s="86">
        <f t="shared" si="481"/>
        <v>1</v>
      </c>
      <c r="AZ263" s="85">
        <f t="shared" si="482"/>
        <v>1</v>
      </c>
    </row>
    <row r="264" spans="1:52" ht="33.75">
      <c r="A264" s="182" t="s">
        <v>4944</v>
      </c>
      <c r="B264" s="174" t="s">
        <v>4382</v>
      </c>
      <c r="C264" s="172" t="s">
        <v>4383</v>
      </c>
      <c r="D264" s="174" t="s">
        <v>3988</v>
      </c>
      <c r="E264" s="175">
        <v>1</v>
      </c>
      <c r="F264" s="175"/>
      <c r="G264" s="175"/>
      <c r="H264" s="175"/>
      <c r="I264" s="175"/>
      <c r="J264" s="205">
        <f t="shared" si="448"/>
        <v>1</v>
      </c>
      <c r="K264" s="175"/>
      <c r="L264" s="85">
        <f t="shared" si="460"/>
        <v>0</v>
      </c>
      <c r="M264" s="86">
        <f t="shared" si="461"/>
        <v>0</v>
      </c>
      <c r="N264" s="85">
        <f t="shared" si="462"/>
        <v>0</v>
      </c>
      <c r="O264" s="86">
        <f t="shared" si="463"/>
        <v>1</v>
      </c>
      <c r="P264" s="85">
        <f t="shared" si="464"/>
        <v>1</v>
      </c>
      <c r="Q264" s="194"/>
      <c r="R264" s="85">
        <f t="shared" si="305"/>
        <v>0</v>
      </c>
      <c r="S264" s="86">
        <f t="shared" si="449"/>
        <v>0</v>
      </c>
      <c r="T264" s="85">
        <f t="shared" si="465"/>
        <v>0</v>
      </c>
      <c r="U264" s="86">
        <f t="shared" si="466"/>
        <v>1</v>
      </c>
      <c r="V264" s="85">
        <f t="shared" si="467"/>
        <v>1</v>
      </c>
      <c r="W264" s="167"/>
      <c r="X264" s="85">
        <f t="shared" si="450"/>
        <v>0</v>
      </c>
      <c r="Y264" s="86">
        <f t="shared" si="451"/>
        <v>0</v>
      </c>
      <c r="Z264" s="85">
        <f t="shared" si="468"/>
        <v>0</v>
      </c>
      <c r="AA264" s="86">
        <f t="shared" si="469"/>
        <v>1</v>
      </c>
      <c r="AB264" s="85">
        <f t="shared" si="470"/>
        <v>1</v>
      </c>
      <c r="AC264" s="167"/>
      <c r="AD264" s="85">
        <f t="shared" si="452"/>
        <v>0</v>
      </c>
      <c r="AE264" s="86">
        <f t="shared" si="453"/>
        <v>0</v>
      </c>
      <c r="AF264" s="85">
        <f t="shared" si="471"/>
        <v>0</v>
      </c>
      <c r="AG264" s="86">
        <f t="shared" si="472"/>
        <v>1</v>
      </c>
      <c r="AH264" s="85">
        <f t="shared" si="473"/>
        <v>1</v>
      </c>
      <c r="AI264" s="167"/>
      <c r="AJ264" s="85">
        <f t="shared" si="454"/>
        <v>0</v>
      </c>
      <c r="AK264" s="86">
        <f t="shared" si="455"/>
        <v>0</v>
      </c>
      <c r="AL264" s="85">
        <f t="shared" si="474"/>
        <v>0</v>
      </c>
      <c r="AM264" s="86">
        <f t="shared" si="475"/>
        <v>1</v>
      </c>
      <c r="AN264" s="85">
        <f t="shared" si="476"/>
        <v>1</v>
      </c>
      <c r="AO264" s="167"/>
      <c r="AP264" s="85">
        <f t="shared" si="456"/>
        <v>0</v>
      </c>
      <c r="AQ264" s="86">
        <f t="shared" si="457"/>
        <v>0</v>
      </c>
      <c r="AR264" s="85">
        <f t="shared" si="477"/>
        <v>0</v>
      </c>
      <c r="AS264" s="86">
        <f t="shared" si="478"/>
        <v>1</v>
      </c>
      <c r="AT264" s="85">
        <f t="shared" si="479"/>
        <v>1</v>
      </c>
      <c r="AU264" s="167"/>
      <c r="AV264" s="85">
        <f t="shared" si="458"/>
        <v>0</v>
      </c>
      <c r="AW264" s="86">
        <f t="shared" si="459"/>
        <v>0</v>
      </c>
      <c r="AX264" s="85">
        <f t="shared" si="480"/>
        <v>0</v>
      </c>
      <c r="AY264" s="86">
        <f t="shared" si="481"/>
        <v>1</v>
      </c>
      <c r="AZ264" s="85">
        <f t="shared" si="482"/>
        <v>1</v>
      </c>
    </row>
    <row r="265" spans="1:52" ht="22.5">
      <c r="A265" s="182" t="s">
        <v>4945</v>
      </c>
      <c r="B265" s="174" t="s">
        <v>4384</v>
      </c>
      <c r="C265" s="172" t="s">
        <v>4385</v>
      </c>
      <c r="D265" s="174" t="s">
        <v>3969</v>
      </c>
      <c r="E265" s="175">
        <v>13</v>
      </c>
      <c r="F265" s="175"/>
      <c r="G265" s="175"/>
      <c r="H265" s="175"/>
      <c r="I265" s="175"/>
      <c r="J265" s="205">
        <f t="shared" si="448"/>
        <v>13</v>
      </c>
      <c r="K265" s="175"/>
      <c r="L265" s="85">
        <f t="shared" si="460"/>
        <v>0</v>
      </c>
      <c r="M265" s="86">
        <f t="shared" si="461"/>
        <v>0</v>
      </c>
      <c r="N265" s="85">
        <f t="shared" si="462"/>
        <v>0</v>
      </c>
      <c r="O265" s="86">
        <f t="shared" si="463"/>
        <v>13</v>
      </c>
      <c r="P265" s="85">
        <f t="shared" si="464"/>
        <v>1</v>
      </c>
      <c r="Q265" s="187"/>
      <c r="R265" s="85">
        <f t="shared" si="305"/>
        <v>0</v>
      </c>
      <c r="S265" s="86">
        <f t="shared" si="449"/>
        <v>0</v>
      </c>
      <c r="T265" s="85">
        <f t="shared" si="465"/>
        <v>0</v>
      </c>
      <c r="U265" s="86">
        <f t="shared" si="466"/>
        <v>13</v>
      </c>
      <c r="V265" s="85">
        <f t="shared" si="467"/>
        <v>1</v>
      </c>
      <c r="W265" s="167"/>
      <c r="X265" s="85">
        <f t="shared" si="450"/>
        <v>0</v>
      </c>
      <c r="Y265" s="86">
        <f t="shared" si="451"/>
        <v>0</v>
      </c>
      <c r="Z265" s="85">
        <f t="shared" si="468"/>
        <v>0</v>
      </c>
      <c r="AA265" s="86">
        <f t="shared" si="469"/>
        <v>13</v>
      </c>
      <c r="AB265" s="85">
        <f t="shared" si="470"/>
        <v>1</v>
      </c>
      <c r="AC265" s="167"/>
      <c r="AD265" s="85">
        <f t="shared" si="452"/>
        <v>0</v>
      </c>
      <c r="AE265" s="86">
        <f t="shared" si="453"/>
        <v>0</v>
      </c>
      <c r="AF265" s="85">
        <f t="shared" si="471"/>
        <v>0</v>
      </c>
      <c r="AG265" s="86">
        <f t="shared" si="472"/>
        <v>13</v>
      </c>
      <c r="AH265" s="85">
        <f t="shared" si="473"/>
        <v>1</v>
      </c>
      <c r="AI265" s="167"/>
      <c r="AJ265" s="85">
        <f t="shared" si="454"/>
        <v>0</v>
      </c>
      <c r="AK265" s="86">
        <f t="shared" si="455"/>
        <v>0</v>
      </c>
      <c r="AL265" s="85">
        <f t="shared" si="474"/>
        <v>0</v>
      </c>
      <c r="AM265" s="86">
        <f t="shared" si="475"/>
        <v>13</v>
      </c>
      <c r="AN265" s="85">
        <f t="shared" si="476"/>
        <v>1</v>
      </c>
      <c r="AO265" s="167"/>
      <c r="AP265" s="85">
        <f t="shared" si="456"/>
        <v>0</v>
      </c>
      <c r="AQ265" s="86">
        <f t="shared" si="457"/>
        <v>0</v>
      </c>
      <c r="AR265" s="85">
        <f t="shared" si="477"/>
        <v>0</v>
      </c>
      <c r="AS265" s="86">
        <f t="shared" si="478"/>
        <v>13</v>
      </c>
      <c r="AT265" s="85">
        <f t="shared" si="479"/>
        <v>1</v>
      </c>
      <c r="AU265" s="167"/>
      <c r="AV265" s="85">
        <f t="shared" si="458"/>
        <v>0</v>
      </c>
      <c r="AW265" s="86">
        <f t="shared" si="459"/>
        <v>0</v>
      </c>
      <c r="AX265" s="85">
        <f t="shared" si="480"/>
        <v>0</v>
      </c>
      <c r="AY265" s="86">
        <f t="shared" si="481"/>
        <v>13</v>
      </c>
      <c r="AZ265" s="85">
        <f t="shared" si="482"/>
        <v>1</v>
      </c>
    </row>
    <row r="266" spans="1:52" ht="33.75">
      <c r="A266" s="182" t="s">
        <v>4946</v>
      </c>
      <c r="B266" s="174" t="s">
        <v>4386</v>
      </c>
      <c r="C266" s="172" t="s">
        <v>4387</v>
      </c>
      <c r="D266" s="174" t="s">
        <v>3969</v>
      </c>
      <c r="E266" s="175">
        <v>9</v>
      </c>
      <c r="F266" s="175"/>
      <c r="G266" s="175"/>
      <c r="H266" s="175"/>
      <c r="I266" s="175"/>
      <c r="J266" s="205">
        <f t="shared" si="448"/>
        <v>9</v>
      </c>
      <c r="K266" s="175"/>
      <c r="L266" s="85">
        <f t="shared" si="460"/>
        <v>0</v>
      </c>
      <c r="M266" s="86">
        <f t="shared" si="461"/>
        <v>0</v>
      </c>
      <c r="N266" s="85">
        <f t="shared" si="462"/>
        <v>0</v>
      </c>
      <c r="O266" s="86">
        <f t="shared" si="463"/>
        <v>9</v>
      </c>
      <c r="P266" s="85">
        <f t="shared" si="464"/>
        <v>1</v>
      </c>
      <c r="Q266" s="187"/>
      <c r="R266" s="85">
        <f t="shared" si="305"/>
        <v>0</v>
      </c>
      <c r="S266" s="86">
        <f t="shared" si="449"/>
        <v>0</v>
      </c>
      <c r="T266" s="85">
        <f t="shared" si="465"/>
        <v>0</v>
      </c>
      <c r="U266" s="86">
        <f t="shared" si="466"/>
        <v>9</v>
      </c>
      <c r="V266" s="85">
        <f t="shared" si="467"/>
        <v>1</v>
      </c>
      <c r="W266" s="167"/>
      <c r="X266" s="85">
        <f t="shared" si="450"/>
        <v>0</v>
      </c>
      <c r="Y266" s="86">
        <f t="shared" si="451"/>
        <v>0</v>
      </c>
      <c r="Z266" s="85">
        <f t="shared" si="468"/>
        <v>0</v>
      </c>
      <c r="AA266" s="86">
        <f t="shared" si="469"/>
        <v>9</v>
      </c>
      <c r="AB266" s="85">
        <f t="shared" si="470"/>
        <v>1</v>
      </c>
      <c r="AC266" s="167"/>
      <c r="AD266" s="85">
        <f t="shared" si="452"/>
        <v>0</v>
      </c>
      <c r="AE266" s="86">
        <f t="shared" si="453"/>
        <v>0</v>
      </c>
      <c r="AF266" s="85">
        <f t="shared" si="471"/>
        <v>0</v>
      </c>
      <c r="AG266" s="86">
        <f t="shared" si="472"/>
        <v>9</v>
      </c>
      <c r="AH266" s="85">
        <f t="shared" si="473"/>
        <v>1</v>
      </c>
      <c r="AI266" s="167"/>
      <c r="AJ266" s="85">
        <f t="shared" si="454"/>
        <v>0</v>
      </c>
      <c r="AK266" s="86">
        <f t="shared" si="455"/>
        <v>0</v>
      </c>
      <c r="AL266" s="85">
        <f t="shared" si="474"/>
        <v>0</v>
      </c>
      <c r="AM266" s="86">
        <f t="shared" si="475"/>
        <v>9</v>
      </c>
      <c r="AN266" s="85">
        <f t="shared" si="476"/>
        <v>1</v>
      </c>
      <c r="AO266" s="167"/>
      <c r="AP266" s="85">
        <f t="shared" si="456"/>
        <v>0</v>
      </c>
      <c r="AQ266" s="86">
        <f t="shared" si="457"/>
        <v>0</v>
      </c>
      <c r="AR266" s="85">
        <f t="shared" si="477"/>
        <v>0</v>
      </c>
      <c r="AS266" s="86">
        <f t="shared" si="478"/>
        <v>9</v>
      </c>
      <c r="AT266" s="85">
        <f t="shared" si="479"/>
        <v>1</v>
      </c>
      <c r="AU266" s="167"/>
      <c r="AV266" s="85">
        <f t="shared" si="458"/>
        <v>0</v>
      </c>
      <c r="AW266" s="86">
        <f t="shared" si="459"/>
        <v>0</v>
      </c>
      <c r="AX266" s="85">
        <f t="shared" si="480"/>
        <v>0</v>
      </c>
      <c r="AY266" s="86">
        <f t="shared" si="481"/>
        <v>9</v>
      </c>
      <c r="AZ266" s="85">
        <f t="shared" si="482"/>
        <v>1</v>
      </c>
    </row>
    <row r="267" spans="1:52" ht="45">
      <c r="A267" s="182" t="s">
        <v>4947</v>
      </c>
      <c r="B267" s="174" t="s">
        <v>4388</v>
      </c>
      <c r="C267" s="172" t="s">
        <v>4389</v>
      </c>
      <c r="D267" s="174" t="s">
        <v>3988</v>
      </c>
      <c r="E267" s="175">
        <v>9</v>
      </c>
      <c r="F267" s="175"/>
      <c r="G267" s="175"/>
      <c r="H267" s="175"/>
      <c r="I267" s="175"/>
      <c r="J267" s="205">
        <f t="shared" si="448"/>
        <v>9</v>
      </c>
      <c r="K267" s="175"/>
      <c r="L267" s="85">
        <f t="shared" si="460"/>
        <v>0</v>
      </c>
      <c r="M267" s="86">
        <f t="shared" si="461"/>
        <v>0</v>
      </c>
      <c r="N267" s="85">
        <f t="shared" si="462"/>
        <v>0</v>
      </c>
      <c r="O267" s="86">
        <f t="shared" si="463"/>
        <v>9</v>
      </c>
      <c r="P267" s="85">
        <f t="shared" si="464"/>
        <v>1</v>
      </c>
      <c r="Q267" s="187"/>
      <c r="R267" s="85">
        <f t="shared" si="305"/>
        <v>0</v>
      </c>
      <c r="S267" s="86">
        <f t="shared" si="449"/>
        <v>0</v>
      </c>
      <c r="T267" s="85">
        <f t="shared" si="465"/>
        <v>0</v>
      </c>
      <c r="U267" s="86">
        <f t="shared" si="466"/>
        <v>9</v>
      </c>
      <c r="V267" s="85">
        <f t="shared" si="467"/>
        <v>1</v>
      </c>
      <c r="W267" s="167"/>
      <c r="X267" s="85">
        <f t="shared" si="450"/>
        <v>0</v>
      </c>
      <c r="Y267" s="86">
        <f t="shared" si="451"/>
        <v>0</v>
      </c>
      <c r="Z267" s="85">
        <f t="shared" si="468"/>
        <v>0</v>
      </c>
      <c r="AA267" s="86">
        <f t="shared" si="469"/>
        <v>9</v>
      </c>
      <c r="AB267" s="85">
        <f t="shared" si="470"/>
        <v>1</v>
      </c>
      <c r="AC267" s="167"/>
      <c r="AD267" s="85">
        <f t="shared" si="452"/>
        <v>0</v>
      </c>
      <c r="AE267" s="86">
        <f t="shared" si="453"/>
        <v>0</v>
      </c>
      <c r="AF267" s="85">
        <f t="shared" si="471"/>
        <v>0</v>
      </c>
      <c r="AG267" s="86">
        <f t="shared" si="472"/>
        <v>9</v>
      </c>
      <c r="AH267" s="85">
        <f t="shared" si="473"/>
        <v>1</v>
      </c>
      <c r="AI267" s="167"/>
      <c r="AJ267" s="85">
        <f t="shared" si="454"/>
        <v>0</v>
      </c>
      <c r="AK267" s="86">
        <f t="shared" si="455"/>
        <v>0</v>
      </c>
      <c r="AL267" s="85">
        <f t="shared" si="474"/>
        <v>0</v>
      </c>
      <c r="AM267" s="86">
        <f t="shared" si="475"/>
        <v>9</v>
      </c>
      <c r="AN267" s="85">
        <f t="shared" si="476"/>
        <v>1</v>
      </c>
      <c r="AO267" s="167"/>
      <c r="AP267" s="85">
        <f t="shared" si="456"/>
        <v>0</v>
      </c>
      <c r="AQ267" s="86">
        <f t="shared" si="457"/>
        <v>0</v>
      </c>
      <c r="AR267" s="85">
        <f t="shared" si="477"/>
        <v>0</v>
      </c>
      <c r="AS267" s="86">
        <f t="shared" si="478"/>
        <v>9</v>
      </c>
      <c r="AT267" s="85">
        <f t="shared" si="479"/>
        <v>1</v>
      </c>
      <c r="AU267" s="167"/>
      <c r="AV267" s="85">
        <f t="shared" si="458"/>
        <v>0</v>
      </c>
      <c r="AW267" s="86">
        <f t="shared" si="459"/>
        <v>0</v>
      </c>
      <c r="AX267" s="85">
        <f t="shared" si="480"/>
        <v>0</v>
      </c>
      <c r="AY267" s="86">
        <f t="shared" si="481"/>
        <v>9</v>
      </c>
      <c r="AZ267" s="85">
        <f t="shared" si="482"/>
        <v>1</v>
      </c>
    </row>
    <row r="268" spans="1:52" ht="22.5">
      <c r="A268" s="182" t="s">
        <v>4948</v>
      </c>
      <c r="B268" s="174" t="s">
        <v>4390</v>
      </c>
      <c r="C268" s="172" t="s">
        <v>4391</v>
      </c>
      <c r="D268" s="174" t="s">
        <v>3988</v>
      </c>
      <c r="E268" s="175">
        <v>5</v>
      </c>
      <c r="F268" s="175"/>
      <c r="G268" s="175"/>
      <c r="H268" s="175"/>
      <c r="I268" s="175"/>
      <c r="J268" s="205">
        <f t="shared" si="448"/>
        <v>5</v>
      </c>
      <c r="K268" s="175"/>
      <c r="L268" s="85">
        <f t="shared" si="460"/>
        <v>0</v>
      </c>
      <c r="M268" s="86">
        <f t="shared" si="461"/>
        <v>0</v>
      </c>
      <c r="N268" s="85">
        <f t="shared" si="462"/>
        <v>0</v>
      </c>
      <c r="O268" s="86">
        <f t="shared" si="463"/>
        <v>5</v>
      </c>
      <c r="P268" s="85">
        <f t="shared" si="464"/>
        <v>1</v>
      </c>
      <c r="Q268" s="187"/>
      <c r="R268" s="85">
        <f t="shared" si="305"/>
        <v>0</v>
      </c>
      <c r="S268" s="86">
        <f t="shared" si="449"/>
        <v>0</v>
      </c>
      <c r="T268" s="85">
        <f t="shared" si="465"/>
        <v>0</v>
      </c>
      <c r="U268" s="86">
        <f t="shared" si="466"/>
        <v>5</v>
      </c>
      <c r="V268" s="85">
        <f t="shared" si="467"/>
        <v>1</v>
      </c>
      <c r="W268" s="167"/>
      <c r="X268" s="85">
        <f t="shared" si="450"/>
        <v>0</v>
      </c>
      <c r="Y268" s="86">
        <f t="shared" si="451"/>
        <v>0</v>
      </c>
      <c r="Z268" s="85">
        <f t="shared" si="468"/>
        <v>0</v>
      </c>
      <c r="AA268" s="86">
        <f t="shared" si="469"/>
        <v>5</v>
      </c>
      <c r="AB268" s="85">
        <f t="shared" si="470"/>
        <v>1</v>
      </c>
      <c r="AC268" s="167"/>
      <c r="AD268" s="85">
        <f t="shared" si="452"/>
        <v>0</v>
      </c>
      <c r="AE268" s="86">
        <f t="shared" si="453"/>
        <v>0</v>
      </c>
      <c r="AF268" s="85">
        <f t="shared" si="471"/>
        <v>0</v>
      </c>
      <c r="AG268" s="86">
        <f t="shared" si="472"/>
        <v>5</v>
      </c>
      <c r="AH268" s="85">
        <f t="shared" si="473"/>
        <v>1</v>
      </c>
      <c r="AI268" s="167"/>
      <c r="AJ268" s="85">
        <f t="shared" si="454"/>
        <v>0</v>
      </c>
      <c r="AK268" s="86">
        <f t="shared" si="455"/>
        <v>0</v>
      </c>
      <c r="AL268" s="85">
        <f t="shared" si="474"/>
        <v>0</v>
      </c>
      <c r="AM268" s="86">
        <f t="shared" si="475"/>
        <v>5</v>
      </c>
      <c r="AN268" s="85">
        <f t="shared" si="476"/>
        <v>1</v>
      </c>
      <c r="AO268" s="167"/>
      <c r="AP268" s="85">
        <f t="shared" si="456"/>
        <v>0</v>
      </c>
      <c r="AQ268" s="86">
        <f t="shared" si="457"/>
        <v>0</v>
      </c>
      <c r="AR268" s="85">
        <f t="shared" si="477"/>
        <v>0</v>
      </c>
      <c r="AS268" s="86">
        <f t="shared" si="478"/>
        <v>5</v>
      </c>
      <c r="AT268" s="85">
        <f t="shared" si="479"/>
        <v>1</v>
      </c>
      <c r="AU268" s="167"/>
      <c r="AV268" s="85">
        <f t="shared" si="458"/>
        <v>0</v>
      </c>
      <c r="AW268" s="86">
        <f t="shared" si="459"/>
        <v>0</v>
      </c>
      <c r="AX268" s="85">
        <f t="shared" si="480"/>
        <v>0</v>
      </c>
      <c r="AY268" s="86">
        <f t="shared" si="481"/>
        <v>5</v>
      </c>
      <c r="AZ268" s="85">
        <f t="shared" si="482"/>
        <v>1</v>
      </c>
    </row>
    <row r="269" spans="1:52" ht="56.25">
      <c r="A269" s="182" t="s">
        <v>4949</v>
      </c>
      <c r="B269" s="174" t="s">
        <v>4392</v>
      </c>
      <c r="C269" s="172" t="s">
        <v>4393</v>
      </c>
      <c r="D269" s="174" t="s">
        <v>3988</v>
      </c>
      <c r="E269" s="175">
        <v>4</v>
      </c>
      <c r="F269" s="175"/>
      <c r="G269" s="175"/>
      <c r="H269" s="175"/>
      <c r="I269" s="175"/>
      <c r="J269" s="205">
        <f t="shared" si="448"/>
        <v>4</v>
      </c>
      <c r="K269" s="175"/>
      <c r="L269" s="85">
        <f t="shared" si="460"/>
        <v>0</v>
      </c>
      <c r="M269" s="86">
        <f t="shared" si="461"/>
        <v>0</v>
      </c>
      <c r="N269" s="85">
        <f t="shared" si="462"/>
        <v>0</v>
      </c>
      <c r="O269" s="86">
        <f t="shared" si="463"/>
        <v>4</v>
      </c>
      <c r="P269" s="85">
        <f t="shared" si="464"/>
        <v>1</v>
      </c>
      <c r="Q269" s="187"/>
      <c r="R269" s="85">
        <f t="shared" ref="R269:R343" si="483">IF($C269="","",Q269/$E269)</f>
        <v>0</v>
      </c>
      <c r="S269" s="86">
        <f t="shared" si="449"/>
        <v>0</v>
      </c>
      <c r="T269" s="85">
        <f t="shared" si="465"/>
        <v>0</v>
      </c>
      <c r="U269" s="86">
        <f t="shared" si="466"/>
        <v>4</v>
      </c>
      <c r="V269" s="85">
        <f t="shared" si="467"/>
        <v>1</v>
      </c>
      <c r="W269" s="167"/>
      <c r="X269" s="85">
        <f t="shared" si="450"/>
        <v>0</v>
      </c>
      <c r="Y269" s="86">
        <f t="shared" si="451"/>
        <v>0</v>
      </c>
      <c r="Z269" s="85">
        <f t="shared" si="468"/>
        <v>0</v>
      </c>
      <c r="AA269" s="86">
        <f t="shared" si="469"/>
        <v>4</v>
      </c>
      <c r="AB269" s="85">
        <f t="shared" si="470"/>
        <v>1</v>
      </c>
      <c r="AC269" s="167"/>
      <c r="AD269" s="85">
        <f t="shared" si="452"/>
        <v>0</v>
      </c>
      <c r="AE269" s="86">
        <f t="shared" si="453"/>
        <v>0</v>
      </c>
      <c r="AF269" s="85">
        <f t="shared" si="471"/>
        <v>0</v>
      </c>
      <c r="AG269" s="86">
        <f t="shared" si="472"/>
        <v>4</v>
      </c>
      <c r="AH269" s="85">
        <f t="shared" si="473"/>
        <v>1</v>
      </c>
      <c r="AI269" s="167"/>
      <c r="AJ269" s="85">
        <f t="shared" si="454"/>
        <v>0</v>
      </c>
      <c r="AK269" s="86">
        <f t="shared" si="455"/>
        <v>0</v>
      </c>
      <c r="AL269" s="85">
        <f t="shared" si="474"/>
        <v>0</v>
      </c>
      <c r="AM269" s="86">
        <f t="shared" si="475"/>
        <v>4</v>
      </c>
      <c r="AN269" s="85">
        <f t="shared" si="476"/>
        <v>1</v>
      </c>
      <c r="AO269" s="167"/>
      <c r="AP269" s="85">
        <f t="shared" si="456"/>
        <v>0</v>
      </c>
      <c r="AQ269" s="86">
        <f t="shared" si="457"/>
        <v>0</v>
      </c>
      <c r="AR269" s="85">
        <f t="shared" si="477"/>
        <v>0</v>
      </c>
      <c r="AS269" s="86">
        <f t="shared" si="478"/>
        <v>4</v>
      </c>
      <c r="AT269" s="85">
        <f t="shared" si="479"/>
        <v>1</v>
      </c>
      <c r="AU269" s="167"/>
      <c r="AV269" s="85">
        <f t="shared" si="458"/>
        <v>0</v>
      </c>
      <c r="AW269" s="86">
        <f t="shared" si="459"/>
        <v>0</v>
      </c>
      <c r="AX269" s="85">
        <f t="shared" si="480"/>
        <v>0</v>
      </c>
      <c r="AY269" s="86">
        <f t="shared" si="481"/>
        <v>4</v>
      </c>
      <c r="AZ269" s="85">
        <f t="shared" si="482"/>
        <v>1</v>
      </c>
    </row>
    <row r="270" spans="1:52" ht="33.75">
      <c r="A270" s="182" t="s">
        <v>4950</v>
      </c>
      <c r="B270" s="174" t="s">
        <v>4394</v>
      </c>
      <c r="C270" s="172" t="s">
        <v>4395</v>
      </c>
      <c r="D270" s="174" t="s">
        <v>3969</v>
      </c>
      <c r="E270" s="175">
        <v>4</v>
      </c>
      <c r="F270" s="175"/>
      <c r="G270" s="175"/>
      <c r="H270" s="175"/>
      <c r="I270" s="175"/>
      <c r="J270" s="205">
        <f t="shared" si="448"/>
        <v>4</v>
      </c>
      <c r="K270" s="175"/>
      <c r="L270" s="85">
        <f t="shared" si="460"/>
        <v>0</v>
      </c>
      <c r="M270" s="86">
        <f t="shared" si="461"/>
        <v>0</v>
      </c>
      <c r="N270" s="85">
        <f t="shared" si="462"/>
        <v>0</v>
      </c>
      <c r="O270" s="86">
        <f t="shared" si="463"/>
        <v>4</v>
      </c>
      <c r="P270" s="85">
        <f t="shared" si="464"/>
        <v>1</v>
      </c>
      <c r="Q270" s="187"/>
      <c r="R270" s="85">
        <f t="shared" si="483"/>
        <v>0</v>
      </c>
      <c r="S270" s="86">
        <f t="shared" si="449"/>
        <v>0</v>
      </c>
      <c r="T270" s="85">
        <f t="shared" si="465"/>
        <v>0</v>
      </c>
      <c r="U270" s="86">
        <f t="shared" si="466"/>
        <v>4</v>
      </c>
      <c r="V270" s="85">
        <f t="shared" si="467"/>
        <v>1</v>
      </c>
      <c r="W270" s="167"/>
      <c r="X270" s="85">
        <f t="shared" si="450"/>
        <v>0</v>
      </c>
      <c r="Y270" s="86">
        <f t="shared" si="451"/>
        <v>0</v>
      </c>
      <c r="Z270" s="85">
        <f t="shared" si="468"/>
        <v>0</v>
      </c>
      <c r="AA270" s="86">
        <f t="shared" si="469"/>
        <v>4</v>
      </c>
      <c r="AB270" s="85">
        <f t="shared" si="470"/>
        <v>1</v>
      </c>
      <c r="AC270" s="167"/>
      <c r="AD270" s="85">
        <f t="shared" si="452"/>
        <v>0</v>
      </c>
      <c r="AE270" s="86">
        <f t="shared" si="453"/>
        <v>0</v>
      </c>
      <c r="AF270" s="85">
        <f t="shared" si="471"/>
        <v>0</v>
      </c>
      <c r="AG270" s="86">
        <f t="shared" si="472"/>
        <v>4</v>
      </c>
      <c r="AH270" s="85">
        <f t="shared" si="473"/>
        <v>1</v>
      </c>
      <c r="AI270" s="167"/>
      <c r="AJ270" s="85">
        <f t="shared" si="454"/>
        <v>0</v>
      </c>
      <c r="AK270" s="86">
        <f t="shared" si="455"/>
        <v>0</v>
      </c>
      <c r="AL270" s="85">
        <f t="shared" si="474"/>
        <v>0</v>
      </c>
      <c r="AM270" s="86">
        <f t="shared" si="475"/>
        <v>4</v>
      </c>
      <c r="AN270" s="85">
        <f t="shared" si="476"/>
        <v>1</v>
      </c>
      <c r="AO270" s="167"/>
      <c r="AP270" s="85">
        <f t="shared" si="456"/>
        <v>0</v>
      </c>
      <c r="AQ270" s="86">
        <f t="shared" si="457"/>
        <v>0</v>
      </c>
      <c r="AR270" s="85">
        <f t="shared" si="477"/>
        <v>0</v>
      </c>
      <c r="AS270" s="86">
        <f t="shared" si="478"/>
        <v>4</v>
      </c>
      <c r="AT270" s="85">
        <f t="shared" si="479"/>
        <v>1</v>
      </c>
      <c r="AU270" s="167"/>
      <c r="AV270" s="85">
        <f t="shared" si="458"/>
        <v>0</v>
      </c>
      <c r="AW270" s="86">
        <f t="shared" si="459"/>
        <v>0</v>
      </c>
      <c r="AX270" s="85">
        <f t="shared" si="480"/>
        <v>0</v>
      </c>
      <c r="AY270" s="86">
        <f t="shared" si="481"/>
        <v>4</v>
      </c>
      <c r="AZ270" s="85">
        <f t="shared" si="482"/>
        <v>1</v>
      </c>
    </row>
    <row r="271" spans="1:52" ht="45">
      <c r="A271" s="182" t="s">
        <v>4951</v>
      </c>
      <c r="B271" s="174" t="s">
        <v>4396</v>
      </c>
      <c r="C271" s="172" t="s">
        <v>4397</v>
      </c>
      <c r="D271" s="174" t="s">
        <v>3988</v>
      </c>
      <c r="E271" s="175">
        <v>2</v>
      </c>
      <c r="F271" s="175"/>
      <c r="G271" s="175"/>
      <c r="H271" s="175"/>
      <c r="I271" s="175"/>
      <c r="J271" s="205">
        <f t="shared" si="448"/>
        <v>2</v>
      </c>
      <c r="K271" s="175"/>
      <c r="L271" s="85">
        <f t="shared" si="460"/>
        <v>0</v>
      </c>
      <c r="M271" s="86">
        <f t="shared" si="461"/>
        <v>0</v>
      </c>
      <c r="N271" s="85">
        <f t="shared" si="462"/>
        <v>0</v>
      </c>
      <c r="O271" s="86">
        <f t="shared" si="463"/>
        <v>2</v>
      </c>
      <c r="P271" s="85">
        <f t="shared" si="464"/>
        <v>1</v>
      </c>
      <c r="Q271" s="187"/>
      <c r="R271" s="85">
        <f t="shared" si="483"/>
        <v>0</v>
      </c>
      <c r="S271" s="86">
        <f t="shared" si="449"/>
        <v>0</v>
      </c>
      <c r="T271" s="85">
        <f t="shared" si="465"/>
        <v>0</v>
      </c>
      <c r="U271" s="86">
        <f t="shared" si="466"/>
        <v>2</v>
      </c>
      <c r="V271" s="85">
        <f t="shared" si="467"/>
        <v>1</v>
      </c>
      <c r="W271" s="167"/>
      <c r="X271" s="85">
        <f t="shared" si="450"/>
        <v>0</v>
      </c>
      <c r="Y271" s="86">
        <f t="shared" si="451"/>
        <v>0</v>
      </c>
      <c r="Z271" s="85">
        <f t="shared" si="468"/>
        <v>0</v>
      </c>
      <c r="AA271" s="86">
        <f t="shared" si="469"/>
        <v>2</v>
      </c>
      <c r="AB271" s="85">
        <f t="shared" si="470"/>
        <v>1</v>
      </c>
      <c r="AC271" s="167"/>
      <c r="AD271" s="85">
        <f t="shared" si="452"/>
        <v>0</v>
      </c>
      <c r="AE271" s="86">
        <f t="shared" si="453"/>
        <v>0</v>
      </c>
      <c r="AF271" s="85">
        <f t="shared" si="471"/>
        <v>0</v>
      </c>
      <c r="AG271" s="86">
        <f t="shared" si="472"/>
        <v>2</v>
      </c>
      <c r="AH271" s="85">
        <f t="shared" si="473"/>
        <v>1</v>
      </c>
      <c r="AI271" s="167"/>
      <c r="AJ271" s="85">
        <f t="shared" si="454"/>
        <v>0</v>
      </c>
      <c r="AK271" s="86">
        <f t="shared" si="455"/>
        <v>0</v>
      </c>
      <c r="AL271" s="85">
        <f t="shared" si="474"/>
        <v>0</v>
      </c>
      <c r="AM271" s="86">
        <f t="shared" si="475"/>
        <v>2</v>
      </c>
      <c r="AN271" s="85">
        <f t="shared" si="476"/>
        <v>1</v>
      </c>
      <c r="AO271" s="167"/>
      <c r="AP271" s="85">
        <f t="shared" si="456"/>
        <v>0</v>
      </c>
      <c r="AQ271" s="86">
        <f t="shared" si="457"/>
        <v>0</v>
      </c>
      <c r="AR271" s="85">
        <f t="shared" si="477"/>
        <v>0</v>
      </c>
      <c r="AS271" s="86">
        <f t="shared" si="478"/>
        <v>2</v>
      </c>
      <c r="AT271" s="85">
        <f t="shared" si="479"/>
        <v>1</v>
      </c>
      <c r="AU271" s="167"/>
      <c r="AV271" s="85">
        <f t="shared" si="458"/>
        <v>0</v>
      </c>
      <c r="AW271" s="86">
        <f t="shared" si="459"/>
        <v>0</v>
      </c>
      <c r="AX271" s="85">
        <f t="shared" si="480"/>
        <v>0</v>
      </c>
      <c r="AY271" s="86">
        <f t="shared" si="481"/>
        <v>2</v>
      </c>
      <c r="AZ271" s="85">
        <f t="shared" si="482"/>
        <v>1</v>
      </c>
    </row>
    <row r="272" spans="1:52" ht="20.100000000000001" customHeight="1">
      <c r="A272" s="182" t="s">
        <v>4952</v>
      </c>
      <c r="B272" s="174" t="s">
        <v>4398</v>
      </c>
      <c r="C272" s="172" t="s">
        <v>4399</v>
      </c>
      <c r="D272" s="174" t="s">
        <v>3969</v>
      </c>
      <c r="E272" s="175">
        <v>10</v>
      </c>
      <c r="F272" s="175"/>
      <c r="G272" s="175"/>
      <c r="H272" s="175"/>
      <c r="I272" s="175"/>
      <c r="J272" s="205">
        <f t="shared" si="448"/>
        <v>10</v>
      </c>
      <c r="K272" s="175"/>
      <c r="L272" s="85">
        <f t="shared" si="460"/>
        <v>0</v>
      </c>
      <c r="M272" s="86">
        <f t="shared" si="461"/>
        <v>0</v>
      </c>
      <c r="N272" s="85">
        <f t="shared" si="462"/>
        <v>0</v>
      </c>
      <c r="O272" s="86">
        <f t="shared" si="463"/>
        <v>10</v>
      </c>
      <c r="P272" s="85">
        <f t="shared" si="464"/>
        <v>1</v>
      </c>
      <c r="Q272" s="187"/>
      <c r="R272" s="85">
        <f t="shared" si="483"/>
        <v>0</v>
      </c>
      <c r="S272" s="86">
        <f t="shared" si="449"/>
        <v>0</v>
      </c>
      <c r="T272" s="85">
        <f t="shared" si="465"/>
        <v>0</v>
      </c>
      <c r="U272" s="86">
        <f t="shared" si="466"/>
        <v>10</v>
      </c>
      <c r="V272" s="85">
        <f t="shared" si="467"/>
        <v>1</v>
      </c>
      <c r="W272" s="167"/>
      <c r="X272" s="85">
        <f t="shared" si="450"/>
        <v>0</v>
      </c>
      <c r="Y272" s="86">
        <f t="shared" si="451"/>
        <v>0</v>
      </c>
      <c r="Z272" s="85">
        <f t="shared" si="468"/>
        <v>0</v>
      </c>
      <c r="AA272" s="86">
        <f t="shared" si="469"/>
        <v>10</v>
      </c>
      <c r="AB272" s="85">
        <f t="shared" si="470"/>
        <v>1</v>
      </c>
      <c r="AC272" s="167"/>
      <c r="AD272" s="85">
        <f t="shared" si="452"/>
        <v>0</v>
      </c>
      <c r="AE272" s="86">
        <f t="shared" si="453"/>
        <v>0</v>
      </c>
      <c r="AF272" s="85">
        <f t="shared" si="471"/>
        <v>0</v>
      </c>
      <c r="AG272" s="86">
        <f t="shared" si="472"/>
        <v>10</v>
      </c>
      <c r="AH272" s="85">
        <f t="shared" si="473"/>
        <v>1</v>
      </c>
      <c r="AI272" s="167"/>
      <c r="AJ272" s="85">
        <f t="shared" si="454"/>
        <v>0</v>
      </c>
      <c r="AK272" s="86">
        <f t="shared" si="455"/>
        <v>0</v>
      </c>
      <c r="AL272" s="85">
        <f t="shared" si="474"/>
        <v>0</v>
      </c>
      <c r="AM272" s="86">
        <f t="shared" si="475"/>
        <v>10</v>
      </c>
      <c r="AN272" s="85">
        <f t="shared" si="476"/>
        <v>1</v>
      </c>
      <c r="AO272" s="167"/>
      <c r="AP272" s="85">
        <f t="shared" si="456"/>
        <v>0</v>
      </c>
      <c r="AQ272" s="86">
        <f t="shared" si="457"/>
        <v>0</v>
      </c>
      <c r="AR272" s="85">
        <f t="shared" si="477"/>
        <v>0</v>
      </c>
      <c r="AS272" s="86">
        <f t="shared" si="478"/>
        <v>10</v>
      </c>
      <c r="AT272" s="85">
        <f t="shared" si="479"/>
        <v>1</v>
      </c>
      <c r="AU272" s="167"/>
      <c r="AV272" s="85">
        <f t="shared" si="458"/>
        <v>0</v>
      </c>
      <c r="AW272" s="86">
        <f t="shared" si="459"/>
        <v>0</v>
      </c>
      <c r="AX272" s="85">
        <f t="shared" si="480"/>
        <v>0</v>
      </c>
      <c r="AY272" s="86">
        <f t="shared" si="481"/>
        <v>10</v>
      </c>
      <c r="AZ272" s="85">
        <f t="shared" si="482"/>
        <v>1</v>
      </c>
    </row>
    <row r="273" spans="1:52" ht="22.5">
      <c r="A273" s="182" t="s">
        <v>4953</v>
      </c>
      <c r="B273" s="174" t="s">
        <v>4400</v>
      </c>
      <c r="C273" s="172" t="s">
        <v>4401</v>
      </c>
      <c r="D273" s="174" t="s">
        <v>3969</v>
      </c>
      <c r="E273" s="175">
        <v>5</v>
      </c>
      <c r="F273" s="175"/>
      <c r="G273" s="175"/>
      <c r="H273" s="175"/>
      <c r="I273" s="175"/>
      <c r="J273" s="205">
        <f t="shared" si="448"/>
        <v>5</v>
      </c>
      <c r="K273" s="175"/>
      <c r="L273" s="85">
        <f t="shared" si="460"/>
        <v>0</v>
      </c>
      <c r="M273" s="86">
        <f t="shared" si="461"/>
        <v>0</v>
      </c>
      <c r="N273" s="85">
        <f t="shared" si="462"/>
        <v>0</v>
      </c>
      <c r="O273" s="86">
        <f t="shared" si="463"/>
        <v>5</v>
      </c>
      <c r="P273" s="85">
        <f t="shared" si="464"/>
        <v>1</v>
      </c>
      <c r="Q273" s="187"/>
      <c r="R273" s="85">
        <f t="shared" si="483"/>
        <v>0</v>
      </c>
      <c r="S273" s="86">
        <f t="shared" si="449"/>
        <v>0</v>
      </c>
      <c r="T273" s="85">
        <f t="shared" si="465"/>
        <v>0</v>
      </c>
      <c r="U273" s="86">
        <f t="shared" si="466"/>
        <v>5</v>
      </c>
      <c r="V273" s="85">
        <f t="shared" si="467"/>
        <v>1</v>
      </c>
      <c r="W273" s="167"/>
      <c r="X273" s="85">
        <f t="shared" si="450"/>
        <v>0</v>
      </c>
      <c r="Y273" s="86">
        <f t="shared" si="451"/>
        <v>0</v>
      </c>
      <c r="Z273" s="85">
        <f t="shared" si="468"/>
        <v>0</v>
      </c>
      <c r="AA273" s="86">
        <f t="shared" si="469"/>
        <v>5</v>
      </c>
      <c r="AB273" s="85">
        <f t="shared" si="470"/>
        <v>1</v>
      </c>
      <c r="AC273" s="167"/>
      <c r="AD273" s="85">
        <f t="shared" si="452"/>
        <v>0</v>
      </c>
      <c r="AE273" s="86">
        <f t="shared" si="453"/>
        <v>0</v>
      </c>
      <c r="AF273" s="85">
        <f t="shared" si="471"/>
        <v>0</v>
      </c>
      <c r="AG273" s="86">
        <f t="shared" si="472"/>
        <v>5</v>
      </c>
      <c r="AH273" s="85">
        <f t="shared" si="473"/>
        <v>1</v>
      </c>
      <c r="AI273" s="167"/>
      <c r="AJ273" s="85">
        <f t="shared" si="454"/>
        <v>0</v>
      </c>
      <c r="AK273" s="86">
        <f t="shared" si="455"/>
        <v>0</v>
      </c>
      <c r="AL273" s="85">
        <f t="shared" si="474"/>
        <v>0</v>
      </c>
      <c r="AM273" s="86">
        <f t="shared" si="475"/>
        <v>5</v>
      </c>
      <c r="AN273" s="85">
        <f t="shared" si="476"/>
        <v>1</v>
      </c>
      <c r="AO273" s="167"/>
      <c r="AP273" s="85">
        <f t="shared" si="456"/>
        <v>0</v>
      </c>
      <c r="AQ273" s="86">
        <f t="shared" si="457"/>
        <v>0</v>
      </c>
      <c r="AR273" s="85">
        <f t="shared" si="477"/>
        <v>0</v>
      </c>
      <c r="AS273" s="86">
        <f t="shared" si="478"/>
        <v>5</v>
      </c>
      <c r="AT273" s="85">
        <f t="shared" si="479"/>
        <v>1</v>
      </c>
      <c r="AU273" s="167"/>
      <c r="AV273" s="85">
        <f t="shared" si="458"/>
        <v>0</v>
      </c>
      <c r="AW273" s="86">
        <f t="shared" si="459"/>
        <v>0</v>
      </c>
      <c r="AX273" s="85">
        <f t="shared" si="480"/>
        <v>0</v>
      </c>
      <c r="AY273" s="86">
        <f t="shared" si="481"/>
        <v>5</v>
      </c>
      <c r="AZ273" s="85">
        <f t="shared" si="482"/>
        <v>1</v>
      </c>
    </row>
    <row r="274" spans="1:52" ht="56.25">
      <c r="A274" s="182" t="s">
        <v>4954</v>
      </c>
      <c r="B274" s="174" t="s">
        <v>4402</v>
      </c>
      <c r="C274" s="172" t="s">
        <v>4403</v>
      </c>
      <c r="D274" s="174" t="s">
        <v>3988</v>
      </c>
      <c r="E274" s="175">
        <v>2</v>
      </c>
      <c r="F274" s="175"/>
      <c r="G274" s="175"/>
      <c r="H274" s="175"/>
      <c r="I274" s="175"/>
      <c r="J274" s="205">
        <f t="shared" si="448"/>
        <v>2</v>
      </c>
      <c r="K274" s="175"/>
      <c r="L274" s="85">
        <f t="shared" si="460"/>
        <v>0</v>
      </c>
      <c r="M274" s="86">
        <f t="shared" si="461"/>
        <v>0</v>
      </c>
      <c r="N274" s="85">
        <f t="shared" si="462"/>
        <v>0</v>
      </c>
      <c r="O274" s="86">
        <f t="shared" si="463"/>
        <v>2</v>
      </c>
      <c r="P274" s="85">
        <f t="shared" si="464"/>
        <v>1</v>
      </c>
      <c r="Q274" s="187"/>
      <c r="R274" s="85">
        <f t="shared" si="483"/>
        <v>0</v>
      </c>
      <c r="S274" s="86">
        <f t="shared" si="449"/>
        <v>0</v>
      </c>
      <c r="T274" s="85">
        <f t="shared" si="465"/>
        <v>0</v>
      </c>
      <c r="U274" s="86">
        <f t="shared" si="466"/>
        <v>2</v>
      </c>
      <c r="V274" s="85">
        <f t="shared" si="467"/>
        <v>1</v>
      </c>
      <c r="W274" s="167"/>
      <c r="X274" s="85">
        <f t="shared" si="450"/>
        <v>0</v>
      </c>
      <c r="Y274" s="86">
        <f t="shared" si="451"/>
        <v>0</v>
      </c>
      <c r="Z274" s="85">
        <f t="shared" si="468"/>
        <v>0</v>
      </c>
      <c r="AA274" s="86">
        <f t="shared" si="469"/>
        <v>2</v>
      </c>
      <c r="AB274" s="85">
        <f t="shared" si="470"/>
        <v>1</v>
      </c>
      <c r="AC274" s="167"/>
      <c r="AD274" s="85">
        <f t="shared" si="452"/>
        <v>0</v>
      </c>
      <c r="AE274" s="86">
        <f t="shared" si="453"/>
        <v>0</v>
      </c>
      <c r="AF274" s="85">
        <f t="shared" si="471"/>
        <v>0</v>
      </c>
      <c r="AG274" s="86">
        <f t="shared" si="472"/>
        <v>2</v>
      </c>
      <c r="AH274" s="85">
        <f t="shared" si="473"/>
        <v>1</v>
      </c>
      <c r="AI274" s="167"/>
      <c r="AJ274" s="85">
        <f t="shared" si="454"/>
        <v>0</v>
      </c>
      <c r="AK274" s="86">
        <f t="shared" si="455"/>
        <v>0</v>
      </c>
      <c r="AL274" s="85">
        <f t="shared" si="474"/>
        <v>0</v>
      </c>
      <c r="AM274" s="86">
        <f t="shared" si="475"/>
        <v>2</v>
      </c>
      <c r="AN274" s="85">
        <f t="shared" si="476"/>
        <v>1</v>
      </c>
      <c r="AO274" s="167"/>
      <c r="AP274" s="85">
        <f t="shared" si="456"/>
        <v>0</v>
      </c>
      <c r="AQ274" s="86">
        <f t="shared" si="457"/>
        <v>0</v>
      </c>
      <c r="AR274" s="85">
        <f t="shared" si="477"/>
        <v>0</v>
      </c>
      <c r="AS274" s="86">
        <f t="shared" si="478"/>
        <v>2</v>
      </c>
      <c r="AT274" s="85">
        <f t="shared" si="479"/>
        <v>1</v>
      </c>
      <c r="AU274" s="167"/>
      <c r="AV274" s="85">
        <f t="shared" si="458"/>
        <v>0</v>
      </c>
      <c r="AW274" s="86">
        <f t="shared" si="459"/>
        <v>0</v>
      </c>
      <c r="AX274" s="85">
        <f t="shared" si="480"/>
        <v>0</v>
      </c>
      <c r="AY274" s="86">
        <f t="shared" si="481"/>
        <v>2</v>
      </c>
      <c r="AZ274" s="85">
        <f t="shared" si="482"/>
        <v>1</v>
      </c>
    </row>
    <row r="275" spans="1:52" ht="56.25">
      <c r="A275" s="182" t="s">
        <v>4955</v>
      </c>
      <c r="B275" s="174" t="s">
        <v>4404</v>
      </c>
      <c r="C275" s="172" t="s">
        <v>4405</v>
      </c>
      <c r="D275" s="174" t="s">
        <v>3988</v>
      </c>
      <c r="E275" s="175">
        <v>1</v>
      </c>
      <c r="F275" s="175"/>
      <c r="G275" s="175"/>
      <c r="H275" s="175"/>
      <c r="I275" s="175"/>
      <c r="J275" s="205">
        <f t="shared" si="448"/>
        <v>1</v>
      </c>
      <c r="K275" s="175"/>
      <c r="L275" s="85">
        <f t="shared" si="460"/>
        <v>0</v>
      </c>
      <c r="M275" s="86">
        <f t="shared" si="461"/>
        <v>0</v>
      </c>
      <c r="N275" s="85">
        <f t="shared" si="462"/>
        <v>0</v>
      </c>
      <c r="O275" s="86">
        <f t="shared" si="463"/>
        <v>1</v>
      </c>
      <c r="P275" s="85">
        <f t="shared" si="464"/>
        <v>1</v>
      </c>
      <c r="Q275" s="187"/>
      <c r="R275" s="85">
        <f t="shared" si="483"/>
        <v>0</v>
      </c>
      <c r="S275" s="86">
        <f t="shared" si="449"/>
        <v>0</v>
      </c>
      <c r="T275" s="85">
        <f t="shared" si="465"/>
        <v>0</v>
      </c>
      <c r="U275" s="86">
        <f t="shared" si="466"/>
        <v>1</v>
      </c>
      <c r="V275" s="85">
        <f t="shared" si="467"/>
        <v>1</v>
      </c>
      <c r="W275" s="167"/>
      <c r="X275" s="85">
        <f t="shared" si="450"/>
        <v>0</v>
      </c>
      <c r="Y275" s="86">
        <f t="shared" si="451"/>
        <v>0</v>
      </c>
      <c r="Z275" s="85">
        <f t="shared" si="468"/>
        <v>0</v>
      </c>
      <c r="AA275" s="86">
        <f t="shared" si="469"/>
        <v>1</v>
      </c>
      <c r="AB275" s="85">
        <f t="shared" si="470"/>
        <v>1</v>
      </c>
      <c r="AC275" s="167"/>
      <c r="AD275" s="85">
        <f t="shared" si="452"/>
        <v>0</v>
      </c>
      <c r="AE275" s="86">
        <f t="shared" si="453"/>
        <v>0</v>
      </c>
      <c r="AF275" s="85">
        <f t="shared" si="471"/>
        <v>0</v>
      </c>
      <c r="AG275" s="86">
        <f t="shared" si="472"/>
        <v>1</v>
      </c>
      <c r="AH275" s="85">
        <f t="shared" si="473"/>
        <v>1</v>
      </c>
      <c r="AI275" s="167"/>
      <c r="AJ275" s="85">
        <f t="shared" si="454"/>
        <v>0</v>
      </c>
      <c r="AK275" s="86">
        <f t="shared" si="455"/>
        <v>0</v>
      </c>
      <c r="AL275" s="85">
        <f t="shared" si="474"/>
        <v>0</v>
      </c>
      <c r="AM275" s="86">
        <f t="shared" si="475"/>
        <v>1</v>
      </c>
      <c r="AN275" s="85">
        <f t="shared" si="476"/>
        <v>1</v>
      </c>
      <c r="AO275" s="167"/>
      <c r="AP275" s="85">
        <f t="shared" si="456"/>
        <v>0</v>
      </c>
      <c r="AQ275" s="86">
        <f t="shared" si="457"/>
        <v>0</v>
      </c>
      <c r="AR275" s="85">
        <f t="shared" si="477"/>
        <v>0</v>
      </c>
      <c r="AS275" s="86">
        <f t="shared" si="478"/>
        <v>1</v>
      </c>
      <c r="AT275" s="85">
        <f t="shared" si="479"/>
        <v>1</v>
      </c>
      <c r="AU275" s="167"/>
      <c r="AV275" s="85">
        <f t="shared" si="458"/>
        <v>0</v>
      </c>
      <c r="AW275" s="86">
        <f t="shared" si="459"/>
        <v>0</v>
      </c>
      <c r="AX275" s="85">
        <f t="shared" si="480"/>
        <v>0</v>
      </c>
      <c r="AY275" s="86">
        <f t="shared" si="481"/>
        <v>1</v>
      </c>
      <c r="AZ275" s="85">
        <f t="shared" si="482"/>
        <v>1</v>
      </c>
    </row>
    <row r="276" spans="1:52" ht="33.75">
      <c r="A276" s="182" t="s">
        <v>4956</v>
      </c>
      <c r="B276" s="174" t="s">
        <v>4406</v>
      </c>
      <c r="C276" s="172" t="s">
        <v>4407</v>
      </c>
      <c r="D276" s="174" t="s">
        <v>3969</v>
      </c>
      <c r="E276" s="175">
        <v>1</v>
      </c>
      <c r="F276" s="175"/>
      <c r="G276" s="175"/>
      <c r="H276" s="175"/>
      <c r="I276" s="175"/>
      <c r="J276" s="205">
        <f t="shared" si="448"/>
        <v>1</v>
      </c>
      <c r="K276" s="175"/>
      <c r="L276" s="85">
        <f t="shared" si="460"/>
        <v>0</v>
      </c>
      <c r="M276" s="86">
        <f t="shared" si="461"/>
        <v>0</v>
      </c>
      <c r="N276" s="85">
        <f t="shared" si="462"/>
        <v>0</v>
      </c>
      <c r="O276" s="86">
        <f t="shared" si="463"/>
        <v>1</v>
      </c>
      <c r="P276" s="85">
        <f t="shared" si="464"/>
        <v>1</v>
      </c>
      <c r="Q276" s="187"/>
      <c r="R276" s="85">
        <f t="shared" si="483"/>
        <v>0</v>
      </c>
      <c r="S276" s="86">
        <f t="shared" si="449"/>
        <v>0</v>
      </c>
      <c r="T276" s="85">
        <f t="shared" si="465"/>
        <v>0</v>
      </c>
      <c r="U276" s="86">
        <f t="shared" si="466"/>
        <v>1</v>
      </c>
      <c r="V276" s="85">
        <f t="shared" si="467"/>
        <v>1</v>
      </c>
      <c r="W276" s="167"/>
      <c r="X276" s="85">
        <f t="shared" si="450"/>
        <v>0</v>
      </c>
      <c r="Y276" s="86">
        <f t="shared" si="451"/>
        <v>0</v>
      </c>
      <c r="Z276" s="85">
        <f t="shared" si="468"/>
        <v>0</v>
      </c>
      <c r="AA276" s="86">
        <f t="shared" si="469"/>
        <v>1</v>
      </c>
      <c r="AB276" s="85">
        <f t="shared" si="470"/>
        <v>1</v>
      </c>
      <c r="AC276" s="167"/>
      <c r="AD276" s="85">
        <f t="shared" si="452"/>
        <v>0</v>
      </c>
      <c r="AE276" s="86">
        <f t="shared" si="453"/>
        <v>0</v>
      </c>
      <c r="AF276" s="85">
        <f t="shared" si="471"/>
        <v>0</v>
      </c>
      <c r="AG276" s="86">
        <f t="shared" si="472"/>
        <v>1</v>
      </c>
      <c r="AH276" s="85">
        <f t="shared" si="473"/>
        <v>1</v>
      </c>
      <c r="AI276" s="167"/>
      <c r="AJ276" s="85">
        <f t="shared" si="454"/>
        <v>0</v>
      </c>
      <c r="AK276" s="86">
        <f t="shared" si="455"/>
        <v>0</v>
      </c>
      <c r="AL276" s="85">
        <f t="shared" si="474"/>
        <v>0</v>
      </c>
      <c r="AM276" s="86">
        <f t="shared" si="475"/>
        <v>1</v>
      </c>
      <c r="AN276" s="85">
        <f t="shared" si="476"/>
        <v>1</v>
      </c>
      <c r="AO276" s="167"/>
      <c r="AP276" s="85">
        <f t="shared" si="456"/>
        <v>0</v>
      </c>
      <c r="AQ276" s="86">
        <f t="shared" si="457"/>
        <v>0</v>
      </c>
      <c r="AR276" s="85">
        <f t="shared" si="477"/>
        <v>0</v>
      </c>
      <c r="AS276" s="86">
        <f t="shared" si="478"/>
        <v>1</v>
      </c>
      <c r="AT276" s="85">
        <f t="shared" si="479"/>
        <v>1</v>
      </c>
      <c r="AU276" s="167"/>
      <c r="AV276" s="85">
        <f t="shared" si="458"/>
        <v>0</v>
      </c>
      <c r="AW276" s="86">
        <f t="shared" si="459"/>
        <v>0</v>
      </c>
      <c r="AX276" s="85">
        <f t="shared" si="480"/>
        <v>0</v>
      </c>
      <c r="AY276" s="86">
        <f t="shared" si="481"/>
        <v>1</v>
      </c>
      <c r="AZ276" s="85">
        <f t="shared" si="482"/>
        <v>1</v>
      </c>
    </row>
    <row r="277" spans="1:52" ht="22.5">
      <c r="A277" s="181" t="s">
        <v>4957</v>
      </c>
      <c r="B277" s="178" t="s">
        <v>3860</v>
      </c>
      <c r="C277" s="179"/>
      <c r="D277" s="179"/>
      <c r="E277" s="179"/>
      <c r="F277" s="179"/>
      <c r="G277" s="179"/>
      <c r="H277" s="179"/>
      <c r="I277" s="179"/>
      <c r="J277" s="179"/>
      <c r="K277" s="175"/>
      <c r="L277" s="85"/>
      <c r="M277" s="85"/>
      <c r="N277" s="85"/>
      <c r="O277" s="85"/>
      <c r="P277" s="85"/>
      <c r="Q277" s="193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</row>
    <row r="278" spans="1:52" ht="16.5">
      <c r="A278" s="181" t="s">
        <v>4959</v>
      </c>
      <c r="B278" s="178" t="s">
        <v>3876</v>
      </c>
      <c r="C278" s="179"/>
      <c r="D278" s="179"/>
      <c r="E278" s="179"/>
      <c r="F278" s="179"/>
      <c r="G278" s="179"/>
      <c r="H278" s="179"/>
      <c r="I278" s="179"/>
      <c r="J278" s="179"/>
      <c r="K278" s="175"/>
      <c r="L278" s="85"/>
      <c r="M278" s="85"/>
      <c r="N278" s="85"/>
      <c r="O278" s="85"/>
      <c r="P278" s="85"/>
      <c r="Q278" s="193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</row>
    <row r="279" spans="1:52" ht="33.75">
      <c r="A279" s="182" t="s">
        <v>4961</v>
      </c>
      <c r="B279" s="174" t="s">
        <v>4408</v>
      </c>
      <c r="C279" s="172" t="s">
        <v>4409</v>
      </c>
      <c r="D279" s="174" t="s">
        <v>3937</v>
      </c>
      <c r="E279" s="175">
        <v>2.8</v>
      </c>
      <c r="F279" s="175"/>
      <c r="G279" s="175"/>
      <c r="H279" s="175"/>
      <c r="I279" s="175"/>
      <c r="J279" s="205">
        <f t="shared" ref="J279:J300" si="484">IF(D279="","",SUM(E279,F279,H279))</f>
        <v>2.8</v>
      </c>
      <c r="K279" s="175"/>
      <c r="L279" s="85">
        <f t="shared" si="460"/>
        <v>0</v>
      </c>
      <c r="M279" s="86">
        <f t="shared" si="461"/>
        <v>0</v>
      </c>
      <c r="N279" s="85">
        <f t="shared" si="462"/>
        <v>0</v>
      </c>
      <c r="O279" s="86">
        <f t="shared" si="463"/>
        <v>2.8</v>
      </c>
      <c r="P279" s="85">
        <f t="shared" si="464"/>
        <v>1</v>
      </c>
      <c r="Q279" s="192"/>
      <c r="R279" s="85">
        <f t="shared" si="483"/>
        <v>0</v>
      </c>
      <c r="S279" s="86">
        <f t="shared" si="449"/>
        <v>0</v>
      </c>
      <c r="T279" s="85">
        <f t="shared" si="465"/>
        <v>0</v>
      </c>
      <c r="U279" s="86">
        <f t="shared" si="466"/>
        <v>2.8</v>
      </c>
      <c r="V279" s="85">
        <f t="shared" si="467"/>
        <v>1</v>
      </c>
      <c r="W279" s="167"/>
      <c r="X279" s="85">
        <f t="shared" si="450"/>
        <v>0</v>
      </c>
      <c r="Y279" s="86">
        <f t="shared" si="451"/>
        <v>0</v>
      </c>
      <c r="Z279" s="85">
        <f t="shared" si="468"/>
        <v>0</v>
      </c>
      <c r="AA279" s="86">
        <f t="shared" si="469"/>
        <v>2.8</v>
      </c>
      <c r="AB279" s="85">
        <f t="shared" si="470"/>
        <v>1</v>
      </c>
      <c r="AC279" s="167"/>
      <c r="AD279" s="85">
        <f t="shared" si="452"/>
        <v>0</v>
      </c>
      <c r="AE279" s="86">
        <f t="shared" si="453"/>
        <v>0</v>
      </c>
      <c r="AF279" s="85">
        <f t="shared" si="471"/>
        <v>0</v>
      </c>
      <c r="AG279" s="86">
        <f t="shared" si="472"/>
        <v>2.8</v>
      </c>
      <c r="AH279" s="85">
        <f t="shared" si="473"/>
        <v>1</v>
      </c>
      <c r="AI279" s="167"/>
      <c r="AJ279" s="85">
        <f t="shared" si="454"/>
        <v>0</v>
      </c>
      <c r="AK279" s="86">
        <f t="shared" si="455"/>
        <v>0</v>
      </c>
      <c r="AL279" s="85">
        <f t="shared" si="474"/>
        <v>0</v>
      </c>
      <c r="AM279" s="86">
        <f t="shared" si="475"/>
        <v>2.8</v>
      </c>
      <c r="AN279" s="85">
        <f t="shared" si="476"/>
        <v>1</v>
      </c>
      <c r="AO279" s="167"/>
      <c r="AP279" s="85">
        <f t="shared" si="456"/>
        <v>0</v>
      </c>
      <c r="AQ279" s="86">
        <f t="shared" si="457"/>
        <v>0</v>
      </c>
      <c r="AR279" s="85">
        <f t="shared" si="477"/>
        <v>0</v>
      </c>
      <c r="AS279" s="86">
        <f t="shared" si="478"/>
        <v>2.8</v>
      </c>
      <c r="AT279" s="85">
        <f t="shared" si="479"/>
        <v>1</v>
      </c>
      <c r="AU279" s="167"/>
      <c r="AV279" s="85">
        <f t="shared" si="458"/>
        <v>0</v>
      </c>
      <c r="AW279" s="86">
        <f t="shared" si="459"/>
        <v>0</v>
      </c>
      <c r="AX279" s="85">
        <f t="shared" si="480"/>
        <v>0</v>
      </c>
      <c r="AY279" s="86">
        <f t="shared" si="481"/>
        <v>2.8</v>
      </c>
      <c r="AZ279" s="85">
        <f t="shared" si="482"/>
        <v>1</v>
      </c>
    </row>
    <row r="280" spans="1:52" ht="20.100000000000001" customHeight="1">
      <c r="A280" s="182" t="s">
        <v>4962</v>
      </c>
      <c r="B280" s="174" t="s">
        <v>4410</v>
      </c>
      <c r="C280" s="172" t="s">
        <v>4411</v>
      </c>
      <c r="D280" s="174" t="s">
        <v>3937</v>
      </c>
      <c r="E280" s="175">
        <v>440</v>
      </c>
      <c r="F280" s="175"/>
      <c r="G280" s="175"/>
      <c r="H280" s="175"/>
      <c r="I280" s="175"/>
      <c r="J280" s="205">
        <f t="shared" si="484"/>
        <v>440</v>
      </c>
      <c r="K280" s="175"/>
      <c r="L280" s="85">
        <f t="shared" si="460"/>
        <v>0</v>
      </c>
      <c r="M280" s="86">
        <f t="shared" si="461"/>
        <v>0</v>
      </c>
      <c r="N280" s="85">
        <f t="shared" si="462"/>
        <v>0</v>
      </c>
      <c r="O280" s="86">
        <f t="shared" si="463"/>
        <v>440</v>
      </c>
      <c r="P280" s="85">
        <f t="shared" si="464"/>
        <v>1</v>
      </c>
      <c r="Q280" s="192"/>
      <c r="R280" s="85">
        <f t="shared" si="483"/>
        <v>0</v>
      </c>
      <c r="S280" s="86">
        <f t="shared" si="449"/>
        <v>0</v>
      </c>
      <c r="T280" s="85">
        <f t="shared" si="465"/>
        <v>0</v>
      </c>
      <c r="U280" s="86">
        <f t="shared" si="466"/>
        <v>440</v>
      </c>
      <c r="V280" s="85">
        <f t="shared" si="467"/>
        <v>1</v>
      </c>
      <c r="W280" s="167"/>
      <c r="X280" s="85">
        <f t="shared" si="450"/>
        <v>0</v>
      </c>
      <c r="Y280" s="86">
        <f t="shared" si="451"/>
        <v>0</v>
      </c>
      <c r="Z280" s="85">
        <f t="shared" si="468"/>
        <v>0</v>
      </c>
      <c r="AA280" s="86">
        <f t="shared" si="469"/>
        <v>440</v>
      </c>
      <c r="AB280" s="85">
        <f t="shared" si="470"/>
        <v>1</v>
      </c>
      <c r="AC280" s="167"/>
      <c r="AD280" s="85">
        <f t="shared" si="452"/>
        <v>0</v>
      </c>
      <c r="AE280" s="86">
        <f t="shared" si="453"/>
        <v>0</v>
      </c>
      <c r="AF280" s="85">
        <f t="shared" si="471"/>
        <v>0</v>
      </c>
      <c r="AG280" s="86">
        <f t="shared" si="472"/>
        <v>440</v>
      </c>
      <c r="AH280" s="85">
        <f t="shared" si="473"/>
        <v>1</v>
      </c>
      <c r="AI280" s="167"/>
      <c r="AJ280" s="85">
        <f t="shared" si="454"/>
        <v>0</v>
      </c>
      <c r="AK280" s="86">
        <f t="shared" si="455"/>
        <v>0</v>
      </c>
      <c r="AL280" s="85">
        <f t="shared" si="474"/>
        <v>0</v>
      </c>
      <c r="AM280" s="86">
        <f t="shared" si="475"/>
        <v>440</v>
      </c>
      <c r="AN280" s="85">
        <f t="shared" si="476"/>
        <v>1</v>
      </c>
      <c r="AO280" s="167"/>
      <c r="AP280" s="85">
        <f t="shared" si="456"/>
        <v>0</v>
      </c>
      <c r="AQ280" s="86">
        <f t="shared" si="457"/>
        <v>0</v>
      </c>
      <c r="AR280" s="85">
        <f t="shared" si="477"/>
        <v>0</v>
      </c>
      <c r="AS280" s="86">
        <f t="shared" si="478"/>
        <v>440</v>
      </c>
      <c r="AT280" s="85">
        <f t="shared" si="479"/>
        <v>1</v>
      </c>
      <c r="AU280" s="167"/>
      <c r="AV280" s="85">
        <f t="shared" si="458"/>
        <v>0</v>
      </c>
      <c r="AW280" s="86">
        <f t="shared" si="459"/>
        <v>0</v>
      </c>
      <c r="AX280" s="85">
        <f t="shared" si="480"/>
        <v>0</v>
      </c>
      <c r="AY280" s="86">
        <f t="shared" si="481"/>
        <v>440</v>
      </c>
      <c r="AZ280" s="85">
        <f t="shared" si="482"/>
        <v>1</v>
      </c>
    </row>
    <row r="281" spans="1:52" ht="45">
      <c r="A281" s="182" t="s">
        <v>4963</v>
      </c>
      <c r="B281" s="174" t="s">
        <v>4412</v>
      </c>
      <c r="C281" s="172" t="s">
        <v>4413</v>
      </c>
      <c r="D281" s="174" t="s">
        <v>3937</v>
      </c>
      <c r="E281" s="175">
        <v>513.91999999999996</v>
      </c>
      <c r="F281" s="175"/>
      <c r="G281" s="175"/>
      <c r="H281" s="175"/>
      <c r="I281" s="175"/>
      <c r="J281" s="205">
        <f t="shared" si="484"/>
        <v>513.91999999999996</v>
      </c>
      <c r="K281" s="175"/>
      <c r="L281" s="85">
        <f t="shared" si="460"/>
        <v>0</v>
      </c>
      <c r="M281" s="86">
        <f t="shared" si="461"/>
        <v>0</v>
      </c>
      <c r="N281" s="85">
        <f t="shared" si="462"/>
        <v>0</v>
      </c>
      <c r="O281" s="86">
        <f t="shared" si="463"/>
        <v>513.91999999999996</v>
      </c>
      <c r="P281" s="85">
        <f t="shared" si="464"/>
        <v>1</v>
      </c>
      <c r="Q281" s="192"/>
      <c r="R281" s="85">
        <f t="shared" si="483"/>
        <v>0</v>
      </c>
      <c r="S281" s="86">
        <f t="shared" si="449"/>
        <v>0</v>
      </c>
      <c r="T281" s="85">
        <f t="shared" si="465"/>
        <v>0</v>
      </c>
      <c r="U281" s="86">
        <f t="shared" si="466"/>
        <v>513.91999999999996</v>
      </c>
      <c r="V281" s="85">
        <f t="shared" si="467"/>
        <v>1</v>
      </c>
      <c r="W281" s="167"/>
      <c r="X281" s="85">
        <f t="shared" si="450"/>
        <v>0</v>
      </c>
      <c r="Y281" s="86">
        <f t="shared" si="451"/>
        <v>0</v>
      </c>
      <c r="Z281" s="85">
        <f t="shared" si="468"/>
        <v>0</v>
      </c>
      <c r="AA281" s="86">
        <f t="shared" si="469"/>
        <v>513.91999999999996</v>
      </c>
      <c r="AB281" s="85">
        <f t="shared" si="470"/>
        <v>1</v>
      </c>
      <c r="AC281" s="167"/>
      <c r="AD281" s="85">
        <f t="shared" si="452"/>
        <v>0</v>
      </c>
      <c r="AE281" s="86">
        <f t="shared" si="453"/>
        <v>0</v>
      </c>
      <c r="AF281" s="85">
        <f t="shared" si="471"/>
        <v>0</v>
      </c>
      <c r="AG281" s="86">
        <f t="shared" si="472"/>
        <v>513.91999999999996</v>
      </c>
      <c r="AH281" s="85">
        <f t="shared" si="473"/>
        <v>1</v>
      </c>
      <c r="AI281" s="167"/>
      <c r="AJ281" s="85">
        <f t="shared" si="454"/>
        <v>0</v>
      </c>
      <c r="AK281" s="86">
        <f t="shared" si="455"/>
        <v>0</v>
      </c>
      <c r="AL281" s="85">
        <f t="shared" si="474"/>
        <v>0</v>
      </c>
      <c r="AM281" s="86">
        <f t="shared" si="475"/>
        <v>513.91999999999996</v>
      </c>
      <c r="AN281" s="85">
        <f t="shared" si="476"/>
        <v>1</v>
      </c>
      <c r="AO281" s="167"/>
      <c r="AP281" s="85">
        <f t="shared" si="456"/>
        <v>0</v>
      </c>
      <c r="AQ281" s="86">
        <f t="shared" si="457"/>
        <v>0</v>
      </c>
      <c r="AR281" s="85">
        <f t="shared" si="477"/>
        <v>0</v>
      </c>
      <c r="AS281" s="86">
        <f t="shared" si="478"/>
        <v>513.91999999999996</v>
      </c>
      <c r="AT281" s="85">
        <f t="shared" si="479"/>
        <v>1</v>
      </c>
      <c r="AU281" s="167"/>
      <c r="AV281" s="85">
        <f t="shared" si="458"/>
        <v>0</v>
      </c>
      <c r="AW281" s="86">
        <f t="shared" si="459"/>
        <v>0</v>
      </c>
      <c r="AX281" s="85">
        <f t="shared" si="480"/>
        <v>0</v>
      </c>
      <c r="AY281" s="86">
        <f t="shared" si="481"/>
        <v>513.91999999999996</v>
      </c>
      <c r="AZ281" s="85">
        <f t="shared" si="482"/>
        <v>1</v>
      </c>
    </row>
    <row r="282" spans="1:52" ht="22.5">
      <c r="A282" s="182" t="s">
        <v>4964</v>
      </c>
      <c r="B282" s="174" t="s">
        <v>4175</v>
      </c>
      <c r="C282" s="172" t="s">
        <v>4176</v>
      </c>
      <c r="D282" s="174" t="s">
        <v>3947</v>
      </c>
      <c r="E282" s="175">
        <v>9.65</v>
      </c>
      <c r="F282" s="231">
        <v>5.51</v>
      </c>
      <c r="G282" s="232">
        <f>F282/E282</f>
        <v>0.57098445595854919</v>
      </c>
      <c r="H282" s="175"/>
      <c r="I282" s="175"/>
      <c r="J282" s="205">
        <f t="shared" si="484"/>
        <v>15.16</v>
      </c>
      <c r="K282" s="175"/>
      <c r="L282" s="85">
        <f t="shared" si="460"/>
        <v>0</v>
      </c>
      <c r="M282" s="86">
        <f t="shared" si="461"/>
        <v>0</v>
      </c>
      <c r="N282" s="85">
        <f t="shared" si="462"/>
        <v>0</v>
      </c>
      <c r="O282" s="86">
        <f t="shared" si="463"/>
        <v>9.65</v>
      </c>
      <c r="P282" s="85">
        <f t="shared" si="464"/>
        <v>1</v>
      </c>
      <c r="Q282" s="192"/>
      <c r="R282" s="85">
        <f t="shared" si="483"/>
        <v>0</v>
      </c>
      <c r="S282" s="86">
        <f t="shared" si="449"/>
        <v>0</v>
      </c>
      <c r="T282" s="85">
        <f t="shared" si="465"/>
        <v>0</v>
      </c>
      <c r="U282" s="86">
        <f t="shared" si="466"/>
        <v>9.65</v>
      </c>
      <c r="V282" s="85">
        <f t="shared" si="467"/>
        <v>1</v>
      </c>
      <c r="W282" s="167"/>
      <c r="X282" s="85">
        <f t="shared" si="450"/>
        <v>0</v>
      </c>
      <c r="Y282" s="86">
        <f t="shared" si="451"/>
        <v>0</v>
      </c>
      <c r="Z282" s="85">
        <f t="shared" si="468"/>
        <v>0</v>
      </c>
      <c r="AA282" s="86">
        <f t="shared" si="469"/>
        <v>9.65</v>
      </c>
      <c r="AB282" s="85">
        <f t="shared" si="470"/>
        <v>1</v>
      </c>
      <c r="AC282" s="167"/>
      <c r="AD282" s="85">
        <f t="shared" si="452"/>
        <v>0</v>
      </c>
      <c r="AE282" s="86">
        <f t="shared" si="453"/>
        <v>0</v>
      </c>
      <c r="AF282" s="85">
        <f t="shared" si="471"/>
        <v>0</v>
      </c>
      <c r="AG282" s="86">
        <f t="shared" si="472"/>
        <v>9.65</v>
      </c>
      <c r="AH282" s="85">
        <f t="shared" si="473"/>
        <v>1</v>
      </c>
      <c r="AI282" s="167"/>
      <c r="AJ282" s="85">
        <f t="shared" si="454"/>
        <v>0</v>
      </c>
      <c r="AK282" s="86">
        <f t="shared" si="455"/>
        <v>0</v>
      </c>
      <c r="AL282" s="85">
        <f t="shared" si="474"/>
        <v>0</v>
      </c>
      <c r="AM282" s="86">
        <f t="shared" si="475"/>
        <v>9.65</v>
      </c>
      <c r="AN282" s="85">
        <f t="shared" si="476"/>
        <v>1</v>
      </c>
      <c r="AO282" s="167"/>
      <c r="AP282" s="85">
        <f t="shared" si="456"/>
        <v>0</v>
      </c>
      <c r="AQ282" s="86">
        <f t="shared" si="457"/>
        <v>0</v>
      </c>
      <c r="AR282" s="85">
        <f t="shared" si="477"/>
        <v>0</v>
      </c>
      <c r="AS282" s="86">
        <f t="shared" si="478"/>
        <v>9.65</v>
      </c>
      <c r="AT282" s="85">
        <f t="shared" si="479"/>
        <v>1</v>
      </c>
      <c r="AU282" s="167"/>
      <c r="AV282" s="85">
        <f t="shared" si="458"/>
        <v>0</v>
      </c>
      <c r="AW282" s="86">
        <f t="shared" si="459"/>
        <v>0</v>
      </c>
      <c r="AX282" s="85">
        <f t="shared" si="480"/>
        <v>0</v>
      </c>
      <c r="AY282" s="86">
        <f t="shared" si="481"/>
        <v>9.65</v>
      </c>
      <c r="AZ282" s="85">
        <f t="shared" si="482"/>
        <v>1</v>
      </c>
    </row>
    <row r="283" spans="1:52" ht="45">
      <c r="A283" s="182" t="s">
        <v>4965</v>
      </c>
      <c r="B283" s="174" t="s">
        <v>4091</v>
      </c>
      <c r="C283" s="172" t="s">
        <v>4092</v>
      </c>
      <c r="D283" s="174" t="s">
        <v>3943</v>
      </c>
      <c r="E283" s="175">
        <v>0.24</v>
      </c>
      <c r="F283" s="175"/>
      <c r="G283" s="175"/>
      <c r="H283" s="175"/>
      <c r="I283" s="175"/>
      <c r="J283" s="205">
        <f t="shared" si="484"/>
        <v>0.24</v>
      </c>
      <c r="K283" s="175"/>
      <c r="L283" s="85">
        <f t="shared" si="460"/>
        <v>0</v>
      </c>
      <c r="M283" s="86">
        <f t="shared" si="461"/>
        <v>0</v>
      </c>
      <c r="N283" s="85">
        <f t="shared" si="462"/>
        <v>0</v>
      </c>
      <c r="O283" s="86">
        <f t="shared" si="463"/>
        <v>0.24</v>
      </c>
      <c r="P283" s="85">
        <f t="shared" si="464"/>
        <v>1</v>
      </c>
      <c r="Q283" s="192"/>
      <c r="R283" s="85">
        <f t="shared" si="483"/>
        <v>0</v>
      </c>
      <c r="S283" s="86">
        <f t="shared" si="449"/>
        <v>0</v>
      </c>
      <c r="T283" s="85">
        <f t="shared" si="465"/>
        <v>0</v>
      </c>
      <c r="U283" s="86">
        <f t="shared" si="466"/>
        <v>0.24</v>
      </c>
      <c r="V283" s="85">
        <f t="shared" si="467"/>
        <v>1</v>
      </c>
      <c r="W283" s="167"/>
      <c r="X283" s="85">
        <f t="shared" si="450"/>
        <v>0</v>
      </c>
      <c r="Y283" s="86">
        <f t="shared" si="451"/>
        <v>0</v>
      </c>
      <c r="Z283" s="85">
        <f t="shared" si="468"/>
        <v>0</v>
      </c>
      <c r="AA283" s="86">
        <f t="shared" si="469"/>
        <v>0.24</v>
      </c>
      <c r="AB283" s="85">
        <f t="shared" si="470"/>
        <v>1</v>
      </c>
      <c r="AC283" s="167"/>
      <c r="AD283" s="85">
        <f t="shared" si="452"/>
        <v>0</v>
      </c>
      <c r="AE283" s="86">
        <f t="shared" si="453"/>
        <v>0</v>
      </c>
      <c r="AF283" s="85">
        <f t="shared" si="471"/>
        <v>0</v>
      </c>
      <c r="AG283" s="86">
        <f t="shared" si="472"/>
        <v>0.24</v>
      </c>
      <c r="AH283" s="85">
        <f t="shared" si="473"/>
        <v>1</v>
      </c>
      <c r="AI283" s="167"/>
      <c r="AJ283" s="85">
        <f t="shared" si="454"/>
        <v>0</v>
      </c>
      <c r="AK283" s="86">
        <f t="shared" si="455"/>
        <v>0</v>
      </c>
      <c r="AL283" s="85">
        <f t="shared" si="474"/>
        <v>0</v>
      </c>
      <c r="AM283" s="86">
        <f t="shared" si="475"/>
        <v>0.24</v>
      </c>
      <c r="AN283" s="85">
        <f t="shared" si="476"/>
        <v>1</v>
      </c>
      <c r="AO283" s="167"/>
      <c r="AP283" s="85">
        <f t="shared" si="456"/>
        <v>0</v>
      </c>
      <c r="AQ283" s="86">
        <f t="shared" si="457"/>
        <v>0</v>
      </c>
      <c r="AR283" s="85">
        <f t="shared" si="477"/>
        <v>0</v>
      </c>
      <c r="AS283" s="86">
        <f t="shared" si="478"/>
        <v>0.24</v>
      </c>
      <c r="AT283" s="85">
        <f t="shared" si="479"/>
        <v>1</v>
      </c>
      <c r="AU283" s="167"/>
      <c r="AV283" s="85">
        <f t="shared" si="458"/>
        <v>0</v>
      </c>
      <c r="AW283" s="86">
        <f t="shared" si="459"/>
        <v>0</v>
      </c>
      <c r="AX283" s="85">
        <f t="shared" si="480"/>
        <v>0</v>
      </c>
      <c r="AY283" s="86">
        <f t="shared" si="481"/>
        <v>0.24</v>
      </c>
      <c r="AZ283" s="85">
        <f t="shared" si="482"/>
        <v>1</v>
      </c>
    </row>
    <row r="284" spans="1:52" ht="22.5">
      <c r="A284" s="182" t="s">
        <v>4966</v>
      </c>
      <c r="B284" s="174" t="s">
        <v>3995</v>
      </c>
      <c r="C284" s="172" t="s">
        <v>3996</v>
      </c>
      <c r="D284" s="174" t="s">
        <v>3947</v>
      </c>
      <c r="E284" s="175">
        <v>9.61</v>
      </c>
      <c r="F284" s="231">
        <v>4.6900000000000004</v>
      </c>
      <c r="G284" s="232">
        <f>F284/E284</f>
        <v>0.48803329864724254</v>
      </c>
      <c r="H284" s="175"/>
      <c r="I284" s="175"/>
      <c r="J284" s="205">
        <f t="shared" si="484"/>
        <v>14.3</v>
      </c>
      <c r="K284" s="175"/>
      <c r="L284" s="85">
        <f t="shared" si="460"/>
        <v>0</v>
      </c>
      <c r="M284" s="86">
        <f t="shared" si="461"/>
        <v>0</v>
      </c>
      <c r="N284" s="85">
        <f t="shared" si="462"/>
        <v>0</v>
      </c>
      <c r="O284" s="86">
        <f t="shared" si="463"/>
        <v>9.61</v>
      </c>
      <c r="P284" s="85">
        <f t="shared" si="464"/>
        <v>1</v>
      </c>
      <c r="Q284" s="192"/>
      <c r="R284" s="85">
        <f t="shared" si="483"/>
        <v>0</v>
      </c>
      <c r="S284" s="86">
        <f t="shared" si="449"/>
        <v>0</v>
      </c>
      <c r="T284" s="85">
        <f t="shared" si="465"/>
        <v>0</v>
      </c>
      <c r="U284" s="86">
        <f t="shared" si="466"/>
        <v>9.61</v>
      </c>
      <c r="V284" s="85">
        <f t="shared" si="467"/>
        <v>1</v>
      </c>
      <c r="W284" s="167"/>
      <c r="X284" s="85">
        <f t="shared" si="450"/>
        <v>0</v>
      </c>
      <c r="Y284" s="86">
        <f t="shared" si="451"/>
        <v>0</v>
      </c>
      <c r="Z284" s="85">
        <f t="shared" si="468"/>
        <v>0</v>
      </c>
      <c r="AA284" s="86">
        <f t="shared" si="469"/>
        <v>9.61</v>
      </c>
      <c r="AB284" s="85">
        <f t="shared" si="470"/>
        <v>1</v>
      </c>
      <c r="AC284" s="167"/>
      <c r="AD284" s="85">
        <f t="shared" si="452"/>
        <v>0</v>
      </c>
      <c r="AE284" s="86">
        <f t="shared" si="453"/>
        <v>0</v>
      </c>
      <c r="AF284" s="85">
        <f t="shared" si="471"/>
        <v>0</v>
      </c>
      <c r="AG284" s="86">
        <f t="shared" si="472"/>
        <v>9.61</v>
      </c>
      <c r="AH284" s="85">
        <f t="shared" si="473"/>
        <v>1</v>
      </c>
      <c r="AI284" s="167"/>
      <c r="AJ284" s="85">
        <f t="shared" si="454"/>
        <v>0</v>
      </c>
      <c r="AK284" s="86">
        <f t="shared" si="455"/>
        <v>0</v>
      </c>
      <c r="AL284" s="85">
        <f t="shared" si="474"/>
        <v>0</v>
      </c>
      <c r="AM284" s="86">
        <f t="shared" si="475"/>
        <v>9.61</v>
      </c>
      <c r="AN284" s="85">
        <f t="shared" si="476"/>
        <v>1</v>
      </c>
      <c r="AO284" s="167"/>
      <c r="AP284" s="85">
        <f t="shared" si="456"/>
        <v>0</v>
      </c>
      <c r="AQ284" s="86">
        <f t="shared" si="457"/>
        <v>0</v>
      </c>
      <c r="AR284" s="85">
        <f t="shared" si="477"/>
        <v>0</v>
      </c>
      <c r="AS284" s="86">
        <f t="shared" si="478"/>
        <v>9.61</v>
      </c>
      <c r="AT284" s="85">
        <f t="shared" si="479"/>
        <v>1</v>
      </c>
      <c r="AU284" s="167"/>
      <c r="AV284" s="85">
        <f t="shared" si="458"/>
        <v>0</v>
      </c>
      <c r="AW284" s="86">
        <f t="shared" si="459"/>
        <v>0</v>
      </c>
      <c r="AX284" s="85">
        <f t="shared" si="480"/>
        <v>0</v>
      </c>
      <c r="AY284" s="86">
        <f t="shared" si="481"/>
        <v>9.61</v>
      </c>
      <c r="AZ284" s="85">
        <f t="shared" si="482"/>
        <v>1</v>
      </c>
    </row>
    <row r="285" spans="1:52" ht="33.75">
      <c r="A285" s="182" t="s">
        <v>4967</v>
      </c>
      <c r="B285" s="174" t="s">
        <v>4414</v>
      </c>
      <c r="C285" s="172" t="s">
        <v>4415</v>
      </c>
      <c r="D285" s="174" t="s">
        <v>3937</v>
      </c>
      <c r="E285" s="175">
        <v>513.91999999999996</v>
      </c>
      <c r="F285" s="175"/>
      <c r="G285" s="175"/>
      <c r="H285" s="175"/>
      <c r="I285" s="175"/>
      <c r="J285" s="205">
        <f t="shared" si="484"/>
        <v>513.91999999999996</v>
      </c>
      <c r="K285" s="175"/>
      <c r="L285" s="85">
        <f t="shared" si="460"/>
        <v>0</v>
      </c>
      <c r="M285" s="86">
        <f t="shared" si="461"/>
        <v>0</v>
      </c>
      <c r="N285" s="85">
        <f t="shared" si="462"/>
        <v>0</v>
      </c>
      <c r="O285" s="86">
        <f t="shared" si="463"/>
        <v>513.91999999999996</v>
      </c>
      <c r="P285" s="85">
        <f t="shared" si="464"/>
        <v>1</v>
      </c>
      <c r="Q285" s="192"/>
      <c r="R285" s="85">
        <f t="shared" si="483"/>
        <v>0</v>
      </c>
      <c r="S285" s="86">
        <f t="shared" si="449"/>
        <v>0</v>
      </c>
      <c r="T285" s="85">
        <f t="shared" si="465"/>
        <v>0</v>
      </c>
      <c r="U285" s="86">
        <f t="shared" si="466"/>
        <v>513.91999999999996</v>
      </c>
      <c r="V285" s="85">
        <f t="shared" si="467"/>
        <v>1</v>
      </c>
      <c r="W285" s="167"/>
      <c r="X285" s="85">
        <f t="shared" si="450"/>
        <v>0</v>
      </c>
      <c r="Y285" s="86">
        <f t="shared" si="451"/>
        <v>0</v>
      </c>
      <c r="Z285" s="85">
        <f t="shared" si="468"/>
        <v>0</v>
      </c>
      <c r="AA285" s="86">
        <f t="shared" si="469"/>
        <v>513.91999999999996</v>
      </c>
      <c r="AB285" s="85">
        <f t="shared" si="470"/>
        <v>1</v>
      </c>
      <c r="AC285" s="167"/>
      <c r="AD285" s="85">
        <f t="shared" si="452"/>
        <v>0</v>
      </c>
      <c r="AE285" s="86">
        <f t="shared" si="453"/>
        <v>0</v>
      </c>
      <c r="AF285" s="85">
        <f t="shared" si="471"/>
        <v>0</v>
      </c>
      <c r="AG285" s="86">
        <f t="shared" si="472"/>
        <v>513.91999999999996</v>
      </c>
      <c r="AH285" s="85">
        <f t="shared" si="473"/>
        <v>1</v>
      </c>
      <c r="AI285" s="167"/>
      <c r="AJ285" s="85">
        <f t="shared" si="454"/>
        <v>0</v>
      </c>
      <c r="AK285" s="86">
        <f t="shared" si="455"/>
        <v>0</v>
      </c>
      <c r="AL285" s="85">
        <f t="shared" si="474"/>
        <v>0</v>
      </c>
      <c r="AM285" s="86">
        <f t="shared" si="475"/>
        <v>513.91999999999996</v>
      </c>
      <c r="AN285" s="85">
        <f t="shared" si="476"/>
        <v>1</v>
      </c>
      <c r="AO285" s="167"/>
      <c r="AP285" s="85">
        <f t="shared" si="456"/>
        <v>0</v>
      </c>
      <c r="AQ285" s="86">
        <f t="shared" si="457"/>
        <v>0</v>
      </c>
      <c r="AR285" s="85">
        <f t="shared" si="477"/>
        <v>0</v>
      </c>
      <c r="AS285" s="86">
        <f t="shared" si="478"/>
        <v>513.91999999999996</v>
      </c>
      <c r="AT285" s="85">
        <f t="shared" si="479"/>
        <v>1</v>
      </c>
      <c r="AU285" s="167"/>
      <c r="AV285" s="85">
        <f t="shared" si="458"/>
        <v>0</v>
      </c>
      <c r="AW285" s="86">
        <f t="shared" si="459"/>
        <v>0</v>
      </c>
      <c r="AX285" s="85">
        <f t="shared" si="480"/>
        <v>0</v>
      </c>
      <c r="AY285" s="86">
        <f t="shared" si="481"/>
        <v>513.91999999999996</v>
      </c>
      <c r="AZ285" s="85">
        <f t="shared" si="482"/>
        <v>1</v>
      </c>
    </row>
    <row r="286" spans="1:52" ht="33.75">
      <c r="A286" s="182" t="s">
        <v>4968</v>
      </c>
      <c r="B286" s="174" t="s">
        <v>4416</v>
      </c>
      <c r="C286" s="172" t="s">
        <v>4417</v>
      </c>
      <c r="D286" s="174" t="s">
        <v>3937</v>
      </c>
      <c r="E286" s="175">
        <v>2.09</v>
      </c>
      <c r="F286" s="231"/>
      <c r="G286" s="232"/>
      <c r="H286" s="175"/>
      <c r="I286" s="175"/>
      <c r="J286" s="205">
        <f t="shared" si="484"/>
        <v>2.09</v>
      </c>
      <c r="K286" s="175"/>
      <c r="L286" s="85">
        <f t="shared" si="460"/>
        <v>0</v>
      </c>
      <c r="M286" s="86">
        <f t="shared" si="461"/>
        <v>0</v>
      </c>
      <c r="N286" s="85">
        <f t="shared" si="462"/>
        <v>0</v>
      </c>
      <c r="O286" s="86">
        <f t="shared" si="463"/>
        <v>2.09</v>
      </c>
      <c r="P286" s="85">
        <f t="shared" si="464"/>
        <v>1</v>
      </c>
      <c r="Q286" s="192"/>
      <c r="R286" s="85">
        <f t="shared" si="483"/>
        <v>0</v>
      </c>
      <c r="S286" s="86">
        <f t="shared" si="449"/>
        <v>0</v>
      </c>
      <c r="T286" s="85">
        <f t="shared" si="465"/>
        <v>0</v>
      </c>
      <c r="U286" s="86">
        <f t="shared" si="466"/>
        <v>2.09</v>
      </c>
      <c r="V286" s="85">
        <f t="shared" si="467"/>
        <v>1</v>
      </c>
      <c r="W286" s="167"/>
      <c r="X286" s="85">
        <f t="shared" si="450"/>
        <v>0</v>
      </c>
      <c r="Y286" s="86">
        <f t="shared" si="451"/>
        <v>0</v>
      </c>
      <c r="Z286" s="85">
        <f t="shared" si="468"/>
        <v>0</v>
      </c>
      <c r="AA286" s="86">
        <f t="shared" si="469"/>
        <v>2.09</v>
      </c>
      <c r="AB286" s="85">
        <f t="shared" si="470"/>
        <v>1</v>
      </c>
      <c r="AC286" s="167"/>
      <c r="AD286" s="85">
        <f t="shared" si="452"/>
        <v>0</v>
      </c>
      <c r="AE286" s="86">
        <f t="shared" si="453"/>
        <v>0</v>
      </c>
      <c r="AF286" s="85">
        <f t="shared" si="471"/>
        <v>0</v>
      </c>
      <c r="AG286" s="86">
        <f t="shared" si="472"/>
        <v>2.09</v>
      </c>
      <c r="AH286" s="85">
        <f t="shared" si="473"/>
        <v>1</v>
      </c>
      <c r="AI286" s="167"/>
      <c r="AJ286" s="85">
        <f t="shared" si="454"/>
        <v>0</v>
      </c>
      <c r="AK286" s="86">
        <f t="shared" si="455"/>
        <v>0</v>
      </c>
      <c r="AL286" s="85">
        <f t="shared" si="474"/>
        <v>0</v>
      </c>
      <c r="AM286" s="86">
        <f t="shared" si="475"/>
        <v>2.09</v>
      </c>
      <c r="AN286" s="85">
        <f t="shared" si="476"/>
        <v>1</v>
      </c>
      <c r="AO286" s="167"/>
      <c r="AP286" s="85">
        <f t="shared" si="456"/>
        <v>0</v>
      </c>
      <c r="AQ286" s="86">
        <f t="shared" si="457"/>
        <v>0</v>
      </c>
      <c r="AR286" s="85">
        <f t="shared" si="477"/>
        <v>0</v>
      </c>
      <c r="AS286" s="86">
        <f t="shared" si="478"/>
        <v>2.09</v>
      </c>
      <c r="AT286" s="85">
        <f t="shared" si="479"/>
        <v>1</v>
      </c>
      <c r="AU286" s="167"/>
      <c r="AV286" s="85">
        <f t="shared" si="458"/>
        <v>0</v>
      </c>
      <c r="AW286" s="86">
        <f t="shared" si="459"/>
        <v>0</v>
      </c>
      <c r="AX286" s="85">
        <f t="shared" si="480"/>
        <v>0</v>
      </c>
      <c r="AY286" s="86">
        <f t="shared" si="481"/>
        <v>2.09</v>
      </c>
      <c r="AZ286" s="85">
        <f t="shared" si="482"/>
        <v>1</v>
      </c>
    </row>
    <row r="287" spans="1:52" ht="45">
      <c r="A287" s="182" t="s">
        <v>4969</v>
      </c>
      <c r="B287" s="174" t="s">
        <v>4418</v>
      </c>
      <c r="C287" s="172" t="s">
        <v>4419</v>
      </c>
      <c r="D287" s="174" t="s">
        <v>3969</v>
      </c>
      <c r="E287" s="175">
        <v>3</v>
      </c>
      <c r="F287" s="175"/>
      <c r="G287" s="175"/>
      <c r="H287" s="175"/>
      <c r="I287" s="175"/>
      <c r="J287" s="205">
        <f t="shared" si="484"/>
        <v>3</v>
      </c>
      <c r="K287" s="175"/>
      <c r="L287" s="85">
        <f t="shared" si="460"/>
        <v>0</v>
      </c>
      <c r="M287" s="86">
        <f t="shared" si="461"/>
        <v>0</v>
      </c>
      <c r="N287" s="85">
        <f t="shared" si="462"/>
        <v>0</v>
      </c>
      <c r="O287" s="86">
        <f t="shared" si="463"/>
        <v>3</v>
      </c>
      <c r="P287" s="85">
        <f t="shared" si="464"/>
        <v>1</v>
      </c>
      <c r="Q287" s="192"/>
      <c r="R287" s="85">
        <f t="shared" si="483"/>
        <v>0</v>
      </c>
      <c r="S287" s="86">
        <f t="shared" si="449"/>
        <v>0</v>
      </c>
      <c r="T287" s="85">
        <f t="shared" si="465"/>
        <v>0</v>
      </c>
      <c r="U287" s="86">
        <f t="shared" si="466"/>
        <v>3</v>
      </c>
      <c r="V287" s="85">
        <f t="shared" si="467"/>
        <v>1</v>
      </c>
      <c r="W287" s="167"/>
      <c r="X287" s="85">
        <f t="shared" si="450"/>
        <v>0</v>
      </c>
      <c r="Y287" s="86">
        <f t="shared" si="451"/>
        <v>0</v>
      </c>
      <c r="Z287" s="85">
        <f t="shared" si="468"/>
        <v>0</v>
      </c>
      <c r="AA287" s="86">
        <f t="shared" si="469"/>
        <v>3</v>
      </c>
      <c r="AB287" s="85">
        <f t="shared" si="470"/>
        <v>1</v>
      </c>
      <c r="AC287" s="167"/>
      <c r="AD287" s="85">
        <f t="shared" si="452"/>
        <v>0</v>
      </c>
      <c r="AE287" s="86">
        <f t="shared" si="453"/>
        <v>0</v>
      </c>
      <c r="AF287" s="85">
        <f t="shared" si="471"/>
        <v>0</v>
      </c>
      <c r="AG287" s="86">
        <f t="shared" si="472"/>
        <v>3</v>
      </c>
      <c r="AH287" s="85">
        <f t="shared" si="473"/>
        <v>1</v>
      </c>
      <c r="AI287" s="167"/>
      <c r="AJ287" s="85">
        <f t="shared" si="454"/>
        <v>0</v>
      </c>
      <c r="AK287" s="86">
        <f t="shared" si="455"/>
        <v>0</v>
      </c>
      <c r="AL287" s="85">
        <f t="shared" si="474"/>
        <v>0</v>
      </c>
      <c r="AM287" s="86">
        <f t="shared" si="475"/>
        <v>3</v>
      </c>
      <c r="AN287" s="85">
        <f t="shared" si="476"/>
        <v>1</v>
      </c>
      <c r="AO287" s="167"/>
      <c r="AP287" s="85">
        <f t="shared" si="456"/>
        <v>0</v>
      </c>
      <c r="AQ287" s="86">
        <f t="shared" si="457"/>
        <v>0</v>
      </c>
      <c r="AR287" s="85">
        <f t="shared" si="477"/>
        <v>0</v>
      </c>
      <c r="AS287" s="86">
        <f t="shared" si="478"/>
        <v>3</v>
      </c>
      <c r="AT287" s="85">
        <f t="shared" si="479"/>
        <v>1</v>
      </c>
      <c r="AU287" s="167"/>
      <c r="AV287" s="85">
        <f t="shared" si="458"/>
        <v>0</v>
      </c>
      <c r="AW287" s="86">
        <f t="shared" si="459"/>
        <v>0</v>
      </c>
      <c r="AX287" s="85">
        <f t="shared" si="480"/>
        <v>0</v>
      </c>
      <c r="AY287" s="86">
        <f t="shared" si="481"/>
        <v>3</v>
      </c>
      <c r="AZ287" s="85">
        <f t="shared" si="482"/>
        <v>1</v>
      </c>
    </row>
    <row r="288" spans="1:52" ht="33.75">
      <c r="A288" s="182" t="s">
        <v>4970</v>
      </c>
      <c r="B288" s="174" t="s">
        <v>4420</v>
      </c>
      <c r="C288" s="172" t="s">
        <v>4421</v>
      </c>
      <c r="D288" s="174" t="s">
        <v>3969</v>
      </c>
      <c r="E288" s="175">
        <v>1</v>
      </c>
      <c r="F288" s="175"/>
      <c r="G288" s="175"/>
      <c r="H288" s="175"/>
      <c r="I288" s="175"/>
      <c r="J288" s="205">
        <f t="shared" si="484"/>
        <v>1</v>
      </c>
      <c r="K288" s="175"/>
      <c r="L288" s="85">
        <f t="shared" si="460"/>
        <v>0</v>
      </c>
      <c r="M288" s="86">
        <f t="shared" si="461"/>
        <v>0</v>
      </c>
      <c r="N288" s="85">
        <f t="shared" si="462"/>
        <v>0</v>
      </c>
      <c r="O288" s="86">
        <f t="shared" si="463"/>
        <v>1</v>
      </c>
      <c r="P288" s="85">
        <f t="shared" si="464"/>
        <v>1</v>
      </c>
      <c r="Q288" s="192"/>
      <c r="R288" s="85">
        <f t="shared" si="483"/>
        <v>0</v>
      </c>
      <c r="S288" s="86">
        <f t="shared" si="449"/>
        <v>0</v>
      </c>
      <c r="T288" s="85">
        <f t="shared" si="465"/>
        <v>0</v>
      </c>
      <c r="U288" s="86">
        <f t="shared" si="466"/>
        <v>1</v>
      </c>
      <c r="V288" s="85">
        <f t="shared" si="467"/>
        <v>1</v>
      </c>
      <c r="W288" s="167"/>
      <c r="X288" s="85">
        <f t="shared" si="450"/>
        <v>0</v>
      </c>
      <c r="Y288" s="86">
        <f t="shared" si="451"/>
        <v>0</v>
      </c>
      <c r="Z288" s="85">
        <f t="shared" si="468"/>
        <v>0</v>
      </c>
      <c r="AA288" s="86">
        <f t="shared" si="469"/>
        <v>1</v>
      </c>
      <c r="AB288" s="85">
        <f t="shared" si="470"/>
        <v>1</v>
      </c>
      <c r="AC288" s="167"/>
      <c r="AD288" s="85">
        <f t="shared" si="452"/>
        <v>0</v>
      </c>
      <c r="AE288" s="86">
        <f t="shared" si="453"/>
        <v>0</v>
      </c>
      <c r="AF288" s="85">
        <f t="shared" si="471"/>
        <v>0</v>
      </c>
      <c r="AG288" s="86">
        <f t="shared" si="472"/>
        <v>1</v>
      </c>
      <c r="AH288" s="85">
        <f t="shared" si="473"/>
        <v>1</v>
      </c>
      <c r="AI288" s="167"/>
      <c r="AJ288" s="85">
        <f t="shared" si="454"/>
        <v>0</v>
      </c>
      <c r="AK288" s="86">
        <f t="shared" si="455"/>
        <v>0</v>
      </c>
      <c r="AL288" s="85">
        <f t="shared" si="474"/>
        <v>0</v>
      </c>
      <c r="AM288" s="86">
        <f t="shared" si="475"/>
        <v>1</v>
      </c>
      <c r="AN288" s="85">
        <f t="shared" si="476"/>
        <v>1</v>
      </c>
      <c r="AO288" s="167"/>
      <c r="AP288" s="85">
        <f t="shared" si="456"/>
        <v>0</v>
      </c>
      <c r="AQ288" s="86">
        <f t="shared" si="457"/>
        <v>0</v>
      </c>
      <c r="AR288" s="85">
        <f t="shared" si="477"/>
        <v>0</v>
      </c>
      <c r="AS288" s="86">
        <f t="shared" si="478"/>
        <v>1</v>
      </c>
      <c r="AT288" s="85">
        <f t="shared" si="479"/>
        <v>1</v>
      </c>
      <c r="AU288" s="167"/>
      <c r="AV288" s="85">
        <f t="shared" si="458"/>
        <v>0</v>
      </c>
      <c r="AW288" s="86">
        <f t="shared" si="459"/>
        <v>0</v>
      </c>
      <c r="AX288" s="85">
        <f t="shared" si="480"/>
        <v>0</v>
      </c>
      <c r="AY288" s="86">
        <f t="shared" si="481"/>
        <v>1</v>
      </c>
      <c r="AZ288" s="85">
        <f t="shared" si="482"/>
        <v>1</v>
      </c>
    </row>
    <row r="289" spans="1:52" ht="45">
      <c r="A289" s="182" t="s">
        <v>4971</v>
      </c>
      <c r="B289" s="174" t="s">
        <v>4422</v>
      </c>
      <c r="C289" s="172" t="s">
        <v>4423</v>
      </c>
      <c r="D289" s="174" t="s">
        <v>3937</v>
      </c>
      <c r="E289" s="175">
        <v>42.53</v>
      </c>
      <c r="F289" s="175"/>
      <c r="G289" s="175"/>
      <c r="H289" s="175"/>
      <c r="I289" s="175"/>
      <c r="J289" s="205">
        <f t="shared" si="484"/>
        <v>42.53</v>
      </c>
      <c r="K289" s="175"/>
      <c r="L289" s="85">
        <f t="shared" si="460"/>
        <v>0</v>
      </c>
      <c r="M289" s="86">
        <f t="shared" si="461"/>
        <v>0</v>
      </c>
      <c r="N289" s="85">
        <f t="shared" si="462"/>
        <v>0</v>
      </c>
      <c r="O289" s="86">
        <f t="shared" si="463"/>
        <v>42.53</v>
      </c>
      <c r="P289" s="85">
        <f t="shared" si="464"/>
        <v>1</v>
      </c>
      <c r="Q289" s="192"/>
      <c r="R289" s="85">
        <f t="shared" si="483"/>
        <v>0</v>
      </c>
      <c r="S289" s="86">
        <f t="shared" si="449"/>
        <v>0</v>
      </c>
      <c r="T289" s="85">
        <f t="shared" si="465"/>
        <v>0</v>
      </c>
      <c r="U289" s="86">
        <f t="shared" si="466"/>
        <v>42.53</v>
      </c>
      <c r="V289" s="85">
        <f t="shared" si="467"/>
        <v>1</v>
      </c>
      <c r="W289" s="167"/>
      <c r="X289" s="85">
        <f t="shared" si="450"/>
        <v>0</v>
      </c>
      <c r="Y289" s="86">
        <f t="shared" si="451"/>
        <v>0</v>
      </c>
      <c r="Z289" s="85">
        <f t="shared" si="468"/>
        <v>0</v>
      </c>
      <c r="AA289" s="86">
        <f t="shared" si="469"/>
        <v>42.53</v>
      </c>
      <c r="AB289" s="85">
        <f t="shared" si="470"/>
        <v>1</v>
      </c>
      <c r="AC289" s="167"/>
      <c r="AD289" s="85">
        <f t="shared" si="452"/>
        <v>0</v>
      </c>
      <c r="AE289" s="86">
        <f t="shared" si="453"/>
        <v>0</v>
      </c>
      <c r="AF289" s="85">
        <f t="shared" si="471"/>
        <v>0</v>
      </c>
      <c r="AG289" s="86">
        <f t="shared" si="472"/>
        <v>42.53</v>
      </c>
      <c r="AH289" s="85">
        <f t="shared" si="473"/>
        <v>1</v>
      </c>
      <c r="AI289" s="167"/>
      <c r="AJ289" s="85">
        <f t="shared" si="454"/>
        <v>0</v>
      </c>
      <c r="AK289" s="86">
        <f t="shared" si="455"/>
        <v>0</v>
      </c>
      <c r="AL289" s="85">
        <f t="shared" si="474"/>
        <v>0</v>
      </c>
      <c r="AM289" s="86">
        <f t="shared" si="475"/>
        <v>42.53</v>
      </c>
      <c r="AN289" s="85">
        <f t="shared" si="476"/>
        <v>1</v>
      </c>
      <c r="AO289" s="167"/>
      <c r="AP289" s="85">
        <f t="shared" si="456"/>
        <v>0</v>
      </c>
      <c r="AQ289" s="86">
        <f t="shared" si="457"/>
        <v>0</v>
      </c>
      <c r="AR289" s="85">
        <f t="shared" si="477"/>
        <v>0</v>
      </c>
      <c r="AS289" s="86">
        <f t="shared" si="478"/>
        <v>42.53</v>
      </c>
      <c r="AT289" s="85">
        <f t="shared" si="479"/>
        <v>1</v>
      </c>
      <c r="AU289" s="167"/>
      <c r="AV289" s="85">
        <f t="shared" si="458"/>
        <v>0</v>
      </c>
      <c r="AW289" s="86">
        <f t="shared" si="459"/>
        <v>0</v>
      </c>
      <c r="AX289" s="85">
        <f t="shared" si="480"/>
        <v>0</v>
      </c>
      <c r="AY289" s="86">
        <f t="shared" si="481"/>
        <v>42.53</v>
      </c>
      <c r="AZ289" s="85">
        <f t="shared" si="482"/>
        <v>1</v>
      </c>
    </row>
    <row r="290" spans="1:52" ht="45">
      <c r="A290" s="182" t="s">
        <v>4972</v>
      </c>
      <c r="B290" s="174" t="s">
        <v>4424</v>
      </c>
      <c r="C290" s="172" t="s">
        <v>4425</v>
      </c>
      <c r="D290" s="174" t="s">
        <v>3988</v>
      </c>
      <c r="E290" s="175">
        <v>1</v>
      </c>
      <c r="F290" s="175"/>
      <c r="G290" s="175"/>
      <c r="H290" s="175"/>
      <c r="I290" s="175"/>
      <c r="J290" s="205">
        <f t="shared" si="484"/>
        <v>1</v>
      </c>
      <c r="K290" s="175"/>
      <c r="L290" s="85">
        <f t="shared" si="460"/>
        <v>0</v>
      </c>
      <c r="M290" s="86">
        <f t="shared" si="461"/>
        <v>0</v>
      </c>
      <c r="N290" s="85">
        <f t="shared" si="462"/>
        <v>0</v>
      </c>
      <c r="O290" s="86">
        <f t="shared" si="463"/>
        <v>1</v>
      </c>
      <c r="P290" s="85">
        <f t="shared" si="464"/>
        <v>1</v>
      </c>
      <c r="Q290" s="192"/>
      <c r="R290" s="85">
        <f t="shared" si="483"/>
        <v>0</v>
      </c>
      <c r="S290" s="86">
        <f t="shared" si="449"/>
        <v>0</v>
      </c>
      <c r="T290" s="85">
        <f t="shared" si="465"/>
        <v>0</v>
      </c>
      <c r="U290" s="86">
        <f t="shared" si="466"/>
        <v>1</v>
      </c>
      <c r="V290" s="85">
        <f t="shared" si="467"/>
        <v>1</v>
      </c>
      <c r="W290" s="167"/>
      <c r="X290" s="85">
        <f t="shared" si="450"/>
        <v>0</v>
      </c>
      <c r="Y290" s="86">
        <f t="shared" si="451"/>
        <v>0</v>
      </c>
      <c r="Z290" s="85">
        <f t="shared" si="468"/>
        <v>0</v>
      </c>
      <c r="AA290" s="86">
        <f t="shared" si="469"/>
        <v>1</v>
      </c>
      <c r="AB290" s="85">
        <f t="shared" si="470"/>
        <v>1</v>
      </c>
      <c r="AC290" s="167"/>
      <c r="AD290" s="85">
        <f t="shared" si="452"/>
        <v>0</v>
      </c>
      <c r="AE290" s="86">
        <f t="shared" si="453"/>
        <v>0</v>
      </c>
      <c r="AF290" s="85">
        <f t="shared" si="471"/>
        <v>0</v>
      </c>
      <c r="AG290" s="86">
        <f t="shared" si="472"/>
        <v>1</v>
      </c>
      <c r="AH290" s="85">
        <f t="shared" si="473"/>
        <v>1</v>
      </c>
      <c r="AI290" s="167"/>
      <c r="AJ290" s="85">
        <f t="shared" si="454"/>
        <v>0</v>
      </c>
      <c r="AK290" s="86">
        <f t="shared" si="455"/>
        <v>0</v>
      </c>
      <c r="AL290" s="85">
        <f t="shared" si="474"/>
        <v>0</v>
      </c>
      <c r="AM290" s="86">
        <f t="shared" si="475"/>
        <v>1</v>
      </c>
      <c r="AN290" s="85">
        <f t="shared" si="476"/>
        <v>1</v>
      </c>
      <c r="AO290" s="167"/>
      <c r="AP290" s="85">
        <f t="shared" si="456"/>
        <v>0</v>
      </c>
      <c r="AQ290" s="86">
        <f t="shared" si="457"/>
        <v>0</v>
      </c>
      <c r="AR290" s="85">
        <f t="shared" si="477"/>
        <v>0</v>
      </c>
      <c r="AS290" s="86">
        <f t="shared" si="478"/>
        <v>1</v>
      </c>
      <c r="AT290" s="85">
        <f t="shared" si="479"/>
        <v>1</v>
      </c>
      <c r="AU290" s="167"/>
      <c r="AV290" s="85">
        <f t="shared" si="458"/>
        <v>0</v>
      </c>
      <c r="AW290" s="86">
        <f t="shared" si="459"/>
        <v>0</v>
      </c>
      <c r="AX290" s="85">
        <f t="shared" si="480"/>
        <v>0</v>
      </c>
      <c r="AY290" s="86">
        <f t="shared" si="481"/>
        <v>1</v>
      </c>
      <c r="AZ290" s="85">
        <f t="shared" si="482"/>
        <v>1</v>
      </c>
    </row>
    <row r="291" spans="1:52" ht="56.25">
      <c r="A291" s="182" t="s">
        <v>4973</v>
      </c>
      <c r="B291" s="174" t="s">
        <v>4426</v>
      </c>
      <c r="C291" s="172" t="s">
        <v>4427</v>
      </c>
      <c r="D291" s="174" t="s">
        <v>3937</v>
      </c>
      <c r="E291" s="175">
        <v>33.700000000000003</v>
      </c>
      <c r="F291" s="231">
        <v>10</v>
      </c>
      <c r="G291" s="232">
        <f>F291/E291</f>
        <v>0.29673590504451036</v>
      </c>
      <c r="H291" s="175"/>
      <c r="I291" s="175"/>
      <c r="J291" s="205">
        <f t="shared" si="484"/>
        <v>43.7</v>
      </c>
      <c r="K291" s="175"/>
      <c r="L291" s="85">
        <f t="shared" si="460"/>
        <v>0</v>
      </c>
      <c r="M291" s="86">
        <f t="shared" si="461"/>
        <v>0</v>
      </c>
      <c r="N291" s="85">
        <f t="shared" si="462"/>
        <v>0</v>
      </c>
      <c r="O291" s="86">
        <f t="shared" si="463"/>
        <v>33.700000000000003</v>
      </c>
      <c r="P291" s="85">
        <f t="shared" si="464"/>
        <v>1</v>
      </c>
      <c r="Q291" s="192"/>
      <c r="R291" s="85">
        <f t="shared" si="483"/>
        <v>0</v>
      </c>
      <c r="S291" s="86">
        <f t="shared" si="449"/>
        <v>0</v>
      </c>
      <c r="T291" s="85">
        <f t="shared" si="465"/>
        <v>0</v>
      </c>
      <c r="U291" s="86">
        <f t="shared" si="466"/>
        <v>33.700000000000003</v>
      </c>
      <c r="V291" s="85">
        <f t="shared" si="467"/>
        <v>1</v>
      </c>
      <c r="W291" s="167"/>
      <c r="X291" s="85">
        <f t="shared" si="450"/>
        <v>0</v>
      </c>
      <c r="Y291" s="86">
        <f t="shared" si="451"/>
        <v>0</v>
      </c>
      <c r="Z291" s="85">
        <f t="shared" si="468"/>
        <v>0</v>
      </c>
      <c r="AA291" s="86">
        <f t="shared" si="469"/>
        <v>33.700000000000003</v>
      </c>
      <c r="AB291" s="85">
        <f t="shared" si="470"/>
        <v>1</v>
      </c>
      <c r="AC291" s="167"/>
      <c r="AD291" s="85">
        <f t="shared" si="452"/>
        <v>0</v>
      </c>
      <c r="AE291" s="86">
        <f t="shared" si="453"/>
        <v>0</v>
      </c>
      <c r="AF291" s="85">
        <f t="shared" si="471"/>
        <v>0</v>
      </c>
      <c r="AG291" s="86">
        <f t="shared" si="472"/>
        <v>33.700000000000003</v>
      </c>
      <c r="AH291" s="85">
        <f t="shared" si="473"/>
        <v>1</v>
      </c>
      <c r="AI291" s="167"/>
      <c r="AJ291" s="85">
        <f t="shared" si="454"/>
        <v>0</v>
      </c>
      <c r="AK291" s="86">
        <f t="shared" si="455"/>
        <v>0</v>
      </c>
      <c r="AL291" s="85">
        <f t="shared" si="474"/>
        <v>0</v>
      </c>
      <c r="AM291" s="86">
        <f t="shared" si="475"/>
        <v>33.700000000000003</v>
      </c>
      <c r="AN291" s="85">
        <f t="shared" si="476"/>
        <v>1</v>
      </c>
      <c r="AO291" s="167"/>
      <c r="AP291" s="85">
        <f t="shared" si="456"/>
        <v>0</v>
      </c>
      <c r="AQ291" s="86">
        <f t="shared" si="457"/>
        <v>0</v>
      </c>
      <c r="AR291" s="85">
        <f t="shared" si="477"/>
        <v>0</v>
      </c>
      <c r="AS291" s="86">
        <f t="shared" si="478"/>
        <v>33.700000000000003</v>
      </c>
      <c r="AT291" s="85">
        <f t="shared" si="479"/>
        <v>1</v>
      </c>
      <c r="AU291" s="167"/>
      <c r="AV291" s="85">
        <f t="shared" si="458"/>
        <v>0</v>
      </c>
      <c r="AW291" s="86">
        <f t="shared" si="459"/>
        <v>0</v>
      </c>
      <c r="AX291" s="85">
        <f t="shared" si="480"/>
        <v>0</v>
      </c>
      <c r="AY291" s="86">
        <f t="shared" si="481"/>
        <v>33.700000000000003</v>
      </c>
      <c r="AZ291" s="85">
        <f t="shared" si="482"/>
        <v>1</v>
      </c>
    </row>
    <row r="292" spans="1:52" ht="45">
      <c r="A292" s="182" t="s">
        <v>4974</v>
      </c>
      <c r="B292" s="174" t="s">
        <v>4428</v>
      </c>
      <c r="C292" s="172" t="s">
        <v>4429</v>
      </c>
      <c r="D292" s="174" t="s">
        <v>3937</v>
      </c>
      <c r="E292" s="175">
        <v>33.700000000000003</v>
      </c>
      <c r="F292" s="231">
        <v>10</v>
      </c>
      <c r="G292" s="232">
        <f>F292/E292</f>
        <v>0.29673590504451036</v>
      </c>
      <c r="H292" s="175"/>
      <c r="I292" s="175"/>
      <c r="J292" s="205">
        <f t="shared" si="484"/>
        <v>43.7</v>
      </c>
      <c r="K292" s="175"/>
      <c r="L292" s="85">
        <f t="shared" si="460"/>
        <v>0</v>
      </c>
      <c r="M292" s="86">
        <f t="shared" si="461"/>
        <v>0</v>
      </c>
      <c r="N292" s="85">
        <f t="shared" si="462"/>
        <v>0</v>
      </c>
      <c r="O292" s="86">
        <f t="shared" si="463"/>
        <v>33.700000000000003</v>
      </c>
      <c r="P292" s="85">
        <f t="shared" si="464"/>
        <v>1</v>
      </c>
      <c r="Q292" s="192"/>
      <c r="R292" s="85">
        <f t="shared" si="483"/>
        <v>0</v>
      </c>
      <c r="S292" s="86">
        <f t="shared" si="449"/>
        <v>0</v>
      </c>
      <c r="T292" s="85">
        <f t="shared" si="465"/>
        <v>0</v>
      </c>
      <c r="U292" s="86">
        <f t="shared" si="466"/>
        <v>33.700000000000003</v>
      </c>
      <c r="V292" s="85">
        <f t="shared" si="467"/>
        <v>1</v>
      </c>
      <c r="W292" s="167"/>
      <c r="X292" s="85">
        <f t="shared" si="450"/>
        <v>0</v>
      </c>
      <c r="Y292" s="86">
        <f t="shared" si="451"/>
        <v>0</v>
      </c>
      <c r="Z292" s="85">
        <f t="shared" si="468"/>
        <v>0</v>
      </c>
      <c r="AA292" s="86">
        <f t="shared" si="469"/>
        <v>33.700000000000003</v>
      </c>
      <c r="AB292" s="85">
        <f t="shared" si="470"/>
        <v>1</v>
      </c>
      <c r="AC292" s="167"/>
      <c r="AD292" s="85">
        <f t="shared" si="452"/>
        <v>0</v>
      </c>
      <c r="AE292" s="86">
        <f t="shared" si="453"/>
        <v>0</v>
      </c>
      <c r="AF292" s="85">
        <f t="shared" si="471"/>
        <v>0</v>
      </c>
      <c r="AG292" s="86">
        <f t="shared" si="472"/>
        <v>33.700000000000003</v>
      </c>
      <c r="AH292" s="85">
        <f t="shared" si="473"/>
        <v>1</v>
      </c>
      <c r="AI292" s="167"/>
      <c r="AJ292" s="85">
        <f t="shared" si="454"/>
        <v>0</v>
      </c>
      <c r="AK292" s="86">
        <f t="shared" si="455"/>
        <v>0</v>
      </c>
      <c r="AL292" s="85">
        <f t="shared" si="474"/>
        <v>0</v>
      </c>
      <c r="AM292" s="86">
        <f t="shared" si="475"/>
        <v>33.700000000000003</v>
      </c>
      <c r="AN292" s="85">
        <f t="shared" si="476"/>
        <v>1</v>
      </c>
      <c r="AO292" s="167"/>
      <c r="AP292" s="85">
        <f t="shared" si="456"/>
        <v>0</v>
      </c>
      <c r="AQ292" s="86">
        <f t="shared" si="457"/>
        <v>0</v>
      </c>
      <c r="AR292" s="85">
        <f t="shared" si="477"/>
        <v>0</v>
      </c>
      <c r="AS292" s="86">
        <f t="shared" si="478"/>
        <v>33.700000000000003</v>
      </c>
      <c r="AT292" s="85">
        <f t="shared" si="479"/>
        <v>1</v>
      </c>
      <c r="AU292" s="167"/>
      <c r="AV292" s="85">
        <f t="shared" si="458"/>
        <v>0</v>
      </c>
      <c r="AW292" s="86">
        <f t="shared" si="459"/>
        <v>0</v>
      </c>
      <c r="AX292" s="85">
        <f t="shared" si="480"/>
        <v>0</v>
      </c>
      <c r="AY292" s="86">
        <f t="shared" si="481"/>
        <v>33.700000000000003</v>
      </c>
      <c r="AZ292" s="85">
        <f t="shared" si="482"/>
        <v>1</v>
      </c>
    </row>
    <row r="293" spans="1:52" ht="33.75">
      <c r="A293" s="182" t="s">
        <v>4975</v>
      </c>
      <c r="B293" s="174" t="s">
        <v>4430</v>
      </c>
      <c r="C293" s="172" t="s">
        <v>4431</v>
      </c>
      <c r="D293" s="174" t="s">
        <v>3947</v>
      </c>
      <c r="E293" s="175">
        <v>0.02</v>
      </c>
      <c r="F293" s="231">
        <v>0.02</v>
      </c>
      <c r="G293" s="232">
        <f>F293/E293</f>
        <v>1</v>
      </c>
      <c r="H293" s="175"/>
      <c r="I293" s="175"/>
      <c r="J293" s="205">
        <f t="shared" si="484"/>
        <v>0.04</v>
      </c>
      <c r="K293" s="175"/>
      <c r="L293" s="85">
        <f t="shared" si="460"/>
        <v>0</v>
      </c>
      <c r="M293" s="86">
        <f t="shared" si="461"/>
        <v>0</v>
      </c>
      <c r="N293" s="85">
        <f t="shared" si="462"/>
        <v>0</v>
      </c>
      <c r="O293" s="86">
        <f t="shared" si="463"/>
        <v>0.02</v>
      </c>
      <c r="P293" s="85">
        <f t="shared" si="464"/>
        <v>1</v>
      </c>
      <c r="Q293" s="192"/>
      <c r="R293" s="85">
        <f t="shared" si="483"/>
        <v>0</v>
      </c>
      <c r="S293" s="86">
        <f t="shared" si="449"/>
        <v>0</v>
      </c>
      <c r="T293" s="85">
        <f t="shared" si="465"/>
        <v>0</v>
      </c>
      <c r="U293" s="86">
        <f t="shared" si="466"/>
        <v>0.02</v>
      </c>
      <c r="V293" s="85">
        <f t="shared" si="467"/>
        <v>1</v>
      </c>
      <c r="W293" s="167"/>
      <c r="X293" s="85">
        <f t="shared" si="450"/>
        <v>0</v>
      </c>
      <c r="Y293" s="86">
        <f t="shared" si="451"/>
        <v>0</v>
      </c>
      <c r="Z293" s="85">
        <f t="shared" si="468"/>
        <v>0</v>
      </c>
      <c r="AA293" s="86">
        <f t="shared" si="469"/>
        <v>0.02</v>
      </c>
      <c r="AB293" s="85">
        <f t="shared" si="470"/>
        <v>1</v>
      </c>
      <c r="AC293" s="167"/>
      <c r="AD293" s="85">
        <f t="shared" si="452"/>
        <v>0</v>
      </c>
      <c r="AE293" s="86">
        <f t="shared" si="453"/>
        <v>0</v>
      </c>
      <c r="AF293" s="85">
        <f t="shared" si="471"/>
        <v>0</v>
      </c>
      <c r="AG293" s="86">
        <f t="shared" si="472"/>
        <v>0.02</v>
      </c>
      <c r="AH293" s="85">
        <f t="shared" si="473"/>
        <v>1</v>
      </c>
      <c r="AI293" s="167"/>
      <c r="AJ293" s="85">
        <f t="shared" si="454"/>
        <v>0</v>
      </c>
      <c r="AK293" s="86">
        <f t="shared" si="455"/>
        <v>0</v>
      </c>
      <c r="AL293" s="85">
        <f t="shared" si="474"/>
        <v>0</v>
      </c>
      <c r="AM293" s="86">
        <f t="shared" si="475"/>
        <v>0.02</v>
      </c>
      <c r="AN293" s="85">
        <f t="shared" si="476"/>
        <v>1</v>
      </c>
      <c r="AO293" s="167"/>
      <c r="AP293" s="85">
        <f t="shared" si="456"/>
        <v>0</v>
      </c>
      <c r="AQ293" s="86">
        <f t="shared" si="457"/>
        <v>0</v>
      </c>
      <c r="AR293" s="85">
        <f t="shared" si="477"/>
        <v>0</v>
      </c>
      <c r="AS293" s="86">
        <f t="shared" si="478"/>
        <v>0.02</v>
      </c>
      <c r="AT293" s="85">
        <f t="shared" si="479"/>
        <v>1</v>
      </c>
      <c r="AU293" s="167"/>
      <c r="AV293" s="85">
        <f t="shared" si="458"/>
        <v>0</v>
      </c>
      <c r="AW293" s="86">
        <f t="shared" si="459"/>
        <v>0</v>
      </c>
      <c r="AX293" s="85">
        <f t="shared" si="480"/>
        <v>0</v>
      </c>
      <c r="AY293" s="86">
        <f t="shared" si="481"/>
        <v>0.02</v>
      </c>
      <c r="AZ293" s="85">
        <f t="shared" si="482"/>
        <v>1</v>
      </c>
    </row>
    <row r="294" spans="1:52" ht="33.75">
      <c r="A294" s="182" t="s">
        <v>4976</v>
      </c>
      <c r="B294" s="174" t="s">
        <v>4432</v>
      </c>
      <c r="C294" s="172" t="s">
        <v>4433</v>
      </c>
      <c r="D294" s="174" t="s">
        <v>3937</v>
      </c>
      <c r="E294" s="175">
        <v>42.53</v>
      </c>
      <c r="F294" s="231">
        <v>105</v>
      </c>
      <c r="G294" s="232">
        <f>F294/E294</f>
        <v>2.4688455208088409</v>
      </c>
      <c r="H294" s="175"/>
      <c r="I294" s="175"/>
      <c r="J294" s="205">
        <f t="shared" si="484"/>
        <v>147.53</v>
      </c>
      <c r="K294" s="175"/>
      <c r="L294" s="85">
        <f t="shared" si="460"/>
        <v>0</v>
      </c>
      <c r="M294" s="86">
        <f t="shared" si="461"/>
        <v>0</v>
      </c>
      <c r="N294" s="85">
        <f t="shared" si="462"/>
        <v>0</v>
      </c>
      <c r="O294" s="86">
        <f t="shared" si="463"/>
        <v>42.53</v>
      </c>
      <c r="P294" s="85">
        <f t="shared" si="464"/>
        <v>1</v>
      </c>
      <c r="Q294" s="192"/>
      <c r="R294" s="85">
        <f t="shared" si="483"/>
        <v>0</v>
      </c>
      <c r="S294" s="86">
        <f t="shared" si="449"/>
        <v>0</v>
      </c>
      <c r="T294" s="85">
        <f t="shared" si="465"/>
        <v>0</v>
      </c>
      <c r="U294" s="86">
        <f t="shared" si="466"/>
        <v>42.53</v>
      </c>
      <c r="V294" s="85">
        <f t="shared" si="467"/>
        <v>1</v>
      </c>
      <c r="W294" s="167"/>
      <c r="X294" s="85">
        <f t="shared" si="450"/>
        <v>0</v>
      </c>
      <c r="Y294" s="86">
        <f t="shared" si="451"/>
        <v>0</v>
      </c>
      <c r="Z294" s="85">
        <f t="shared" si="468"/>
        <v>0</v>
      </c>
      <c r="AA294" s="86">
        <f t="shared" si="469"/>
        <v>42.53</v>
      </c>
      <c r="AB294" s="85">
        <f t="shared" si="470"/>
        <v>1</v>
      </c>
      <c r="AC294" s="167"/>
      <c r="AD294" s="85">
        <f t="shared" si="452"/>
        <v>0</v>
      </c>
      <c r="AE294" s="86">
        <f t="shared" si="453"/>
        <v>0</v>
      </c>
      <c r="AF294" s="85">
        <f t="shared" si="471"/>
        <v>0</v>
      </c>
      <c r="AG294" s="86">
        <f t="shared" si="472"/>
        <v>42.53</v>
      </c>
      <c r="AH294" s="85">
        <f t="shared" si="473"/>
        <v>1</v>
      </c>
      <c r="AI294" s="167"/>
      <c r="AJ294" s="85">
        <f t="shared" si="454"/>
        <v>0</v>
      </c>
      <c r="AK294" s="86">
        <f t="shared" si="455"/>
        <v>0</v>
      </c>
      <c r="AL294" s="85">
        <f t="shared" si="474"/>
        <v>0</v>
      </c>
      <c r="AM294" s="86">
        <f t="shared" si="475"/>
        <v>42.53</v>
      </c>
      <c r="AN294" s="85">
        <f t="shared" si="476"/>
        <v>1</v>
      </c>
      <c r="AO294" s="167"/>
      <c r="AP294" s="85">
        <f t="shared" si="456"/>
        <v>0</v>
      </c>
      <c r="AQ294" s="86">
        <f t="shared" si="457"/>
        <v>0</v>
      </c>
      <c r="AR294" s="85">
        <f t="shared" si="477"/>
        <v>0</v>
      </c>
      <c r="AS294" s="86">
        <f t="shared" si="478"/>
        <v>42.53</v>
      </c>
      <c r="AT294" s="85">
        <f t="shared" si="479"/>
        <v>1</v>
      </c>
      <c r="AU294" s="167"/>
      <c r="AV294" s="85">
        <f t="shared" si="458"/>
        <v>0</v>
      </c>
      <c r="AW294" s="86">
        <f t="shared" si="459"/>
        <v>0</v>
      </c>
      <c r="AX294" s="85">
        <f t="shared" si="480"/>
        <v>0</v>
      </c>
      <c r="AY294" s="86">
        <f t="shared" si="481"/>
        <v>42.53</v>
      </c>
      <c r="AZ294" s="85">
        <f t="shared" si="482"/>
        <v>1</v>
      </c>
    </row>
    <row r="295" spans="1:52" ht="22.5">
      <c r="A295" s="182" t="s">
        <v>4977</v>
      </c>
      <c r="B295" s="174" t="s">
        <v>4434</v>
      </c>
      <c r="C295" s="172" t="s">
        <v>4435</v>
      </c>
      <c r="D295" s="174" t="s">
        <v>3988</v>
      </c>
      <c r="E295" s="175">
        <v>1</v>
      </c>
      <c r="F295" s="175"/>
      <c r="G295" s="175"/>
      <c r="H295" s="175"/>
      <c r="I295" s="175"/>
      <c r="J295" s="205">
        <f t="shared" si="484"/>
        <v>1</v>
      </c>
      <c r="K295" s="175"/>
      <c r="L295" s="85">
        <f t="shared" si="460"/>
        <v>0</v>
      </c>
      <c r="M295" s="86">
        <f t="shared" si="461"/>
        <v>0</v>
      </c>
      <c r="N295" s="85">
        <f t="shared" si="462"/>
        <v>0</v>
      </c>
      <c r="O295" s="86">
        <f t="shared" si="463"/>
        <v>1</v>
      </c>
      <c r="P295" s="85">
        <f t="shared" si="464"/>
        <v>1</v>
      </c>
      <c r="Q295" s="192"/>
      <c r="R295" s="85">
        <f t="shared" si="483"/>
        <v>0</v>
      </c>
      <c r="S295" s="86">
        <f t="shared" si="449"/>
        <v>0</v>
      </c>
      <c r="T295" s="85">
        <f t="shared" si="465"/>
        <v>0</v>
      </c>
      <c r="U295" s="86">
        <f t="shared" si="466"/>
        <v>1</v>
      </c>
      <c r="V295" s="85">
        <f t="shared" si="467"/>
        <v>1</v>
      </c>
      <c r="W295" s="167"/>
      <c r="X295" s="85">
        <f t="shared" si="450"/>
        <v>0</v>
      </c>
      <c r="Y295" s="86">
        <f t="shared" si="451"/>
        <v>0</v>
      </c>
      <c r="Z295" s="85">
        <f t="shared" si="468"/>
        <v>0</v>
      </c>
      <c r="AA295" s="86">
        <f t="shared" si="469"/>
        <v>1</v>
      </c>
      <c r="AB295" s="85">
        <f t="shared" si="470"/>
        <v>1</v>
      </c>
      <c r="AC295" s="167"/>
      <c r="AD295" s="85">
        <f t="shared" si="452"/>
        <v>0</v>
      </c>
      <c r="AE295" s="86">
        <f t="shared" si="453"/>
        <v>0</v>
      </c>
      <c r="AF295" s="85">
        <f t="shared" si="471"/>
        <v>0</v>
      </c>
      <c r="AG295" s="86">
        <f t="shared" si="472"/>
        <v>1</v>
      </c>
      <c r="AH295" s="85">
        <f t="shared" si="473"/>
        <v>1</v>
      </c>
      <c r="AI295" s="167"/>
      <c r="AJ295" s="85">
        <f t="shared" si="454"/>
        <v>0</v>
      </c>
      <c r="AK295" s="86">
        <f t="shared" si="455"/>
        <v>0</v>
      </c>
      <c r="AL295" s="85">
        <f t="shared" si="474"/>
        <v>0</v>
      </c>
      <c r="AM295" s="86">
        <f t="shared" si="475"/>
        <v>1</v>
      </c>
      <c r="AN295" s="85">
        <f t="shared" si="476"/>
        <v>1</v>
      </c>
      <c r="AO295" s="167"/>
      <c r="AP295" s="85">
        <f t="shared" si="456"/>
        <v>0</v>
      </c>
      <c r="AQ295" s="86">
        <f t="shared" si="457"/>
        <v>0</v>
      </c>
      <c r="AR295" s="85">
        <f t="shared" si="477"/>
        <v>0</v>
      </c>
      <c r="AS295" s="86">
        <f t="shared" si="478"/>
        <v>1</v>
      </c>
      <c r="AT295" s="85">
        <f t="shared" si="479"/>
        <v>1</v>
      </c>
      <c r="AU295" s="167"/>
      <c r="AV295" s="85">
        <f t="shared" si="458"/>
        <v>0</v>
      </c>
      <c r="AW295" s="86">
        <f t="shared" si="459"/>
        <v>0</v>
      </c>
      <c r="AX295" s="85">
        <f t="shared" si="480"/>
        <v>0</v>
      </c>
      <c r="AY295" s="86">
        <f t="shared" si="481"/>
        <v>1</v>
      </c>
      <c r="AZ295" s="85">
        <f t="shared" si="482"/>
        <v>1</v>
      </c>
    </row>
    <row r="296" spans="1:52" ht="45">
      <c r="A296" s="182" t="s">
        <v>5219</v>
      </c>
      <c r="B296" s="235">
        <v>97670</v>
      </c>
      <c r="C296" s="236" t="s">
        <v>5220</v>
      </c>
      <c r="D296" s="235" t="s">
        <v>3937</v>
      </c>
      <c r="E296" s="175"/>
      <c r="F296" s="231">
        <v>105</v>
      </c>
      <c r="G296" s="232">
        <v>1</v>
      </c>
      <c r="H296" s="175"/>
      <c r="I296" s="175"/>
      <c r="J296" s="205">
        <f t="shared" ref="J296:J297" si="485">IF(D296="","",SUM(E296,F296,H296))</f>
        <v>105</v>
      </c>
      <c r="K296" s="175"/>
      <c r="L296" s="85" t="e">
        <f t="shared" ref="L296:L297" si="486">IF($C296="","",K296/$E296)</f>
        <v>#DIV/0!</v>
      </c>
      <c r="M296" s="86">
        <f t="shared" ref="M296:M297" si="487">IF($B296="","",SUM(K296))</f>
        <v>0</v>
      </c>
      <c r="N296" s="85" t="e">
        <f t="shared" ref="N296:N297" si="488">IF($B296="","",M296/$E296)</f>
        <v>#DIV/0!</v>
      </c>
      <c r="O296" s="86">
        <f t="shared" ref="O296:O297" si="489">IF($B296="","",$E296-M296)</f>
        <v>0</v>
      </c>
      <c r="P296" s="85" t="e">
        <f t="shared" ref="P296:P297" si="490">IF($B296="","",O296/$E296)</f>
        <v>#DIV/0!</v>
      </c>
      <c r="Q296" s="192"/>
      <c r="R296" s="85" t="e">
        <f t="shared" ref="R296:R297" si="491">IF($C296="","",Q296/$E296)</f>
        <v>#DIV/0!</v>
      </c>
      <c r="S296" s="86">
        <f t="shared" ref="S296:S297" si="492">IF($B296="","",SUM(Q296+M296))</f>
        <v>0</v>
      </c>
      <c r="T296" s="85" t="e">
        <f t="shared" ref="T296:T297" si="493">IF($B296="","",S296/$E296)</f>
        <v>#DIV/0!</v>
      </c>
      <c r="U296" s="86">
        <f t="shared" ref="U296:U297" si="494">IF($B296="","",$E296-S296)</f>
        <v>0</v>
      </c>
      <c r="V296" s="85" t="e">
        <f t="shared" ref="V296:V297" si="495">IF($B296="","",U296/$E296)</f>
        <v>#DIV/0!</v>
      </c>
      <c r="W296" s="167"/>
      <c r="X296" s="85" t="e">
        <f t="shared" ref="X296:X297" si="496">IF($C296="","",W296/$E296)</f>
        <v>#DIV/0!</v>
      </c>
      <c r="Y296" s="86">
        <f t="shared" ref="Y296:Y297" si="497">IF($B296="","",SUM(W296+S296))</f>
        <v>0</v>
      </c>
      <c r="Z296" s="85" t="e">
        <f t="shared" ref="Z296:Z297" si="498">IF($B296="","",Y296/$E296)</f>
        <v>#DIV/0!</v>
      </c>
      <c r="AA296" s="86">
        <f t="shared" ref="AA296:AA297" si="499">IF($B296="","",$E296-Y296)</f>
        <v>0</v>
      </c>
      <c r="AB296" s="85" t="e">
        <f t="shared" ref="AB296:AB297" si="500">IF($B296="","",AA296/$E296)</f>
        <v>#DIV/0!</v>
      </c>
      <c r="AC296" s="167"/>
      <c r="AD296" s="85" t="e">
        <f t="shared" ref="AD296:AD297" si="501">IF($C296="","",AC296/$E296)</f>
        <v>#DIV/0!</v>
      </c>
      <c r="AE296" s="86">
        <f t="shared" ref="AE296:AE297" si="502">IF($B296="","",SUM(AC296+Y296))</f>
        <v>0</v>
      </c>
      <c r="AF296" s="85" t="e">
        <f t="shared" ref="AF296:AF297" si="503">IF($B296="","",AE296/$E296)</f>
        <v>#DIV/0!</v>
      </c>
      <c r="AG296" s="86">
        <f t="shared" ref="AG296:AG297" si="504">IF($B296="","",$E296-AE296)</f>
        <v>0</v>
      </c>
      <c r="AH296" s="85" t="e">
        <f t="shared" ref="AH296:AH297" si="505">IF($B296="","",AG296/$E296)</f>
        <v>#DIV/0!</v>
      </c>
      <c r="AI296" s="167"/>
      <c r="AJ296" s="85" t="e">
        <f t="shared" ref="AJ296:AJ297" si="506">IF($C296="","",AI296/$E296)</f>
        <v>#DIV/0!</v>
      </c>
      <c r="AK296" s="86">
        <f t="shared" ref="AK296:AK297" si="507">IF($B296="","",SUM(AI296+AE296))</f>
        <v>0</v>
      </c>
      <c r="AL296" s="85" t="e">
        <f t="shared" ref="AL296:AL297" si="508">IF($B296="","",AK296/$E296)</f>
        <v>#DIV/0!</v>
      </c>
      <c r="AM296" s="86">
        <f t="shared" ref="AM296:AM297" si="509">IF($B296="","",$E296-AK296)</f>
        <v>0</v>
      </c>
      <c r="AN296" s="85" t="e">
        <f t="shared" ref="AN296:AN297" si="510">IF($B296="","",AM296/$E296)</f>
        <v>#DIV/0!</v>
      </c>
      <c r="AO296" s="167"/>
      <c r="AP296" s="85" t="e">
        <f t="shared" ref="AP296:AP297" si="511">IF($C296="","",AO296/$E296)</f>
        <v>#DIV/0!</v>
      </c>
      <c r="AQ296" s="86">
        <f t="shared" ref="AQ296:AQ297" si="512">IF($B296="","",SUM(AO296+AK296))</f>
        <v>0</v>
      </c>
      <c r="AR296" s="85" t="e">
        <f t="shared" ref="AR296:AR297" si="513">IF($B296="","",AQ296/$E296)</f>
        <v>#DIV/0!</v>
      </c>
      <c r="AS296" s="86">
        <f t="shared" ref="AS296:AS297" si="514">IF($B296="","",$E296-AQ296)</f>
        <v>0</v>
      </c>
      <c r="AT296" s="85" t="e">
        <f t="shared" ref="AT296:AT297" si="515">IF($B296="","",AS296/$E296)</f>
        <v>#DIV/0!</v>
      </c>
      <c r="AU296" s="167"/>
      <c r="AV296" s="85" t="e">
        <f t="shared" ref="AV296:AV297" si="516">IF($C296="","",AU296/$E296)</f>
        <v>#DIV/0!</v>
      </c>
      <c r="AW296" s="86">
        <f t="shared" ref="AW296:AW297" si="517">IF($B296="","",SUM(AU296+AQ296))</f>
        <v>0</v>
      </c>
      <c r="AX296" s="85" t="e">
        <f t="shared" ref="AX296:AX297" si="518">IF($B296="","",AW296/$E296)</f>
        <v>#DIV/0!</v>
      </c>
      <c r="AY296" s="86">
        <f t="shared" ref="AY296:AY297" si="519">IF($B296="","",$E296-AW296)</f>
        <v>0</v>
      </c>
      <c r="AZ296" s="85" t="e">
        <f t="shared" ref="AZ296:AZ297" si="520">IF($B296="","",AY296/$E296)</f>
        <v>#DIV/0!</v>
      </c>
    </row>
    <row r="297" spans="1:52" ht="33.75">
      <c r="A297" s="182" t="s">
        <v>5221</v>
      </c>
      <c r="B297" s="235">
        <v>93009</v>
      </c>
      <c r="C297" s="236" t="s">
        <v>5222</v>
      </c>
      <c r="D297" s="235" t="s">
        <v>3937</v>
      </c>
      <c r="E297" s="175"/>
      <c r="F297" s="231">
        <v>3</v>
      </c>
      <c r="G297" s="232">
        <v>1</v>
      </c>
      <c r="H297" s="175"/>
      <c r="I297" s="175"/>
      <c r="J297" s="205">
        <f t="shared" si="485"/>
        <v>3</v>
      </c>
      <c r="K297" s="175"/>
      <c r="L297" s="85" t="e">
        <f t="shared" si="486"/>
        <v>#DIV/0!</v>
      </c>
      <c r="M297" s="86">
        <f t="shared" si="487"/>
        <v>0</v>
      </c>
      <c r="N297" s="85" t="e">
        <f t="shared" si="488"/>
        <v>#DIV/0!</v>
      </c>
      <c r="O297" s="86">
        <f t="shared" si="489"/>
        <v>0</v>
      </c>
      <c r="P297" s="85" t="e">
        <f t="shared" si="490"/>
        <v>#DIV/0!</v>
      </c>
      <c r="Q297" s="192"/>
      <c r="R297" s="85" t="e">
        <f t="shared" si="491"/>
        <v>#DIV/0!</v>
      </c>
      <c r="S297" s="86">
        <f t="shared" si="492"/>
        <v>0</v>
      </c>
      <c r="T297" s="85" t="e">
        <f t="shared" si="493"/>
        <v>#DIV/0!</v>
      </c>
      <c r="U297" s="86">
        <f t="shared" si="494"/>
        <v>0</v>
      </c>
      <c r="V297" s="85" t="e">
        <f t="shared" si="495"/>
        <v>#DIV/0!</v>
      </c>
      <c r="W297" s="167"/>
      <c r="X297" s="85" t="e">
        <f t="shared" si="496"/>
        <v>#DIV/0!</v>
      </c>
      <c r="Y297" s="86">
        <f t="shared" si="497"/>
        <v>0</v>
      </c>
      <c r="Z297" s="85" t="e">
        <f t="shared" si="498"/>
        <v>#DIV/0!</v>
      </c>
      <c r="AA297" s="86">
        <f t="shared" si="499"/>
        <v>0</v>
      </c>
      <c r="AB297" s="85" t="e">
        <f t="shared" si="500"/>
        <v>#DIV/0!</v>
      </c>
      <c r="AC297" s="167"/>
      <c r="AD297" s="85" t="e">
        <f t="shared" si="501"/>
        <v>#DIV/0!</v>
      </c>
      <c r="AE297" s="86">
        <f t="shared" si="502"/>
        <v>0</v>
      </c>
      <c r="AF297" s="85" t="e">
        <f t="shared" si="503"/>
        <v>#DIV/0!</v>
      </c>
      <c r="AG297" s="86">
        <f t="shared" si="504"/>
        <v>0</v>
      </c>
      <c r="AH297" s="85" t="e">
        <f t="shared" si="505"/>
        <v>#DIV/0!</v>
      </c>
      <c r="AI297" s="167"/>
      <c r="AJ297" s="85" t="e">
        <f t="shared" si="506"/>
        <v>#DIV/0!</v>
      </c>
      <c r="AK297" s="86">
        <f t="shared" si="507"/>
        <v>0</v>
      </c>
      <c r="AL297" s="85" t="e">
        <f t="shared" si="508"/>
        <v>#DIV/0!</v>
      </c>
      <c r="AM297" s="86">
        <f t="shared" si="509"/>
        <v>0</v>
      </c>
      <c r="AN297" s="85" t="e">
        <f t="shared" si="510"/>
        <v>#DIV/0!</v>
      </c>
      <c r="AO297" s="167"/>
      <c r="AP297" s="85" t="e">
        <f t="shared" si="511"/>
        <v>#DIV/0!</v>
      </c>
      <c r="AQ297" s="86">
        <f t="shared" si="512"/>
        <v>0</v>
      </c>
      <c r="AR297" s="85" t="e">
        <f t="shared" si="513"/>
        <v>#DIV/0!</v>
      </c>
      <c r="AS297" s="86">
        <f t="shared" si="514"/>
        <v>0</v>
      </c>
      <c r="AT297" s="85" t="e">
        <f t="shared" si="515"/>
        <v>#DIV/0!</v>
      </c>
      <c r="AU297" s="167"/>
      <c r="AV297" s="85" t="e">
        <f t="shared" si="516"/>
        <v>#DIV/0!</v>
      </c>
      <c r="AW297" s="86">
        <f t="shared" si="517"/>
        <v>0</v>
      </c>
      <c r="AX297" s="85" t="e">
        <f t="shared" si="518"/>
        <v>#DIV/0!</v>
      </c>
      <c r="AY297" s="86">
        <f t="shared" si="519"/>
        <v>0</v>
      </c>
      <c r="AZ297" s="85" t="e">
        <f t="shared" si="520"/>
        <v>#DIV/0!</v>
      </c>
    </row>
    <row r="298" spans="1:52" ht="45">
      <c r="A298" s="182" t="s">
        <v>5223</v>
      </c>
      <c r="B298" s="235">
        <v>93014</v>
      </c>
      <c r="C298" s="236" t="s">
        <v>5201</v>
      </c>
      <c r="D298" s="235" t="s">
        <v>3988</v>
      </c>
      <c r="E298" s="175"/>
      <c r="F298" s="231">
        <v>2</v>
      </c>
      <c r="G298" s="232">
        <v>1</v>
      </c>
      <c r="H298" s="175"/>
      <c r="I298" s="175"/>
      <c r="J298" s="205">
        <f t="shared" si="484"/>
        <v>2</v>
      </c>
      <c r="K298" s="175"/>
      <c r="L298" s="85" t="e">
        <f t="shared" si="460"/>
        <v>#DIV/0!</v>
      </c>
      <c r="M298" s="86">
        <f t="shared" si="461"/>
        <v>0</v>
      </c>
      <c r="N298" s="85" t="e">
        <f t="shared" si="462"/>
        <v>#DIV/0!</v>
      </c>
      <c r="O298" s="86">
        <f t="shared" si="463"/>
        <v>0</v>
      </c>
      <c r="P298" s="85" t="e">
        <f t="shared" si="464"/>
        <v>#DIV/0!</v>
      </c>
      <c r="Q298" s="192"/>
      <c r="R298" s="85" t="e">
        <f t="shared" si="483"/>
        <v>#DIV/0!</v>
      </c>
      <c r="S298" s="86">
        <f t="shared" si="449"/>
        <v>0</v>
      </c>
      <c r="T298" s="85" t="e">
        <f t="shared" si="465"/>
        <v>#DIV/0!</v>
      </c>
      <c r="U298" s="86">
        <f t="shared" si="466"/>
        <v>0</v>
      </c>
      <c r="V298" s="85" t="e">
        <f t="shared" si="467"/>
        <v>#DIV/0!</v>
      </c>
      <c r="W298" s="167"/>
      <c r="X298" s="85" t="e">
        <f t="shared" si="450"/>
        <v>#DIV/0!</v>
      </c>
      <c r="Y298" s="86">
        <f t="shared" si="451"/>
        <v>0</v>
      </c>
      <c r="Z298" s="85" t="e">
        <f t="shared" si="468"/>
        <v>#DIV/0!</v>
      </c>
      <c r="AA298" s="86">
        <f t="shared" si="469"/>
        <v>0</v>
      </c>
      <c r="AB298" s="85" t="e">
        <f t="shared" si="470"/>
        <v>#DIV/0!</v>
      </c>
      <c r="AC298" s="167"/>
      <c r="AD298" s="85" t="e">
        <f t="shared" si="452"/>
        <v>#DIV/0!</v>
      </c>
      <c r="AE298" s="86">
        <f t="shared" si="453"/>
        <v>0</v>
      </c>
      <c r="AF298" s="85" t="e">
        <f t="shared" si="471"/>
        <v>#DIV/0!</v>
      </c>
      <c r="AG298" s="86">
        <f t="shared" si="472"/>
        <v>0</v>
      </c>
      <c r="AH298" s="85" t="e">
        <f t="shared" si="473"/>
        <v>#DIV/0!</v>
      </c>
      <c r="AI298" s="167"/>
      <c r="AJ298" s="85" t="e">
        <f t="shared" si="454"/>
        <v>#DIV/0!</v>
      </c>
      <c r="AK298" s="86">
        <f t="shared" si="455"/>
        <v>0</v>
      </c>
      <c r="AL298" s="85" t="e">
        <f t="shared" si="474"/>
        <v>#DIV/0!</v>
      </c>
      <c r="AM298" s="86">
        <f t="shared" si="475"/>
        <v>0</v>
      </c>
      <c r="AN298" s="85" t="e">
        <f t="shared" si="476"/>
        <v>#DIV/0!</v>
      </c>
      <c r="AO298" s="167"/>
      <c r="AP298" s="85" t="e">
        <f t="shared" si="456"/>
        <v>#DIV/0!</v>
      </c>
      <c r="AQ298" s="86">
        <f t="shared" si="457"/>
        <v>0</v>
      </c>
      <c r="AR298" s="85" t="e">
        <f t="shared" si="477"/>
        <v>#DIV/0!</v>
      </c>
      <c r="AS298" s="86">
        <f t="shared" si="478"/>
        <v>0</v>
      </c>
      <c r="AT298" s="85" t="e">
        <f t="shared" si="479"/>
        <v>#DIV/0!</v>
      </c>
      <c r="AU298" s="167"/>
      <c r="AV298" s="85" t="e">
        <f t="shared" si="458"/>
        <v>#DIV/0!</v>
      </c>
      <c r="AW298" s="86">
        <f t="shared" si="459"/>
        <v>0</v>
      </c>
      <c r="AX298" s="85" t="e">
        <f t="shared" si="480"/>
        <v>#DIV/0!</v>
      </c>
      <c r="AY298" s="86">
        <f t="shared" si="481"/>
        <v>0</v>
      </c>
      <c r="AZ298" s="85" t="e">
        <f t="shared" si="482"/>
        <v>#DIV/0!</v>
      </c>
    </row>
    <row r="299" spans="1:52" ht="45">
      <c r="A299" s="182" t="s">
        <v>5224</v>
      </c>
      <c r="B299" s="235">
        <v>93020</v>
      </c>
      <c r="C299" s="236" t="s">
        <v>5202</v>
      </c>
      <c r="D299" s="235" t="s">
        <v>3988</v>
      </c>
      <c r="E299" s="175"/>
      <c r="F299" s="231">
        <v>2</v>
      </c>
      <c r="G299" s="232">
        <v>1</v>
      </c>
      <c r="H299" s="175"/>
      <c r="I299" s="175"/>
      <c r="J299" s="205">
        <f t="shared" si="484"/>
        <v>2</v>
      </c>
      <c r="K299" s="175"/>
      <c r="L299" s="85" t="e">
        <f t="shared" si="460"/>
        <v>#DIV/0!</v>
      </c>
      <c r="M299" s="86">
        <f t="shared" si="461"/>
        <v>0</v>
      </c>
      <c r="N299" s="85" t="e">
        <f t="shared" si="462"/>
        <v>#DIV/0!</v>
      </c>
      <c r="O299" s="86">
        <f t="shared" si="463"/>
        <v>0</v>
      </c>
      <c r="P299" s="85" t="e">
        <f t="shared" si="464"/>
        <v>#DIV/0!</v>
      </c>
      <c r="Q299" s="192"/>
      <c r="R299" s="85" t="e">
        <f t="shared" si="483"/>
        <v>#DIV/0!</v>
      </c>
      <c r="S299" s="86">
        <f t="shared" si="449"/>
        <v>0</v>
      </c>
      <c r="T299" s="85" t="e">
        <f t="shared" si="465"/>
        <v>#DIV/0!</v>
      </c>
      <c r="U299" s="86">
        <f t="shared" si="466"/>
        <v>0</v>
      </c>
      <c r="V299" s="85" t="e">
        <f t="shared" si="467"/>
        <v>#DIV/0!</v>
      </c>
      <c r="W299" s="167"/>
      <c r="X299" s="85" t="e">
        <f t="shared" si="450"/>
        <v>#DIV/0!</v>
      </c>
      <c r="Y299" s="86">
        <f t="shared" si="451"/>
        <v>0</v>
      </c>
      <c r="Z299" s="85" t="e">
        <f t="shared" si="468"/>
        <v>#DIV/0!</v>
      </c>
      <c r="AA299" s="86">
        <f t="shared" si="469"/>
        <v>0</v>
      </c>
      <c r="AB299" s="85" t="e">
        <f t="shared" si="470"/>
        <v>#DIV/0!</v>
      </c>
      <c r="AC299" s="167"/>
      <c r="AD299" s="85" t="e">
        <f t="shared" si="452"/>
        <v>#DIV/0!</v>
      </c>
      <c r="AE299" s="86">
        <f t="shared" si="453"/>
        <v>0</v>
      </c>
      <c r="AF299" s="85" t="e">
        <f t="shared" si="471"/>
        <v>#DIV/0!</v>
      </c>
      <c r="AG299" s="86">
        <f t="shared" si="472"/>
        <v>0</v>
      </c>
      <c r="AH299" s="85" t="e">
        <f t="shared" si="473"/>
        <v>#DIV/0!</v>
      </c>
      <c r="AI299" s="167"/>
      <c r="AJ299" s="85" t="e">
        <f t="shared" si="454"/>
        <v>#DIV/0!</v>
      </c>
      <c r="AK299" s="86">
        <f t="shared" si="455"/>
        <v>0</v>
      </c>
      <c r="AL299" s="85" t="e">
        <f t="shared" si="474"/>
        <v>#DIV/0!</v>
      </c>
      <c r="AM299" s="86">
        <f t="shared" si="475"/>
        <v>0</v>
      </c>
      <c r="AN299" s="85" t="e">
        <f t="shared" si="476"/>
        <v>#DIV/0!</v>
      </c>
      <c r="AO299" s="167"/>
      <c r="AP299" s="85" t="e">
        <f t="shared" si="456"/>
        <v>#DIV/0!</v>
      </c>
      <c r="AQ299" s="86">
        <f t="shared" si="457"/>
        <v>0</v>
      </c>
      <c r="AR299" s="85" t="e">
        <f t="shared" si="477"/>
        <v>#DIV/0!</v>
      </c>
      <c r="AS299" s="86">
        <f t="shared" si="478"/>
        <v>0</v>
      </c>
      <c r="AT299" s="85" t="e">
        <f t="shared" si="479"/>
        <v>#DIV/0!</v>
      </c>
      <c r="AU299" s="167"/>
      <c r="AV299" s="85" t="e">
        <f t="shared" si="458"/>
        <v>#DIV/0!</v>
      </c>
      <c r="AW299" s="86">
        <f t="shared" si="459"/>
        <v>0</v>
      </c>
      <c r="AX299" s="85" t="e">
        <f t="shared" si="480"/>
        <v>#DIV/0!</v>
      </c>
      <c r="AY299" s="86">
        <f t="shared" si="481"/>
        <v>0</v>
      </c>
      <c r="AZ299" s="85" t="e">
        <f t="shared" si="482"/>
        <v>#DIV/0!</v>
      </c>
    </row>
    <row r="300" spans="1:52" ht="45">
      <c r="A300" s="182" t="s">
        <v>5225</v>
      </c>
      <c r="B300" s="235">
        <v>97889</v>
      </c>
      <c r="C300" s="236" t="s">
        <v>5203</v>
      </c>
      <c r="D300" s="235" t="s">
        <v>3988</v>
      </c>
      <c r="E300" s="175"/>
      <c r="F300" s="231">
        <v>1</v>
      </c>
      <c r="G300" s="232">
        <v>1</v>
      </c>
      <c r="H300" s="175"/>
      <c r="I300" s="175"/>
      <c r="J300" s="205">
        <f t="shared" si="484"/>
        <v>1</v>
      </c>
      <c r="K300" s="175"/>
      <c r="L300" s="85" t="e">
        <f t="shared" si="460"/>
        <v>#DIV/0!</v>
      </c>
      <c r="M300" s="86">
        <f t="shared" si="461"/>
        <v>0</v>
      </c>
      <c r="N300" s="85" t="e">
        <f t="shared" si="462"/>
        <v>#DIV/0!</v>
      </c>
      <c r="O300" s="86">
        <f t="shared" si="463"/>
        <v>0</v>
      </c>
      <c r="P300" s="85" t="e">
        <f t="shared" si="464"/>
        <v>#DIV/0!</v>
      </c>
      <c r="Q300" s="192"/>
      <c r="R300" s="85" t="e">
        <f t="shared" si="483"/>
        <v>#DIV/0!</v>
      </c>
      <c r="S300" s="86">
        <f t="shared" si="449"/>
        <v>0</v>
      </c>
      <c r="T300" s="85" t="e">
        <f t="shared" si="465"/>
        <v>#DIV/0!</v>
      </c>
      <c r="U300" s="86">
        <f t="shared" si="466"/>
        <v>0</v>
      </c>
      <c r="V300" s="85" t="e">
        <f t="shared" si="467"/>
        <v>#DIV/0!</v>
      </c>
      <c r="W300" s="167"/>
      <c r="X300" s="85" t="e">
        <f t="shared" si="450"/>
        <v>#DIV/0!</v>
      </c>
      <c r="Y300" s="86">
        <f t="shared" si="451"/>
        <v>0</v>
      </c>
      <c r="Z300" s="85" t="e">
        <f t="shared" si="468"/>
        <v>#DIV/0!</v>
      </c>
      <c r="AA300" s="86">
        <f t="shared" si="469"/>
        <v>0</v>
      </c>
      <c r="AB300" s="85" t="e">
        <f t="shared" si="470"/>
        <v>#DIV/0!</v>
      </c>
      <c r="AC300" s="167"/>
      <c r="AD300" s="85" t="e">
        <f t="shared" si="452"/>
        <v>#DIV/0!</v>
      </c>
      <c r="AE300" s="86">
        <f t="shared" si="453"/>
        <v>0</v>
      </c>
      <c r="AF300" s="85" t="e">
        <f t="shared" si="471"/>
        <v>#DIV/0!</v>
      </c>
      <c r="AG300" s="86">
        <f t="shared" si="472"/>
        <v>0</v>
      </c>
      <c r="AH300" s="85" t="e">
        <f t="shared" si="473"/>
        <v>#DIV/0!</v>
      </c>
      <c r="AI300" s="167"/>
      <c r="AJ300" s="85" t="e">
        <f t="shared" si="454"/>
        <v>#DIV/0!</v>
      </c>
      <c r="AK300" s="86">
        <f t="shared" si="455"/>
        <v>0</v>
      </c>
      <c r="AL300" s="85" t="e">
        <f t="shared" si="474"/>
        <v>#DIV/0!</v>
      </c>
      <c r="AM300" s="86">
        <f t="shared" si="475"/>
        <v>0</v>
      </c>
      <c r="AN300" s="85" t="e">
        <f t="shared" si="476"/>
        <v>#DIV/0!</v>
      </c>
      <c r="AO300" s="167"/>
      <c r="AP300" s="85" t="e">
        <f t="shared" si="456"/>
        <v>#DIV/0!</v>
      </c>
      <c r="AQ300" s="86">
        <f t="shared" si="457"/>
        <v>0</v>
      </c>
      <c r="AR300" s="85" t="e">
        <f t="shared" si="477"/>
        <v>#DIV/0!</v>
      </c>
      <c r="AS300" s="86">
        <f t="shared" si="478"/>
        <v>0</v>
      </c>
      <c r="AT300" s="85" t="e">
        <f t="shared" si="479"/>
        <v>#DIV/0!</v>
      </c>
      <c r="AU300" s="167"/>
      <c r="AV300" s="85" t="e">
        <f t="shared" si="458"/>
        <v>#DIV/0!</v>
      </c>
      <c r="AW300" s="86">
        <f t="shared" si="459"/>
        <v>0</v>
      </c>
      <c r="AX300" s="85" t="e">
        <f t="shared" si="480"/>
        <v>#DIV/0!</v>
      </c>
      <c r="AY300" s="86">
        <f t="shared" si="481"/>
        <v>0</v>
      </c>
      <c r="AZ300" s="85" t="e">
        <f t="shared" si="482"/>
        <v>#DIV/0!</v>
      </c>
    </row>
    <row r="301" spans="1:52" ht="45">
      <c r="A301" s="182" t="s">
        <v>5226</v>
      </c>
      <c r="B301" s="235">
        <v>92984</v>
      </c>
      <c r="C301" s="236" t="s">
        <v>5204</v>
      </c>
      <c r="D301" s="235" t="s">
        <v>3937</v>
      </c>
      <c r="E301" s="175"/>
      <c r="F301" s="231">
        <v>128</v>
      </c>
      <c r="G301" s="232">
        <v>1</v>
      </c>
      <c r="H301" s="175"/>
      <c r="I301" s="175"/>
      <c r="J301" s="205">
        <f t="shared" ref="J301" si="521">IF(D301="","",SUM(E301,F301,H301))</f>
        <v>128</v>
      </c>
      <c r="K301" s="175"/>
      <c r="L301" s="85" t="e">
        <f t="shared" ref="L301" si="522">IF($C301="","",K301/$E301)</f>
        <v>#DIV/0!</v>
      </c>
      <c r="M301" s="86">
        <f t="shared" ref="M301" si="523">IF($B301="","",SUM(K301))</f>
        <v>0</v>
      </c>
      <c r="N301" s="85" t="e">
        <f t="shared" ref="N301" si="524">IF($B301="","",M301/$E301)</f>
        <v>#DIV/0!</v>
      </c>
      <c r="O301" s="86">
        <f t="shared" ref="O301" si="525">IF($B301="","",$E301-M301)</f>
        <v>0</v>
      </c>
      <c r="P301" s="85" t="e">
        <f t="shared" ref="P301" si="526">IF($B301="","",O301/$E301)</f>
        <v>#DIV/0!</v>
      </c>
      <c r="Q301" s="192"/>
      <c r="R301" s="85" t="e">
        <f t="shared" ref="R301" si="527">IF($C301="","",Q301/$E301)</f>
        <v>#DIV/0!</v>
      </c>
      <c r="S301" s="86">
        <f t="shared" ref="S301" si="528">IF($B301="","",SUM(Q301+M301))</f>
        <v>0</v>
      </c>
      <c r="T301" s="85" t="e">
        <f t="shared" ref="T301" si="529">IF($B301="","",S301/$E301)</f>
        <v>#DIV/0!</v>
      </c>
      <c r="U301" s="86">
        <f t="shared" ref="U301" si="530">IF($B301="","",$E301-S301)</f>
        <v>0</v>
      </c>
      <c r="V301" s="85" t="e">
        <f t="shared" ref="V301" si="531">IF($B301="","",U301/$E301)</f>
        <v>#DIV/0!</v>
      </c>
      <c r="W301" s="167"/>
      <c r="X301" s="85" t="e">
        <f t="shared" ref="X301" si="532">IF($C301="","",W301/$E301)</f>
        <v>#DIV/0!</v>
      </c>
      <c r="Y301" s="86">
        <f t="shared" ref="Y301" si="533">IF($B301="","",SUM(W301+S301))</f>
        <v>0</v>
      </c>
      <c r="Z301" s="85" t="e">
        <f t="shared" ref="Z301" si="534">IF($B301="","",Y301/$E301)</f>
        <v>#DIV/0!</v>
      </c>
      <c r="AA301" s="86">
        <f t="shared" ref="AA301" si="535">IF($B301="","",$E301-Y301)</f>
        <v>0</v>
      </c>
      <c r="AB301" s="85" t="e">
        <f t="shared" ref="AB301" si="536">IF($B301="","",AA301/$E301)</f>
        <v>#DIV/0!</v>
      </c>
      <c r="AC301" s="167"/>
      <c r="AD301" s="85" t="e">
        <f t="shared" ref="AD301" si="537">IF($C301="","",AC301/$E301)</f>
        <v>#DIV/0!</v>
      </c>
      <c r="AE301" s="86">
        <f t="shared" ref="AE301" si="538">IF($B301="","",SUM(AC301+Y301))</f>
        <v>0</v>
      </c>
      <c r="AF301" s="85" t="e">
        <f t="shared" ref="AF301" si="539">IF($B301="","",AE301/$E301)</f>
        <v>#DIV/0!</v>
      </c>
      <c r="AG301" s="86">
        <f t="shared" ref="AG301" si="540">IF($B301="","",$E301-AE301)</f>
        <v>0</v>
      </c>
      <c r="AH301" s="85" t="e">
        <f t="shared" ref="AH301" si="541">IF($B301="","",AG301/$E301)</f>
        <v>#DIV/0!</v>
      </c>
      <c r="AI301" s="167"/>
      <c r="AJ301" s="85" t="e">
        <f t="shared" ref="AJ301" si="542">IF($C301="","",AI301/$E301)</f>
        <v>#DIV/0!</v>
      </c>
      <c r="AK301" s="86">
        <f t="shared" ref="AK301" si="543">IF($B301="","",SUM(AI301+AE301))</f>
        <v>0</v>
      </c>
      <c r="AL301" s="85" t="e">
        <f t="shared" ref="AL301" si="544">IF($B301="","",AK301/$E301)</f>
        <v>#DIV/0!</v>
      </c>
      <c r="AM301" s="86">
        <f t="shared" ref="AM301" si="545">IF($B301="","",$E301-AK301)</f>
        <v>0</v>
      </c>
      <c r="AN301" s="85" t="e">
        <f t="shared" ref="AN301" si="546">IF($B301="","",AM301/$E301)</f>
        <v>#DIV/0!</v>
      </c>
      <c r="AO301" s="167"/>
      <c r="AP301" s="85" t="e">
        <f t="shared" ref="AP301" si="547">IF($C301="","",AO301/$E301)</f>
        <v>#DIV/0!</v>
      </c>
      <c r="AQ301" s="86">
        <f t="shared" ref="AQ301" si="548">IF($B301="","",SUM(AO301+AK301))</f>
        <v>0</v>
      </c>
      <c r="AR301" s="85" t="e">
        <f t="shared" ref="AR301" si="549">IF($B301="","",AQ301/$E301)</f>
        <v>#DIV/0!</v>
      </c>
      <c r="AS301" s="86">
        <f t="shared" ref="AS301" si="550">IF($B301="","",$E301-AQ301)</f>
        <v>0</v>
      </c>
      <c r="AT301" s="85" t="e">
        <f t="shared" ref="AT301" si="551">IF($B301="","",AS301/$E301)</f>
        <v>#DIV/0!</v>
      </c>
      <c r="AU301" s="167"/>
      <c r="AV301" s="85" t="e">
        <f t="shared" ref="AV301" si="552">IF($C301="","",AU301/$E301)</f>
        <v>#DIV/0!</v>
      </c>
      <c r="AW301" s="86">
        <f t="shared" ref="AW301" si="553">IF($B301="","",SUM(AU301+AQ301))</f>
        <v>0</v>
      </c>
      <c r="AX301" s="85" t="e">
        <f t="shared" ref="AX301" si="554">IF($B301="","",AW301/$E301)</f>
        <v>#DIV/0!</v>
      </c>
      <c r="AY301" s="86">
        <f t="shared" ref="AY301" si="555">IF($B301="","",$E301-AW301)</f>
        <v>0</v>
      </c>
      <c r="AZ301" s="85" t="e">
        <f t="shared" ref="AZ301" si="556">IF($B301="","",AY301/$E301)</f>
        <v>#DIV/0!</v>
      </c>
    </row>
    <row r="302" spans="1:52" ht="16.5">
      <c r="A302" s="181" t="s">
        <v>4978</v>
      </c>
      <c r="B302" s="178" t="s">
        <v>3921</v>
      </c>
      <c r="C302" s="179"/>
      <c r="D302" s="179"/>
      <c r="E302" s="179"/>
      <c r="F302" s="179"/>
      <c r="G302" s="179"/>
      <c r="H302" s="179"/>
      <c r="I302" s="179"/>
      <c r="J302" s="179"/>
      <c r="K302" s="175"/>
      <c r="L302" s="85"/>
      <c r="M302" s="85"/>
      <c r="N302" s="85"/>
      <c r="O302" s="85"/>
      <c r="P302" s="85"/>
      <c r="Q302" s="193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</row>
    <row r="303" spans="1:52" ht="33.75">
      <c r="A303" s="182" t="s">
        <v>4980</v>
      </c>
      <c r="B303" s="174" t="s">
        <v>4436</v>
      </c>
      <c r="C303" s="172" t="s">
        <v>4437</v>
      </c>
      <c r="D303" s="174" t="s">
        <v>3969</v>
      </c>
      <c r="E303" s="175">
        <v>1</v>
      </c>
      <c r="F303" s="175"/>
      <c r="G303" s="175"/>
      <c r="H303" s="175"/>
      <c r="I303" s="175"/>
      <c r="J303" s="205">
        <f t="shared" ref="J303:J320" si="557">IF(D303="","",SUM(E303,F303,H303))</f>
        <v>1</v>
      </c>
      <c r="K303" s="175"/>
      <c r="L303" s="85">
        <f t="shared" si="460"/>
        <v>0</v>
      </c>
      <c r="M303" s="86">
        <f t="shared" si="461"/>
        <v>0</v>
      </c>
      <c r="N303" s="85">
        <f t="shared" si="462"/>
        <v>0</v>
      </c>
      <c r="O303" s="86">
        <f t="shared" si="463"/>
        <v>1</v>
      </c>
      <c r="P303" s="85">
        <f t="shared" si="464"/>
        <v>1</v>
      </c>
      <c r="Q303" s="192"/>
      <c r="R303" s="85">
        <f t="shared" si="483"/>
        <v>0</v>
      </c>
      <c r="S303" s="86">
        <f t="shared" si="449"/>
        <v>0</v>
      </c>
      <c r="T303" s="85">
        <f t="shared" si="465"/>
        <v>0</v>
      </c>
      <c r="U303" s="86">
        <f t="shared" si="466"/>
        <v>1</v>
      </c>
      <c r="V303" s="85">
        <f t="shared" si="467"/>
        <v>1</v>
      </c>
      <c r="W303" s="167"/>
      <c r="X303" s="85">
        <f t="shared" si="450"/>
        <v>0</v>
      </c>
      <c r="Y303" s="86">
        <f t="shared" si="451"/>
        <v>0</v>
      </c>
      <c r="Z303" s="85">
        <f t="shared" si="468"/>
        <v>0</v>
      </c>
      <c r="AA303" s="86">
        <f t="shared" si="469"/>
        <v>1</v>
      </c>
      <c r="AB303" s="85">
        <f t="shared" si="470"/>
        <v>1</v>
      </c>
      <c r="AC303" s="167"/>
      <c r="AD303" s="85">
        <f t="shared" si="452"/>
        <v>0</v>
      </c>
      <c r="AE303" s="86">
        <f t="shared" si="453"/>
        <v>0</v>
      </c>
      <c r="AF303" s="85">
        <f t="shared" si="471"/>
        <v>0</v>
      </c>
      <c r="AG303" s="86">
        <f t="shared" si="472"/>
        <v>1</v>
      </c>
      <c r="AH303" s="85">
        <f t="shared" si="473"/>
        <v>1</v>
      </c>
      <c r="AI303" s="167"/>
      <c r="AJ303" s="85">
        <f t="shared" si="454"/>
        <v>0</v>
      </c>
      <c r="AK303" s="86">
        <f t="shared" si="455"/>
        <v>0</v>
      </c>
      <c r="AL303" s="85">
        <f t="shared" si="474"/>
        <v>0</v>
      </c>
      <c r="AM303" s="86">
        <f t="shared" si="475"/>
        <v>1</v>
      </c>
      <c r="AN303" s="85">
        <f t="shared" si="476"/>
        <v>1</v>
      </c>
      <c r="AO303" s="167"/>
      <c r="AP303" s="85">
        <f t="shared" si="456"/>
        <v>0</v>
      </c>
      <c r="AQ303" s="86">
        <f t="shared" si="457"/>
        <v>0</v>
      </c>
      <c r="AR303" s="85">
        <f t="shared" si="477"/>
        <v>0</v>
      </c>
      <c r="AS303" s="86">
        <f t="shared" si="478"/>
        <v>1</v>
      </c>
      <c r="AT303" s="85">
        <f t="shared" si="479"/>
        <v>1</v>
      </c>
      <c r="AU303" s="167"/>
      <c r="AV303" s="85">
        <f t="shared" si="458"/>
        <v>0</v>
      </c>
      <c r="AW303" s="86">
        <f t="shared" si="459"/>
        <v>0</v>
      </c>
      <c r="AX303" s="85">
        <f t="shared" si="480"/>
        <v>0</v>
      </c>
      <c r="AY303" s="86">
        <f t="shared" si="481"/>
        <v>1</v>
      </c>
      <c r="AZ303" s="85">
        <f t="shared" si="482"/>
        <v>1</v>
      </c>
    </row>
    <row r="304" spans="1:52" ht="22.5">
      <c r="A304" s="182" t="s">
        <v>4981</v>
      </c>
      <c r="B304" s="174" t="s">
        <v>4438</v>
      </c>
      <c r="C304" s="172" t="s">
        <v>4439</v>
      </c>
      <c r="D304" s="174" t="s">
        <v>3969</v>
      </c>
      <c r="E304" s="175">
        <v>5</v>
      </c>
      <c r="F304" s="175"/>
      <c r="G304" s="175"/>
      <c r="H304" s="175"/>
      <c r="I304" s="175"/>
      <c r="J304" s="205">
        <f t="shared" si="557"/>
        <v>5</v>
      </c>
      <c r="K304" s="175"/>
      <c r="L304" s="85">
        <f t="shared" si="460"/>
        <v>0</v>
      </c>
      <c r="M304" s="86">
        <f t="shared" si="461"/>
        <v>0</v>
      </c>
      <c r="N304" s="85">
        <f t="shared" si="462"/>
        <v>0</v>
      </c>
      <c r="O304" s="86">
        <f t="shared" si="463"/>
        <v>5</v>
      </c>
      <c r="P304" s="85">
        <f t="shared" si="464"/>
        <v>1</v>
      </c>
      <c r="Q304" s="192"/>
      <c r="R304" s="85">
        <f t="shared" si="483"/>
        <v>0</v>
      </c>
      <c r="S304" s="86">
        <f t="shared" si="449"/>
        <v>0</v>
      </c>
      <c r="T304" s="85">
        <f t="shared" si="465"/>
        <v>0</v>
      </c>
      <c r="U304" s="86">
        <f t="shared" si="466"/>
        <v>5</v>
      </c>
      <c r="V304" s="85">
        <f t="shared" si="467"/>
        <v>1</v>
      </c>
      <c r="W304" s="167"/>
      <c r="X304" s="85">
        <f t="shared" si="450"/>
        <v>0</v>
      </c>
      <c r="Y304" s="86">
        <f t="shared" si="451"/>
        <v>0</v>
      </c>
      <c r="Z304" s="85">
        <f t="shared" si="468"/>
        <v>0</v>
      </c>
      <c r="AA304" s="86">
        <f t="shared" si="469"/>
        <v>5</v>
      </c>
      <c r="AB304" s="85">
        <f t="shared" si="470"/>
        <v>1</v>
      </c>
      <c r="AC304" s="167"/>
      <c r="AD304" s="85">
        <f t="shared" si="452"/>
        <v>0</v>
      </c>
      <c r="AE304" s="86">
        <f t="shared" si="453"/>
        <v>0</v>
      </c>
      <c r="AF304" s="85">
        <f t="shared" si="471"/>
        <v>0</v>
      </c>
      <c r="AG304" s="86">
        <f t="shared" si="472"/>
        <v>5</v>
      </c>
      <c r="AH304" s="85">
        <f t="shared" si="473"/>
        <v>1</v>
      </c>
      <c r="AI304" s="167"/>
      <c r="AJ304" s="85">
        <f t="shared" si="454"/>
        <v>0</v>
      </c>
      <c r="AK304" s="86">
        <f t="shared" si="455"/>
        <v>0</v>
      </c>
      <c r="AL304" s="85">
        <f t="shared" si="474"/>
        <v>0</v>
      </c>
      <c r="AM304" s="86">
        <f t="shared" si="475"/>
        <v>5</v>
      </c>
      <c r="AN304" s="85">
        <f t="shared" si="476"/>
        <v>1</v>
      </c>
      <c r="AO304" s="167"/>
      <c r="AP304" s="85">
        <f t="shared" si="456"/>
        <v>0</v>
      </c>
      <c r="AQ304" s="86">
        <f t="shared" si="457"/>
        <v>0</v>
      </c>
      <c r="AR304" s="85">
        <f t="shared" si="477"/>
        <v>0</v>
      </c>
      <c r="AS304" s="86">
        <f t="shared" si="478"/>
        <v>5</v>
      </c>
      <c r="AT304" s="85">
        <f t="shared" si="479"/>
        <v>1</v>
      </c>
      <c r="AU304" s="167"/>
      <c r="AV304" s="85">
        <f t="shared" si="458"/>
        <v>0</v>
      </c>
      <c r="AW304" s="86">
        <f t="shared" si="459"/>
        <v>0</v>
      </c>
      <c r="AX304" s="85">
        <f t="shared" si="480"/>
        <v>0</v>
      </c>
      <c r="AY304" s="86">
        <f t="shared" si="481"/>
        <v>5</v>
      </c>
      <c r="AZ304" s="85">
        <f t="shared" si="482"/>
        <v>1</v>
      </c>
    </row>
    <row r="305" spans="1:52" ht="22.5">
      <c r="A305" s="182" t="s">
        <v>4982</v>
      </c>
      <c r="B305" s="174" t="s">
        <v>4440</v>
      </c>
      <c r="C305" s="172" t="s">
        <v>4441</v>
      </c>
      <c r="D305" s="174" t="s">
        <v>3969</v>
      </c>
      <c r="E305" s="175">
        <v>4</v>
      </c>
      <c r="F305" s="175"/>
      <c r="G305" s="175"/>
      <c r="H305" s="175"/>
      <c r="I305" s="175"/>
      <c r="J305" s="205">
        <f t="shared" si="557"/>
        <v>4</v>
      </c>
      <c r="K305" s="175"/>
      <c r="L305" s="85">
        <f t="shared" si="460"/>
        <v>0</v>
      </c>
      <c r="M305" s="86">
        <f t="shared" si="461"/>
        <v>0</v>
      </c>
      <c r="N305" s="85">
        <f t="shared" si="462"/>
        <v>0</v>
      </c>
      <c r="O305" s="86">
        <f t="shared" si="463"/>
        <v>4</v>
      </c>
      <c r="P305" s="85">
        <f t="shared" si="464"/>
        <v>1</v>
      </c>
      <c r="Q305" s="192"/>
      <c r="R305" s="85">
        <f t="shared" si="483"/>
        <v>0</v>
      </c>
      <c r="S305" s="86">
        <f t="shared" si="449"/>
        <v>0</v>
      </c>
      <c r="T305" s="85">
        <f t="shared" si="465"/>
        <v>0</v>
      </c>
      <c r="U305" s="86">
        <f t="shared" si="466"/>
        <v>4</v>
      </c>
      <c r="V305" s="85">
        <f t="shared" si="467"/>
        <v>1</v>
      </c>
      <c r="W305" s="167"/>
      <c r="X305" s="85">
        <f t="shared" si="450"/>
        <v>0</v>
      </c>
      <c r="Y305" s="86">
        <f t="shared" si="451"/>
        <v>0</v>
      </c>
      <c r="Z305" s="85">
        <f t="shared" si="468"/>
        <v>0</v>
      </c>
      <c r="AA305" s="86">
        <f t="shared" si="469"/>
        <v>4</v>
      </c>
      <c r="AB305" s="85">
        <f t="shared" si="470"/>
        <v>1</v>
      </c>
      <c r="AC305" s="167"/>
      <c r="AD305" s="85">
        <f t="shared" si="452"/>
        <v>0</v>
      </c>
      <c r="AE305" s="86">
        <f t="shared" si="453"/>
        <v>0</v>
      </c>
      <c r="AF305" s="85">
        <f t="shared" si="471"/>
        <v>0</v>
      </c>
      <c r="AG305" s="86">
        <f t="shared" si="472"/>
        <v>4</v>
      </c>
      <c r="AH305" s="85">
        <f t="shared" si="473"/>
        <v>1</v>
      </c>
      <c r="AI305" s="167"/>
      <c r="AJ305" s="85">
        <f t="shared" si="454"/>
        <v>0</v>
      </c>
      <c r="AK305" s="86">
        <f t="shared" si="455"/>
        <v>0</v>
      </c>
      <c r="AL305" s="85">
        <f t="shared" si="474"/>
        <v>0</v>
      </c>
      <c r="AM305" s="86">
        <f t="shared" si="475"/>
        <v>4</v>
      </c>
      <c r="AN305" s="85">
        <f t="shared" si="476"/>
        <v>1</v>
      </c>
      <c r="AO305" s="167"/>
      <c r="AP305" s="85">
        <f t="shared" si="456"/>
        <v>0</v>
      </c>
      <c r="AQ305" s="86">
        <f t="shared" si="457"/>
        <v>0</v>
      </c>
      <c r="AR305" s="85">
        <f t="shared" si="477"/>
        <v>0</v>
      </c>
      <c r="AS305" s="86">
        <f t="shared" si="478"/>
        <v>4</v>
      </c>
      <c r="AT305" s="85">
        <f t="shared" si="479"/>
        <v>1</v>
      </c>
      <c r="AU305" s="167"/>
      <c r="AV305" s="85">
        <f t="shared" si="458"/>
        <v>0</v>
      </c>
      <c r="AW305" s="86">
        <f t="shared" si="459"/>
        <v>0</v>
      </c>
      <c r="AX305" s="85">
        <f t="shared" si="480"/>
        <v>0</v>
      </c>
      <c r="AY305" s="86">
        <f t="shared" si="481"/>
        <v>4</v>
      </c>
      <c r="AZ305" s="85">
        <f t="shared" si="482"/>
        <v>1</v>
      </c>
    </row>
    <row r="306" spans="1:52" ht="22.5">
      <c r="A306" s="182" t="s">
        <v>4983</v>
      </c>
      <c r="B306" s="174" t="s">
        <v>4442</v>
      </c>
      <c r="C306" s="172" t="s">
        <v>4443</v>
      </c>
      <c r="D306" s="174" t="s">
        <v>3969</v>
      </c>
      <c r="E306" s="175">
        <v>1</v>
      </c>
      <c r="F306" s="175"/>
      <c r="G306" s="175"/>
      <c r="H306" s="175"/>
      <c r="I306" s="175"/>
      <c r="J306" s="205">
        <f t="shared" si="557"/>
        <v>1</v>
      </c>
      <c r="K306" s="175"/>
      <c r="L306" s="85">
        <f t="shared" si="460"/>
        <v>0</v>
      </c>
      <c r="M306" s="86">
        <f t="shared" si="461"/>
        <v>0</v>
      </c>
      <c r="N306" s="85">
        <f t="shared" si="462"/>
        <v>0</v>
      </c>
      <c r="O306" s="86">
        <f t="shared" si="463"/>
        <v>1</v>
      </c>
      <c r="P306" s="85">
        <f t="shared" si="464"/>
        <v>1</v>
      </c>
      <c r="Q306" s="192"/>
      <c r="R306" s="85">
        <f t="shared" si="483"/>
        <v>0</v>
      </c>
      <c r="S306" s="86">
        <f t="shared" si="449"/>
        <v>0</v>
      </c>
      <c r="T306" s="85">
        <f t="shared" si="465"/>
        <v>0</v>
      </c>
      <c r="U306" s="86">
        <f t="shared" si="466"/>
        <v>1</v>
      </c>
      <c r="V306" s="85">
        <f t="shared" si="467"/>
        <v>1</v>
      </c>
      <c r="W306" s="167"/>
      <c r="X306" s="85">
        <f t="shared" si="450"/>
        <v>0</v>
      </c>
      <c r="Y306" s="86">
        <f t="shared" si="451"/>
        <v>0</v>
      </c>
      <c r="Z306" s="85">
        <f t="shared" si="468"/>
        <v>0</v>
      </c>
      <c r="AA306" s="86">
        <f t="shared" si="469"/>
        <v>1</v>
      </c>
      <c r="AB306" s="85">
        <f t="shared" si="470"/>
        <v>1</v>
      </c>
      <c r="AC306" s="167"/>
      <c r="AD306" s="85">
        <f t="shared" si="452"/>
        <v>0</v>
      </c>
      <c r="AE306" s="86">
        <f t="shared" si="453"/>
        <v>0</v>
      </c>
      <c r="AF306" s="85">
        <f t="shared" si="471"/>
        <v>0</v>
      </c>
      <c r="AG306" s="86">
        <f t="shared" si="472"/>
        <v>1</v>
      </c>
      <c r="AH306" s="85">
        <f t="shared" si="473"/>
        <v>1</v>
      </c>
      <c r="AI306" s="167"/>
      <c r="AJ306" s="85">
        <f t="shared" si="454"/>
        <v>0</v>
      </c>
      <c r="AK306" s="86">
        <f t="shared" si="455"/>
        <v>0</v>
      </c>
      <c r="AL306" s="85">
        <f t="shared" si="474"/>
        <v>0</v>
      </c>
      <c r="AM306" s="86">
        <f t="shared" si="475"/>
        <v>1</v>
      </c>
      <c r="AN306" s="85">
        <f t="shared" si="476"/>
        <v>1</v>
      </c>
      <c r="AO306" s="167"/>
      <c r="AP306" s="85">
        <f t="shared" si="456"/>
        <v>0</v>
      </c>
      <c r="AQ306" s="86">
        <f t="shared" si="457"/>
        <v>0</v>
      </c>
      <c r="AR306" s="85">
        <f t="shared" si="477"/>
        <v>0</v>
      </c>
      <c r="AS306" s="86">
        <f t="shared" si="478"/>
        <v>1</v>
      </c>
      <c r="AT306" s="85">
        <f t="shared" si="479"/>
        <v>1</v>
      </c>
      <c r="AU306" s="167"/>
      <c r="AV306" s="85">
        <f t="shared" si="458"/>
        <v>0</v>
      </c>
      <c r="AW306" s="86">
        <f t="shared" si="459"/>
        <v>0</v>
      </c>
      <c r="AX306" s="85">
        <f t="shared" si="480"/>
        <v>0</v>
      </c>
      <c r="AY306" s="86">
        <f t="shared" si="481"/>
        <v>1</v>
      </c>
      <c r="AZ306" s="85">
        <f t="shared" si="482"/>
        <v>1</v>
      </c>
    </row>
    <row r="307" spans="1:52" ht="22.5">
      <c r="A307" s="182" t="s">
        <v>4984</v>
      </c>
      <c r="B307" s="174" t="s">
        <v>4444</v>
      </c>
      <c r="C307" s="172" t="s">
        <v>4445</v>
      </c>
      <c r="D307" s="174" t="s">
        <v>3969</v>
      </c>
      <c r="E307" s="175">
        <v>2</v>
      </c>
      <c r="F307" s="175"/>
      <c r="G307" s="175"/>
      <c r="H307" s="175"/>
      <c r="I307" s="175"/>
      <c r="J307" s="205">
        <f t="shared" si="557"/>
        <v>2</v>
      </c>
      <c r="K307" s="175"/>
      <c r="L307" s="85">
        <f t="shared" si="460"/>
        <v>0</v>
      </c>
      <c r="M307" s="86">
        <f t="shared" si="461"/>
        <v>0</v>
      </c>
      <c r="N307" s="85">
        <f t="shared" si="462"/>
        <v>0</v>
      </c>
      <c r="O307" s="86">
        <f t="shared" si="463"/>
        <v>2</v>
      </c>
      <c r="P307" s="85">
        <f t="shared" si="464"/>
        <v>1</v>
      </c>
      <c r="Q307" s="192"/>
      <c r="R307" s="85">
        <f t="shared" si="483"/>
        <v>0</v>
      </c>
      <c r="S307" s="86">
        <f t="shared" si="449"/>
        <v>0</v>
      </c>
      <c r="T307" s="85">
        <f t="shared" si="465"/>
        <v>0</v>
      </c>
      <c r="U307" s="86">
        <f t="shared" si="466"/>
        <v>2</v>
      </c>
      <c r="V307" s="85">
        <f t="shared" si="467"/>
        <v>1</v>
      </c>
      <c r="W307" s="167"/>
      <c r="X307" s="85">
        <f t="shared" si="450"/>
        <v>0</v>
      </c>
      <c r="Y307" s="86">
        <f t="shared" si="451"/>
        <v>0</v>
      </c>
      <c r="Z307" s="85">
        <f t="shared" si="468"/>
        <v>0</v>
      </c>
      <c r="AA307" s="86">
        <f t="shared" si="469"/>
        <v>2</v>
      </c>
      <c r="AB307" s="85">
        <f t="shared" si="470"/>
        <v>1</v>
      </c>
      <c r="AC307" s="167"/>
      <c r="AD307" s="85">
        <f t="shared" si="452"/>
        <v>0</v>
      </c>
      <c r="AE307" s="86">
        <f t="shared" si="453"/>
        <v>0</v>
      </c>
      <c r="AF307" s="85">
        <f t="shared" si="471"/>
        <v>0</v>
      </c>
      <c r="AG307" s="86">
        <f t="shared" si="472"/>
        <v>2</v>
      </c>
      <c r="AH307" s="85">
        <f t="shared" si="473"/>
        <v>1</v>
      </c>
      <c r="AI307" s="167"/>
      <c r="AJ307" s="85">
        <f t="shared" si="454"/>
        <v>0</v>
      </c>
      <c r="AK307" s="86">
        <f t="shared" si="455"/>
        <v>0</v>
      </c>
      <c r="AL307" s="85">
        <f t="shared" si="474"/>
        <v>0</v>
      </c>
      <c r="AM307" s="86">
        <f t="shared" si="475"/>
        <v>2</v>
      </c>
      <c r="AN307" s="85">
        <f t="shared" si="476"/>
        <v>1</v>
      </c>
      <c r="AO307" s="167"/>
      <c r="AP307" s="85">
        <f t="shared" si="456"/>
        <v>0</v>
      </c>
      <c r="AQ307" s="86">
        <f t="shared" si="457"/>
        <v>0</v>
      </c>
      <c r="AR307" s="85">
        <f t="shared" si="477"/>
        <v>0</v>
      </c>
      <c r="AS307" s="86">
        <f t="shared" si="478"/>
        <v>2</v>
      </c>
      <c r="AT307" s="85">
        <f t="shared" si="479"/>
        <v>1</v>
      </c>
      <c r="AU307" s="167"/>
      <c r="AV307" s="85">
        <f t="shared" si="458"/>
        <v>0</v>
      </c>
      <c r="AW307" s="86">
        <f t="shared" si="459"/>
        <v>0</v>
      </c>
      <c r="AX307" s="85">
        <f t="shared" si="480"/>
        <v>0</v>
      </c>
      <c r="AY307" s="86">
        <f t="shared" si="481"/>
        <v>2</v>
      </c>
      <c r="AZ307" s="85">
        <f t="shared" si="482"/>
        <v>1</v>
      </c>
    </row>
    <row r="308" spans="1:52" ht="22.5">
      <c r="A308" s="182" t="s">
        <v>4985</v>
      </c>
      <c r="B308" s="174" t="s">
        <v>4446</v>
      </c>
      <c r="C308" s="172" t="s">
        <v>4447</v>
      </c>
      <c r="D308" s="174" t="s">
        <v>3969</v>
      </c>
      <c r="E308" s="175">
        <v>1</v>
      </c>
      <c r="F308" s="175"/>
      <c r="G308" s="175"/>
      <c r="H308" s="175"/>
      <c r="I308" s="175"/>
      <c r="J308" s="205">
        <f t="shared" si="557"/>
        <v>1</v>
      </c>
      <c r="K308" s="175"/>
      <c r="L308" s="85">
        <f t="shared" si="460"/>
        <v>0</v>
      </c>
      <c r="M308" s="86">
        <f t="shared" si="461"/>
        <v>0</v>
      </c>
      <c r="N308" s="85">
        <f t="shared" si="462"/>
        <v>0</v>
      </c>
      <c r="O308" s="86">
        <f t="shared" si="463"/>
        <v>1</v>
      </c>
      <c r="P308" s="85">
        <f t="shared" si="464"/>
        <v>1</v>
      </c>
      <c r="Q308" s="192"/>
      <c r="R308" s="85">
        <f t="shared" si="483"/>
        <v>0</v>
      </c>
      <c r="S308" s="86">
        <f t="shared" si="449"/>
        <v>0</v>
      </c>
      <c r="T308" s="85">
        <f t="shared" si="465"/>
        <v>0</v>
      </c>
      <c r="U308" s="86">
        <f t="shared" si="466"/>
        <v>1</v>
      </c>
      <c r="V308" s="85">
        <f t="shared" si="467"/>
        <v>1</v>
      </c>
      <c r="W308" s="167"/>
      <c r="X308" s="85">
        <f t="shared" si="450"/>
        <v>0</v>
      </c>
      <c r="Y308" s="86">
        <f t="shared" si="451"/>
        <v>0</v>
      </c>
      <c r="Z308" s="85">
        <f t="shared" si="468"/>
        <v>0</v>
      </c>
      <c r="AA308" s="86">
        <f t="shared" si="469"/>
        <v>1</v>
      </c>
      <c r="AB308" s="85">
        <f t="shared" si="470"/>
        <v>1</v>
      </c>
      <c r="AC308" s="167"/>
      <c r="AD308" s="85">
        <f t="shared" si="452"/>
        <v>0</v>
      </c>
      <c r="AE308" s="86">
        <f t="shared" si="453"/>
        <v>0</v>
      </c>
      <c r="AF308" s="85">
        <f t="shared" si="471"/>
        <v>0</v>
      </c>
      <c r="AG308" s="86">
        <f t="shared" si="472"/>
        <v>1</v>
      </c>
      <c r="AH308" s="85">
        <f t="shared" si="473"/>
        <v>1</v>
      </c>
      <c r="AI308" s="167"/>
      <c r="AJ308" s="85">
        <f t="shared" si="454"/>
        <v>0</v>
      </c>
      <c r="AK308" s="86">
        <f t="shared" si="455"/>
        <v>0</v>
      </c>
      <c r="AL308" s="85">
        <f t="shared" si="474"/>
        <v>0</v>
      </c>
      <c r="AM308" s="86">
        <f t="shared" si="475"/>
        <v>1</v>
      </c>
      <c r="AN308" s="85">
        <f t="shared" si="476"/>
        <v>1</v>
      </c>
      <c r="AO308" s="167"/>
      <c r="AP308" s="85">
        <f t="shared" si="456"/>
        <v>0</v>
      </c>
      <c r="AQ308" s="86">
        <f t="shared" si="457"/>
        <v>0</v>
      </c>
      <c r="AR308" s="85">
        <f t="shared" si="477"/>
        <v>0</v>
      </c>
      <c r="AS308" s="86">
        <f t="shared" si="478"/>
        <v>1</v>
      </c>
      <c r="AT308" s="85">
        <f t="shared" si="479"/>
        <v>1</v>
      </c>
      <c r="AU308" s="167"/>
      <c r="AV308" s="85">
        <f t="shared" si="458"/>
        <v>0</v>
      </c>
      <c r="AW308" s="86">
        <f t="shared" si="459"/>
        <v>0</v>
      </c>
      <c r="AX308" s="85">
        <f t="shared" si="480"/>
        <v>0</v>
      </c>
      <c r="AY308" s="86">
        <f t="shared" si="481"/>
        <v>1</v>
      </c>
      <c r="AZ308" s="85">
        <f t="shared" si="482"/>
        <v>1</v>
      </c>
    </row>
    <row r="309" spans="1:52" ht="22.5">
      <c r="A309" s="182" t="s">
        <v>4986</v>
      </c>
      <c r="B309" s="174" t="s">
        <v>4448</v>
      </c>
      <c r="C309" s="172" t="s">
        <v>4449</v>
      </c>
      <c r="D309" s="174" t="s">
        <v>3969</v>
      </c>
      <c r="E309" s="175">
        <v>1</v>
      </c>
      <c r="F309" s="175"/>
      <c r="G309" s="175"/>
      <c r="H309" s="175"/>
      <c r="I309" s="175"/>
      <c r="J309" s="205">
        <f t="shared" si="557"/>
        <v>1</v>
      </c>
      <c r="K309" s="175"/>
      <c r="L309" s="85">
        <f t="shared" si="460"/>
        <v>0</v>
      </c>
      <c r="M309" s="86">
        <f t="shared" si="461"/>
        <v>0</v>
      </c>
      <c r="N309" s="85">
        <f t="shared" si="462"/>
        <v>0</v>
      </c>
      <c r="O309" s="86">
        <f t="shared" si="463"/>
        <v>1</v>
      </c>
      <c r="P309" s="85">
        <f t="shared" si="464"/>
        <v>1</v>
      </c>
      <c r="Q309" s="192"/>
      <c r="R309" s="85">
        <f t="shared" si="483"/>
        <v>0</v>
      </c>
      <c r="S309" s="86">
        <f t="shared" si="449"/>
        <v>0</v>
      </c>
      <c r="T309" s="85">
        <f t="shared" si="465"/>
        <v>0</v>
      </c>
      <c r="U309" s="86">
        <f t="shared" si="466"/>
        <v>1</v>
      </c>
      <c r="V309" s="85">
        <f t="shared" si="467"/>
        <v>1</v>
      </c>
      <c r="W309" s="167"/>
      <c r="X309" s="85">
        <f t="shared" si="450"/>
        <v>0</v>
      </c>
      <c r="Y309" s="86">
        <f t="shared" si="451"/>
        <v>0</v>
      </c>
      <c r="Z309" s="85">
        <f t="shared" si="468"/>
        <v>0</v>
      </c>
      <c r="AA309" s="86">
        <f t="shared" si="469"/>
        <v>1</v>
      </c>
      <c r="AB309" s="85">
        <f t="shared" si="470"/>
        <v>1</v>
      </c>
      <c r="AC309" s="167"/>
      <c r="AD309" s="85">
        <f t="shared" si="452"/>
        <v>0</v>
      </c>
      <c r="AE309" s="86">
        <f t="shared" si="453"/>
        <v>0</v>
      </c>
      <c r="AF309" s="85">
        <f t="shared" si="471"/>
        <v>0</v>
      </c>
      <c r="AG309" s="86">
        <f t="shared" si="472"/>
        <v>1</v>
      </c>
      <c r="AH309" s="85">
        <f t="shared" si="473"/>
        <v>1</v>
      </c>
      <c r="AI309" s="167"/>
      <c r="AJ309" s="85">
        <f t="shared" si="454"/>
        <v>0</v>
      </c>
      <c r="AK309" s="86">
        <f t="shared" si="455"/>
        <v>0</v>
      </c>
      <c r="AL309" s="85">
        <f t="shared" si="474"/>
        <v>0</v>
      </c>
      <c r="AM309" s="86">
        <f t="shared" si="475"/>
        <v>1</v>
      </c>
      <c r="AN309" s="85">
        <f t="shared" si="476"/>
        <v>1</v>
      </c>
      <c r="AO309" s="167"/>
      <c r="AP309" s="85">
        <f t="shared" si="456"/>
        <v>0</v>
      </c>
      <c r="AQ309" s="86">
        <f t="shared" si="457"/>
        <v>0</v>
      </c>
      <c r="AR309" s="85">
        <f t="shared" si="477"/>
        <v>0</v>
      </c>
      <c r="AS309" s="86">
        <f t="shared" si="478"/>
        <v>1</v>
      </c>
      <c r="AT309" s="85">
        <f t="shared" si="479"/>
        <v>1</v>
      </c>
      <c r="AU309" s="167"/>
      <c r="AV309" s="85">
        <f t="shared" si="458"/>
        <v>0</v>
      </c>
      <c r="AW309" s="86">
        <f t="shared" si="459"/>
        <v>0</v>
      </c>
      <c r="AX309" s="85">
        <f t="shared" si="480"/>
        <v>0</v>
      </c>
      <c r="AY309" s="86">
        <f t="shared" si="481"/>
        <v>1</v>
      </c>
      <c r="AZ309" s="85">
        <f t="shared" si="482"/>
        <v>1</v>
      </c>
    </row>
    <row r="310" spans="1:52" ht="22.5">
      <c r="A310" s="182" t="s">
        <v>4987</v>
      </c>
      <c r="B310" s="174" t="s">
        <v>4450</v>
      </c>
      <c r="C310" s="172" t="s">
        <v>4451</v>
      </c>
      <c r="D310" s="174" t="s">
        <v>3969</v>
      </c>
      <c r="E310" s="175">
        <v>2</v>
      </c>
      <c r="F310" s="175"/>
      <c r="G310" s="175"/>
      <c r="H310" s="175"/>
      <c r="I310" s="175"/>
      <c r="J310" s="205">
        <f t="shared" si="557"/>
        <v>2</v>
      </c>
      <c r="K310" s="175"/>
      <c r="L310" s="85">
        <f t="shared" si="460"/>
        <v>0</v>
      </c>
      <c r="M310" s="86">
        <f t="shared" si="461"/>
        <v>0</v>
      </c>
      <c r="N310" s="85">
        <f t="shared" si="462"/>
        <v>0</v>
      </c>
      <c r="O310" s="86">
        <f t="shared" si="463"/>
        <v>2</v>
      </c>
      <c r="P310" s="85">
        <f t="shared" si="464"/>
        <v>1</v>
      </c>
      <c r="Q310" s="192"/>
      <c r="R310" s="85">
        <f t="shared" si="483"/>
        <v>0</v>
      </c>
      <c r="S310" s="86">
        <f t="shared" si="449"/>
        <v>0</v>
      </c>
      <c r="T310" s="85">
        <f t="shared" si="465"/>
        <v>0</v>
      </c>
      <c r="U310" s="86">
        <f t="shared" si="466"/>
        <v>2</v>
      </c>
      <c r="V310" s="85">
        <f t="shared" si="467"/>
        <v>1</v>
      </c>
      <c r="W310" s="167"/>
      <c r="X310" s="85">
        <f t="shared" si="450"/>
        <v>0</v>
      </c>
      <c r="Y310" s="86">
        <f t="shared" si="451"/>
        <v>0</v>
      </c>
      <c r="Z310" s="85">
        <f t="shared" si="468"/>
        <v>0</v>
      </c>
      <c r="AA310" s="86">
        <f t="shared" si="469"/>
        <v>2</v>
      </c>
      <c r="AB310" s="85">
        <f t="shared" si="470"/>
        <v>1</v>
      </c>
      <c r="AC310" s="167"/>
      <c r="AD310" s="85">
        <f t="shared" si="452"/>
        <v>0</v>
      </c>
      <c r="AE310" s="86">
        <f t="shared" si="453"/>
        <v>0</v>
      </c>
      <c r="AF310" s="85">
        <f t="shared" si="471"/>
        <v>0</v>
      </c>
      <c r="AG310" s="86">
        <f t="shared" si="472"/>
        <v>2</v>
      </c>
      <c r="AH310" s="85">
        <f t="shared" si="473"/>
        <v>1</v>
      </c>
      <c r="AI310" s="167"/>
      <c r="AJ310" s="85">
        <f t="shared" si="454"/>
        <v>0</v>
      </c>
      <c r="AK310" s="86">
        <f t="shared" si="455"/>
        <v>0</v>
      </c>
      <c r="AL310" s="85">
        <f t="shared" si="474"/>
        <v>0</v>
      </c>
      <c r="AM310" s="86">
        <f t="shared" si="475"/>
        <v>2</v>
      </c>
      <c r="AN310" s="85">
        <f t="shared" si="476"/>
        <v>1</v>
      </c>
      <c r="AO310" s="167"/>
      <c r="AP310" s="85">
        <f t="shared" si="456"/>
        <v>0</v>
      </c>
      <c r="AQ310" s="86">
        <f t="shared" si="457"/>
        <v>0</v>
      </c>
      <c r="AR310" s="85">
        <f t="shared" si="477"/>
        <v>0</v>
      </c>
      <c r="AS310" s="86">
        <f t="shared" si="478"/>
        <v>2</v>
      </c>
      <c r="AT310" s="85">
        <f t="shared" si="479"/>
        <v>1</v>
      </c>
      <c r="AU310" s="167"/>
      <c r="AV310" s="85">
        <f t="shared" si="458"/>
        <v>0</v>
      </c>
      <c r="AW310" s="86">
        <f t="shared" si="459"/>
        <v>0</v>
      </c>
      <c r="AX310" s="85">
        <f t="shared" si="480"/>
        <v>0</v>
      </c>
      <c r="AY310" s="86">
        <f t="shared" si="481"/>
        <v>2</v>
      </c>
      <c r="AZ310" s="85">
        <f t="shared" si="482"/>
        <v>1</v>
      </c>
    </row>
    <row r="311" spans="1:52" ht="22.5">
      <c r="A311" s="182" t="s">
        <v>4988</v>
      </c>
      <c r="B311" s="174" t="s">
        <v>4452</v>
      </c>
      <c r="C311" s="172" t="s">
        <v>4453</v>
      </c>
      <c r="D311" s="174" t="s">
        <v>3969</v>
      </c>
      <c r="E311" s="175">
        <v>1</v>
      </c>
      <c r="F311" s="175"/>
      <c r="G311" s="175"/>
      <c r="H311" s="175"/>
      <c r="I311" s="175"/>
      <c r="J311" s="205">
        <f t="shared" si="557"/>
        <v>1</v>
      </c>
      <c r="K311" s="175"/>
      <c r="L311" s="85">
        <f t="shared" si="460"/>
        <v>0</v>
      </c>
      <c r="M311" s="86">
        <f t="shared" si="461"/>
        <v>0</v>
      </c>
      <c r="N311" s="85">
        <f t="shared" si="462"/>
        <v>0</v>
      </c>
      <c r="O311" s="86">
        <f t="shared" si="463"/>
        <v>1</v>
      </c>
      <c r="P311" s="85">
        <f t="shared" si="464"/>
        <v>1</v>
      </c>
      <c r="Q311" s="192"/>
      <c r="R311" s="85">
        <f t="shared" si="483"/>
        <v>0</v>
      </c>
      <c r="S311" s="86">
        <f t="shared" si="449"/>
        <v>0</v>
      </c>
      <c r="T311" s="85">
        <f t="shared" si="465"/>
        <v>0</v>
      </c>
      <c r="U311" s="86">
        <f t="shared" si="466"/>
        <v>1</v>
      </c>
      <c r="V311" s="85">
        <f t="shared" si="467"/>
        <v>1</v>
      </c>
      <c r="W311" s="167"/>
      <c r="X311" s="85">
        <f t="shared" si="450"/>
        <v>0</v>
      </c>
      <c r="Y311" s="86">
        <f t="shared" si="451"/>
        <v>0</v>
      </c>
      <c r="Z311" s="85">
        <f t="shared" si="468"/>
        <v>0</v>
      </c>
      <c r="AA311" s="86">
        <f t="shared" si="469"/>
        <v>1</v>
      </c>
      <c r="AB311" s="85">
        <f t="shared" si="470"/>
        <v>1</v>
      </c>
      <c r="AC311" s="167"/>
      <c r="AD311" s="85">
        <f t="shared" si="452"/>
        <v>0</v>
      </c>
      <c r="AE311" s="86">
        <f t="shared" si="453"/>
        <v>0</v>
      </c>
      <c r="AF311" s="85">
        <f t="shared" si="471"/>
        <v>0</v>
      </c>
      <c r="AG311" s="86">
        <f t="shared" si="472"/>
        <v>1</v>
      </c>
      <c r="AH311" s="85">
        <f t="shared" si="473"/>
        <v>1</v>
      </c>
      <c r="AI311" s="167"/>
      <c r="AJ311" s="85">
        <f t="shared" si="454"/>
        <v>0</v>
      </c>
      <c r="AK311" s="86">
        <f t="shared" si="455"/>
        <v>0</v>
      </c>
      <c r="AL311" s="85">
        <f t="shared" si="474"/>
        <v>0</v>
      </c>
      <c r="AM311" s="86">
        <f t="shared" si="475"/>
        <v>1</v>
      </c>
      <c r="AN311" s="85">
        <f t="shared" si="476"/>
        <v>1</v>
      </c>
      <c r="AO311" s="167"/>
      <c r="AP311" s="85">
        <f t="shared" si="456"/>
        <v>0</v>
      </c>
      <c r="AQ311" s="86">
        <f t="shared" si="457"/>
        <v>0</v>
      </c>
      <c r="AR311" s="85">
        <f t="shared" si="477"/>
        <v>0</v>
      </c>
      <c r="AS311" s="86">
        <f t="shared" si="478"/>
        <v>1</v>
      </c>
      <c r="AT311" s="85">
        <f t="shared" si="479"/>
        <v>1</v>
      </c>
      <c r="AU311" s="167"/>
      <c r="AV311" s="85">
        <f t="shared" si="458"/>
        <v>0</v>
      </c>
      <c r="AW311" s="86">
        <f t="shared" si="459"/>
        <v>0</v>
      </c>
      <c r="AX311" s="85">
        <f t="shared" si="480"/>
        <v>0</v>
      </c>
      <c r="AY311" s="86">
        <f t="shared" si="481"/>
        <v>1</v>
      </c>
      <c r="AZ311" s="85">
        <f t="shared" si="482"/>
        <v>1</v>
      </c>
    </row>
    <row r="312" spans="1:52" ht="22.5">
      <c r="A312" s="182" t="s">
        <v>4989</v>
      </c>
      <c r="B312" s="174" t="s">
        <v>4454</v>
      </c>
      <c r="C312" s="172" t="s">
        <v>4455</v>
      </c>
      <c r="D312" s="174" t="s">
        <v>3969</v>
      </c>
      <c r="E312" s="175">
        <v>1</v>
      </c>
      <c r="F312" s="175"/>
      <c r="G312" s="175"/>
      <c r="H312" s="175"/>
      <c r="I312" s="175"/>
      <c r="J312" s="205">
        <f t="shared" si="557"/>
        <v>1</v>
      </c>
      <c r="K312" s="175"/>
      <c r="L312" s="85">
        <f t="shared" si="460"/>
        <v>0</v>
      </c>
      <c r="M312" s="86">
        <f t="shared" si="461"/>
        <v>0</v>
      </c>
      <c r="N312" s="85">
        <f t="shared" si="462"/>
        <v>0</v>
      </c>
      <c r="O312" s="86">
        <f t="shared" si="463"/>
        <v>1</v>
      </c>
      <c r="P312" s="85">
        <f t="shared" si="464"/>
        <v>1</v>
      </c>
      <c r="Q312" s="192"/>
      <c r="R312" s="85">
        <f t="shared" si="483"/>
        <v>0</v>
      </c>
      <c r="S312" s="86">
        <f t="shared" si="449"/>
        <v>0</v>
      </c>
      <c r="T312" s="85">
        <f t="shared" si="465"/>
        <v>0</v>
      </c>
      <c r="U312" s="86">
        <f t="shared" si="466"/>
        <v>1</v>
      </c>
      <c r="V312" s="85">
        <f t="shared" si="467"/>
        <v>1</v>
      </c>
      <c r="W312" s="167"/>
      <c r="X312" s="85">
        <f t="shared" si="450"/>
        <v>0</v>
      </c>
      <c r="Y312" s="86">
        <f t="shared" si="451"/>
        <v>0</v>
      </c>
      <c r="Z312" s="85">
        <f t="shared" si="468"/>
        <v>0</v>
      </c>
      <c r="AA312" s="86">
        <f t="shared" si="469"/>
        <v>1</v>
      </c>
      <c r="AB312" s="85">
        <f t="shared" si="470"/>
        <v>1</v>
      </c>
      <c r="AC312" s="167"/>
      <c r="AD312" s="85">
        <f t="shared" si="452"/>
        <v>0</v>
      </c>
      <c r="AE312" s="86">
        <f t="shared" si="453"/>
        <v>0</v>
      </c>
      <c r="AF312" s="85">
        <f t="shared" si="471"/>
        <v>0</v>
      </c>
      <c r="AG312" s="86">
        <f t="shared" si="472"/>
        <v>1</v>
      </c>
      <c r="AH312" s="85">
        <f t="shared" si="473"/>
        <v>1</v>
      </c>
      <c r="AI312" s="167"/>
      <c r="AJ312" s="85">
        <f t="shared" si="454"/>
        <v>0</v>
      </c>
      <c r="AK312" s="86">
        <f t="shared" si="455"/>
        <v>0</v>
      </c>
      <c r="AL312" s="85">
        <f t="shared" si="474"/>
        <v>0</v>
      </c>
      <c r="AM312" s="86">
        <f t="shared" si="475"/>
        <v>1</v>
      </c>
      <c r="AN312" s="85">
        <f t="shared" si="476"/>
        <v>1</v>
      </c>
      <c r="AO312" s="167"/>
      <c r="AP312" s="85">
        <f t="shared" si="456"/>
        <v>0</v>
      </c>
      <c r="AQ312" s="86">
        <f t="shared" si="457"/>
        <v>0</v>
      </c>
      <c r="AR312" s="85">
        <f t="shared" si="477"/>
        <v>0</v>
      </c>
      <c r="AS312" s="86">
        <f t="shared" si="478"/>
        <v>1</v>
      </c>
      <c r="AT312" s="85">
        <f t="shared" si="479"/>
        <v>1</v>
      </c>
      <c r="AU312" s="167"/>
      <c r="AV312" s="85">
        <f t="shared" si="458"/>
        <v>0</v>
      </c>
      <c r="AW312" s="86">
        <f t="shared" si="459"/>
        <v>0</v>
      </c>
      <c r="AX312" s="85">
        <f t="shared" si="480"/>
        <v>0</v>
      </c>
      <c r="AY312" s="86">
        <f t="shared" si="481"/>
        <v>1</v>
      </c>
      <c r="AZ312" s="85">
        <f t="shared" si="482"/>
        <v>1</v>
      </c>
    </row>
    <row r="313" spans="1:52" ht="45">
      <c r="A313" s="182" t="s">
        <v>4990</v>
      </c>
      <c r="B313" s="174" t="s">
        <v>4456</v>
      </c>
      <c r="C313" s="172" t="s">
        <v>4457</v>
      </c>
      <c r="D313" s="174" t="s">
        <v>3969</v>
      </c>
      <c r="E313" s="175">
        <v>1</v>
      </c>
      <c r="F313" s="175"/>
      <c r="G313" s="175"/>
      <c r="H313" s="175"/>
      <c r="I313" s="175"/>
      <c r="J313" s="205">
        <f t="shared" si="557"/>
        <v>1</v>
      </c>
      <c r="K313" s="175"/>
      <c r="L313" s="85">
        <f t="shared" ref="L313:L316" si="558">IF($C313="","",K313/$E313)</f>
        <v>0</v>
      </c>
      <c r="M313" s="86">
        <f t="shared" ref="M313:M316" si="559">IF($B313="","",SUM(K313))</f>
        <v>0</v>
      </c>
      <c r="N313" s="85">
        <f t="shared" ref="N313:N316" si="560">IF($B313="","",M313/$E313)</f>
        <v>0</v>
      </c>
      <c r="O313" s="86">
        <f t="shared" ref="O313:O316" si="561">IF($B313="","",$E313-M313)</f>
        <v>1</v>
      </c>
      <c r="P313" s="85">
        <f t="shared" ref="P313:P316" si="562">IF($B313="","",O313/$E313)</f>
        <v>1</v>
      </c>
      <c r="Q313" s="192"/>
      <c r="R313" s="85">
        <f t="shared" ref="R313:R316" si="563">IF($C313="","",Q313/$E313)</f>
        <v>0</v>
      </c>
      <c r="S313" s="86">
        <f t="shared" ref="S313:S316" si="564">IF($B313="","",SUM(Q313+M313))</f>
        <v>0</v>
      </c>
      <c r="T313" s="85">
        <f t="shared" ref="T313:T316" si="565">IF($B313="","",S313/$E313)</f>
        <v>0</v>
      </c>
      <c r="U313" s="86">
        <f t="shared" ref="U313:U316" si="566">IF($B313="","",$E313-S313)</f>
        <v>1</v>
      </c>
      <c r="V313" s="85">
        <f t="shared" ref="V313:V316" si="567">IF($B313="","",U313/$E313)</f>
        <v>1</v>
      </c>
      <c r="W313" s="167"/>
      <c r="X313" s="85">
        <f t="shared" ref="X313:X316" si="568">IF($C313="","",W313/$E313)</f>
        <v>0</v>
      </c>
      <c r="Y313" s="86">
        <f t="shared" ref="Y313:Y316" si="569">IF($B313="","",SUM(W313+S313))</f>
        <v>0</v>
      </c>
      <c r="Z313" s="85">
        <f t="shared" ref="Z313:Z316" si="570">IF($B313="","",Y313/$E313)</f>
        <v>0</v>
      </c>
      <c r="AA313" s="86">
        <f t="shared" ref="AA313:AA316" si="571">IF($B313="","",$E313-Y313)</f>
        <v>1</v>
      </c>
      <c r="AB313" s="85">
        <f t="shared" ref="AB313:AB316" si="572">IF($B313="","",AA313/$E313)</f>
        <v>1</v>
      </c>
      <c r="AC313" s="167"/>
      <c r="AD313" s="85">
        <f t="shared" ref="AD313:AD316" si="573">IF($C313="","",AC313/$E313)</f>
        <v>0</v>
      </c>
      <c r="AE313" s="86">
        <f t="shared" ref="AE313:AE316" si="574">IF($B313="","",SUM(AC313+Y313))</f>
        <v>0</v>
      </c>
      <c r="AF313" s="85">
        <f t="shared" ref="AF313:AF316" si="575">IF($B313="","",AE313/$E313)</f>
        <v>0</v>
      </c>
      <c r="AG313" s="86">
        <f t="shared" ref="AG313:AG316" si="576">IF($B313="","",$E313-AE313)</f>
        <v>1</v>
      </c>
      <c r="AH313" s="85">
        <f t="shared" ref="AH313:AH316" si="577">IF($B313="","",AG313/$E313)</f>
        <v>1</v>
      </c>
      <c r="AI313" s="167"/>
      <c r="AJ313" s="85">
        <f t="shared" ref="AJ313:AJ316" si="578">IF($C313="","",AI313/$E313)</f>
        <v>0</v>
      </c>
      <c r="AK313" s="86">
        <f t="shared" ref="AK313:AK316" si="579">IF($B313="","",SUM(AI313+AE313))</f>
        <v>0</v>
      </c>
      <c r="AL313" s="85">
        <f t="shared" ref="AL313:AL316" si="580">IF($B313="","",AK313/$E313)</f>
        <v>0</v>
      </c>
      <c r="AM313" s="86">
        <f t="shared" ref="AM313:AM316" si="581">IF($B313="","",$E313-AK313)</f>
        <v>1</v>
      </c>
      <c r="AN313" s="85">
        <f t="shared" ref="AN313:AN316" si="582">IF($B313="","",AM313/$E313)</f>
        <v>1</v>
      </c>
      <c r="AO313" s="167"/>
      <c r="AP313" s="85">
        <f t="shared" ref="AP313:AP316" si="583">IF($C313="","",AO313/$E313)</f>
        <v>0</v>
      </c>
      <c r="AQ313" s="86">
        <f t="shared" ref="AQ313:AQ316" si="584">IF($B313="","",SUM(AO313+AK313))</f>
        <v>0</v>
      </c>
      <c r="AR313" s="85">
        <f t="shared" ref="AR313:AR316" si="585">IF($B313="","",AQ313/$E313)</f>
        <v>0</v>
      </c>
      <c r="AS313" s="86">
        <f t="shared" ref="AS313:AS316" si="586">IF($B313="","",$E313-AQ313)</f>
        <v>1</v>
      </c>
      <c r="AT313" s="85">
        <f t="shared" ref="AT313:AT316" si="587">IF($B313="","",AS313/$E313)</f>
        <v>1</v>
      </c>
      <c r="AU313" s="167"/>
      <c r="AV313" s="85">
        <f t="shared" ref="AV313:AV316" si="588">IF($C313="","",AU313/$E313)</f>
        <v>0</v>
      </c>
      <c r="AW313" s="86">
        <f t="shared" ref="AW313:AW316" si="589">IF($B313="","",SUM(AU313+AQ313))</f>
        <v>0</v>
      </c>
      <c r="AX313" s="85">
        <f t="shared" ref="AX313:AX316" si="590">IF($B313="","",AW313/$E313)</f>
        <v>0</v>
      </c>
      <c r="AY313" s="86">
        <f t="shared" ref="AY313:AY316" si="591">IF($B313="","",$E313-AW313)</f>
        <v>1</v>
      </c>
      <c r="AZ313" s="85">
        <f t="shared" ref="AZ313:AZ316" si="592">IF($B313="","",AY313/$E313)</f>
        <v>1</v>
      </c>
    </row>
    <row r="314" spans="1:52" ht="33.75">
      <c r="A314" s="182" t="s">
        <v>4991</v>
      </c>
      <c r="B314" s="174" t="s">
        <v>4420</v>
      </c>
      <c r="C314" s="172" t="s">
        <v>4421</v>
      </c>
      <c r="D314" s="174" t="s">
        <v>3969</v>
      </c>
      <c r="E314" s="175">
        <v>1</v>
      </c>
      <c r="F314" s="175"/>
      <c r="G314" s="175"/>
      <c r="H314" s="175"/>
      <c r="I314" s="175"/>
      <c r="J314" s="205">
        <f t="shared" si="557"/>
        <v>1</v>
      </c>
      <c r="K314" s="175"/>
      <c r="L314" s="85">
        <f t="shared" si="558"/>
        <v>0</v>
      </c>
      <c r="M314" s="86">
        <f t="shared" si="559"/>
        <v>0</v>
      </c>
      <c r="N314" s="85">
        <f t="shared" si="560"/>
        <v>0</v>
      </c>
      <c r="O314" s="86">
        <f t="shared" si="561"/>
        <v>1</v>
      </c>
      <c r="P314" s="85">
        <f t="shared" si="562"/>
        <v>1</v>
      </c>
      <c r="Q314" s="192"/>
      <c r="R314" s="85">
        <f t="shared" si="563"/>
        <v>0</v>
      </c>
      <c r="S314" s="86">
        <f t="shared" si="564"/>
        <v>0</v>
      </c>
      <c r="T314" s="85">
        <f t="shared" si="565"/>
        <v>0</v>
      </c>
      <c r="U314" s="86">
        <f t="shared" si="566"/>
        <v>1</v>
      </c>
      <c r="V314" s="85">
        <f t="shared" si="567"/>
        <v>1</v>
      </c>
      <c r="W314" s="167"/>
      <c r="X314" s="85">
        <f t="shared" si="568"/>
        <v>0</v>
      </c>
      <c r="Y314" s="86">
        <f t="shared" si="569"/>
        <v>0</v>
      </c>
      <c r="Z314" s="85">
        <f t="shared" si="570"/>
        <v>0</v>
      </c>
      <c r="AA314" s="86">
        <f t="shared" si="571"/>
        <v>1</v>
      </c>
      <c r="AB314" s="85">
        <f t="shared" si="572"/>
        <v>1</v>
      </c>
      <c r="AC314" s="167"/>
      <c r="AD314" s="85">
        <f t="shared" si="573"/>
        <v>0</v>
      </c>
      <c r="AE314" s="86">
        <f t="shared" si="574"/>
        <v>0</v>
      </c>
      <c r="AF314" s="85">
        <f t="shared" si="575"/>
        <v>0</v>
      </c>
      <c r="AG314" s="86">
        <f t="shared" si="576"/>
        <v>1</v>
      </c>
      <c r="AH314" s="85">
        <f t="shared" si="577"/>
        <v>1</v>
      </c>
      <c r="AI314" s="167"/>
      <c r="AJ314" s="85">
        <f t="shared" si="578"/>
        <v>0</v>
      </c>
      <c r="AK314" s="86">
        <f t="shared" si="579"/>
        <v>0</v>
      </c>
      <c r="AL314" s="85">
        <f t="shared" si="580"/>
        <v>0</v>
      </c>
      <c r="AM314" s="86">
        <f t="shared" si="581"/>
        <v>1</v>
      </c>
      <c r="AN314" s="85">
        <f t="shared" si="582"/>
        <v>1</v>
      </c>
      <c r="AO314" s="167"/>
      <c r="AP314" s="85">
        <f t="shared" si="583"/>
        <v>0</v>
      </c>
      <c r="AQ314" s="86">
        <f t="shared" si="584"/>
        <v>0</v>
      </c>
      <c r="AR314" s="85">
        <f t="shared" si="585"/>
        <v>0</v>
      </c>
      <c r="AS314" s="86">
        <f t="shared" si="586"/>
        <v>1</v>
      </c>
      <c r="AT314" s="85">
        <f t="shared" si="587"/>
        <v>1</v>
      </c>
      <c r="AU314" s="167"/>
      <c r="AV314" s="85">
        <f t="shared" si="588"/>
        <v>0</v>
      </c>
      <c r="AW314" s="86">
        <f t="shared" si="589"/>
        <v>0</v>
      </c>
      <c r="AX314" s="85">
        <f t="shared" si="590"/>
        <v>0</v>
      </c>
      <c r="AY314" s="86">
        <f t="shared" si="591"/>
        <v>1</v>
      </c>
      <c r="AZ314" s="85">
        <f t="shared" si="592"/>
        <v>1</v>
      </c>
    </row>
    <row r="315" spans="1:52" ht="33.75">
      <c r="A315" s="182" t="s">
        <v>4992</v>
      </c>
      <c r="B315" s="174" t="s">
        <v>4458</v>
      </c>
      <c r="C315" s="172" t="s">
        <v>4459</v>
      </c>
      <c r="D315" s="174" t="s">
        <v>3988</v>
      </c>
      <c r="E315" s="175">
        <v>1</v>
      </c>
      <c r="F315" s="175"/>
      <c r="G315" s="175"/>
      <c r="H315" s="175"/>
      <c r="I315" s="175"/>
      <c r="J315" s="205">
        <f t="shared" si="557"/>
        <v>1</v>
      </c>
      <c r="K315" s="175"/>
      <c r="L315" s="85">
        <f t="shared" si="558"/>
        <v>0</v>
      </c>
      <c r="M315" s="86">
        <f t="shared" si="559"/>
        <v>0</v>
      </c>
      <c r="N315" s="85">
        <f t="shared" si="560"/>
        <v>0</v>
      </c>
      <c r="O315" s="86">
        <f t="shared" si="561"/>
        <v>1</v>
      </c>
      <c r="P315" s="85">
        <f t="shared" si="562"/>
        <v>1</v>
      </c>
      <c r="Q315" s="192"/>
      <c r="R315" s="85">
        <f t="shared" si="563"/>
        <v>0</v>
      </c>
      <c r="S315" s="86">
        <f t="shared" si="564"/>
        <v>0</v>
      </c>
      <c r="T315" s="85">
        <f t="shared" si="565"/>
        <v>0</v>
      </c>
      <c r="U315" s="86">
        <f t="shared" si="566"/>
        <v>1</v>
      </c>
      <c r="V315" s="85">
        <f t="shared" si="567"/>
        <v>1</v>
      </c>
      <c r="W315" s="167"/>
      <c r="X315" s="85">
        <f t="shared" si="568"/>
        <v>0</v>
      </c>
      <c r="Y315" s="86">
        <f t="shared" si="569"/>
        <v>0</v>
      </c>
      <c r="Z315" s="85">
        <f t="shared" si="570"/>
        <v>0</v>
      </c>
      <c r="AA315" s="86">
        <f t="shared" si="571"/>
        <v>1</v>
      </c>
      <c r="AB315" s="85">
        <f t="shared" si="572"/>
        <v>1</v>
      </c>
      <c r="AC315" s="167"/>
      <c r="AD315" s="85">
        <f t="shared" si="573"/>
        <v>0</v>
      </c>
      <c r="AE315" s="86">
        <f t="shared" si="574"/>
        <v>0</v>
      </c>
      <c r="AF315" s="85">
        <f t="shared" si="575"/>
        <v>0</v>
      </c>
      <c r="AG315" s="86">
        <f t="shared" si="576"/>
        <v>1</v>
      </c>
      <c r="AH315" s="85">
        <f t="shared" si="577"/>
        <v>1</v>
      </c>
      <c r="AI315" s="167"/>
      <c r="AJ315" s="85">
        <f t="shared" si="578"/>
        <v>0</v>
      </c>
      <c r="AK315" s="86">
        <f t="shared" si="579"/>
        <v>0</v>
      </c>
      <c r="AL315" s="85">
        <f t="shared" si="580"/>
        <v>0</v>
      </c>
      <c r="AM315" s="86">
        <f t="shared" si="581"/>
        <v>1</v>
      </c>
      <c r="AN315" s="85">
        <f t="shared" si="582"/>
        <v>1</v>
      </c>
      <c r="AO315" s="167"/>
      <c r="AP315" s="85">
        <f t="shared" si="583"/>
        <v>0</v>
      </c>
      <c r="AQ315" s="86">
        <f t="shared" si="584"/>
        <v>0</v>
      </c>
      <c r="AR315" s="85">
        <f t="shared" si="585"/>
        <v>0</v>
      </c>
      <c r="AS315" s="86">
        <f t="shared" si="586"/>
        <v>1</v>
      </c>
      <c r="AT315" s="85">
        <f t="shared" si="587"/>
        <v>1</v>
      </c>
      <c r="AU315" s="167"/>
      <c r="AV315" s="85">
        <f t="shared" si="588"/>
        <v>0</v>
      </c>
      <c r="AW315" s="86">
        <f t="shared" si="589"/>
        <v>0</v>
      </c>
      <c r="AX315" s="85">
        <f t="shared" si="590"/>
        <v>0</v>
      </c>
      <c r="AY315" s="86">
        <f t="shared" si="591"/>
        <v>1</v>
      </c>
      <c r="AZ315" s="85">
        <f t="shared" si="592"/>
        <v>1</v>
      </c>
    </row>
    <row r="316" spans="1:52" ht="22.5">
      <c r="A316" s="182" t="s">
        <v>4993</v>
      </c>
      <c r="B316" s="174" t="s">
        <v>4434</v>
      </c>
      <c r="C316" s="172" t="s">
        <v>4435</v>
      </c>
      <c r="D316" s="174" t="s">
        <v>3988</v>
      </c>
      <c r="E316" s="175">
        <v>10</v>
      </c>
      <c r="F316" s="175"/>
      <c r="G316" s="175"/>
      <c r="H316" s="175"/>
      <c r="I316" s="175"/>
      <c r="J316" s="205">
        <f t="shared" si="557"/>
        <v>10</v>
      </c>
      <c r="K316" s="175"/>
      <c r="L316" s="85">
        <f t="shared" si="558"/>
        <v>0</v>
      </c>
      <c r="M316" s="86">
        <f t="shared" si="559"/>
        <v>0</v>
      </c>
      <c r="N316" s="85">
        <f t="shared" si="560"/>
        <v>0</v>
      </c>
      <c r="O316" s="86">
        <f t="shared" si="561"/>
        <v>10</v>
      </c>
      <c r="P316" s="85">
        <f t="shared" si="562"/>
        <v>1</v>
      </c>
      <c r="Q316" s="192"/>
      <c r="R316" s="85">
        <f t="shared" si="563"/>
        <v>0</v>
      </c>
      <c r="S316" s="86">
        <f t="shared" si="564"/>
        <v>0</v>
      </c>
      <c r="T316" s="85">
        <f t="shared" si="565"/>
        <v>0</v>
      </c>
      <c r="U316" s="86">
        <f t="shared" si="566"/>
        <v>10</v>
      </c>
      <c r="V316" s="85">
        <f t="shared" si="567"/>
        <v>1</v>
      </c>
      <c r="W316" s="167"/>
      <c r="X316" s="85">
        <f t="shared" si="568"/>
        <v>0</v>
      </c>
      <c r="Y316" s="86">
        <f t="shared" si="569"/>
        <v>0</v>
      </c>
      <c r="Z316" s="85">
        <f t="shared" si="570"/>
        <v>0</v>
      </c>
      <c r="AA316" s="86">
        <f t="shared" si="571"/>
        <v>10</v>
      </c>
      <c r="AB316" s="85">
        <f t="shared" si="572"/>
        <v>1</v>
      </c>
      <c r="AC316" s="167"/>
      <c r="AD316" s="85">
        <f t="shared" si="573"/>
        <v>0</v>
      </c>
      <c r="AE316" s="86">
        <f t="shared" si="574"/>
        <v>0</v>
      </c>
      <c r="AF316" s="85">
        <f t="shared" si="575"/>
        <v>0</v>
      </c>
      <c r="AG316" s="86">
        <f t="shared" si="576"/>
        <v>10</v>
      </c>
      <c r="AH316" s="85">
        <f t="shared" si="577"/>
        <v>1</v>
      </c>
      <c r="AI316" s="167"/>
      <c r="AJ316" s="85">
        <f t="shared" si="578"/>
        <v>0</v>
      </c>
      <c r="AK316" s="86">
        <f t="shared" si="579"/>
        <v>0</v>
      </c>
      <c r="AL316" s="85">
        <f t="shared" si="580"/>
        <v>0</v>
      </c>
      <c r="AM316" s="86">
        <f t="shared" si="581"/>
        <v>10</v>
      </c>
      <c r="AN316" s="85">
        <f t="shared" si="582"/>
        <v>1</v>
      </c>
      <c r="AO316" s="167"/>
      <c r="AP316" s="85">
        <f t="shared" si="583"/>
        <v>0</v>
      </c>
      <c r="AQ316" s="86">
        <f t="shared" si="584"/>
        <v>0</v>
      </c>
      <c r="AR316" s="85">
        <f t="shared" si="585"/>
        <v>0</v>
      </c>
      <c r="AS316" s="86">
        <f t="shared" si="586"/>
        <v>10</v>
      </c>
      <c r="AT316" s="85">
        <f t="shared" si="587"/>
        <v>1</v>
      </c>
      <c r="AU316" s="167"/>
      <c r="AV316" s="85">
        <f t="shared" si="588"/>
        <v>0</v>
      </c>
      <c r="AW316" s="86">
        <f t="shared" si="589"/>
        <v>0</v>
      </c>
      <c r="AX316" s="85">
        <f t="shared" si="590"/>
        <v>0</v>
      </c>
      <c r="AY316" s="86">
        <f t="shared" si="591"/>
        <v>10</v>
      </c>
      <c r="AZ316" s="85">
        <f t="shared" si="592"/>
        <v>1</v>
      </c>
    </row>
    <row r="317" spans="1:52" ht="33.75">
      <c r="A317" s="182" t="s">
        <v>4990</v>
      </c>
      <c r="B317" s="174" t="s">
        <v>4460</v>
      </c>
      <c r="C317" s="172" t="s">
        <v>4461</v>
      </c>
      <c r="D317" s="174" t="s">
        <v>3988</v>
      </c>
      <c r="E317" s="175">
        <v>2</v>
      </c>
      <c r="F317" s="175"/>
      <c r="G317" s="175"/>
      <c r="H317" s="175"/>
      <c r="I317" s="175"/>
      <c r="J317" s="205">
        <f t="shared" si="557"/>
        <v>2</v>
      </c>
      <c r="K317" s="175"/>
      <c r="L317" s="85">
        <f t="shared" si="460"/>
        <v>0</v>
      </c>
      <c r="M317" s="86">
        <f t="shared" si="461"/>
        <v>0</v>
      </c>
      <c r="N317" s="85">
        <f t="shared" si="462"/>
        <v>0</v>
      </c>
      <c r="O317" s="86">
        <f t="shared" si="463"/>
        <v>2</v>
      </c>
      <c r="P317" s="85">
        <f t="shared" si="464"/>
        <v>1</v>
      </c>
      <c r="Q317" s="192"/>
      <c r="R317" s="85">
        <f t="shared" si="483"/>
        <v>0</v>
      </c>
      <c r="S317" s="86">
        <f t="shared" si="449"/>
        <v>0</v>
      </c>
      <c r="T317" s="85">
        <f t="shared" si="465"/>
        <v>0</v>
      </c>
      <c r="U317" s="86">
        <f t="shared" si="466"/>
        <v>2</v>
      </c>
      <c r="V317" s="85">
        <f t="shared" si="467"/>
        <v>1</v>
      </c>
      <c r="W317" s="167"/>
      <c r="X317" s="85">
        <f t="shared" si="450"/>
        <v>0</v>
      </c>
      <c r="Y317" s="86">
        <f t="shared" si="451"/>
        <v>0</v>
      </c>
      <c r="Z317" s="85">
        <f t="shared" si="468"/>
        <v>0</v>
      </c>
      <c r="AA317" s="86">
        <f t="shared" si="469"/>
        <v>2</v>
      </c>
      <c r="AB317" s="85">
        <f t="shared" si="470"/>
        <v>1</v>
      </c>
      <c r="AC317" s="167"/>
      <c r="AD317" s="85">
        <f t="shared" si="452"/>
        <v>0</v>
      </c>
      <c r="AE317" s="86">
        <f t="shared" si="453"/>
        <v>0</v>
      </c>
      <c r="AF317" s="85">
        <f t="shared" si="471"/>
        <v>0</v>
      </c>
      <c r="AG317" s="86">
        <f t="shared" si="472"/>
        <v>2</v>
      </c>
      <c r="AH317" s="85">
        <f t="shared" si="473"/>
        <v>1</v>
      </c>
      <c r="AI317" s="167"/>
      <c r="AJ317" s="85">
        <f t="shared" si="454"/>
        <v>0</v>
      </c>
      <c r="AK317" s="86">
        <f t="shared" si="455"/>
        <v>0</v>
      </c>
      <c r="AL317" s="85">
        <f t="shared" si="474"/>
        <v>0</v>
      </c>
      <c r="AM317" s="86">
        <f t="shared" si="475"/>
        <v>2</v>
      </c>
      <c r="AN317" s="85">
        <f t="shared" si="476"/>
        <v>1</v>
      </c>
      <c r="AO317" s="167"/>
      <c r="AP317" s="85">
        <f t="shared" si="456"/>
        <v>0</v>
      </c>
      <c r="AQ317" s="86">
        <f t="shared" si="457"/>
        <v>0</v>
      </c>
      <c r="AR317" s="85">
        <f t="shared" si="477"/>
        <v>0</v>
      </c>
      <c r="AS317" s="86">
        <f t="shared" si="478"/>
        <v>2</v>
      </c>
      <c r="AT317" s="85">
        <f t="shared" si="479"/>
        <v>1</v>
      </c>
      <c r="AU317" s="167"/>
      <c r="AV317" s="85">
        <f t="shared" si="458"/>
        <v>0</v>
      </c>
      <c r="AW317" s="86">
        <f t="shared" si="459"/>
        <v>0</v>
      </c>
      <c r="AX317" s="85">
        <f t="shared" si="480"/>
        <v>0</v>
      </c>
      <c r="AY317" s="86">
        <f t="shared" si="481"/>
        <v>2</v>
      </c>
      <c r="AZ317" s="85">
        <f t="shared" si="482"/>
        <v>1</v>
      </c>
    </row>
    <row r="318" spans="1:52" ht="33.75">
      <c r="A318" s="182" t="s">
        <v>4991</v>
      </c>
      <c r="B318" s="174" t="s">
        <v>4462</v>
      </c>
      <c r="C318" s="172" t="s">
        <v>4463</v>
      </c>
      <c r="D318" s="174" t="s">
        <v>3988</v>
      </c>
      <c r="E318" s="175">
        <v>4</v>
      </c>
      <c r="F318" s="175"/>
      <c r="G318" s="175"/>
      <c r="H318" s="175"/>
      <c r="I318" s="175"/>
      <c r="J318" s="205">
        <f t="shared" si="557"/>
        <v>4</v>
      </c>
      <c r="K318" s="175"/>
      <c r="L318" s="85">
        <f t="shared" si="460"/>
        <v>0</v>
      </c>
      <c r="M318" s="86">
        <f t="shared" si="461"/>
        <v>0</v>
      </c>
      <c r="N318" s="85">
        <f t="shared" si="462"/>
        <v>0</v>
      </c>
      <c r="O318" s="86">
        <f t="shared" si="463"/>
        <v>4</v>
      </c>
      <c r="P318" s="85">
        <f t="shared" si="464"/>
        <v>1</v>
      </c>
      <c r="Q318" s="192"/>
      <c r="R318" s="85">
        <f t="shared" si="483"/>
        <v>0</v>
      </c>
      <c r="S318" s="86">
        <f t="shared" si="449"/>
        <v>0</v>
      </c>
      <c r="T318" s="85">
        <f t="shared" si="465"/>
        <v>0</v>
      </c>
      <c r="U318" s="86">
        <f t="shared" si="466"/>
        <v>4</v>
      </c>
      <c r="V318" s="85">
        <f t="shared" si="467"/>
        <v>1</v>
      </c>
      <c r="W318" s="167"/>
      <c r="X318" s="85">
        <f t="shared" si="450"/>
        <v>0</v>
      </c>
      <c r="Y318" s="86">
        <f t="shared" si="451"/>
        <v>0</v>
      </c>
      <c r="Z318" s="85">
        <f t="shared" si="468"/>
        <v>0</v>
      </c>
      <c r="AA318" s="86">
        <f t="shared" si="469"/>
        <v>4</v>
      </c>
      <c r="AB318" s="85">
        <f t="shared" si="470"/>
        <v>1</v>
      </c>
      <c r="AC318" s="167"/>
      <c r="AD318" s="85">
        <f t="shared" si="452"/>
        <v>0</v>
      </c>
      <c r="AE318" s="86">
        <f t="shared" si="453"/>
        <v>0</v>
      </c>
      <c r="AF318" s="85">
        <f t="shared" si="471"/>
        <v>0</v>
      </c>
      <c r="AG318" s="86">
        <f t="shared" si="472"/>
        <v>4</v>
      </c>
      <c r="AH318" s="85">
        <f t="shared" si="473"/>
        <v>1</v>
      </c>
      <c r="AI318" s="167"/>
      <c r="AJ318" s="85">
        <f t="shared" si="454"/>
        <v>0</v>
      </c>
      <c r="AK318" s="86">
        <f t="shared" si="455"/>
        <v>0</v>
      </c>
      <c r="AL318" s="85">
        <f t="shared" si="474"/>
        <v>0</v>
      </c>
      <c r="AM318" s="86">
        <f t="shared" si="475"/>
        <v>4</v>
      </c>
      <c r="AN318" s="85">
        <f t="shared" si="476"/>
        <v>1</v>
      </c>
      <c r="AO318" s="167"/>
      <c r="AP318" s="85">
        <f t="shared" si="456"/>
        <v>0</v>
      </c>
      <c r="AQ318" s="86">
        <f t="shared" si="457"/>
        <v>0</v>
      </c>
      <c r="AR318" s="85">
        <f t="shared" si="477"/>
        <v>0</v>
      </c>
      <c r="AS318" s="86">
        <f t="shared" si="478"/>
        <v>4</v>
      </c>
      <c r="AT318" s="85">
        <f t="shared" si="479"/>
        <v>1</v>
      </c>
      <c r="AU318" s="167"/>
      <c r="AV318" s="85">
        <f t="shared" si="458"/>
        <v>0</v>
      </c>
      <c r="AW318" s="86">
        <f t="shared" si="459"/>
        <v>0</v>
      </c>
      <c r="AX318" s="85">
        <f t="shared" si="480"/>
        <v>0</v>
      </c>
      <c r="AY318" s="86">
        <f t="shared" si="481"/>
        <v>4</v>
      </c>
      <c r="AZ318" s="85">
        <f t="shared" si="482"/>
        <v>1</v>
      </c>
    </row>
    <row r="319" spans="1:52" ht="33.75">
      <c r="A319" s="182" t="s">
        <v>4992</v>
      </c>
      <c r="B319" s="174" t="s">
        <v>4464</v>
      </c>
      <c r="C319" s="172" t="s">
        <v>4465</v>
      </c>
      <c r="D319" s="174" t="s">
        <v>3988</v>
      </c>
      <c r="E319" s="175">
        <v>4</v>
      </c>
      <c r="F319" s="175"/>
      <c r="G319" s="175"/>
      <c r="H319" s="175"/>
      <c r="I319" s="175"/>
      <c r="J319" s="205">
        <f t="shared" si="557"/>
        <v>4</v>
      </c>
      <c r="K319" s="175"/>
      <c r="L319" s="85">
        <f t="shared" si="460"/>
        <v>0</v>
      </c>
      <c r="M319" s="86">
        <f t="shared" si="461"/>
        <v>0</v>
      </c>
      <c r="N319" s="85">
        <f t="shared" si="462"/>
        <v>0</v>
      </c>
      <c r="O319" s="86">
        <f t="shared" si="463"/>
        <v>4</v>
      </c>
      <c r="P319" s="85">
        <f t="shared" si="464"/>
        <v>1</v>
      </c>
      <c r="Q319" s="192"/>
      <c r="R319" s="85">
        <f t="shared" si="483"/>
        <v>0</v>
      </c>
      <c r="S319" s="86">
        <f t="shared" si="449"/>
        <v>0</v>
      </c>
      <c r="T319" s="85">
        <f t="shared" si="465"/>
        <v>0</v>
      </c>
      <c r="U319" s="86">
        <f t="shared" si="466"/>
        <v>4</v>
      </c>
      <c r="V319" s="85">
        <f t="shared" si="467"/>
        <v>1</v>
      </c>
      <c r="W319" s="167"/>
      <c r="X319" s="85">
        <f t="shared" si="450"/>
        <v>0</v>
      </c>
      <c r="Y319" s="86">
        <f t="shared" si="451"/>
        <v>0</v>
      </c>
      <c r="Z319" s="85">
        <f t="shared" si="468"/>
        <v>0</v>
      </c>
      <c r="AA319" s="86">
        <f t="shared" si="469"/>
        <v>4</v>
      </c>
      <c r="AB319" s="85">
        <f t="shared" si="470"/>
        <v>1</v>
      </c>
      <c r="AC319" s="167"/>
      <c r="AD319" s="85">
        <f t="shared" si="452"/>
        <v>0</v>
      </c>
      <c r="AE319" s="86">
        <f t="shared" si="453"/>
        <v>0</v>
      </c>
      <c r="AF319" s="85">
        <f t="shared" si="471"/>
        <v>0</v>
      </c>
      <c r="AG319" s="86">
        <f t="shared" si="472"/>
        <v>4</v>
      </c>
      <c r="AH319" s="85">
        <f t="shared" si="473"/>
        <v>1</v>
      </c>
      <c r="AI319" s="167"/>
      <c r="AJ319" s="85">
        <f t="shared" si="454"/>
        <v>0</v>
      </c>
      <c r="AK319" s="86">
        <f t="shared" si="455"/>
        <v>0</v>
      </c>
      <c r="AL319" s="85">
        <f t="shared" si="474"/>
        <v>0</v>
      </c>
      <c r="AM319" s="86">
        <f t="shared" si="475"/>
        <v>4</v>
      </c>
      <c r="AN319" s="85">
        <f t="shared" si="476"/>
        <v>1</v>
      </c>
      <c r="AO319" s="167"/>
      <c r="AP319" s="85">
        <f t="shared" si="456"/>
        <v>0</v>
      </c>
      <c r="AQ319" s="86">
        <f t="shared" si="457"/>
        <v>0</v>
      </c>
      <c r="AR319" s="85">
        <f t="shared" si="477"/>
        <v>0</v>
      </c>
      <c r="AS319" s="86">
        <f t="shared" si="478"/>
        <v>4</v>
      </c>
      <c r="AT319" s="85">
        <f t="shared" si="479"/>
        <v>1</v>
      </c>
      <c r="AU319" s="167"/>
      <c r="AV319" s="85">
        <f t="shared" si="458"/>
        <v>0</v>
      </c>
      <c r="AW319" s="86">
        <f t="shared" si="459"/>
        <v>0</v>
      </c>
      <c r="AX319" s="85">
        <f t="shared" si="480"/>
        <v>0</v>
      </c>
      <c r="AY319" s="86">
        <f t="shared" si="481"/>
        <v>4</v>
      </c>
      <c r="AZ319" s="85">
        <f t="shared" si="482"/>
        <v>1</v>
      </c>
    </row>
    <row r="320" spans="1:52" ht="22.5">
      <c r="A320" s="182" t="s">
        <v>4993</v>
      </c>
      <c r="B320" s="174" t="s">
        <v>4466</v>
      </c>
      <c r="C320" s="172" t="s">
        <v>4467</v>
      </c>
      <c r="D320" s="174" t="s">
        <v>3988</v>
      </c>
      <c r="E320" s="175">
        <v>1</v>
      </c>
      <c r="F320" s="175"/>
      <c r="G320" s="175"/>
      <c r="H320" s="175"/>
      <c r="I320" s="175"/>
      <c r="J320" s="205">
        <f t="shared" si="557"/>
        <v>1</v>
      </c>
      <c r="K320" s="175"/>
      <c r="L320" s="85">
        <f t="shared" si="460"/>
        <v>0</v>
      </c>
      <c r="M320" s="86">
        <f t="shared" si="461"/>
        <v>0</v>
      </c>
      <c r="N320" s="85">
        <f t="shared" si="462"/>
        <v>0</v>
      </c>
      <c r="O320" s="86">
        <f t="shared" si="463"/>
        <v>1</v>
      </c>
      <c r="P320" s="85">
        <f t="shared" si="464"/>
        <v>1</v>
      </c>
      <c r="Q320" s="192"/>
      <c r="R320" s="85">
        <f t="shared" si="483"/>
        <v>0</v>
      </c>
      <c r="S320" s="86">
        <f t="shared" si="449"/>
        <v>0</v>
      </c>
      <c r="T320" s="85">
        <f t="shared" si="465"/>
        <v>0</v>
      </c>
      <c r="U320" s="86">
        <f t="shared" si="466"/>
        <v>1</v>
      </c>
      <c r="V320" s="85">
        <f t="shared" si="467"/>
        <v>1</v>
      </c>
      <c r="W320" s="167"/>
      <c r="X320" s="85">
        <f t="shared" si="450"/>
        <v>0</v>
      </c>
      <c r="Y320" s="86">
        <f t="shared" si="451"/>
        <v>0</v>
      </c>
      <c r="Z320" s="85">
        <f t="shared" si="468"/>
        <v>0</v>
      </c>
      <c r="AA320" s="86">
        <f t="shared" si="469"/>
        <v>1</v>
      </c>
      <c r="AB320" s="85">
        <f t="shared" si="470"/>
        <v>1</v>
      </c>
      <c r="AC320" s="167"/>
      <c r="AD320" s="85">
        <f t="shared" si="452"/>
        <v>0</v>
      </c>
      <c r="AE320" s="86">
        <f t="shared" si="453"/>
        <v>0</v>
      </c>
      <c r="AF320" s="85">
        <f t="shared" si="471"/>
        <v>0</v>
      </c>
      <c r="AG320" s="86">
        <f t="shared" si="472"/>
        <v>1</v>
      </c>
      <c r="AH320" s="85">
        <f t="shared" si="473"/>
        <v>1</v>
      </c>
      <c r="AI320" s="167"/>
      <c r="AJ320" s="85">
        <f t="shared" si="454"/>
        <v>0</v>
      </c>
      <c r="AK320" s="86">
        <f t="shared" si="455"/>
        <v>0</v>
      </c>
      <c r="AL320" s="85">
        <f t="shared" si="474"/>
        <v>0</v>
      </c>
      <c r="AM320" s="86">
        <f t="shared" si="475"/>
        <v>1</v>
      </c>
      <c r="AN320" s="85">
        <f t="shared" si="476"/>
        <v>1</v>
      </c>
      <c r="AO320" s="167"/>
      <c r="AP320" s="85">
        <f t="shared" si="456"/>
        <v>0</v>
      </c>
      <c r="AQ320" s="86">
        <f t="shared" si="457"/>
        <v>0</v>
      </c>
      <c r="AR320" s="85">
        <f t="shared" si="477"/>
        <v>0</v>
      </c>
      <c r="AS320" s="86">
        <f t="shared" si="478"/>
        <v>1</v>
      </c>
      <c r="AT320" s="85">
        <f t="shared" si="479"/>
        <v>1</v>
      </c>
      <c r="AU320" s="167"/>
      <c r="AV320" s="85">
        <f t="shared" si="458"/>
        <v>0</v>
      </c>
      <c r="AW320" s="86">
        <f t="shared" si="459"/>
        <v>0</v>
      </c>
      <c r="AX320" s="85">
        <f t="shared" si="480"/>
        <v>0</v>
      </c>
      <c r="AY320" s="86">
        <f t="shared" si="481"/>
        <v>1</v>
      </c>
      <c r="AZ320" s="85">
        <f t="shared" si="482"/>
        <v>1</v>
      </c>
    </row>
    <row r="321" spans="1:52" ht="16.5">
      <c r="A321" s="181" t="s">
        <v>4994</v>
      </c>
      <c r="B321" s="178" t="s">
        <v>3877</v>
      </c>
      <c r="C321" s="179"/>
      <c r="D321" s="179"/>
      <c r="E321" s="179"/>
      <c r="F321" s="179"/>
      <c r="G321" s="179"/>
      <c r="H321" s="179"/>
      <c r="I321" s="179"/>
      <c r="J321" s="179"/>
      <c r="K321" s="175"/>
      <c r="L321" s="85"/>
      <c r="M321" s="85"/>
      <c r="N321" s="85"/>
      <c r="O321" s="85"/>
      <c r="P321" s="85"/>
      <c r="Q321" s="193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</row>
    <row r="322" spans="1:52" ht="33.75">
      <c r="A322" s="182" t="s">
        <v>4996</v>
      </c>
      <c r="B322" s="174" t="s">
        <v>4468</v>
      </c>
      <c r="C322" s="172" t="s">
        <v>4469</v>
      </c>
      <c r="D322" s="174" t="s">
        <v>3969</v>
      </c>
      <c r="E322" s="175">
        <v>1</v>
      </c>
      <c r="F322" s="175"/>
      <c r="G322" s="175"/>
      <c r="H322" s="175"/>
      <c r="I322" s="175"/>
      <c r="J322" s="205">
        <f t="shared" ref="J322:J329" si="593">IF(D322="","",SUM(E322,F322,H322))</f>
        <v>1</v>
      </c>
      <c r="K322" s="175"/>
      <c r="L322" s="85">
        <f t="shared" si="460"/>
        <v>0</v>
      </c>
      <c r="M322" s="86">
        <f t="shared" si="461"/>
        <v>0</v>
      </c>
      <c r="N322" s="85">
        <f t="shared" si="462"/>
        <v>0</v>
      </c>
      <c r="O322" s="86">
        <f t="shared" si="463"/>
        <v>1</v>
      </c>
      <c r="P322" s="85">
        <f t="shared" si="464"/>
        <v>1</v>
      </c>
      <c r="Q322" s="192"/>
      <c r="R322" s="85">
        <f t="shared" si="483"/>
        <v>0</v>
      </c>
      <c r="S322" s="86">
        <f t="shared" si="449"/>
        <v>0</v>
      </c>
      <c r="T322" s="85">
        <f t="shared" si="465"/>
        <v>0</v>
      </c>
      <c r="U322" s="86">
        <f t="shared" si="466"/>
        <v>1</v>
      </c>
      <c r="V322" s="85">
        <f t="shared" si="467"/>
        <v>1</v>
      </c>
      <c r="W322" s="167"/>
      <c r="X322" s="85">
        <f t="shared" si="450"/>
        <v>0</v>
      </c>
      <c r="Y322" s="86">
        <f t="shared" si="451"/>
        <v>0</v>
      </c>
      <c r="Z322" s="85">
        <f t="shared" si="468"/>
        <v>0</v>
      </c>
      <c r="AA322" s="86">
        <f t="shared" si="469"/>
        <v>1</v>
      </c>
      <c r="AB322" s="85">
        <f t="shared" si="470"/>
        <v>1</v>
      </c>
      <c r="AC322" s="167"/>
      <c r="AD322" s="85">
        <f t="shared" si="452"/>
        <v>0</v>
      </c>
      <c r="AE322" s="86">
        <f t="shared" si="453"/>
        <v>0</v>
      </c>
      <c r="AF322" s="85">
        <f t="shared" si="471"/>
        <v>0</v>
      </c>
      <c r="AG322" s="86">
        <f t="shared" si="472"/>
        <v>1</v>
      </c>
      <c r="AH322" s="85">
        <f t="shared" si="473"/>
        <v>1</v>
      </c>
      <c r="AI322" s="167"/>
      <c r="AJ322" s="85">
        <f t="shared" si="454"/>
        <v>0</v>
      </c>
      <c r="AK322" s="86">
        <f t="shared" si="455"/>
        <v>0</v>
      </c>
      <c r="AL322" s="85">
        <f t="shared" si="474"/>
        <v>0</v>
      </c>
      <c r="AM322" s="86">
        <f t="shared" si="475"/>
        <v>1</v>
      </c>
      <c r="AN322" s="85">
        <f t="shared" si="476"/>
        <v>1</v>
      </c>
      <c r="AO322" s="167"/>
      <c r="AP322" s="85">
        <f t="shared" si="456"/>
        <v>0</v>
      </c>
      <c r="AQ322" s="86">
        <f t="shared" si="457"/>
        <v>0</v>
      </c>
      <c r="AR322" s="85">
        <f t="shared" si="477"/>
        <v>0</v>
      </c>
      <c r="AS322" s="86">
        <f t="shared" si="478"/>
        <v>1</v>
      </c>
      <c r="AT322" s="85">
        <f t="shared" si="479"/>
        <v>1</v>
      </c>
      <c r="AU322" s="167"/>
      <c r="AV322" s="85">
        <f t="shared" si="458"/>
        <v>0</v>
      </c>
      <c r="AW322" s="86">
        <f t="shared" si="459"/>
        <v>0</v>
      </c>
      <c r="AX322" s="85">
        <f t="shared" si="480"/>
        <v>0</v>
      </c>
      <c r="AY322" s="86">
        <f t="shared" si="481"/>
        <v>1</v>
      </c>
      <c r="AZ322" s="85">
        <f t="shared" si="482"/>
        <v>1</v>
      </c>
    </row>
    <row r="323" spans="1:52" ht="22.5">
      <c r="A323" s="182" t="s">
        <v>4997</v>
      </c>
      <c r="B323" s="174" t="s">
        <v>4438</v>
      </c>
      <c r="C323" s="172" t="s">
        <v>4439</v>
      </c>
      <c r="D323" s="174" t="s">
        <v>3969</v>
      </c>
      <c r="E323" s="175">
        <v>1</v>
      </c>
      <c r="F323" s="175"/>
      <c r="G323" s="175"/>
      <c r="H323" s="175"/>
      <c r="I323" s="175"/>
      <c r="J323" s="205">
        <f t="shared" si="593"/>
        <v>1</v>
      </c>
      <c r="K323" s="175"/>
      <c r="L323" s="85">
        <f t="shared" si="460"/>
        <v>0</v>
      </c>
      <c r="M323" s="86">
        <f t="shared" si="461"/>
        <v>0</v>
      </c>
      <c r="N323" s="85">
        <f t="shared" si="462"/>
        <v>0</v>
      </c>
      <c r="O323" s="86">
        <f t="shared" si="463"/>
        <v>1</v>
      </c>
      <c r="P323" s="85">
        <f t="shared" si="464"/>
        <v>1</v>
      </c>
      <c r="Q323" s="192"/>
      <c r="R323" s="85">
        <f t="shared" si="483"/>
        <v>0</v>
      </c>
      <c r="S323" s="86">
        <f t="shared" si="449"/>
        <v>0</v>
      </c>
      <c r="T323" s="85">
        <f t="shared" si="465"/>
        <v>0</v>
      </c>
      <c r="U323" s="86">
        <f t="shared" si="466"/>
        <v>1</v>
      </c>
      <c r="V323" s="85">
        <f t="shared" si="467"/>
        <v>1</v>
      </c>
      <c r="W323" s="167"/>
      <c r="X323" s="85">
        <f t="shared" si="450"/>
        <v>0</v>
      </c>
      <c r="Y323" s="86">
        <f t="shared" si="451"/>
        <v>0</v>
      </c>
      <c r="Z323" s="85">
        <f t="shared" si="468"/>
        <v>0</v>
      </c>
      <c r="AA323" s="86">
        <f t="shared" si="469"/>
        <v>1</v>
      </c>
      <c r="AB323" s="85">
        <f t="shared" si="470"/>
        <v>1</v>
      </c>
      <c r="AC323" s="167"/>
      <c r="AD323" s="85">
        <f t="shared" si="452"/>
        <v>0</v>
      </c>
      <c r="AE323" s="86">
        <f t="shared" si="453"/>
        <v>0</v>
      </c>
      <c r="AF323" s="85">
        <f t="shared" si="471"/>
        <v>0</v>
      </c>
      <c r="AG323" s="86">
        <f t="shared" si="472"/>
        <v>1</v>
      </c>
      <c r="AH323" s="85">
        <f t="shared" si="473"/>
        <v>1</v>
      </c>
      <c r="AI323" s="167"/>
      <c r="AJ323" s="85">
        <f t="shared" si="454"/>
        <v>0</v>
      </c>
      <c r="AK323" s="86">
        <f t="shared" si="455"/>
        <v>0</v>
      </c>
      <c r="AL323" s="85">
        <f t="shared" si="474"/>
        <v>0</v>
      </c>
      <c r="AM323" s="86">
        <f t="shared" si="475"/>
        <v>1</v>
      </c>
      <c r="AN323" s="85">
        <f t="shared" si="476"/>
        <v>1</v>
      </c>
      <c r="AO323" s="167"/>
      <c r="AP323" s="85">
        <f t="shared" si="456"/>
        <v>0</v>
      </c>
      <c r="AQ323" s="86">
        <f t="shared" si="457"/>
        <v>0</v>
      </c>
      <c r="AR323" s="85">
        <f t="shared" si="477"/>
        <v>0</v>
      </c>
      <c r="AS323" s="86">
        <f t="shared" si="478"/>
        <v>1</v>
      </c>
      <c r="AT323" s="85">
        <f t="shared" si="479"/>
        <v>1</v>
      </c>
      <c r="AU323" s="167"/>
      <c r="AV323" s="85">
        <f t="shared" si="458"/>
        <v>0</v>
      </c>
      <c r="AW323" s="86">
        <f t="shared" si="459"/>
        <v>0</v>
      </c>
      <c r="AX323" s="85">
        <f t="shared" si="480"/>
        <v>0</v>
      </c>
      <c r="AY323" s="86">
        <f t="shared" si="481"/>
        <v>1</v>
      </c>
      <c r="AZ323" s="85">
        <f t="shared" si="482"/>
        <v>1</v>
      </c>
    </row>
    <row r="324" spans="1:52" ht="22.5">
      <c r="A324" s="182" t="s">
        <v>4998</v>
      </c>
      <c r="B324" s="174" t="s">
        <v>4442</v>
      </c>
      <c r="C324" s="172" t="s">
        <v>4443</v>
      </c>
      <c r="D324" s="174" t="s">
        <v>3969</v>
      </c>
      <c r="E324" s="175">
        <v>1</v>
      </c>
      <c r="F324" s="175"/>
      <c r="G324" s="175"/>
      <c r="H324" s="175"/>
      <c r="I324" s="175"/>
      <c r="J324" s="205">
        <f t="shared" si="593"/>
        <v>1</v>
      </c>
      <c r="K324" s="175"/>
      <c r="L324" s="85">
        <f t="shared" si="460"/>
        <v>0</v>
      </c>
      <c r="M324" s="86">
        <f t="shared" si="461"/>
        <v>0</v>
      </c>
      <c r="N324" s="85">
        <f t="shared" si="462"/>
        <v>0</v>
      </c>
      <c r="O324" s="86">
        <f t="shared" si="463"/>
        <v>1</v>
      </c>
      <c r="P324" s="85">
        <f t="shared" si="464"/>
        <v>1</v>
      </c>
      <c r="Q324" s="192"/>
      <c r="R324" s="85">
        <f t="shared" si="483"/>
        <v>0</v>
      </c>
      <c r="S324" s="86">
        <f t="shared" si="449"/>
        <v>0</v>
      </c>
      <c r="T324" s="85">
        <f t="shared" si="465"/>
        <v>0</v>
      </c>
      <c r="U324" s="86">
        <f t="shared" si="466"/>
        <v>1</v>
      </c>
      <c r="V324" s="85">
        <f t="shared" si="467"/>
        <v>1</v>
      </c>
      <c r="W324" s="167"/>
      <c r="X324" s="85">
        <f t="shared" si="450"/>
        <v>0</v>
      </c>
      <c r="Y324" s="86">
        <f t="shared" si="451"/>
        <v>0</v>
      </c>
      <c r="Z324" s="85">
        <f t="shared" si="468"/>
        <v>0</v>
      </c>
      <c r="AA324" s="86">
        <f t="shared" si="469"/>
        <v>1</v>
      </c>
      <c r="AB324" s="85">
        <f t="shared" si="470"/>
        <v>1</v>
      </c>
      <c r="AC324" s="167"/>
      <c r="AD324" s="85">
        <f t="shared" si="452"/>
        <v>0</v>
      </c>
      <c r="AE324" s="86">
        <f t="shared" si="453"/>
        <v>0</v>
      </c>
      <c r="AF324" s="85">
        <f t="shared" si="471"/>
        <v>0</v>
      </c>
      <c r="AG324" s="86">
        <f t="shared" si="472"/>
        <v>1</v>
      </c>
      <c r="AH324" s="85">
        <f t="shared" si="473"/>
        <v>1</v>
      </c>
      <c r="AI324" s="167"/>
      <c r="AJ324" s="85">
        <f t="shared" si="454"/>
        <v>0</v>
      </c>
      <c r="AK324" s="86">
        <f t="shared" si="455"/>
        <v>0</v>
      </c>
      <c r="AL324" s="85">
        <f t="shared" si="474"/>
        <v>0</v>
      </c>
      <c r="AM324" s="86">
        <f t="shared" si="475"/>
        <v>1</v>
      </c>
      <c r="AN324" s="85">
        <f t="shared" si="476"/>
        <v>1</v>
      </c>
      <c r="AO324" s="167"/>
      <c r="AP324" s="85">
        <f t="shared" si="456"/>
        <v>0</v>
      </c>
      <c r="AQ324" s="86">
        <f t="shared" si="457"/>
        <v>0</v>
      </c>
      <c r="AR324" s="85">
        <f t="shared" si="477"/>
        <v>0</v>
      </c>
      <c r="AS324" s="86">
        <f t="shared" si="478"/>
        <v>1</v>
      </c>
      <c r="AT324" s="85">
        <f t="shared" si="479"/>
        <v>1</v>
      </c>
      <c r="AU324" s="167"/>
      <c r="AV324" s="85">
        <f t="shared" si="458"/>
        <v>0</v>
      </c>
      <c r="AW324" s="86">
        <f t="shared" si="459"/>
        <v>0</v>
      </c>
      <c r="AX324" s="85">
        <f t="shared" si="480"/>
        <v>0</v>
      </c>
      <c r="AY324" s="86">
        <f t="shared" si="481"/>
        <v>1</v>
      </c>
      <c r="AZ324" s="85">
        <f t="shared" si="482"/>
        <v>1</v>
      </c>
    </row>
    <row r="325" spans="1:52" ht="22.5">
      <c r="A325" s="182" t="s">
        <v>4999</v>
      </c>
      <c r="B325" s="174" t="s">
        <v>4448</v>
      </c>
      <c r="C325" s="172" t="s">
        <v>4449</v>
      </c>
      <c r="D325" s="174" t="s">
        <v>3969</v>
      </c>
      <c r="E325" s="175">
        <v>1</v>
      </c>
      <c r="F325" s="175"/>
      <c r="G325" s="175"/>
      <c r="H325" s="175"/>
      <c r="I325" s="175"/>
      <c r="J325" s="205">
        <f t="shared" si="593"/>
        <v>1</v>
      </c>
      <c r="K325" s="175"/>
      <c r="L325" s="85">
        <f t="shared" si="460"/>
        <v>0</v>
      </c>
      <c r="M325" s="86">
        <f t="shared" si="461"/>
        <v>0</v>
      </c>
      <c r="N325" s="85">
        <f t="shared" si="462"/>
        <v>0</v>
      </c>
      <c r="O325" s="86">
        <f t="shared" si="463"/>
        <v>1</v>
      </c>
      <c r="P325" s="85">
        <f t="shared" si="464"/>
        <v>1</v>
      </c>
      <c r="Q325" s="192"/>
      <c r="R325" s="85">
        <f t="shared" si="483"/>
        <v>0</v>
      </c>
      <c r="S325" s="86">
        <f t="shared" si="449"/>
        <v>0</v>
      </c>
      <c r="T325" s="85">
        <f t="shared" si="465"/>
        <v>0</v>
      </c>
      <c r="U325" s="86">
        <f t="shared" si="466"/>
        <v>1</v>
      </c>
      <c r="V325" s="85">
        <f t="shared" si="467"/>
        <v>1</v>
      </c>
      <c r="W325" s="167"/>
      <c r="X325" s="85">
        <f t="shared" si="450"/>
        <v>0</v>
      </c>
      <c r="Y325" s="86">
        <f t="shared" si="451"/>
        <v>0</v>
      </c>
      <c r="Z325" s="85">
        <f t="shared" si="468"/>
        <v>0</v>
      </c>
      <c r="AA325" s="86">
        <f t="shared" si="469"/>
        <v>1</v>
      </c>
      <c r="AB325" s="85">
        <f t="shared" si="470"/>
        <v>1</v>
      </c>
      <c r="AC325" s="167"/>
      <c r="AD325" s="85">
        <f t="shared" si="452"/>
        <v>0</v>
      </c>
      <c r="AE325" s="86">
        <f t="shared" si="453"/>
        <v>0</v>
      </c>
      <c r="AF325" s="85">
        <f t="shared" si="471"/>
        <v>0</v>
      </c>
      <c r="AG325" s="86">
        <f t="shared" si="472"/>
        <v>1</v>
      </c>
      <c r="AH325" s="85">
        <f t="shared" si="473"/>
        <v>1</v>
      </c>
      <c r="AI325" s="167"/>
      <c r="AJ325" s="85">
        <f t="shared" si="454"/>
        <v>0</v>
      </c>
      <c r="AK325" s="86">
        <f t="shared" si="455"/>
        <v>0</v>
      </c>
      <c r="AL325" s="85">
        <f t="shared" si="474"/>
        <v>0</v>
      </c>
      <c r="AM325" s="86">
        <f t="shared" si="475"/>
        <v>1</v>
      </c>
      <c r="AN325" s="85">
        <f t="shared" si="476"/>
        <v>1</v>
      </c>
      <c r="AO325" s="167"/>
      <c r="AP325" s="85">
        <f t="shared" si="456"/>
        <v>0</v>
      </c>
      <c r="AQ325" s="86">
        <f t="shared" si="457"/>
        <v>0</v>
      </c>
      <c r="AR325" s="85">
        <f t="shared" si="477"/>
        <v>0</v>
      </c>
      <c r="AS325" s="86">
        <f t="shared" si="478"/>
        <v>1</v>
      </c>
      <c r="AT325" s="85">
        <f t="shared" si="479"/>
        <v>1</v>
      </c>
      <c r="AU325" s="167"/>
      <c r="AV325" s="85">
        <f t="shared" si="458"/>
        <v>0</v>
      </c>
      <c r="AW325" s="86">
        <f t="shared" si="459"/>
        <v>0</v>
      </c>
      <c r="AX325" s="85">
        <f t="shared" si="480"/>
        <v>0</v>
      </c>
      <c r="AY325" s="86">
        <f t="shared" si="481"/>
        <v>1</v>
      </c>
      <c r="AZ325" s="85">
        <f t="shared" si="482"/>
        <v>1</v>
      </c>
    </row>
    <row r="326" spans="1:52" ht="22.5">
      <c r="A326" s="182" t="s">
        <v>5000</v>
      </c>
      <c r="B326" s="174" t="s">
        <v>4450</v>
      </c>
      <c r="C326" s="172" t="s">
        <v>4451</v>
      </c>
      <c r="D326" s="174" t="s">
        <v>3969</v>
      </c>
      <c r="E326" s="175">
        <v>1</v>
      </c>
      <c r="F326" s="175"/>
      <c r="G326" s="175"/>
      <c r="H326" s="175"/>
      <c r="I326" s="175"/>
      <c r="J326" s="205">
        <f t="shared" si="593"/>
        <v>1</v>
      </c>
      <c r="K326" s="175"/>
      <c r="L326" s="85">
        <f t="shared" si="460"/>
        <v>0</v>
      </c>
      <c r="M326" s="86">
        <f t="shared" si="461"/>
        <v>0</v>
      </c>
      <c r="N326" s="85">
        <f t="shared" si="462"/>
        <v>0</v>
      </c>
      <c r="O326" s="86">
        <f t="shared" si="463"/>
        <v>1</v>
      </c>
      <c r="P326" s="85">
        <f t="shared" si="464"/>
        <v>1</v>
      </c>
      <c r="Q326" s="192"/>
      <c r="R326" s="85">
        <f t="shared" si="483"/>
        <v>0</v>
      </c>
      <c r="S326" s="86">
        <f t="shared" si="449"/>
        <v>0</v>
      </c>
      <c r="T326" s="85">
        <f t="shared" si="465"/>
        <v>0</v>
      </c>
      <c r="U326" s="86">
        <f t="shared" si="466"/>
        <v>1</v>
      </c>
      <c r="V326" s="85">
        <f t="shared" si="467"/>
        <v>1</v>
      </c>
      <c r="W326" s="167"/>
      <c r="X326" s="85">
        <f t="shared" si="450"/>
        <v>0</v>
      </c>
      <c r="Y326" s="86">
        <f t="shared" si="451"/>
        <v>0</v>
      </c>
      <c r="Z326" s="85">
        <f t="shared" si="468"/>
        <v>0</v>
      </c>
      <c r="AA326" s="86">
        <f t="shared" si="469"/>
        <v>1</v>
      </c>
      <c r="AB326" s="85">
        <f t="shared" si="470"/>
        <v>1</v>
      </c>
      <c r="AC326" s="167"/>
      <c r="AD326" s="85">
        <f t="shared" si="452"/>
        <v>0</v>
      </c>
      <c r="AE326" s="86">
        <f t="shared" si="453"/>
        <v>0</v>
      </c>
      <c r="AF326" s="85">
        <f t="shared" si="471"/>
        <v>0</v>
      </c>
      <c r="AG326" s="86">
        <f t="shared" si="472"/>
        <v>1</v>
      </c>
      <c r="AH326" s="85">
        <f t="shared" si="473"/>
        <v>1</v>
      </c>
      <c r="AI326" s="167"/>
      <c r="AJ326" s="85">
        <f t="shared" si="454"/>
        <v>0</v>
      </c>
      <c r="AK326" s="86">
        <f t="shared" si="455"/>
        <v>0</v>
      </c>
      <c r="AL326" s="85">
        <f t="shared" si="474"/>
        <v>0</v>
      </c>
      <c r="AM326" s="86">
        <f t="shared" si="475"/>
        <v>1</v>
      </c>
      <c r="AN326" s="85">
        <f t="shared" si="476"/>
        <v>1</v>
      </c>
      <c r="AO326" s="167"/>
      <c r="AP326" s="85">
        <f t="shared" si="456"/>
        <v>0</v>
      </c>
      <c r="AQ326" s="86">
        <f t="shared" si="457"/>
        <v>0</v>
      </c>
      <c r="AR326" s="85">
        <f t="shared" si="477"/>
        <v>0</v>
      </c>
      <c r="AS326" s="86">
        <f t="shared" si="478"/>
        <v>1</v>
      </c>
      <c r="AT326" s="85">
        <f t="shared" si="479"/>
        <v>1</v>
      </c>
      <c r="AU326" s="167"/>
      <c r="AV326" s="85">
        <f t="shared" si="458"/>
        <v>0</v>
      </c>
      <c r="AW326" s="86">
        <f t="shared" si="459"/>
        <v>0</v>
      </c>
      <c r="AX326" s="85">
        <f t="shared" si="480"/>
        <v>0</v>
      </c>
      <c r="AY326" s="86">
        <f t="shared" si="481"/>
        <v>1</v>
      </c>
      <c r="AZ326" s="85">
        <f t="shared" si="482"/>
        <v>1</v>
      </c>
    </row>
    <row r="327" spans="1:52" ht="22.5">
      <c r="A327" s="182" t="s">
        <v>5001</v>
      </c>
      <c r="B327" s="174" t="s">
        <v>4470</v>
      </c>
      <c r="C327" s="172" t="s">
        <v>4471</v>
      </c>
      <c r="D327" s="174" t="s">
        <v>3969</v>
      </c>
      <c r="E327" s="175">
        <v>1</v>
      </c>
      <c r="F327" s="175"/>
      <c r="G327" s="175"/>
      <c r="H327" s="175"/>
      <c r="I327" s="175"/>
      <c r="J327" s="205">
        <f t="shared" si="593"/>
        <v>1</v>
      </c>
      <c r="K327" s="175"/>
      <c r="L327" s="85">
        <f t="shared" si="460"/>
        <v>0</v>
      </c>
      <c r="M327" s="86">
        <f t="shared" si="461"/>
        <v>0</v>
      </c>
      <c r="N327" s="85">
        <f t="shared" si="462"/>
        <v>0</v>
      </c>
      <c r="O327" s="86">
        <f t="shared" si="463"/>
        <v>1</v>
      </c>
      <c r="P327" s="85">
        <f t="shared" si="464"/>
        <v>1</v>
      </c>
      <c r="Q327" s="192"/>
      <c r="R327" s="85">
        <f t="shared" si="483"/>
        <v>0</v>
      </c>
      <c r="S327" s="86">
        <f t="shared" ref="S327:S395" si="594">IF($B327="","",SUM(Q327+M327))</f>
        <v>0</v>
      </c>
      <c r="T327" s="85">
        <f t="shared" si="465"/>
        <v>0</v>
      </c>
      <c r="U327" s="86">
        <f t="shared" si="466"/>
        <v>1</v>
      </c>
      <c r="V327" s="85">
        <f t="shared" si="467"/>
        <v>1</v>
      </c>
      <c r="W327" s="167"/>
      <c r="X327" s="85">
        <f t="shared" ref="X327:X395" si="595">IF($C327="","",W327/$E327)</f>
        <v>0</v>
      </c>
      <c r="Y327" s="86">
        <f t="shared" ref="Y327:Y395" si="596">IF($B327="","",SUM(W327+S327))</f>
        <v>0</v>
      </c>
      <c r="Z327" s="85">
        <f t="shared" si="468"/>
        <v>0</v>
      </c>
      <c r="AA327" s="86">
        <f t="shared" si="469"/>
        <v>1</v>
      </c>
      <c r="AB327" s="85">
        <f t="shared" si="470"/>
        <v>1</v>
      </c>
      <c r="AC327" s="167"/>
      <c r="AD327" s="85">
        <f t="shared" ref="AD327:AD395" si="597">IF($C327="","",AC327/$E327)</f>
        <v>0</v>
      </c>
      <c r="AE327" s="86">
        <f t="shared" ref="AE327:AE395" si="598">IF($B327="","",SUM(AC327+Y327))</f>
        <v>0</v>
      </c>
      <c r="AF327" s="85">
        <f t="shared" si="471"/>
        <v>0</v>
      </c>
      <c r="AG327" s="86">
        <f t="shared" si="472"/>
        <v>1</v>
      </c>
      <c r="AH327" s="85">
        <f t="shared" si="473"/>
        <v>1</v>
      </c>
      <c r="AI327" s="167"/>
      <c r="AJ327" s="85">
        <f t="shared" ref="AJ327:AJ395" si="599">IF($C327="","",AI327/$E327)</f>
        <v>0</v>
      </c>
      <c r="AK327" s="86">
        <f t="shared" ref="AK327:AK395" si="600">IF($B327="","",SUM(AI327+AE327))</f>
        <v>0</v>
      </c>
      <c r="AL327" s="85">
        <f t="shared" si="474"/>
        <v>0</v>
      </c>
      <c r="AM327" s="86">
        <f t="shared" si="475"/>
        <v>1</v>
      </c>
      <c r="AN327" s="85">
        <f t="shared" si="476"/>
        <v>1</v>
      </c>
      <c r="AO327" s="167"/>
      <c r="AP327" s="85">
        <f t="shared" ref="AP327:AP395" si="601">IF($C327="","",AO327/$E327)</f>
        <v>0</v>
      </c>
      <c r="AQ327" s="86">
        <f t="shared" ref="AQ327:AQ395" si="602">IF($B327="","",SUM(AO327+AK327))</f>
        <v>0</v>
      </c>
      <c r="AR327" s="85">
        <f t="shared" si="477"/>
        <v>0</v>
      </c>
      <c r="AS327" s="86">
        <f t="shared" si="478"/>
        <v>1</v>
      </c>
      <c r="AT327" s="85">
        <f t="shared" si="479"/>
        <v>1</v>
      </c>
      <c r="AU327" s="167"/>
      <c r="AV327" s="85">
        <f t="shared" ref="AV327:AV395" si="603">IF($C327="","",AU327/$E327)</f>
        <v>0</v>
      </c>
      <c r="AW327" s="86">
        <f t="shared" ref="AW327:AW395" si="604">IF($B327="","",SUM(AU327+AQ327))</f>
        <v>0</v>
      </c>
      <c r="AX327" s="85">
        <f t="shared" si="480"/>
        <v>0</v>
      </c>
      <c r="AY327" s="86">
        <f t="shared" si="481"/>
        <v>1</v>
      </c>
      <c r="AZ327" s="85">
        <f t="shared" si="482"/>
        <v>1</v>
      </c>
    </row>
    <row r="328" spans="1:52" ht="45">
      <c r="A328" s="182" t="s">
        <v>5002</v>
      </c>
      <c r="B328" s="174" t="s">
        <v>4472</v>
      </c>
      <c r="C328" s="172" t="s">
        <v>4473</v>
      </c>
      <c r="D328" s="174" t="s">
        <v>3969</v>
      </c>
      <c r="E328" s="175">
        <v>1</v>
      </c>
      <c r="F328" s="175"/>
      <c r="G328" s="175"/>
      <c r="H328" s="175"/>
      <c r="I328" s="175"/>
      <c r="J328" s="205">
        <f t="shared" si="593"/>
        <v>1</v>
      </c>
      <c r="K328" s="175"/>
      <c r="L328" s="85">
        <f t="shared" ref="L328" si="605">IF($C328="","",K328/$E328)</f>
        <v>0</v>
      </c>
      <c r="M328" s="86">
        <f t="shared" ref="M328" si="606">IF($B328="","",SUM(K328))</f>
        <v>0</v>
      </c>
      <c r="N328" s="85">
        <f t="shared" ref="N328" si="607">IF($B328="","",M328/$E328)</f>
        <v>0</v>
      </c>
      <c r="O328" s="86">
        <f t="shared" ref="O328" si="608">IF($B328="","",$E328-M328)</f>
        <v>1</v>
      </c>
      <c r="P328" s="85">
        <f t="shared" ref="P328" si="609">IF($B328="","",O328/$E328)</f>
        <v>1</v>
      </c>
      <c r="Q328" s="192"/>
      <c r="R328" s="85">
        <f t="shared" ref="R328" si="610">IF($C328="","",Q328/$E328)</f>
        <v>0</v>
      </c>
      <c r="S328" s="86">
        <f t="shared" ref="S328" si="611">IF($B328="","",SUM(Q328+M328))</f>
        <v>0</v>
      </c>
      <c r="T328" s="85">
        <f t="shared" ref="T328" si="612">IF($B328="","",S328/$E328)</f>
        <v>0</v>
      </c>
      <c r="U328" s="86">
        <f t="shared" ref="U328" si="613">IF($B328="","",$E328-S328)</f>
        <v>1</v>
      </c>
      <c r="V328" s="85">
        <f t="shared" ref="V328" si="614">IF($B328="","",U328/$E328)</f>
        <v>1</v>
      </c>
      <c r="W328" s="167"/>
      <c r="X328" s="85">
        <f t="shared" ref="X328" si="615">IF($C328="","",W328/$E328)</f>
        <v>0</v>
      </c>
      <c r="Y328" s="86">
        <f t="shared" ref="Y328" si="616">IF($B328="","",SUM(W328+S328))</f>
        <v>0</v>
      </c>
      <c r="Z328" s="85">
        <f t="shared" ref="Z328" si="617">IF($B328="","",Y328/$E328)</f>
        <v>0</v>
      </c>
      <c r="AA328" s="86">
        <f t="shared" ref="AA328" si="618">IF($B328="","",$E328-Y328)</f>
        <v>1</v>
      </c>
      <c r="AB328" s="85">
        <f t="shared" ref="AB328" si="619">IF($B328="","",AA328/$E328)</f>
        <v>1</v>
      </c>
      <c r="AC328" s="167"/>
      <c r="AD328" s="85">
        <f t="shared" ref="AD328" si="620">IF($C328="","",AC328/$E328)</f>
        <v>0</v>
      </c>
      <c r="AE328" s="86">
        <f t="shared" ref="AE328" si="621">IF($B328="","",SUM(AC328+Y328))</f>
        <v>0</v>
      </c>
      <c r="AF328" s="85">
        <f t="shared" ref="AF328" si="622">IF($B328="","",AE328/$E328)</f>
        <v>0</v>
      </c>
      <c r="AG328" s="86">
        <f t="shared" ref="AG328" si="623">IF($B328="","",$E328-AE328)</f>
        <v>1</v>
      </c>
      <c r="AH328" s="85">
        <f t="shared" ref="AH328" si="624">IF($B328="","",AG328/$E328)</f>
        <v>1</v>
      </c>
      <c r="AI328" s="167"/>
      <c r="AJ328" s="85">
        <f t="shared" ref="AJ328" si="625">IF($C328="","",AI328/$E328)</f>
        <v>0</v>
      </c>
      <c r="AK328" s="86">
        <f t="shared" ref="AK328" si="626">IF($B328="","",SUM(AI328+AE328))</f>
        <v>0</v>
      </c>
      <c r="AL328" s="85">
        <f t="shared" ref="AL328" si="627">IF($B328="","",AK328/$E328)</f>
        <v>0</v>
      </c>
      <c r="AM328" s="86">
        <f t="shared" ref="AM328" si="628">IF($B328="","",$E328-AK328)</f>
        <v>1</v>
      </c>
      <c r="AN328" s="85">
        <f t="shared" ref="AN328" si="629">IF($B328="","",AM328/$E328)</f>
        <v>1</v>
      </c>
      <c r="AO328" s="167"/>
      <c r="AP328" s="85">
        <f t="shared" ref="AP328" si="630">IF($C328="","",AO328/$E328)</f>
        <v>0</v>
      </c>
      <c r="AQ328" s="86">
        <f t="shared" ref="AQ328" si="631">IF($B328="","",SUM(AO328+AK328))</f>
        <v>0</v>
      </c>
      <c r="AR328" s="85">
        <f t="shared" ref="AR328" si="632">IF($B328="","",AQ328/$E328)</f>
        <v>0</v>
      </c>
      <c r="AS328" s="86">
        <f t="shared" ref="AS328" si="633">IF($B328="","",$E328-AQ328)</f>
        <v>1</v>
      </c>
      <c r="AT328" s="85">
        <f t="shared" ref="AT328" si="634">IF($B328="","",AS328/$E328)</f>
        <v>1</v>
      </c>
      <c r="AU328" s="167"/>
      <c r="AV328" s="85">
        <f t="shared" ref="AV328" si="635">IF($C328="","",AU328/$E328)</f>
        <v>0</v>
      </c>
      <c r="AW328" s="86">
        <f t="shared" ref="AW328" si="636">IF($B328="","",SUM(AU328+AQ328))</f>
        <v>0</v>
      </c>
      <c r="AX328" s="85">
        <f t="shared" ref="AX328" si="637">IF($B328="","",AW328/$E328)</f>
        <v>0</v>
      </c>
      <c r="AY328" s="86">
        <f t="shared" ref="AY328" si="638">IF($B328="","",$E328-AW328)</f>
        <v>1</v>
      </c>
      <c r="AZ328" s="85">
        <f t="shared" ref="AZ328" si="639">IF($B328="","",AY328/$E328)</f>
        <v>1</v>
      </c>
    </row>
    <row r="329" spans="1:52" ht="33.75">
      <c r="A329" s="182" t="s">
        <v>5002</v>
      </c>
      <c r="B329" s="174" t="s">
        <v>4464</v>
      </c>
      <c r="C329" s="172" t="s">
        <v>4465</v>
      </c>
      <c r="D329" s="174" t="s">
        <v>3988</v>
      </c>
      <c r="E329" s="175">
        <v>3</v>
      </c>
      <c r="F329" s="175"/>
      <c r="G329" s="175"/>
      <c r="H329" s="175"/>
      <c r="I329" s="175"/>
      <c r="J329" s="205">
        <f t="shared" si="593"/>
        <v>3</v>
      </c>
      <c r="K329" s="175"/>
      <c r="L329" s="85">
        <f t="shared" si="460"/>
        <v>0</v>
      </c>
      <c r="M329" s="86">
        <f t="shared" si="461"/>
        <v>0</v>
      </c>
      <c r="N329" s="85">
        <f t="shared" si="462"/>
        <v>0</v>
      </c>
      <c r="O329" s="86">
        <f t="shared" si="463"/>
        <v>3</v>
      </c>
      <c r="P329" s="85">
        <f t="shared" si="464"/>
        <v>1</v>
      </c>
      <c r="Q329" s="192"/>
      <c r="R329" s="85">
        <f t="shared" si="483"/>
        <v>0</v>
      </c>
      <c r="S329" s="86">
        <f t="shared" si="594"/>
        <v>0</v>
      </c>
      <c r="T329" s="85">
        <f t="shared" si="465"/>
        <v>0</v>
      </c>
      <c r="U329" s="86">
        <f t="shared" si="466"/>
        <v>3</v>
      </c>
      <c r="V329" s="85">
        <f t="shared" si="467"/>
        <v>1</v>
      </c>
      <c r="W329" s="167"/>
      <c r="X329" s="85">
        <f t="shared" si="595"/>
        <v>0</v>
      </c>
      <c r="Y329" s="86">
        <f t="shared" si="596"/>
        <v>0</v>
      </c>
      <c r="Z329" s="85">
        <f t="shared" si="468"/>
        <v>0</v>
      </c>
      <c r="AA329" s="86">
        <f t="shared" si="469"/>
        <v>3</v>
      </c>
      <c r="AB329" s="85">
        <f t="shared" si="470"/>
        <v>1</v>
      </c>
      <c r="AC329" s="167"/>
      <c r="AD329" s="85">
        <f t="shared" si="597"/>
        <v>0</v>
      </c>
      <c r="AE329" s="86">
        <f t="shared" si="598"/>
        <v>0</v>
      </c>
      <c r="AF329" s="85">
        <f t="shared" si="471"/>
        <v>0</v>
      </c>
      <c r="AG329" s="86">
        <f t="shared" si="472"/>
        <v>3</v>
      </c>
      <c r="AH329" s="85">
        <f t="shared" si="473"/>
        <v>1</v>
      </c>
      <c r="AI329" s="167"/>
      <c r="AJ329" s="85">
        <f t="shared" si="599"/>
        <v>0</v>
      </c>
      <c r="AK329" s="86">
        <f t="shared" si="600"/>
        <v>0</v>
      </c>
      <c r="AL329" s="85">
        <f t="shared" si="474"/>
        <v>0</v>
      </c>
      <c r="AM329" s="86">
        <f t="shared" si="475"/>
        <v>3</v>
      </c>
      <c r="AN329" s="85">
        <f t="shared" si="476"/>
        <v>1</v>
      </c>
      <c r="AO329" s="167"/>
      <c r="AP329" s="85">
        <f t="shared" si="601"/>
        <v>0</v>
      </c>
      <c r="AQ329" s="86">
        <f t="shared" si="602"/>
        <v>0</v>
      </c>
      <c r="AR329" s="85">
        <f t="shared" si="477"/>
        <v>0</v>
      </c>
      <c r="AS329" s="86">
        <f t="shared" si="478"/>
        <v>3</v>
      </c>
      <c r="AT329" s="85">
        <f t="shared" si="479"/>
        <v>1</v>
      </c>
      <c r="AU329" s="167"/>
      <c r="AV329" s="85">
        <f t="shared" si="603"/>
        <v>0</v>
      </c>
      <c r="AW329" s="86">
        <f t="shared" si="604"/>
        <v>0</v>
      </c>
      <c r="AX329" s="85">
        <f t="shared" si="480"/>
        <v>0</v>
      </c>
      <c r="AY329" s="86">
        <f t="shared" si="481"/>
        <v>3</v>
      </c>
      <c r="AZ329" s="85">
        <f t="shared" si="482"/>
        <v>1</v>
      </c>
    </row>
    <row r="330" spans="1:52" ht="22.5">
      <c r="A330" s="181" t="s">
        <v>5004</v>
      </c>
      <c r="B330" s="178" t="s">
        <v>3861</v>
      </c>
      <c r="C330" s="179"/>
      <c r="D330" s="179"/>
      <c r="E330" s="179"/>
      <c r="F330" s="179"/>
      <c r="G330" s="179"/>
      <c r="H330" s="179"/>
      <c r="I330" s="179"/>
      <c r="J330" s="179"/>
      <c r="K330" s="175"/>
      <c r="L330" s="85"/>
      <c r="M330" s="85"/>
      <c r="N330" s="85"/>
      <c r="O330" s="85"/>
      <c r="P330" s="85"/>
      <c r="Q330" s="186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</row>
    <row r="331" spans="1:52" ht="33.75">
      <c r="A331" s="182" t="s">
        <v>5006</v>
      </c>
      <c r="B331" s="174" t="s">
        <v>4474</v>
      </c>
      <c r="C331" s="172" t="s">
        <v>4475</v>
      </c>
      <c r="D331" s="174" t="s">
        <v>3937</v>
      </c>
      <c r="E331" s="175">
        <v>71.63</v>
      </c>
      <c r="F331" s="175"/>
      <c r="G331" s="175"/>
      <c r="H331" s="175"/>
      <c r="I331" s="175"/>
      <c r="J331" s="205">
        <f t="shared" ref="J331:J375" si="640">IF(D331="","",SUM(E331,F331,H331))</f>
        <v>71.63</v>
      </c>
      <c r="K331" s="175"/>
      <c r="L331" s="85">
        <f t="shared" ref="L331:L397" si="641">IF($C331="","",K331/$E331)</f>
        <v>0</v>
      </c>
      <c r="M331" s="86">
        <f t="shared" ref="M331:M397" si="642">IF($B331="","",SUM(K331))</f>
        <v>0</v>
      </c>
      <c r="N331" s="85">
        <f t="shared" ref="N331:N397" si="643">IF($B331="","",M331/$E331)</f>
        <v>0</v>
      </c>
      <c r="O331" s="86">
        <f t="shared" ref="O331:O397" si="644">IF($B331="","",$E331-M331)</f>
        <v>71.63</v>
      </c>
      <c r="P331" s="85">
        <f t="shared" ref="P331:P397" si="645">IF($B331="","",O331/$E331)</f>
        <v>1</v>
      </c>
      <c r="Q331" s="191">
        <f>90%*E331</f>
        <v>64.466999999999999</v>
      </c>
      <c r="R331" s="85">
        <f t="shared" si="483"/>
        <v>0.9</v>
      </c>
      <c r="S331" s="86">
        <f t="shared" si="594"/>
        <v>64.466999999999999</v>
      </c>
      <c r="T331" s="85">
        <f t="shared" ref="T331:T397" si="646">IF($B331="","",S331/$E331)</f>
        <v>0.9</v>
      </c>
      <c r="U331" s="86">
        <f t="shared" ref="U331:U397" si="647">IF($B331="","",$E331-S331)</f>
        <v>7.1629999999999967</v>
      </c>
      <c r="V331" s="85">
        <f t="shared" ref="V331:V397" si="648">IF($B331="","",U331/$E331)</f>
        <v>9.9999999999999964E-2</v>
      </c>
      <c r="W331" s="167"/>
      <c r="X331" s="85">
        <f t="shared" si="595"/>
        <v>0</v>
      </c>
      <c r="Y331" s="86">
        <f t="shared" si="596"/>
        <v>64.466999999999999</v>
      </c>
      <c r="Z331" s="85">
        <f t="shared" ref="Z331:Z397" si="649">IF($B331="","",Y331/$E331)</f>
        <v>0.9</v>
      </c>
      <c r="AA331" s="86">
        <f t="shared" ref="AA331:AA397" si="650">IF($B331="","",$E331-Y331)</f>
        <v>7.1629999999999967</v>
      </c>
      <c r="AB331" s="85">
        <f t="shared" ref="AB331:AB397" si="651">IF($B331="","",AA331/$E331)</f>
        <v>9.9999999999999964E-2</v>
      </c>
      <c r="AC331" s="167"/>
      <c r="AD331" s="85">
        <f t="shared" si="597"/>
        <v>0</v>
      </c>
      <c r="AE331" s="86">
        <f t="shared" si="598"/>
        <v>64.466999999999999</v>
      </c>
      <c r="AF331" s="85">
        <f t="shared" ref="AF331:AF397" si="652">IF($B331="","",AE331/$E331)</f>
        <v>0.9</v>
      </c>
      <c r="AG331" s="86">
        <f t="shared" ref="AG331:AG397" si="653">IF($B331="","",$E331-AE331)</f>
        <v>7.1629999999999967</v>
      </c>
      <c r="AH331" s="85">
        <f t="shared" ref="AH331:AH397" si="654">IF($B331="","",AG331/$E331)</f>
        <v>9.9999999999999964E-2</v>
      </c>
      <c r="AI331" s="167"/>
      <c r="AJ331" s="85">
        <f t="shared" si="599"/>
        <v>0</v>
      </c>
      <c r="AK331" s="86">
        <f t="shared" si="600"/>
        <v>64.466999999999999</v>
      </c>
      <c r="AL331" s="85">
        <f t="shared" ref="AL331:AL397" si="655">IF($B331="","",AK331/$E331)</f>
        <v>0.9</v>
      </c>
      <c r="AM331" s="86">
        <f t="shared" ref="AM331:AM397" si="656">IF($B331="","",$E331-AK331)</f>
        <v>7.1629999999999967</v>
      </c>
      <c r="AN331" s="85">
        <f t="shared" ref="AN331:AN397" si="657">IF($B331="","",AM331/$E331)</f>
        <v>9.9999999999999964E-2</v>
      </c>
      <c r="AO331" s="167"/>
      <c r="AP331" s="85">
        <f t="shared" si="601"/>
        <v>0</v>
      </c>
      <c r="AQ331" s="86">
        <f t="shared" si="602"/>
        <v>64.466999999999999</v>
      </c>
      <c r="AR331" s="85">
        <f t="shared" ref="AR331:AR397" si="658">IF($B331="","",AQ331/$E331)</f>
        <v>0.9</v>
      </c>
      <c r="AS331" s="86">
        <f t="shared" ref="AS331:AS397" si="659">IF($B331="","",$E331-AQ331)</f>
        <v>7.1629999999999967</v>
      </c>
      <c r="AT331" s="85">
        <f t="shared" ref="AT331:AT397" si="660">IF($B331="","",AS331/$E331)</f>
        <v>9.9999999999999964E-2</v>
      </c>
      <c r="AU331" s="167"/>
      <c r="AV331" s="85">
        <f t="shared" si="603"/>
        <v>0</v>
      </c>
      <c r="AW331" s="86">
        <f t="shared" si="604"/>
        <v>64.466999999999999</v>
      </c>
      <c r="AX331" s="85">
        <f t="shared" ref="AX331:AX397" si="661">IF($B331="","",AW331/$E331)</f>
        <v>0.9</v>
      </c>
      <c r="AY331" s="86">
        <f t="shared" ref="AY331:AY397" si="662">IF($B331="","",$E331-AW331)</f>
        <v>7.1629999999999967</v>
      </c>
      <c r="AZ331" s="85">
        <f t="shared" ref="AZ331:AZ397" si="663">IF($B331="","",AY331/$E331)</f>
        <v>9.9999999999999964E-2</v>
      </c>
    </row>
    <row r="332" spans="1:52" ht="22.5">
      <c r="A332" s="182" t="s">
        <v>5007</v>
      </c>
      <c r="B332" s="174" t="s">
        <v>4476</v>
      </c>
      <c r="C332" s="172" t="s">
        <v>4477</v>
      </c>
      <c r="D332" s="174" t="s">
        <v>3969</v>
      </c>
      <c r="E332" s="175">
        <v>55</v>
      </c>
      <c r="F332" s="175"/>
      <c r="G332" s="175"/>
      <c r="H332" s="175"/>
      <c r="I332" s="175"/>
      <c r="J332" s="205">
        <f t="shared" si="640"/>
        <v>55</v>
      </c>
      <c r="K332" s="175"/>
      <c r="L332" s="85">
        <f t="shared" si="641"/>
        <v>0</v>
      </c>
      <c r="M332" s="86">
        <f t="shared" si="642"/>
        <v>0</v>
      </c>
      <c r="N332" s="85">
        <f t="shared" si="643"/>
        <v>0</v>
      </c>
      <c r="O332" s="86">
        <f t="shared" si="644"/>
        <v>55</v>
      </c>
      <c r="P332" s="85">
        <f t="shared" si="645"/>
        <v>1</v>
      </c>
      <c r="Q332" s="191">
        <f t="shared" ref="Q332:Q333" si="664">90%*E332</f>
        <v>49.5</v>
      </c>
      <c r="R332" s="85">
        <f t="shared" si="483"/>
        <v>0.9</v>
      </c>
      <c r="S332" s="86">
        <f t="shared" si="594"/>
        <v>49.5</v>
      </c>
      <c r="T332" s="85">
        <f t="shared" si="646"/>
        <v>0.9</v>
      </c>
      <c r="U332" s="86">
        <f t="shared" si="647"/>
        <v>5.5</v>
      </c>
      <c r="V332" s="85">
        <f t="shared" si="648"/>
        <v>0.1</v>
      </c>
      <c r="W332" s="167"/>
      <c r="X332" s="85">
        <f t="shared" si="595"/>
        <v>0</v>
      </c>
      <c r="Y332" s="86">
        <f t="shared" si="596"/>
        <v>49.5</v>
      </c>
      <c r="Z332" s="85">
        <f t="shared" si="649"/>
        <v>0.9</v>
      </c>
      <c r="AA332" s="86">
        <f t="shared" si="650"/>
        <v>5.5</v>
      </c>
      <c r="AB332" s="85">
        <f t="shared" si="651"/>
        <v>0.1</v>
      </c>
      <c r="AC332" s="167"/>
      <c r="AD332" s="85">
        <f t="shared" si="597"/>
        <v>0</v>
      </c>
      <c r="AE332" s="86">
        <f t="shared" si="598"/>
        <v>49.5</v>
      </c>
      <c r="AF332" s="85">
        <f t="shared" si="652"/>
        <v>0.9</v>
      </c>
      <c r="AG332" s="86">
        <f t="shared" si="653"/>
        <v>5.5</v>
      </c>
      <c r="AH332" s="85">
        <f t="shared" si="654"/>
        <v>0.1</v>
      </c>
      <c r="AI332" s="167"/>
      <c r="AJ332" s="85">
        <f t="shared" si="599"/>
        <v>0</v>
      </c>
      <c r="AK332" s="86">
        <f t="shared" si="600"/>
        <v>49.5</v>
      </c>
      <c r="AL332" s="85">
        <f t="shared" si="655"/>
        <v>0.9</v>
      </c>
      <c r="AM332" s="86">
        <f t="shared" si="656"/>
        <v>5.5</v>
      </c>
      <c r="AN332" s="85">
        <f t="shared" si="657"/>
        <v>0.1</v>
      </c>
      <c r="AO332" s="167"/>
      <c r="AP332" s="85">
        <f t="shared" si="601"/>
        <v>0</v>
      </c>
      <c r="AQ332" s="86">
        <f t="shared" si="602"/>
        <v>49.5</v>
      </c>
      <c r="AR332" s="85">
        <f t="shared" si="658"/>
        <v>0.9</v>
      </c>
      <c r="AS332" s="86">
        <f t="shared" si="659"/>
        <v>5.5</v>
      </c>
      <c r="AT332" s="85">
        <f t="shared" si="660"/>
        <v>0.1</v>
      </c>
      <c r="AU332" s="167"/>
      <c r="AV332" s="85">
        <f t="shared" si="603"/>
        <v>0</v>
      </c>
      <c r="AW332" s="86">
        <f t="shared" si="604"/>
        <v>49.5</v>
      </c>
      <c r="AX332" s="85">
        <f t="shared" si="661"/>
        <v>0.9</v>
      </c>
      <c r="AY332" s="86">
        <f t="shared" si="662"/>
        <v>5.5</v>
      </c>
      <c r="AZ332" s="85">
        <f t="shared" si="663"/>
        <v>0.1</v>
      </c>
    </row>
    <row r="333" spans="1:52" ht="20.100000000000001" customHeight="1">
      <c r="A333" s="182" t="s">
        <v>5008</v>
      </c>
      <c r="B333" s="174" t="s">
        <v>4478</v>
      </c>
      <c r="C333" s="172" t="s">
        <v>4479</v>
      </c>
      <c r="D333" s="174" t="s">
        <v>3937</v>
      </c>
      <c r="E333" s="175">
        <v>60.03</v>
      </c>
      <c r="F333" s="175"/>
      <c r="G333" s="175"/>
      <c r="H333" s="175"/>
      <c r="I333" s="175"/>
      <c r="J333" s="205">
        <f t="shared" si="640"/>
        <v>60.03</v>
      </c>
      <c r="K333" s="175"/>
      <c r="L333" s="85">
        <f t="shared" si="641"/>
        <v>0</v>
      </c>
      <c r="M333" s="86">
        <f t="shared" si="642"/>
        <v>0</v>
      </c>
      <c r="N333" s="85">
        <f t="shared" si="643"/>
        <v>0</v>
      </c>
      <c r="O333" s="86">
        <f t="shared" si="644"/>
        <v>60.03</v>
      </c>
      <c r="P333" s="85">
        <f t="shared" si="645"/>
        <v>1</v>
      </c>
      <c r="Q333" s="191">
        <f t="shared" si="664"/>
        <v>54.027000000000001</v>
      </c>
      <c r="R333" s="85">
        <f t="shared" si="483"/>
        <v>0.9</v>
      </c>
      <c r="S333" s="86">
        <f t="shared" si="594"/>
        <v>54.027000000000001</v>
      </c>
      <c r="T333" s="85">
        <f t="shared" si="646"/>
        <v>0.9</v>
      </c>
      <c r="U333" s="86">
        <f t="shared" si="647"/>
        <v>6.0030000000000001</v>
      </c>
      <c r="V333" s="85">
        <f t="shared" si="648"/>
        <v>0.1</v>
      </c>
      <c r="W333" s="167"/>
      <c r="X333" s="85">
        <f t="shared" si="595"/>
        <v>0</v>
      </c>
      <c r="Y333" s="86">
        <f t="shared" si="596"/>
        <v>54.027000000000001</v>
      </c>
      <c r="Z333" s="85">
        <f t="shared" si="649"/>
        <v>0.9</v>
      </c>
      <c r="AA333" s="86">
        <f t="shared" si="650"/>
        <v>6.0030000000000001</v>
      </c>
      <c r="AB333" s="85">
        <f t="shared" si="651"/>
        <v>0.1</v>
      </c>
      <c r="AC333" s="167"/>
      <c r="AD333" s="85">
        <f t="shared" si="597"/>
        <v>0</v>
      </c>
      <c r="AE333" s="86">
        <f t="shared" si="598"/>
        <v>54.027000000000001</v>
      </c>
      <c r="AF333" s="85">
        <f t="shared" si="652"/>
        <v>0.9</v>
      </c>
      <c r="AG333" s="86">
        <f t="shared" si="653"/>
        <v>6.0030000000000001</v>
      </c>
      <c r="AH333" s="85">
        <f t="shared" si="654"/>
        <v>0.1</v>
      </c>
      <c r="AI333" s="167"/>
      <c r="AJ333" s="85">
        <f t="shared" si="599"/>
        <v>0</v>
      </c>
      <c r="AK333" s="86">
        <f t="shared" si="600"/>
        <v>54.027000000000001</v>
      </c>
      <c r="AL333" s="85">
        <f t="shared" si="655"/>
        <v>0.9</v>
      </c>
      <c r="AM333" s="86">
        <f t="shared" si="656"/>
        <v>6.0030000000000001</v>
      </c>
      <c r="AN333" s="85">
        <f t="shared" si="657"/>
        <v>0.1</v>
      </c>
      <c r="AO333" s="167"/>
      <c r="AP333" s="85">
        <f t="shared" si="601"/>
        <v>0</v>
      </c>
      <c r="AQ333" s="86">
        <f t="shared" si="602"/>
        <v>54.027000000000001</v>
      </c>
      <c r="AR333" s="85">
        <f t="shared" si="658"/>
        <v>0.9</v>
      </c>
      <c r="AS333" s="86">
        <f t="shared" si="659"/>
        <v>6.0030000000000001</v>
      </c>
      <c r="AT333" s="85">
        <f t="shared" si="660"/>
        <v>0.1</v>
      </c>
      <c r="AU333" s="167"/>
      <c r="AV333" s="85">
        <f t="shared" si="603"/>
        <v>0</v>
      </c>
      <c r="AW333" s="86">
        <f t="shared" si="604"/>
        <v>54.027000000000001</v>
      </c>
      <c r="AX333" s="85">
        <f t="shared" si="661"/>
        <v>0.9</v>
      </c>
      <c r="AY333" s="86">
        <f t="shared" si="662"/>
        <v>6.0030000000000001</v>
      </c>
      <c r="AZ333" s="85">
        <f t="shared" si="663"/>
        <v>0.1</v>
      </c>
    </row>
    <row r="334" spans="1:52" ht="20.100000000000001" customHeight="1">
      <c r="A334" s="182" t="s">
        <v>5009</v>
      </c>
      <c r="B334" s="174" t="s">
        <v>4480</v>
      </c>
      <c r="C334" s="172" t="s">
        <v>4481</v>
      </c>
      <c r="D334" s="174" t="s">
        <v>3937</v>
      </c>
      <c r="E334" s="175">
        <v>1.3</v>
      </c>
      <c r="F334" s="175"/>
      <c r="G334" s="175"/>
      <c r="H334" s="175"/>
      <c r="I334" s="175"/>
      <c r="J334" s="205">
        <f t="shared" si="640"/>
        <v>1.3</v>
      </c>
      <c r="K334" s="175"/>
      <c r="L334" s="85">
        <f t="shared" si="641"/>
        <v>0</v>
      </c>
      <c r="M334" s="86">
        <f t="shared" si="642"/>
        <v>0</v>
      </c>
      <c r="N334" s="85">
        <f t="shared" si="643"/>
        <v>0</v>
      </c>
      <c r="O334" s="86">
        <f t="shared" si="644"/>
        <v>1.3</v>
      </c>
      <c r="P334" s="85">
        <f t="shared" si="645"/>
        <v>1</v>
      </c>
      <c r="Q334" s="185"/>
      <c r="R334" s="85">
        <f t="shared" si="483"/>
        <v>0</v>
      </c>
      <c r="S334" s="86">
        <f t="shared" si="594"/>
        <v>0</v>
      </c>
      <c r="T334" s="85">
        <f t="shared" si="646"/>
        <v>0</v>
      </c>
      <c r="U334" s="86">
        <f t="shared" si="647"/>
        <v>1.3</v>
      </c>
      <c r="V334" s="85">
        <f t="shared" si="648"/>
        <v>1</v>
      </c>
      <c r="W334" s="167"/>
      <c r="X334" s="85">
        <f t="shared" si="595"/>
        <v>0</v>
      </c>
      <c r="Y334" s="86">
        <f t="shared" si="596"/>
        <v>0</v>
      </c>
      <c r="Z334" s="85">
        <f t="shared" si="649"/>
        <v>0</v>
      </c>
      <c r="AA334" s="86">
        <f t="shared" si="650"/>
        <v>1.3</v>
      </c>
      <c r="AB334" s="85">
        <f t="shared" si="651"/>
        <v>1</v>
      </c>
      <c r="AC334" s="167"/>
      <c r="AD334" s="85">
        <f t="shared" si="597"/>
        <v>0</v>
      </c>
      <c r="AE334" s="86">
        <f t="shared" si="598"/>
        <v>0</v>
      </c>
      <c r="AF334" s="85">
        <f t="shared" si="652"/>
        <v>0</v>
      </c>
      <c r="AG334" s="86">
        <f t="shared" si="653"/>
        <v>1.3</v>
      </c>
      <c r="AH334" s="85">
        <f t="shared" si="654"/>
        <v>1</v>
      </c>
      <c r="AI334" s="167"/>
      <c r="AJ334" s="85">
        <f t="shared" si="599"/>
        <v>0</v>
      </c>
      <c r="AK334" s="86">
        <f t="shared" si="600"/>
        <v>0</v>
      </c>
      <c r="AL334" s="85">
        <f t="shared" si="655"/>
        <v>0</v>
      </c>
      <c r="AM334" s="86">
        <f t="shared" si="656"/>
        <v>1.3</v>
      </c>
      <c r="AN334" s="85">
        <f t="shared" si="657"/>
        <v>1</v>
      </c>
      <c r="AO334" s="167"/>
      <c r="AP334" s="85">
        <f t="shared" si="601"/>
        <v>0</v>
      </c>
      <c r="AQ334" s="86">
        <f t="shared" si="602"/>
        <v>0</v>
      </c>
      <c r="AR334" s="85">
        <f t="shared" si="658"/>
        <v>0</v>
      </c>
      <c r="AS334" s="86">
        <f t="shared" si="659"/>
        <v>1.3</v>
      </c>
      <c r="AT334" s="85">
        <f t="shared" si="660"/>
        <v>1</v>
      </c>
      <c r="AU334" s="167"/>
      <c r="AV334" s="85">
        <f t="shared" si="603"/>
        <v>0</v>
      </c>
      <c r="AW334" s="86">
        <f t="shared" si="604"/>
        <v>0</v>
      </c>
      <c r="AX334" s="85">
        <f t="shared" si="661"/>
        <v>0</v>
      </c>
      <c r="AY334" s="86">
        <f t="shared" si="662"/>
        <v>1.3</v>
      </c>
      <c r="AZ334" s="85">
        <f t="shared" si="663"/>
        <v>1</v>
      </c>
    </row>
    <row r="335" spans="1:52" ht="33.75">
      <c r="A335" s="182" t="s">
        <v>5010</v>
      </c>
      <c r="B335" s="174" t="s">
        <v>4482</v>
      </c>
      <c r="C335" s="172" t="s">
        <v>4483</v>
      </c>
      <c r="D335" s="174" t="s">
        <v>3937</v>
      </c>
      <c r="E335" s="175">
        <v>4.5</v>
      </c>
      <c r="F335" s="175"/>
      <c r="G335" s="175"/>
      <c r="H335" s="175"/>
      <c r="I335" s="175"/>
      <c r="J335" s="205">
        <f t="shared" si="640"/>
        <v>4.5</v>
      </c>
      <c r="K335" s="175"/>
      <c r="L335" s="85">
        <f t="shared" si="641"/>
        <v>0</v>
      </c>
      <c r="M335" s="86">
        <f t="shared" si="642"/>
        <v>0</v>
      </c>
      <c r="N335" s="85">
        <f t="shared" si="643"/>
        <v>0</v>
      </c>
      <c r="O335" s="86">
        <f t="shared" si="644"/>
        <v>4.5</v>
      </c>
      <c r="P335" s="85">
        <f t="shared" si="645"/>
        <v>1</v>
      </c>
      <c r="Q335" s="185"/>
      <c r="R335" s="85">
        <f t="shared" si="483"/>
        <v>0</v>
      </c>
      <c r="S335" s="86">
        <f t="shared" si="594"/>
        <v>0</v>
      </c>
      <c r="T335" s="85">
        <f t="shared" si="646"/>
        <v>0</v>
      </c>
      <c r="U335" s="86">
        <f t="shared" si="647"/>
        <v>4.5</v>
      </c>
      <c r="V335" s="85">
        <f t="shared" si="648"/>
        <v>1</v>
      </c>
      <c r="W335" s="167"/>
      <c r="X335" s="85">
        <f t="shared" si="595"/>
        <v>0</v>
      </c>
      <c r="Y335" s="86">
        <f t="shared" si="596"/>
        <v>0</v>
      </c>
      <c r="Z335" s="85">
        <f t="shared" si="649"/>
        <v>0</v>
      </c>
      <c r="AA335" s="86">
        <f t="shared" si="650"/>
        <v>4.5</v>
      </c>
      <c r="AB335" s="85">
        <f t="shared" si="651"/>
        <v>1</v>
      </c>
      <c r="AC335" s="167"/>
      <c r="AD335" s="85">
        <f t="shared" si="597"/>
        <v>0</v>
      </c>
      <c r="AE335" s="86">
        <f t="shared" si="598"/>
        <v>0</v>
      </c>
      <c r="AF335" s="85">
        <f t="shared" si="652"/>
        <v>0</v>
      </c>
      <c r="AG335" s="86">
        <f t="shared" si="653"/>
        <v>4.5</v>
      </c>
      <c r="AH335" s="85">
        <f t="shared" si="654"/>
        <v>1</v>
      </c>
      <c r="AI335" s="167"/>
      <c r="AJ335" s="85">
        <f t="shared" si="599"/>
        <v>0</v>
      </c>
      <c r="AK335" s="86">
        <f t="shared" si="600"/>
        <v>0</v>
      </c>
      <c r="AL335" s="85">
        <f t="shared" si="655"/>
        <v>0</v>
      </c>
      <c r="AM335" s="86">
        <f t="shared" si="656"/>
        <v>4.5</v>
      </c>
      <c r="AN335" s="85">
        <f t="shared" si="657"/>
        <v>1</v>
      </c>
      <c r="AO335" s="167"/>
      <c r="AP335" s="85">
        <f t="shared" si="601"/>
        <v>0</v>
      </c>
      <c r="AQ335" s="86">
        <f t="shared" si="602"/>
        <v>0</v>
      </c>
      <c r="AR335" s="85">
        <f t="shared" si="658"/>
        <v>0</v>
      </c>
      <c r="AS335" s="86">
        <f t="shared" si="659"/>
        <v>4.5</v>
      </c>
      <c r="AT335" s="85">
        <f t="shared" si="660"/>
        <v>1</v>
      </c>
      <c r="AU335" s="167"/>
      <c r="AV335" s="85">
        <f t="shared" si="603"/>
        <v>0</v>
      </c>
      <c r="AW335" s="86">
        <f t="shared" si="604"/>
        <v>0</v>
      </c>
      <c r="AX335" s="85">
        <f t="shared" si="661"/>
        <v>0</v>
      </c>
      <c r="AY335" s="86">
        <f t="shared" si="662"/>
        <v>4.5</v>
      </c>
      <c r="AZ335" s="85">
        <f t="shared" si="663"/>
        <v>1</v>
      </c>
    </row>
    <row r="336" spans="1:52" ht="33.75">
      <c r="A336" s="182" t="s">
        <v>5011</v>
      </c>
      <c r="B336" s="174" t="s">
        <v>4484</v>
      </c>
      <c r="C336" s="172" t="s">
        <v>4485</v>
      </c>
      <c r="D336" s="174" t="s">
        <v>3937</v>
      </c>
      <c r="E336" s="175">
        <v>80.38</v>
      </c>
      <c r="F336" s="175"/>
      <c r="G336" s="175"/>
      <c r="H336" s="175"/>
      <c r="I336" s="175"/>
      <c r="J336" s="205">
        <f t="shared" si="640"/>
        <v>80.38</v>
      </c>
      <c r="K336" s="175"/>
      <c r="L336" s="85">
        <f t="shared" si="641"/>
        <v>0</v>
      </c>
      <c r="M336" s="86">
        <f t="shared" si="642"/>
        <v>0</v>
      </c>
      <c r="N336" s="85">
        <f t="shared" si="643"/>
        <v>0</v>
      </c>
      <c r="O336" s="86">
        <f t="shared" si="644"/>
        <v>80.38</v>
      </c>
      <c r="P336" s="85">
        <f t="shared" si="645"/>
        <v>1</v>
      </c>
      <c r="Q336" s="185"/>
      <c r="R336" s="85">
        <f t="shared" si="483"/>
        <v>0</v>
      </c>
      <c r="S336" s="86">
        <f t="shared" si="594"/>
        <v>0</v>
      </c>
      <c r="T336" s="85">
        <f t="shared" si="646"/>
        <v>0</v>
      </c>
      <c r="U336" s="86">
        <f t="shared" si="647"/>
        <v>80.38</v>
      </c>
      <c r="V336" s="85">
        <f t="shared" si="648"/>
        <v>1</v>
      </c>
      <c r="W336" s="167"/>
      <c r="X336" s="85">
        <f t="shared" si="595"/>
        <v>0</v>
      </c>
      <c r="Y336" s="86">
        <f t="shared" si="596"/>
        <v>0</v>
      </c>
      <c r="Z336" s="85">
        <f t="shared" si="649"/>
        <v>0</v>
      </c>
      <c r="AA336" s="86">
        <f t="shared" si="650"/>
        <v>80.38</v>
      </c>
      <c r="AB336" s="85">
        <f t="shared" si="651"/>
        <v>1</v>
      </c>
      <c r="AC336" s="167"/>
      <c r="AD336" s="85">
        <f t="shared" si="597"/>
        <v>0</v>
      </c>
      <c r="AE336" s="86">
        <f t="shared" si="598"/>
        <v>0</v>
      </c>
      <c r="AF336" s="85">
        <f t="shared" si="652"/>
        <v>0</v>
      </c>
      <c r="AG336" s="86">
        <f t="shared" si="653"/>
        <v>80.38</v>
      </c>
      <c r="AH336" s="85">
        <f t="shared" si="654"/>
        <v>1</v>
      </c>
      <c r="AI336" s="167"/>
      <c r="AJ336" s="85">
        <f t="shared" si="599"/>
        <v>0</v>
      </c>
      <c r="AK336" s="86">
        <f t="shared" si="600"/>
        <v>0</v>
      </c>
      <c r="AL336" s="85">
        <f t="shared" si="655"/>
        <v>0</v>
      </c>
      <c r="AM336" s="86">
        <f t="shared" si="656"/>
        <v>80.38</v>
      </c>
      <c r="AN336" s="85">
        <f t="shared" si="657"/>
        <v>1</v>
      </c>
      <c r="AO336" s="167"/>
      <c r="AP336" s="85">
        <f t="shared" si="601"/>
        <v>0</v>
      </c>
      <c r="AQ336" s="86">
        <f t="shared" si="602"/>
        <v>0</v>
      </c>
      <c r="AR336" s="85">
        <f t="shared" si="658"/>
        <v>0</v>
      </c>
      <c r="AS336" s="86">
        <f t="shared" si="659"/>
        <v>80.38</v>
      </c>
      <c r="AT336" s="85">
        <f t="shared" si="660"/>
        <v>1</v>
      </c>
      <c r="AU336" s="167"/>
      <c r="AV336" s="85">
        <f t="shared" si="603"/>
        <v>0</v>
      </c>
      <c r="AW336" s="86">
        <f t="shared" si="604"/>
        <v>0</v>
      </c>
      <c r="AX336" s="85">
        <f t="shared" si="661"/>
        <v>0</v>
      </c>
      <c r="AY336" s="86">
        <f t="shared" si="662"/>
        <v>80.38</v>
      </c>
      <c r="AZ336" s="85">
        <f t="shared" si="663"/>
        <v>1</v>
      </c>
    </row>
    <row r="337" spans="1:52" ht="33.75">
      <c r="A337" s="182" t="s">
        <v>5012</v>
      </c>
      <c r="B337" s="174" t="s">
        <v>4486</v>
      </c>
      <c r="C337" s="172" t="s">
        <v>4487</v>
      </c>
      <c r="D337" s="174" t="s">
        <v>3937</v>
      </c>
      <c r="E337" s="175">
        <v>11.42</v>
      </c>
      <c r="F337" s="175"/>
      <c r="G337" s="175"/>
      <c r="H337" s="175"/>
      <c r="I337" s="175"/>
      <c r="J337" s="205">
        <f t="shared" si="640"/>
        <v>11.42</v>
      </c>
      <c r="K337" s="175"/>
      <c r="L337" s="85">
        <f t="shared" si="641"/>
        <v>0</v>
      </c>
      <c r="M337" s="86">
        <f t="shared" si="642"/>
        <v>0</v>
      </c>
      <c r="N337" s="85">
        <f t="shared" si="643"/>
        <v>0</v>
      </c>
      <c r="O337" s="86">
        <f t="shared" si="644"/>
        <v>11.42</v>
      </c>
      <c r="P337" s="85">
        <f t="shared" si="645"/>
        <v>1</v>
      </c>
      <c r="Q337" s="185"/>
      <c r="R337" s="85">
        <f t="shared" si="483"/>
        <v>0</v>
      </c>
      <c r="S337" s="86">
        <f t="shared" si="594"/>
        <v>0</v>
      </c>
      <c r="T337" s="85">
        <f t="shared" si="646"/>
        <v>0</v>
      </c>
      <c r="U337" s="86">
        <f t="shared" si="647"/>
        <v>11.42</v>
      </c>
      <c r="V337" s="85">
        <f t="shared" si="648"/>
        <v>1</v>
      </c>
      <c r="W337" s="167"/>
      <c r="X337" s="85">
        <f t="shared" si="595"/>
        <v>0</v>
      </c>
      <c r="Y337" s="86">
        <f t="shared" si="596"/>
        <v>0</v>
      </c>
      <c r="Z337" s="85">
        <f t="shared" si="649"/>
        <v>0</v>
      </c>
      <c r="AA337" s="86">
        <f t="shared" si="650"/>
        <v>11.42</v>
      </c>
      <c r="AB337" s="85">
        <f t="shared" si="651"/>
        <v>1</v>
      </c>
      <c r="AC337" s="167"/>
      <c r="AD337" s="85">
        <f t="shared" si="597"/>
        <v>0</v>
      </c>
      <c r="AE337" s="86">
        <f t="shared" si="598"/>
        <v>0</v>
      </c>
      <c r="AF337" s="85">
        <f t="shared" si="652"/>
        <v>0</v>
      </c>
      <c r="AG337" s="86">
        <f t="shared" si="653"/>
        <v>11.42</v>
      </c>
      <c r="AH337" s="85">
        <f t="shared" si="654"/>
        <v>1</v>
      </c>
      <c r="AI337" s="167"/>
      <c r="AJ337" s="85">
        <f t="shared" si="599"/>
        <v>0</v>
      </c>
      <c r="AK337" s="86">
        <f t="shared" si="600"/>
        <v>0</v>
      </c>
      <c r="AL337" s="85">
        <f t="shared" si="655"/>
        <v>0</v>
      </c>
      <c r="AM337" s="86">
        <f t="shared" si="656"/>
        <v>11.42</v>
      </c>
      <c r="AN337" s="85">
        <f t="shared" si="657"/>
        <v>1</v>
      </c>
      <c r="AO337" s="167"/>
      <c r="AP337" s="85">
        <f t="shared" si="601"/>
        <v>0</v>
      </c>
      <c r="AQ337" s="86">
        <f t="shared" si="602"/>
        <v>0</v>
      </c>
      <c r="AR337" s="85">
        <f t="shared" si="658"/>
        <v>0</v>
      </c>
      <c r="AS337" s="86">
        <f t="shared" si="659"/>
        <v>11.42</v>
      </c>
      <c r="AT337" s="85">
        <f t="shared" si="660"/>
        <v>1</v>
      </c>
      <c r="AU337" s="167"/>
      <c r="AV337" s="85">
        <f t="shared" si="603"/>
        <v>0</v>
      </c>
      <c r="AW337" s="86">
        <f t="shared" si="604"/>
        <v>0</v>
      </c>
      <c r="AX337" s="85">
        <f t="shared" si="661"/>
        <v>0</v>
      </c>
      <c r="AY337" s="86">
        <f t="shared" si="662"/>
        <v>11.42</v>
      </c>
      <c r="AZ337" s="85">
        <f t="shared" si="663"/>
        <v>1</v>
      </c>
    </row>
    <row r="338" spans="1:52" ht="20.100000000000001" customHeight="1">
      <c r="A338" s="182" t="s">
        <v>5013</v>
      </c>
      <c r="B338" s="174" t="s">
        <v>4488</v>
      </c>
      <c r="C338" s="172" t="s">
        <v>4489</v>
      </c>
      <c r="D338" s="174" t="s">
        <v>3937</v>
      </c>
      <c r="E338" s="175">
        <v>4.32</v>
      </c>
      <c r="F338" s="175"/>
      <c r="G338" s="175"/>
      <c r="H338" s="175"/>
      <c r="I338" s="175"/>
      <c r="J338" s="205">
        <f t="shared" si="640"/>
        <v>4.32</v>
      </c>
      <c r="K338" s="175"/>
      <c r="L338" s="85">
        <f t="shared" si="641"/>
        <v>0</v>
      </c>
      <c r="M338" s="86">
        <f t="shared" si="642"/>
        <v>0</v>
      </c>
      <c r="N338" s="85">
        <f t="shared" si="643"/>
        <v>0</v>
      </c>
      <c r="O338" s="86">
        <f t="shared" si="644"/>
        <v>4.32</v>
      </c>
      <c r="P338" s="85">
        <f t="shared" si="645"/>
        <v>1</v>
      </c>
      <c r="Q338" s="185"/>
      <c r="R338" s="85">
        <f t="shared" si="483"/>
        <v>0</v>
      </c>
      <c r="S338" s="86">
        <f t="shared" si="594"/>
        <v>0</v>
      </c>
      <c r="T338" s="85">
        <f t="shared" si="646"/>
        <v>0</v>
      </c>
      <c r="U338" s="86">
        <f t="shared" si="647"/>
        <v>4.32</v>
      </c>
      <c r="V338" s="85">
        <f t="shared" si="648"/>
        <v>1</v>
      </c>
      <c r="W338" s="167"/>
      <c r="X338" s="85">
        <f t="shared" si="595"/>
        <v>0</v>
      </c>
      <c r="Y338" s="86">
        <f t="shared" si="596"/>
        <v>0</v>
      </c>
      <c r="Z338" s="85">
        <f t="shared" si="649"/>
        <v>0</v>
      </c>
      <c r="AA338" s="86">
        <f t="shared" si="650"/>
        <v>4.32</v>
      </c>
      <c r="AB338" s="85">
        <f t="shared" si="651"/>
        <v>1</v>
      </c>
      <c r="AC338" s="167"/>
      <c r="AD338" s="85">
        <f t="shared" si="597"/>
        <v>0</v>
      </c>
      <c r="AE338" s="86">
        <f t="shared" si="598"/>
        <v>0</v>
      </c>
      <c r="AF338" s="85">
        <f t="shared" si="652"/>
        <v>0</v>
      </c>
      <c r="AG338" s="86">
        <f t="shared" si="653"/>
        <v>4.32</v>
      </c>
      <c r="AH338" s="85">
        <f t="shared" si="654"/>
        <v>1</v>
      </c>
      <c r="AI338" s="167"/>
      <c r="AJ338" s="85">
        <f t="shared" si="599"/>
        <v>0</v>
      </c>
      <c r="AK338" s="86">
        <f t="shared" si="600"/>
        <v>0</v>
      </c>
      <c r="AL338" s="85">
        <f t="shared" si="655"/>
        <v>0</v>
      </c>
      <c r="AM338" s="86">
        <f t="shared" si="656"/>
        <v>4.32</v>
      </c>
      <c r="AN338" s="85">
        <f t="shared" si="657"/>
        <v>1</v>
      </c>
      <c r="AO338" s="167"/>
      <c r="AP338" s="85">
        <f t="shared" si="601"/>
        <v>0</v>
      </c>
      <c r="AQ338" s="86">
        <f t="shared" si="602"/>
        <v>0</v>
      </c>
      <c r="AR338" s="85">
        <f t="shared" si="658"/>
        <v>0</v>
      </c>
      <c r="AS338" s="86">
        <f t="shared" si="659"/>
        <v>4.32</v>
      </c>
      <c r="AT338" s="85">
        <f t="shared" si="660"/>
        <v>1</v>
      </c>
      <c r="AU338" s="167"/>
      <c r="AV338" s="85">
        <f t="shared" si="603"/>
        <v>0</v>
      </c>
      <c r="AW338" s="86">
        <f t="shared" si="604"/>
        <v>0</v>
      </c>
      <c r="AX338" s="85">
        <f t="shared" si="661"/>
        <v>0</v>
      </c>
      <c r="AY338" s="86">
        <f t="shared" si="662"/>
        <v>4.32</v>
      </c>
      <c r="AZ338" s="85">
        <f t="shared" si="663"/>
        <v>1</v>
      </c>
    </row>
    <row r="339" spans="1:52" ht="20.100000000000001" customHeight="1">
      <c r="A339" s="182" t="s">
        <v>5014</v>
      </c>
      <c r="B339" s="174" t="s">
        <v>4490</v>
      </c>
      <c r="C339" s="172" t="s">
        <v>4491</v>
      </c>
      <c r="D339" s="174" t="s">
        <v>3937</v>
      </c>
      <c r="E339" s="175">
        <v>123.6</v>
      </c>
      <c r="F339" s="175"/>
      <c r="G339" s="175"/>
      <c r="H339" s="175"/>
      <c r="I339" s="175"/>
      <c r="J339" s="205">
        <f t="shared" si="640"/>
        <v>123.6</v>
      </c>
      <c r="K339" s="175"/>
      <c r="L339" s="85">
        <f t="shared" si="641"/>
        <v>0</v>
      </c>
      <c r="M339" s="86">
        <f t="shared" si="642"/>
        <v>0</v>
      </c>
      <c r="N339" s="85">
        <f t="shared" si="643"/>
        <v>0</v>
      </c>
      <c r="O339" s="86">
        <f t="shared" si="644"/>
        <v>123.6</v>
      </c>
      <c r="P339" s="85">
        <f t="shared" si="645"/>
        <v>1</v>
      </c>
      <c r="Q339" s="185"/>
      <c r="R339" s="85">
        <f t="shared" si="483"/>
        <v>0</v>
      </c>
      <c r="S339" s="86">
        <f t="shared" si="594"/>
        <v>0</v>
      </c>
      <c r="T339" s="85">
        <f t="shared" si="646"/>
        <v>0</v>
      </c>
      <c r="U339" s="86">
        <f t="shared" si="647"/>
        <v>123.6</v>
      </c>
      <c r="V339" s="85">
        <f t="shared" si="648"/>
        <v>1</v>
      </c>
      <c r="W339" s="167"/>
      <c r="X339" s="85">
        <f t="shared" si="595"/>
        <v>0</v>
      </c>
      <c r="Y339" s="86">
        <f t="shared" si="596"/>
        <v>0</v>
      </c>
      <c r="Z339" s="85">
        <f t="shared" si="649"/>
        <v>0</v>
      </c>
      <c r="AA339" s="86">
        <f t="shared" si="650"/>
        <v>123.6</v>
      </c>
      <c r="AB339" s="85">
        <f t="shared" si="651"/>
        <v>1</v>
      </c>
      <c r="AC339" s="167"/>
      <c r="AD339" s="85">
        <f t="shared" si="597"/>
        <v>0</v>
      </c>
      <c r="AE339" s="86">
        <f t="shared" si="598"/>
        <v>0</v>
      </c>
      <c r="AF339" s="85">
        <f t="shared" si="652"/>
        <v>0</v>
      </c>
      <c r="AG339" s="86">
        <f t="shared" si="653"/>
        <v>123.6</v>
      </c>
      <c r="AH339" s="85">
        <f t="shared" si="654"/>
        <v>1</v>
      </c>
      <c r="AI339" s="167"/>
      <c r="AJ339" s="85">
        <f t="shared" si="599"/>
        <v>0</v>
      </c>
      <c r="AK339" s="86">
        <f t="shared" si="600"/>
        <v>0</v>
      </c>
      <c r="AL339" s="85">
        <f t="shared" si="655"/>
        <v>0</v>
      </c>
      <c r="AM339" s="86">
        <f t="shared" si="656"/>
        <v>123.6</v>
      </c>
      <c r="AN339" s="85">
        <f t="shared" si="657"/>
        <v>1</v>
      </c>
      <c r="AO339" s="167"/>
      <c r="AP339" s="85">
        <f t="shared" si="601"/>
        <v>0</v>
      </c>
      <c r="AQ339" s="86">
        <f t="shared" si="602"/>
        <v>0</v>
      </c>
      <c r="AR339" s="85">
        <f t="shared" si="658"/>
        <v>0</v>
      </c>
      <c r="AS339" s="86">
        <f t="shared" si="659"/>
        <v>123.6</v>
      </c>
      <c r="AT339" s="85">
        <f t="shared" si="660"/>
        <v>1</v>
      </c>
      <c r="AU339" s="167"/>
      <c r="AV339" s="85">
        <f t="shared" si="603"/>
        <v>0</v>
      </c>
      <c r="AW339" s="86">
        <f t="shared" si="604"/>
        <v>0</v>
      </c>
      <c r="AX339" s="85">
        <f t="shared" si="661"/>
        <v>0</v>
      </c>
      <c r="AY339" s="86">
        <f t="shared" si="662"/>
        <v>123.6</v>
      </c>
      <c r="AZ339" s="85">
        <f t="shared" si="663"/>
        <v>1</v>
      </c>
    </row>
    <row r="340" spans="1:52" ht="33.75">
      <c r="A340" s="182" t="s">
        <v>5015</v>
      </c>
      <c r="B340" s="174" t="s">
        <v>4492</v>
      </c>
      <c r="C340" s="172" t="s">
        <v>4493</v>
      </c>
      <c r="D340" s="174" t="s">
        <v>3969</v>
      </c>
      <c r="E340" s="175">
        <v>11</v>
      </c>
      <c r="F340" s="175"/>
      <c r="G340" s="175"/>
      <c r="H340" s="175"/>
      <c r="I340" s="175"/>
      <c r="J340" s="205">
        <f t="shared" si="640"/>
        <v>11</v>
      </c>
      <c r="K340" s="175"/>
      <c r="L340" s="85">
        <f t="shared" si="641"/>
        <v>0</v>
      </c>
      <c r="M340" s="86">
        <f t="shared" si="642"/>
        <v>0</v>
      </c>
      <c r="N340" s="85">
        <f t="shared" si="643"/>
        <v>0</v>
      </c>
      <c r="O340" s="86">
        <f t="shared" si="644"/>
        <v>11</v>
      </c>
      <c r="P340" s="85">
        <f t="shared" si="645"/>
        <v>1</v>
      </c>
      <c r="Q340" s="191">
        <f>90%*E340</f>
        <v>9.9</v>
      </c>
      <c r="R340" s="85">
        <f t="shared" si="483"/>
        <v>0.9</v>
      </c>
      <c r="S340" s="86">
        <f t="shared" si="594"/>
        <v>9.9</v>
      </c>
      <c r="T340" s="85">
        <f t="shared" si="646"/>
        <v>0.9</v>
      </c>
      <c r="U340" s="86">
        <f t="shared" si="647"/>
        <v>1.0999999999999996</v>
      </c>
      <c r="V340" s="85">
        <f t="shared" si="648"/>
        <v>9.9999999999999964E-2</v>
      </c>
      <c r="W340" s="167"/>
      <c r="X340" s="85">
        <f t="shared" si="595"/>
        <v>0</v>
      </c>
      <c r="Y340" s="86">
        <f t="shared" si="596"/>
        <v>9.9</v>
      </c>
      <c r="Z340" s="85">
        <f t="shared" si="649"/>
        <v>0.9</v>
      </c>
      <c r="AA340" s="86">
        <f t="shared" si="650"/>
        <v>1.0999999999999996</v>
      </c>
      <c r="AB340" s="85">
        <f t="shared" si="651"/>
        <v>9.9999999999999964E-2</v>
      </c>
      <c r="AC340" s="167"/>
      <c r="AD340" s="85">
        <f t="shared" si="597"/>
        <v>0</v>
      </c>
      <c r="AE340" s="86">
        <f t="shared" si="598"/>
        <v>9.9</v>
      </c>
      <c r="AF340" s="85">
        <f t="shared" si="652"/>
        <v>0.9</v>
      </c>
      <c r="AG340" s="86">
        <f t="shared" si="653"/>
        <v>1.0999999999999996</v>
      </c>
      <c r="AH340" s="85">
        <f t="shared" si="654"/>
        <v>9.9999999999999964E-2</v>
      </c>
      <c r="AI340" s="167"/>
      <c r="AJ340" s="85">
        <f t="shared" si="599"/>
        <v>0</v>
      </c>
      <c r="AK340" s="86">
        <f t="shared" si="600"/>
        <v>9.9</v>
      </c>
      <c r="AL340" s="85">
        <f t="shared" si="655"/>
        <v>0.9</v>
      </c>
      <c r="AM340" s="86">
        <f t="shared" si="656"/>
        <v>1.0999999999999996</v>
      </c>
      <c r="AN340" s="85">
        <f t="shared" si="657"/>
        <v>9.9999999999999964E-2</v>
      </c>
      <c r="AO340" s="167"/>
      <c r="AP340" s="85">
        <f t="shared" si="601"/>
        <v>0</v>
      </c>
      <c r="AQ340" s="86">
        <f t="shared" si="602"/>
        <v>9.9</v>
      </c>
      <c r="AR340" s="85">
        <f t="shared" si="658"/>
        <v>0.9</v>
      </c>
      <c r="AS340" s="86">
        <f t="shared" si="659"/>
        <v>1.0999999999999996</v>
      </c>
      <c r="AT340" s="85">
        <f t="shared" si="660"/>
        <v>9.9999999999999964E-2</v>
      </c>
      <c r="AU340" s="167"/>
      <c r="AV340" s="85">
        <f t="shared" si="603"/>
        <v>0</v>
      </c>
      <c r="AW340" s="86">
        <f t="shared" si="604"/>
        <v>9.9</v>
      </c>
      <c r="AX340" s="85">
        <f t="shared" si="661"/>
        <v>0.9</v>
      </c>
      <c r="AY340" s="86">
        <f t="shared" si="662"/>
        <v>1.0999999999999996</v>
      </c>
      <c r="AZ340" s="85">
        <f t="shared" si="663"/>
        <v>9.9999999999999964E-2</v>
      </c>
    </row>
    <row r="341" spans="1:52" ht="33.75">
      <c r="A341" s="182" t="s">
        <v>5016</v>
      </c>
      <c r="B341" s="174" t="s">
        <v>4494</v>
      </c>
      <c r="C341" s="172" t="s">
        <v>4495</v>
      </c>
      <c r="D341" s="174" t="s">
        <v>3969</v>
      </c>
      <c r="E341" s="175">
        <v>30</v>
      </c>
      <c r="F341" s="175"/>
      <c r="G341" s="175"/>
      <c r="H341" s="175"/>
      <c r="I341" s="175"/>
      <c r="J341" s="205">
        <f t="shared" si="640"/>
        <v>30</v>
      </c>
      <c r="K341" s="175"/>
      <c r="L341" s="85">
        <f t="shared" si="641"/>
        <v>0</v>
      </c>
      <c r="M341" s="86">
        <f t="shared" si="642"/>
        <v>0</v>
      </c>
      <c r="N341" s="85">
        <f t="shared" si="643"/>
        <v>0</v>
      </c>
      <c r="O341" s="86">
        <f t="shared" si="644"/>
        <v>30</v>
      </c>
      <c r="P341" s="85">
        <f t="shared" si="645"/>
        <v>1</v>
      </c>
      <c r="Q341" s="191">
        <f t="shared" ref="Q341:Q342" si="665">90%*E341</f>
        <v>27</v>
      </c>
      <c r="R341" s="85">
        <f t="shared" si="483"/>
        <v>0.9</v>
      </c>
      <c r="S341" s="86">
        <f t="shared" si="594"/>
        <v>27</v>
      </c>
      <c r="T341" s="85">
        <f t="shared" si="646"/>
        <v>0.9</v>
      </c>
      <c r="U341" s="86">
        <f t="shared" si="647"/>
        <v>3</v>
      </c>
      <c r="V341" s="85">
        <f t="shared" si="648"/>
        <v>0.1</v>
      </c>
      <c r="W341" s="167"/>
      <c r="X341" s="85">
        <f t="shared" si="595"/>
        <v>0</v>
      </c>
      <c r="Y341" s="86">
        <f t="shared" si="596"/>
        <v>27</v>
      </c>
      <c r="Z341" s="85">
        <f t="shared" si="649"/>
        <v>0.9</v>
      </c>
      <c r="AA341" s="86">
        <f t="shared" si="650"/>
        <v>3</v>
      </c>
      <c r="AB341" s="85">
        <f t="shared" si="651"/>
        <v>0.1</v>
      </c>
      <c r="AC341" s="167"/>
      <c r="AD341" s="85">
        <f t="shared" si="597"/>
        <v>0</v>
      </c>
      <c r="AE341" s="86">
        <f t="shared" si="598"/>
        <v>27</v>
      </c>
      <c r="AF341" s="85">
        <f t="shared" si="652"/>
        <v>0.9</v>
      </c>
      <c r="AG341" s="86">
        <f t="shared" si="653"/>
        <v>3</v>
      </c>
      <c r="AH341" s="85">
        <f t="shared" si="654"/>
        <v>0.1</v>
      </c>
      <c r="AI341" s="167"/>
      <c r="AJ341" s="85">
        <f t="shared" si="599"/>
        <v>0</v>
      </c>
      <c r="AK341" s="86">
        <f t="shared" si="600"/>
        <v>27</v>
      </c>
      <c r="AL341" s="85">
        <f t="shared" si="655"/>
        <v>0.9</v>
      </c>
      <c r="AM341" s="86">
        <f t="shared" si="656"/>
        <v>3</v>
      </c>
      <c r="AN341" s="85">
        <f t="shared" si="657"/>
        <v>0.1</v>
      </c>
      <c r="AO341" s="167"/>
      <c r="AP341" s="85">
        <f t="shared" si="601"/>
        <v>0</v>
      </c>
      <c r="AQ341" s="86">
        <f t="shared" si="602"/>
        <v>27</v>
      </c>
      <c r="AR341" s="85">
        <f t="shared" si="658"/>
        <v>0.9</v>
      </c>
      <c r="AS341" s="86">
        <f t="shared" si="659"/>
        <v>3</v>
      </c>
      <c r="AT341" s="85">
        <f t="shared" si="660"/>
        <v>0.1</v>
      </c>
      <c r="AU341" s="167"/>
      <c r="AV341" s="85">
        <f t="shared" si="603"/>
        <v>0</v>
      </c>
      <c r="AW341" s="86">
        <f t="shared" si="604"/>
        <v>27</v>
      </c>
      <c r="AX341" s="85">
        <f t="shared" si="661"/>
        <v>0.9</v>
      </c>
      <c r="AY341" s="86">
        <f t="shared" si="662"/>
        <v>3</v>
      </c>
      <c r="AZ341" s="85">
        <f t="shared" si="663"/>
        <v>0.1</v>
      </c>
    </row>
    <row r="342" spans="1:52" ht="33.75">
      <c r="A342" s="182" t="s">
        <v>5017</v>
      </c>
      <c r="B342" s="174" t="s">
        <v>4496</v>
      </c>
      <c r="C342" s="172" t="s">
        <v>4497</v>
      </c>
      <c r="D342" s="174" t="s">
        <v>3969</v>
      </c>
      <c r="E342" s="175">
        <v>14</v>
      </c>
      <c r="F342" s="175"/>
      <c r="G342" s="175"/>
      <c r="H342" s="175"/>
      <c r="I342" s="175"/>
      <c r="J342" s="205">
        <f t="shared" si="640"/>
        <v>14</v>
      </c>
      <c r="K342" s="175"/>
      <c r="L342" s="85">
        <f t="shared" si="641"/>
        <v>0</v>
      </c>
      <c r="M342" s="86">
        <f t="shared" si="642"/>
        <v>0</v>
      </c>
      <c r="N342" s="85">
        <f t="shared" si="643"/>
        <v>0</v>
      </c>
      <c r="O342" s="86">
        <f t="shared" si="644"/>
        <v>14</v>
      </c>
      <c r="P342" s="85">
        <f t="shared" si="645"/>
        <v>1</v>
      </c>
      <c r="Q342" s="191">
        <f t="shared" si="665"/>
        <v>12.6</v>
      </c>
      <c r="R342" s="85">
        <f t="shared" si="483"/>
        <v>0.9</v>
      </c>
      <c r="S342" s="86">
        <f t="shared" si="594"/>
        <v>12.6</v>
      </c>
      <c r="T342" s="85">
        <f t="shared" si="646"/>
        <v>0.9</v>
      </c>
      <c r="U342" s="86">
        <f t="shared" si="647"/>
        <v>1.4000000000000004</v>
      </c>
      <c r="V342" s="85">
        <f t="shared" si="648"/>
        <v>0.10000000000000002</v>
      </c>
      <c r="W342" s="167"/>
      <c r="X342" s="85">
        <f t="shared" si="595"/>
        <v>0</v>
      </c>
      <c r="Y342" s="86">
        <f t="shared" si="596"/>
        <v>12.6</v>
      </c>
      <c r="Z342" s="85">
        <f t="shared" si="649"/>
        <v>0.9</v>
      </c>
      <c r="AA342" s="86">
        <f t="shared" si="650"/>
        <v>1.4000000000000004</v>
      </c>
      <c r="AB342" s="85">
        <f t="shared" si="651"/>
        <v>0.10000000000000002</v>
      </c>
      <c r="AC342" s="167"/>
      <c r="AD342" s="85">
        <f t="shared" si="597"/>
        <v>0</v>
      </c>
      <c r="AE342" s="86">
        <f t="shared" si="598"/>
        <v>12.6</v>
      </c>
      <c r="AF342" s="85">
        <f t="shared" si="652"/>
        <v>0.9</v>
      </c>
      <c r="AG342" s="86">
        <f t="shared" si="653"/>
        <v>1.4000000000000004</v>
      </c>
      <c r="AH342" s="85">
        <f t="shared" si="654"/>
        <v>0.10000000000000002</v>
      </c>
      <c r="AI342" s="167"/>
      <c r="AJ342" s="85">
        <f t="shared" si="599"/>
        <v>0</v>
      </c>
      <c r="AK342" s="86">
        <f t="shared" si="600"/>
        <v>12.6</v>
      </c>
      <c r="AL342" s="85">
        <f t="shared" si="655"/>
        <v>0.9</v>
      </c>
      <c r="AM342" s="86">
        <f t="shared" si="656"/>
        <v>1.4000000000000004</v>
      </c>
      <c r="AN342" s="85">
        <f t="shared" si="657"/>
        <v>0.10000000000000002</v>
      </c>
      <c r="AO342" s="167"/>
      <c r="AP342" s="85">
        <f t="shared" si="601"/>
        <v>0</v>
      </c>
      <c r="AQ342" s="86">
        <f t="shared" si="602"/>
        <v>12.6</v>
      </c>
      <c r="AR342" s="85">
        <f t="shared" si="658"/>
        <v>0.9</v>
      </c>
      <c r="AS342" s="86">
        <f t="shared" si="659"/>
        <v>1.4000000000000004</v>
      </c>
      <c r="AT342" s="85">
        <f t="shared" si="660"/>
        <v>0.10000000000000002</v>
      </c>
      <c r="AU342" s="167"/>
      <c r="AV342" s="85">
        <f t="shared" si="603"/>
        <v>0</v>
      </c>
      <c r="AW342" s="86">
        <f t="shared" si="604"/>
        <v>12.6</v>
      </c>
      <c r="AX342" s="85">
        <f t="shared" si="661"/>
        <v>0.9</v>
      </c>
      <c r="AY342" s="86">
        <f t="shared" si="662"/>
        <v>1.4000000000000004</v>
      </c>
      <c r="AZ342" s="85">
        <f t="shared" si="663"/>
        <v>0.10000000000000002</v>
      </c>
    </row>
    <row r="343" spans="1:52" ht="33.75">
      <c r="A343" s="182" t="s">
        <v>5018</v>
      </c>
      <c r="B343" s="174" t="s">
        <v>4498</v>
      </c>
      <c r="C343" s="172" t="s">
        <v>4499</v>
      </c>
      <c r="D343" s="174" t="s">
        <v>3969</v>
      </c>
      <c r="E343" s="175">
        <v>2</v>
      </c>
      <c r="F343" s="175"/>
      <c r="G343" s="175"/>
      <c r="H343" s="175"/>
      <c r="I343" s="175"/>
      <c r="J343" s="205">
        <f t="shared" si="640"/>
        <v>2</v>
      </c>
      <c r="K343" s="175"/>
      <c r="L343" s="85">
        <f t="shared" si="641"/>
        <v>0</v>
      </c>
      <c r="M343" s="86">
        <f t="shared" si="642"/>
        <v>0</v>
      </c>
      <c r="N343" s="85">
        <f t="shared" si="643"/>
        <v>0</v>
      </c>
      <c r="O343" s="86">
        <f t="shared" si="644"/>
        <v>2</v>
      </c>
      <c r="P343" s="85">
        <f t="shared" si="645"/>
        <v>1</v>
      </c>
      <c r="Q343" s="185"/>
      <c r="R343" s="85">
        <f t="shared" si="483"/>
        <v>0</v>
      </c>
      <c r="S343" s="86">
        <f t="shared" si="594"/>
        <v>0</v>
      </c>
      <c r="T343" s="85">
        <f t="shared" si="646"/>
        <v>0</v>
      </c>
      <c r="U343" s="86">
        <f t="shared" si="647"/>
        <v>2</v>
      </c>
      <c r="V343" s="85">
        <f t="shared" si="648"/>
        <v>1</v>
      </c>
      <c r="W343" s="167"/>
      <c r="X343" s="85">
        <f t="shared" si="595"/>
        <v>0</v>
      </c>
      <c r="Y343" s="86">
        <f t="shared" si="596"/>
        <v>0</v>
      </c>
      <c r="Z343" s="85">
        <f t="shared" si="649"/>
        <v>0</v>
      </c>
      <c r="AA343" s="86">
        <f t="shared" si="650"/>
        <v>2</v>
      </c>
      <c r="AB343" s="85">
        <f t="shared" si="651"/>
        <v>1</v>
      </c>
      <c r="AC343" s="167"/>
      <c r="AD343" s="85">
        <f t="shared" si="597"/>
        <v>0</v>
      </c>
      <c r="AE343" s="86">
        <f t="shared" si="598"/>
        <v>0</v>
      </c>
      <c r="AF343" s="85">
        <f t="shared" si="652"/>
        <v>0</v>
      </c>
      <c r="AG343" s="86">
        <f t="shared" si="653"/>
        <v>2</v>
      </c>
      <c r="AH343" s="85">
        <f t="shared" si="654"/>
        <v>1</v>
      </c>
      <c r="AI343" s="167"/>
      <c r="AJ343" s="85">
        <f t="shared" si="599"/>
        <v>0</v>
      </c>
      <c r="AK343" s="86">
        <f t="shared" si="600"/>
        <v>0</v>
      </c>
      <c r="AL343" s="85">
        <f t="shared" si="655"/>
        <v>0</v>
      </c>
      <c r="AM343" s="86">
        <f t="shared" si="656"/>
        <v>2</v>
      </c>
      <c r="AN343" s="85">
        <f t="shared" si="657"/>
        <v>1</v>
      </c>
      <c r="AO343" s="167"/>
      <c r="AP343" s="85">
        <f t="shared" si="601"/>
        <v>0</v>
      </c>
      <c r="AQ343" s="86">
        <f t="shared" si="602"/>
        <v>0</v>
      </c>
      <c r="AR343" s="85">
        <f t="shared" si="658"/>
        <v>0</v>
      </c>
      <c r="AS343" s="86">
        <f t="shared" si="659"/>
        <v>2</v>
      </c>
      <c r="AT343" s="85">
        <f t="shared" si="660"/>
        <v>1</v>
      </c>
      <c r="AU343" s="167"/>
      <c r="AV343" s="85">
        <f t="shared" si="603"/>
        <v>0</v>
      </c>
      <c r="AW343" s="86">
        <f t="shared" si="604"/>
        <v>0</v>
      </c>
      <c r="AX343" s="85">
        <f t="shared" si="661"/>
        <v>0</v>
      </c>
      <c r="AY343" s="86">
        <f t="shared" si="662"/>
        <v>2</v>
      </c>
      <c r="AZ343" s="85">
        <f t="shared" si="663"/>
        <v>1</v>
      </c>
    </row>
    <row r="344" spans="1:52" ht="33.75">
      <c r="A344" s="182" t="s">
        <v>5019</v>
      </c>
      <c r="B344" s="174" t="s">
        <v>4500</v>
      </c>
      <c r="C344" s="172" t="s">
        <v>4501</v>
      </c>
      <c r="D344" s="174" t="s">
        <v>3969</v>
      </c>
      <c r="E344" s="175">
        <v>1</v>
      </c>
      <c r="F344" s="175"/>
      <c r="G344" s="175"/>
      <c r="H344" s="175"/>
      <c r="I344" s="175"/>
      <c r="J344" s="205">
        <f t="shared" si="640"/>
        <v>1</v>
      </c>
      <c r="K344" s="175"/>
      <c r="L344" s="85">
        <f t="shared" si="641"/>
        <v>0</v>
      </c>
      <c r="M344" s="86">
        <f t="shared" si="642"/>
        <v>0</v>
      </c>
      <c r="N344" s="85">
        <f t="shared" si="643"/>
        <v>0</v>
      </c>
      <c r="O344" s="86">
        <f t="shared" si="644"/>
        <v>1</v>
      </c>
      <c r="P344" s="85">
        <f t="shared" si="645"/>
        <v>1</v>
      </c>
      <c r="Q344" s="185"/>
      <c r="R344" s="85">
        <f t="shared" ref="R344:R414" si="666">IF($C344="","",Q344/$E344)</f>
        <v>0</v>
      </c>
      <c r="S344" s="86">
        <f t="shared" si="594"/>
        <v>0</v>
      </c>
      <c r="T344" s="85">
        <f t="shared" si="646"/>
        <v>0</v>
      </c>
      <c r="U344" s="86">
        <f t="shared" si="647"/>
        <v>1</v>
      </c>
      <c r="V344" s="85">
        <f t="shared" si="648"/>
        <v>1</v>
      </c>
      <c r="W344" s="167"/>
      <c r="X344" s="85">
        <f t="shared" si="595"/>
        <v>0</v>
      </c>
      <c r="Y344" s="86">
        <f t="shared" si="596"/>
        <v>0</v>
      </c>
      <c r="Z344" s="85">
        <f t="shared" si="649"/>
        <v>0</v>
      </c>
      <c r="AA344" s="86">
        <f t="shared" si="650"/>
        <v>1</v>
      </c>
      <c r="AB344" s="85">
        <f t="shared" si="651"/>
        <v>1</v>
      </c>
      <c r="AC344" s="167"/>
      <c r="AD344" s="85">
        <f t="shared" si="597"/>
        <v>0</v>
      </c>
      <c r="AE344" s="86">
        <f t="shared" si="598"/>
        <v>0</v>
      </c>
      <c r="AF344" s="85">
        <f t="shared" si="652"/>
        <v>0</v>
      </c>
      <c r="AG344" s="86">
        <f t="shared" si="653"/>
        <v>1</v>
      </c>
      <c r="AH344" s="85">
        <f t="shared" si="654"/>
        <v>1</v>
      </c>
      <c r="AI344" s="167"/>
      <c r="AJ344" s="85">
        <f t="shared" si="599"/>
        <v>0</v>
      </c>
      <c r="AK344" s="86">
        <f t="shared" si="600"/>
        <v>0</v>
      </c>
      <c r="AL344" s="85">
        <f t="shared" si="655"/>
        <v>0</v>
      </c>
      <c r="AM344" s="86">
        <f t="shared" si="656"/>
        <v>1</v>
      </c>
      <c r="AN344" s="85">
        <f t="shared" si="657"/>
        <v>1</v>
      </c>
      <c r="AO344" s="167"/>
      <c r="AP344" s="85">
        <f t="shared" si="601"/>
        <v>0</v>
      </c>
      <c r="AQ344" s="86">
        <f t="shared" si="602"/>
        <v>0</v>
      </c>
      <c r="AR344" s="85">
        <f t="shared" si="658"/>
        <v>0</v>
      </c>
      <c r="AS344" s="86">
        <f t="shared" si="659"/>
        <v>1</v>
      </c>
      <c r="AT344" s="85">
        <f t="shared" si="660"/>
        <v>1</v>
      </c>
      <c r="AU344" s="167"/>
      <c r="AV344" s="85">
        <f t="shared" si="603"/>
        <v>0</v>
      </c>
      <c r="AW344" s="86">
        <f t="shared" si="604"/>
        <v>0</v>
      </c>
      <c r="AX344" s="85">
        <f t="shared" si="661"/>
        <v>0</v>
      </c>
      <c r="AY344" s="86">
        <f t="shared" si="662"/>
        <v>1</v>
      </c>
      <c r="AZ344" s="85">
        <f t="shared" si="663"/>
        <v>1</v>
      </c>
    </row>
    <row r="345" spans="1:52" ht="33.75">
      <c r="A345" s="182" t="s">
        <v>5020</v>
      </c>
      <c r="B345" s="174" t="s">
        <v>4502</v>
      </c>
      <c r="C345" s="172" t="s">
        <v>4503</v>
      </c>
      <c r="D345" s="174" t="s">
        <v>3969</v>
      </c>
      <c r="E345" s="175">
        <v>1</v>
      </c>
      <c r="F345" s="175"/>
      <c r="G345" s="175"/>
      <c r="H345" s="175"/>
      <c r="I345" s="175"/>
      <c r="J345" s="205">
        <f t="shared" si="640"/>
        <v>1</v>
      </c>
      <c r="K345" s="175"/>
      <c r="L345" s="85">
        <f t="shared" si="641"/>
        <v>0</v>
      </c>
      <c r="M345" s="86">
        <f t="shared" si="642"/>
        <v>0</v>
      </c>
      <c r="N345" s="85">
        <f t="shared" si="643"/>
        <v>0</v>
      </c>
      <c r="O345" s="86">
        <f t="shared" si="644"/>
        <v>1</v>
      </c>
      <c r="P345" s="85">
        <f t="shared" si="645"/>
        <v>1</v>
      </c>
      <c r="Q345" s="185"/>
      <c r="R345" s="85">
        <f t="shared" si="666"/>
        <v>0</v>
      </c>
      <c r="S345" s="86">
        <f t="shared" si="594"/>
        <v>0</v>
      </c>
      <c r="T345" s="85">
        <f t="shared" si="646"/>
        <v>0</v>
      </c>
      <c r="U345" s="86">
        <f t="shared" si="647"/>
        <v>1</v>
      </c>
      <c r="V345" s="85">
        <f t="shared" si="648"/>
        <v>1</v>
      </c>
      <c r="W345" s="167"/>
      <c r="X345" s="85">
        <f t="shared" si="595"/>
        <v>0</v>
      </c>
      <c r="Y345" s="86">
        <f t="shared" si="596"/>
        <v>0</v>
      </c>
      <c r="Z345" s="85">
        <f t="shared" si="649"/>
        <v>0</v>
      </c>
      <c r="AA345" s="86">
        <f t="shared" si="650"/>
        <v>1</v>
      </c>
      <c r="AB345" s="85">
        <f t="shared" si="651"/>
        <v>1</v>
      </c>
      <c r="AC345" s="167"/>
      <c r="AD345" s="85">
        <f t="shared" si="597"/>
        <v>0</v>
      </c>
      <c r="AE345" s="86">
        <f t="shared" si="598"/>
        <v>0</v>
      </c>
      <c r="AF345" s="85">
        <f t="shared" si="652"/>
        <v>0</v>
      </c>
      <c r="AG345" s="86">
        <f t="shared" si="653"/>
        <v>1</v>
      </c>
      <c r="AH345" s="85">
        <f t="shared" si="654"/>
        <v>1</v>
      </c>
      <c r="AI345" s="167"/>
      <c r="AJ345" s="85">
        <f t="shared" si="599"/>
        <v>0</v>
      </c>
      <c r="AK345" s="86">
        <f t="shared" si="600"/>
        <v>0</v>
      </c>
      <c r="AL345" s="85">
        <f t="shared" si="655"/>
        <v>0</v>
      </c>
      <c r="AM345" s="86">
        <f t="shared" si="656"/>
        <v>1</v>
      </c>
      <c r="AN345" s="85">
        <f t="shared" si="657"/>
        <v>1</v>
      </c>
      <c r="AO345" s="167"/>
      <c r="AP345" s="85">
        <f t="shared" si="601"/>
        <v>0</v>
      </c>
      <c r="AQ345" s="86">
        <f t="shared" si="602"/>
        <v>0</v>
      </c>
      <c r="AR345" s="85">
        <f t="shared" si="658"/>
        <v>0</v>
      </c>
      <c r="AS345" s="86">
        <f t="shared" si="659"/>
        <v>1</v>
      </c>
      <c r="AT345" s="85">
        <f t="shared" si="660"/>
        <v>1</v>
      </c>
      <c r="AU345" s="167"/>
      <c r="AV345" s="85">
        <f t="shared" si="603"/>
        <v>0</v>
      </c>
      <c r="AW345" s="86">
        <f t="shared" si="604"/>
        <v>0</v>
      </c>
      <c r="AX345" s="85">
        <f t="shared" si="661"/>
        <v>0</v>
      </c>
      <c r="AY345" s="86">
        <f t="shared" si="662"/>
        <v>1</v>
      </c>
      <c r="AZ345" s="85">
        <f t="shared" si="663"/>
        <v>1</v>
      </c>
    </row>
    <row r="346" spans="1:52" ht="33.75">
      <c r="A346" s="182" t="s">
        <v>5021</v>
      </c>
      <c r="B346" s="174" t="s">
        <v>4504</v>
      </c>
      <c r="C346" s="172" t="s">
        <v>4505</v>
      </c>
      <c r="D346" s="174" t="s">
        <v>3969</v>
      </c>
      <c r="E346" s="175">
        <v>5</v>
      </c>
      <c r="F346" s="175"/>
      <c r="G346" s="175"/>
      <c r="H346" s="175"/>
      <c r="I346" s="175"/>
      <c r="J346" s="205">
        <f t="shared" si="640"/>
        <v>5</v>
      </c>
      <c r="K346" s="175"/>
      <c r="L346" s="85">
        <f t="shared" si="641"/>
        <v>0</v>
      </c>
      <c r="M346" s="86">
        <f t="shared" si="642"/>
        <v>0</v>
      </c>
      <c r="N346" s="85">
        <f t="shared" si="643"/>
        <v>0</v>
      </c>
      <c r="O346" s="86">
        <f t="shared" si="644"/>
        <v>5</v>
      </c>
      <c r="P346" s="85">
        <f t="shared" si="645"/>
        <v>1</v>
      </c>
      <c r="Q346" s="185"/>
      <c r="R346" s="85">
        <f t="shared" si="666"/>
        <v>0</v>
      </c>
      <c r="S346" s="86">
        <f t="shared" si="594"/>
        <v>0</v>
      </c>
      <c r="T346" s="85">
        <f t="shared" si="646"/>
        <v>0</v>
      </c>
      <c r="U346" s="86">
        <f t="shared" si="647"/>
        <v>5</v>
      </c>
      <c r="V346" s="85">
        <f t="shared" si="648"/>
        <v>1</v>
      </c>
      <c r="W346" s="167"/>
      <c r="X346" s="85">
        <f t="shared" si="595"/>
        <v>0</v>
      </c>
      <c r="Y346" s="86">
        <f t="shared" si="596"/>
        <v>0</v>
      </c>
      <c r="Z346" s="85">
        <f t="shared" si="649"/>
        <v>0</v>
      </c>
      <c r="AA346" s="86">
        <f t="shared" si="650"/>
        <v>5</v>
      </c>
      <c r="AB346" s="85">
        <f t="shared" si="651"/>
        <v>1</v>
      </c>
      <c r="AC346" s="167"/>
      <c r="AD346" s="85">
        <f t="shared" si="597"/>
        <v>0</v>
      </c>
      <c r="AE346" s="86">
        <f t="shared" si="598"/>
        <v>0</v>
      </c>
      <c r="AF346" s="85">
        <f t="shared" si="652"/>
        <v>0</v>
      </c>
      <c r="AG346" s="86">
        <f t="shared" si="653"/>
        <v>5</v>
      </c>
      <c r="AH346" s="85">
        <f t="shared" si="654"/>
        <v>1</v>
      </c>
      <c r="AI346" s="167"/>
      <c r="AJ346" s="85">
        <f t="shared" si="599"/>
        <v>0</v>
      </c>
      <c r="AK346" s="86">
        <f t="shared" si="600"/>
        <v>0</v>
      </c>
      <c r="AL346" s="85">
        <f t="shared" si="655"/>
        <v>0</v>
      </c>
      <c r="AM346" s="86">
        <f t="shared" si="656"/>
        <v>5</v>
      </c>
      <c r="AN346" s="85">
        <f t="shared" si="657"/>
        <v>1</v>
      </c>
      <c r="AO346" s="167"/>
      <c r="AP346" s="85">
        <f t="shared" si="601"/>
        <v>0</v>
      </c>
      <c r="AQ346" s="86">
        <f t="shared" si="602"/>
        <v>0</v>
      </c>
      <c r="AR346" s="85">
        <f t="shared" si="658"/>
        <v>0</v>
      </c>
      <c r="AS346" s="86">
        <f t="shared" si="659"/>
        <v>5</v>
      </c>
      <c r="AT346" s="85">
        <f t="shared" si="660"/>
        <v>1</v>
      </c>
      <c r="AU346" s="167"/>
      <c r="AV346" s="85">
        <f t="shared" si="603"/>
        <v>0</v>
      </c>
      <c r="AW346" s="86">
        <f t="shared" si="604"/>
        <v>0</v>
      </c>
      <c r="AX346" s="85">
        <f t="shared" si="661"/>
        <v>0</v>
      </c>
      <c r="AY346" s="86">
        <f t="shared" si="662"/>
        <v>5</v>
      </c>
      <c r="AZ346" s="85">
        <f t="shared" si="663"/>
        <v>1</v>
      </c>
    </row>
    <row r="347" spans="1:52" ht="33.75">
      <c r="A347" s="182" t="s">
        <v>5022</v>
      </c>
      <c r="B347" s="174" t="s">
        <v>4506</v>
      </c>
      <c r="C347" s="172" t="s">
        <v>4507</v>
      </c>
      <c r="D347" s="174" t="s">
        <v>3969</v>
      </c>
      <c r="E347" s="175">
        <v>17</v>
      </c>
      <c r="F347" s="175"/>
      <c r="G347" s="175"/>
      <c r="H347" s="175"/>
      <c r="I347" s="175"/>
      <c r="J347" s="205">
        <f t="shared" si="640"/>
        <v>17</v>
      </c>
      <c r="K347" s="175"/>
      <c r="L347" s="85">
        <f t="shared" si="641"/>
        <v>0</v>
      </c>
      <c r="M347" s="86">
        <f t="shared" si="642"/>
        <v>0</v>
      </c>
      <c r="N347" s="85">
        <f t="shared" si="643"/>
        <v>0</v>
      </c>
      <c r="O347" s="86">
        <f t="shared" si="644"/>
        <v>17</v>
      </c>
      <c r="P347" s="85">
        <f t="shared" si="645"/>
        <v>1</v>
      </c>
      <c r="Q347" s="185"/>
      <c r="R347" s="85">
        <f t="shared" si="666"/>
        <v>0</v>
      </c>
      <c r="S347" s="86">
        <f t="shared" si="594"/>
        <v>0</v>
      </c>
      <c r="T347" s="85">
        <f t="shared" si="646"/>
        <v>0</v>
      </c>
      <c r="U347" s="86">
        <f t="shared" si="647"/>
        <v>17</v>
      </c>
      <c r="V347" s="85">
        <f t="shared" si="648"/>
        <v>1</v>
      </c>
      <c r="W347" s="167"/>
      <c r="X347" s="85">
        <f t="shared" si="595"/>
        <v>0</v>
      </c>
      <c r="Y347" s="86">
        <f t="shared" si="596"/>
        <v>0</v>
      </c>
      <c r="Z347" s="85">
        <f t="shared" si="649"/>
        <v>0</v>
      </c>
      <c r="AA347" s="86">
        <f t="shared" si="650"/>
        <v>17</v>
      </c>
      <c r="AB347" s="85">
        <f t="shared" si="651"/>
        <v>1</v>
      </c>
      <c r="AC347" s="167"/>
      <c r="AD347" s="85">
        <f t="shared" si="597"/>
        <v>0</v>
      </c>
      <c r="AE347" s="86">
        <f t="shared" si="598"/>
        <v>0</v>
      </c>
      <c r="AF347" s="85">
        <f t="shared" si="652"/>
        <v>0</v>
      </c>
      <c r="AG347" s="86">
        <f t="shared" si="653"/>
        <v>17</v>
      </c>
      <c r="AH347" s="85">
        <f t="shared" si="654"/>
        <v>1</v>
      </c>
      <c r="AI347" s="167"/>
      <c r="AJ347" s="85">
        <f t="shared" si="599"/>
        <v>0</v>
      </c>
      <c r="AK347" s="86">
        <f t="shared" si="600"/>
        <v>0</v>
      </c>
      <c r="AL347" s="85">
        <f t="shared" si="655"/>
        <v>0</v>
      </c>
      <c r="AM347" s="86">
        <f t="shared" si="656"/>
        <v>17</v>
      </c>
      <c r="AN347" s="85">
        <f t="shared" si="657"/>
        <v>1</v>
      </c>
      <c r="AO347" s="167"/>
      <c r="AP347" s="85">
        <f t="shared" si="601"/>
        <v>0</v>
      </c>
      <c r="AQ347" s="86">
        <f t="shared" si="602"/>
        <v>0</v>
      </c>
      <c r="AR347" s="85">
        <f t="shared" si="658"/>
        <v>0</v>
      </c>
      <c r="AS347" s="86">
        <f t="shared" si="659"/>
        <v>17</v>
      </c>
      <c r="AT347" s="85">
        <f t="shared" si="660"/>
        <v>1</v>
      </c>
      <c r="AU347" s="167"/>
      <c r="AV347" s="85">
        <f t="shared" si="603"/>
        <v>0</v>
      </c>
      <c r="AW347" s="86">
        <f t="shared" si="604"/>
        <v>0</v>
      </c>
      <c r="AX347" s="85">
        <f t="shared" si="661"/>
        <v>0</v>
      </c>
      <c r="AY347" s="86">
        <f t="shared" si="662"/>
        <v>17</v>
      </c>
      <c r="AZ347" s="85">
        <f t="shared" si="663"/>
        <v>1</v>
      </c>
    </row>
    <row r="348" spans="1:52" ht="33.75">
      <c r="A348" s="182" t="s">
        <v>5023</v>
      </c>
      <c r="B348" s="174" t="s">
        <v>4508</v>
      </c>
      <c r="C348" s="172" t="s">
        <v>4509</v>
      </c>
      <c r="D348" s="174" t="s">
        <v>3969</v>
      </c>
      <c r="E348" s="175">
        <v>13</v>
      </c>
      <c r="F348" s="175"/>
      <c r="G348" s="175"/>
      <c r="H348" s="175"/>
      <c r="I348" s="175"/>
      <c r="J348" s="205">
        <f t="shared" si="640"/>
        <v>13</v>
      </c>
      <c r="K348" s="175"/>
      <c r="L348" s="85">
        <f t="shared" si="641"/>
        <v>0</v>
      </c>
      <c r="M348" s="86">
        <f t="shared" si="642"/>
        <v>0</v>
      </c>
      <c r="N348" s="85">
        <f t="shared" si="643"/>
        <v>0</v>
      </c>
      <c r="O348" s="86">
        <f t="shared" si="644"/>
        <v>13</v>
      </c>
      <c r="P348" s="85">
        <f t="shared" si="645"/>
        <v>1</v>
      </c>
      <c r="Q348" s="185"/>
      <c r="R348" s="85">
        <f t="shared" si="666"/>
        <v>0</v>
      </c>
      <c r="S348" s="86">
        <f t="shared" si="594"/>
        <v>0</v>
      </c>
      <c r="T348" s="85">
        <f t="shared" si="646"/>
        <v>0</v>
      </c>
      <c r="U348" s="86">
        <f t="shared" si="647"/>
        <v>13</v>
      </c>
      <c r="V348" s="85">
        <f t="shared" si="648"/>
        <v>1</v>
      </c>
      <c r="W348" s="167"/>
      <c r="X348" s="85">
        <f t="shared" si="595"/>
        <v>0</v>
      </c>
      <c r="Y348" s="86">
        <f t="shared" si="596"/>
        <v>0</v>
      </c>
      <c r="Z348" s="85">
        <f t="shared" si="649"/>
        <v>0</v>
      </c>
      <c r="AA348" s="86">
        <f t="shared" si="650"/>
        <v>13</v>
      </c>
      <c r="AB348" s="85">
        <f t="shared" si="651"/>
        <v>1</v>
      </c>
      <c r="AC348" s="167"/>
      <c r="AD348" s="85">
        <f t="shared" si="597"/>
        <v>0</v>
      </c>
      <c r="AE348" s="86">
        <f t="shared" si="598"/>
        <v>0</v>
      </c>
      <c r="AF348" s="85">
        <f t="shared" si="652"/>
        <v>0</v>
      </c>
      <c r="AG348" s="86">
        <f t="shared" si="653"/>
        <v>13</v>
      </c>
      <c r="AH348" s="85">
        <f t="shared" si="654"/>
        <v>1</v>
      </c>
      <c r="AI348" s="167"/>
      <c r="AJ348" s="85">
        <f t="shared" si="599"/>
        <v>0</v>
      </c>
      <c r="AK348" s="86">
        <f t="shared" si="600"/>
        <v>0</v>
      </c>
      <c r="AL348" s="85">
        <f t="shared" si="655"/>
        <v>0</v>
      </c>
      <c r="AM348" s="86">
        <f t="shared" si="656"/>
        <v>13</v>
      </c>
      <c r="AN348" s="85">
        <f t="shared" si="657"/>
        <v>1</v>
      </c>
      <c r="AO348" s="167"/>
      <c r="AP348" s="85">
        <f t="shared" si="601"/>
        <v>0</v>
      </c>
      <c r="AQ348" s="86">
        <f t="shared" si="602"/>
        <v>0</v>
      </c>
      <c r="AR348" s="85">
        <f t="shared" si="658"/>
        <v>0</v>
      </c>
      <c r="AS348" s="86">
        <f t="shared" si="659"/>
        <v>13</v>
      </c>
      <c r="AT348" s="85">
        <f t="shared" si="660"/>
        <v>1</v>
      </c>
      <c r="AU348" s="167"/>
      <c r="AV348" s="85">
        <f t="shared" si="603"/>
        <v>0</v>
      </c>
      <c r="AW348" s="86">
        <f t="shared" si="604"/>
        <v>0</v>
      </c>
      <c r="AX348" s="85">
        <f t="shared" si="661"/>
        <v>0</v>
      </c>
      <c r="AY348" s="86">
        <f t="shared" si="662"/>
        <v>13</v>
      </c>
      <c r="AZ348" s="85">
        <f t="shared" si="663"/>
        <v>1</v>
      </c>
    </row>
    <row r="349" spans="1:52" ht="33.75">
      <c r="A349" s="182" t="s">
        <v>5024</v>
      </c>
      <c r="B349" s="174" t="s">
        <v>4510</v>
      </c>
      <c r="C349" s="172" t="s">
        <v>4511</v>
      </c>
      <c r="D349" s="174" t="s">
        <v>3969</v>
      </c>
      <c r="E349" s="175">
        <v>8</v>
      </c>
      <c r="F349" s="175"/>
      <c r="G349" s="175"/>
      <c r="H349" s="175"/>
      <c r="I349" s="175"/>
      <c r="J349" s="205">
        <f t="shared" si="640"/>
        <v>8</v>
      </c>
      <c r="K349" s="175"/>
      <c r="L349" s="85">
        <f t="shared" si="641"/>
        <v>0</v>
      </c>
      <c r="M349" s="86">
        <f t="shared" si="642"/>
        <v>0</v>
      </c>
      <c r="N349" s="85">
        <f t="shared" si="643"/>
        <v>0</v>
      </c>
      <c r="O349" s="86">
        <f t="shared" si="644"/>
        <v>8</v>
      </c>
      <c r="P349" s="85">
        <f t="shared" si="645"/>
        <v>1</v>
      </c>
      <c r="Q349" s="185"/>
      <c r="R349" s="85">
        <f t="shared" si="666"/>
        <v>0</v>
      </c>
      <c r="S349" s="86">
        <f t="shared" si="594"/>
        <v>0</v>
      </c>
      <c r="T349" s="85">
        <f t="shared" si="646"/>
        <v>0</v>
      </c>
      <c r="U349" s="86">
        <f t="shared" si="647"/>
        <v>8</v>
      </c>
      <c r="V349" s="85">
        <f t="shared" si="648"/>
        <v>1</v>
      </c>
      <c r="W349" s="167"/>
      <c r="X349" s="85">
        <f t="shared" si="595"/>
        <v>0</v>
      </c>
      <c r="Y349" s="86">
        <f t="shared" si="596"/>
        <v>0</v>
      </c>
      <c r="Z349" s="85">
        <f t="shared" si="649"/>
        <v>0</v>
      </c>
      <c r="AA349" s="86">
        <f t="shared" si="650"/>
        <v>8</v>
      </c>
      <c r="AB349" s="85">
        <f t="shared" si="651"/>
        <v>1</v>
      </c>
      <c r="AC349" s="167"/>
      <c r="AD349" s="85">
        <f t="shared" si="597"/>
        <v>0</v>
      </c>
      <c r="AE349" s="86">
        <f t="shared" si="598"/>
        <v>0</v>
      </c>
      <c r="AF349" s="85">
        <f t="shared" si="652"/>
        <v>0</v>
      </c>
      <c r="AG349" s="86">
        <f t="shared" si="653"/>
        <v>8</v>
      </c>
      <c r="AH349" s="85">
        <f t="shared" si="654"/>
        <v>1</v>
      </c>
      <c r="AI349" s="167"/>
      <c r="AJ349" s="85">
        <f t="shared" si="599"/>
        <v>0</v>
      </c>
      <c r="AK349" s="86">
        <f t="shared" si="600"/>
        <v>0</v>
      </c>
      <c r="AL349" s="85">
        <f t="shared" si="655"/>
        <v>0</v>
      </c>
      <c r="AM349" s="86">
        <f t="shared" si="656"/>
        <v>8</v>
      </c>
      <c r="AN349" s="85">
        <f t="shared" si="657"/>
        <v>1</v>
      </c>
      <c r="AO349" s="167"/>
      <c r="AP349" s="85">
        <f t="shared" si="601"/>
        <v>0</v>
      </c>
      <c r="AQ349" s="86">
        <f t="shared" si="602"/>
        <v>0</v>
      </c>
      <c r="AR349" s="85">
        <f t="shared" si="658"/>
        <v>0</v>
      </c>
      <c r="AS349" s="86">
        <f t="shared" si="659"/>
        <v>8</v>
      </c>
      <c r="AT349" s="85">
        <f t="shared" si="660"/>
        <v>1</v>
      </c>
      <c r="AU349" s="167"/>
      <c r="AV349" s="85">
        <f t="shared" si="603"/>
        <v>0</v>
      </c>
      <c r="AW349" s="86">
        <f t="shared" si="604"/>
        <v>0</v>
      </c>
      <c r="AX349" s="85">
        <f t="shared" si="661"/>
        <v>0</v>
      </c>
      <c r="AY349" s="86">
        <f t="shared" si="662"/>
        <v>8</v>
      </c>
      <c r="AZ349" s="85">
        <f t="shared" si="663"/>
        <v>1</v>
      </c>
    </row>
    <row r="350" spans="1:52" ht="22.5">
      <c r="A350" s="182" t="s">
        <v>5025</v>
      </c>
      <c r="B350" s="174" t="s">
        <v>4175</v>
      </c>
      <c r="C350" s="172" t="s">
        <v>4176</v>
      </c>
      <c r="D350" s="174" t="s">
        <v>3947</v>
      </c>
      <c r="E350" s="175">
        <v>0.37</v>
      </c>
      <c r="F350" s="175"/>
      <c r="G350" s="175"/>
      <c r="H350" s="175"/>
      <c r="I350" s="175"/>
      <c r="J350" s="205">
        <f t="shared" si="640"/>
        <v>0.37</v>
      </c>
      <c r="K350" s="175"/>
      <c r="L350" s="85">
        <f t="shared" si="641"/>
        <v>0</v>
      </c>
      <c r="M350" s="86">
        <f t="shared" si="642"/>
        <v>0</v>
      </c>
      <c r="N350" s="85">
        <f t="shared" si="643"/>
        <v>0</v>
      </c>
      <c r="O350" s="86">
        <f t="shared" si="644"/>
        <v>0.37</v>
      </c>
      <c r="P350" s="85">
        <f t="shared" si="645"/>
        <v>1</v>
      </c>
      <c r="Q350" s="185"/>
      <c r="R350" s="85">
        <f t="shared" si="666"/>
        <v>0</v>
      </c>
      <c r="S350" s="86">
        <f t="shared" si="594"/>
        <v>0</v>
      </c>
      <c r="T350" s="85">
        <f t="shared" si="646"/>
        <v>0</v>
      </c>
      <c r="U350" s="86">
        <f t="shared" si="647"/>
        <v>0.37</v>
      </c>
      <c r="V350" s="85">
        <f t="shared" si="648"/>
        <v>1</v>
      </c>
      <c r="W350" s="167"/>
      <c r="X350" s="85">
        <f t="shared" si="595"/>
        <v>0</v>
      </c>
      <c r="Y350" s="86">
        <f t="shared" si="596"/>
        <v>0</v>
      </c>
      <c r="Z350" s="85">
        <f t="shared" si="649"/>
        <v>0</v>
      </c>
      <c r="AA350" s="86">
        <f t="shared" si="650"/>
        <v>0.37</v>
      </c>
      <c r="AB350" s="85">
        <f t="shared" si="651"/>
        <v>1</v>
      </c>
      <c r="AC350" s="167"/>
      <c r="AD350" s="85">
        <f t="shared" si="597"/>
        <v>0</v>
      </c>
      <c r="AE350" s="86">
        <f t="shared" si="598"/>
        <v>0</v>
      </c>
      <c r="AF350" s="85">
        <f t="shared" si="652"/>
        <v>0</v>
      </c>
      <c r="AG350" s="86">
        <f t="shared" si="653"/>
        <v>0.37</v>
      </c>
      <c r="AH350" s="85">
        <f t="shared" si="654"/>
        <v>1</v>
      </c>
      <c r="AI350" s="167"/>
      <c r="AJ350" s="85">
        <f t="shared" si="599"/>
        <v>0</v>
      </c>
      <c r="AK350" s="86">
        <f t="shared" si="600"/>
        <v>0</v>
      </c>
      <c r="AL350" s="85">
        <f t="shared" si="655"/>
        <v>0</v>
      </c>
      <c r="AM350" s="86">
        <f t="shared" si="656"/>
        <v>0.37</v>
      </c>
      <c r="AN350" s="85">
        <f t="shared" si="657"/>
        <v>1</v>
      </c>
      <c r="AO350" s="167"/>
      <c r="AP350" s="85">
        <f t="shared" si="601"/>
        <v>0</v>
      </c>
      <c r="AQ350" s="86">
        <f t="shared" si="602"/>
        <v>0</v>
      </c>
      <c r="AR350" s="85">
        <f t="shared" si="658"/>
        <v>0</v>
      </c>
      <c r="AS350" s="86">
        <f t="shared" si="659"/>
        <v>0.37</v>
      </c>
      <c r="AT350" s="85">
        <f t="shared" si="660"/>
        <v>1</v>
      </c>
      <c r="AU350" s="167"/>
      <c r="AV350" s="85">
        <f t="shared" si="603"/>
        <v>0</v>
      </c>
      <c r="AW350" s="86">
        <f t="shared" si="604"/>
        <v>0</v>
      </c>
      <c r="AX350" s="85">
        <f t="shared" si="661"/>
        <v>0</v>
      </c>
      <c r="AY350" s="86">
        <f t="shared" si="662"/>
        <v>0.37</v>
      </c>
      <c r="AZ350" s="85">
        <f t="shared" si="663"/>
        <v>1</v>
      </c>
    </row>
    <row r="351" spans="1:52" ht="22.5">
      <c r="A351" s="182" t="s">
        <v>5026</v>
      </c>
      <c r="B351" s="174" t="s">
        <v>3995</v>
      </c>
      <c r="C351" s="172" t="s">
        <v>3996</v>
      </c>
      <c r="D351" s="174" t="s">
        <v>3947</v>
      </c>
      <c r="E351" s="175">
        <v>0.37</v>
      </c>
      <c r="F351" s="175"/>
      <c r="G351" s="175"/>
      <c r="H351" s="175"/>
      <c r="I351" s="175"/>
      <c r="J351" s="205">
        <f t="shared" si="640"/>
        <v>0.37</v>
      </c>
      <c r="K351" s="175"/>
      <c r="L351" s="85">
        <f t="shared" si="641"/>
        <v>0</v>
      </c>
      <c r="M351" s="86">
        <f t="shared" si="642"/>
        <v>0</v>
      </c>
      <c r="N351" s="85">
        <f t="shared" si="643"/>
        <v>0</v>
      </c>
      <c r="O351" s="86">
        <f t="shared" si="644"/>
        <v>0.37</v>
      </c>
      <c r="P351" s="85">
        <f t="shared" si="645"/>
        <v>1</v>
      </c>
      <c r="Q351" s="185"/>
      <c r="R351" s="85">
        <f t="shared" si="666"/>
        <v>0</v>
      </c>
      <c r="S351" s="86">
        <f t="shared" si="594"/>
        <v>0</v>
      </c>
      <c r="T351" s="85">
        <f t="shared" si="646"/>
        <v>0</v>
      </c>
      <c r="U351" s="86">
        <f t="shared" si="647"/>
        <v>0.37</v>
      </c>
      <c r="V351" s="85">
        <f t="shared" si="648"/>
        <v>1</v>
      </c>
      <c r="W351" s="167"/>
      <c r="X351" s="85">
        <f t="shared" si="595"/>
        <v>0</v>
      </c>
      <c r="Y351" s="86">
        <f t="shared" si="596"/>
        <v>0</v>
      </c>
      <c r="Z351" s="85">
        <f t="shared" si="649"/>
        <v>0</v>
      </c>
      <c r="AA351" s="86">
        <f t="shared" si="650"/>
        <v>0.37</v>
      </c>
      <c r="AB351" s="85">
        <f t="shared" si="651"/>
        <v>1</v>
      </c>
      <c r="AC351" s="167"/>
      <c r="AD351" s="85">
        <f t="shared" si="597"/>
        <v>0</v>
      </c>
      <c r="AE351" s="86">
        <f t="shared" si="598"/>
        <v>0</v>
      </c>
      <c r="AF351" s="85">
        <f t="shared" si="652"/>
        <v>0</v>
      </c>
      <c r="AG351" s="86">
        <f t="shared" si="653"/>
        <v>0.37</v>
      </c>
      <c r="AH351" s="85">
        <f t="shared" si="654"/>
        <v>1</v>
      </c>
      <c r="AI351" s="167"/>
      <c r="AJ351" s="85">
        <f t="shared" si="599"/>
        <v>0</v>
      </c>
      <c r="AK351" s="86">
        <f t="shared" si="600"/>
        <v>0</v>
      </c>
      <c r="AL351" s="85">
        <f t="shared" si="655"/>
        <v>0</v>
      </c>
      <c r="AM351" s="86">
        <f t="shared" si="656"/>
        <v>0.37</v>
      </c>
      <c r="AN351" s="85">
        <f t="shared" si="657"/>
        <v>1</v>
      </c>
      <c r="AO351" s="167"/>
      <c r="AP351" s="85">
        <f t="shared" si="601"/>
        <v>0</v>
      </c>
      <c r="AQ351" s="86">
        <f t="shared" si="602"/>
        <v>0</v>
      </c>
      <c r="AR351" s="85">
        <f t="shared" si="658"/>
        <v>0</v>
      </c>
      <c r="AS351" s="86">
        <f t="shared" si="659"/>
        <v>0.37</v>
      </c>
      <c r="AT351" s="85">
        <f t="shared" si="660"/>
        <v>1</v>
      </c>
      <c r="AU351" s="167"/>
      <c r="AV351" s="85">
        <f t="shared" si="603"/>
        <v>0</v>
      </c>
      <c r="AW351" s="86">
        <f t="shared" si="604"/>
        <v>0</v>
      </c>
      <c r="AX351" s="85">
        <f t="shared" si="661"/>
        <v>0</v>
      </c>
      <c r="AY351" s="86">
        <f t="shared" si="662"/>
        <v>0.37</v>
      </c>
      <c r="AZ351" s="85">
        <f t="shared" si="663"/>
        <v>1</v>
      </c>
    </row>
    <row r="352" spans="1:52" ht="33.75">
      <c r="A352" s="182" t="s">
        <v>5027</v>
      </c>
      <c r="B352" s="174" t="s">
        <v>4512</v>
      </c>
      <c r="C352" s="172" t="s">
        <v>4513</v>
      </c>
      <c r="D352" s="174" t="s">
        <v>3969</v>
      </c>
      <c r="E352" s="175">
        <v>15</v>
      </c>
      <c r="F352" s="175"/>
      <c r="G352" s="175"/>
      <c r="H352" s="175"/>
      <c r="I352" s="175"/>
      <c r="J352" s="205">
        <f t="shared" si="640"/>
        <v>15</v>
      </c>
      <c r="K352" s="175"/>
      <c r="L352" s="85">
        <f t="shared" si="641"/>
        <v>0</v>
      </c>
      <c r="M352" s="86">
        <f t="shared" si="642"/>
        <v>0</v>
      </c>
      <c r="N352" s="85">
        <f t="shared" si="643"/>
        <v>0</v>
      </c>
      <c r="O352" s="86">
        <f t="shared" si="644"/>
        <v>15</v>
      </c>
      <c r="P352" s="85">
        <f t="shared" si="645"/>
        <v>1</v>
      </c>
      <c r="Q352" s="191">
        <f>90%*E352</f>
        <v>13.5</v>
      </c>
      <c r="R352" s="85">
        <f t="shared" si="666"/>
        <v>0.9</v>
      </c>
      <c r="S352" s="86">
        <f t="shared" si="594"/>
        <v>13.5</v>
      </c>
      <c r="T352" s="85">
        <f t="shared" si="646"/>
        <v>0.9</v>
      </c>
      <c r="U352" s="86">
        <f t="shared" si="647"/>
        <v>1.5</v>
      </c>
      <c r="V352" s="85">
        <f t="shared" si="648"/>
        <v>0.1</v>
      </c>
      <c r="W352" s="167"/>
      <c r="X352" s="85">
        <f t="shared" si="595"/>
        <v>0</v>
      </c>
      <c r="Y352" s="86">
        <f t="shared" si="596"/>
        <v>13.5</v>
      </c>
      <c r="Z352" s="85">
        <f t="shared" si="649"/>
        <v>0.9</v>
      </c>
      <c r="AA352" s="86">
        <f t="shared" si="650"/>
        <v>1.5</v>
      </c>
      <c r="AB352" s="85">
        <f t="shared" si="651"/>
        <v>0.1</v>
      </c>
      <c r="AC352" s="167"/>
      <c r="AD352" s="85">
        <f t="shared" si="597"/>
        <v>0</v>
      </c>
      <c r="AE352" s="86">
        <f t="shared" si="598"/>
        <v>13.5</v>
      </c>
      <c r="AF352" s="85">
        <f t="shared" si="652"/>
        <v>0.9</v>
      </c>
      <c r="AG352" s="86">
        <f t="shared" si="653"/>
        <v>1.5</v>
      </c>
      <c r="AH352" s="85">
        <f t="shared" si="654"/>
        <v>0.1</v>
      </c>
      <c r="AI352" s="167"/>
      <c r="AJ352" s="85">
        <f t="shared" si="599"/>
        <v>0</v>
      </c>
      <c r="AK352" s="86">
        <f t="shared" si="600"/>
        <v>13.5</v>
      </c>
      <c r="AL352" s="85">
        <f t="shared" si="655"/>
        <v>0.9</v>
      </c>
      <c r="AM352" s="86">
        <f t="shared" si="656"/>
        <v>1.5</v>
      </c>
      <c r="AN352" s="85">
        <f t="shared" si="657"/>
        <v>0.1</v>
      </c>
      <c r="AO352" s="167"/>
      <c r="AP352" s="85">
        <f t="shared" si="601"/>
        <v>0</v>
      </c>
      <c r="AQ352" s="86">
        <f t="shared" si="602"/>
        <v>13.5</v>
      </c>
      <c r="AR352" s="85">
        <f t="shared" si="658"/>
        <v>0.9</v>
      </c>
      <c r="AS352" s="86">
        <f t="shared" si="659"/>
        <v>1.5</v>
      </c>
      <c r="AT352" s="85">
        <f t="shared" si="660"/>
        <v>0.1</v>
      </c>
      <c r="AU352" s="167"/>
      <c r="AV352" s="85">
        <f t="shared" si="603"/>
        <v>0</v>
      </c>
      <c r="AW352" s="86">
        <f t="shared" si="604"/>
        <v>13.5</v>
      </c>
      <c r="AX352" s="85">
        <f t="shared" si="661"/>
        <v>0.9</v>
      </c>
      <c r="AY352" s="86">
        <f t="shared" si="662"/>
        <v>1.5</v>
      </c>
      <c r="AZ352" s="85">
        <f t="shared" si="663"/>
        <v>0.1</v>
      </c>
    </row>
    <row r="353" spans="1:52" ht="33.75">
      <c r="A353" s="182" t="s">
        <v>5028</v>
      </c>
      <c r="B353" s="174" t="s">
        <v>4514</v>
      </c>
      <c r="C353" s="172" t="s">
        <v>4515</v>
      </c>
      <c r="D353" s="174" t="s">
        <v>3937</v>
      </c>
      <c r="E353" s="175">
        <v>361.26</v>
      </c>
      <c r="F353" s="175"/>
      <c r="G353" s="175"/>
      <c r="H353" s="175"/>
      <c r="I353" s="175"/>
      <c r="J353" s="205">
        <f t="shared" si="640"/>
        <v>361.26</v>
      </c>
      <c r="K353" s="175"/>
      <c r="L353" s="85">
        <f t="shared" si="641"/>
        <v>0</v>
      </c>
      <c r="M353" s="86">
        <f t="shared" si="642"/>
        <v>0</v>
      </c>
      <c r="N353" s="85">
        <f t="shared" si="643"/>
        <v>0</v>
      </c>
      <c r="O353" s="86">
        <f t="shared" si="644"/>
        <v>361.26</v>
      </c>
      <c r="P353" s="85">
        <f t="shared" si="645"/>
        <v>1</v>
      </c>
      <c r="Q353" s="191">
        <f t="shared" ref="Q353:Q354" si="667">90%*E353</f>
        <v>325.13400000000001</v>
      </c>
      <c r="R353" s="85">
        <f t="shared" si="666"/>
        <v>0.9</v>
      </c>
      <c r="S353" s="86">
        <f t="shared" si="594"/>
        <v>325.13400000000001</v>
      </c>
      <c r="T353" s="85">
        <f t="shared" si="646"/>
        <v>0.9</v>
      </c>
      <c r="U353" s="86">
        <f t="shared" si="647"/>
        <v>36.125999999999976</v>
      </c>
      <c r="V353" s="85">
        <f t="shared" si="648"/>
        <v>9.9999999999999936E-2</v>
      </c>
      <c r="W353" s="167"/>
      <c r="X353" s="85">
        <f t="shared" si="595"/>
        <v>0</v>
      </c>
      <c r="Y353" s="86">
        <f t="shared" si="596"/>
        <v>325.13400000000001</v>
      </c>
      <c r="Z353" s="85">
        <f t="shared" si="649"/>
        <v>0.9</v>
      </c>
      <c r="AA353" s="86">
        <f t="shared" si="650"/>
        <v>36.125999999999976</v>
      </c>
      <c r="AB353" s="85">
        <f t="shared" si="651"/>
        <v>9.9999999999999936E-2</v>
      </c>
      <c r="AC353" s="167"/>
      <c r="AD353" s="85">
        <f t="shared" si="597"/>
        <v>0</v>
      </c>
      <c r="AE353" s="86">
        <f t="shared" si="598"/>
        <v>325.13400000000001</v>
      </c>
      <c r="AF353" s="85">
        <f t="shared" si="652"/>
        <v>0.9</v>
      </c>
      <c r="AG353" s="86">
        <f t="shared" si="653"/>
        <v>36.125999999999976</v>
      </c>
      <c r="AH353" s="85">
        <f t="shared" si="654"/>
        <v>9.9999999999999936E-2</v>
      </c>
      <c r="AI353" s="167"/>
      <c r="AJ353" s="85">
        <f t="shared" si="599"/>
        <v>0</v>
      </c>
      <c r="AK353" s="86">
        <f t="shared" si="600"/>
        <v>325.13400000000001</v>
      </c>
      <c r="AL353" s="85">
        <f t="shared" si="655"/>
        <v>0.9</v>
      </c>
      <c r="AM353" s="86">
        <f t="shared" si="656"/>
        <v>36.125999999999976</v>
      </c>
      <c r="AN353" s="85">
        <f t="shared" si="657"/>
        <v>9.9999999999999936E-2</v>
      </c>
      <c r="AO353" s="167"/>
      <c r="AP353" s="85">
        <f t="shared" si="601"/>
        <v>0</v>
      </c>
      <c r="AQ353" s="86">
        <f t="shared" si="602"/>
        <v>325.13400000000001</v>
      </c>
      <c r="AR353" s="85">
        <f t="shared" si="658"/>
        <v>0.9</v>
      </c>
      <c r="AS353" s="86">
        <f t="shared" si="659"/>
        <v>36.125999999999976</v>
      </c>
      <c r="AT353" s="85">
        <f t="shared" si="660"/>
        <v>9.9999999999999936E-2</v>
      </c>
      <c r="AU353" s="167"/>
      <c r="AV353" s="85">
        <f t="shared" si="603"/>
        <v>0</v>
      </c>
      <c r="AW353" s="86">
        <f t="shared" si="604"/>
        <v>325.13400000000001</v>
      </c>
      <c r="AX353" s="85">
        <f t="shared" si="661"/>
        <v>0.9</v>
      </c>
      <c r="AY353" s="86">
        <f t="shared" si="662"/>
        <v>36.125999999999976</v>
      </c>
      <c r="AZ353" s="85">
        <f t="shared" si="663"/>
        <v>9.9999999999999936E-2</v>
      </c>
    </row>
    <row r="354" spans="1:52" ht="22.5">
      <c r="A354" s="182" t="s">
        <v>5029</v>
      </c>
      <c r="B354" s="174" t="s">
        <v>4516</v>
      </c>
      <c r="C354" s="172" t="s">
        <v>4517</v>
      </c>
      <c r="D354" s="174" t="s">
        <v>3969</v>
      </c>
      <c r="E354" s="175">
        <v>18</v>
      </c>
      <c r="F354" s="175"/>
      <c r="G354" s="175"/>
      <c r="H354" s="175"/>
      <c r="I354" s="175"/>
      <c r="J354" s="205">
        <f t="shared" si="640"/>
        <v>18</v>
      </c>
      <c r="K354" s="175"/>
      <c r="L354" s="85">
        <f t="shared" si="641"/>
        <v>0</v>
      </c>
      <c r="M354" s="86">
        <f t="shared" si="642"/>
        <v>0</v>
      </c>
      <c r="N354" s="85">
        <f t="shared" si="643"/>
        <v>0</v>
      </c>
      <c r="O354" s="86">
        <f t="shared" si="644"/>
        <v>18</v>
      </c>
      <c r="P354" s="85">
        <f t="shared" si="645"/>
        <v>1</v>
      </c>
      <c r="Q354" s="191">
        <f t="shared" si="667"/>
        <v>16.2</v>
      </c>
      <c r="R354" s="85">
        <f t="shared" si="666"/>
        <v>0.89999999999999991</v>
      </c>
      <c r="S354" s="86">
        <f t="shared" si="594"/>
        <v>16.2</v>
      </c>
      <c r="T354" s="85">
        <f t="shared" si="646"/>
        <v>0.89999999999999991</v>
      </c>
      <c r="U354" s="86">
        <f t="shared" si="647"/>
        <v>1.8000000000000007</v>
      </c>
      <c r="V354" s="85">
        <f t="shared" si="648"/>
        <v>0.10000000000000003</v>
      </c>
      <c r="W354" s="167"/>
      <c r="X354" s="85">
        <f t="shared" si="595"/>
        <v>0</v>
      </c>
      <c r="Y354" s="86">
        <f t="shared" si="596"/>
        <v>16.2</v>
      </c>
      <c r="Z354" s="85">
        <f t="shared" si="649"/>
        <v>0.89999999999999991</v>
      </c>
      <c r="AA354" s="86">
        <f t="shared" si="650"/>
        <v>1.8000000000000007</v>
      </c>
      <c r="AB354" s="85">
        <f t="shared" si="651"/>
        <v>0.10000000000000003</v>
      </c>
      <c r="AC354" s="167"/>
      <c r="AD354" s="85">
        <f t="shared" si="597"/>
        <v>0</v>
      </c>
      <c r="AE354" s="86">
        <f t="shared" si="598"/>
        <v>16.2</v>
      </c>
      <c r="AF354" s="85">
        <f t="shared" si="652"/>
        <v>0.89999999999999991</v>
      </c>
      <c r="AG354" s="86">
        <f t="shared" si="653"/>
        <v>1.8000000000000007</v>
      </c>
      <c r="AH354" s="85">
        <f t="shared" si="654"/>
        <v>0.10000000000000003</v>
      </c>
      <c r="AI354" s="167"/>
      <c r="AJ354" s="85">
        <f t="shared" si="599"/>
        <v>0</v>
      </c>
      <c r="AK354" s="86">
        <f t="shared" si="600"/>
        <v>16.2</v>
      </c>
      <c r="AL354" s="85">
        <f t="shared" si="655"/>
        <v>0.89999999999999991</v>
      </c>
      <c r="AM354" s="86">
        <f t="shared" si="656"/>
        <v>1.8000000000000007</v>
      </c>
      <c r="AN354" s="85">
        <f t="shared" si="657"/>
        <v>0.10000000000000003</v>
      </c>
      <c r="AO354" s="167"/>
      <c r="AP354" s="85">
        <f t="shared" si="601"/>
        <v>0</v>
      </c>
      <c r="AQ354" s="86">
        <f t="shared" si="602"/>
        <v>16.2</v>
      </c>
      <c r="AR354" s="85">
        <f t="shared" si="658"/>
        <v>0.89999999999999991</v>
      </c>
      <c r="AS354" s="86">
        <f t="shared" si="659"/>
        <v>1.8000000000000007</v>
      </c>
      <c r="AT354" s="85">
        <f t="shared" si="660"/>
        <v>0.10000000000000003</v>
      </c>
      <c r="AU354" s="167"/>
      <c r="AV354" s="85">
        <f t="shared" si="603"/>
        <v>0</v>
      </c>
      <c r="AW354" s="86">
        <f t="shared" si="604"/>
        <v>16.2</v>
      </c>
      <c r="AX354" s="85">
        <f t="shared" si="661"/>
        <v>0.89999999999999991</v>
      </c>
      <c r="AY354" s="86">
        <f t="shared" si="662"/>
        <v>1.8000000000000007</v>
      </c>
      <c r="AZ354" s="85">
        <f t="shared" si="663"/>
        <v>0.10000000000000003</v>
      </c>
    </row>
    <row r="355" spans="1:52" ht="45">
      <c r="A355" s="182" t="s">
        <v>5030</v>
      </c>
      <c r="B355" s="174" t="s">
        <v>4418</v>
      </c>
      <c r="C355" s="172" t="s">
        <v>4419</v>
      </c>
      <c r="D355" s="174" t="s">
        <v>3969</v>
      </c>
      <c r="E355" s="175">
        <v>3</v>
      </c>
      <c r="F355" s="175"/>
      <c r="G355" s="175"/>
      <c r="H355" s="175"/>
      <c r="I355" s="175"/>
      <c r="J355" s="205">
        <f t="shared" si="640"/>
        <v>3</v>
      </c>
      <c r="K355" s="175"/>
      <c r="L355" s="85">
        <f t="shared" si="641"/>
        <v>0</v>
      </c>
      <c r="M355" s="86">
        <f t="shared" si="642"/>
        <v>0</v>
      </c>
      <c r="N355" s="85">
        <f t="shared" si="643"/>
        <v>0</v>
      </c>
      <c r="O355" s="86">
        <f t="shared" si="644"/>
        <v>3</v>
      </c>
      <c r="P355" s="85">
        <f t="shared" si="645"/>
        <v>1</v>
      </c>
      <c r="Q355" s="185"/>
      <c r="R355" s="85">
        <f t="shared" si="666"/>
        <v>0</v>
      </c>
      <c r="S355" s="86">
        <f t="shared" si="594"/>
        <v>0</v>
      </c>
      <c r="T355" s="85">
        <f t="shared" si="646"/>
        <v>0</v>
      </c>
      <c r="U355" s="86">
        <f t="shared" si="647"/>
        <v>3</v>
      </c>
      <c r="V355" s="85">
        <f t="shared" si="648"/>
        <v>1</v>
      </c>
      <c r="W355" s="167"/>
      <c r="X355" s="85">
        <f t="shared" si="595"/>
        <v>0</v>
      </c>
      <c r="Y355" s="86">
        <f t="shared" si="596"/>
        <v>0</v>
      </c>
      <c r="Z355" s="85">
        <f t="shared" si="649"/>
        <v>0</v>
      </c>
      <c r="AA355" s="86">
        <f t="shared" si="650"/>
        <v>3</v>
      </c>
      <c r="AB355" s="85">
        <f t="shared" si="651"/>
        <v>1</v>
      </c>
      <c r="AC355" s="167"/>
      <c r="AD355" s="85">
        <f t="shared" si="597"/>
        <v>0</v>
      </c>
      <c r="AE355" s="86">
        <f t="shared" si="598"/>
        <v>0</v>
      </c>
      <c r="AF355" s="85">
        <f t="shared" si="652"/>
        <v>0</v>
      </c>
      <c r="AG355" s="86">
        <f t="shared" si="653"/>
        <v>3</v>
      </c>
      <c r="AH355" s="85">
        <f t="shared" si="654"/>
        <v>1</v>
      </c>
      <c r="AI355" s="167"/>
      <c r="AJ355" s="85">
        <f t="shared" si="599"/>
        <v>0</v>
      </c>
      <c r="AK355" s="86">
        <f t="shared" si="600"/>
        <v>0</v>
      </c>
      <c r="AL355" s="85">
        <f t="shared" si="655"/>
        <v>0</v>
      </c>
      <c r="AM355" s="86">
        <f t="shared" si="656"/>
        <v>3</v>
      </c>
      <c r="AN355" s="85">
        <f t="shared" si="657"/>
        <v>1</v>
      </c>
      <c r="AO355" s="167"/>
      <c r="AP355" s="85">
        <f t="shared" si="601"/>
        <v>0</v>
      </c>
      <c r="AQ355" s="86">
        <f t="shared" si="602"/>
        <v>0</v>
      </c>
      <c r="AR355" s="85">
        <f t="shared" si="658"/>
        <v>0</v>
      </c>
      <c r="AS355" s="86">
        <f t="shared" si="659"/>
        <v>3</v>
      </c>
      <c r="AT355" s="85">
        <f t="shared" si="660"/>
        <v>1</v>
      </c>
      <c r="AU355" s="167"/>
      <c r="AV355" s="85">
        <f t="shared" si="603"/>
        <v>0</v>
      </c>
      <c r="AW355" s="86">
        <f t="shared" si="604"/>
        <v>0</v>
      </c>
      <c r="AX355" s="85">
        <f t="shared" si="661"/>
        <v>0</v>
      </c>
      <c r="AY355" s="86">
        <f t="shared" si="662"/>
        <v>3</v>
      </c>
      <c r="AZ355" s="85">
        <f t="shared" si="663"/>
        <v>1</v>
      </c>
    </row>
    <row r="356" spans="1:52" ht="56.25">
      <c r="A356" s="182" t="s">
        <v>5031</v>
      </c>
      <c r="B356" s="174" t="s">
        <v>4518</v>
      </c>
      <c r="C356" s="172" t="s">
        <v>4519</v>
      </c>
      <c r="D356" s="174" t="s">
        <v>3937</v>
      </c>
      <c r="E356" s="175">
        <v>280.52999999999997</v>
      </c>
      <c r="F356" s="175"/>
      <c r="G356" s="175"/>
      <c r="H356" s="175"/>
      <c r="I356" s="175"/>
      <c r="J356" s="205">
        <f t="shared" si="640"/>
        <v>280.52999999999997</v>
      </c>
      <c r="K356" s="175"/>
      <c r="L356" s="85">
        <f t="shared" si="641"/>
        <v>0</v>
      </c>
      <c r="M356" s="86">
        <f t="shared" si="642"/>
        <v>0</v>
      </c>
      <c r="N356" s="85">
        <f t="shared" si="643"/>
        <v>0</v>
      </c>
      <c r="O356" s="86">
        <f t="shared" si="644"/>
        <v>280.52999999999997</v>
      </c>
      <c r="P356" s="85">
        <f t="shared" si="645"/>
        <v>1</v>
      </c>
      <c r="Q356" s="185"/>
      <c r="R356" s="85">
        <f t="shared" si="666"/>
        <v>0</v>
      </c>
      <c r="S356" s="86">
        <f t="shared" si="594"/>
        <v>0</v>
      </c>
      <c r="T356" s="85">
        <f t="shared" si="646"/>
        <v>0</v>
      </c>
      <c r="U356" s="86">
        <f t="shared" si="647"/>
        <v>280.52999999999997</v>
      </c>
      <c r="V356" s="85">
        <f t="shared" si="648"/>
        <v>1</v>
      </c>
      <c r="W356" s="167"/>
      <c r="X356" s="85">
        <f t="shared" si="595"/>
        <v>0</v>
      </c>
      <c r="Y356" s="86">
        <f t="shared" si="596"/>
        <v>0</v>
      </c>
      <c r="Z356" s="85">
        <f t="shared" si="649"/>
        <v>0</v>
      </c>
      <c r="AA356" s="86">
        <f t="shared" si="650"/>
        <v>280.52999999999997</v>
      </c>
      <c r="AB356" s="85">
        <f t="shared" si="651"/>
        <v>1</v>
      </c>
      <c r="AC356" s="167"/>
      <c r="AD356" s="85">
        <f t="shared" si="597"/>
        <v>0</v>
      </c>
      <c r="AE356" s="86">
        <f t="shared" si="598"/>
        <v>0</v>
      </c>
      <c r="AF356" s="85">
        <f t="shared" si="652"/>
        <v>0</v>
      </c>
      <c r="AG356" s="86">
        <f t="shared" si="653"/>
        <v>280.52999999999997</v>
      </c>
      <c r="AH356" s="85">
        <f t="shared" si="654"/>
        <v>1</v>
      </c>
      <c r="AI356" s="167"/>
      <c r="AJ356" s="85">
        <f t="shared" si="599"/>
        <v>0</v>
      </c>
      <c r="AK356" s="86">
        <f t="shared" si="600"/>
        <v>0</v>
      </c>
      <c r="AL356" s="85">
        <f t="shared" si="655"/>
        <v>0</v>
      </c>
      <c r="AM356" s="86">
        <f t="shared" si="656"/>
        <v>280.52999999999997</v>
      </c>
      <c r="AN356" s="85">
        <f t="shared" si="657"/>
        <v>1</v>
      </c>
      <c r="AO356" s="167"/>
      <c r="AP356" s="85">
        <f t="shared" si="601"/>
        <v>0</v>
      </c>
      <c r="AQ356" s="86">
        <f t="shared" si="602"/>
        <v>0</v>
      </c>
      <c r="AR356" s="85">
        <f t="shared" si="658"/>
        <v>0</v>
      </c>
      <c r="AS356" s="86">
        <f t="shared" si="659"/>
        <v>280.52999999999997</v>
      </c>
      <c r="AT356" s="85">
        <f t="shared" si="660"/>
        <v>1</v>
      </c>
      <c r="AU356" s="167"/>
      <c r="AV356" s="85">
        <f t="shared" si="603"/>
        <v>0</v>
      </c>
      <c r="AW356" s="86">
        <f t="shared" si="604"/>
        <v>0</v>
      </c>
      <c r="AX356" s="85">
        <f t="shared" si="661"/>
        <v>0</v>
      </c>
      <c r="AY356" s="86">
        <f t="shared" si="662"/>
        <v>280.52999999999997</v>
      </c>
      <c r="AZ356" s="85">
        <f t="shared" si="663"/>
        <v>1</v>
      </c>
    </row>
    <row r="357" spans="1:52" ht="45">
      <c r="A357" s="182" t="s">
        <v>5032</v>
      </c>
      <c r="B357" s="174" t="s">
        <v>4520</v>
      </c>
      <c r="C357" s="172" t="s">
        <v>4521</v>
      </c>
      <c r="D357" s="174" t="s">
        <v>3937</v>
      </c>
      <c r="E357" s="175">
        <v>76.75</v>
      </c>
      <c r="F357" s="175"/>
      <c r="G357" s="175"/>
      <c r="H357" s="175"/>
      <c r="I357" s="175"/>
      <c r="J357" s="205">
        <f t="shared" si="640"/>
        <v>76.75</v>
      </c>
      <c r="K357" s="175"/>
      <c r="L357" s="85">
        <f t="shared" si="641"/>
        <v>0</v>
      </c>
      <c r="M357" s="86">
        <f t="shared" si="642"/>
        <v>0</v>
      </c>
      <c r="N357" s="85">
        <f t="shared" si="643"/>
        <v>0</v>
      </c>
      <c r="O357" s="86">
        <f t="shared" si="644"/>
        <v>76.75</v>
      </c>
      <c r="P357" s="85">
        <f t="shared" si="645"/>
        <v>1</v>
      </c>
      <c r="Q357" s="185"/>
      <c r="R357" s="85">
        <f t="shared" si="666"/>
        <v>0</v>
      </c>
      <c r="S357" s="86">
        <f t="shared" si="594"/>
        <v>0</v>
      </c>
      <c r="T357" s="85">
        <f t="shared" si="646"/>
        <v>0</v>
      </c>
      <c r="U357" s="86">
        <f t="shared" si="647"/>
        <v>76.75</v>
      </c>
      <c r="V357" s="85">
        <f t="shared" si="648"/>
        <v>1</v>
      </c>
      <c r="W357" s="167"/>
      <c r="X357" s="85">
        <f t="shared" si="595"/>
        <v>0</v>
      </c>
      <c r="Y357" s="86">
        <f t="shared" si="596"/>
        <v>0</v>
      </c>
      <c r="Z357" s="85">
        <f t="shared" si="649"/>
        <v>0</v>
      </c>
      <c r="AA357" s="86">
        <f t="shared" si="650"/>
        <v>76.75</v>
      </c>
      <c r="AB357" s="85">
        <f t="shared" si="651"/>
        <v>1</v>
      </c>
      <c r="AC357" s="167"/>
      <c r="AD357" s="85">
        <f t="shared" si="597"/>
        <v>0</v>
      </c>
      <c r="AE357" s="86">
        <f t="shared" si="598"/>
        <v>0</v>
      </c>
      <c r="AF357" s="85">
        <f t="shared" si="652"/>
        <v>0</v>
      </c>
      <c r="AG357" s="86">
        <f t="shared" si="653"/>
        <v>76.75</v>
      </c>
      <c r="AH357" s="85">
        <f t="shared" si="654"/>
        <v>1</v>
      </c>
      <c r="AI357" s="167"/>
      <c r="AJ357" s="85">
        <f t="shared" si="599"/>
        <v>0</v>
      </c>
      <c r="AK357" s="86">
        <f t="shared" si="600"/>
        <v>0</v>
      </c>
      <c r="AL357" s="85">
        <f t="shared" si="655"/>
        <v>0</v>
      </c>
      <c r="AM357" s="86">
        <f t="shared" si="656"/>
        <v>76.75</v>
      </c>
      <c r="AN357" s="85">
        <f t="shared" si="657"/>
        <v>1</v>
      </c>
      <c r="AO357" s="167"/>
      <c r="AP357" s="85">
        <f t="shared" si="601"/>
        <v>0</v>
      </c>
      <c r="AQ357" s="86">
        <f t="shared" si="602"/>
        <v>0</v>
      </c>
      <c r="AR357" s="85">
        <f t="shared" si="658"/>
        <v>0</v>
      </c>
      <c r="AS357" s="86">
        <f t="shared" si="659"/>
        <v>76.75</v>
      </c>
      <c r="AT357" s="85">
        <f t="shared" si="660"/>
        <v>1</v>
      </c>
      <c r="AU357" s="167"/>
      <c r="AV357" s="85">
        <f t="shared" si="603"/>
        <v>0</v>
      </c>
      <c r="AW357" s="86">
        <f t="shared" si="604"/>
        <v>0</v>
      </c>
      <c r="AX357" s="85">
        <f t="shared" si="661"/>
        <v>0</v>
      </c>
      <c r="AY357" s="86">
        <f t="shared" si="662"/>
        <v>76.75</v>
      </c>
      <c r="AZ357" s="85">
        <f t="shared" si="663"/>
        <v>1</v>
      </c>
    </row>
    <row r="358" spans="1:52" ht="45">
      <c r="A358" s="182" t="s">
        <v>5033</v>
      </c>
      <c r="B358" s="174" t="s">
        <v>4522</v>
      </c>
      <c r="C358" s="172" t="s">
        <v>4523</v>
      </c>
      <c r="D358" s="174" t="s">
        <v>3937</v>
      </c>
      <c r="E358" s="175">
        <v>336.32</v>
      </c>
      <c r="F358" s="175"/>
      <c r="G358" s="175"/>
      <c r="H358" s="175"/>
      <c r="I358" s="175"/>
      <c r="J358" s="205">
        <f t="shared" si="640"/>
        <v>336.32</v>
      </c>
      <c r="K358" s="175"/>
      <c r="L358" s="85">
        <f t="shared" si="641"/>
        <v>0</v>
      </c>
      <c r="M358" s="86">
        <f t="shared" si="642"/>
        <v>0</v>
      </c>
      <c r="N358" s="85">
        <f t="shared" si="643"/>
        <v>0</v>
      </c>
      <c r="O358" s="86">
        <f t="shared" si="644"/>
        <v>336.32</v>
      </c>
      <c r="P358" s="85">
        <f t="shared" si="645"/>
        <v>1</v>
      </c>
      <c r="Q358" s="185"/>
      <c r="R358" s="85">
        <f t="shared" si="666"/>
        <v>0</v>
      </c>
      <c r="S358" s="86">
        <f t="shared" si="594"/>
        <v>0</v>
      </c>
      <c r="T358" s="85">
        <f t="shared" si="646"/>
        <v>0</v>
      </c>
      <c r="U358" s="86">
        <f t="shared" si="647"/>
        <v>336.32</v>
      </c>
      <c r="V358" s="85">
        <f t="shared" si="648"/>
        <v>1</v>
      </c>
      <c r="W358" s="167"/>
      <c r="X358" s="85">
        <f t="shared" si="595"/>
        <v>0</v>
      </c>
      <c r="Y358" s="86">
        <f t="shared" si="596"/>
        <v>0</v>
      </c>
      <c r="Z358" s="85">
        <f t="shared" si="649"/>
        <v>0</v>
      </c>
      <c r="AA358" s="86">
        <f t="shared" si="650"/>
        <v>336.32</v>
      </c>
      <c r="AB358" s="85">
        <f t="shared" si="651"/>
        <v>1</v>
      </c>
      <c r="AC358" s="167"/>
      <c r="AD358" s="85">
        <f t="shared" si="597"/>
        <v>0</v>
      </c>
      <c r="AE358" s="86">
        <f t="shared" si="598"/>
        <v>0</v>
      </c>
      <c r="AF358" s="85">
        <f t="shared" si="652"/>
        <v>0</v>
      </c>
      <c r="AG358" s="86">
        <f t="shared" si="653"/>
        <v>336.32</v>
      </c>
      <c r="AH358" s="85">
        <f t="shared" si="654"/>
        <v>1</v>
      </c>
      <c r="AI358" s="167"/>
      <c r="AJ358" s="85">
        <f t="shared" si="599"/>
        <v>0</v>
      </c>
      <c r="AK358" s="86">
        <f t="shared" si="600"/>
        <v>0</v>
      </c>
      <c r="AL358" s="85">
        <f t="shared" si="655"/>
        <v>0</v>
      </c>
      <c r="AM358" s="86">
        <f t="shared" si="656"/>
        <v>336.32</v>
      </c>
      <c r="AN358" s="85">
        <f t="shared" si="657"/>
        <v>1</v>
      </c>
      <c r="AO358" s="167"/>
      <c r="AP358" s="85">
        <f t="shared" si="601"/>
        <v>0</v>
      </c>
      <c r="AQ358" s="86">
        <f t="shared" si="602"/>
        <v>0</v>
      </c>
      <c r="AR358" s="85">
        <f t="shared" si="658"/>
        <v>0</v>
      </c>
      <c r="AS358" s="86">
        <f t="shared" si="659"/>
        <v>336.32</v>
      </c>
      <c r="AT358" s="85">
        <f t="shared" si="660"/>
        <v>1</v>
      </c>
      <c r="AU358" s="167"/>
      <c r="AV358" s="85">
        <f t="shared" si="603"/>
        <v>0</v>
      </c>
      <c r="AW358" s="86">
        <f t="shared" si="604"/>
        <v>0</v>
      </c>
      <c r="AX358" s="85">
        <f t="shared" si="661"/>
        <v>0</v>
      </c>
      <c r="AY358" s="86">
        <f t="shared" si="662"/>
        <v>336.32</v>
      </c>
      <c r="AZ358" s="85">
        <f t="shared" si="663"/>
        <v>1</v>
      </c>
    </row>
    <row r="359" spans="1:52" ht="20.100000000000001" customHeight="1">
      <c r="A359" s="182" t="s">
        <v>5034</v>
      </c>
      <c r="B359" s="174" t="s">
        <v>4524</v>
      </c>
      <c r="C359" s="172" t="s">
        <v>4525</v>
      </c>
      <c r="D359" s="174" t="s">
        <v>3937</v>
      </c>
      <c r="E359" s="175">
        <v>394.96</v>
      </c>
      <c r="F359" s="175"/>
      <c r="G359" s="175"/>
      <c r="H359" s="175"/>
      <c r="I359" s="175"/>
      <c r="J359" s="205">
        <f t="shared" si="640"/>
        <v>394.96</v>
      </c>
      <c r="K359" s="175"/>
      <c r="L359" s="85">
        <f t="shared" si="641"/>
        <v>0</v>
      </c>
      <c r="M359" s="86">
        <f t="shared" si="642"/>
        <v>0</v>
      </c>
      <c r="N359" s="85">
        <f t="shared" si="643"/>
        <v>0</v>
      </c>
      <c r="O359" s="86">
        <f t="shared" si="644"/>
        <v>394.96</v>
      </c>
      <c r="P359" s="85">
        <f t="shared" si="645"/>
        <v>1</v>
      </c>
      <c r="Q359" s="185"/>
      <c r="R359" s="85">
        <f t="shared" si="666"/>
        <v>0</v>
      </c>
      <c r="S359" s="86">
        <f t="shared" si="594"/>
        <v>0</v>
      </c>
      <c r="T359" s="85">
        <f t="shared" si="646"/>
        <v>0</v>
      </c>
      <c r="U359" s="86">
        <f t="shared" si="647"/>
        <v>394.96</v>
      </c>
      <c r="V359" s="85">
        <f t="shared" si="648"/>
        <v>1</v>
      </c>
      <c r="W359" s="167"/>
      <c r="X359" s="85">
        <f t="shared" si="595"/>
        <v>0</v>
      </c>
      <c r="Y359" s="86">
        <f t="shared" si="596"/>
        <v>0</v>
      </c>
      <c r="Z359" s="85">
        <f t="shared" si="649"/>
        <v>0</v>
      </c>
      <c r="AA359" s="86">
        <f t="shared" si="650"/>
        <v>394.96</v>
      </c>
      <c r="AB359" s="85">
        <f t="shared" si="651"/>
        <v>1</v>
      </c>
      <c r="AC359" s="167"/>
      <c r="AD359" s="85">
        <f t="shared" si="597"/>
        <v>0</v>
      </c>
      <c r="AE359" s="86">
        <f t="shared" si="598"/>
        <v>0</v>
      </c>
      <c r="AF359" s="85">
        <f t="shared" si="652"/>
        <v>0</v>
      </c>
      <c r="AG359" s="86">
        <f t="shared" si="653"/>
        <v>394.96</v>
      </c>
      <c r="AH359" s="85">
        <f t="shared" si="654"/>
        <v>1</v>
      </c>
      <c r="AI359" s="167"/>
      <c r="AJ359" s="85">
        <f t="shared" si="599"/>
        <v>0</v>
      </c>
      <c r="AK359" s="86">
        <f t="shared" si="600"/>
        <v>0</v>
      </c>
      <c r="AL359" s="85">
        <f t="shared" si="655"/>
        <v>0</v>
      </c>
      <c r="AM359" s="86">
        <f t="shared" si="656"/>
        <v>394.96</v>
      </c>
      <c r="AN359" s="85">
        <f t="shared" si="657"/>
        <v>1</v>
      </c>
      <c r="AO359" s="167"/>
      <c r="AP359" s="85">
        <f t="shared" si="601"/>
        <v>0</v>
      </c>
      <c r="AQ359" s="86">
        <f t="shared" si="602"/>
        <v>0</v>
      </c>
      <c r="AR359" s="85">
        <f t="shared" si="658"/>
        <v>0</v>
      </c>
      <c r="AS359" s="86">
        <f t="shared" si="659"/>
        <v>394.96</v>
      </c>
      <c r="AT359" s="85">
        <f t="shared" si="660"/>
        <v>1</v>
      </c>
      <c r="AU359" s="167"/>
      <c r="AV359" s="85">
        <f t="shared" si="603"/>
        <v>0</v>
      </c>
      <c r="AW359" s="86">
        <f t="shared" si="604"/>
        <v>0</v>
      </c>
      <c r="AX359" s="85">
        <f t="shared" si="661"/>
        <v>0</v>
      </c>
      <c r="AY359" s="86">
        <f t="shared" si="662"/>
        <v>394.96</v>
      </c>
      <c r="AZ359" s="85">
        <f t="shared" si="663"/>
        <v>1</v>
      </c>
    </row>
    <row r="360" spans="1:52" ht="56.25">
      <c r="A360" s="182" t="s">
        <v>5035</v>
      </c>
      <c r="B360" s="174" t="s">
        <v>4526</v>
      </c>
      <c r="C360" s="172" t="s">
        <v>4527</v>
      </c>
      <c r="D360" s="174" t="s">
        <v>3937</v>
      </c>
      <c r="E360" s="175">
        <v>57.53</v>
      </c>
      <c r="F360" s="175"/>
      <c r="G360" s="175"/>
      <c r="H360" s="175"/>
      <c r="I360" s="175"/>
      <c r="J360" s="205">
        <f t="shared" si="640"/>
        <v>57.53</v>
      </c>
      <c r="K360" s="175"/>
      <c r="L360" s="85">
        <f t="shared" si="641"/>
        <v>0</v>
      </c>
      <c r="M360" s="86">
        <f t="shared" si="642"/>
        <v>0</v>
      </c>
      <c r="N360" s="85">
        <f t="shared" si="643"/>
        <v>0</v>
      </c>
      <c r="O360" s="86">
        <f t="shared" si="644"/>
        <v>57.53</v>
      </c>
      <c r="P360" s="85">
        <f t="shared" si="645"/>
        <v>1</v>
      </c>
      <c r="Q360" s="185"/>
      <c r="R360" s="85">
        <f t="shared" si="666"/>
        <v>0</v>
      </c>
      <c r="S360" s="86">
        <f t="shared" si="594"/>
        <v>0</v>
      </c>
      <c r="T360" s="85">
        <f t="shared" si="646"/>
        <v>0</v>
      </c>
      <c r="U360" s="86">
        <f t="shared" si="647"/>
        <v>57.53</v>
      </c>
      <c r="V360" s="85">
        <f t="shared" si="648"/>
        <v>1</v>
      </c>
      <c r="W360" s="167"/>
      <c r="X360" s="85">
        <f t="shared" si="595"/>
        <v>0</v>
      </c>
      <c r="Y360" s="86">
        <f t="shared" si="596"/>
        <v>0</v>
      </c>
      <c r="Z360" s="85">
        <f t="shared" si="649"/>
        <v>0</v>
      </c>
      <c r="AA360" s="86">
        <f t="shared" si="650"/>
        <v>57.53</v>
      </c>
      <c r="AB360" s="85">
        <f t="shared" si="651"/>
        <v>1</v>
      </c>
      <c r="AC360" s="167"/>
      <c r="AD360" s="85">
        <f t="shared" si="597"/>
        <v>0</v>
      </c>
      <c r="AE360" s="86">
        <f t="shared" si="598"/>
        <v>0</v>
      </c>
      <c r="AF360" s="85">
        <f t="shared" si="652"/>
        <v>0</v>
      </c>
      <c r="AG360" s="86">
        <f t="shared" si="653"/>
        <v>57.53</v>
      </c>
      <c r="AH360" s="85">
        <f t="shared" si="654"/>
        <v>1</v>
      </c>
      <c r="AI360" s="167"/>
      <c r="AJ360" s="85">
        <f t="shared" si="599"/>
        <v>0</v>
      </c>
      <c r="AK360" s="86">
        <f t="shared" si="600"/>
        <v>0</v>
      </c>
      <c r="AL360" s="85">
        <f t="shared" si="655"/>
        <v>0</v>
      </c>
      <c r="AM360" s="86">
        <f t="shared" si="656"/>
        <v>57.53</v>
      </c>
      <c r="AN360" s="85">
        <f t="shared" si="657"/>
        <v>1</v>
      </c>
      <c r="AO360" s="167"/>
      <c r="AP360" s="85">
        <f t="shared" si="601"/>
        <v>0</v>
      </c>
      <c r="AQ360" s="86">
        <f t="shared" si="602"/>
        <v>0</v>
      </c>
      <c r="AR360" s="85">
        <f t="shared" si="658"/>
        <v>0</v>
      </c>
      <c r="AS360" s="86">
        <f t="shared" si="659"/>
        <v>57.53</v>
      </c>
      <c r="AT360" s="85">
        <f t="shared" si="660"/>
        <v>1</v>
      </c>
      <c r="AU360" s="167"/>
      <c r="AV360" s="85">
        <f t="shared" si="603"/>
        <v>0</v>
      </c>
      <c r="AW360" s="86">
        <f t="shared" si="604"/>
        <v>0</v>
      </c>
      <c r="AX360" s="85">
        <f t="shared" si="661"/>
        <v>0</v>
      </c>
      <c r="AY360" s="86">
        <f t="shared" si="662"/>
        <v>57.53</v>
      </c>
      <c r="AZ360" s="85">
        <f t="shared" si="663"/>
        <v>1</v>
      </c>
    </row>
    <row r="361" spans="1:52" ht="45">
      <c r="A361" s="182" t="s">
        <v>5036</v>
      </c>
      <c r="B361" s="174" t="s">
        <v>4528</v>
      </c>
      <c r="C361" s="172" t="s">
        <v>4529</v>
      </c>
      <c r="D361" s="174" t="s">
        <v>3937</v>
      </c>
      <c r="E361" s="175">
        <v>96.53</v>
      </c>
      <c r="F361" s="175"/>
      <c r="G361" s="175"/>
      <c r="H361" s="175"/>
      <c r="I361" s="175"/>
      <c r="J361" s="205">
        <f t="shared" si="640"/>
        <v>96.53</v>
      </c>
      <c r="K361" s="175"/>
      <c r="L361" s="85">
        <f t="shared" si="641"/>
        <v>0</v>
      </c>
      <c r="M361" s="86">
        <f t="shared" si="642"/>
        <v>0</v>
      </c>
      <c r="N361" s="85">
        <f t="shared" si="643"/>
        <v>0</v>
      </c>
      <c r="O361" s="86">
        <f t="shared" si="644"/>
        <v>96.53</v>
      </c>
      <c r="P361" s="85">
        <f t="shared" si="645"/>
        <v>1</v>
      </c>
      <c r="Q361" s="185"/>
      <c r="R361" s="85">
        <f t="shared" si="666"/>
        <v>0</v>
      </c>
      <c r="S361" s="86">
        <f t="shared" si="594"/>
        <v>0</v>
      </c>
      <c r="T361" s="85">
        <f t="shared" si="646"/>
        <v>0</v>
      </c>
      <c r="U361" s="86">
        <f t="shared" si="647"/>
        <v>96.53</v>
      </c>
      <c r="V361" s="85">
        <f t="shared" si="648"/>
        <v>1</v>
      </c>
      <c r="W361" s="167"/>
      <c r="X361" s="85">
        <f t="shared" si="595"/>
        <v>0</v>
      </c>
      <c r="Y361" s="86">
        <f t="shared" si="596"/>
        <v>0</v>
      </c>
      <c r="Z361" s="85">
        <f t="shared" si="649"/>
        <v>0</v>
      </c>
      <c r="AA361" s="86">
        <f t="shared" si="650"/>
        <v>96.53</v>
      </c>
      <c r="AB361" s="85">
        <f t="shared" si="651"/>
        <v>1</v>
      </c>
      <c r="AC361" s="167"/>
      <c r="AD361" s="85">
        <f t="shared" si="597"/>
        <v>0</v>
      </c>
      <c r="AE361" s="86">
        <f t="shared" si="598"/>
        <v>0</v>
      </c>
      <c r="AF361" s="85">
        <f t="shared" si="652"/>
        <v>0</v>
      </c>
      <c r="AG361" s="86">
        <f t="shared" si="653"/>
        <v>96.53</v>
      </c>
      <c r="AH361" s="85">
        <f t="shared" si="654"/>
        <v>1</v>
      </c>
      <c r="AI361" s="167"/>
      <c r="AJ361" s="85">
        <f t="shared" si="599"/>
        <v>0</v>
      </c>
      <c r="AK361" s="86">
        <f t="shared" si="600"/>
        <v>0</v>
      </c>
      <c r="AL361" s="85">
        <f t="shared" si="655"/>
        <v>0</v>
      </c>
      <c r="AM361" s="86">
        <f t="shared" si="656"/>
        <v>96.53</v>
      </c>
      <c r="AN361" s="85">
        <f t="shared" si="657"/>
        <v>1</v>
      </c>
      <c r="AO361" s="167"/>
      <c r="AP361" s="85">
        <f t="shared" si="601"/>
        <v>0</v>
      </c>
      <c r="AQ361" s="86">
        <f t="shared" si="602"/>
        <v>0</v>
      </c>
      <c r="AR361" s="85">
        <f t="shared" si="658"/>
        <v>0</v>
      </c>
      <c r="AS361" s="86">
        <f t="shared" si="659"/>
        <v>96.53</v>
      </c>
      <c r="AT361" s="85">
        <f t="shared" si="660"/>
        <v>1</v>
      </c>
      <c r="AU361" s="167"/>
      <c r="AV361" s="85">
        <f t="shared" si="603"/>
        <v>0</v>
      </c>
      <c r="AW361" s="86">
        <f t="shared" si="604"/>
        <v>0</v>
      </c>
      <c r="AX361" s="85">
        <f t="shared" si="661"/>
        <v>0</v>
      </c>
      <c r="AY361" s="86">
        <f t="shared" si="662"/>
        <v>96.53</v>
      </c>
      <c r="AZ361" s="85">
        <f t="shared" si="663"/>
        <v>1</v>
      </c>
    </row>
    <row r="362" spans="1:52" ht="45">
      <c r="A362" s="182" t="s">
        <v>5037</v>
      </c>
      <c r="B362" s="174" t="s">
        <v>4530</v>
      </c>
      <c r="C362" s="172" t="s">
        <v>4531</v>
      </c>
      <c r="D362" s="174" t="s">
        <v>3937</v>
      </c>
      <c r="E362" s="175">
        <v>135.53</v>
      </c>
      <c r="F362" s="175"/>
      <c r="G362" s="175"/>
      <c r="H362" s="175"/>
      <c r="I362" s="175"/>
      <c r="J362" s="205">
        <f t="shared" si="640"/>
        <v>135.53</v>
      </c>
      <c r="K362" s="175"/>
      <c r="L362" s="85">
        <f t="shared" si="641"/>
        <v>0</v>
      </c>
      <c r="M362" s="86">
        <f t="shared" si="642"/>
        <v>0</v>
      </c>
      <c r="N362" s="85">
        <f t="shared" si="643"/>
        <v>0</v>
      </c>
      <c r="O362" s="86">
        <f t="shared" si="644"/>
        <v>135.53</v>
      </c>
      <c r="P362" s="85">
        <f t="shared" si="645"/>
        <v>1</v>
      </c>
      <c r="Q362" s="185"/>
      <c r="R362" s="85">
        <f t="shared" si="666"/>
        <v>0</v>
      </c>
      <c r="S362" s="86">
        <f t="shared" si="594"/>
        <v>0</v>
      </c>
      <c r="T362" s="85">
        <f t="shared" si="646"/>
        <v>0</v>
      </c>
      <c r="U362" s="86">
        <f t="shared" si="647"/>
        <v>135.53</v>
      </c>
      <c r="V362" s="85">
        <f t="shared" si="648"/>
        <v>1</v>
      </c>
      <c r="W362" s="167"/>
      <c r="X362" s="85">
        <f t="shared" si="595"/>
        <v>0</v>
      </c>
      <c r="Y362" s="86">
        <f t="shared" si="596"/>
        <v>0</v>
      </c>
      <c r="Z362" s="85">
        <f t="shared" si="649"/>
        <v>0</v>
      </c>
      <c r="AA362" s="86">
        <f t="shared" si="650"/>
        <v>135.53</v>
      </c>
      <c r="AB362" s="85">
        <f t="shared" si="651"/>
        <v>1</v>
      </c>
      <c r="AC362" s="167"/>
      <c r="AD362" s="85">
        <f t="shared" si="597"/>
        <v>0</v>
      </c>
      <c r="AE362" s="86">
        <f t="shared" si="598"/>
        <v>0</v>
      </c>
      <c r="AF362" s="85">
        <f t="shared" si="652"/>
        <v>0</v>
      </c>
      <c r="AG362" s="86">
        <f t="shared" si="653"/>
        <v>135.53</v>
      </c>
      <c r="AH362" s="85">
        <f t="shared" si="654"/>
        <v>1</v>
      </c>
      <c r="AI362" s="167"/>
      <c r="AJ362" s="85">
        <f t="shared" si="599"/>
        <v>0</v>
      </c>
      <c r="AK362" s="86">
        <f t="shared" si="600"/>
        <v>0</v>
      </c>
      <c r="AL362" s="85">
        <f t="shared" si="655"/>
        <v>0</v>
      </c>
      <c r="AM362" s="86">
        <f t="shared" si="656"/>
        <v>135.53</v>
      </c>
      <c r="AN362" s="85">
        <f t="shared" si="657"/>
        <v>1</v>
      </c>
      <c r="AO362" s="167"/>
      <c r="AP362" s="85">
        <f t="shared" si="601"/>
        <v>0</v>
      </c>
      <c r="AQ362" s="86">
        <f t="shared" si="602"/>
        <v>0</v>
      </c>
      <c r="AR362" s="85">
        <f t="shared" si="658"/>
        <v>0</v>
      </c>
      <c r="AS362" s="86">
        <f t="shared" si="659"/>
        <v>135.53</v>
      </c>
      <c r="AT362" s="85">
        <f t="shared" si="660"/>
        <v>1</v>
      </c>
      <c r="AU362" s="167"/>
      <c r="AV362" s="85">
        <f t="shared" si="603"/>
        <v>0</v>
      </c>
      <c r="AW362" s="86">
        <f t="shared" si="604"/>
        <v>0</v>
      </c>
      <c r="AX362" s="85">
        <f t="shared" si="661"/>
        <v>0</v>
      </c>
      <c r="AY362" s="86">
        <f t="shared" si="662"/>
        <v>135.53</v>
      </c>
      <c r="AZ362" s="85">
        <f t="shared" si="663"/>
        <v>1</v>
      </c>
    </row>
    <row r="363" spans="1:52" ht="45">
      <c r="A363" s="182" t="s">
        <v>5038</v>
      </c>
      <c r="B363" s="174" t="s">
        <v>4532</v>
      </c>
      <c r="C363" s="172" t="s">
        <v>4533</v>
      </c>
      <c r="D363" s="174" t="s">
        <v>3937</v>
      </c>
      <c r="E363" s="175">
        <v>66.16</v>
      </c>
      <c r="F363" s="175"/>
      <c r="G363" s="175"/>
      <c r="H363" s="175"/>
      <c r="I363" s="175"/>
      <c r="J363" s="205">
        <f t="shared" si="640"/>
        <v>66.16</v>
      </c>
      <c r="K363" s="175"/>
      <c r="L363" s="85">
        <f t="shared" si="641"/>
        <v>0</v>
      </c>
      <c r="M363" s="86">
        <f t="shared" si="642"/>
        <v>0</v>
      </c>
      <c r="N363" s="85">
        <f t="shared" si="643"/>
        <v>0</v>
      </c>
      <c r="O363" s="86">
        <f t="shared" si="644"/>
        <v>66.16</v>
      </c>
      <c r="P363" s="85">
        <f t="shared" si="645"/>
        <v>1</v>
      </c>
      <c r="Q363" s="185"/>
      <c r="R363" s="85">
        <f t="shared" si="666"/>
        <v>0</v>
      </c>
      <c r="S363" s="86">
        <f t="shared" si="594"/>
        <v>0</v>
      </c>
      <c r="T363" s="85">
        <f t="shared" si="646"/>
        <v>0</v>
      </c>
      <c r="U363" s="86">
        <f t="shared" si="647"/>
        <v>66.16</v>
      </c>
      <c r="V363" s="85">
        <f t="shared" si="648"/>
        <v>1</v>
      </c>
      <c r="W363" s="167"/>
      <c r="X363" s="85">
        <f t="shared" si="595"/>
        <v>0</v>
      </c>
      <c r="Y363" s="86">
        <f t="shared" si="596"/>
        <v>0</v>
      </c>
      <c r="Z363" s="85">
        <f t="shared" si="649"/>
        <v>0</v>
      </c>
      <c r="AA363" s="86">
        <f t="shared" si="650"/>
        <v>66.16</v>
      </c>
      <c r="AB363" s="85">
        <f t="shared" si="651"/>
        <v>1</v>
      </c>
      <c r="AC363" s="167"/>
      <c r="AD363" s="85">
        <f t="shared" si="597"/>
        <v>0</v>
      </c>
      <c r="AE363" s="86">
        <f t="shared" si="598"/>
        <v>0</v>
      </c>
      <c r="AF363" s="85">
        <f t="shared" si="652"/>
        <v>0</v>
      </c>
      <c r="AG363" s="86">
        <f t="shared" si="653"/>
        <v>66.16</v>
      </c>
      <c r="AH363" s="85">
        <f t="shared" si="654"/>
        <v>1</v>
      </c>
      <c r="AI363" s="167"/>
      <c r="AJ363" s="85">
        <f t="shared" si="599"/>
        <v>0</v>
      </c>
      <c r="AK363" s="86">
        <f t="shared" si="600"/>
        <v>0</v>
      </c>
      <c r="AL363" s="85">
        <f t="shared" si="655"/>
        <v>0</v>
      </c>
      <c r="AM363" s="86">
        <f t="shared" si="656"/>
        <v>66.16</v>
      </c>
      <c r="AN363" s="85">
        <f t="shared" si="657"/>
        <v>1</v>
      </c>
      <c r="AO363" s="167"/>
      <c r="AP363" s="85">
        <f t="shared" si="601"/>
        <v>0</v>
      </c>
      <c r="AQ363" s="86">
        <f t="shared" si="602"/>
        <v>0</v>
      </c>
      <c r="AR363" s="85">
        <f t="shared" si="658"/>
        <v>0</v>
      </c>
      <c r="AS363" s="86">
        <f t="shared" si="659"/>
        <v>66.16</v>
      </c>
      <c r="AT363" s="85">
        <f t="shared" si="660"/>
        <v>1</v>
      </c>
      <c r="AU363" s="167"/>
      <c r="AV363" s="85">
        <f t="shared" si="603"/>
        <v>0</v>
      </c>
      <c r="AW363" s="86">
        <f t="shared" si="604"/>
        <v>0</v>
      </c>
      <c r="AX363" s="85">
        <f t="shared" si="661"/>
        <v>0</v>
      </c>
      <c r="AY363" s="86">
        <f t="shared" si="662"/>
        <v>66.16</v>
      </c>
      <c r="AZ363" s="85">
        <f t="shared" si="663"/>
        <v>1</v>
      </c>
    </row>
    <row r="364" spans="1:52" ht="22.5">
      <c r="A364" s="182" t="s">
        <v>5039</v>
      </c>
      <c r="B364" s="174" t="s">
        <v>4534</v>
      </c>
      <c r="C364" s="172" t="s">
        <v>4535</v>
      </c>
      <c r="D364" s="174" t="s">
        <v>3988</v>
      </c>
      <c r="E364" s="175">
        <v>22</v>
      </c>
      <c r="F364" s="175"/>
      <c r="G364" s="175"/>
      <c r="H364" s="175"/>
      <c r="I364" s="175"/>
      <c r="J364" s="205">
        <f t="shared" si="640"/>
        <v>22</v>
      </c>
      <c r="K364" s="175"/>
      <c r="L364" s="85">
        <f t="shared" si="641"/>
        <v>0</v>
      </c>
      <c r="M364" s="86">
        <f t="shared" si="642"/>
        <v>0</v>
      </c>
      <c r="N364" s="85">
        <f t="shared" si="643"/>
        <v>0</v>
      </c>
      <c r="O364" s="86">
        <f t="shared" si="644"/>
        <v>22</v>
      </c>
      <c r="P364" s="85">
        <f t="shared" si="645"/>
        <v>1</v>
      </c>
      <c r="Q364" s="185"/>
      <c r="R364" s="85">
        <f t="shared" si="666"/>
        <v>0</v>
      </c>
      <c r="S364" s="86">
        <f t="shared" si="594"/>
        <v>0</v>
      </c>
      <c r="T364" s="85">
        <f t="shared" si="646"/>
        <v>0</v>
      </c>
      <c r="U364" s="86">
        <f t="shared" si="647"/>
        <v>22</v>
      </c>
      <c r="V364" s="85">
        <f t="shared" si="648"/>
        <v>1</v>
      </c>
      <c r="W364" s="167"/>
      <c r="X364" s="85">
        <f t="shared" si="595"/>
        <v>0</v>
      </c>
      <c r="Y364" s="86">
        <f t="shared" si="596"/>
        <v>0</v>
      </c>
      <c r="Z364" s="85">
        <f t="shared" si="649"/>
        <v>0</v>
      </c>
      <c r="AA364" s="86">
        <f t="shared" si="650"/>
        <v>22</v>
      </c>
      <c r="AB364" s="85">
        <f t="shared" si="651"/>
        <v>1</v>
      </c>
      <c r="AC364" s="167"/>
      <c r="AD364" s="85">
        <f t="shared" si="597"/>
        <v>0</v>
      </c>
      <c r="AE364" s="86">
        <f t="shared" si="598"/>
        <v>0</v>
      </c>
      <c r="AF364" s="85">
        <f t="shared" si="652"/>
        <v>0</v>
      </c>
      <c r="AG364" s="86">
        <f t="shared" si="653"/>
        <v>22</v>
      </c>
      <c r="AH364" s="85">
        <f t="shared" si="654"/>
        <v>1</v>
      </c>
      <c r="AI364" s="167"/>
      <c r="AJ364" s="85">
        <f t="shared" si="599"/>
        <v>0</v>
      </c>
      <c r="AK364" s="86">
        <f t="shared" si="600"/>
        <v>0</v>
      </c>
      <c r="AL364" s="85">
        <f t="shared" si="655"/>
        <v>0</v>
      </c>
      <c r="AM364" s="86">
        <f t="shared" si="656"/>
        <v>22</v>
      </c>
      <c r="AN364" s="85">
        <f t="shared" si="657"/>
        <v>1</v>
      </c>
      <c r="AO364" s="167"/>
      <c r="AP364" s="85">
        <f t="shared" si="601"/>
        <v>0</v>
      </c>
      <c r="AQ364" s="86">
        <f t="shared" si="602"/>
        <v>0</v>
      </c>
      <c r="AR364" s="85">
        <f t="shared" si="658"/>
        <v>0</v>
      </c>
      <c r="AS364" s="86">
        <f t="shared" si="659"/>
        <v>22</v>
      </c>
      <c r="AT364" s="85">
        <f t="shared" si="660"/>
        <v>1</v>
      </c>
      <c r="AU364" s="167"/>
      <c r="AV364" s="85">
        <f t="shared" si="603"/>
        <v>0</v>
      </c>
      <c r="AW364" s="86">
        <f t="shared" si="604"/>
        <v>0</v>
      </c>
      <c r="AX364" s="85">
        <f t="shared" si="661"/>
        <v>0</v>
      </c>
      <c r="AY364" s="86">
        <f t="shared" si="662"/>
        <v>22</v>
      </c>
      <c r="AZ364" s="85">
        <f t="shared" si="663"/>
        <v>1</v>
      </c>
    </row>
    <row r="365" spans="1:52" ht="33.75">
      <c r="A365" s="182" t="s">
        <v>5040</v>
      </c>
      <c r="B365" s="174" t="s">
        <v>4536</v>
      </c>
      <c r="C365" s="172" t="s">
        <v>4537</v>
      </c>
      <c r="D365" s="174" t="s">
        <v>3988</v>
      </c>
      <c r="E365" s="175">
        <v>12</v>
      </c>
      <c r="F365" s="175"/>
      <c r="G365" s="175"/>
      <c r="H365" s="175"/>
      <c r="I365" s="175"/>
      <c r="J365" s="205">
        <f t="shared" si="640"/>
        <v>12</v>
      </c>
      <c r="K365" s="175"/>
      <c r="L365" s="85">
        <f t="shared" si="641"/>
        <v>0</v>
      </c>
      <c r="M365" s="86">
        <f t="shared" si="642"/>
        <v>0</v>
      </c>
      <c r="N365" s="85">
        <f t="shared" si="643"/>
        <v>0</v>
      </c>
      <c r="O365" s="86">
        <f t="shared" si="644"/>
        <v>12</v>
      </c>
      <c r="P365" s="85">
        <f t="shared" si="645"/>
        <v>1</v>
      </c>
      <c r="Q365" s="185"/>
      <c r="R365" s="85">
        <f t="shared" si="666"/>
        <v>0</v>
      </c>
      <c r="S365" s="86">
        <f t="shared" si="594"/>
        <v>0</v>
      </c>
      <c r="T365" s="85">
        <f t="shared" si="646"/>
        <v>0</v>
      </c>
      <c r="U365" s="86">
        <f t="shared" si="647"/>
        <v>12</v>
      </c>
      <c r="V365" s="85">
        <f t="shared" si="648"/>
        <v>1</v>
      </c>
      <c r="W365" s="167"/>
      <c r="X365" s="85">
        <f t="shared" si="595"/>
        <v>0</v>
      </c>
      <c r="Y365" s="86">
        <f t="shared" si="596"/>
        <v>0</v>
      </c>
      <c r="Z365" s="85">
        <f t="shared" si="649"/>
        <v>0</v>
      </c>
      <c r="AA365" s="86">
        <f t="shared" si="650"/>
        <v>12</v>
      </c>
      <c r="AB365" s="85">
        <f t="shared" si="651"/>
        <v>1</v>
      </c>
      <c r="AC365" s="167"/>
      <c r="AD365" s="85">
        <f t="shared" si="597"/>
        <v>0</v>
      </c>
      <c r="AE365" s="86">
        <f t="shared" si="598"/>
        <v>0</v>
      </c>
      <c r="AF365" s="85">
        <f t="shared" si="652"/>
        <v>0</v>
      </c>
      <c r="AG365" s="86">
        <f t="shared" si="653"/>
        <v>12</v>
      </c>
      <c r="AH365" s="85">
        <f t="shared" si="654"/>
        <v>1</v>
      </c>
      <c r="AI365" s="167"/>
      <c r="AJ365" s="85">
        <f t="shared" si="599"/>
        <v>0</v>
      </c>
      <c r="AK365" s="86">
        <f t="shared" si="600"/>
        <v>0</v>
      </c>
      <c r="AL365" s="85">
        <f t="shared" si="655"/>
        <v>0</v>
      </c>
      <c r="AM365" s="86">
        <f t="shared" si="656"/>
        <v>12</v>
      </c>
      <c r="AN365" s="85">
        <f t="shared" si="657"/>
        <v>1</v>
      </c>
      <c r="AO365" s="167"/>
      <c r="AP365" s="85">
        <f t="shared" si="601"/>
        <v>0</v>
      </c>
      <c r="AQ365" s="86">
        <f t="shared" si="602"/>
        <v>0</v>
      </c>
      <c r="AR365" s="85">
        <f t="shared" si="658"/>
        <v>0</v>
      </c>
      <c r="AS365" s="86">
        <f t="shared" si="659"/>
        <v>12</v>
      </c>
      <c r="AT365" s="85">
        <f t="shared" si="660"/>
        <v>1</v>
      </c>
      <c r="AU365" s="167"/>
      <c r="AV365" s="85">
        <f t="shared" si="603"/>
        <v>0</v>
      </c>
      <c r="AW365" s="86">
        <f t="shared" si="604"/>
        <v>0</v>
      </c>
      <c r="AX365" s="85">
        <f t="shared" si="661"/>
        <v>0</v>
      </c>
      <c r="AY365" s="86">
        <f t="shared" si="662"/>
        <v>12</v>
      </c>
      <c r="AZ365" s="85">
        <f t="shared" si="663"/>
        <v>1</v>
      </c>
    </row>
    <row r="366" spans="1:52" ht="33.75">
      <c r="A366" s="182" t="s">
        <v>5041</v>
      </c>
      <c r="B366" s="174" t="s">
        <v>4538</v>
      </c>
      <c r="C366" s="172" t="s">
        <v>4539</v>
      </c>
      <c r="D366" s="174" t="s">
        <v>3988</v>
      </c>
      <c r="E366" s="175">
        <v>19</v>
      </c>
      <c r="F366" s="175"/>
      <c r="G366" s="175"/>
      <c r="H366" s="175"/>
      <c r="I366" s="175"/>
      <c r="J366" s="205">
        <f t="shared" si="640"/>
        <v>19</v>
      </c>
      <c r="K366" s="175"/>
      <c r="L366" s="85">
        <f t="shared" si="641"/>
        <v>0</v>
      </c>
      <c r="M366" s="86">
        <f t="shared" si="642"/>
        <v>0</v>
      </c>
      <c r="N366" s="85">
        <f t="shared" si="643"/>
        <v>0</v>
      </c>
      <c r="O366" s="86">
        <f t="shared" si="644"/>
        <v>19</v>
      </c>
      <c r="P366" s="85">
        <f t="shared" si="645"/>
        <v>1</v>
      </c>
      <c r="Q366" s="185"/>
      <c r="R366" s="85">
        <f t="shared" si="666"/>
        <v>0</v>
      </c>
      <c r="S366" s="86">
        <f t="shared" si="594"/>
        <v>0</v>
      </c>
      <c r="T366" s="85">
        <f t="shared" si="646"/>
        <v>0</v>
      </c>
      <c r="U366" s="86">
        <f t="shared" si="647"/>
        <v>19</v>
      </c>
      <c r="V366" s="85">
        <f t="shared" si="648"/>
        <v>1</v>
      </c>
      <c r="W366" s="167"/>
      <c r="X366" s="85">
        <f t="shared" si="595"/>
        <v>0</v>
      </c>
      <c r="Y366" s="86">
        <f t="shared" si="596"/>
        <v>0</v>
      </c>
      <c r="Z366" s="85">
        <f t="shared" si="649"/>
        <v>0</v>
      </c>
      <c r="AA366" s="86">
        <f t="shared" si="650"/>
        <v>19</v>
      </c>
      <c r="AB366" s="85">
        <f t="shared" si="651"/>
        <v>1</v>
      </c>
      <c r="AC366" s="167"/>
      <c r="AD366" s="85">
        <f t="shared" si="597"/>
        <v>0</v>
      </c>
      <c r="AE366" s="86">
        <f t="shared" si="598"/>
        <v>0</v>
      </c>
      <c r="AF366" s="85">
        <f t="shared" si="652"/>
        <v>0</v>
      </c>
      <c r="AG366" s="86">
        <f t="shared" si="653"/>
        <v>19</v>
      </c>
      <c r="AH366" s="85">
        <f t="shared" si="654"/>
        <v>1</v>
      </c>
      <c r="AI366" s="167"/>
      <c r="AJ366" s="85">
        <f t="shared" si="599"/>
        <v>0</v>
      </c>
      <c r="AK366" s="86">
        <f t="shared" si="600"/>
        <v>0</v>
      </c>
      <c r="AL366" s="85">
        <f t="shared" si="655"/>
        <v>0</v>
      </c>
      <c r="AM366" s="86">
        <f t="shared" si="656"/>
        <v>19</v>
      </c>
      <c r="AN366" s="85">
        <f t="shared" si="657"/>
        <v>1</v>
      </c>
      <c r="AO366" s="167"/>
      <c r="AP366" s="85">
        <f t="shared" si="601"/>
        <v>0</v>
      </c>
      <c r="AQ366" s="86">
        <f t="shared" si="602"/>
        <v>0</v>
      </c>
      <c r="AR366" s="85">
        <f t="shared" si="658"/>
        <v>0</v>
      </c>
      <c r="AS366" s="86">
        <f t="shared" si="659"/>
        <v>19</v>
      </c>
      <c r="AT366" s="85">
        <f t="shared" si="660"/>
        <v>1</v>
      </c>
      <c r="AU366" s="167"/>
      <c r="AV366" s="85">
        <f t="shared" si="603"/>
        <v>0</v>
      </c>
      <c r="AW366" s="86">
        <f t="shared" si="604"/>
        <v>0</v>
      </c>
      <c r="AX366" s="85">
        <f t="shared" si="661"/>
        <v>0</v>
      </c>
      <c r="AY366" s="86">
        <f t="shared" si="662"/>
        <v>19</v>
      </c>
      <c r="AZ366" s="85">
        <f t="shared" si="663"/>
        <v>1</v>
      </c>
    </row>
    <row r="367" spans="1:52" ht="33.75">
      <c r="A367" s="182" t="s">
        <v>5042</v>
      </c>
      <c r="B367" s="174" t="s">
        <v>4540</v>
      </c>
      <c r="C367" s="172" t="s">
        <v>4541</v>
      </c>
      <c r="D367" s="174" t="s">
        <v>3988</v>
      </c>
      <c r="E367" s="175">
        <v>1</v>
      </c>
      <c r="F367" s="175"/>
      <c r="G367" s="175"/>
      <c r="H367" s="175"/>
      <c r="I367" s="175"/>
      <c r="J367" s="205">
        <f t="shared" si="640"/>
        <v>1</v>
      </c>
      <c r="K367" s="175"/>
      <c r="L367" s="85">
        <f t="shared" si="641"/>
        <v>0</v>
      </c>
      <c r="M367" s="86">
        <f t="shared" si="642"/>
        <v>0</v>
      </c>
      <c r="N367" s="85">
        <f t="shared" si="643"/>
        <v>0</v>
      </c>
      <c r="O367" s="86">
        <f t="shared" si="644"/>
        <v>1</v>
      </c>
      <c r="P367" s="85">
        <f t="shared" si="645"/>
        <v>1</v>
      </c>
      <c r="Q367" s="185"/>
      <c r="R367" s="85">
        <f t="shared" si="666"/>
        <v>0</v>
      </c>
      <c r="S367" s="86">
        <f t="shared" si="594"/>
        <v>0</v>
      </c>
      <c r="T367" s="85">
        <f t="shared" si="646"/>
        <v>0</v>
      </c>
      <c r="U367" s="86">
        <f t="shared" si="647"/>
        <v>1</v>
      </c>
      <c r="V367" s="85">
        <f t="shared" si="648"/>
        <v>1</v>
      </c>
      <c r="W367" s="167"/>
      <c r="X367" s="85">
        <f t="shared" si="595"/>
        <v>0</v>
      </c>
      <c r="Y367" s="86">
        <f t="shared" si="596"/>
        <v>0</v>
      </c>
      <c r="Z367" s="85">
        <f t="shared" si="649"/>
        <v>0</v>
      </c>
      <c r="AA367" s="86">
        <f t="shared" si="650"/>
        <v>1</v>
      </c>
      <c r="AB367" s="85">
        <f t="shared" si="651"/>
        <v>1</v>
      </c>
      <c r="AC367" s="167"/>
      <c r="AD367" s="85">
        <f t="shared" si="597"/>
        <v>0</v>
      </c>
      <c r="AE367" s="86">
        <f t="shared" si="598"/>
        <v>0</v>
      </c>
      <c r="AF367" s="85">
        <f t="shared" si="652"/>
        <v>0</v>
      </c>
      <c r="AG367" s="86">
        <f t="shared" si="653"/>
        <v>1</v>
      </c>
      <c r="AH367" s="85">
        <f t="shared" si="654"/>
        <v>1</v>
      </c>
      <c r="AI367" s="167"/>
      <c r="AJ367" s="85">
        <f t="shared" si="599"/>
        <v>0</v>
      </c>
      <c r="AK367" s="86">
        <f t="shared" si="600"/>
        <v>0</v>
      </c>
      <c r="AL367" s="85">
        <f t="shared" si="655"/>
        <v>0</v>
      </c>
      <c r="AM367" s="86">
        <f t="shared" si="656"/>
        <v>1</v>
      </c>
      <c r="AN367" s="85">
        <f t="shared" si="657"/>
        <v>1</v>
      </c>
      <c r="AO367" s="167"/>
      <c r="AP367" s="85">
        <f t="shared" si="601"/>
        <v>0</v>
      </c>
      <c r="AQ367" s="86">
        <f t="shared" si="602"/>
        <v>0</v>
      </c>
      <c r="AR367" s="85">
        <f t="shared" si="658"/>
        <v>0</v>
      </c>
      <c r="AS367" s="86">
        <f t="shared" si="659"/>
        <v>1</v>
      </c>
      <c r="AT367" s="85">
        <f t="shared" si="660"/>
        <v>1</v>
      </c>
      <c r="AU367" s="167"/>
      <c r="AV367" s="85">
        <f t="shared" si="603"/>
        <v>0</v>
      </c>
      <c r="AW367" s="86">
        <f t="shared" si="604"/>
        <v>0</v>
      </c>
      <c r="AX367" s="85">
        <f t="shared" si="661"/>
        <v>0</v>
      </c>
      <c r="AY367" s="86">
        <f t="shared" si="662"/>
        <v>1</v>
      </c>
      <c r="AZ367" s="85">
        <f t="shared" si="663"/>
        <v>1</v>
      </c>
    </row>
    <row r="368" spans="1:52" ht="33.75">
      <c r="A368" s="182" t="s">
        <v>5043</v>
      </c>
      <c r="B368" s="174" t="s">
        <v>4542</v>
      </c>
      <c r="C368" s="172" t="s">
        <v>4543</v>
      </c>
      <c r="D368" s="174" t="s">
        <v>3988</v>
      </c>
      <c r="E368" s="175">
        <v>6</v>
      </c>
      <c r="F368" s="175"/>
      <c r="G368" s="175"/>
      <c r="H368" s="175"/>
      <c r="I368" s="175"/>
      <c r="J368" s="205">
        <f t="shared" si="640"/>
        <v>6</v>
      </c>
      <c r="K368" s="175"/>
      <c r="L368" s="85">
        <f t="shared" ref="L368:L371" si="668">IF($C368="","",K368/$E368)</f>
        <v>0</v>
      </c>
      <c r="M368" s="86">
        <f t="shared" ref="M368:M371" si="669">IF($B368="","",SUM(K368))</f>
        <v>0</v>
      </c>
      <c r="N368" s="85">
        <f t="shared" ref="N368:N371" si="670">IF($B368="","",M368/$E368)</f>
        <v>0</v>
      </c>
      <c r="O368" s="86">
        <f t="shared" ref="O368:O371" si="671">IF($B368="","",$E368-M368)</f>
        <v>6</v>
      </c>
      <c r="P368" s="85">
        <f t="shared" ref="P368:P371" si="672">IF($B368="","",O368/$E368)</f>
        <v>1</v>
      </c>
      <c r="Q368" s="185"/>
      <c r="R368" s="85">
        <f t="shared" ref="R368:R371" si="673">IF($C368="","",Q368/$E368)</f>
        <v>0</v>
      </c>
      <c r="S368" s="86">
        <f t="shared" ref="S368:S371" si="674">IF($B368="","",SUM(Q368+M368))</f>
        <v>0</v>
      </c>
      <c r="T368" s="85">
        <f t="shared" ref="T368:T371" si="675">IF($B368="","",S368/$E368)</f>
        <v>0</v>
      </c>
      <c r="U368" s="86">
        <f t="shared" ref="U368:U371" si="676">IF($B368="","",$E368-S368)</f>
        <v>6</v>
      </c>
      <c r="V368" s="85">
        <f t="shared" ref="V368:V371" si="677">IF($B368="","",U368/$E368)</f>
        <v>1</v>
      </c>
      <c r="W368" s="167"/>
      <c r="X368" s="85">
        <f t="shared" ref="X368:X371" si="678">IF($C368="","",W368/$E368)</f>
        <v>0</v>
      </c>
      <c r="Y368" s="86">
        <f t="shared" ref="Y368:Y371" si="679">IF($B368="","",SUM(W368+S368))</f>
        <v>0</v>
      </c>
      <c r="Z368" s="85">
        <f t="shared" ref="Z368:Z371" si="680">IF($B368="","",Y368/$E368)</f>
        <v>0</v>
      </c>
      <c r="AA368" s="86">
        <f t="shared" ref="AA368:AA371" si="681">IF($B368="","",$E368-Y368)</f>
        <v>6</v>
      </c>
      <c r="AB368" s="85">
        <f t="shared" ref="AB368:AB371" si="682">IF($B368="","",AA368/$E368)</f>
        <v>1</v>
      </c>
      <c r="AC368" s="167"/>
      <c r="AD368" s="85">
        <f t="shared" ref="AD368:AD371" si="683">IF($C368="","",AC368/$E368)</f>
        <v>0</v>
      </c>
      <c r="AE368" s="86">
        <f t="shared" ref="AE368:AE371" si="684">IF($B368="","",SUM(AC368+Y368))</f>
        <v>0</v>
      </c>
      <c r="AF368" s="85">
        <f t="shared" ref="AF368:AF371" si="685">IF($B368="","",AE368/$E368)</f>
        <v>0</v>
      </c>
      <c r="AG368" s="86">
        <f t="shared" ref="AG368:AG371" si="686">IF($B368="","",$E368-AE368)</f>
        <v>6</v>
      </c>
      <c r="AH368" s="85">
        <f t="shared" ref="AH368:AH371" si="687">IF($B368="","",AG368/$E368)</f>
        <v>1</v>
      </c>
      <c r="AI368" s="167"/>
      <c r="AJ368" s="85">
        <f t="shared" ref="AJ368:AJ371" si="688">IF($C368="","",AI368/$E368)</f>
        <v>0</v>
      </c>
      <c r="AK368" s="86">
        <f t="shared" ref="AK368:AK371" si="689">IF($B368="","",SUM(AI368+AE368))</f>
        <v>0</v>
      </c>
      <c r="AL368" s="85">
        <f t="shared" ref="AL368:AL371" si="690">IF($B368="","",AK368/$E368)</f>
        <v>0</v>
      </c>
      <c r="AM368" s="86">
        <f t="shared" ref="AM368:AM371" si="691">IF($B368="","",$E368-AK368)</f>
        <v>6</v>
      </c>
      <c r="AN368" s="85">
        <f t="shared" ref="AN368:AN371" si="692">IF($B368="","",AM368/$E368)</f>
        <v>1</v>
      </c>
      <c r="AO368" s="167"/>
      <c r="AP368" s="85">
        <f t="shared" ref="AP368:AP371" si="693">IF($C368="","",AO368/$E368)</f>
        <v>0</v>
      </c>
      <c r="AQ368" s="86">
        <f t="shared" ref="AQ368:AQ371" si="694">IF($B368="","",SUM(AO368+AK368))</f>
        <v>0</v>
      </c>
      <c r="AR368" s="85">
        <f t="shared" ref="AR368:AR371" si="695">IF($B368="","",AQ368/$E368)</f>
        <v>0</v>
      </c>
      <c r="AS368" s="86">
        <f t="shared" ref="AS368:AS371" si="696">IF($B368="","",$E368-AQ368)</f>
        <v>6</v>
      </c>
      <c r="AT368" s="85">
        <f t="shared" ref="AT368:AT371" si="697">IF($B368="","",AS368/$E368)</f>
        <v>1</v>
      </c>
      <c r="AU368" s="167"/>
      <c r="AV368" s="85">
        <f t="shared" ref="AV368:AV371" si="698">IF($C368="","",AU368/$E368)</f>
        <v>0</v>
      </c>
      <c r="AW368" s="86">
        <f t="shared" ref="AW368:AW371" si="699">IF($B368="","",SUM(AU368+AQ368))</f>
        <v>0</v>
      </c>
      <c r="AX368" s="85">
        <f t="shared" ref="AX368:AX371" si="700">IF($B368="","",AW368/$E368)</f>
        <v>0</v>
      </c>
      <c r="AY368" s="86">
        <f t="shared" ref="AY368:AY371" si="701">IF($B368="","",$E368-AW368)</f>
        <v>6</v>
      </c>
      <c r="AZ368" s="85">
        <f t="shared" ref="AZ368:AZ371" si="702">IF($B368="","",AY368/$E368)</f>
        <v>1</v>
      </c>
    </row>
    <row r="369" spans="1:52" ht="33.75">
      <c r="A369" s="182" t="s">
        <v>5044</v>
      </c>
      <c r="B369" s="174" t="s">
        <v>4544</v>
      </c>
      <c r="C369" s="172" t="s">
        <v>4545</v>
      </c>
      <c r="D369" s="174" t="s">
        <v>3937</v>
      </c>
      <c r="E369" s="175">
        <v>3</v>
      </c>
      <c r="F369" s="175"/>
      <c r="G369" s="175"/>
      <c r="H369" s="175"/>
      <c r="I369" s="175"/>
      <c r="J369" s="205">
        <f t="shared" si="640"/>
        <v>3</v>
      </c>
      <c r="K369" s="175"/>
      <c r="L369" s="85">
        <f t="shared" si="668"/>
        <v>0</v>
      </c>
      <c r="M369" s="86">
        <f t="shared" si="669"/>
        <v>0</v>
      </c>
      <c r="N369" s="85">
        <f t="shared" si="670"/>
        <v>0</v>
      </c>
      <c r="O369" s="86">
        <f t="shared" si="671"/>
        <v>3</v>
      </c>
      <c r="P369" s="85">
        <f t="shared" si="672"/>
        <v>1</v>
      </c>
      <c r="Q369" s="185"/>
      <c r="R369" s="85">
        <f t="shared" si="673"/>
        <v>0</v>
      </c>
      <c r="S369" s="86">
        <f t="shared" si="674"/>
        <v>0</v>
      </c>
      <c r="T369" s="85">
        <f t="shared" si="675"/>
        <v>0</v>
      </c>
      <c r="U369" s="86">
        <f t="shared" si="676"/>
        <v>3</v>
      </c>
      <c r="V369" s="85">
        <f t="shared" si="677"/>
        <v>1</v>
      </c>
      <c r="W369" s="167"/>
      <c r="X369" s="85">
        <f t="shared" si="678"/>
        <v>0</v>
      </c>
      <c r="Y369" s="86">
        <f t="shared" si="679"/>
        <v>0</v>
      </c>
      <c r="Z369" s="85">
        <f t="shared" si="680"/>
        <v>0</v>
      </c>
      <c r="AA369" s="86">
        <f t="shared" si="681"/>
        <v>3</v>
      </c>
      <c r="AB369" s="85">
        <f t="shared" si="682"/>
        <v>1</v>
      </c>
      <c r="AC369" s="167"/>
      <c r="AD369" s="85">
        <f t="shared" si="683"/>
        <v>0</v>
      </c>
      <c r="AE369" s="86">
        <f t="shared" si="684"/>
        <v>0</v>
      </c>
      <c r="AF369" s="85">
        <f t="shared" si="685"/>
        <v>0</v>
      </c>
      <c r="AG369" s="86">
        <f t="shared" si="686"/>
        <v>3</v>
      </c>
      <c r="AH369" s="85">
        <f t="shared" si="687"/>
        <v>1</v>
      </c>
      <c r="AI369" s="167"/>
      <c r="AJ369" s="85">
        <f t="shared" si="688"/>
        <v>0</v>
      </c>
      <c r="AK369" s="86">
        <f t="shared" si="689"/>
        <v>0</v>
      </c>
      <c r="AL369" s="85">
        <f t="shared" si="690"/>
        <v>0</v>
      </c>
      <c r="AM369" s="86">
        <f t="shared" si="691"/>
        <v>3</v>
      </c>
      <c r="AN369" s="85">
        <f t="shared" si="692"/>
        <v>1</v>
      </c>
      <c r="AO369" s="167"/>
      <c r="AP369" s="85">
        <f t="shared" si="693"/>
        <v>0</v>
      </c>
      <c r="AQ369" s="86">
        <f t="shared" si="694"/>
        <v>0</v>
      </c>
      <c r="AR369" s="85">
        <f t="shared" si="695"/>
        <v>0</v>
      </c>
      <c r="AS369" s="86">
        <f t="shared" si="696"/>
        <v>3</v>
      </c>
      <c r="AT369" s="85">
        <f t="shared" si="697"/>
        <v>1</v>
      </c>
      <c r="AU369" s="167"/>
      <c r="AV369" s="85">
        <f t="shared" si="698"/>
        <v>0</v>
      </c>
      <c r="AW369" s="86">
        <f t="shared" si="699"/>
        <v>0</v>
      </c>
      <c r="AX369" s="85">
        <f t="shared" si="700"/>
        <v>0</v>
      </c>
      <c r="AY369" s="86">
        <f t="shared" si="701"/>
        <v>3</v>
      </c>
      <c r="AZ369" s="85">
        <f t="shared" si="702"/>
        <v>1</v>
      </c>
    </row>
    <row r="370" spans="1:52" ht="33.75">
      <c r="A370" s="182" t="s">
        <v>5045</v>
      </c>
      <c r="B370" s="174" t="s">
        <v>4546</v>
      </c>
      <c r="C370" s="172" t="s">
        <v>4547</v>
      </c>
      <c r="D370" s="174" t="s">
        <v>3988</v>
      </c>
      <c r="E370" s="175">
        <v>6</v>
      </c>
      <c r="F370" s="175"/>
      <c r="G370" s="175"/>
      <c r="H370" s="175"/>
      <c r="I370" s="175"/>
      <c r="J370" s="205">
        <f t="shared" si="640"/>
        <v>6</v>
      </c>
      <c r="K370" s="175"/>
      <c r="L370" s="85">
        <f t="shared" si="668"/>
        <v>0</v>
      </c>
      <c r="M370" s="86">
        <f t="shared" si="669"/>
        <v>0</v>
      </c>
      <c r="N370" s="85">
        <f t="shared" si="670"/>
        <v>0</v>
      </c>
      <c r="O370" s="86">
        <f t="shared" si="671"/>
        <v>6</v>
      </c>
      <c r="P370" s="85">
        <f t="shared" si="672"/>
        <v>1</v>
      </c>
      <c r="Q370" s="185"/>
      <c r="R370" s="85">
        <f t="shared" si="673"/>
        <v>0</v>
      </c>
      <c r="S370" s="86">
        <f t="shared" si="674"/>
        <v>0</v>
      </c>
      <c r="T370" s="85">
        <f t="shared" si="675"/>
        <v>0</v>
      </c>
      <c r="U370" s="86">
        <f t="shared" si="676"/>
        <v>6</v>
      </c>
      <c r="V370" s="85">
        <f t="shared" si="677"/>
        <v>1</v>
      </c>
      <c r="W370" s="167"/>
      <c r="X370" s="85">
        <f t="shared" si="678"/>
        <v>0</v>
      </c>
      <c r="Y370" s="86">
        <f t="shared" si="679"/>
        <v>0</v>
      </c>
      <c r="Z370" s="85">
        <f t="shared" si="680"/>
        <v>0</v>
      </c>
      <c r="AA370" s="86">
        <f t="shared" si="681"/>
        <v>6</v>
      </c>
      <c r="AB370" s="85">
        <f t="shared" si="682"/>
        <v>1</v>
      </c>
      <c r="AC370" s="167"/>
      <c r="AD370" s="85">
        <f t="shared" si="683"/>
        <v>0</v>
      </c>
      <c r="AE370" s="86">
        <f t="shared" si="684"/>
        <v>0</v>
      </c>
      <c r="AF370" s="85">
        <f t="shared" si="685"/>
        <v>0</v>
      </c>
      <c r="AG370" s="86">
        <f t="shared" si="686"/>
        <v>6</v>
      </c>
      <c r="AH370" s="85">
        <f t="shared" si="687"/>
        <v>1</v>
      </c>
      <c r="AI370" s="167"/>
      <c r="AJ370" s="85">
        <f t="shared" si="688"/>
        <v>0</v>
      </c>
      <c r="AK370" s="86">
        <f t="shared" si="689"/>
        <v>0</v>
      </c>
      <c r="AL370" s="85">
        <f t="shared" si="690"/>
        <v>0</v>
      </c>
      <c r="AM370" s="86">
        <f t="shared" si="691"/>
        <v>6</v>
      </c>
      <c r="AN370" s="85">
        <f t="shared" si="692"/>
        <v>1</v>
      </c>
      <c r="AO370" s="167"/>
      <c r="AP370" s="85">
        <f t="shared" si="693"/>
        <v>0</v>
      </c>
      <c r="AQ370" s="86">
        <f t="shared" si="694"/>
        <v>0</v>
      </c>
      <c r="AR370" s="85">
        <f t="shared" si="695"/>
        <v>0</v>
      </c>
      <c r="AS370" s="86">
        <f t="shared" si="696"/>
        <v>6</v>
      </c>
      <c r="AT370" s="85">
        <f t="shared" si="697"/>
        <v>1</v>
      </c>
      <c r="AU370" s="167"/>
      <c r="AV370" s="85">
        <f t="shared" si="698"/>
        <v>0</v>
      </c>
      <c r="AW370" s="86">
        <f t="shared" si="699"/>
        <v>0</v>
      </c>
      <c r="AX370" s="85">
        <f t="shared" si="700"/>
        <v>0</v>
      </c>
      <c r="AY370" s="86">
        <f t="shared" si="701"/>
        <v>6</v>
      </c>
      <c r="AZ370" s="85">
        <f t="shared" si="702"/>
        <v>1</v>
      </c>
    </row>
    <row r="371" spans="1:52" ht="56.25">
      <c r="A371" s="182" t="s">
        <v>5046</v>
      </c>
      <c r="B371" s="174" t="s">
        <v>4548</v>
      </c>
      <c r="C371" s="172" t="s">
        <v>4549</v>
      </c>
      <c r="D371" s="174" t="s">
        <v>3937</v>
      </c>
      <c r="E371" s="175">
        <v>62.14</v>
      </c>
      <c r="F371" s="175"/>
      <c r="G371" s="175"/>
      <c r="H371" s="175"/>
      <c r="I371" s="175"/>
      <c r="J371" s="205">
        <f t="shared" si="640"/>
        <v>62.14</v>
      </c>
      <c r="K371" s="175"/>
      <c r="L371" s="85">
        <f t="shared" si="668"/>
        <v>0</v>
      </c>
      <c r="M371" s="86">
        <f t="shared" si="669"/>
        <v>0</v>
      </c>
      <c r="N371" s="85">
        <f t="shared" si="670"/>
        <v>0</v>
      </c>
      <c r="O371" s="86">
        <f t="shared" si="671"/>
        <v>62.14</v>
      </c>
      <c r="P371" s="85">
        <f t="shared" si="672"/>
        <v>1</v>
      </c>
      <c r="Q371" s="185"/>
      <c r="R371" s="85">
        <f t="shared" si="673"/>
        <v>0</v>
      </c>
      <c r="S371" s="86">
        <f t="shared" si="674"/>
        <v>0</v>
      </c>
      <c r="T371" s="85">
        <f t="shared" si="675"/>
        <v>0</v>
      </c>
      <c r="U371" s="86">
        <f t="shared" si="676"/>
        <v>62.14</v>
      </c>
      <c r="V371" s="85">
        <f t="shared" si="677"/>
        <v>1</v>
      </c>
      <c r="W371" s="167"/>
      <c r="X371" s="85">
        <f t="shared" si="678"/>
        <v>0</v>
      </c>
      <c r="Y371" s="86">
        <f t="shared" si="679"/>
        <v>0</v>
      </c>
      <c r="Z371" s="85">
        <f t="shared" si="680"/>
        <v>0</v>
      </c>
      <c r="AA371" s="86">
        <f t="shared" si="681"/>
        <v>62.14</v>
      </c>
      <c r="AB371" s="85">
        <f t="shared" si="682"/>
        <v>1</v>
      </c>
      <c r="AC371" s="167"/>
      <c r="AD371" s="85">
        <f t="shared" si="683"/>
        <v>0</v>
      </c>
      <c r="AE371" s="86">
        <f t="shared" si="684"/>
        <v>0</v>
      </c>
      <c r="AF371" s="85">
        <f t="shared" si="685"/>
        <v>0</v>
      </c>
      <c r="AG371" s="86">
        <f t="shared" si="686"/>
        <v>62.14</v>
      </c>
      <c r="AH371" s="85">
        <f t="shared" si="687"/>
        <v>1</v>
      </c>
      <c r="AI371" s="167"/>
      <c r="AJ371" s="85">
        <f t="shared" si="688"/>
        <v>0</v>
      </c>
      <c r="AK371" s="86">
        <f t="shared" si="689"/>
        <v>0</v>
      </c>
      <c r="AL371" s="85">
        <f t="shared" si="690"/>
        <v>0</v>
      </c>
      <c r="AM371" s="86">
        <f t="shared" si="691"/>
        <v>62.14</v>
      </c>
      <c r="AN371" s="85">
        <f t="shared" si="692"/>
        <v>1</v>
      </c>
      <c r="AO371" s="167"/>
      <c r="AP371" s="85">
        <f t="shared" si="693"/>
        <v>0</v>
      </c>
      <c r="AQ371" s="86">
        <f t="shared" si="694"/>
        <v>0</v>
      </c>
      <c r="AR371" s="85">
        <f t="shared" si="695"/>
        <v>0</v>
      </c>
      <c r="AS371" s="86">
        <f t="shared" si="696"/>
        <v>62.14</v>
      </c>
      <c r="AT371" s="85">
        <f t="shared" si="697"/>
        <v>1</v>
      </c>
      <c r="AU371" s="167"/>
      <c r="AV371" s="85">
        <f t="shared" si="698"/>
        <v>0</v>
      </c>
      <c r="AW371" s="86">
        <f t="shared" si="699"/>
        <v>0</v>
      </c>
      <c r="AX371" s="85">
        <f t="shared" si="700"/>
        <v>0</v>
      </c>
      <c r="AY371" s="86">
        <f t="shared" si="701"/>
        <v>62.14</v>
      </c>
      <c r="AZ371" s="85">
        <f t="shared" si="702"/>
        <v>1</v>
      </c>
    </row>
    <row r="372" spans="1:52" ht="45">
      <c r="A372" s="182" t="s">
        <v>5043</v>
      </c>
      <c r="B372" s="174" t="s">
        <v>4550</v>
      </c>
      <c r="C372" s="172" t="s">
        <v>4551</v>
      </c>
      <c r="D372" s="174" t="s">
        <v>3937</v>
      </c>
      <c r="E372" s="175">
        <v>62.14</v>
      </c>
      <c r="F372" s="175"/>
      <c r="G372" s="175"/>
      <c r="H372" s="175"/>
      <c r="I372" s="175"/>
      <c r="J372" s="205">
        <f t="shared" si="640"/>
        <v>62.14</v>
      </c>
      <c r="K372" s="175"/>
      <c r="L372" s="85">
        <f t="shared" si="641"/>
        <v>0</v>
      </c>
      <c r="M372" s="86">
        <f t="shared" si="642"/>
        <v>0</v>
      </c>
      <c r="N372" s="85">
        <f t="shared" si="643"/>
        <v>0</v>
      </c>
      <c r="O372" s="86">
        <f t="shared" si="644"/>
        <v>62.14</v>
      </c>
      <c r="P372" s="85">
        <f t="shared" si="645"/>
        <v>1</v>
      </c>
      <c r="Q372" s="185"/>
      <c r="R372" s="85">
        <f t="shared" si="666"/>
        <v>0</v>
      </c>
      <c r="S372" s="86">
        <f t="shared" si="594"/>
        <v>0</v>
      </c>
      <c r="T372" s="85">
        <f t="shared" si="646"/>
        <v>0</v>
      </c>
      <c r="U372" s="86">
        <f t="shared" si="647"/>
        <v>62.14</v>
      </c>
      <c r="V372" s="85">
        <f t="shared" si="648"/>
        <v>1</v>
      </c>
      <c r="W372" s="167"/>
      <c r="X372" s="85">
        <f t="shared" si="595"/>
        <v>0</v>
      </c>
      <c r="Y372" s="86">
        <f t="shared" si="596"/>
        <v>0</v>
      </c>
      <c r="Z372" s="85">
        <f t="shared" si="649"/>
        <v>0</v>
      </c>
      <c r="AA372" s="86">
        <f t="shared" si="650"/>
        <v>62.14</v>
      </c>
      <c r="AB372" s="85">
        <f t="shared" si="651"/>
        <v>1</v>
      </c>
      <c r="AC372" s="167"/>
      <c r="AD372" s="85">
        <f t="shared" si="597"/>
        <v>0</v>
      </c>
      <c r="AE372" s="86">
        <f t="shared" si="598"/>
        <v>0</v>
      </c>
      <c r="AF372" s="85">
        <f t="shared" si="652"/>
        <v>0</v>
      </c>
      <c r="AG372" s="86">
        <f t="shared" si="653"/>
        <v>62.14</v>
      </c>
      <c r="AH372" s="85">
        <f t="shared" si="654"/>
        <v>1</v>
      </c>
      <c r="AI372" s="167"/>
      <c r="AJ372" s="85">
        <f t="shared" si="599"/>
        <v>0</v>
      </c>
      <c r="AK372" s="86">
        <f t="shared" si="600"/>
        <v>0</v>
      </c>
      <c r="AL372" s="85">
        <f t="shared" si="655"/>
        <v>0</v>
      </c>
      <c r="AM372" s="86">
        <f t="shared" si="656"/>
        <v>62.14</v>
      </c>
      <c r="AN372" s="85">
        <f t="shared" si="657"/>
        <v>1</v>
      </c>
      <c r="AO372" s="167"/>
      <c r="AP372" s="85">
        <f t="shared" si="601"/>
        <v>0</v>
      </c>
      <c r="AQ372" s="86">
        <f t="shared" si="602"/>
        <v>0</v>
      </c>
      <c r="AR372" s="85">
        <f t="shared" si="658"/>
        <v>0</v>
      </c>
      <c r="AS372" s="86">
        <f t="shared" si="659"/>
        <v>62.14</v>
      </c>
      <c r="AT372" s="85">
        <f t="shared" si="660"/>
        <v>1</v>
      </c>
      <c r="AU372" s="167"/>
      <c r="AV372" s="85">
        <f t="shared" si="603"/>
        <v>0</v>
      </c>
      <c r="AW372" s="86">
        <f t="shared" si="604"/>
        <v>0</v>
      </c>
      <c r="AX372" s="85">
        <f t="shared" si="661"/>
        <v>0</v>
      </c>
      <c r="AY372" s="86">
        <f t="shared" si="662"/>
        <v>62.14</v>
      </c>
      <c r="AZ372" s="85">
        <f t="shared" si="663"/>
        <v>1</v>
      </c>
    </row>
    <row r="373" spans="1:52" ht="45">
      <c r="A373" s="182" t="s">
        <v>5044</v>
      </c>
      <c r="B373" s="174" t="s">
        <v>4552</v>
      </c>
      <c r="C373" s="172" t="s">
        <v>4553</v>
      </c>
      <c r="D373" s="174" t="s">
        <v>3937</v>
      </c>
      <c r="E373" s="175">
        <v>63.46</v>
      </c>
      <c r="F373" s="175"/>
      <c r="G373" s="175"/>
      <c r="H373" s="175"/>
      <c r="I373" s="175"/>
      <c r="J373" s="205">
        <f t="shared" si="640"/>
        <v>63.46</v>
      </c>
      <c r="K373" s="175"/>
      <c r="L373" s="85">
        <f t="shared" si="641"/>
        <v>0</v>
      </c>
      <c r="M373" s="86">
        <f t="shared" si="642"/>
        <v>0</v>
      </c>
      <c r="N373" s="85">
        <f t="shared" si="643"/>
        <v>0</v>
      </c>
      <c r="O373" s="86">
        <f t="shared" si="644"/>
        <v>63.46</v>
      </c>
      <c r="P373" s="85">
        <f t="shared" si="645"/>
        <v>1</v>
      </c>
      <c r="Q373" s="185"/>
      <c r="R373" s="85">
        <f t="shared" si="666"/>
        <v>0</v>
      </c>
      <c r="S373" s="86">
        <f t="shared" si="594"/>
        <v>0</v>
      </c>
      <c r="T373" s="85">
        <f t="shared" si="646"/>
        <v>0</v>
      </c>
      <c r="U373" s="86">
        <f t="shared" si="647"/>
        <v>63.46</v>
      </c>
      <c r="V373" s="85">
        <f t="shared" si="648"/>
        <v>1</v>
      </c>
      <c r="W373" s="167"/>
      <c r="X373" s="85">
        <f t="shared" si="595"/>
        <v>0</v>
      </c>
      <c r="Y373" s="86">
        <f t="shared" si="596"/>
        <v>0</v>
      </c>
      <c r="Z373" s="85">
        <f t="shared" si="649"/>
        <v>0</v>
      </c>
      <c r="AA373" s="86">
        <f t="shared" si="650"/>
        <v>63.46</v>
      </c>
      <c r="AB373" s="85">
        <f t="shared" si="651"/>
        <v>1</v>
      </c>
      <c r="AC373" s="167"/>
      <c r="AD373" s="85">
        <f t="shared" si="597"/>
        <v>0</v>
      </c>
      <c r="AE373" s="86">
        <f t="shared" si="598"/>
        <v>0</v>
      </c>
      <c r="AF373" s="85">
        <f t="shared" si="652"/>
        <v>0</v>
      </c>
      <c r="AG373" s="86">
        <f t="shared" si="653"/>
        <v>63.46</v>
      </c>
      <c r="AH373" s="85">
        <f t="shared" si="654"/>
        <v>1</v>
      </c>
      <c r="AI373" s="167"/>
      <c r="AJ373" s="85">
        <f t="shared" si="599"/>
        <v>0</v>
      </c>
      <c r="AK373" s="86">
        <f t="shared" si="600"/>
        <v>0</v>
      </c>
      <c r="AL373" s="85">
        <f t="shared" si="655"/>
        <v>0</v>
      </c>
      <c r="AM373" s="86">
        <f t="shared" si="656"/>
        <v>63.46</v>
      </c>
      <c r="AN373" s="85">
        <f t="shared" si="657"/>
        <v>1</v>
      </c>
      <c r="AO373" s="167"/>
      <c r="AP373" s="85">
        <f t="shared" si="601"/>
        <v>0</v>
      </c>
      <c r="AQ373" s="86">
        <f t="shared" si="602"/>
        <v>0</v>
      </c>
      <c r="AR373" s="85">
        <f t="shared" si="658"/>
        <v>0</v>
      </c>
      <c r="AS373" s="86">
        <f t="shared" si="659"/>
        <v>63.46</v>
      </c>
      <c r="AT373" s="85">
        <f t="shared" si="660"/>
        <v>1</v>
      </c>
      <c r="AU373" s="167"/>
      <c r="AV373" s="85">
        <f t="shared" si="603"/>
        <v>0</v>
      </c>
      <c r="AW373" s="86">
        <f t="shared" si="604"/>
        <v>0</v>
      </c>
      <c r="AX373" s="85">
        <f t="shared" si="661"/>
        <v>0</v>
      </c>
      <c r="AY373" s="86">
        <f t="shared" si="662"/>
        <v>63.46</v>
      </c>
      <c r="AZ373" s="85">
        <f t="shared" si="663"/>
        <v>1</v>
      </c>
    </row>
    <row r="374" spans="1:52" ht="67.5">
      <c r="A374" s="182" t="s">
        <v>5045</v>
      </c>
      <c r="B374" s="174" t="s">
        <v>4554</v>
      </c>
      <c r="C374" s="172" t="s">
        <v>4555</v>
      </c>
      <c r="D374" s="174" t="s">
        <v>3988</v>
      </c>
      <c r="E374" s="175">
        <v>3</v>
      </c>
      <c r="F374" s="175"/>
      <c r="G374" s="175"/>
      <c r="H374" s="175"/>
      <c r="I374" s="175"/>
      <c r="J374" s="205">
        <f t="shared" si="640"/>
        <v>3</v>
      </c>
      <c r="K374" s="175"/>
      <c r="L374" s="85">
        <f t="shared" si="641"/>
        <v>0</v>
      </c>
      <c r="M374" s="86">
        <f t="shared" si="642"/>
        <v>0</v>
      </c>
      <c r="N374" s="85">
        <f t="shared" si="643"/>
        <v>0</v>
      </c>
      <c r="O374" s="86">
        <f t="shared" si="644"/>
        <v>3</v>
      </c>
      <c r="P374" s="85">
        <f t="shared" si="645"/>
        <v>1</v>
      </c>
      <c r="Q374" s="185"/>
      <c r="R374" s="85">
        <f t="shared" si="666"/>
        <v>0</v>
      </c>
      <c r="S374" s="86">
        <f t="shared" si="594"/>
        <v>0</v>
      </c>
      <c r="T374" s="85">
        <f t="shared" si="646"/>
        <v>0</v>
      </c>
      <c r="U374" s="86">
        <f t="shared" si="647"/>
        <v>3</v>
      </c>
      <c r="V374" s="85">
        <f t="shared" si="648"/>
        <v>1</v>
      </c>
      <c r="W374" s="167"/>
      <c r="X374" s="85">
        <f t="shared" si="595"/>
        <v>0</v>
      </c>
      <c r="Y374" s="86">
        <f t="shared" si="596"/>
        <v>0</v>
      </c>
      <c r="Z374" s="85">
        <f t="shared" si="649"/>
        <v>0</v>
      </c>
      <c r="AA374" s="86">
        <f t="shared" si="650"/>
        <v>3</v>
      </c>
      <c r="AB374" s="85">
        <f t="shared" si="651"/>
        <v>1</v>
      </c>
      <c r="AC374" s="167"/>
      <c r="AD374" s="85">
        <f t="shared" si="597"/>
        <v>0</v>
      </c>
      <c r="AE374" s="86">
        <f t="shared" si="598"/>
        <v>0</v>
      </c>
      <c r="AF374" s="85">
        <f t="shared" si="652"/>
        <v>0</v>
      </c>
      <c r="AG374" s="86">
        <f t="shared" si="653"/>
        <v>3</v>
      </c>
      <c r="AH374" s="85">
        <f t="shared" si="654"/>
        <v>1</v>
      </c>
      <c r="AI374" s="167"/>
      <c r="AJ374" s="85">
        <f t="shared" si="599"/>
        <v>0</v>
      </c>
      <c r="AK374" s="86">
        <f t="shared" si="600"/>
        <v>0</v>
      </c>
      <c r="AL374" s="85">
        <f t="shared" si="655"/>
        <v>0</v>
      </c>
      <c r="AM374" s="86">
        <f t="shared" si="656"/>
        <v>3</v>
      </c>
      <c r="AN374" s="85">
        <f t="shared" si="657"/>
        <v>1</v>
      </c>
      <c r="AO374" s="167"/>
      <c r="AP374" s="85">
        <f t="shared" si="601"/>
        <v>0</v>
      </c>
      <c r="AQ374" s="86">
        <f t="shared" si="602"/>
        <v>0</v>
      </c>
      <c r="AR374" s="85">
        <f t="shared" si="658"/>
        <v>0</v>
      </c>
      <c r="AS374" s="86">
        <f t="shared" si="659"/>
        <v>3</v>
      </c>
      <c r="AT374" s="85">
        <f t="shared" si="660"/>
        <v>1</v>
      </c>
      <c r="AU374" s="167"/>
      <c r="AV374" s="85">
        <f t="shared" si="603"/>
        <v>0</v>
      </c>
      <c r="AW374" s="86">
        <f t="shared" si="604"/>
        <v>0</v>
      </c>
      <c r="AX374" s="85">
        <f t="shared" si="661"/>
        <v>0</v>
      </c>
      <c r="AY374" s="86">
        <f t="shared" si="662"/>
        <v>3</v>
      </c>
      <c r="AZ374" s="85">
        <f t="shared" si="663"/>
        <v>1</v>
      </c>
    </row>
    <row r="375" spans="1:52" ht="33.75">
      <c r="A375" s="182" t="s">
        <v>5046</v>
      </c>
      <c r="B375" s="174" t="s">
        <v>4556</v>
      </c>
      <c r="C375" s="172" t="s">
        <v>4557</v>
      </c>
      <c r="D375" s="174" t="s">
        <v>3937</v>
      </c>
      <c r="E375" s="175">
        <v>5.51</v>
      </c>
      <c r="F375" s="175"/>
      <c r="G375" s="175"/>
      <c r="H375" s="175"/>
      <c r="I375" s="175"/>
      <c r="J375" s="205">
        <f t="shared" si="640"/>
        <v>5.51</v>
      </c>
      <c r="K375" s="175"/>
      <c r="L375" s="85">
        <f t="shared" si="641"/>
        <v>0</v>
      </c>
      <c r="M375" s="86">
        <f t="shared" si="642"/>
        <v>0</v>
      </c>
      <c r="N375" s="85">
        <f t="shared" si="643"/>
        <v>0</v>
      </c>
      <c r="O375" s="86">
        <f t="shared" si="644"/>
        <v>5.51</v>
      </c>
      <c r="P375" s="85">
        <f t="shared" si="645"/>
        <v>1</v>
      </c>
      <c r="Q375" s="185"/>
      <c r="R375" s="85">
        <f t="shared" si="666"/>
        <v>0</v>
      </c>
      <c r="S375" s="86">
        <f t="shared" si="594"/>
        <v>0</v>
      </c>
      <c r="T375" s="85">
        <f t="shared" si="646"/>
        <v>0</v>
      </c>
      <c r="U375" s="86">
        <f t="shared" si="647"/>
        <v>5.51</v>
      </c>
      <c r="V375" s="85">
        <f t="shared" si="648"/>
        <v>1</v>
      </c>
      <c r="W375" s="167"/>
      <c r="X375" s="85">
        <f t="shared" si="595"/>
        <v>0</v>
      </c>
      <c r="Y375" s="86">
        <f t="shared" si="596"/>
        <v>0</v>
      </c>
      <c r="Z375" s="85">
        <f t="shared" si="649"/>
        <v>0</v>
      </c>
      <c r="AA375" s="86">
        <f t="shared" si="650"/>
        <v>5.51</v>
      </c>
      <c r="AB375" s="85">
        <f t="shared" si="651"/>
        <v>1</v>
      </c>
      <c r="AC375" s="167"/>
      <c r="AD375" s="85">
        <f t="shared" si="597"/>
        <v>0</v>
      </c>
      <c r="AE375" s="86">
        <f t="shared" si="598"/>
        <v>0</v>
      </c>
      <c r="AF375" s="85">
        <f t="shared" si="652"/>
        <v>0</v>
      </c>
      <c r="AG375" s="86">
        <f t="shared" si="653"/>
        <v>5.51</v>
      </c>
      <c r="AH375" s="85">
        <f t="shared" si="654"/>
        <v>1</v>
      </c>
      <c r="AI375" s="167"/>
      <c r="AJ375" s="85">
        <f t="shared" si="599"/>
        <v>0</v>
      </c>
      <c r="AK375" s="86">
        <f t="shared" si="600"/>
        <v>0</v>
      </c>
      <c r="AL375" s="85">
        <f t="shared" si="655"/>
        <v>0</v>
      </c>
      <c r="AM375" s="86">
        <f t="shared" si="656"/>
        <v>5.51</v>
      </c>
      <c r="AN375" s="85">
        <f t="shared" si="657"/>
        <v>1</v>
      </c>
      <c r="AO375" s="167"/>
      <c r="AP375" s="85">
        <f t="shared" si="601"/>
        <v>0</v>
      </c>
      <c r="AQ375" s="86">
        <f t="shared" si="602"/>
        <v>0</v>
      </c>
      <c r="AR375" s="85">
        <f t="shared" si="658"/>
        <v>0</v>
      </c>
      <c r="AS375" s="86">
        <f t="shared" si="659"/>
        <v>5.51</v>
      </c>
      <c r="AT375" s="85">
        <f t="shared" si="660"/>
        <v>1</v>
      </c>
      <c r="AU375" s="167"/>
      <c r="AV375" s="85">
        <f t="shared" si="603"/>
        <v>0</v>
      </c>
      <c r="AW375" s="86">
        <f t="shared" si="604"/>
        <v>0</v>
      </c>
      <c r="AX375" s="85">
        <f t="shared" si="661"/>
        <v>0</v>
      </c>
      <c r="AY375" s="86">
        <f t="shared" si="662"/>
        <v>5.51</v>
      </c>
      <c r="AZ375" s="85">
        <f t="shared" si="663"/>
        <v>1</v>
      </c>
    </row>
    <row r="376" spans="1:52" ht="16.5">
      <c r="A376" s="181" t="s">
        <v>5051</v>
      </c>
      <c r="B376" s="178" t="s">
        <v>3924</v>
      </c>
      <c r="C376" s="179"/>
      <c r="D376" s="179"/>
      <c r="E376" s="179"/>
      <c r="F376" s="179"/>
      <c r="G376" s="179"/>
      <c r="H376" s="179"/>
      <c r="I376" s="179"/>
      <c r="J376" s="179"/>
      <c r="K376" s="175"/>
      <c r="L376" s="85"/>
      <c r="M376" s="85"/>
      <c r="N376" s="85"/>
      <c r="O376" s="85"/>
      <c r="P376" s="85"/>
      <c r="Q376" s="186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</row>
    <row r="377" spans="1:52" ht="22.5">
      <c r="A377" s="181" t="s">
        <v>5053</v>
      </c>
      <c r="B377" s="178" t="s">
        <v>3878</v>
      </c>
      <c r="C377" s="179"/>
      <c r="D377" s="179"/>
      <c r="E377" s="179"/>
      <c r="F377" s="179"/>
      <c r="G377" s="179"/>
      <c r="H377" s="179"/>
      <c r="I377" s="179"/>
      <c r="J377" s="179"/>
      <c r="K377" s="175"/>
      <c r="L377" s="85"/>
      <c r="M377" s="85"/>
      <c r="N377" s="85"/>
      <c r="O377" s="85"/>
      <c r="P377" s="85"/>
      <c r="Q377" s="186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</row>
    <row r="378" spans="1:52" ht="33.75">
      <c r="A378" s="182" t="s">
        <v>5055</v>
      </c>
      <c r="B378" s="174" t="s">
        <v>4558</v>
      </c>
      <c r="C378" s="172" t="s">
        <v>4559</v>
      </c>
      <c r="D378" s="174" t="s">
        <v>3988</v>
      </c>
      <c r="E378" s="175">
        <v>4</v>
      </c>
      <c r="F378" s="175"/>
      <c r="G378" s="175"/>
      <c r="H378" s="175"/>
      <c r="I378" s="175"/>
      <c r="J378" s="205">
        <f t="shared" ref="J378:J380" si="703">IF(D378="","",SUM(E378,F378,H378))</f>
        <v>4</v>
      </c>
      <c r="K378" s="175"/>
      <c r="L378" s="85">
        <f t="shared" si="641"/>
        <v>0</v>
      </c>
      <c r="M378" s="86">
        <f t="shared" si="642"/>
        <v>0</v>
      </c>
      <c r="N378" s="85">
        <f t="shared" si="643"/>
        <v>0</v>
      </c>
      <c r="O378" s="86">
        <f t="shared" si="644"/>
        <v>4</v>
      </c>
      <c r="P378" s="85">
        <f t="shared" si="645"/>
        <v>1</v>
      </c>
      <c r="Q378" s="185"/>
      <c r="R378" s="85">
        <f t="shared" si="666"/>
        <v>0</v>
      </c>
      <c r="S378" s="86">
        <f t="shared" si="594"/>
        <v>0</v>
      </c>
      <c r="T378" s="85">
        <f t="shared" si="646"/>
        <v>0</v>
      </c>
      <c r="U378" s="86">
        <f t="shared" si="647"/>
        <v>4</v>
      </c>
      <c r="V378" s="85">
        <f t="shared" si="648"/>
        <v>1</v>
      </c>
      <c r="W378" s="167"/>
      <c r="X378" s="85">
        <f t="shared" si="595"/>
        <v>0</v>
      </c>
      <c r="Y378" s="86">
        <f t="shared" si="596"/>
        <v>0</v>
      </c>
      <c r="Z378" s="85">
        <f t="shared" si="649"/>
        <v>0</v>
      </c>
      <c r="AA378" s="86">
        <f t="shared" si="650"/>
        <v>4</v>
      </c>
      <c r="AB378" s="85">
        <f t="shared" si="651"/>
        <v>1</v>
      </c>
      <c r="AC378" s="167"/>
      <c r="AD378" s="85">
        <f t="shared" si="597"/>
        <v>0</v>
      </c>
      <c r="AE378" s="86">
        <f t="shared" si="598"/>
        <v>0</v>
      </c>
      <c r="AF378" s="85">
        <f t="shared" si="652"/>
        <v>0</v>
      </c>
      <c r="AG378" s="86">
        <f t="shared" si="653"/>
        <v>4</v>
      </c>
      <c r="AH378" s="85">
        <f t="shared" si="654"/>
        <v>1</v>
      </c>
      <c r="AI378" s="167"/>
      <c r="AJ378" s="85">
        <f t="shared" si="599"/>
        <v>0</v>
      </c>
      <c r="AK378" s="86">
        <f t="shared" si="600"/>
        <v>0</v>
      </c>
      <c r="AL378" s="85">
        <f t="shared" si="655"/>
        <v>0</v>
      </c>
      <c r="AM378" s="86">
        <f t="shared" si="656"/>
        <v>4</v>
      </c>
      <c r="AN378" s="85">
        <f t="shared" si="657"/>
        <v>1</v>
      </c>
      <c r="AO378" s="167"/>
      <c r="AP378" s="85">
        <f t="shared" si="601"/>
        <v>0</v>
      </c>
      <c r="AQ378" s="86">
        <f t="shared" si="602"/>
        <v>0</v>
      </c>
      <c r="AR378" s="85">
        <f t="shared" si="658"/>
        <v>0</v>
      </c>
      <c r="AS378" s="86">
        <f t="shared" si="659"/>
        <v>4</v>
      </c>
      <c r="AT378" s="85">
        <f t="shared" si="660"/>
        <v>1</v>
      </c>
      <c r="AU378" s="167"/>
      <c r="AV378" s="85">
        <f t="shared" si="603"/>
        <v>0</v>
      </c>
      <c r="AW378" s="86">
        <f t="shared" si="604"/>
        <v>0</v>
      </c>
      <c r="AX378" s="85">
        <f t="shared" si="661"/>
        <v>0</v>
      </c>
      <c r="AY378" s="86">
        <f t="shared" si="662"/>
        <v>4</v>
      </c>
      <c r="AZ378" s="85">
        <f t="shared" si="663"/>
        <v>1</v>
      </c>
    </row>
    <row r="379" spans="1:52" ht="56.25">
      <c r="A379" s="182" t="s">
        <v>5056</v>
      </c>
      <c r="B379" s="174" t="s">
        <v>4560</v>
      </c>
      <c r="C379" s="172" t="s">
        <v>4561</v>
      </c>
      <c r="D379" s="174" t="s">
        <v>3988</v>
      </c>
      <c r="E379" s="175">
        <v>2</v>
      </c>
      <c r="F379" s="175"/>
      <c r="G379" s="175"/>
      <c r="H379" s="175"/>
      <c r="I379" s="175"/>
      <c r="J379" s="205">
        <f t="shared" si="703"/>
        <v>2</v>
      </c>
      <c r="K379" s="175"/>
      <c r="L379" s="85">
        <f t="shared" si="641"/>
        <v>0</v>
      </c>
      <c r="M379" s="86">
        <f t="shared" si="642"/>
        <v>0</v>
      </c>
      <c r="N379" s="85">
        <f t="shared" si="643"/>
        <v>0</v>
      </c>
      <c r="O379" s="86">
        <f t="shared" si="644"/>
        <v>2</v>
      </c>
      <c r="P379" s="85">
        <f t="shared" si="645"/>
        <v>1</v>
      </c>
      <c r="Q379" s="185"/>
      <c r="R379" s="85">
        <f t="shared" si="666"/>
        <v>0</v>
      </c>
      <c r="S379" s="86">
        <f t="shared" si="594"/>
        <v>0</v>
      </c>
      <c r="T379" s="85">
        <f t="shared" si="646"/>
        <v>0</v>
      </c>
      <c r="U379" s="86">
        <f t="shared" si="647"/>
        <v>2</v>
      </c>
      <c r="V379" s="85">
        <f t="shared" si="648"/>
        <v>1</v>
      </c>
      <c r="W379" s="167"/>
      <c r="X379" s="85">
        <f t="shared" si="595"/>
        <v>0</v>
      </c>
      <c r="Y379" s="86">
        <f t="shared" si="596"/>
        <v>0</v>
      </c>
      <c r="Z379" s="85">
        <f t="shared" si="649"/>
        <v>0</v>
      </c>
      <c r="AA379" s="86">
        <f t="shared" si="650"/>
        <v>2</v>
      </c>
      <c r="AB379" s="85">
        <f t="shared" si="651"/>
        <v>1</v>
      </c>
      <c r="AC379" s="167"/>
      <c r="AD379" s="85">
        <f t="shared" si="597"/>
        <v>0</v>
      </c>
      <c r="AE379" s="86">
        <f t="shared" si="598"/>
        <v>0</v>
      </c>
      <c r="AF379" s="85">
        <f t="shared" si="652"/>
        <v>0</v>
      </c>
      <c r="AG379" s="86">
        <f t="shared" si="653"/>
        <v>2</v>
      </c>
      <c r="AH379" s="85">
        <f t="shared" si="654"/>
        <v>1</v>
      </c>
      <c r="AI379" s="167"/>
      <c r="AJ379" s="85">
        <f t="shared" si="599"/>
        <v>0</v>
      </c>
      <c r="AK379" s="86">
        <f t="shared" si="600"/>
        <v>0</v>
      </c>
      <c r="AL379" s="85">
        <f t="shared" si="655"/>
        <v>0</v>
      </c>
      <c r="AM379" s="86">
        <f t="shared" si="656"/>
        <v>2</v>
      </c>
      <c r="AN379" s="85">
        <f t="shared" si="657"/>
        <v>1</v>
      </c>
      <c r="AO379" s="167"/>
      <c r="AP379" s="85">
        <f t="shared" si="601"/>
        <v>0</v>
      </c>
      <c r="AQ379" s="86">
        <f t="shared" si="602"/>
        <v>0</v>
      </c>
      <c r="AR379" s="85">
        <f t="shared" si="658"/>
        <v>0</v>
      </c>
      <c r="AS379" s="86">
        <f t="shared" si="659"/>
        <v>2</v>
      </c>
      <c r="AT379" s="85">
        <f t="shared" si="660"/>
        <v>1</v>
      </c>
      <c r="AU379" s="167"/>
      <c r="AV379" s="85">
        <f t="shared" si="603"/>
        <v>0</v>
      </c>
      <c r="AW379" s="86">
        <f t="shared" si="604"/>
        <v>0</v>
      </c>
      <c r="AX379" s="85">
        <f t="shared" si="661"/>
        <v>0</v>
      </c>
      <c r="AY379" s="86">
        <f t="shared" si="662"/>
        <v>2</v>
      </c>
      <c r="AZ379" s="85">
        <f t="shared" si="663"/>
        <v>1</v>
      </c>
    </row>
    <row r="380" spans="1:52" ht="56.25">
      <c r="A380" s="182" t="s">
        <v>5057</v>
      </c>
      <c r="B380" s="174" t="s">
        <v>4562</v>
      </c>
      <c r="C380" s="172" t="s">
        <v>4563</v>
      </c>
      <c r="D380" s="174" t="s">
        <v>3988</v>
      </c>
      <c r="E380" s="175">
        <v>4</v>
      </c>
      <c r="F380" s="175"/>
      <c r="G380" s="175"/>
      <c r="H380" s="175"/>
      <c r="I380" s="175"/>
      <c r="J380" s="205">
        <f t="shared" si="703"/>
        <v>4</v>
      </c>
      <c r="K380" s="175"/>
      <c r="L380" s="85">
        <f t="shared" si="641"/>
        <v>0</v>
      </c>
      <c r="M380" s="86">
        <f t="shared" si="642"/>
        <v>0</v>
      </c>
      <c r="N380" s="85">
        <f t="shared" si="643"/>
        <v>0</v>
      </c>
      <c r="O380" s="86">
        <f t="shared" si="644"/>
        <v>4</v>
      </c>
      <c r="P380" s="85">
        <f t="shared" si="645"/>
        <v>1</v>
      </c>
      <c r="Q380" s="185"/>
      <c r="R380" s="85">
        <f t="shared" si="666"/>
        <v>0</v>
      </c>
      <c r="S380" s="86">
        <f t="shared" si="594"/>
        <v>0</v>
      </c>
      <c r="T380" s="85">
        <f t="shared" si="646"/>
        <v>0</v>
      </c>
      <c r="U380" s="86">
        <f t="shared" si="647"/>
        <v>4</v>
      </c>
      <c r="V380" s="85">
        <f t="shared" si="648"/>
        <v>1</v>
      </c>
      <c r="W380" s="167"/>
      <c r="X380" s="85">
        <f t="shared" si="595"/>
        <v>0</v>
      </c>
      <c r="Y380" s="86">
        <f t="shared" si="596"/>
        <v>0</v>
      </c>
      <c r="Z380" s="85">
        <f t="shared" si="649"/>
        <v>0</v>
      </c>
      <c r="AA380" s="86">
        <f t="shared" si="650"/>
        <v>4</v>
      </c>
      <c r="AB380" s="85">
        <f t="shared" si="651"/>
        <v>1</v>
      </c>
      <c r="AC380" s="167"/>
      <c r="AD380" s="85">
        <f t="shared" si="597"/>
        <v>0</v>
      </c>
      <c r="AE380" s="86">
        <f t="shared" si="598"/>
        <v>0</v>
      </c>
      <c r="AF380" s="85">
        <f t="shared" si="652"/>
        <v>0</v>
      </c>
      <c r="AG380" s="86">
        <f t="shared" si="653"/>
        <v>4</v>
      </c>
      <c r="AH380" s="85">
        <f t="shared" si="654"/>
        <v>1</v>
      </c>
      <c r="AI380" s="167"/>
      <c r="AJ380" s="85">
        <f t="shared" si="599"/>
        <v>0</v>
      </c>
      <c r="AK380" s="86">
        <f t="shared" si="600"/>
        <v>0</v>
      </c>
      <c r="AL380" s="85">
        <f t="shared" si="655"/>
        <v>0</v>
      </c>
      <c r="AM380" s="86">
        <f t="shared" si="656"/>
        <v>4</v>
      </c>
      <c r="AN380" s="85">
        <f t="shared" si="657"/>
        <v>1</v>
      </c>
      <c r="AO380" s="167"/>
      <c r="AP380" s="85">
        <f t="shared" si="601"/>
        <v>0</v>
      </c>
      <c r="AQ380" s="86">
        <f t="shared" si="602"/>
        <v>0</v>
      </c>
      <c r="AR380" s="85">
        <f t="shared" si="658"/>
        <v>0</v>
      </c>
      <c r="AS380" s="86">
        <f t="shared" si="659"/>
        <v>4</v>
      </c>
      <c r="AT380" s="85">
        <f t="shared" si="660"/>
        <v>1</v>
      </c>
      <c r="AU380" s="167"/>
      <c r="AV380" s="85">
        <f t="shared" si="603"/>
        <v>0</v>
      </c>
      <c r="AW380" s="86">
        <f t="shared" si="604"/>
        <v>0</v>
      </c>
      <c r="AX380" s="85">
        <f t="shared" si="661"/>
        <v>0</v>
      </c>
      <c r="AY380" s="86">
        <f t="shared" si="662"/>
        <v>4</v>
      </c>
      <c r="AZ380" s="85">
        <f t="shared" si="663"/>
        <v>1</v>
      </c>
    </row>
    <row r="381" spans="1:52" ht="33.75">
      <c r="A381" s="181" t="s">
        <v>5058</v>
      </c>
      <c r="B381" s="178" t="s">
        <v>3879</v>
      </c>
      <c r="C381" s="179"/>
      <c r="D381" s="179"/>
      <c r="E381" s="179"/>
      <c r="F381" s="179"/>
      <c r="G381" s="179"/>
      <c r="H381" s="179"/>
      <c r="I381" s="179"/>
      <c r="J381" s="179"/>
      <c r="K381" s="175"/>
      <c r="L381" s="85"/>
      <c r="M381" s="85"/>
      <c r="N381" s="85"/>
      <c r="O381" s="85"/>
      <c r="P381" s="85"/>
      <c r="Q381" s="186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</row>
    <row r="382" spans="1:52" ht="22.5">
      <c r="A382" s="181" t="s">
        <v>5060</v>
      </c>
      <c r="B382" s="178" t="s">
        <v>3880</v>
      </c>
      <c r="C382" s="179"/>
      <c r="D382" s="179"/>
      <c r="E382" s="179"/>
      <c r="F382" s="179"/>
      <c r="G382" s="179"/>
      <c r="H382" s="179"/>
      <c r="I382" s="179"/>
      <c r="J382" s="179"/>
      <c r="K382" s="175"/>
      <c r="L382" s="85"/>
      <c r="M382" s="85"/>
      <c r="N382" s="85"/>
      <c r="O382" s="85"/>
      <c r="P382" s="85"/>
      <c r="Q382" s="186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</row>
    <row r="383" spans="1:52" ht="33.75">
      <c r="A383" s="182" t="s">
        <v>5062</v>
      </c>
      <c r="B383" s="174" t="s">
        <v>4564</v>
      </c>
      <c r="C383" s="172" t="s">
        <v>4565</v>
      </c>
      <c r="D383" s="174" t="s">
        <v>3943</v>
      </c>
      <c r="E383" s="175">
        <v>4</v>
      </c>
      <c r="F383" s="175"/>
      <c r="G383" s="175"/>
      <c r="H383" s="175"/>
      <c r="I383" s="175"/>
      <c r="J383" s="205">
        <f t="shared" ref="J383:J404" si="704">IF(D383="","",SUM(E383,F383,H383))</f>
        <v>4</v>
      </c>
      <c r="K383" s="175"/>
      <c r="L383" s="85">
        <f t="shared" si="641"/>
        <v>0</v>
      </c>
      <c r="M383" s="86">
        <f t="shared" si="642"/>
        <v>0</v>
      </c>
      <c r="N383" s="85">
        <f t="shared" si="643"/>
        <v>0</v>
      </c>
      <c r="O383" s="86">
        <f t="shared" si="644"/>
        <v>4</v>
      </c>
      <c r="P383" s="85">
        <f t="shared" si="645"/>
        <v>1</v>
      </c>
      <c r="Q383" s="185"/>
      <c r="R383" s="85">
        <f t="shared" si="666"/>
        <v>0</v>
      </c>
      <c r="S383" s="86">
        <f t="shared" si="594"/>
        <v>0</v>
      </c>
      <c r="T383" s="85">
        <f t="shared" si="646"/>
        <v>0</v>
      </c>
      <c r="U383" s="86">
        <f t="shared" si="647"/>
        <v>4</v>
      </c>
      <c r="V383" s="85">
        <f t="shared" si="648"/>
        <v>1</v>
      </c>
      <c r="W383" s="167"/>
      <c r="X383" s="85">
        <f t="shared" si="595"/>
        <v>0</v>
      </c>
      <c r="Y383" s="86">
        <f t="shared" si="596"/>
        <v>0</v>
      </c>
      <c r="Z383" s="85">
        <f t="shared" si="649"/>
        <v>0</v>
      </c>
      <c r="AA383" s="86">
        <f t="shared" si="650"/>
        <v>4</v>
      </c>
      <c r="AB383" s="85">
        <f t="shared" si="651"/>
        <v>1</v>
      </c>
      <c r="AC383" s="167"/>
      <c r="AD383" s="85">
        <f t="shared" si="597"/>
        <v>0</v>
      </c>
      <c r="AE383" s="86">
        <f t="shared" si="598"/>
        <v>0</v>
      </c>
      <c r="AF383" s="85">
        <f t="shared" si="652"/>
        <v>0</v>
      </c>
      <c r="AG383" s="86">
        <f t="shared" si="653"/>
        <v>4</v>
      </c>
      <c r="AH383" s="85">
        <f t="shared" si="654"/>
        <v>1</v>
      </c>
      <c r="AI383" s="167"/>
      <c r="AJ383" s="85">
        <f t="shared" si="599"/>
        <v>0</v>
      </c>
      <c r="AK383" s="86">
        <f t="shared" si="600"/>
        <v>0</v>
      </c>
      <c r="AL383" s="85">
        <f t="shared" si="655"/>
        <v>0</v>
      </c>
      <c r="AM383" s="86">
        <f t="shared" si="656"/>
        <v>4</v>
      </c>
      <c r="AN383" s="85">
        <f t="shared" si="657"/>
        <v>1</v>
      </c>
      <c r="AO383" s="167"/>
      <c r="AP383" s="85">
        <f t="shared" si="601"/>
        <v>0</v>
      </c>
      <c r="AQ383" s="86">
        <f t="shared" si="602"/>
        <v>0</v>
      </c>
      <c r="AR383" s="85">
        <f t="shared" si="658"/>
        <v>0</v>
      </c>
      <c r="AS383" s="86">
        <f t="shared" si="659"/>
        <v>4</v>
      </c>
      <c r="AT383" s="85">
        <f t="shared" si="660"/>
        <v>1</v>
      </c>
      <c r="AU383" s="167"/>
      <c r="AV383" s="85">
        <f t="shared" si="603"/>
        <v>0</v>
      </c>
      <c r="AW383" s="86">
        <f t="shared" si="604"/>
        <v>0</v>
      </c>
      <c r="AX383" s="85">
        <f t="shared" si="661"/>
        <v>0</v>
      </c>
      <c r="AY383" s="86">
        <f t="shared" si="662"/>
        <v>4</v>
      </c>
      <c r="AZ383" s="85">
        <f t="shared" si="663"/>
        <v>1</v>
      </c>
    </row>
    <row r="384" spans="1:52" ht="20.100000000000001" customHeight="1">
      <c r="A384" s="182" t="s">
        <v>5063</v>
      </c>
      <c r="B384" s="174" t="s">
        <v>4566</v>
      </c>
      <c r="C384" s="172" t="s">
        <v>4567</v>
      </c>
      <c r="D384" s="174" t="s">
        <v>3943</v>
      </c>
      <c r="E384" s="175">
        <v>8.08</v>
      </c>
      <c r="F384" s="175"/>
      <c r="G384" s="175"/>
      <c r="H384" s="175"/>
      <c r="I384" s="175"/>
      <c r="J384" s="205">
        <f t="shared" si="704"/>
        <v>8.08</v>
      </c>
      <c r="K384" s="175"/>
      <c r="L384" s="85">
        <f t="shared" si="641"/>
        <v>0</v>
      </c>
      <c r="M384" s="86">
        <f t="shared" si="642"/>
        <v>0</v>
      </c>
      <c r="N384" s="85">
        <f t="shared" si="643"/>
        <v>0</v>
      </c>
      <c r="O384" s="86">
        <f t="shared" si="644"/>
        <v>8.08</v>
      </c>
      <c r="P384" s="85">
        <f t="shared" si="645"/>
        <v>1</v>
      </c>
      <c r="Q384" s="185"/>
      <c r="R384" s="85">
        <f t="shared" si="666"/>
        <v>0</v>
      </c>
      <c r="S384" s="86">
        <f t="shared" si="594"/>
        <v>0</v>
      </c>
      <c r="T384" s="85">
        <f t="shared" si="646"/>
        <v>0</v>
      </c>
      <c r="U384" s="86">
        <f t="shared" si="647"/>
        <v>8.08</v>
      </c>
      <c r="V384" s="85">
        <f t="shared" si="648"/>
        <v>1</v>
      </c>
      <c r="W384" s="167"/>
      <c r="X384" s="85">
        <f t="shared" si="595"/>
        <v>0</v>
      </c>
      <c r="Y384" s="86">
        <f t="shared" si="596"/>
        <v>0</v>
      </c>
      <c r="Z384" s="85">
        <f t="shared" si="649"/>
        <v>0</v>
      </c>
      <c r="AA384" s="86">
        <f t="shared" si="650"/>
        <v>8.08</v>
      </c>
      <c r="AB384" s="85">
        <f t="shared" si="651"/>
        <v>1</v>
      </c>
      <c r="AC384" s="167"/>
      <c r="AD384" s="85">
        <f t="shared" si="597"/>
        <v>0</v>
      </c>
      <c r="AE384" s="86">
        <f t="shared" si="598"/>
        <v>0</v>
      </c>
      <c r="AF384" s="85">
        <f t="shared" si="652"/>
        <v>0</v>
      </c>
      <c r="AG384" s="86">
        <f t="shared" si="653"/>
        <v>8.08</v>
      </c>
      <c r="AH384" s="85">
        <f t="shared" si="654"/>
        <v>1</v>
      </c>
      <c r="AI384" s="167"/>
      <c r="AJ384" s="85">
        <f t="shared" si="599"/>
        <v>0</v>
      </c>
      <c r="AK384" s="86">
        <f t="shared" si="600"/>
        <v>0</v>
      </c>
      <c r="AL384" s="85">
        <f t="shared" si="655"/>
        <v>0</v>
      </c>
      <c r="AM384" s="86">
        <f t="shared" si="656"/>
        <v>8.08</v>
      </c>
      <c r="AN384" s="85">
        <f t="shared" si="657"/>
        <v>1</v>
      </c>
      <c r="AO384" s="167"/>
      <c r="AP384" s="85">
        <f t="shared" si="601"/>
        <v>0</v>
      </c>
      <c r="AQ384" s="86">
        <f t="shared" si="602"/>
        <v>0</v>
      </c>
      <c r="AR384" s="85">
        <f t="shared" si="658"/>
        <v>0</v>
      </c>
      <c r="AS384" s="86">
        <f t="shared" si="659"/>
        <v>8.08</v>
      </c>
      <c r="AT384" s="85">
        <f t="shared" si="660"/>
        <v>1</v>
      </c>
      <c r="AU384" s="167"/>
      <c r="AV384" s="85">
        <f t="shared" si="603"/>
        <v>0</v>
      </c>
      <c r="AW384" s="86">
        <f t="shared" si="604"/>
        <v>0</v>
      </c>
      <c r="AX384" s="85">
        <f t="shared" si="661"/>
        <v>0</v>
      </c>
      <c r="AY384" s="86">
        <f t="shared" si="662"/>
        <v>8.08</v>
      </c>
      <c r="AZ384" s="85">
        <f t="shared" si="663"/>
        <v>1</v>
      </c>
    </row>
    <row r="385" spans="1:52" ht="22.5">
      <c r="A385" s="182" t="s">
        <v>5064</v>
      </c>
      <c r="B385" s="174" t="s">
        <v>4568</v>
      </c>
      <c r="C385" s="172" t="s">
        <v>4569</v>
      </c>
      <c r="D385" s="174" t="s">
        <v>3943</v>
      </c>
      <c r="E385" s="175">
        <v>6.4</v>
      </c>
      <c r="F385" s="175"/>
      <c r="G385" s="175"/>
      <c r="H385" s="175"/>
      <c r="I385" s="175"/>
      <c r="J385" s="205">
        <f t="shared" si="704"/>
        <v>6.4</v>
      </c>
      <c r="K385" s="175"/>
      <c r="L385" s="85">
        <f t="shared" si="641"/>
        <v>0</v>
      </c>
      <c r="M385" s="86">
        <f t="shared" si="642"/>
        <v>0</v>
      </c>
      <c r="N385" s="85">
        <f t="shared" si="643"/>
        <v>0</v>
      </c>
      <c r="O385" s="86">
        <f t="shared" si="644"/>
        <v>6.4</v>
      </c>
      <c r="P385" s="85">
        <f t="shared" si="645"/>
        <v>1</v>
      </c>
      <c r="Q385" s="185"/>
      <c r="R385" s="85">
        <f t="shared" si="666"/>
        <v>0</v>
      </c>
      <c r="S385" s="86">
        <f t="shared" si="594"/>
        <v>0</v>
      </c>
      <c r="T385" s="85">
        <f t="shared" si="646"/>
        <v>0</v>
      </c>
      <c r="U385" s="86">
        <f t="shared" si="647"/>
        <v>6.4</v>
      </c>
      <c r="V385" s="85">
        <f t="shared" si="648"/>
        <v>1</v>
      </c>
      <c r="W385" s="167"/>
      <c r="X385" s="85">
        <f t="shared" si="595"/>
        <v>0</v>
      </c>
      <c r="Y385" s="86">
        <f t="shared" si="596"/>
        <v>0</v>
      </c>
      <c r="Z385" s="85">
        <f t="shared" si="649"/>
        <v>0</v>
      </c>
      <c r="AA385" s="86">
        <f t="shared" si="650"/>
        <v>6.4</v>
      </c>
      <c r="AB385" s="85">
        <f t="shared" si="651"/>
        <v>1</v>
      </c>
      <c r="AC385" s="167"/>
      <c r="AD385" s="85">
        <f t="shared" si="597"/>
        <v>0</v>
      </c>
      <c r="AE385" s="86">
        <f t="shared" si="598"/>
        <v>0</v>
      </c>
      <c r="AF385" s="85">
        <f t="shared" si="652"/>
        <v>0</v>
      </c>
      <c r="AG385" s="86">
        <f t="shared" si="653"/>
        <v>6.4</v>
      </c>
      <c r="AH385" s="85">
        <f t="shared" si="654"/>
        <v>1</v>
      </c>
      <c r="AI385" s="167"/>
      <c r="AJ385" s="85">
        <f t="shared" si="599"/>
        <v>0</v>
      </c>
      <c r="AK385" s="86">
        <f t="shared" si="600"/>
        <v>0</v>
      </c>
      <c r="AL385" s="85">
        <f t="shared" si="655"/>
        <v>0</v>
      </c>
      <c r="AM385" s="86">
        <f t="shared" si="656"/>
        <v>6.4</v>
      </c>
      <c r="AN385" s="85">
        <f t="shared" si="657"/>
        <v>1</v>
      </c>
      <c r="AO385" s="167"/>
      <c r="AP385" s="85">
        <f t="shared" si="601"/>
        <v>0</v>
      </c>
      <c r="AQ385" s="86">
        <f t="shared" si="602"/>
        <v>0</v>
      </c>
      <c r="AR385" s="85">
        <f t="shared" si="658"/>
        <v>0</v>
      </c>
      <c r="AS385" s="86">
        <f t="shared" si="659"/>
        <v>6.4</v>
      </c>
      <c r="AT385" s="85">
        <f t="shared" si="660"/>
        <v>1</v>
      </c>
      <c r="AU385" s="167"/>
      <c r="AV385" s="85">
        <f t="shared" si="603"/>
        <v>0</v>
      </c>
      <c r="AW385" s="86">
        <f t="shared" si="604"/>
        <v>0</v>
      </c>
      <c r="AX385" s="85">
        <f t="shared" si="661"/>
        <v>0</v>
      </c>
      <c r="AY385" s="86">
        <f t="shared" si="662"/>
        <v>6.4</v>
      </c>
      <c r="AZ385" s="85">
        <f t="shared" si="663"/>
        <v>1</v>
      </c>
    </row>
    <row r="386" spans="1:52" ht="45">
      <c r="A386" s="182" t="s">
        <v>5065</v>
      </c>
      <c r="B386" s="174" t="s">
        <v>4121</v>
      </c>
      <c r="C386" s="172" t="s">
        <v>4122</v>
      </c>
      <c r="D386" s="174" t="s">
        <v>3943</v>
      </c>
      <c r="E386" s="175">
        <v>12.81</v>
      </c>
      <c r="F386" s="175"/>
      <c r="G386" s="175"/>
      <c r="H386" s="175"/>
      <c r="I386" s="175"/>
      <c r="J386" s="205">
        <f t="shared" si="704"/>
        <v>12.81</v>
      </c>
      <c r="K386" s="175"/>
      <c r="L386" s="85">
        <f t="shared" si="641"/>
        <v>0</v>
      </c>
      <c r="M386" s="86">
        <f t="shared" si="642"/>
        <v>0</v>
      </c>
      <c r="N386" s="85">
        <f t="shared" si="643"/>
        <v>0</v>
      </c>
      <c r="O386" s="86">
        <f t="shared" si="644"/>
        <v>12.81</v>
      </c>
      <c r="P386" s="85">
        <f t="shared" si="645"/>
        <v>1</v>
      </c>
      <c r="Q386" s="185"/>
      <c r="R386" s="85">
        <f t="shared" si="666"/>
        <v>0</v>
      </c>
      <c r="S386" s="86">
        <f t="shared" si="594"/>
        <v>0</v>
      </c>
      <c r="T386" s="85">
        <f t="shared" si="646"/>
        <v>0</v>
      </c>
      <c r="U386" s="86">
        <f t="shared" si="647"/>
        <v>12.81</v>
      </c>
      <c r="V386" s="85">
        <f t="shared" si="648"/>
        <v>1</v>
      </c>
      <c r="W386" s="167"/>
      <c r="X386" s="85">
        <f t="shared" si="595"/>
        <v>0</v>
      </c>
      <c r="Y386" s="86">
        <f t="shared" si="596"/>
        <v>0</v>
      </c>
      <c r="Z386" s="85">
        <f t="shared" si="649"/>
        <v>0</v>
      </c>
      <c r="AA386" s="86">
        <f t="shared" si="650"/>
        <v>12.81</v>
      </c>
      <c r="AB386" s="85">
        <f t="shared" si="651"/>
        <v>1</v>
      </c>
      <c r="AC386" s="167"/>
      <c r="AD386" s="85">
        <f t="shared" si="597"/>
        <v>0</v>
      </c>
      <c r="AE386" s="86">
        <f t="shared" si="598"/>
        <v>0</v>
      </c>
      <c r="AF386" s="85">
        <f t="shared" si="652"/>
        <v>0</v>
      </c>
      <c r="AG386" s="86">
        <f t="shared" si="653"/>
        <v>12.81</v>
      </c>
      <c r="AH386" s="85">
        <f t="shared" si="654"/>
        <v>1</v>
      </c>
      <c r="AI386" s="167"/>
      <c r="AJ386" s="85">
        <f t="shared" si="599"/>
        <v>0</v>
      </c>
      <c r="AK386" s="86">
        <f t="shared" si="600"/>
        <v>0</v>
      </c>
      <c r="AL386" s="85">
        <f t="shared" si="655"/>
        <v>0</v>
      </c>
      <c r="AM386" s="86">
        <f t="shared" si="656"/>
        <v>12.81</v>
      </c>
      <c r="AN386" s="85">
        <f t="shared" si="657"/>
        <v>1</v>
      </c>
      <c r="AO386" s="167"/>
      <c r="AP386" s="85">
        <f t="shared" si="601"/>
        <v>0</v>
      </c>
      <c r="AQ386" s="86">
        <f t="shared" si="602"/>
        <v>0</v>
      </c>
      <c r="AR386" s="85">
        <f t="shared" si="658"/>
        <v>0</v>
      </c>
      <c r="AS386" s="86">
        <f t="shared" si="659"/>
        <v>12.81</v>
      </c>
      <c r="AT386" s="85">
        <f t="shared" si="660"/>
        <v>1</v>
      </c>
      <c r="AU386" s="167"/>
      <c r="AV386" s="85">
        <f t="shared" si="603"/>
        <v>0</v>
      </c>
      <c r="AW386" s="86">
        <f t="shared" si="604"/>
        <v>0</v>
      </c>
      <c r="AX386" s="85">
        <f t="shared" si="661"/>
        <v>0</v>
      </c>
      <c r="AY386" s="86">
        <f t="shared" si="662"/>
        <v>12.81</v>
      </c>
      <c r="AZ386" s="85">
        <f t="shared" si="663"/>
        <v>1</v>
      </c>
    </row>
    <row r="387" spans="1:52" ht="56.25">
      <c r="A387" s="182" t="s">
        <v>5066</v>
      </c>
      <c r="B387" s="174" t="s">
        <v>4119</v>
      </c>
      <c r="C387" s="172" t="s">
        <v>4120</v>
      </c>
      <c r="D387" s="174" t="s">
        <v>3943</v>
      </c>
      <c r="E387" s="175">
        <v>12.81</v>
      </c>
      <c r="F387" s="175"/>
      <c r="G387" s="175"/>
      <c r="H387" s="175"/>
      <c r="I387" s="175"/>
      <c r="J387" s="205">
        <f t="shared" si="704"/>
        <v>12.81</v>
      </c>
      <c r="K387" s="175"/>
      <c r="L387" s="85">
        <f t="shared" si="641"/>
        <v>0</v>
      </c>
      <c r="M387" s="86">
        <f t="shared" si="642"/>
        <v>0</v>
      </c>
      <c r="N387" s="85">
        <f t="shared" si="643"/>
        <v>0</v>
      </c>
      <c r="O387" s="86">
        <f t="shared" si="644"/>
        <v>12.81</v>
      </c>
      <c r="P387" s="85">
        <f t="shared" si="645"/>
        <v>1</v>
      </c>
      <c r="Q387" s="185"/>
      <c r="R387" s="85">
        <f t="shared" si="666"/>
        <v>0</v>
      </c>
      <c r="S387" s="86">
        <f t="shared" si="594"/>
        <v>0</v>
      </c>
      <c r="T387" s="85">
        <f t="shared" si="646"/>
        <v>0</v>
      </c>
      <c r="U387" s="86">
        <f t="shared" si="647"/>
        <v>12.81</v>
      </c>
      <c r="V387" s="85">
        <f t="shared" si="648"/>
        <v>1</v>
      </c>
      <c r="W387" s="167"/>
      <c r="X387" s="85">
        <f t="shared" si="595"/>
        <v>0</v>
      </c>
      <c r="Y387" s="86">
        <f t="shared" si="596"/>
        <v>0</v>
      </c>
      <c r="Z387" s="85">
        <f t="shared" si="649"/>
        <v>0</v>
      </c>
      <c r="AA387" s="86">
        <f t="shared" si="650"/>
        <v>12.81</v>
      </c>
      <c r="AB387" s="85">
        <f t="shared" si="651"/>
        <v>1</v>
      </c>
      <c r="AC387" s="167"/>
      <c r="AD387" s="85">
        <f t="shared" si="597"/>
        <v>0</v>
      </c>
      <c r="AE387" s="86">
        <f t="shared" si="598"/>
        <v>0</v>
      </c>
      <c r="AF387" s="85">
        <f t="shared" si="652"/>
        <v>0</v>
      </c>
      <c r="AG387" s="86">
        <f t="shared" si="653"/>
        <v>12.81</v>
      </c>
      <c r="AH387" s="85">
        <f t="shared" si="654"/>
        <v>1</v>
      </c>
      <c r="AI387" s="167"/>
      <c r="AJ387" s="85">
        <f t="shared" si="599"/>
        <v>0</v>
      </c>
      <c r="AK387" s="86">
        <f t="shared" si="600"/>
        <v>0</v>
      </c>
      <c r="AL387" s="85">
        <f t="shared" si="655"/>
        <v>0</v>
      </c>
      <c r="AM387" s="86">
        <f t="shared" si="656"/>
        <v>12.81</v>
      </c>
      <c r="AN387" s="85">
        <f t="shared" si="657"/>
        <v>1</v>
      </c>
      <c r="AO387" s="167"/>
      <c r="AP387" s="85">
        <f t="shared" si="601"/>
        <v>0</v>
      </c>
      <c r="AQ387" s="86">
        <f t="shared" si="602"/>
        <v>0</v>
      </c>
      <c r="AR387" s="85">
        <f t="shared" si="658"/>
        <v>0</v>
      </c>
      <c r="AS387" s="86">
        <f t="shared" si="659"/>
        <v>12.81</v>
      </c>
      <c r="AT387" s="85">
        <f t="shared" si="660"/>
        <v>1</v>
      </c>
      <c r="AU387" s="167"/>
      <c r="AV387" s="85">
        <f t="shared" si="603"/>
        <v>0</v>
      </c>
      <c r="AW387" s="86">
        <f t="shared" si="604"/>
        <v>0</v>
      </c>
      <c r="AX387" s="85">
        <f t="shared" si="661"/>
        <v>0</v>
      </c>
      <c r="AY387" s="86">
        <f t="shared" si="662"/>
        <v>12.81</v>
      </c>
      <c r="AZ387" s="85">
        <f t="shared" si="663"/>
        <v>1</v>
      </c>
    </row>
    <row r="388" spans="1:52" ht="56.25">
      <c r="A388" s="182" t="s">
        <v>5067</v>
      </c>
      <c r="B388" s="174" t="s">
        <v>4115</v>
      </c>
      <c r="C388" s="172" t="s">
        <v>4116</v>
      </c>
      <c r="D388" s="174" t="s">
        <v>3943</v>
      </c>
      <c r="E388" s="175">
        <v>16.16</v>
      </c>
      <c r="F388" s="175"/>
      <c r="G388" s="175"/>
      <c r="H388" s="175"/>
      <c r="I388" s="175"/>
      <c r="J388" s="205">
        <f t="shared" si="704"/>
        <v>16.16</v>
      </c>
      <c r="K388" s="175"/>
      <c r="L388" s="85">
        <f t="shared" si="641"/>
        <v>0</v>
      </c>
      <c r="M388" s="86">
        <f t="shared" si="642"/>
        <v>0</v>
      </c>
      <c r="N388" s="85">
        <f t="shared" si="643"/>
        <v>0</v>
      </c>
      <c r="O388" s="86">
        <f t="shared" si="644"/>
        <v>16.16</v>
      </c>
      <c r="P388" s="85">
        <f t="shared" si="645"/>
        <v>1</v>
      </c>
      <c r="Q388" s="185"/>
      <c r="R388" s="85">
        <f t="shared" si="666"/>
        <v>0</v>
      </c>
      <c r="S388" s="86">
        <f t="shared" si="594"/>
        <v>0</v>
      </c>
      <c r="T388" s="85">
        <f t="shared" si="646"/>
        <v>0</v>
      </c>
      <c r="U388" s="86">
        <f t="shared" si="647"/>
        <v>16.16</v>
      </c>
      <c r="V388" s="85">
        <f t="shared" si="648"/>
        <v>1</v>
      </c>
      <c r="W388" s="167"/>
      <c r="X388" s="85">
        <f t="shared" si="595"/>
        <v>0</v>
      </c>
      <c r="Y388" s="86">
        <f t="shared" si="596"/>
        <v>0</v>
      </c>
      <c r="Z388" s="85">
        <f t="shared" si="649"/>
        <v>0</v>
      </c>
      <c r="AA388" s="86">
        <f t="shared" si="650"/>
        <v>16.16</v>
      </c>
      <c r="AB388" s="85">
        <f t="shared" si="651"/>
        <v>1</v>
      </c>
      <c r="AC388" s="167"/>
      <c r="AD388" s="85">
        <f t="shared" si="597"/>
        <v>0</v>
      </c>
      <c r="AE388" s="86">
        <f t="shared" si="598"/>
        <v>0</v>
      </c>
      <c r="AF388" s="85">
        <f t="shared" si="652"/>
        <v>0</v>
      </c>
      <c r="AG388" s="86">
        <f t="shared" si="653"/>
        <v>16.16</v>
      </c>
      <c r="AH388" s="85">
        <f t="shared" si="654"/>
        <v>1</v>
      </c>
      <c r="AI388" s="167"/>
      <c r="AJ388" s="85">
        <f t="shared" si="599"/>
        <v>0</v>
      </c>
      <c r="AK388" s="86">
        <f t="shared" si="600"/>
        <v>0</v>
      </c>
      <c r="AL388" s="85">
        <f t="shared" si="655"/>
        <v>0</v>
      </c>
      <c r="AM388" s="86">
        <f t="shared" si="656"/>
        <v>16.16</v>
      </c>
      <c r="AN388" s="85">
        <f t="shared" si="657"/>
        <v>1</v>
      </c>
      <c r="AO388" s="167"/>
      <c r="AP388" s="85">
        <f t="shared" si="601"/>
        <v>0</v>
      </c>
      <c r="AQ388" s="86">
        <f t="shared" si="602"/>
        <v>0</v>
      </c>
      <c r="AR388" s="85">
        <f t="shared" si="658"/>
        <v>0</v>
      </c>
      <c r="AS388" s="86">
        <f t="shared" si="659"/>
        <v>16.16</v>
      </c>
      <c r="AT388" s="85">
        <f t="shared" si="660"/>
        <v>1</v>
      </c>
      <c r="AU388" s="167"/>
      <c r="AV388" s="85">
        <f t="shared" si="603"/>
        <v>0</v>
      </c>
      <c r="AW388" s="86">
        <f t="shared" si="604"/>
        <v>0</v>
      </c>
      <c r="AX388" s="85">
        <f t="shared" si="661"/>
        <v>0</v>
      </c>
      <c r="AY388" s="86">
        <f t="shared" si="662"/>
        <v>16.16</v>
      </c>
      <c r="AZ388" s="85">
        <f t="shared" si="663"/>
        <v>1</v>
      </c>
    </row>
    <row r="389" spans="1:52" ht="20.100000000000001" customHeight="1">
      <c r="A389" s="182" t="s">
        <v>5068</v>
      </c>
      <c r="B389" s="174" t="s">
        <v>4111</v>
      </c>
      <c r="C389" s="172" t="s">
        <v>4112</v>
      </c>
      <c r="D389" s="174" t="s">
        <v>3943</v>
      </c>
      <c r="E389" s="175">
        <v>16.16</v>
      </c>
      <c r="F389" s="175"/>
      <c r="G389" s="175"/>
      <c r="H389" s="175"/>
      <c r="I389" s="175"/>
      <c r="J389" s="205">
        <f t="shared" si="704"/>
        <v>16.16</v>
      </c>
      <c r="K389" s="175"/>
      <c r="L389" s="85">
        <f t="shared" si="641"/>
        <v>0</v>
      </c>
      <c r="M389" s="86">
        <f t="shared" si="642"/>
        <v>0</v>
      </c>
      <c r="N389" s="85">
        <f t="shared" si="643"/>
        <v>0</v>
      </c>
      <c r="O389" s="86">
        <f t="shared" si="644"/>
        <v>16.16</v>
      </c>
      <c r="P389" s="85">
        <f t="shared" si="645"/>
        <v>1</v>
      </c>
      <c r="Q389" s="185"/>
      <c r="R389" s="85">
        <f t="shared" si="666"/>
        <v>0</v>
      </c>
      <c r="S389" s="86">
        <f t="shared" si="594"/>
        <v>0</v>
      </c>
      <c r="T389" s="85">
        <f t="shared" si="646"/>
        <v>0</v>
      </c>
      <c r="U389" s="86">
        <f t="shared" si="647"/>
        <v>16.16</v>
      </c>
      <c r="V389" s="85">
        <f t="shared" si="648"/>
        <v>1</v>
      </c>
      <c r="W389" s="167"/>
      <c r="X389" s="85">
        <f t="shared" si="595"/>
        <v>0</v>
      </c>
      <c r="Y389" s="86">
        <f t="shared" si="596"/>
        <v>0</v>
      </c>
      <c r="Z389" s="85">
        <f t="shared" si="649"/>
        <v>0</v>
      </c>
      <c r="AA389" s="86">
        <f t="shared" si="650"/>
        <v>16.16</v>
      </c>
      <c r="AB389" s="85">
        <f t="shared" si="651"/>
        <v>1</v>
      </c>
      <c r="AC389" s="167"/>
      <c r="AD389" s="85">
        <f t="shared" si="597"/>
        <v>0</v>
      </c>
      <c r="AE389" s="86">
        <f t="shared" si="598"/>
        <v>0</v>
      </c>
      <c r="AF389" s="85">
        <f t="shared" si="652"/>
        <v>0</v>
      </c>
      <c r="AG389" s="86">
        <f t="shared" si="653"/>
        <v>16.16</v>
      </c>
      <c r="AH389" s="85">
        <f t="shared" si="654"/>
        <v>1</v>
      </c>
      <c r="AI389" s="167"/>
      <c r="AJ389" s="85">
        <f t="shared" si="599"/>
        <v>0</v>
      </c>
      <c r="AK389" s="86">
        <f t="shared" si="600"/>
        <v>0</v>
      </c>
      <c r="AL389" s="85">
        <f t="shared" si="655"/>
        <v>0</v>
      </c>
      <c r="AM389" s="86">
        <f t="shared" si="656"/>
        <v>16.16</v>
      </c>
      <c r="AN389" s="85">
        <f t="shared" si="657"/>
        <v>1</v>
      </c>
      <c r="AO389" s="167"/>
      <c r="AP389" s="85">
        <f t="shared" si="601"/>
        <v>0</v>
      </c>
      <c r="AQ389" s="86">
        <f t="shared" si="602"/>
        <v>0</v>
      </c>
      <c r="AR389" s="85">
        <f t="shared" si="658"/>
        <v>0</v>
      </c>
      <c r="AS389" s="86">
        <f t="shared" si="659"/>
        <v>16.16</v>
      </c>
      <c r="AT389" s="85">
        <f t="shared" si="660"/>
        <v>1</v>
      </c>
      <c r="AU389" s="167"/>
      <c r="AV389" s="85">
        <f t="shared" si="603"/>
        <v>0</v>
      </c>
      <c r="AW389" s="86">
        <f t="shared" si="604"/>
        <v>0</v>
      </c>
      <c r="AX389" s="85">
        <f t="shared" si="661"/>
        <v>0</v>
      </c>
      <c r="AY389" s="86">
        <f t="shared" si="662"/>
        <v>16.16</v>
      </c>
      <c r="AZ389" s="85">
        <f t="shared" si="663"/>
        <v>1</v>
      </c>
    </row>
    <row r="390" spans="1:52" ht="22.5">
      <c r="A390" s="182" t="s">
        <v>5069</v>
      </c>
      <c r="B390" s="174" t="s">
        <v>4570</v>
      </c>
      <c r="C390" s="172" t="s">
        <v>4571</v>
      </c>
      <c r="D390" s="174" t="s">
        <v>3943</v>
      </c>
      <c r="E390" s="175">
        <v>16.16</v>
      </c>
      <c r="F390" s="175"/>
      <c r="G390" s="175"/>
      <c r="H390" s="175"/>
      <c r="I390" s="175"/>
      <c r="J390" s="205">
        <f t="shared" si="704"/>
        <v>16.16</v>
      </c>
      <c r="K390" s="175"/>
      <c r="L390" s="85">
        <f t="shared" si="641"/>
        <v>0</v>
      </c>
      <c r="M390" s="86">
        <f t="shared" si="642"/>
        <v>0</v>
      </c>
      <c r="N390" s="85">
        <f t="shared" si="643"/>
        <v>0</v>
      </c>
      <c r="O390" s="86">
        <f t="shared" si="644"/>
        <v>16.16</v>
      </c>
      <c r="P390" s="85">
        <f t="shared" si="645"/>
        <v>1</v>
      </c>
      <c r="Q390" s="185"/>
      <c r="R390" s="85">
        <f t="shared" si="666"/>
        <v>0</v>
      </c>
      <c r="S390" s="86">
        <f t="shared" si="594"/>
        <v>0</v>
      </c>
      <c r="T390" s="85">
        <f t="shared" si="646"/>
        <v>0</v>
      </c>
      <c r="U390" s="86">
        <f t="shared" si="647"/>
        <v>16.16</v>
      </c>
      <c r="V390" s="85">
        <f t="shared" si="648"/>
        <v>1</v>
      </c>
      <c r="W390" s="167"/>
      <c r="X390" s="85">
        <f t="shared" si="595"/>
        <v>0</v>
      </c>
      <c r="Y390" s="86">
        <f t="shared" si="596"/>
        <v>0</v>
      </c>
      <c r="Z390" s="85">
        <f t="shared" si="649"/>
        <v>0</v>
      </c>
      <c r="AA390" s="86">
        <f t="shared" si="650"/>
        <v>16.16</v>
      </c>
      <c r="AB390" s="85">
        <f t="shared" si="651"/>
        <v>1</v>
      </c>
      <c r="AC390" s="167"/>
      <c r="AD390" s="85">
        <f t="shared" si="597"/>
        <v>0</v>
      </c>
      <c r="AE390" s="86">
        <f t="shared" si="598"/>
        <v>0</v>
      </c>
      <c r="AF390" s="85">
        <f t="shared" si="652"/>
        <v>0</v>
      </c>
      <c r="AG390" s="86">
        <f t="shared" si="653"/>
        <v>16.16</v>
      </c>
      <c r="AH390" s="85">
        <f t="shared" si="654"/>
        <v>1</v>
      </c>
      <c r="AI390" s="167"/>
      <c r="AJ390" s="85">
        <f t="shared" si="599"/>
        <v>0</v>
      </c>
      <c r="AK390" s="86">
        <f t="shared" si="600"/>
        <v>0</v>
      </c>
      <c r="AL390" s="85">
        <f t="shared" si="655"/>
        <v>0</v>
      </c>
      <c r="AM390" s="86">
        <f t="shared" si="656"/>
        <v>16.16</v>
      </c>
      <c r="AN390" s="85">
        <f t="shared" si="657"/>
        <v>1</v>
      </c>
      <c r="AO390" s="167"/>
      <c r="AP390" s="85">
        <f t="shared" si="601"/>
        <v>0</v>
      </c>
      <c r="AQ390" s="86">
        <f t="shared" si="602"/>
        <v>0</v>
      </c>
      <c r="AR390" s="85">
        <f t="shared" si="658"/>
        <v>0</v>
      </c>
      <c r="AS390" s="86">
        <f t="shared" si="659"/>
        <v>16.16</v>
      </c>
      <c r="AT390" s="85">
        <f t="shared" si="660"/>
        <v>1</v>
      </c>
      <c r="AU390" s="167"/>
      <c r="AV390" s="85">
        <f t="shared" si="603"/>
        <v>0</v>
      </c>
      <c r="AW390" s="86">
        <f t="shared" si="604"/>
        <v>0</v>
      </c>
      <c r="AX390" s="85">
        <f t="shared" si="661"/>
        <v>0</v>
      </c>
      <c r="AY390" s="86">
        <f t="shared" si="662"/>
        <v>16.16</v>
      </c>
      <c r="AZ390" s="85">
        <f t="shared" si="663"/>
        <v>1</v>
      </c>
    </row>
    <row r="391" spans="1:52" ht="33.75">
      <c r="A391" s="182" t="s">
        <v>5070</v>
      </c>
      <c r="B391" s="174" t="s">
        <v>4572</v>
      </c>
      <c r="C391" s="172" t="s">
        <v>4573</v>
      </c>
      <c r="D391" s="174" t="s">
        <v>4001</v>
      </c>
      <c r="E391" s="175">
        <v>8.65</v>
      </c>
      <c r="F391" s="175"/>
      <c r="G391" s="175"/>
      <c r="H391" s="175"/>
      <c r="I391" s="175"/>
      <c r="J391" s="205">
        <f t="shared" si="704"/>
        <v>8.65</v>
      </c>
      <c r="K391" s="175"/>
      <c r="L391" s="85">
        <f t="shared" si="641"/>
        <v>0</v>
      </c>
      <c r="M391" s="86">
        <f t="shared" si="642"/>
        <v>0</v>
      </c>
      <c r="N391" s="85">
        <f t="shared" si="643"/>
        <v>0</v>
      </c>
      <c r="O391" s="86">
        <f t="shared" si="644"/>
        <v>8.65</v>
      </c>
      <c r="P391" s="85">
        <f t="shared" si="645"/>
        <v>1</v>
      </c>
      <c r="Q391" s="185"/>
      <c r="R391" s="85">
        <f t="shared" si="666"/>
        <v>0</v>
      </c>
      <c r="S391" s="86">
        <f t="shared" si="594"/>
        <v>0</v>
      </c>
      <c r="T391" s="85">
        <f t="shared" si="646"/>
        <v>0</v>
      </c>
      <c r="U391" s="86">
        <f t="shared" si="647"/>
        <v>8.65</v>
      </c>
      <c r="V391" s="85">
        <f t="shared" si="648"/>
        <v>1</v>
      </c>
      <c r="W391" s="167"/>
      <c r="X391" s="85">
        <f t="shared" si="595"/>
        <v>0</v>
      </c>
      <c r="Y391" s="86">
        <f t="shared" si="596"/>
        <v>0</v>
      </c>
      <c r="Z391" s="85">
        <f t="shared" si="649"/>
        <v>0</v>
      </c>
      <c r="AA391" s="86">
        <f t="shared" si="650"/>
        <v>8.65</v>
      </c>
      <c r="AB391" s="85">
        <f t="shared" si="651"/>
        <v>1</v>
      </c>
      <c r="AC391" s="167"/>
      <c r="AD391" s="85">
        <f t="shared" si="597"/>
        <v>0</v>
      </c>
      <c r="AE391" s="86">
        <f t="shared" si="598"/>
        <v>0</v>
      </c>
      <c r="AF391" s="85">
        <f t="shared" si="652"/>
        <v>0</v>
      </c>
      <c r="AG391" s="86">
        <f t="shared" si="653"/>
        <v>8.65</v>
      </c>
      <c r="AH391" s="85">
        <f t="shared" si="654"/>
        <v>1</v>
      </c>
      <c r="AI391" s="167"/>
      <c r="AJ391" s="85">
        <f t="shared" si="599"/>
        <v>0</v>
      </c>
      <c r="AK391" s="86">
        <f t="shared" si="600"/>
        <v>0</v>
      </c>
      <c r="AL391" s="85">
        <f t="shared" si="655"/>
        <v>0</v>
      </c>
      <c r="AM391" s="86">
        <f t="shared" si="656"/>
        <v>8.65</v>
      </c>
      <c r="AN391" s="85">
        <f t="shared" si="657"/>
        <v>1</v>
      </c>
      <c r="AO391" s="167"/>
      <c r="AP391" s="85">
        <f t="shared" si="601"/>
        <v>0</v>
      </c>
      <c r="AQ391" s="86">
        <f t="shared" si="602"/>
        <v>0</v>
      </c>
      <c r="AR391" s="85">
        <f t="shared" si="658"/>
        <v>0</v>
      </c>
      <c r="AS391" s="86">
        <f t="shared" si="659"/>
        <v>8.65</v>
      </c>
      <c r="AT391" s="85">
        <f t="shared" si="660"/>
        <v>1</v>
      </c>
      <c r="AU391" s="167"/>
      <c r="AV391" s="85">
        <f t="shared" si="603"/>
        <v>0</v>
      </c>
      <c r="AW391" s="86">
        <f t="shared" si="604"/>
        <v>0</v>
      </c>
      <c r="AX391" s="85">
        <f t="shared" si="661"/>
        <v>0</v>
      </c>
      <c r="AY391" s="86">
        <f t="shared" si="662"/>
        <v>8.65</v>
      </c>
      <c r="AZ391" s="85">
        <f t="shared" si="663"/>
        <v>1</v>
      </c>
    </row>
    <row r="392" spans="1:52" ht="45">
      <c r="A392" s="182" t="s">
        <v>5071</v>
      </c>
      <c r="B392" s="174" t="s">
        <v>4574</v>
      </c>
      <c r="C392" s="172" t="s">
        <v>4575</v>
      </c>
      <c r="D392" s="174" t="s">
        <v>4001</v>
      </c>
      <c r="E392" s="175">
        <v>5.37</v>
      </c>
      <c r="F392" s="175"/>
      <c r="G392" s="175"/>
      <c r="H392" s="175"/>
      <c r="I392" s="175"/>
      <c r="J392" s="205">
        <f t="shared" si="704"/>
        <v>5.37</v>
      </c>
      <c r="K392" s="175"/>
      <c r="L392" s="85">
        <f t="shared" si="641"/>
        <v>0</v>
      </c>
      <c r="M392" s="86">
        <f t="shared" si="642"/>
        <v>0</v>
      </c>
      <c r="N392" s="85">
        <f t="shared" si="643"/>
        <v>0</v>
      </c>
      <c r="O392" s="86">
        <f t="shared" si="644"/>
        <v>5.37</v>
      </c>
      <c r="P392" s="85">
        <f t="shared" si="645"/>
        <v>1</v>
      </c>
      <c r="Q392" s="185"/>
      <c r="R392" s="85">
        <f t="shared" si="666"/>
        <v>0</v>
      </c>
      <c r="S392" s="86">
        <f t="shared" si="594"/>
        <v>0</v>
      </c>
      <c r="T392" s="85">
        <f t="shared" si="646"/>
        <v>0</v>
      </c>
      <c r="U392" s="86">
        <f t="shared" si="647"/>
        <v>5.37</v>
      </c>
      <c r="V392" s="85">
        <f t="shared" si="648"/>
        <v>1</v>
      </c>
      <c r="W392" s="167"/>
      <c r="X392" s="85">
        <f t="shared" si="595"/>
        <v>0</v>
      </c>
      <c r="Y392" s="86">
        <f t="shared" si="596"/>
        <v>0</v>
      </c>
      <c r="Z392" s="85">
        <f t="shared" si="649"/>
        <v>0</v>
      </c>
      <c r="AA392" s="86">
        <f t="shared" si="650"/>
        <v>5.37</v>
      </c>
      <c r="AB392" s="85">
        <f t="shared" si="651"/>
        <v>1</v>
      </c>
      <c r="AC392" s="167"/>
      <c r="AD392" s="85">
        <f t="shared" si="597"/>
        <v>0</v>
      </c>
      <c r="AE392" s="86">
        <f t="shared" si="598"/>
        <v>0</v>
      </c>
      <c r="AF392" s="85">
        <f t="shared" si="652"/>
        <v>0</v>
      </c>
      <c r="AG392" s="86">
        <f t="shared" si="653"/>
        <v>5.37</v>
      </c>
      <c r="AH392" s="85">
        <f t="shared" si="654"/>
        <v>1</v>
      </c>
      <c r="AI392" s="167"/>
      <c r="AJ392" s="85">
        <f t="shared" si="599"/>
        <v>0</v>
      </c>
      <c r="AK392" s="86">
        <f t="shared" si="600"/>
        <v>0</v>
      </c>
      <c r="AL392" s="85">
        <f t="shared" si="655"/>
        <v>0</v>
      </c>
      <c r="AM392" s="86">
        <f t="shared" si="656"/>
        <v>5.37</v>
      </c>
      <c r="AN392" s="85">
        <f t="shared" si="657"/>
        <v>1</v>
      </c>
      <c r="AO392" s="167"/>
      <c r="AP392" s="85">
        <f t="shared" si="601"/>
        <v>0</v>
      </c>
      <c r="AQ392" s="86">
        <f t="shared" si="602"/>
        <v>0</v>
      </c>
      <c r="AR392" s="85">
        <f t="shared" si="658"/>
        <v>0</v>
      </c>
      <c r="AS392" s="86">
        <f t="shared" si="659"/>
        <v>5.37</v>
      </c>
      <c r="AT392" s="85">
        <f t="shared" si="660"/>
        <v>1</v>
      </c>
      <c r="AU392" s="167"/>
      <c r="AV392" s="85">
        <f t="shared" si="603"/>
        <v>0</v>
      </c>
      <c r="AW392" s="86">
        <f t="shared" si="604"/>
        <v>0</v>
      </c>
      <c r="AX392" s="85">
        <f t="shared" si="661"/>
        <v>0</v>
      </c>
      <c r="AY392" s="86">
        <f t="shared" si="662"/>
        <v>5.37</v>
      </c>
      <c r="AZ392" s="85">
        <f t="shared" si="663"/>
        <v>1</v>
      </c>
    </row>
    <row r="393" spans="1:52" ht="45">
      <c r="A393" s="182" t="s">
        <v>5072</v>
      </c>
      <c r="B393" s="174" t="s">
        <v>4576</v>
      </c>
      <c r="C393" s="172" t="s">
        <v>4577</v>
      </c>
      <c r="D393" s="174" t="s">
        <v>4001</v>
      </c>
      <c r="E393" s="175">
        <v>1.58</v>
      </c>
      <c r="F393" s="175"/>
      <c r="G393" s="175"/>
      <c r="H393" s="175"/>
      <c r="I393" s="175"/>
      <c r="J393" s="205">
        <f t="shared" si="704"/>
        <v>1.58</v>
      </c>
      <c r="K393" s="175"/>
      <c r="L393" s="85">
        <f t="shared" si="641"/>
        <v>0</v>
      </c>
      <c r="M393" s="86">
        <f t="shared" si="642"/>
        <v>0</v>
      </c>
      <c r="N393" s="85">
        <f t="shared" si="643"/>
        <v>0</v>
      </c>
      <c r="O393" s="86">
        <f t="shared" si="644"/>
        <v>1.58</v>
      </c>
      <c r="P393" s="85">
        <f t="shared" si="645"/>
        <v>1</v>
      </c>
      <c r="Q393" s="185"/>
      <c r="R393" s="85">
        <f t="shared" si="666"/>
        <v>0</v>
      </c>
      <c r="S393" s="86">
        <f t="shared" si="594"/>
        <v>0</v>
      </c>
      <c r="T393" s="85">
        <f t="shared" si="646"/>
        <v>0</v>
      </c>
      <c r="U393" s="86">
        <f t="shared" si="647"/>
        <v>1.58</v>
      </c>
      <c r="V393" s="85">
        <f t="shared" si="648"/>
        <v>1</v>
      </c>
      <c r="W393" s="167"/>
      <c r="X393" s="85">
        <f t="shared" si="595"/>
        <v>0</v>
      </c>
      <c r="Y393" s="86">
        <f t="shared" si="596"/>
        <v>0</v>
      </c>
      <c r="Z393" s="85">
        <f t="shared" si="649"/>
        <v>0</v>
      </c>
      <c r="AA393" s="86">
        <f t="shared" si="650"/>
        <v>1.58</v>
      </c>
      <c r="AB393" s="85">
        <f t="shared" si="651"/>
        <v>1</v>
      </c>
      <c r="AC393" s="167"/>
      <c r="AD393" s="85">
        <f t="shared" si="597"/>
        <v>0</v>
      </c>
      <c r="AE393" s="86">
        <f t="shared" si="598"/>
        <v>0</v>
      </c>
      <c r="AF393" s="85">
        <f t="shared" si="652"/>
        <v>0</v>
      </c>
      <c r="AG393" s="86">
        <f t="shared" si="653"/>
        <v>1.58</v>
      </c>
      <c r="AH393" s="85">
        <f t="shared" si="654"/>
        <v>1</v>
      </c>
      <c r="AI393" s="167"/>
      <c r="AJ393" s="85">
        <f t="shared" si="599"/>
        <v>0</v>
      </c>
      <c r="AK393" s="86">
        <f t="shared" si="600"/>
        <v>0</v>
      </c>
      <c r="AL393" s="85">
        <f t="shared" si="655"/>
        <v>0</v>
      </c>
      <c r="AM393" s="86">
        <f t="shared" si="656"/>
        <v>1.58</v>
      </c>
      <c r="AN393" s="85">
        <f t="shared" si="657"/>
        <v>1</v>
      </c>
      <c r="AO393" s="167"/>
      <c r="AP393" s="85">
        <f t="shared" si="601"/>
        <v>0</v>
      </c>
      <c r="AQ393" s="86">
        <f t="shared" si="602"/>
        <v>0</v>
      </c>
      <c r="AR393" s="85">
        <f t="shared" si="658"/>
        <v>0</v>
      </c>
      <c r="AS393" s="86">
        <f t="shared" si="659"/>
        <v>1.58</v>
      </c>
      <c r="AT393" s="85">
        <f t="shared" si="660"/>
        <v>1</v>
      </c>
      <c r="AU393" s="167"/>
      <c r="AV393" s="85">
        <f t="shared" si="603"/>
        <v>0</v>
      </c>
      <c r="AW393" s="86">
        <f t="shared" si="604"/>
        <v>0</v>
      </c>
      <c r="AX393" s="85">
        <f t="shared" si="661"/>
        <v>0</v>
      </c>
      <c r="AY393" s="86">
        <f t="shared" si="662"/>
        <v>1.58</v>
      </c>
      <c r="AZ393" s="85">
        <f t="shared" si="663"/>
        <v>1</v>
      </c>
    </row>
    <row r="394" spans="1:52" ht="22.5">
      <c r="A394" s="182" t="s">
        <v>5073</v>
      </c>
      <c r="B394" s="174" t="s">
        <v>4578</v>
      </c>
      <c r="C394" s="172" t="s">
        <v>4579</v>
      </c>
      <c r="D394" s="174" t="s">
        <v>4001</v>
      </c>
      <c r="E394" s="175">
        <v>4.32</v>
      </c>
      <c r="F394" s="175"/>
      <c r="G394" s="175"/>
      <c r="H394" s="175"/>
      <c r="I394" s="175"/>
      <c r="J394" s="205">
        <f t="shared" si="704"/>
        <v>4.32</v>
      </c>
      <c r="K394" s="175"/>
      <c r="L394" s="85">
        <f t="shared" si="641"/>
        <v>0</v>
      </c>
      <c r="M394" s="86">
        <f t="shared" si="642"/>
        <v>0</v>
      </c>
      <c r="N394" s="85">
        <f t="shared" si="643"/>
        <v>0</v>
      </c>
      <c r="O394" s="86">
        <f t="shared" si="644"/>
        <v>4.32</v>
      </c>
      <c r="P394" s="85">
        <f t="shared" si="645"/>
        <v>1</v>
      </c>
      <c r="Q394" s="185"/>
      <c r="R394" s="85">
        <f t="shared" si="666"/>
        <v>0</v>
      </c>
      <c r="S394" s="86">
        <f t="shared" si="594"/>
        <v>0</v>
      </c>
      <c r="T394" s="85">
        <f t="shared" si="646"/>
        <v>0</v>
      </c>
      <c r="U394" s="86">
        <f t="shared" si="647"/>
        <v>4.32</v>
      </c>
      <c r="V394" s="85">
        <f t="shared" si="648"/>
        <v>1</v>
      </c>
      <c r="W394" s="167"/>
      <c r="X394" s="85">
        <f t="shared" si="595"/>
        <v>0</v>
      </c>
      <c r="Y394" s="86">
        <f t="shared" si="596"/>
        <v>0</v>
      </c>
      <c r="Z394" s="85">
        <f t="shared" si="649"/>
        <v>0</v>
      </c>
      <c r="AA394" s="86">
        <f t="shared" si="650"/>
        <v>4.32</v>
      </c>
      <c r="AB394" s="85">
        <f t="shared" si="651"/>
        <v>1</v>
      </c>
      <c r="AC394" s="167"/>
      <c r="AD394" s="85">
        <f t="shared" si="597"/>
        <v>0</v>
      </c>
      <c r="AE394" s="86">
        <f t="shared" si="598"/>
        <v>0</v>
      </c>
      <c r="AF394" s="85">
        <f t="shared" si="652"/>
        <v>0</v>
      </c>
      <c r="AG394" s="86">
        <f t="shared" si="653"/>
        <v>4.32</v>
      </c>
      <c r="AH394" s="85">
        <f t="shared" si="654"/>
        <v>1</v>
      </c>
      <c r="AI394" s="167"/>
      <c r="AJ394" s="85">
        <f t="shared" si="599"/>
        <v>0</v>
      </c>
      <c r="AK394" s="86">
        <f t="shared" si="600"/>
        <v>0</v>
      </c>
      <c r="AL394" s="85">
        <f t="shared" si="655"/>
        <v>0</v>
      </c>
      <c r="AM394" s="86">
        <f t="shared" si="656"/>
        <v>4.32</v>
      </c>
      <c r="AN394" s="85">
        <f t="shared" si="657"/>
        <v>1</v>
      </c>
      <c r="AO394" s="167"/>
      <c r="AP394" s="85">
        <f t="shared" si="601"/>
        <v>0</v>
      </c>
      <c r="AQ394" s="86">
        <f t="shared" si="602"/>
        <v>0</v>
      </c>
      <c r="AR394" s="85">
        <f t="shared" si="658"/>
        <v>0</v>
      </c>
      <c r="AS394" s="86">
        <f t="shared" si="659"/>
        <v>4.32</v>
      </c>
      <c r="AT394" s="85">
        <f t="shared" si="660"/>
        <v>1</v>
      </c>
      <c r="AU394" s="167"/>
      <c r="AV394" s="85">
        <f t="shared" si="603"/>
        <v>0</v>
      </c>
      <c r="AW394" s="86">
        <f t="shared" si="604"/>
        <v>0</v>
      </c>
      <c r="AX394" s="85">
        <f t="shared" si="661"/>
        <v>0</v>
      </c>
      <c r="AY394" s="86">
        <f t="shared" si="662"/>
        <v>4.32</v>
      </c>
      <c r="AZ394" s="85">
        <f t="shared" si="663"/>
        <v>1</v>
      </c>
    </row>
    <row r="395" spans="1:52" ht="22.5">
      <c r="A395" s="182" t="s">
        <v>5074</v>
      </c>
      <c r="B395" s="174" t="s">
        <v>4008</v>
      </c>
      <c r="C395" s="172" t="s">
        <v>4009</v>
      </c>
      <c r="D395" s="174" t="s">
        <v>4001</v>
      </c>
      <c r="E395" s="175">
        <v>5.24</v>
      </c>
      <c r="F395" s="175"/>
      <c r="G395" s="175"/>
      <c r="H395" s="175"/>
      <c r="I395" s="175"/>
      <c r="J395" s="205">
        <f t="shared" si="704"/>
        <v>5.24</v>
      </c>
      <c r="K395" s="175"/>
      <c r="L395" s="85">
        <f t="shared" si="641"/>
        <v>0</v>
      </c>
      <c r="M395" s="86">
        <f t="shared" si="642"/>
        <v>0</v>
      </c>
      <c r="N395" s="85">
        <f t="shared" si="643"/>
        <v>0</v>
      </c>
      <c r="O395" s="86">
        <f t="shared" si="644"/>
        <v>5.24</v>
      </c>
      <c r="P395" s="85">
        <f t="shared" si="645"/>
        <v>1</v>
      </c>
      <c r="Q395" s="185"/>
      <c r="R395" s="85">
        <f t="shared" si="666"/>
        <v>0</v>
      </c>
      <c r="S395" s="86">
        <f t="shared" si="594"/>
        <v>0</v>
      </c>
      <c r="T395" s="85">
        <f t="shared" si="646"/>
        <v>0</v>
      </c>
      <c r="U395" s="86">
        <f t="shared" si="647"/>
        <v>5.24</v>
      </c>
      <c r="V395" s="85">
        <f t="shared" si="648"/>
        <v>1</v>
      </c>
      <c r="W395" s="167"/>
      <c r="X395" s="85">
        <f t="shared" si="595"/>
        <v>0</v>
      </c>
      <c r="Y395" s="86">
        <f t="shared" si="596"/>
        <v>0</v>
      </c>
      <c r="Z395" s="85">
        <f t="shared" si="649"/>
        <v>0</v>
      </c>
      <c r="AA395" s="86">
        <f t="shared" si="650"/>
        <v>5.24</v>
      </c>
      <c r="AB395" s="85">
        <f t="shared" si="651"/>
        <v>1</v>
      </c>
      <c r="AC395" s="167"/>
      <c r="AD395" s="85">
        <f t="shared" si="597"/>
        <v>0</v>
      </c>
      <c r="AE395" s="86">
        <f t="shared" si="598"/>
        <v>0</v>
      </c>
      <c r="AF395" s="85">
        <f t="shared" si="652"/>
        <v>0</v>
      </c>
      <c r="AG395" s="86">
        <f t="shared" si="653"/>
        <v>5.24</v>
      </c>
      <c r="AH395" s="85">
        <f t="shared" si="654"/>
        <v>1</v>
      </c>
      <c r="AI395" s="167"/>
      <c r="AJ395" s="85">
        <f t="shared" si="599"/>
        <v>0</v>
      </c>
      <c r="AK395" s="86">
        <f t="shared" si="600"/>
        <v>0</v>
      </c>
      <c r="AL395" s="85">
        <f t="shared" si="655"/>
        <v>0</v>
      </c>
      <c r="AM395" s="86">
        <f t="shared" si="656"/>
        <v>5.24</v>
      </c>
      <c r="AN395" s="85">
        <f t="shared" si="657"/>
        <v>1</v>
      </c>
      <c r="AO395" s="167"/>
      <c r="AP395" s="85">
        <f t="shared" si="601"/>
        <v>0</v>
      </c>
      <c r="AQ395" s="86">
        <f t="shared" si="602"/>
        <v>0</v>
      </c>
      <c r="AR395" s="85">
        <f t="shared" si="658"/>
        <v>0</v>
      </c>
      <c r="AS395" s="86">
        <f t="shared" si="659"/>
        <v>5.24</v>
      </c>
      <c r="AT395" s="85">
        <f t="shared" si="660"/>
        <v>1</v>
      </c>
      <c r="AU395" s="167"/>
      <c r="AV395" s="85">
        <f t="shared" si="603"/>
        <v>0</v>
      </c>
      <c r="AW395" s="86">
        <f t="shared" si="604"/>
        <v>0</v>
      </c>
      <c r="AX395" s="85">
        <f t="shared" si="661"/>
        <v>0</v>
      </c>
      <c r="AY395" s="86">
        <f t="shared" si="662"/>
        <v>5.24</v>
      </c>
      <c r="AZ395" s="85">
        <f t="shared" si="663"/>
        <v>1</v>
      </c>
    </row>
    <row r="396" spans="1:52" ht="15" customHeight="1">
      <c r="A396" s="182" t="s">
        <v>5075</v>
      </c>
      <c r="B396" s="174" t="s">
        <v>4580</v>
      </c>
      <c r="C396" s="172" t="s">
        <v>4581</v>
      </c>
      <c r="D396" s="174" t="s">
        <v>4001</v>
      </c>
      <c r="E396" s="175">
        <v>4.32</v>
      </c>
      <c r="F396" s="175"/>
      <c r="G396" s="175"/>
      <c r="H396" s="175"/>
      <c r="I396" s="175"/>
      <c r="J396" s="205">
        <f t="shared" si="704"/>
        <v>4.32</v>
      </c>
      <c r="K396" s="175"/>
      <c r="L396" s="85">
        <f t="shared" si="641"/>
        <v>0</v>
      </c>
      <c r="M396" s="86">
        <f t="shared" si="642"/>
        <v>0</v>
      </c>
      <c r="N396" s="85">
        <f t="shared" si="643"/>
        <v>0</v>
      </c>
      <c r="O396" s="86">
        <f t="shared" si="644"/>
        <v>4.32</v>
      </c>
      <c r="P396" s="85">
        <f t="shared" si="645"/>
        <v>1</v>
      </c>
      <c r="Q396" s="185"/>
      <c r="R396" s="85">
        <f t="shared" si="666"/>
        <v>0</v>
      </c>
      <c r="S396" s="86">
        <f t="shared" ref="S396:S445" si="705">IF($B396="","",SUM(Q396+M396))</f>
        <v>0</v>
      </c>
      <c r="T396" s="85">
        <f t="shared" si="646"/>
        <v>0</v>
      </c>
      <c r="U396" s="86">
        <f t="shared" si="647"/>
        <v>4.32</v>
      </c>
      <c r="V396" s="85">
        <f t="shared" si="648"/>
        <v>1</v>
      </c>
      <c r="W396" s="167"/>
      <c r="X396" s="85">
        <f t="shared" ref="X396:X445" si="706">IF($C396="","",W396/$E396)</f>
        <v>0</v>
      </c>
      <c r="Y396" s="86">
        <f t="shared" ref="Y396:Y445" si="707">IF($B396="","",SUM(W396+S396))</f>
        <v>0</v>
      </c>
      <c r="Z396" s="85">
        <f t="shared" si="649"/>
        <v>0</v>
      </c>
      <c r="AA396" s="86">
        <f t="shared" si="650"/>
        <v>4.32</v>
      </c>
      <c r="AB396" s="85">
        <f t="shared" si="651"/>
        <v>1</v>
      </c>
      <c r="AC396" s="167"/>
      <c r="AD396" s="85">
        <f t="shared" ref="AD396:AD445" si="708">IF($C396="","",AC396/$E396)</f>
        <v>0</v>
      </c>
      <c r="AE396" s="86">
        <f t="shared" ref="AE396:AE445" si="709">IF($B396="","",SUM(AC396+Y396))</f>
        <v>0</v>
      </c>
      <c r="AF396" s="85">
        <f t="shared" si="652"/>
        <v>0</v>
      </c>
      <c r="AG396" s="86">
        <f t="shared" si="653"/>
        <v>4.32</v>
      </c>
      <c r="AH396" s="85">
        <f t="shared" si="654"/>
        <v>1</v>
      </c>
      <c r="AI396" s="167"/>
      <c r="AJ396" s="85">
        <f t="shared" ref="AJ396:AJ445" si="710">IF($C396="","",AI396/$E396)</f>
        <v>0</v>
      </c>
      <c r="AK396" s="86">
        <f t="shared" ref="AK396:AK445" si="711">IF($B396="","",SUM(AI396+AE396))</f>
        <v>0</v>
      </c>
      <c r="AL396" s="85">
        <f t="shared" si="655"/>
        <v>0</v>
      </c>
      <c r="AM396" s="86">
        <f t="shared" si="656"/>
        <v>4.32</v>
      </c>
      <c r="AN396" s="85">
        <f t="shared" si="657"/>
        <v>1</v>
      </c>
      <c r="AO396" s="167"/>
      <c r="AP396" s="85">
        <f t="shared" ref="AP396:AP445" si="712">IF($C396="","",AO396/$E396)</f>
        <v>0</v>
      </c>
      <c r="AQ396" s="86">
        <f t="shared" ref="AQ396:AQ445" si="713">IF($B396="","",SUM(AO396+AK396))</f>
        <v>0</v>
      </c>
      <c r="AR396" s="85">
        <f t="shared" si="658"/>
        <v>0</v>
      </c>
      <c r="AS396" s="86">
        <f t="shared" si="659"/>
        <v>4.32</v>
      </c>
      <c r="AT396" s="85">
        <f t="shared" si="660"/>
        <v>1</v>
      </c>
      <c r="AU396" s="167"/>
      <c r="AV396" s="85">
        <f t="shared" ref="AV396:AV445" si="714">IF($C396="","",AU396/$E396)</f>
        <v>0</v>
      </c>
      <c r="AW396" s="86">
        <f t="shared" ref="AW396:AW445" si="715">IF($B396="","",SUM(AU396+AQ396))</f>
        <v>0</v>
      </c>
      <c r="AX396" s="85">
        <f t="shared" si="661"/>
        <v>0</v>
      </c>
      <c r="AY396" s="86">
        <f t="shared" si="662"/>
        <v>4.32</v>
      </c>
      <c r="AZ396" s="85">
        <f t="shared" si="663"/>
        <v>1</v>
      </c>
    </row>
    <row r="397" spans="1:52" ht="33.75">
      <c r="A397" s="182" t="s">
        <v>5076</v>
      </c>
      <c r="B397" s="174" t="s">
        <v>4025</v>
      </c>
      <c r="C397" s="172" t="s">
        <v>4026</v>
      </c>
      <c r="D397" s="174" t="s">
        <v>4001</v>
      </c>
      <c r="E397" s="175">
        <v>5.24</v>
      </c>
      <c r="F397" s="175"/>
      <c r="G397" s="175"/>
      <c r="H397" s="175"/>
      <c r="I397" s="175"/>
      <c r="J397" s="205">
        <f t="shared" si="704"/>
        <v>5.24</v>
      </c>
      <c r="K397" s="175"/>
      <c r="L397" s="85">
        <f t="shared" si="641"/>
        <v>0</v>
      </c>
      <c r="M397" s="86">
        <f t="shared" si="642"/>
        <v>0</v>
      </c>
      <c r="N397" s="85">
        <f t="shared" si="643"/>
        <v>0</v>
      </c>
      <c r="O397" s="86">
        <f t="shared" si="644"/>
        <v>5.24</v>
      </c>
      <c r="P397" s="85">
        <f t="shared" si="645"/>
        <v>1</v>
      </c>
      <c r="Q397" s="185"/>
      <c r="R397" s="85">
        <f t="shared" si="666"/>
        <v>0</v>
      </c>
      <c r="S397" s="86">
        <f t="shared" si="705"/>
        <v>0</v>
      </c>
      <c r="T397" s="85">
        <f t="shared" si="646"/>
        <v>0</v>
      </c>
      <c r="U397" s="86">
        <f t="shared" si="647"/>
        <v>5.24</v>
      </c>
      <c r="V397" s="85">
        <f t="shared" si="648"/>
        <v>1</v>
      </c>
      <c r="W397" s="167"/>
      <c r="X397" s="85">
        <f t="shared" si="706"/>
        <v>0</v>
      </c>
      <c r="Y397" s="86">
        <f t="shared" si="707"/>
        <v>0</v>
      </c>
      <c r="Z397" s="85">
        <f t="shared" si="649"/>
        <v>0</v>
      </c>
      <c r="AA397" s="86">
        <f t="shared" si="650"/>
        <v>5.24</v>
      </c>
      <c r="AB397" s="85">
        <f t="shared" si="651"/>
        <v>1</v>
      </c>
      <c r="AC397" s="167"/>
      <c r="AD397" s="85">
        <f t="shared" si="708"/>
        <v>0</v>
      </c>
      <c r="AE397" s="86">
        <f t="shared" si="709"/>
        <v>0</v>
      </c>
      <c r="AF397" s="85">
        <f t="shared" si="652"/>
        <v>0</v>
      </c>
      <c r="AG397" s="86">
        <f t="shared" si="653"/>
        <v>5.24</v>
      </c>
      <c r="AH397" s="85">
        <f t="shared" si="654"/>
        <v>1</v>
      </c>
      <c r="AI397" s="167"/>
      <c r="AJ397" s="85">
        <f t="shared" si="710"/>
        <v>0</v>
      </c>
      <c r="AK397" s="86">
        <f t="shared" si="711"/>
        <v>0</v>
      </c>
      <c r="AL397" s="85">
        <f t="shared" si="655"/>
        <v>0</v>
      </c>
      <c r="AM397" s="86">
        <f t="shared" si="656"/>
        <v>5.24</v>
      </c>
      <c r="AN397" s="85">
        <f t="shared" si="657"/>
        <v>1</v>
      </c>
      <c r="AO397" s="167"/>
      <c r="AP397" s="85">
        <f t="shared" si="712"/>
        <v>0</v>
      </c>
      <c r="AQ397" s="86">
        <f t="shared" si="713"/>
        <v>0</v>
      </c>
      <c r="AR397" s="85">
        <f t="shared" si="658"/>
        <v>0</v>
      </c>
      <c r="AS397" s="86">
        <f t="shared" si="659"/>
        <v>5.24</v>
      </c>
      <c r="AT397" s="85">
        <f t="shared" si="660"/>
        <v>1</v>
      </c>
      <c r="AU397" s="167"/>
      <c r="AV397" s="85">
        <f t="shared" si="714"/>
        <v>0</v>
      </c>
      <c r="AW397" s="86">
        <f t="shared" si="715"/>
        <v>0</v>
      </c>
      <c r="AX397" s="85">
        <f t="shared" si="661"/>
        <v>0</v>
      </c>
      <c r="AY397" s="86">
        <f t="shared" si="662"/>
        <v>5.24</v>
      </c>
      <c r="AZ397" s="85">
        <f t="shared" si="663"/>
        <v>1</v>
      </c>
    </row>
    <row r="398" spans="1:52" ht="33.75">
      <c r="A398" s="182" t="s">
        <v>5077</v>
      </c>
      <c r="B398" s="174" t="s">
        <v>4582</v>
      </c>
      <c r="C398" s="172" t="s">
        <v>4583</v>
      </c>
      <c r="D398" s="174" t="s">
        <v>3947</v>
      </c>
      <c r="E398" s="175">
        <v>0.89</v>
      </c>
      <c r="F398" s="175"/>
      <c r="G398" s="175"/>
      <c r="H398" s="175"/>
      <c r="I398" s="175"/>
      <c r="J398" s="205">
        <f t="shared" si="704"/>
        <v>0.89</v>
      </c>
      <c r="K398" s="175"/>
      <c r="L398" s="85">
        <f t="shared" ref="L398:L445" si="716">IF($C398="","",K398/$E398)</f>
        <v>0</v>
      </c>
      <c r="M398" s="86">
        <f t="shared" ref="M398:M445" si="717">IF($B398="","",SUM(K398))</f>
        <v>0</v>
      </c>
      <c r="N398" s="85">
        <f t="shared" ref="N398:N445" si="718">IF($B398="","",M398/$E398)</f>
        <v>0</v>
      </c>
      <c r="O398" s="86">
        <f t="shared" ref="O398:O445" si="719">IF($B398="","",$E398-M398)</f>
        <v>0.89</v>
      </c>
      <c r="P398" s="85">
        <f t="shared" ref="P398:P445" si="720">IF($B398="","",O398/$E398)</f>
        <v>1</v>
      </c>
      <c r="Q398" s="185"/>
      <c r="R398" s="85">
        <f t="shared" si="666"/>
        <v>0</v>
      </c>
      <c r="S398" s="86">
        <f t="shared" si="705"/>
        <v>0</v>
      </c>
      <c r="T398" s="85">
        <f t="shared" ref="T398:T445" si="721">IF($B398="","",S398/$E398)</f>
        <v>0</v>
      </c>
      <c r="U398" s="86">
        <f t="shared" ref="U398:U445" si="722">IF($B398="","",$E398-S398)</f>
        <v>0.89</v>
      </c>
      <c r="V398" s="85">
        <f t="shared" ref="V398:V445" si="723">IF($B398="","",U398/$E398)</f>
        <v>1</v>
      </c>
      <c r="W398" s="167"/>
      <c r="X398" s="85">
        <f t="shared" si="706"/>
        <v>0</v>
      </c>
      <c r="Y398" s="86">
        <f t="shared" si="707"/>
        <v>0</v>
      </c>
      <c r="Z398" s="85">
        <f t="shared" ref="Z398:Z445" si="724">IF($B398="","",Y398/$E398)</f>
        <v>0</v>
      </c>
      <c r="AA398" s="86">
        <f t="shared" ref="AA398:AA445" si="725">IF($B398="","",$E398-Y398)</f>
        <v>0.89</v>
      </c>
      <c r="AB398" s="85">
        <f t="shared" ref="AB398:AB445" si="726">IF($B398="","",AA398/$E398)</f>
        <v>1</v>
      </c>
      <c r="AC398" s="167"/>
      <c r="AD398" s="85">
        <f t="shared" si="708"/>
        <v>0</v>
      </c>
      <c r="AE398" s="86">
        <f t="shared" si="709"/>
        <v>0</v>
      </c>
      <c r="AF398" s="85">
        <f t="shared" ref="AF398:AF445" si="727">IF($B398="","",AE398/$E398)</f>
        <v>0</v>
      </c>
      <c r="AG398" s="86">
        <f t="shared" ref="AG398:AG445" si="728">IF($B398="","",$E398-AE398)</f>
        <v>0.89</v>
      </c>
      <c r="AH398" s="85">
        <f t="shared" ref="AH398:AH445" si="729">IF($B398="","",AG398/$E398)</f>
        <v>1</v>
      </c>
      <c r="AI398" s="167"/>
      <c r="AJ398" s="85">
        <f t="shared" si="710"/>
        <v>0</v>
      </c>
      <c r="AK398" s="86">
        <f t="shared" si="711"/>
        <v>0</v>
      </c>
      <c r="AL398" s="85">
        <f t="shared" ref="AL398:AL445" si="730">IF($B398="","",AK398/$E398)</f>
        <v>0</v>
      </c>
      <c r="AM398" s="86">
        <f t="shared" ref="AM398:AM445" si="731">IF($B398="","",$E398-AK398)</f>
        <v>0.89</v>
      </c>
      <c r="AN398" s="85">
        <f t="shared" ref="AN398:AN445" si="732">IF($B398="","",AM398/$E398)</f>
        <v>1</v>
      </c>
      <c r="AO398" s="167"/>
      <c r="AP398" s="85">
        <f t="shared" si="712"/>
        <v>0</v>
      </c>
      <c r="AQ398" s="86">
        <f t="shared" si="713"/>
        <v>0</v>
      </c>
      <c r="AR398" s="85">
        <f t="shared" ref="AR398:AR445" si="733">IF($B398="","",AQ398/$E398)</f>
        <v>0</v>
      </c>
      <c r="AS398" s="86">
        <f t="shared" ref="AS398:AS445" si="734">IF($B398="","",$E398-AQ398)</f>
        <v>0.89</v>
      </c>
      <c r="AT398" s="85">
        <f t="shared" ref="AT398:AT445" si="735">IF($B398="","",AS398/$E398)</f>
        <v>1</v>
      </c>
      <c r="AU398" s="167"/>
      <c r="AV398" s="85">
        <f t="shared" si="714"/>
        <v>0</v>
      </c>
      <c r="AW398" s="86">
        <f t="shared" si="715"/>
        <v>0</v>
      </c>
      <c r="AX398" s="85">
        <f t="shared" ref="AX398:AX445" si="736">IF($B398="","",AW398/$E398)</f>
        <v>0</v>
      </c>
      <c r="AY398" s="86">
        <f t="shared" ref="AY398:AY445" si="737">IF($B398="","",$E398-AW398)</f>
        <v>0.89</v>
      </c>
      <c r="AZ398" s="85">
        <f t="shared" ref="AZ398:AZ445" si="738">IF($B398="","",AY398/$E398)</f>
        <v>1</v>
      </c>
    </row>
    <row r="399" spans="1:52" ht="33.75">
      <c r="A399" s="182" t="s">
        <v>5078</v>
      </c>
      <c r="B399" s="174" t="s">
        <v>4584</v>
      </c>
      <c r="C399" s="172" t="s">
        <v>4585</v>
      </c>
      <c r="D399" s="174" t="s">
        <v>3947</v>
      </c>
      <c r="E399" s="175">
        <v>0.31</v>
      </c>
      <c r="F399" s="175"/>
      <c r="G399" s="175"/>
      <c r="H399" s="175"/>
      <c r="I399" s="175"/>
      <c r="J399" s="205">
        <f t="shared" si="704"/>
        <v>0.31</v>
      </c>
      <c r="K399" s="175"/>
      <c r="L399" s="85">
        <f t="shared" ref="L399:L401" si="739">IF($C399="","",K399/$E399)</f>
        <v>0</v>
      </c>
      <c r="M399" s="86">
        <f t="shared" ref="M399:M401" si="740">IF($B399="","",SUM(K399))</f>
        <v>0</v>
      </c>
      <c r="N399" s="85">
        <f t="shared" ref="N399:N401" si="741">IF($B399="","",M399/$E399)</f>
        <v>0</v>
      </c>
      <c r="O399" s="86">
        <f t="shared" ref="O399:O401" si="742">IF($B399="","",$E399-M399)</f>
        <v>0.31</v>
      </c>
      <c r="P399" s="85">
        <f t="shared" ref="P399:P401" si="743">IF($B399="","",O399/$E399)</f>
        <v>1</v>
      </c>
      <c r="Q399" s="185"/>
      <c r="R399" s="85">
        <f t="shared" ref="R399:R401" si="744">IF($C399="","",Q399/$E399)</f>
        <v>0</v>
      </c>
      <c r="S399" s="86">
        <f t="shared" ref="S399:S401" si="745">IF($B399="","",SUM(Q399+M399))</f>
        <v>0</v>
      </c>
      <c r="T399" s="85">
        <f t="shared" ref="T399:T401" si="746">IF($B399="","",S399/$E399)</f>
        <v>0</v>
      </c>
      <c r="U399" s="86">
        <f t="shared" ref="U399:U401" si="747">IF($B399="","",$E399-S399)</f>
        <v>0.31</v>
      </c>
      <c r="V399" s="85">
        <f t="shared" ref="V399:V401" si="748">IF($B399="","",U399/$E399)</f>
        <v>1</v>
      </c>
      <c r="W399" s="167"/>
      <c r="X399" s="85">
        <f t="shared" ref="X399:X401" si="749">IF($C399="","",W399/$E399)</f>
        <v>0</v>
      </c>
      <c r="Y399" s="86">
        <f t="shared" ref="Y399:Y401" si="750">IF($B399="","",SUM(W399+S399))</f>
        <v>0</v>
      </c>
      <c r="Z399" s="85">
        <f t="shared" ref="Z399:Z401" si="751">IF($B399="","",Y399/$E399)</f>
        <v>0</v>
      </c>
      <c r="AA399" s="86">
        <f t="shared" ref="AA399:AA401" si="752">IF($B399="","",$E399-Y399)</f>
        <v>0.31</v>
      </c>
      <c r="AB399" s="85">
        <f t="shared" ref="AB399:AB401" si="753">IF($B399="","",AA399/$E399)</f>
        <v>1</v>
      </c>
      <c r="AC399" s="167"/>
      <c r="AD399" s="85">
        <f t="shared" ref="AD399:AD401" si="754">IF($C399="","",AC399/$E399)</f>
        <v>0</v>
      </c>
      <c r="AE399" s="86">
        <f t="shared" ref="AE399:AE401" si="755">IF($B399="","",SUM(AC399+Y399))</f>
        <v>0</v>
      </c>
      <c r="AF399" s="85">
        <f t="shared" ref="AF399:AF401" si="756">IF($B399="","",AE399/$E399)</f>
        <v>0</v>
      </c>
      <c r="AG399" s="86">
        <f t="shared" ref="AG399:AG401" si="757">IF($B399="","",$E399-AE399)</f>
        <v>0.31</v>
      </c>
      <c r="AH399" s="85">
        <f t="shared" ref="AH399:AH401" si="758">IF($B399="","",AG399/$E399)</f>
        <v>1</v>
      </c>
      <c r="AI399" s="167"/>
      <c r="AJ399" s="85">
        <f t="shared" ref="AJ399:AJ401" si="759">IF($C399="","",AI399/$E399)</f>
        <v>0</v>
      </c>
      <c r="AK399" s="86">
        <f t="shared" ref="AK399:AK401" si="760">IF($B399="","",SUM(AI399+AE399))</f>
        <v>0</v>
      </c>
      <c r="AL399" s="85">
        <f t="shared" ref="AL399:AL401" si="761">IF($B399="","",AK399/$E399)</f>
        <v>0</v>
      </c>
      <c r="AM399" s="86">
        <f t="shared" ref="AM399:AM401" si="762">IF($B399="","",$E399-AK399)</f>
        <v>0.31</v>
      </c>
      <c r="AN399" s="85">
        <f t="shared" ref="AN399:AN401" si="763">IF($B399="","",AM399/$E399)</f>
        <v>1</v>
      </c>
      <c r="AO399" s="167"/>
      <c r="AP399" s="85">
        <f t="shared" ref="AP399:AP401" si="764">IF($C399="","",AO399/$E399)</f>
        <v>0</v>
      </c>
      <c r="AQ399" s="86">
        <f t="shared" ref="AQ399:AQ401" si="765">IF($B399="","",SUM(AO399+AK399))</f>
        <v>0</v>
      </c>
      <c r="AR399" s="85">
        <f t="shared" ref="AR399:AR401" si="766">IF($B399="","",AQ399/$E399)</f>
        <v>0</v>
      </c>
      <c r="AS399" s="86">
        <f t="shared" ref="AS399:AS401" si="767">IF($B399="","",$E399-AQ399)</f>
        <v>0.31</v>
      </c>
      <c r="AT399" s="85">
        <f t="shared" ref="AT399:AT401" si="768">IF($B399="","",AS399/$E399)</f>
        <v>1</v>
      </c>
      <c r="AU399" s="167"/>
      <c r="AV399" s="85">
        <f t="shared" ref="AV399:AV401" si="769">IF($C399="","",AU399/$E399)</f>
        <v>0</v>
      </c>
      <c r="AW399" s="86">
        <f t="shared" ref="AW399:AW401" si="770">IF($B399="","",SUM(AU399+AQ399))</f>
        <v>0</v>
      </c>
      <c r="AX399" s="85">
        <f t="shared" ref="AX399:AX401" si="771">IF($B399="","",AW399/$E399)</f>
        <v>0</v>
      </c>
      <c r="AY399" s="86">
        <f t="shared" ref="AY399:AY401" si="772">IF($B399="","",$E399-AW399)</f>
        <v>0.31</v>
      </c>
      <c r="AZ399" s="85">
        <f t="shared" ref="AZ399:AZ401" si="773">IF($B399="","",AY399/$E399)</f>
        <v>1</v>
      </c>
    </row>
    <row r="400" spans="1:52" ht="22.5">
      <c r="A400" s="182" t="s">
        <v>5079</v>
      </c>
      <c r="B400" s="174" t="s">
        <v>4586</v>
      </c>
      <c r="C400" s="172" t="s">
        <v>4587</v>
      </c>
      <c r="D400" s="174" t="s">
        <v>3947</v>
      </c>
      <c r="E400" s="175">
        <v>0.15</v>
      </c>
      <c r="F400" s="175"/>
      <c r="G400" s="175"/>
      <c r="H400" s="175"/>
      <c r="I400" s="175"/>
      <c r="J400" s="205">
        <f t="shared" si="704"/>
        <v>0.15</v>
      </c>
      <c r="K400" s="175"/>
      <c r="L400" s="85">
        <f t="shared" si="739"/>
        <v>0</v>
      </c>
      <c r="M400" s="86">
        <f t="shared" si="740"/>
        <v>0</v>
      </c>
      <c r="N400" s="85">
        <f t="shared" si="741"/>
        <v>0</v>
      </c>
      <c r="O400" s="86">
        <f t="shared" si="742"/>
        <v>0.15</v>
      </c>
      <c r="P400" s="85">
        <f t="shared" si="743"/>
        <v>1</v>
      </c>
      <c r="Q400" s="185"/>
      <c r="R400" s="85">
        <f t="shared" si="744"/>
        <v>0</v>
      </c>
      <c r="S400" s="86">
        <f t="shared" si="745"/>
        <v>0</v>
      </c>
      <c r="T400" s="85">
        <f t="shared" si="746"/>
        <v>0</v>
      </c>
      <c r="U400" s="86">
        <f t="shared" si="747"/>
        <v>0.15</v>
      </c>
      <c r="V400" s="85">
        <f t="shared" si="748"/>
        <v>1</v>
      </c>
      <c r="W400" s="167"/>
      <c r="X400" s="85">
        <f t="shared" si="749"/>
        <v>0</v>
      </c>
      <c r="Y400" s="86">
        <f t="shared" si="750"/>
        <v>0</v>
      </c>
      <c r="Z400" s="85">
        <f t="shared" si="751"/>
        <v>0</v>
      </c>
      <c r="AA400" s="86">
        <f t="shared" si="752"/>
        <v>0.15</v>
      </c>
      <c r="AB400" s="85">
        <f t="shared" si="753"/>
        <v>1</v>
      </c>
      <c r="AC400" s="167"/>
      <c r="AD400" s="85">
        <f t="shared" si="754"/>
        <v>0</v>
      </c>
      <c r="AE400" s="86">
        <f t="shared" si="755"/>
        <v>0</v>
      </c>
      <c r="AF400" s="85">
        <f t="shared" si="756"/>
        <v>0</v>
      </c>
      <c r="AG400" s="86">
        <f t="shared" si="757"/>
        <v>0.15</v>
      </c>
      <c r="AH400" s="85">
        <f t="shared" si="758"/>
        <v>1</v>
      </c>
      <c r="AI400" s="167"/>
      <c r="AJ400" s="85">
        <f t="shared" si="759"/>
        <v>0</v>
      </c>
      <c r="AK400" s="86">
        <f t="shared" si="760"/>
        <v>0</v>
      </c>
      <c r="AL400" s="85">
        <f t="shared" si="761"/>
        <v>0</v>
      </c>
      <c r="AM400" s="86">
        <f t="shared" si="762"/>
        <v>0.15</v>
      </c>
      <c r="AN400" s="85">
        <f t="shared" si="763"/>
        <v>1</v>
      </c>
      <c r="AO400" s="167"/>
      <c r="AP400" s="85">
        <f t="shared" si="764"/>
        <v>0</v>
      </c>
      <c r="AQ400" s="86">
        <f t="shared" si="765"/>
        <v>0</v>
      </c>
      <c r="AR400" s="85">
        <f t="shared" si="766"/>
        <v>0</v>
      </c>
      <c r="AS400" s="86">
        <f t="shared" si="767"/>
        <v>0.15</v>
      </c>
      <c r="AT400" s="85">
        <f t="shared" si="768"/>
        <v>1</v>
      </c>
      <c r="AU400" s="167"/>
      <c r="AV400" s="85">
        <f t="shared" si="769"/>
        <v>0</v>
      </c>
      <c r="AW400" s="86">
        <f t="shared" si="770"/>
        <v>0</v>
      </c>
      <c r="AX400" s="85">
        <f t="shared" si="771"/>
        <v>0</v>
      </c>
      <c r="AY400" s="86">
        <f t="shared" si="772"/>
        <v>0.15</v>
      </c>
      <c r="AZ400" s="85">
        <f t="shared" si="773"/>
        <v>1</v>
      </c>
    </row>
    <row r="401" spans="1:52" ht="45">
      <c r="A401" s="182" t="s">
        <v>5172</v>
      </c>
      <c r="B401" s="174" t="s">
        <v>4588</v>
      </c>
      <c r="C401" s="172" t="s">
        <v>4589</v>
      </c>
      <c r="D401" s="174" t="s">
        <v>3943</v>
      </c>
      <c r="E401" s="175">
        <v>3.03</v>
      </c>
      <c r="F401" s="175"/>
      <c r="G401" s="175"/>
      <c r="H401" s="175"/>
      <c r="I401" s="175"/>
      <c r="J401" s="205">
        <f t="shared" si="704"/>
        <v>3.03</v>
      </c>
      <c r="K401" s="175"/>
      <c r="L401" s="85">
        <f t="shared" si="739"/>
        <v>0</v>
      </c>
      <c r="M401" s="86">
        <f t="shared" si="740"/>
        <v>0</v>
      </c>
      <c r="N401" s="85">
        <f t="shared" si="741"/>
        <v>0</v>
      </c>
      <c r="O401" s="86">
        <f t="shared" si="742"/>
        <v>3.03</v>
      </c>
      <c r="P401" s="85">
        <f t="shared" si="743"/>
        <v>1</v>
      </c>
      <c r="Q401" s="185"/>
      <c r="R401" s="85">
        <f t="shared" si="744"/>
        <v>0</v>
      </c>
      <c r="S401" s="86">
        <f t="shared" si="745"/>
        <v>0</v>
      </c>
      <c r="T401" s="85">
        <f t="shared" si="746"/>
        <v>0</v>
      </c>
      <c r="U401" s="86">
        <f t="shared" si="747"/>
        <v>3.03</v>
      </c>
      <c r="V401" s="85">
        <f t="shared" si="748"/>
        <v>1</v>
      </c>
      <c r="W401" s="167"/>
      <c r="X401" s="85">
        <f t="shared" si="749"/>
        <v>0</v>
      </c>
      <c r="Y401" s="86">
        <f t="shared" si="750"/>
        <v>0</v>
      </c>
      <c r="Z401" s="85">
        <f t="shared" si="751"/>
        <v>0</v>
      </c>
      <c r="AA401" s="86">
        <f t="shared" si="752"/>
        <v>3.03</v>
      </c>
      <c r="AB401" s="85">
        <f t="shared" si="753"/>
        <v>1</v>
      </c>
      <c r="AC401" s="167"/>
      <c r="AD401" s="85">
        <f t="shared" si="754"/>
        <v>0</v>
      </c>
      <c r="AE401" s="86">
        <f t="shared" si="755"/>
        <v>0</v>
      </c>
      <c r="AF401" s="85">
        <f t="shared" si="756"/>
        <v>0</v>
      </c>
      <c r="AG401" s="86">
        <f t="shared" si="757"/>
        <v>3.03</v>
      </c>
      <c r="AH401" s="85">
        <f t="shared" si="758"/>
        <v>1</v>
      </c>
      <c r="AI401" s="167"/>
      <c r="AJ401" s="85">
        <f t="shared" si="759"/>
        <v>0</v>
      </c>
      <c r="AK401" s="86">
        <f t="shared" si="760"/>
        <v>0</v>
      </c>
      <c r="AL401" s="85">
        <f t="shared" si="761"/>
        <v>0</v>
      </c>
      <c r="AM401" s="86">
        <f t="shared" si="762"/>
        <v>3.03</v>
      </c>
      <c r="AN401" s="85">
        <f t="shared" si="763"/>
        <v>1</v>
      </c>
      <c r="AO401" s="167"/>
      <c r="AP401" s="85">
        <f t="shared" si="764"/>
        <v>0</v>
      </c>
      <c r="AQ401" s="86">
        <f t="shared" si="765"/>
        <v>0</v>
      </c>
      <c r="AR401" s="85">
        <f t="shared" si="766"/>
        <v>0</v>
      </c>
      <c r="AS401" s="86">
        <f t="shared" si="767"/>
        <v>3.03</v>
      </c>
      <c r="AT401" s="85">
        <f t="shared" si="768"/>
        <v>1</v>
      </c>
      <c r="AU401" s="167"/>
      <c r="AV401" s="85">
        <f t="shared" si="769"/>
        <v>0</v>
      </c>
      <c r="AW401" s="86">
        <f t="shared" si="770"/>
        <v>0</v>
      </c>
      <c r="AX401" s="85">
        <f t="shared" si="771"/>
        <v>0</v>
      </c>
      <c r="AY401" s="86">
        <f t="shared" si="772"/>
        <v>3.03</v>
      </c>
      <c r="AZ401" s="85">
        <f t="shared" si="773"/>
        <v>1</v>
      </c>
    </row>
    <row r="402" spans="1:52" ht="45">
      <c r="A402" s="182" t="s">
        <v>5078</v>
      </c>
      <c r="B402" s="174" t="s">
        <v>4590</v>
      </c>
      <c r="C402" s="172" t="s">
        <v>4591</v>
      </c>
      <c r="D402" s="174" t="s">
        <v>3943</v>
      </c>
      <c r="E402" s="175">
        <v>1.35</v>
      </c>
      <c r="F402" s="175"/>
      <c r="G402" s="175"/>
      <c r="H402" s="175"/>
      <c r="I402" s="175"/>
      <c r="J402" s="205">
        <f t="shared" si="704"/>
        <v>1.35</v>
      </c>
      <c r="K402" s="175"/>
      <c r="L402" s="85">
        <f t="shared" si="716"/>
        <v>0</v>
      </c>
      <c r="M402" s="86">
        <f t="shared" si="717"/>
        <v>0</v>
      </c>
      <c r="N402" s="85">
        <f t="shared" si="718"/>
        <v>0</v>
      </c>
      <c r="O402" s="86">
        <f t="shared" si="719"/>
        <v>1.35</v>
      </c>
      <c r="P402" s="85">
        <f t="shared" si="720"/>
        <v>1</v>
      </c>
      <c r="Q402" s="185"/>
      <c r="R402" s="85">
        <f t="shared" si="666"/>
        <v>0</v>
      </c>
      <c r="S402" s="86">
        <f t="shared" si="705"/>
        <v>0</v>
      </c>
      <c r="T402" s="85">
        <f t="shared" si="721"/>
        <v>0</v>
      </c>
      <c r="U402" s="86">
        <f t="shared" si="722"/>
        <v>1.35</v>
      </c>
      <c r="V402" s="85">
        <f t="shared" si="723"/>
        <v>1</v>
      </c>
      <c r="W402" s="167"/>
      <c r="X402" s="85">
        <f t="shared" si="706"/>
        <v>0</v>
      </c>
      <c r="Y402" s="86">
        <f t="shared" si="707"/>
        <v>0</v>
      </c>
      <c r="Z402" s="85">
        <f t="shared" si="724"/>
        <v>0</v>
      </c>
      <c r="AA402" s="86">
        <f t="shared" si="725"/>
        <v>1.35</v>
      </c>
      <c r="AB402" s="85">
        <f t="shared" si="726"/>
        <v>1</v>
      </c>
      <c r="AC402" s="167"/>
      <c r="AD402" s="85">
        <f t="shared" si="708"/>
        <v>0</v>
      </c>
      <c r="AE402" s="86">
        <f t="shared" si="709"/>
        <v>0</v>
      </c>
      <c r="AF402" s="85">
        <f t="shared" si="727"/>
        <v>0</v>
      </c>
      <c r="AG402" s="86">
        <f t="shared" si="728"/>
        <v>1.35</v>
      </c>
      <c r="AH402" s="85">
        <f t="shared" si="729"/>
        <v>1</v>
      </c>
      <c r="AI402" s="167"/>
      <c r="AJ402" s="85">
        <f t="shared" si="710"/>
        <v>0</v>
      </c>
      <c r="AK402" s="86">
        <f t="shared" si="711"/>
        <v>0</v>
      </c>
      <c r="AL402" s="85">
        <f t="shared" si="730"/>
        <v>0</v>
      </c>
      <c r="AM402" s="86">
        <f t="shared" si="731"/>
        <v>1.35</v>
      </c>
      <c r="AN402" s="85">
        <f t="shared" si="732"/>
        <v>1</v>
      </c>
      <c r="AO402" s="167"/>
      <c r="AP402" s="85">
        <f t="shared" si="712"/>
        <v>0</v>
      </c>
      <c r="AQ402" s="86">
        <f t="shared" si="713"/>
        <v>0</v>
      </c>
      <c r="AR402" s="85">
        <f t="shared" si="733"/>
        <v>0</v>
      </c>
      <c r="AS402" s="86">
        <f t="shared" si="734"/>
        <v>1.35</v>
      </c>
      <c r="AT402" s="85">
        <f t="shared" si="735"/>
        <v>1</v>
      </c>
      <c r="AU402" s="167"/>
      <c r="AV402" s="85">
        <f t="shared" si="714"/>
        <v>0</v>
      </c>
      <c r="AW402" s="86">
        <f t="shared" si="715"/>
        <v>0</v>
      </c>
      <c r="AX402" s="85">
        <f t="shared" si="736"/>
        <v>0</v>
      </c>
      <c r="AY402" s="86">
        <f t="shared" si="737"/>
        <v>1.35</v>
      </c>
      <c r="AZ402" s="85">
        <f t="shared" si="738"/>
        <v>1</v>
      </c>
    </row>
    <row r="403" spans="1:52" ht="33.75">
      <c r="A403" s="182" t="s">
        <v>5079</v>
      </c>
      <c r="B403" s="174" t="s">
        <v>4592</v>
      </c>
      <c r="C403" s="172" t="s">
        <v>4593</v>
      </c>
      <c r="D403" s="174" t="s">
        <v>4001</v>
      </c>
      <c r="E403" s="175">
        <v>13.81</v>
      </c>
      <c r="F403" s="175"/>
      <c r="G403" s="175"/>
      <c r="H403" s="175"/>
      <c r="I403" s="175"/>
      <c r="J403" s="205">
        <f t="shared" si="704"/>
        <v>13.81</v>
      </c>
      <c r="K403" s="175"/>
      <c r="L403" s="85">
        <f t="shared" si="716"/>
        <v>0</v>
      </c>
      <c r="M403" s="86">
        <f t="shared" si="717"/>
        <v>0</v>
      </c>
      <c r="N403" s="85">
        <f t="shared" si="718"/>
        <v>0</v>
      </c>
      <c r="O403" s="86">
        <f t="shared" si="719"/>
        <v>13.81</v>
      </c>
      <c r="P403" s="85">
        <f t="shared" si="720"/>
        <v>1</v>
      </c>
      <c r="Q403" s="185"/>
      <c r="R403" s="85">
        <f t="shared" si="666"/>
        <v>0</v>
      </c>
      <c r="S403" s="86">
        <f t="shared" si="705"/>
        <v>0</v>
      </c>
      <c r="T403" s="85">
        <f t="shared" si="721"/>
        <v>0</v>
      </c>
      <c r="U403" s="86">
        <f t="shared" si="722"/>
        <v>13.81</v>
      </c>
      <c r="V403" s="85">
        <f t="shared" si="723"/>
        <v>1</v>
      </c>
      <c r="W403" s="167"/>
      <c r="X403" s="85">
        <f t="shared" si="706"/>
        <v>0</v>
      </c>
      <c r="Y403" s="86">
        <f t="shared" si="707"/>
        <v>0</v>
      </c>
      <c r="Z403" s="85">
        <f t="shared" si="724"/>
        <v>0</v>
      </c>
      <c r="AA403" s="86">
        <f t="shared" si="725"/>
        <v>13.81</v>
      </c>
      <c r="AB403" s="85">
        <f t="shared" si="726"/>
        <v>1</v>
      </c>
      <c r="AC403" s="167"/>
      <c r="AD403" s="85">
        <f t="shared" si="708"/>
        <v>0</v>
      </c>
      <c r="AE403" s="86">
        <f t="shared" si="709"/>
        <v>0</v>
      </c>
      <c r="AF403" s="85">
        <f t="shared" si="727"/>
        <v>0</v>
      </c>
      <c r="AG403" s="86">
        <f t="shared" si="728"/>
        <v>13.81</v>
      </c>
      <c r="AH403" s="85">
        <f t="shared" si="729"/>
        <v>1</v>
      </c>
      <c r="AI403" s="167"/>
      <c r="AJ403" s="85">
        <f t="shared" si="710"/>
        <v>0</v>
      </c>
      <c r="AK403" s="86">
        <f t="shared" si="711"/>
        <v>0</v>
      </c>
      <c r="AL403" s="85">
        <f t="shared" si="730"/>
        <v>0</v>
      </c>
      <c r="AM403" s="86">
        <f t="shared" si="731"/>
        <v>13.81</v>
      </c>
      <c r="AN403" s="85">
        <f t="shared" si="732"/>
        <v>1</v>
      </c>
      <c r="AO403" s="167"/>
      <c r="AP403" s="85">
        <f t="shared" si="712"/>
        <v>0</v>
      </c>
      <c r="AQ403" s="86">
        <f t="shared" si="713"/>
        <v>0</v>
      </c>
      <c r="AR403" s="85">
        <f t="shared" si="733"/>
        <v>0</v>
      </c>
      <c r="AS403" s="86">
        <f t="shared" si="734"/>
        <v>13.81</v>
      </c>
      <c r="AT403" s="85">
        <f t="shared" si="735"/>
        <v>1</v>
      </c>
      <c r="AU403" s="167"/>
      <c r="AV403" s="85">
        <f t="shared" si="714"/>
        <v>0</v>
      </c>
      <c r="AW403" s="86">
        <f t="shared" si="715"/>
        <v>0</v>
      </c>
      <c r="AX403" s="85">
        <f t="shared" si="736"/>
        <v>0</v>
      </c>
      <c r="AY403" s="86">
        <f t="shared" si="737"/>
        <v>13.81</v>
      </c>
      <c r="AZ403" s="85">
        <f t="shared" si="738"/>
        <v>1</v>
      </c>
    </row>
    <row r="404" spans="1:52" ht="33.75">
      <c r="A404" s="182" t="s">
        <v>5172</v>
      </c>
      <c r="B404" s="174" t="s">
        <v>4594</v>
      </c>
      <c r="C404" s="172" t="s">
        <v>4595</v>
      </c>
      <c r="D404" s="174" t="s">
        <v>3947</v>
      </c>
      <c r="E404" s="175">
        <v>1.36</v>
      </c>
      <c r="F404" s="175"/>
      <c r="G404" s="175"/>
      <c r="H404" s="175"/>
      <c r="I404" s="175"/>
      <c r="J404" s="205">
        <f t="shared" si="704"/>
        <v>1.36</v>
      </c>
      <c r="K404" s="175"/>
      <c r="L404" s="85">
        <f t="shared" si="716"/>
        <v>0</v>
      </c>
      <c r="M404" s="86">
        <f t="shared" si="717"/>
        <v>0</v>
      </c>
      <c r="N404" s="85">
        <f t="shared" si="718"/>
        <v>0</v>
      </c>
      <c r="O404" s="86">
        <f t="shared" si="719"/>
        <v>1.36</v>
      </c>
      <c r="P404" s="85">
        <f t="shared" si="720"/>
        <v>1</v>
      </c>
      <c r="Q404" s="185"/>
      <c r="R404" s="85">
        <f t="shared" si="666"/>
        <v>0</v>
      </c>
      <c r="S404" s="86">
        <f t="shared" si="705"/>
        <v>0</v>
      </c>
      <c r="T404" s="85">
        <f t="shared" si="721"/>
        <v>0</v>
      </c>
      <c r="U404" s="86">
        <f t="shared" si="722"/>
        <v>1.36</v>
      </c>
      <c r="V404" s="85">
        <f t="shared" si="723"/>
        <v>1</v>
      </c>
      <c r="W404" s="167"/>
      <c r="X404" s="85">
        <f t="shared" si="706"/>
        <v>0</v>
      </c>
      <c r="Y404" s="86">
        <f t="shared" si="707"/>
        <v>0</v>
      </c>
      <c r="Z404" s="85">
        <f t="shared" si="724"/>
        <v>0</v>
      </c>
      <c r="AA404" s="86">
        <f t="shared" si="725"/>
        <v>1.36</v>
      </c>
      <c r="AB404" s="85">
        <f t="shared" si="726"/>
        <v>1</v>
      </c>
      <c r="AC404" s="167"/>
      <c r="AD404" s="85">
        <f t="shared" si="708"/>
        <v>0</v>
      </c>
      <c r="AE404" s="86">
        <f t="shared" si="709"/>
        <v>0</v>
      </c>
      <c r="AF404" s="85">
        <f t="shared" si="727"/>
        <v>0</v>
      </c>
      <c r="AG404" s="86">
        <f t="shared" si="728"/>
        <v>1.36</v>
      </c>
      <c r="AH404" s="85">
        <f t="shared" si="729"/>
        <v>1</v>
      </c>
      <c r="AI404" s="167"/>
      <c r="AJ404" s="85">
        <f t="shared" si="710"/>
        <v>0</v>
      </c>
      <c r="AK404" s="86">
        <f t="shared" si="711"/>
        <v>0</v>
      </c>
      <c r="AL404" s="85">
        <f t="shared" si="730"/>
        <v>0</v>
      </c>
      <c r="AM404" s="86">
        <f t="shared" si="731"/>
        <v>1.36</v>
      </c>
      <c r="AN404" s="85">
        <f t="shared" si="732"/>
        <v>1</v>
      </c>
      <c r="AO404" s="167"/>
      <c r="AP404" s="85">
        <f t="shared" si="712"/>
        <v>0</v>
      </c>
      <c r="AQ404" s="86">
        <f t="shared" si="713"/>
        <v>0</v>
      </c>
      <c r="AR404" s="85">
        <f t="shared" si="733"/>
        <v>0</v>
      </c>
      <c r="AS404" s="86">
        <f t="shared" si="734"/>
        <v>1.36</v>
      </c>
      <c r="AT404" s="85">
        <f t="shared" si="735"/>
        <v>1</v>
      </c>
      <c r="AU404" s="167"/>
      <c r="AV404" s="85">
        <f t="shared" si="714"/>
        <v>0</v>
      </c>
      <c r="AW404" s="86">
        <f t="shared" si="715"/>
        <v>0</v>
      </c>
      <c r="AX404" s="85">
        <f t="shared" si="736"/>
        <v>0</v>
      </c>
      <c r="AY404" s="86">
        <f t="shared" si="737"/>
        <v>1.36</v>
      </c>
      <c r="AZ404" s="85">
        <f t="shared" si="738"/>
        <v>1</v>
      </c>
    </row>
    <row r="405" spans="1:52" ht="22.5">
      <c r="A405" s="181" t="s">
        <v>5084</v>
      </c>
      <c r="B405" s="178" t="s">
        <v>3881</v>
      </c>
      <c r="C405" s="179"/>
      <c r="D405" s="179"/>
      <c r="E405" s="179"/>
      <c r="F405" s="179"/>
      <c r="G405" s="179"/>
      <c r="H405" s="179"/>
      <c r="I405" s="179"/>
      <c r="J405" s="179"/>
      <c r="K405" s="175"/>
      <c r="L405" s="85"/>
      <c r="M405" s="85"/>
      <c r="N405" s="85"/>
      <c r="O405" s="85"/>
      <c r="P405" s="85"/>
      <c r="Q405" s="186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  <c r="AY405" s="85"/>
      <c r="AZ405" s="85"/>
    </row>
    <row r="406" spans="1:52" ht="45">
      <c r="A406" s="182" t="s">
        <v>5086</v>
      </c>
      <c r="B406" s="174" t="s">
        <v>4596</v>
      </c>
      <c r="C406" s="172" t="s">
        <v>4597</v>
      </c>
      <c r="D406" s="174" t="s">
        <v>3937</v>
      </c>
      <c r="E406" s="175">
        <v>26.29</v>
      </c>
      <c r="F406" s="175"/>
      <c r="G406" s="175"/>
      <c r="H406" s="175"/>
      <c r="I406" s="175"/>
      <c r="J406" s="205">
        <f t="shared" ref="J406:J426" si="774">IF(D406="","",SUM(E406,F406,H406))</f>
        <v>26.29</v>
      </c>
      <c r="K406" s="175"/>
      <c r="L406" s="85">
        <f t="shared" si="716"/>
        <v>0</v>
      </c>
      <c r="M406" s="86">
        <f t="shared" si="717"/>
        <v>0</v>
      </c>
      <c r="N406" s="85">
        <f t="shared" si="718"/>
        <v>0</v>
      </c>
      <c r="O406" s="86">
        <f t="shared" si="719"/>
        <v>26.29</v>
      </c>
      <c r="P406" s="85">
        <f t="shared" si="720"/>
        <v>1</v>
      </c>
      <c r="Q406" s="185"/>
      <c r="R406" s="85">
        <f t="shared" si="666"/>
        <v>0</v>
      </c>
      <c r="S406" s="86">
        <f t="shared" si="705"/>
        <v>0</v>
      </c>
      <c r="T406" s="85">
        <f t="shared" si="721"/>
        <v>0</v>
      </c>
      <c r="U406" s="86">
        <f t="shared" si="722"/>
        <v>26.29</v>
      </c>
      <c r="V406" s="85">
        <f t="shared" si="723"/>
        <v>1</v>
      </c>
      <c r="W406" s="167"/>
      <c r="X406" s="85">
        <f t="shared" si="706"/>
        <v>0</v>
      </c>
      <c r="Y406" s="86">
        <f t="shared" si="707"/>
        <v>0</v>
      </c>
      <c r="Z406" s="85">
        <f t="shared" si="724"/>
        <v>0</v>
      </c>
      <c r="AA406" s="86">
        <f t="shared" si="725"/>
        <v>26.29</v>
      </c>
      <c r="AB406" s="85">
        <f t="shared" si="726"/>
        <v>1</v>
      </c>
      <c r="AC406" s="167"/>
      <c r="AD406" s="85">
        <f t="shared" si="708"/>
        <v>0</v>
      </c>
      <c r="AE406" s="86">
        <f t="shared" si="709"/>
        <v>0</v>
      </c>
      <c r="AF406" s="85">
        <f t="shared" si="727"/>
        <v>0</v>
      </c>
      <c r="AG406" s="86">
        <f t="shared" si="728"/>
        <v>26.29</v>
      </c>
      <c r="AH406" s="85">
        <f t="shared" si="729"/>
        <v>1</v>
      </c>
      <c r="AI406" s="167"/>
      <c r="AJ406" s="85">
        <f t="shared" si="710"/>
        <v>0</v>
      </c>
      <c r="AK406" s="86">
        <f t="shared" si="711"/>
        <v>0</v>
      </c>
      <c r="AL406" s="85">
        <f t="shared" si="730"/>
        <v>0</v>
      </c>
      <c r="AM406" s="86">
        <f t="shared" si="731"/>
        <v>26.29</v>
      </c>
      <c r="AN406" s="85">
        <f t="shared" si="732"/>
        <v>1</v>
      </c>
      <c r="AO406" s="167"/>
      <c r="AP406" s="85">
        <f t="shared" si="712"/>
        <v>0</v>
      </c>
      <c r="AQ406" s="86">
        <f t="shared" si="713"/>
        <v>0</v>
      </c>
      <c r="AR406" s="85">
        <f t="shared" si="733"/>
        <v>0</v>
      </c>
      <c r="AS406" s="86">
        <f t="shared" si="734"/>
        <v>26.29</v>
      </c>
      <c r="AT406" s="85">
        <f t="shared" si="735"/>
        <v>1</v>
      </c>
      <c r="AU406" s="167"/>
      <c r="AV406" s="85">
        <f t="shared" si="714"/>
        <v>0</v>
      </c>
      <c r="AW406" s="86">
        <f t="shared" si="715"/>
        <v>0</v>
      </c>
      <c r="AX406" s="85">
        <f t="shared" si="736"/>
        <v>0</v>
      </c>
      <c r="AY406" s="86">
        <f t="shared" si="737"/>
        <v>26.29</v>
      </c>
      <c r="AZ406" s="85">
        <f t="shared" si="738"/>
        <v>1</v>
      </c>
    </row>
    <row r="407" spans="1:52" ht="45">
      <c r="A407" s="182" t="s">
        <v>5087</v>
      </c>
      <c r="B407" s="174" t="s">
        <v>4598</v>
      </c>
      <c r="C407" s="172" t="s">
        <v>4599</v>
      </c>
      <c r="D407" s="174" t="s">
        <v>3937</v>
      </c>
      <c r="E407" s="175">
        <v>4.33</v>
      </c>
      <c r="F407" s="175"/>
      <c r="G407" s="175"/>
      <c r="H407" s="175"/>
      <c r="I407" s="175"/>
      <c r="J407" s="205">
        <f t="shared" si="774"/>
        <v>4.33</v>
      </c>
      <c r="K407" s="175"/>
      <c r="L407" s="85">
        <f t="shared" si="716"/>
        <v>0</v>
      </c>
      <c r="M407" s="86">
        <f t="shared" si="717"/>
        <v>0</v>
      </c>
      <c r="N407" s="85">
        <f t="shared" si="718"/>
        <v>0</v>
      </c>
      <c r="O407" s="86">
        <f t="shared" si="719"/>
        <v>4.33</v>
      </c>
      <c r="P407" s="85">
        <f t="shared" si="720"/>
        <v>1</v>
      </c>
      <c r="Q407" s="185"/>
      <c r="R407" s="85">
        <f t="shared" si="666"/>
        <v>0</v>
      </c>
      <c r="S407" s="86">
        <f t="shared" si="705"/>
        <v>0</v>
      </c>
      <c r="T407" s="85">
        <f t="shared" si="721"/>
        <v>0</v>
      </c>
      <c r="U407" s="86">
        <f t="shared" si="722"/>
        <v>4.33</v>
      </c>
      <c r="V407" s="85">
        <f t="shared" si="723"/>
        <v>1</v>
      </c>
      <c r="W407" s="167"/>
      <c r="X407" s="85">
        <f t="shared" si="706"/>
        <v>0</v>
      </c>
      <c r="Y407" s="86">
        <f t="shared" si="707"/>
        <v>0</v>
      </c>
      <c r="Z407" s="85">
        <f t="shared" si="724"/>
        <v>0</v>
      </c>
      <c r="AA407" s="86">
        <f t="shared" si="725"/>
        <v>4.33</v>
      </c>
      <c r="AB407" s="85">
        <f t="shared" si="726"/>
        <v>1</v>
      </c>
      <c r="AC407" s="167"/>
      <c r="AD407" s="85">
        <f t="shared" si="708"/>
        <v>0</v>
      </c>
      <c r="AE407" s="86">
        <f t="shared" si="709"/>
        <v>0</v>
      </c>
      <c r="AF407" s="85">
        <f t="shared" si="727"/>
        <v>0</v>
      </c>
      <c r="AG407" s="86">
        <f t="shared" si="728"/>
        <v>4.33</v>
      </c>
      <c r="AH407" s="85">
        <f t="shared" si="729"/>
        <v>1</v>
      </c>
      <c r="AI407" s="167"/>
      <c r="AJ407" s="85">
        <f t="shared" si="710"/>
        <v>0</v>
      </c>
      <c r="AK407" s="86">
        <f t="shared" si="711"/>
        <v>0</v>
      </c>
      <c r="AL407" s="85">
        <f t="shared" si="730"/>
        <v>0</v>
      </c>
      <c r="AM407" s="86">
        <f t="shared" si="731"/>
        <v>4.33</v>
      </c>
      <c r="AN407" s="85">
        <f t="shared" si="732"/>
        <v>1</v>
      </c>
      <c r="AO407" s="167"/>
      <c r="AP407" s="85">
        <f t="shared" si="712"/>
        <v>0</v>
      </c>
      <c r="AQ407" s="86">
        <f t="shared" si="713"/>
        <v>0</v>
      </c>
      <c r="AR407" s="85">
        <f t="shared" si="733"/>
        <v>0</v>
      </c>
      <c r="AS407" s="86">
        <f t="shared" si="734"/>
        <v>4.33</v>
      </c>
      <c r="AT407" s="85">
        <f t="shared" si="735"/>
        <v>1</v>
      </c>
      <c r="AU407" s="167"/>
      <c r="AV407" s="85">
        <f t="shared" si="714"/>
        <v>0</v>
      </c>
      <c r="AW407" s="86">
        <f t="shared" si="715"/>
        <v>0</v>
      </c>
      <c r="AX407" s="85">
        <f t="shared" si="736"/>
        <v>0</v>
      </c>
      <c r="AY407" s="86">
        <f t="shared" si="737"/>
        <v>4.33</v>
      </c>
      <c r="AZ407" s="85">
        <f t="shared" si="738"/>
        <v>1</v>
      </c>
    </row>
    <row r="408" spans="1:52" ht="45">
      <c r="A408" s="182" t="s">
        <v>5088</v>
      </c>
      <c r="B408" s="174" t="s">
        <v>4600</v>
      </c>
      <c r="C408" s="172" t="s">
        <v>4601</v>
      </c>
      <c r="D408" s="174" t="s">
        <v>3937</v>
      </c>
      <c r="E408" s="175">
        <v>10.6</v>
      </c>
      <c r="F408" s="175"/>
      <c r="G408" s="175"/>
      <c r="H408" s="175"/>
      <c r="I408" s="175"/>
      <c r="J408" s="205">
        <f t="shared" si="774"/>
        <v>10.6</v>
      </c>
      <c r="K408" s="175"/>
      <c r="L408" s="85">
        <f t="shared" si="716"/>
        <v>0</v>
      </c>
      <c r="M408" s="86">
        <f t="shared" si="717"/>
        <v>0</v>
      </c>
      <c r="N408" s="85">
        <f t="shared" si="718"/>
        <v>0</v>
      </c>
      <c r="O408" s="86">
        <f t="shared" si="719"/>
        <v>10.6</v>
      </c>
      <c r="P408" s="85">
        <f t="shared" si="720"/>
        <v>1</v>
      </c>
      <c r="Q408" s="185"/>
      <c r="R408" s="85">
        <f t="shared" si="666"/>
        <v>0</v>
      </c>
      <c r="S408" s="86">
        <f t="shared" si="705"/>
        <v>0</v>
      </c>
      <c r="T408" s="85">
        <f t="shared" si="721"/>
        <v>0</v>
      </c>
      <c r="U408" s="86">
        <f t="shared" si="722"/>
        <v>10.6</v>
      </c>
      <c r="V408" s="85">
        <f t="shared" si="723"/>
        <v>1</v>
      </c>
      <c r="W408" s="167"/>
      <c r="X408" s="85">
        <f t="shared" si="706"/>
        <v>0</v>
      </c>
      <c r="Y408" s="86">
        <f t="shared" si="707"/>
        <v>0</v>
      </c>
      <c r="Z408" s="85">
        <f t="shared" si="724"/>
        <v>0</v>
      </c>
      <c r="AA408" s="86">
        <f t="shared" si="725"/>
        <v>10.6</v>
      </c>
      <c r="AB408" s="85">
        <f t="shared" si="726"/>
        <v>1</v>
      </c>
      <c r="AC408" s="167"/>
      <c r="AD408" s="85">
        <f t="shared" si="708"/>
        <v>0</v>
      </c>
      <c r="AE408" s="86">
        <f t="shared" si="709"/>
        <v>0</v>
      </c>
      <c r="AF408" s="85">
        <f t="shared" si="727"/>
        <v>0</v>
      </c>
      <c r="AG408" s="86">
        <f t="shared" si="728"/>
        <v>10.6</v>
      </c>
      <c r="AH408" s="85">
        <f t="shared" si="729"/>
        <v>1</v>
      </c>
      <c r="AI408" s="167"/>
      <c r="AJ408" s="85">
        <f t="shared" si="710"/>
        <v>0</v>
      </c>
      <c r="AK408" s="86">
        <f t="shared" si="711"/>
        <v>0</v>
      </c>
      <c r="AL408" s="85">
        <f t="shared" si="730"/>
        <v>0</v>
      </c>
      <c r="AM408" s="86">
        <f t="shared" si="731"/>
        <v>10.6</v>
      </c>
      <c r="AN408" s="85">
        <f t="shared" si="732"/>
        <v>1</v>
      </c>
      <c r="AO408" s="167"/>
      <c r="AP408" s="85">
        <f t="shared" si="712"/>
        <v>0</v>
      </c>
      <c r="AQ408" s="86">
        <f t="shared" si="713"/>
        <v>0</v>
      </c>
      <c r="AR408" s="85">
        <f t="shared" si="733"/>
        <v>0</v>
      </c>
      <c r="AS408" s="86">
        <f t="shared" si="734"/>
        <v>10.6</v>
      </c>
      <c r="AT408" s="85">
        <f t="shared" si="735"/>
        <v>1</v>
      </c>
      <c r="AU408" s="167"/>
      <c r="AV408" s="85">
        <f t="shared" si="714"/>
        <v>0</v>
      </c>
      <c r="AW408" s="86">
        <f t="shared" si="715"/>
        <v>0</v>
      </c>
      <c r="AX408" s="85">
        <f t="shared" si="736"/>
        <v>0</v>
      </c>
      <c r="AY408" s="86">
        <f t="shared" si="737"/>
        <v>10.6</v>
      </c>
      <c r="AZ408" s="85">
        <f t="shared" si="738"/>
        <v>1</v>
      </c>
    </row>
    <row r="409" spans="1:52" ht="45">
      <c r="A409" s="182" t="s">
        <v>5089</v>
      </c>
      <c r="B409" s="174" t="s">
        <v>4602</v>
      </c>
      <c r="C409" s="172" t="s">
        <v>4603</v>
      </c>
      <c r="D409" s="174" t="s">
        <v>3969</v>
      </c>
      <c r="E409" s="175">
        <v>6</v>
      </c>
      <c r="F409" s="175"/>
      <c r="G409" s="175"/>
      <c r="H409" s="175"/>
      <c r="I409" s="175"/>
      <c r="J409" s="205">
        <f t="shared" si="774"/>
        <v>6</v>
      </c>
      <c r="K409" s="175"/>
      <c r="L409" s="85">
        <f t="shared" si="716"/>
        <v>0</v>
      </c>
      <c r="M409" s="86">
        <f t="shared" si="717"/>
        <v>0</v>
      </c>
      <c r="N409" s="85">
        <f t="shared" si="718"/>
        <v>0</v>
      </c>
      <c r="O409" s="86">
        <f t="shared" si="719"/>
        <v>6</v>
      </c>
      <c r="P409" s="85">
        <f t="shared" si="720"/>
        <v>1</v>
      </c>
      <c r="Q409" s="185"/>
      <c r="R409" s="85">
        <f t="shared" si="666"/>
        <v>0</v>
      </c>
      <c r="S409" s="86">
        <f t="shared" si="705"/>
        <v>0</v>
      </c>
      <c r="T409" s="85">
        <f t="shared" si="721"/>
        <v>0</v>
      </c>
      <c r="U409" s="86">
        <f t="shared" si="722"/>
        <v>6</v>
      </c>
      <c r="V409" s="85">
        <f t="shared" si="723"/>
        <v>1</v>
      </c>
      <c r="W409" s="167"/>
      <c r="X409" s="85">
        <f t="shared" si="706"/>
        <v>0</v>
      </c>
      <c r="Y409" s="86">
        <f t="shared" si="707"/>
        <v>0</v>
      </c>
      <c r="Z409" s="85">
        <f t="shared" si="724"/>
        <v>0</v>
      </c>
      <c r="AA409" s="86">
        <f t="shared" si="725"/>
        <v>6</v>
      </c>
      <c r="AB409" s="85">
        <f t="shared" si="726"/>
        <v>1</v>
      </c>
      <c r="AC409" s="167"/>
      <c r="AD409" s="85">
        <f t="shared" si="708"/>
        <v>0</v>
      </c>
      <c r="AE409" s="86">
        <f t="shared" si="709"/>
        <v>0</v>
      </c>
      <c r="AF409" s="85">
        <f t="shared" si="727"/>
        <v>0</v>
      </c>
      <c r="AG409" s="86">
        <f t="shared" si="728"/>
        <v>6</v>
      </c>
      <c r="AH409" s="85">
        <f t="shared" si="729"/>
        <v>1</v>
      </c>
      <c r="AI409" s="167"/>
      <c r="AJ409" s="85">
        <f t="shared" si="710"/>
        <v>0</v>
      </c>
      <c r="AK409" s="86">
        <f t="shared" si="711"/>
        <v>0</v>
      </c>
      <c r="AL409" s="85">
        <f t="shared" si="730"/>
        <v>0</v>
      </c>
      <c r="AM409" s="86">
        <f t="shared" si="731"/>
        <v>6</v>
      </c>
      <c r="AN409" s="85">
        <f t="shared" si="732"/>
        <v>1</v>
      </c>
      <c r="AO409" s="167"/>
      <c r="AP409" s="85">
        <f t="shared" si="712"/>
        <v>0</v>
      </c>
      <c r="AQ409" s="86">
        <f t="shared" si="713"/>
        <v>0</v>
      </c>
      <c r="AR409" s="85">
        <f t="shared" si="733"/>
        <v>0</v>
      </c>
      <c r="AS409" s="86">
        <f t="shared" si="734"/>
        <v>6</v>
      </c>
      <c r="AT409" s="85">
        <f t="shared" si="735"/>
        <v>1</v>
      </c>
      <c r="AU409" s="167"/>
      <c r="AV409" s="85">
        <f t="shared" si="714"/>
        <v>0</v>
      </c>
      <c r="AW409" s="86">
        <f t="shared" si="715"/>
        <v>0</v>
      </c>
      <c r="AX409" s="85">
        <f t="shared" si="736"/>
        <v>0</v>
      </c>
      <c r="AY409" s="86">
        <f t="shared" si="737"/>
        <v>6</v>
      </c>
      <c r="AZ409" s="85">
        <f t="shared" si="738"/>
        <v>1</v>
      </c>
    </row>
    <row r="410" spans="1:52" ht="45">
      <c r="A410" s="182" t="s">
        <v>5090</v>
      </c>
      <c r="B410" s="174" t="s">
        <v>4604</v>
      </c>
      <c r="C410" s="172" t="s">
        <v>4605</v>
      </c>
      <c r="D410" s="174" t="s">
        <v>3969</v>
      </c>
      <c r="E410" s="175">
        <v>1</v>
      </c>
      <c r="F410" s="175"/>
      <c r="G410" s="175"/>
      <c r="H410" s="175"/>
      <c r="I410" s="175"/>
      <c r="J410" s="205">
        <f t="shared" si="774"/>
        <v>1</v>
      </c>
      <c r="K410" s="175"/>
      <c r="L410" s="85">
        <f t="shared" si="716"/>
        <v>0</v>
      </c>
      <c r="M410" s="86">
        <f t="shared" si="717"/>
        <v>0</v>
      </c>
      <c r="N410" s="85">
        <f t="shared" si="718"/>
        <v>0</v>
      </c>
      <c r="O410" s="86">
        <f t="shared" si="719"/>
        <v>1</v>
      </c>
      <c r="P410" s="85">
        <f t="shared" si="720"/>
        <v>1</v>
      </c>
      <c r="Q410" s="185"/>
      <c r="R410" s="85">
        <f t="shared" si="666"/>
        <v>0</v>
      </c>
      <c r="S410" s="86">
        <f t="shared" si="705"/>
        <v>0</v>
      </c>
      <c r="T410" s="85">
        <f t="shared" si="721"/>
        <v>0</v>
      </c>
      <c r="U410" s="86">
        <f t="shared" si="722"/>
        <v>1</v>
      </c>
      <c r="V410" s="85">
        <f t="shared" si="723"/>
        <v>1</v>
      </c>
      <c r="W410" s="167"/>
      <c r="X410" s="85">
        <f t="shared" si="706"/>
        <v>0</v>
      </c>
      <c r="Y410" s="86">
        <f t="shared" si="707"/>
        <v>0</v>
      </c>
      <c r="Z410" s="85">
        <f t="shared" si="724"/>
        <v>0</v>
      </c>
      <c r="AA410" s="86">
        <f t="shared" si="725"/>
        <v>1</v>
      </c>
      <c r="AB410" s="85">
        <f t="shared" si="726"/>
        <v>1</v>
      </c>
      <c r="AC410" s="167"/>
      <c r="AD410" s="85">
        <f t="shared" si="708"/>
        <v>0</v>
      </c>
      <c r="AE410" s="86">
        <f t="shared" si="709"/>
        <v>0</v>
      </c>
      <c r="AF410" s="85">
        <f t="shared" si="727"/>
        <v>0</v>
      </c>
      <c r="AG410" s="86">
        <f t="shared" si="728"/>
        <v>1</v>
      </c>
      <c r="AH410" s="85">
        <f t="shared" si="729"/>
        <v>1</v>
      </c>
      <c r="AI410" s="167"/>
      <c r="AJ410" s="85">
        <f t="shared" si="710"/>
        <v>0</v>
      </c>
      <c r="AK410" s="86">
        <f t="shared" si="711"/>
        <v>0</v>
      </c>
      <c r="AL410" s="85">
        <f t="shared" si="730"/>
        <v>0</v>
      </c>
      <c r="AM410" s="86">
        <f t="shared" si="731"/>
        <v>1</v>
      </c>
      <c r="AN410" s="85">
        <f t="shared" si="732"/>
        <v>1</v>
      </c>
      <c r="AO410" s="167"/>
      <c r="AP410" s="85">
        <f t="shared" si="712"/>
        <v>0</v>
      </c>
      <c r="AQ410" s="86">
        <f t="shared" si="713"/>
        <v>0</v>
      </c>
      <c r="AR410" s="85">
        <f t="shared" si="733"/>
        <v>0</v>
      </c>
      <c r="AS410" s="86">
        <f t="shared" si="734"/>
        <v>1</v>
      </c>
      <c r="AT410" s="85">
        <f t="shared" si="735"/>
        <v>1</v>
      </c>
      <c r="AU410" s="167"/>
      <c r="AV410" s="85">
        <f t="shared" si="714"/>
        <v>0</v>
      </c>
      <c r="AW410" s="86">
        <f t="shared" si="715"/>
        <v>0</v>
      </c>
      <c r="AX410" s="85">
        <f t="shared" si="736"/>
        <v>0</v>
      </c>
      <c r="AY410" s="86">
        <f t="shared" si="737"/>
        <v>1</v>
      </c>
      <c r="AZ410" s="85">
        <f t="shared" si="738"/>
        <v>1</v>
      </c>
    </row>
    <row r="411" spans="1:52" ht="45">
      <c r="A411" s="182" t="s">
        <v>5091</v>
      </c>
      <c r="B411" s="174" t="s">
        <v>4606</v>
      </c>
      <c r="C411" s="172" t="s">
        <v>4607</v>
      </c>
      <c r="D411" s="174" t="s">
        <v>3969</v>
      </c>
      <c r="E411" s="175">
        <v>1</v>
      </c>
      <c r="F411" s="175"/>
      <c r="G411" s="175"/>
      <c r="H411" s="175"/>
      <c r="I411" s="175"/>
      <c r="J411" s="205">
        <f t="shared" si="774"/>
        <v>1</v>
      </c>
      <c r="K411" s="175"/>
      <c r="L411" s="85">
        <f t="shared" si="716"/>
        <v>0</v>
      </c>
      <c r="M411" s="86">
        <f t="shared" si="717"/>
        <v>0</v>
      </c>
      <c r="N411" s="85">
        <f t="shared" si="718"/>
        <v>0</v>
      </c>
      <c r="O411" s="86">
        <f t="shared" si="719"/>
        <v>1</v>
      </c>
      <c r="P411" s="85">
        <f t="shared" si="720"/>
        <v>1</v>
      </c>
      <c r="Q411" s="185"/>
      <c r="R411" s="85">
        <f t="shared" si="666"/>
        <v>0</v>
      </c>
      <c r="S411" s="86">
        <f t="shared" si="705"/>
        <v>0</v>
      </c>
      <c r="T411" s="85">
        <f t="shared" si="721"/>
        <v>0</v>
      </c>
      <c r="U411" s="86">
        <f t="shared" si="722"/>
        <v>1</v>
      </c>
      <c r="V411" s="85">
        <f t="shared" si="723"/>
        <v>1</v>
      </c>
      <c r="W411" s="167"/>
      <c r="X411" s="85">
        <f t="shared" si="706"/>
        <v>0</v>
      </c>
      <c r="Y411" s="86">
        <f t="shared" si="707"/>
        <v>0</v>
      </c>
      <c r="Z411" s="85">
        <f t="shared" si="724"/>
        <v>0</v>
      </c>
      <c r="AA411" s="86">
        <f t="shared" si="725"/>
        <v>1</v>
      </c>
      <c r="AB411" s="85">
        <f t="shared" si="726"/>
        <v>1</v>
      </c>
      <c r="AC411" s="167"/>
      <c r="AD411" s="85">
        <f t="shared" si="708"/>
        <v>0</v>
      </c>
      <c r="AE411" s="86">
        <f t="shared" si="709"/>
        <v>0</v>
      </c>
      <c r="AF411" s="85">
        <f t="shared" si="727"/>
        <v>0</v>
      </c>
      <c r="AG411" s="86">
        <f t="shared" si="728"/>
        <v>1</v>
      </c>
      <c r="AH411" s="85">
        <f t="shared" si="729"/>
        <v>1</v>
      </c>
      <c r="AI411" s="167"/>
      <c r="AJ411" s="85">
        <f t="shared" si="710"/>
        <v>0</v>
      </c>
      <c r="AK411" s="86">
        <f t="shared" si="711"/>
        <v>0</v>
      </c>
      <c r="AL411" s="85">
        <f t="shared" si="730"/>
        <v>0</v>
      </c>
      <c r="AM411" s="86">
        <f t="shared" si="731"/>
        <v>1</v>
      </c>
      <c r="AN411" s="85">
        <f t="shared" si="732"/>
        <v>1</v>
      </c>
      <c r="AO411" s="167"/>
      <c r="AP411" s="85">
        <f t="shared" si="712"/>
        <v>0</v>
      </c>
      <c r="AQ411" s="86">
        <f t="shared" si="713"/>
        <v>0</v>
      </c>
      <c r="AR411" s="85">
        <f t="shared" si="733"/>
        <v>0</v>
      </c>
      <c r="AS411" s="86">
        <f t="shared" si="734"/>
        <v>1</v>
      </c>
      <c r="AT411" s="85">
        <f t="shared" si="735"/>
        <v>1</v>
      </c>
      <c r="AU411" s="167"/>
      <c r="AV411" s="85">
        <f t="shared" si="714"/>
        <v>0</v>
      </c>
      <c r="AW411" s="86">
        <f t="shared" si="715"/>
        <v>0</v>
      </c>
      <c r="AX411" s="85">
        <f t="shared" si="736"/>
        <v>0</v>
      </c>
      <c r="AY411" s="86">
        <f t="shared" si="737"/>
        <v>1</v>
      </c>
      <c r="AZ411" s="85">
        <f t="shared" si="738"/>
        <v>1</v>
      </c>
    </row>
    <row r="412" spans="1:52" ht="45">
      <c r="A412" s="182" t="s">
        <v>5092</v>
      </c>
      <c r="B412" s="174" t="s">
        <v>4608</v>
      </c>
      <c r="C412" s="172" t="s">
        <v>4609</v>
      </c>
      <c r="D412" s="174" t="s">
        <v>3969</v>
      </c>
      <c r="E412" s="175">
        <v>4</v>
      </c>
      <c r="F412" s="175"/>
      <c r="G412" s="175"/>
      <c r="H412" s="175"/>
      <c r="I412" s="175"/>
      <c r="J412" s="205">
        <f t="shared" si="774"/>
        <v>4</v>
      </c>
      <c r="K412" s="175"/>
      <c r="L412" s="85">
        <f t="shared" si="716"/>
        <v>0</v>
      </c>
      <c r="M412" s="86">
        <f t="shared" si="717"/>
        <v>0</v>
      </c>
      <c r="N412" s="85">
        <f t="shared" si="718"/>
        <v>0</v>
      </c>
      <c r="O412" s="86">
        <f t="shared" si="719"/>
        <v>4</v>
      </c>
      <c r="P412" s="85">
        <f t="shared" si="720"/>
        <v>1</v>
      </c>
      <c r="Q412" s="185"/>
      <c r="R412" s="85">
        <f t="shared" si="666"/>
        <v>0</v>
      </c>
      <c r="S412" s="86">
        <f t="shared" si="705"/>
        <v>0</v>
      </c>
      <c r="T412" s="85">
        <f t="shared" si="721"/>
        <v>0</v>
      </c>
      <c r="U412" s="86">
        <f t="shared" si="722"/>
        <v>4</v>
      </c>
      <c r="V412" s="85">
        <f t="shared" si="723"/>
        <v>1</v>
      </c>
      <c r="W412" s="167"/>
      <c r="X412" s="85">
        <f t="shared" si="706"/>
        <v>0</v>
      </c>
      <c r="Y412" s="86">
        <f t="shared" si="707"/>
        <v>0</v>
      </c>
      <c r="Z412" s="85">
        <f t="shared" si="724"/>
        <v>0</v>
      </c>
      <c r="AA412" s="86">
        <f t="shared" si="725"/>
        <v>4</v>
      </c>
      <c r="AB412" s="85">
        <f t="shared" si="726"/>
        <v>1</v>
      </c>
      <c r="AC412" s="167"/>
      <c r="AD412" s="85">
        <f t="shared" si="708"/>
        <v>0</v>
      </c>
      <c r="AE412" s="86">
        <f t="shared" si="709"/>
        <v>0</v>
      </c>
      <c r="AF412" s="85">
        <f t="shared" si="727"/>
        <v>0</v>
      </c>
      <c r="AG412" s="86">
        <f t="shared" si="728"/>
        <v>4</v>
      </c>
      <c r="AH412" s="85">
        <f t="shared" si="729"/>
        <v>1</v>
      </c>
      <c r="AI412" s="167"/>
      <c r="AJ412" s="85">
        <f t="shared" si="710"/>
        <v>0</v>
      </c>
      <c r="AK412" s="86">
        <f t="shared" si="711"/>
        <v>0</v>
      </c>
      <c r="AL412" s="85">
        <f t="shared" si="730"/>
        <v>0</v>
      </c>
      <c r="AM412" s="86">
        <f t="shared" si="731"/>
        <v>4</v>
      </c>
      <c r="AN412" s="85">
        <f t="shared" si="732"/>
        <v>1</v>
      </c>
      <c r="AO412" s="167"/>
      <c r="AP412" s="85">
        <f t="shared" si="712"/>
        <v>0</v>
      </c>
      <c r="AQ412" s="86">
        <f t="shared" si="713"/>
        <v>0</v>
      </c>
      <c r="AR412" s="85">
        <f t="shared" si="733"/>
        <v>0</v>
      </c>
      <c r="AS412" s="86">
        <f t="shared" si="734"/>
        <v>4</v>
      </c>
      <c r="AT412" s="85">
        <f t="shared" si="735"/>
        <v>1</v>
      </c>
      <c r="AU412" s="167"/>
      <c r="AV412" s="85">
        <f t="shared" si="714"/>
        <v>0</v>
      </c>
      <c r="AW412" s="86">
        <f t="shared" si="715"/>
        <v>0</v>
      </c>
      <c r="AX412" s="85">
        <f t="shared" si="736"/>
        <v>0</v>
      </c>
      <c r="AY412" s="86">
        <f t="shared" si="737"/>
        <v>4</v>
      </c>
      <c r="AZ412" s="85">
        <f t="shared" si="738"/>
        <v>1</v>
      </c>
    </row>
    <row r="413" spans="1:52" ht="45">
      <c r="A413" s="182" t="s">
        <v>5093</v>
      </c>
      <c r="B413" s="174" t="s">
        <v>4610</v>
      </c>
      <c r="C413" s="172" t="s">
        <v>4611</v>
      </c>
      <c r="D413" s="174" t="s">
        <v>3969</v>
      </c>
      <c r="E413" s="175">
        <v>2</v>
      </c>
      <c r="F413" s="175"/>
      <c r="G413" s="175"/>
      <c r="H413" s="175"/>
      <c r="I413" s="175"/>
      <c r="J413" s="205">
        <f t="shared" si="774"/>
        <v>2</v>
      </c>
      <c r="K413" s="175"/>
      <c r="L413" s="85">
        <f t="shared" si="716"/>
        <v>0</v>
      </c>
      <c r="M413" s="86">
        <f t="shared" si="717"/>
        <v>0</v>
      </c>
      <c r="N413" s="85">
        <f t="shared" si="718"/>
        <v>0</v>
      </c>
      <c r="O413" s="86">
        <f t="shared" si="719"/>
        <v>2</v>
      </c>
      <c r="P413" s="85">
        <f t="shared" si="720"/>
        <v>1</v>
      </c>
      <c r="Q413" s="185"/>
      <c r="R413" s="85">
        <f t="shared" si="666"/>
        <v>0</v>
      </c>
      <c r="S413" s="86">
        <f t="shared" si="705"/>
        <v>0</v>
      </c>
      <c r="T413" s="85">
        <f t="shared" si="721"/>
        <v>0</v>
      </c>
      <c r="U413" s="86">
        <f t="shared" si="722"/>
        <v>2</v>
      </c>
      <c r="V413" s="85">
        <f t="shared" si="723"/>
        <v>1</v>
      </c>
      <c r="W413" s="167"/>
      <c r="X413" s="85">
        <f t="shared" si="706"/>
        <v>0</v>
      </c>
      <c r="Y413" s="86">
        <f t="shared" si="707"/>
        <v>0</v>
      </c>
      <c r="Z413" s="85">
        <f t="shared" si="724"/>
        <v>0</v>
      </c>
      <c r="AA413" s="86">
        <f t="shared" si="725"/>
        <v>2</v>
      </c>
      <c r="AB413" s="85">
        <f t="shared" si="726"/>
        <v>1</v>
      </c>
      <c r="AC413" s="167"/>
      <c r="AD413" s="85">
        <f t="shared" si="708"/>
        <v>0</v>
      </c>
      <c r="AE413" s="86">
        <f t="shared" si="709"/>
        <v>0</v>
      </c>
      <c r="AF413" s="85">
        <f t="shared" si="727"/>
        <v>0</v>
      </c>
      <c r="AG413" s="86">
        <f t="shared" si="728"/>
        <v>2</v>
      </c>
      <c r="AH413" s="85">
        <f t="shared" si="729"/>
        <v>1</v>
      </c>
      <c r="AI413" s="167"/>
      <c r="AJ413" s="85">
        <f t="shared" si="710"/>
        <v>0</v>
      </c>
      <c r="AK413" s="86">
        <f t="shared" si="711"/>
        <v>0</v>
      </c>
      <c r="AL413" s="85">
        <f t="shared" si="730"/>
        <v>0</v>
      </c>
      <c r="AM413" s="86">
        <f t="shared" si="731"/>
        <v>2</v>
      </c>
      <c r="AN413" s="85">
        <f t="shared" si="732"/>
        <v>1</v>
      </c>
      <c r="AO413" s="167"/>
      <c r="AP413" s="85">
        <f t="shared" si="712"/>
        <v>0</v>
      </c>
      <c r="AQ413" s="86">
        <f t="shared" si="713"/>
        <v>0</v>
      </c>
      <c r="AR413" s="85">
        <f t="shared" si="733"/>
        <v>0</v>
      </c>
      <c r="AS413" s="86">
        <f t="shared" si="734"/>
        <v>2</v>
      </c>
      <c r="AT413" s="85">
        <f t="shared" si="735"/>
        <v>1</v>
      </c>
      <c r="AU413" s="167"/>
      <c r="AV413" s="85">
        <f t="shared" si="714"/>
        <v>0</v>
      </c>
      <c r="AW413" s="86">
        <f t="shared" si="715"/>
        <v>0</v>
      </c>
      <c r="AX413" s="85">
        <f t="shared" si="736"/>
        <v>0</v>
      </c>
      <c r="AY413" s="86">
        <f t="shared" si="737"/>
        <v>2</v>
      </c>
      <c r="AZ413" s="85">
        <f t="shared" si="738"/>
        <v>1</v>
      </c>
    </row>
    <row r="414" spans="1:52" ht="22.5">
      <c r="A414" s="182" t="s">
        <v>5094</v>
      </c>
      <c r="B414" s="174" t="s">
        <v>4612</v>
      </c>
      <c r="C414" s="172" t="s">
        <v>4613</v>
      </c>
      <c r="D414" s="174" t="s">
        <v>3969</v>
      </c>
      <c r="E414" s="175">
        <v>4</v>
      </c>
      <c r="F414" s="175"/>
      <c r="G414" s="175"/>
      <c r="H414" s="175"/>
      <c r="I414" s="175"/>
      <c r="J414" s="205">
        <f t="shared" si="774"/>
        <v>4</v>
      </c>
      <c r="K414" s="175"/>
      <c r="L414" s="85">
        <f t="shared" si="716"/>
        <v>0</v>
      </c>
      <c r="M414" s="86">
        <f t="shared" si="717"/>
        <v>0</v>
      </c>
      <c r="N414" s="85">
        <f t="shared" si="718"/>
        <v>0</v>
      </c>
      <c r="O414" s="86">
        <f t="shared" si="719"/>
        <v>4</v>
      </c>
      <c r="P414" s="85">
        <f t="shared" si="720"/>
        <v>1</v>
      </c>
      <c r="Q414" s="185"/>
      <c r="R414" s="85">
        <f t="shared" si="666"/>
        <v>0</v>
      </c>
      <c r="S414" s="86">
        <f t="shared" si="705"/>
        <v>0</v>
      </c>
      <c r="T414" s="85">
        <f t="shared" si="721"/>
        <v>0</v>
      </c>
      <c r="U414" s="86">
        <f t="shared" si="722"/>
        <v>4</v>
      </c>
      <c r="V414" s="85">
        <f t="shared" si="723"/>
        <v>1</v>
      </c>
      <c r="W414" s="167"/>
      <c r="X414" s="85">
        <f t="shared" si="706"/>
        <v>0</v>
      </c>
      <c r="Y414" s="86">
        <f t="shared" si="707"/>
        <v>0</v>
      </c>
      <c r="Z414" s="85">
        <f t="shared" si="724"/>
        <v>0</v>
      </c>
      <c r="AA414" s="86">
        <f t="shared" si="725"/>
        <v>4</v>
      </c>
      <c r="AB414" s="85">
        <f t="shared" si="726"/>
        <v>1</v>
      </c>
      <c r="AC414" s="167"/>
      <c r="AD414" s="85">
        <f t="shared" si="708"/>
        <v>0</v>
      </c>
      <c r="AE414" s="86">
        <f t="shared" si="709"/>
        <v>0</v>
      </c>
      <c r="AF414" s="85">
        <f t="shared" si="727"/>
        <v>0</v>
      </c>
      <c r="AG414" s="86">
        <f t="shared" si="728"/>
        <v>4</v>
      </c>
      <c r="AH414" s="85">
        <f t="shared" si="729"/>
        <v>1</v>
      </c>
      <c r="AI414" s="167"/>
      <c r="AJ414" s="85">
        <f t="shared" si="710"/>
        <v>0</v>
      </c>
      <c r="AK414" s="86">
        <f t="shared" si="711"/>
        <v>0</v>
      </c>
      <c r="AL414" s="85">
        <f t="shared" si="730"/>
        <v>0</v>
      </c>
      <c r="AM414" s="86">
        <f t="shared" si="731"/>
        <v>4</v>
      </c>
      <c r="AN414" s="85">
        <f t="shared" si="732"/>
        <v>1</v>
      </c>
      <c r="AO414" s="167"/>
      <c r="AP414" s="85">
        <f t="shared" si="712"/>
        <v>0</v>
      </c>
      <c r="AQ414" s="86">
        <f t="shared" si="713"/>
        <v>0</v>
      </c>
      <c r="AR414" s="85">
        <f t="shared" si="733"/>
        <v>0</v>
      </c>
      <c r="AS414" s="86">
        <f t="shared" si="734"/>
        <v>4</v>
      </c>
      <c r="AT414" s="85">
        <f t="shared" si="735"/>
        <v>1</v>
      </c>
      <c r="AU414" s="167"/>
      <c r="AV414" s="85">
        <f t="shared" si="714"/>
        <v>0</v>
      </c>
      <c r="AW414" s="86">
        <f t="shared" si="715"/>
        <v>0</v>
      </c>
      <c r="AX414" s="85">
        <f t="shared" si="736"/>
        <v>0</v>
      </c>
      <c r="AY414" s="86">
        <f t="shared" si="737"/>
        <v>4</v>
      </c>
      <c r="AZ414" s="85">
        <f t="shared" si="738"/>
        <v>1</v>
      </c>
    </row>
    <row r="415" spans="1:52" ht="22.5">
      <c r="A415" s="182" t="s">
        <v>5095</v>
      </c>
      <c r="B415" s="174" t="s">
        <v>4614</v>
      </c>
      <c r="C415" s="172" t="s">
        <v>4615</v>
      </c>
      <c r="D415" s="174" t="s">
        <v>3969</v>
      </c>
      <c r="E415" s="175">
        <v>3</v>
      </c>
      <c r="F415" s="175"/>
      <c r="G415" s="175"/>
      <c r="H415" s="175"/>
      <c r="I415" s="175"/>
      <c r="J415" s="205">
        <f t="shared" si="774"/>
        <v>3</v>
      </c>
      <c r="K415" s="175"/>
      <c r="L415" s="85">
        <f t="shared" si="716"/>
        <v>0</v>
      </c>
      <c r="M415" s="86">
        <f t="shared" si="717"/>
        <v>0</v>
      </c>
      <c r="N415" s="85">
        <f t="shared" si="718"/>
        <v>0</v>
      </c>
      <c r="O415" s="86">
        <f t="shared" si="719"/>
        <v>3</v>
      </c>
      <c r="P415" s="85">
        <f t="shared" si="720"/>
        <v>1</v>
      </c>
      <c r="Q415" s="185"/>
      <c r="R415" s="85">
        <f t="shared" ref="R415:R445" si="775">IF($C415="","",Q415/$E415)</f>
        <v>0</v>
      </c>
      <c r="S415" s="86">
        <f t="shared" si="705"/>
        <v>0</v>
      </c>
      <c r="T415" s="85">
        <f t="shared" si="721"/>
        <v>0</v>
      </c>
      <c r="U415" s="86">
        <f t="shared" si="722"/>
        <v>3</v>
      </c>
      <c r="V415" s="85">
        <f t="shared" si="723"/>
        <v>1</v>
      </c>
      <c r="W415" s="167"/>
      <c r="X415" s="85">
        <f t="shared" si="706"/>
        <v>0</v>
      </c>
      <c r="Y415" s="86">
        <f t="shared" si="707"/>
        <v>0</v>
      </c>
      <c r="Z415" s="85">
        <f t="shared" si="724"/>
        <v>0</v>
      </c>
      <c r="AA415" s="86">
        <f t="shared" si="725"/>
        <v>3</v>
      </c>
      <c r="AB415" s="85">
        <f t="shared" si="726"/>
        <v>1</v>
      </c>
      <c r="AC415" s="167"/>
      <c r="AD415" s="85">
        <f t="shared" si="708"/>
        <v>0</v>
      </c>
      <c r="AE415" s="86">
        <f t="shared" si="709"/>
        <v>0</v>
      </c>
      <c r="AF415" s="85">
        <f t="shared" si="727"/>
        <v>0</v>
      </c>
      <c r="AG415" s="86">
        <f t="shared" si="728"/>
        <v>3</v>
      </c>
      <c r="AH415" s="85">
        <f t="shared" si="729"/>
        <v>1</v>
      </c>
      <c r="AI415" s="167"/>
      <c r="AJ415" s="85">
        <f t="shared" si="710"/>
        <v>0</v>
      </c>
      <c r="AK415" s="86">
        <f t="shared" si="711"/>
        <v>0</v>
      </c>
      <c r="AL415" s="85">
        <f t="shared" si="730"/>
        <v>0</v>
      </c>
      <c r="AM415" s="86">
        <f t="shared" si="731"/>
        <v>3</v>
      </c>
      <c r="AN415" s="85">
        <f t="shared" si="732"/>
        <v>1</v>
      </c>
      <c r="AO415" s="167"/>
      <c r="AP415" s="85">
        <f t="shared" si="712"/>
        <v>0</v>
      </c>
      <c r="AQ415" s="86">
        <f t="shared" si="713"/>
        <v>0</v>
      </c>
      <c r="AR415" s="85">
        <f t="shared" si="733"/>
        <v>0</v>
      </c>
      <c r="AS415" s="86">
        <f t="shared" si="734"/>
        <v>3</v>
      </c>
      <c r="AT415" s="85">
        <f t="shared" si="735"/>
        <v>1</v>
      </c>
      <c r="AU415" s="167"/>
      <c r="AV415" s="85">
        <f t="shared" si="714"/>
        <v>0</v>
      </c>
      <c r="AW415" s="86">
        <f t="shared" si="715"/>
        <v>0</v>
      </c>
      <c r="AX415" s="85">
        <f t="shared" si="736"/>
        <v>0</v>
      </c>
      <c r="AY415" s="86">
        <f t="shared" si="737"/>
        <v>3</v>
      </c>
      <c r="AZ415" s="85">
        <f t="shared" si="738"/>
        <v>1</v>
      </c>
    </row>
    <row r="416" spans="1:52" ht="33.75">
      <c r="A416" s="182" t="s">
        <v>5096</v>
      </c>
      <c r="B416" s="174" t="s">
        <v>4616</v>
      </c>
      <c r="C416" s="172" t="s">
        <v>4617</v>
      </c>
      <c r="D416" s="174" t="s">
        <v>3988</v>
      </c>
      <c r="E416" s="175">
        <v>4</v>
      </c>
      <c r="F416" s="175"/>
      <c r="G416" s="175"/>
      <c r="H416" s="175"/>
      <c r="I416" s="175"/>
      <c r="J416" s="205">
        <f t="shared" si="774"/>
        <v>4</v>
      </c>
      <c r="K416" s="175"/>
      <c r="L416" s="85">
        <f t="shared" si="716"/>
        <v>0</v>
      </c>
      <c r="M416" s="86">
        <f t="shared" si="717"/>
        <v>0</v>
      </c>
      <c r="N416" s="85">
        <f t="shared" si="718"/>
        <v>0</v>
      </c>
      <c r="O416" s="86">
        <f t="shared" si="719"/>
        <v>4</v>
      </c>
      <c r="P416" s="85">
        <f t="shared" si="720"/>
        <v>1</v>
      </c>
      <c r="Q416" s="185"/>
      <c r="R416" s="85">
        <f t="shared" si="775"/>
        <v>0</v>
      </c>
      <c r="S416" s="86">
        <f t="shared" si="705"/>
        <v>0</v>
      </c>
      <c r="T416" s="85">
        <f t="shared" si="721"/>
        <v>0</v>
      </c>
      <c r="U416" s="86">
        <f t="shared" si="722"/>
        <v>4</v>
      </c>
      <c r="V416" s="85">
        <f t="shared" si="723"/>
        <v>1</v>
      </c>
      <c r="W416" s="167"/>
      <c r="X416" s="85">
        <f t="shared" si="706"/>
        <v>0</v>
      </c>
      <c r="Y416" s="86">
        <f t="shared" si="707"/>
        <v>0</v>
      </c>
      <c r="Z416" s="85">
        <f t="shared" si="724"/>
        <v>0</v>
      </c>
      <c r="AA416" s="86">
        <f t="shared" si="725"/>
        <v>4</v>
      </c>
      <c r="AB416" s="85">
        <f t="shared" si="726"/>
        <v>1</v>
      </c>
      <c r="AC416" s="167"/>
      <c r="AD416" s="85">
        <f t="shared" si="708"/>
        <v>0</v>
      </c>
      <c r="AE416" s="86">
        <f t="shared" si="709"/>
        <v>0</v>
      </c>
      <c r="AF416" s="85">
        <f t="shared" si="727"/>
        <v>0</v>
      </c>
      <c r="AG416" s="86">
        <f t="shared" si="728"/>
        <v>4</v>
      </c>
      <c r="AH416" s="85">
        <f t="shared" si="729"/>
        <v>1</v>
      </c>
      <c r="AI416" s="167"/>
      <c r="AJ416" s="85">
        <f t="shared" si="710"/>
        <v>0</v>
      </c>
      <c r="AK416" s="86">
        <f t="shared" si="711"/>
        <v>0</v>
      </c>
      <c r="AL416" s="85">
        <f t="shared" si="730"/>
        <v>0</v>
      </c>
      <c r="AM416" s="86">
        <f t="shared" si="731"/>
        <v>4</v>
      </c>
      <c r="AN416" s="85">
        <f t="shared" si="732"/>
        <v>1</v>
      </c>
      <c r="AO416" s="167"/>
      <c r="AP416" s="85">
        <f t="shared" si="712"/>
        <v>0</v>
      </c>
      <c r="AQ416" s="86">
        <f t="shared" si="713"/>
        <v>0</v>
      </c>
      <c r="AR416" s="85">
        <f t="shared" si="733"/>
        <v>0</v>
      </c>
      <c r="AS416" s="86">
        <f t="shared" si="734"/>
        <v>4</v>
      </c>
      <c r="AT416" s="85">
        <f t="shared" si="735"/>
        <v>1</v>
      </c>
      <c r="AU416" s="167"/>
      <c r="AV416" s="85">
        <f t="shared" si="714"/>
        <v>0</v>
      </c>
      <c r="AW416" s="86">
        <f t="shared" si="715"/>
        <v>0</v>
      </c>
      <c r="AX416" s="85">
        <f t="shared" si="736"/>
        <v>0</v>
      </c>
      <c r="AY416" s="86">
        <f t="shared" si="737"/>
        <v>4</v>
      </c>
      <c r="AZ416" s="85">
        <f t="shared" si="738"/>
        <v>1</v>
      </c>
    </row>
    <row r="417" spans="1:52" ht="22.5">
      <c r="A417" s="182" t="s">
        <v>5097</v>
      </c>
      <c r="B417" s="174" t="s">
        <v>4618</v>
      </c>
      <c r="C417" s="172" t="s">
        <v>4619</v>
      </c>
      <c r="D417" s="174" t="s">
        <v>3988</v>
      </c>
      <c r="E417" s="175">
        <v>1</v>
      </c>
      <c r="F417" s="175"/>
      <c r="G417" s="175"/>
      <c r="H417" s="175"/>
      <c r="I417" s="175"/>
      <c r="J417" s="205">
        <f t="shared" si="774"/>
        <v>1</v>
      </c>
      <c r="K417" s="175"/>
      <c r="L417" s="85">
        <f t="shared" si="716"/>
        <v>0</v>
      </c>
      <c r="M417" s="86">
        <f t="shared" si="717"/>
        <v>0</v>
      </c>
      <c r="N417" s="85">
        <f t="shared" si="718"/>
        <v>0</v>
      </c>
      <c r="O417" s="86">
        <f t="shared" si="719"/>
        <v>1</v>
      </c>
      <c r="P417" s="85">
        <f t="shared" si="720"/>
        <v>1</v>
      </c>
      <c r="Q417" s="185"/>
      <c r="R417" s="85">
        <f t="shared" si="775"/>
        <v>0</v>
      </c>
      <c r="S417" s="86">
        <f t="shared" si="705"/>
        <v>0</v>
      </c>
      <c r="T417" s="85">
        <f t="shared" si="721"/>
        <v>0</v>
      </c>
      <c r="U417" s="86">
        <f t="shared" si="722"/>
        <v>1</v>
      </c>
      <c r="V417" s="85">
        <f t="shared" si="723"/>
        <v>1</v>
      </c>
      <c r="W417" s="167"/>
      <c r="X417" s="85">
        <f t="shared" si="706"/>
        <v>0</v>
      </c>
      <c r="Y417" s="86">
        <f t="shared" si="707"/>
        <v>0</v>
      </c>
      <c r="Z417" s="85">
        <f t="shared" si="724"/>
        <v>0</v>
      </c>
      <c r="AA417" s="86">
        <f t="shared" si="725"/>
        <v>1</v>
      </c>
      <c r="AB417" s="85">
        <f t="shared" si="726"/>
        <v>1</v>
      </c>
      <c r="AC417" s="167"/>
      <c r="AD417" s="85">
        <f t="shared" si="708"/>
        <v>0</v>
      </c>
      <c r="AE417" s="86">
        <f t="shared" si="709"/>
        <v>0</v>
      </c>
      <c r="AF417" s="85">
        <f t="shared" si="727"/>
        <v>0</v>
      </c>
      <c r="AG417" s="86">
        <f t="shared" si="728"/>
        <v>1</v>
      </c>
      <c r="AH417" s="85">
        <f t="shared" si="729"/>
        <v>1</v>
      </c>
      <c r="AI417" s="167"/>
      <c r="AJ417" s="85">
        <f t="shared" si="710"/>
        <v>0</v>
      </c>
      <c r="AK417" s="86">
        <f t="shared" si="711"/>
        <v>0</v>
      </c>
      <c r="AL417" s="85">
        <f t="shared" si="730"/>
        <v>0</v>
      </c>
      <c r="AM417" s="86">
        <f t="shared" si="731"/>
        <v>1</v>
      </c>
      <c r="AN417" s="85">
        <f t="shared" si="732"/>
        <v>1</v>
      </c>
      <c r="AO417" s="167"/>
      <c r="AP417" s="85">
        <f t="shared" si="712"/>
        <v>0</v>
      </c>
      <c r="AQ417" s="86">
        <f t="shared" si="713"/>
        <v>0</v>
      </c>
      <c r="AR417" s="85">
        <f t="shared" si="733"/>
        <v>0</v>
      </c>
      <c r="AS417" s="86">
        <f t="shared" si="734"/>
        <v>1</v>
      </c>
      <c r="AT417" s="85">
        <f t="shared" si="735"/>
        <v>1</v>
      </c>
      <c r="AU417" s="167"/>
      <c r="AV417" s="85">
        <f t="shared" si="714"/>
        <v>0</v>
      </c>
      <c r="AW417" s="86">
        <f t="shared" si="715"/>
        <v>0</v>
      </c>
      <c r="AX417" s="85">
        <f t="shared" si="736"/>
        <v>0</v>
      </c>
      <c r="AY417" s="86">
        <f t="shared" si="737"/>
        <v>1</v>
      </c>
      <c r="AZ417" s="85">
        <f t="shared" si="738"/>
        <v>1</v>
      </c>
    </row>
    <row r="418" spans="1:52" ht="33.75">
      <c r="A418" s="182" t="s">
        <v>5098</v>
      </c>
      <c r="B418" s="174" t="s">
        <v>4620</v>
      </c>
      <c r="C418" s="172" t="s">
        <v>4621</v>
      </c>
      <c r="D418" s="174" t="s">
        <v>3988</v>
      </c>
      <c r="E418" s="175">
        <v>1</v>
      </c>
      <c r="F418" s="175"/>
      <c r="G418" s="175"/>
      <c r="H418" s="175"/>
      <c r="I418" s="175"/>
      <c r="J418" s="205">
        <f t="shared" si="774"/>
        <v>1</v>
      </c>
      <c r="K418" s="175"/>
      <c r="L418" s="85">
        <f t="shared" si="716"/>
        <v>0</v>
      </c>
      <c r="M418" s="86">
        <f t="shared" si="717"/>
        <v>0</v>
      </c>
      <c r="N418" s="85">
        <f t="shared" si="718"/>
        <v>0</v>
      </c>
      <c r="O418" s="86">
        <f t="shared" si="719"/>
        <v>1</v>
      </c>
      <c r="P418" s="85">
        <f t="shared" si="720"/>
        <v>1</v>
      </c>
      <c r="Q418" s="185"/>
      <c r="R418" s="85">
        <f t="shared" si="775"/>
        <v>0</v>
      </c>
      <c r="S418" s="86">
        <f t="shared" si="705"/>
        <v>0</v>
      </c>
      <c r="T418" s="85">
        <f t="shared" si="721"/>
        <v>0</v>
      </c>
      <c r="U418" s="86">
        <f t="shared" si="722"/>
        <v>1</v>
      </c>
      <c r="V418" s="85">
        <f t="shared" si="723"/>
        <v>1</v>
      </c>
      <c r="W418" s="167"/>
      <c r="X418" s="85">
        <f t="shared" si="706"/>
        <v>0</v>
      </c>
      <c r="Y418" s="86">
        <f t="shared" si="707"/>
        <v>0</v>
      </c>
      <c r="Z418" s="85">
        <f t="shared" si="724"/>
        <v>0</v>
      </c>
      <c r="AA418" s="86">
        <f t="shared" si="725"/>
        <v>1</v>
      </c>
      <c r="AB418" s="85">
        <f t="shared" si="726"/>
        <v>1</v>
      </c>
      <c r="AC418" s="167"/>
      <c r="AD418" s="85">
        <f t="shared" si="708"/>
        <v>0</v>
      </c>
      <c r="AE418" s="86">
        <f t="shared" si="709"/>
        <v>0</v>
      </c>
      <c r="AF418" s="85">
        <f t="shared" si="727"/>
        <v>0</v>
      </c>
      <c r="AG418" s="86">
        <f t="shared" si="728"/>
        <v>1</v>
      </c>
      <c r="AH418" s="85">
        <f t="shared" si="729"/>
        <v>1</v>
      </c>
      <c r="AI418" s="167"/>
      <c r="AJ418" s="85">
        <f t="shared" si="710"/>
        <v>0</v>
      </c>
      <c r="AK418" s="86">
        <f t="shared" si="711"/>
        <v>0</v>
      </c>
      <c r="AL418" s="85">
        <f t="shared" si="730"/>
        <v>0</v>
      </c>
      <c r="AM418" s="86">
        <f t="shared" si="731"/>
        <v>1</v>
      </c>
      <c r="AN418" s="85">
        <f t="shared" si="732"/>
        <v>1</v>
      </c>
      <c r="AO418" s="167"/>
      <c r="AP418" s="85">
        <f t="shared" si="712"/>
        <v>0</v>
      </c>
      <c r="AQ418" s="86">
        <f t="shared" si="713"/>
        <v>0</v>
      </c>
      <c r="AR418" s="85">
        <f t="shared" si="733"/>
        <v>0</v>
      </c>
      <c r="AS418" s="86">
        <f t="shared" si="734"/>
        <v>1</v>
      </c>
      <c r="AT418" s="85">
        <f t="shared" si="735"/>
        <v>1</v>
      </c>
      <c r="AU418" s="167"/>
      <c r="AV418" s="85">
        <f t="shared" si="714"/>
        <v>0</v>
      </c>
      <c r="AW418" s="86">
        <f t="shared" si="715"/>
        <v>0</v>
      </c>
      <c r="AX418" s="85">
        <f t="shared" si="736"/>
        <v>0</v>
      </c>
      <c r="AY418" s="86">
        <f t="shared" si="737"/>
        <v>1</v>
      </c>
      <c r="AZ418" s="85">
        <f t="shared" si="738"/>
        <v>1</v>
      </c>
    </row>
    <row r="419" spans="1:52" ht="22.5">
      <c r="A419" s="182" t="s">
        <v>5099</v>
      </c>
      <c r="B419" s="174" t="s">
        <v>4622</v>
      </c>
      <c r="C419" s="172" t="s">
        <v>4623</v>
      </c>
      <c r="D419" s="174" t="s">
        <v>3988</v>
      </c>
      <c r="E419" s="175">
        <v>2</v>
      </c>
      <c r="F419" s="175"/>
      <c r="G419" s="175"/>
      <c r="H419" s="175"/>
      <c r="I419" s="175"/>
      <c r="J419" s="205">
        <f t="shared" si="774"/>
        <v>2</v>
      </c>
      <c r="K419" s="175"/>
      <c r="L419" s="85">
        <f t="shared" si="716"/>
        <v>0</v>
      </c>
      <c r="M419" s="86">
        <f t="shared" si="717"/>
        <v>0</v>
      </c>
      <c r="N419" s="85">
        <f t="shared" si="718"/>
        <v>0</v>
      </c>
      <c r="O419" s="86">
        <f t="shared" si="719"/>
        <v>2</v>
      </c>
      <c r="P419" s="85">
        <f t="shared" si="720"/>
        <v>1</v>
      </c>
      <c r="Q419" s="185"/>
      <c r="R419" s="85">
        <f t="shared" si="775"/>
        <v>0</v>
      </c>
      <c r="S419" s="86">
        <f t="shared" si="705"/>
        <v>0</v>
      </c>
      <c r="T419" s="85">
        <f t="shared" si="721"/>
        <v>0</v>
      </c>
      <c r="U419" s="86">
        <f t="shared" si="722"/>
        <v>2</v>
      </c>
      <c r="V419" s="85">
        <f t="shared" si="723"/>
        <v>1</v>
      </c>
      <c r="W419" s="167"/>
      <c r="X419" s="85">
        <f t="shared" si="706"/>
        <v>0</v>
      </c>
      <c r="Y419" s="86">
        <f t="shared" si="707"/>
        <v>0</v>
      </c>
      <c r="Z419" s="85">
        <f t="shared" si="724"/>
        <v>0</v>
      </c>
      <c r="AA419" s="86">
        <f t="shared" si="725"/>
        <v>2</v>
      </c>
      <c r="AB419" s="85">
        <f t="shared" si="726"/>
        <v>1</v>
      </c>
      <c r="AC419" s="167"/>
      <c r="AD419" s="85">
        <f t="shared" si="708"/>
        <v>0</v>
      </c>
      <c r="AE419" s="86">
        <f t="shared" si="709"/>
        <v>0</v>
      </c>
      <c r="AF419" s="85">
        <f t="shared" si="727"/>
        <v>0</v>
      </c>
      <c r="AG419" s="86">
        <f t="shared" si="728"/>
        <v>2</v>
      </c>
      <c r="AH419" s="85">
        <f t="shared" si="729"/>
        <v>1</v>
      </c>
      <c r="AI419" s="167"/>
      <c r="AJ419" s="85">
        <f t="shared" si="710"/>
        <v>0</v>
      </c>
      <c r="AK419" s="86">
        <f t="shared" si="711"/>
        <v>0</v>
      </c>
      <c r="AL419" s="85">
        <f t="shared" si="730"/>
        <v>0</v>
      </c>
      <c r="AM419" s="86">
        <f t="shared" si="731"/>
        <v>2</v>
      </c>
      <c r="AN419" s="85">
        <f t="shared" si="732"/>
        <v>1</v>
      </c>
      <c r="AO419" s="167"/>
      <c r="AP419" s="85">
        <f t="shared" si="712"/>
        <v>0</v>
      </c>
      <c r="AQ419" s="86">
        <f t="shared" si="713"/>
        <v>0</v>
      </c>
      <c r="AR419" s="85">
        <f t="shared" si="733"/>
        <v>0</v>
      </c>
      <c r="AS419" s="86">
        <f t="shared" si="734"/>
        <v>2</v>
      </c>
      <c r="AT419" s="85">
        <f t="shared" si="735"/>
        <v>1</v>
      </c>
      <c r="AU419" s="167"/>
      <c r="AV419" s="85">
        <f t="shared" si="714"/>
        <v>0</v>
      </c>
      <c r="AW419" s="86">
        <f t="shared" si="715"/>
        <v>0</v>
      </c>
      <c r="AX419" s="85">
        <f t="shared" si="736"/>
        <v>0</v>
      </c>
      <c r="AY419" s="86">
        <f t="shared" si="737"/>
        <v>2</v>
      </c>
      <c r="AZ419" s="85">
        <f t="shared" si="738"/>
        <v>1</v>
      </c>
    </row>
    <row r="420" spans="1:52" ht="22.5">
      <c r="A420" s="182" t="s">
        <v>5100</v>
      </c>
      <c r="B420" s="174" t="s">
        <v>4624</v>
      </c>
      <c r="C420" s="172" t="s">
        <v>4625</v>
      </c>
      <c r="D420" s="174" t="s">
        <v>3988</v>
      </c>
      <c r="E420" s="175">
        <v>1</v>
      </c>
      <c r="F420" s="175"/>
      <c r="G420" s="175"/>
      <c r="H420" s="175"/>
      <c r="I420" s="175"/>
      <c r="J420" s="205">
        <f t="shared" si="774"/>
        <v>1</v>
      </c>
      <c r="K420" s="175"/>
      <c r="L420" s="85">
        <f t="shared" si="716"/>
        <v>0</v>
      </c>
      <c r="M420" s="86">
        <f t="shared" si="717"/>
        <v>0</v>
      </c>
      <c r="N420" s="85">
        <f t="shared" si="718"/>
        <v>0</v>
      </c>
      <c r="O420" s="86">
        <f t="shared" si="719"/>
        <v>1</v>
      </c>
      <c r="P420" s="85">
        <f t="shared" si="720"/>
        <v>1</v>
      </c>
      <c r="Q420" s="185"/>
      <c r="R420" s="85">
        <f t="shared" si="775"/>
        <v>0</v>
      </c>
      <c r="S420" s="86">
        <f t="shared" si="705"/>
        <v>0</v>
      </c>
      <c r="T420" s="85">
        <f t="shared" si="721"/>
        <v>0</v>
      </c>
      <c r="U420" s="86">
        <f t="shared" si="722"/>
        <v>1</v>
      </c>
      <c r="V420" s="85">
        <f t="shared" si="723"/>
        <v>1</v>
      </c>
      <c r="W420" s="167"/>
      <c r="X420" s="85">
        <f t="shared" si="706"/>
        <v>0</v>
      </c>
      <c r="Y420" s="86">
        <f t="shared" si="707"/>
        <v>0</v>
      </c>
      <c r="Z420" s="85">
        <f t="shared" si="724"/>
        <v>0</v>
      </c>
      <c r="AA420" s="86">
        <f t="shared" si="725"/>
        <v>1</v>
      </c>
      <c r="AB420" s="85">
        <f t="shared" si="726"/>
        <v>1</v>
      </c>
      <c r="AC420" s="167"/>
      <c r="AD420" s="85">
        <f t="shared" si="708"/>
        <v>0</v>
      </c>
      <c r="AE420" s="86">
        <f t="shared" si="709"/>
        <v>0</v>
      </c>
      <c r="AF420" s="85">
        <f t="shared" si="727"/>
        <v>0</v>
      </c>
      <c r="AG420" s="86">
        <f t="shared" si="728"/>
        <v>1</v>
      </c>
      <c r="AH420" s="85">
        <f t="shared" si="729"/>
        <v>1</v>
      </c>
      <c r="AI420" s="167"/>
      <c r="AJ420" s="85">
        <f t="shared" si="710"/>
        <v>0</v>
      </c>
      <c r="AK420" s="86">
        <f t="shared" si="711"/>
        <v>0</v>
      </c>
      <c r="AL420" s="85">
        <f t="shared" si="730"/>
        <v>0</v>
      </c>
      <c r="AM420" s="86">
        <f t="shared" si="731"/>
        <v>1</v>
      </c>
      <c r="AN420" s="85">
        <f t="shared" si="732"/>
        <v>1</v>
      </c>
      <c r="AO420" s="167"/>
      <c r="AP420" s="85">
        <f t="shared" si="712"/>
        <v>0</v>
      </c>
      <c r="AQ420" s="86">
        <f t="shared" si="713"/>
        <v>0</v>
      </c>
      <c r="AR420" s="85">
        <f t="shared" si="733"/>
        <v>0</v>
      </c>
      <c r="AS420" s="86">
        <f t="shared" si="734"/>
        <v>1</v>
      </c>
      <c r="AT420" s="85">
        <f t="shared" si="735"/>
        <v>1</v>
      </c>
      <c r="AU420" s="167"/>
      <c r="AV420" s="85">
        <f t="shared" si="714"/>
        <v>0</v>
      </c>
      <c r="AW420" s="86">
        <f t="shared" si="715"/>
        <v>0</v>
      </c>
      <c r="AX420" s="85">
        <f t="shared" si="736"/>
        <v>0</v>
      </c>
      <c r="AY420" s="86">
        <f t="shared" si="737"/>
        <v>1</v>
      </c>
      <c r="AZ420" s="85">
        <f t="shared" si="738"/>
        <v>1</v>
      </c>
    </row>
    <row r="421" spans="1:52" ht="45">
      <c r="A421" s="182" t="s">
        <v>5101</v>
      </c>
      <c r="B421" s="174" t="s">
        <v>4626</v>
      </c>
      <c r="C421" s="172" t="s">
        <v>4627</v>
      </c>
      <c r="D421" s="174" t="s">
        <v>3969</v>
      </c>
      <c r="E421" s="175">
        <v>1</v>
      </c>
      <c r="F421" s="175"/>
      <c r="G421" s="175"/>
      <c r="H421" s="175"/>
      <c r="I421" s="175"/>
      <c r="J421" s="205">
        <f t="shared" si="774"/>
        <v>1</v>
      </c>
      <c r="K421" s="175"/>
      <c r="L421" s="85">
        <f t="shared" si="716"/>
        <v>0</v>
      </c>
      <c r="M421" s="86">
        <f t="shared" si="717"/>
        <v>0</v>
      </c>
      <c r="N421" s="85">
        <f t="shared" si="718"/>
        <v>0</v>
      </c>
      <c r="O421" s="86">
        <f t="shared" si="719"/>
        <v>1</v>
      </c>
      <c r="P421" s="85">
        <f t="shared" si="720"/>
        <v>1</v>
      </c>
      <c r="Q421" s="185"/>
      <c r="R421" s="85">
        <f t="shared" si="775"/>
        <v>0</v>
      </c>
      <c r="S421" s="86">
        <f t="shared" si="705"/>
        <v>0</v>
      </c>
      <c r="T421" s="85">
        <f t="shared" si="721"/>
        <v>0</v>
      </c>
      <c r="U421" s="86">
        <f t="shared" si="722"/>
        <v>1</v>
      </c>
      <c r="V421" s="85">
        <f t="shared" si="723"/>
        <v>1</v>
      </c>
      <c r="W421" s="167"/>
      <c r="X421" s="85">
        <f t="shared" si="706"/>
        <v>0</v>
      </c>
      <c r="Y421" s="86">
        <f t="shared" si="707"/>
        <v>0</v>
      </c>
      <c r="Z421" s="85">
        <f t="shared" si="724"/>
        <v>0</v>
      </c>
      <c r="AA421" s="86">
        <f t="shared" si="725"/>
        <v>1</v>
      </c>
      <c r="AB421" s="85">
        <f t="shared" si="726"/>
        <v>1</v>
      </c>
      <c r="AC421" s="167"/>
      <c r="AD421" s="85">
        <f t="shared" si="708"/>
        <v>0</v>
      </c>
      <c r="AE421" s="86">
        <f t="shared" si="709"/>
        <v>0</v>
      </c>
      <c r="AF421" s="85">
        <f t="shared" si="727"/>
        <v>0</v>
      </c>
      <c r="AG421" s="86">
        <f t="shared" si="728"/>
        <v>1</v>
      </c>
      <c r="AH421" s="85">
        <f t="shared" si="729"/>
        <v>1</v>
      </c>
      <c r="AI421" s="167"/>
      <c r="AJ421" s="85">
        <f t="shared" si="710"/>
        <v>0</v>
      </c>
      <c r="AK421" s="86">
        <f t="shared" si="711"/>
        <v>0</v>
      </c>
      <c r="AL421" s="85">
        <f t="shared" si="730"/>
        <v>0</v>
      </c>
      <c r="AM421" s="86">
        <f t="shared" si="731"/>
        <v>1</v>
      </c>
      <c r="AN421" s="85">
        <f t="shared" si="732"/>
        <v>1</v>
      </c>
      <c r="AO421" s="167"/>
      <c r="AP421" s="85">
        <f t="shared" si="712"/>
        <v>0</v>
      </c>
      <c r="AQ421" s="86">
        <f t="shared" si="713"/>
        <v>0</v>
      </c>
      <c r="AR421" s="85">
        <f t="shared" si="733"/>
        <v>0</v>
      </c>
      <c r="AS421" s="86">
        <f t="shared" si="734"/>
        <v>1</v>
      </c>
      <c r="AT421" s="85">
        <f t="shared" si="735"/>
        <v>1</v>
      </c>
      <c r="AU421" s="167"/>
      <c r="AV421" s="85">
        <f t="shared" si="714"/>
        <v>0</v>
      </c>
      <c r="AW421" s="86">
        <f t="shared" si="715"/>
        <v>0</v>
      </c>
      <c r="AX421" s="85">
        <f t="shared" si="736"/>
        <v>0</v>
      </c>
      <c r="AY421" s="86">
        <f t="shared" si="737"/>
        <v>1</v>
      </c>
      <c r="AZ421" s="85">
        <f t="shared" si="738"/>
        <v>1</v>
      </c>
    </row>
    <row r="422" spans="1:52" ht="45">
      <c r="A422" s="182" t="s">
        <v>5102</v>
      </c>
      <c r="B422" s="174" t="s">
        <v>4628</v>
      </c>
      <c r="C422" s="172" t="s">
        <v>4629</v>
      </c>
      <c r="D422" s="174" t="s">
        <v>3969</v>
      </c>
      <c r="E422" s="175">
        <v>3</v>
      </c>
      <c r="F422" s="175"/>
      <c r="G422" s="175"/>
      <c r="H422" s="175"/>
      <c r="I422" s="175"/>
      <c r="J422" s="205">
        <f t="shared" si="774"/>
        <v>3</v>
      </c>
      <c r="K422" s="175"/>
      <c r="L422" s="85">
        <f t="shared" si="716"/>
        <v>0</v>
      </c>
      <c r="M422" s="86">
        <f t="shared" si="717"/>
        <v>0</v>
      </c>
      <c r="N422" s="85">
        <f t="shared" si="718"/>
        <v>0</v>
      </c>
      <c r="O422" s="86">
        <f t="shared" si="719"/>
        <v>3</v>
      </c>
      <c r="P422" s="85">
        <f t="shared" si="720"/>
        <v>1</v>
      </c>
      <c r="Q422" s="185"/>
      <c r="R422" s="85">
        <f t="shared" si="775"/>
        <v>0</v>
      </c>
      <c r="S422" s="86">
        <f t="shared" si="705"/>
        <v>0</v>
      </c>
      <c r="T422" s="85">
        <f t="shared" si="721"/>
        <v>0</v>
      </c>
      <c r="U422" s="86">
        <f t="shared" si="722"/>
        <v>3</v>
      </c>
      <c r="V422" s="85">
        <f t="shared" si="723"/>
        <v>1</v>
      </c>
      <c r="W422" s="167"/>
      <c r="X422" s="85">
        <f t="shared" si="706"/>
        <v>0</v>
      </c>
      <c r="Y422" s="86">
        <f t="shared" si="707"/>
        <v>0</v>
      </c>
      <c r="Z422" s="85">
        <f t="shared" si="724"/>
        <v>0</v>
      </c>
      <c r="AA422" s="86">
        <f t="shared" si="725"/>
        <v>3</v>
      </c>
      <c r="AB422" s="85">
        <f t="shared" si="726"/>
        <v>1</v>
      </c>
      <c r="AC422" s="167"/>
      <c r="AD422" s="85">
        <f t="shared" si="708"/>
        <v>0</v>
      </c>
      <c r="AE422" s="86">
        <f t="shared" si="709"/>
        <v>0</v>
      </c>
      <c r="AF422" s="85">
        <f t="shared" si="727"/>
        <v>0</v>
      </c>
      <c r="AG422" s="86">
        <f t="shared" si="728"/>
        <v>3</v>
      </c>
      <c r="AH422" s="85">
        <f t="shared" si="729"/>
        <v>1</v>
      </c>
      <c r="AI422" s="167"/>
      <c r="AJ422" s="85">
        <f t="shared" si="710"/>
        <v>0</v>
      </c>
      <c r="AK422" s="86">
        <f t="shared" si="711"/>
        <v>0</v>
      </c>
      <c r="AL422" s="85">
        <f t="shared" si="730"/>
        <v>0</v>
      </c>
      <c r="AM422" s="86">
        <f t="shared" si="731"/>
        <v>3</v>
      </c>
      <c r="AN422" s="85">
        <f t="shared" si="732"/>
        <v>1</v>
      </c>
      <c r="AO422" s="167"/>
      <c r="AP422" s="85">
        <f t="shared" si="712"/>
        <v>0</v>
      </c>
      <c r="AQ422" s="86">
        <f t="shared" si="713"/>
        <v>0</v>
      </c>
      <c r="AR422" s="85">
        <f t="shared" si="733"/>
        <v>0</v>
      </c>
      <c r="AS422" s="86">
        <f t="shared" si="734"/>
        <v>3</v>
      </c>
      <c r="AT422" s="85">
        <f t="shared" si="735"/>
        <v>1</v>
      </c>
      <c r="AU422" s="167"/>
      <c r="AV422" s="85">
        <f t="shared" si="714"/>
        <v>0</v>
      </c>
      <c r="AW422" s="86">
        <f t="shared" si="715"/>
        <v>0</v>
      </c>
      <c r="AX422" s="85">
        <f t="shared" si="736"/>
        <v>0</v>
      </c>
      <c r="AY422" s="86">
        <f t="shared" si="737"/>
        <v>3</v>
      </c>
      <c r="AZ422" s="85">
        <f t="shared" si="738"/>
        <v>1</v>
      </c>
    </row>
    <row r="423" spans="1:52" ht="22.5">
      <c r="A423" s="182" t="s">
        <v>5103</v>
      </c>
      <c r="B423" s="174" t="s">
        <v>4175</v>
      </c>
      <c r="C423" s="172" t="s">
        <v>4176</v>
      </c>
      <c r="D423" s="174" t="s">
        <v>3947</v>
      </c>
      <c r="E423" s="175">
        <v>2.82</v>
      </c>
      <c r="F423" s="175"/>
      <c r="G423" s="175"/>
      <c r="H423" s="175"/>
      <c r="I423" s="175"/>
      <c r="J423" s="205">
        <f t="shared" si="774"/>
        <v>2.82</v>
      </c>
      <c r="K423" s="175"/>
      <c r="L423" s="85">
        <f t="shared" si="716"/>
        <v>0</v>
      </c>
      <c r="M423" s="86">
        <f t="shared" si="717"/>
        <v>0</v>
      </c>
      <c r="N423" s="85">
        <f t="shared" si="718"/>
        <v>0</v>
      </c>
      <c r="O423" s="86">
        <f t="shared" si="719"/>
        <v>2.82</v>
      </c>
      <c r="P423" s="85">
        <f t="shared" si="720"/>
        <v>1</v>
      </c>
      <c r="Q423" s="185"/>
      <c r="R423" s="85">
        <f t="shared" si="775"/>
        <v>0</v>
      </c>
      <c r="S423" s="86">
        <f t="shared" si="705"/>
        <v>0</v>
      </c>
      <c r="T423" s="85">
        <f t="shared" si="721"/>
        <v>0</v>
      </c>
      <c r="U423" s="86">
        <f t="shared" si="722"/>
        <v>2.82</v>
      </c>
      <c r="V423" s="85">
        <f t="shared" si="723"/>
        <v>1</v>
      </c>
      <c r="W423" s="167"/>
      <c r="X423" s="85">
        <f t="shared" si="706"/>
        <v>0</v>
      </c>
      <c r="Y423" s="86">
        <f t="shared" si="707"/>
        <v>0</v>
      </c>
      <c r="Z423" s="85">
        <f t="shared" si="724"/>
        <v>0</v>
      </c>
      <c r="AA423" s="86">
        <f t="shared" si="725"/>
        <v>2.82</v>
      </c>
      <c r="AB423" s="85">
        <f t="shared" si="726"/>
        <v>1</v>
      </c>
      <c r="AC423" s="167"/>
      <c r="AD423" s="85">
        <f t="shared" si="708"/>
        <v>0</v>
      </c>
      <c r="AE423" s="86">
        <f t="shared" si="709"/>
        <v>0</v>
      </c>
      <c r="AF423" s="85">
        <f t="shared" si="727"/>
        <v>0</v>
      </c>
      <c r="AG423" s="86">
        <f t="shared" si="728"/>
        <v>2.82</v>
      </c>
      <c r="AH423" s="85">
        <f t="shared" si="729"/>
        <v>1</v>
      </c>
      <c r="AI423" s="167"/>
      <c r="AJ423" s="85">
        <f t="shared" si="710"/>
        <v>0</v>
      </c>
      <c r="AK423" s="86">
        <f t="shared" si="711"/>
        <v>0</v>
      </c>
      <c r="AL423" s="85">
        <f t="shared" si="730"/>
        <v>0</v>
      </c>
      <c r="AM423" s="86">
        <f t="shared" si="731"/>
        <v>2.82</v>
      </c>
      <c r="AN423" s="85">
        <f t="shared" si="732"/>
        <v>1</v>
      </c>
      <c r="AO423" s="167"/>
      <c r="AP423" s="85">
        <f t="shared" si="712"/>
        <v>0</v>
      </c>
      <c r="AQ423" s="86">
        <f t="shared" si="713"/>
        <v>0</v>
      </c>
      <c r="AR423" s="85">
        <f t="shared" si="733"/>
        <v>0</v>
      </c>
      <c r="AS423" s="86">
        <f t="shared" si="734"/>
        <v>2.82</v>
      </c>
      <c r="AT423" s="85">
        <f t="shared" si="735"/>
        <v>1</v>
      </c>
      <c r="AU423" s="167"/>
      <c r="AV423" s="85">
        <f t="shared" si="714"/>
        <v>0</v>
      </c>
      <c r="AW423" s="86">
        <f t="shared" si="715"/>
        <v>0</v>
      </c>
      <c r="AX423" s="85">
        <f t="shared" si="736"/>
        <v>0</v>
      </c>
      <c r="AY423" s="86">
        <f t="shared" si="737"/>
        <v>2.82</v>
      </c>
      <c r="AZ423" s="85">
        <f t="shared" si="738"/>
        <v>1</v>
      </c>
    </row>
    <row r="424" spans="1:52" ht="45">
      <c r="A424" s="182" t="s">
        <v>5104</v>
      </c>
      <c r="B424" s="174" t="s">
        <v>4630</v>
      </c>
      <c r="C424" s="172" t="s">
        <v>4631</v>
      </c>
      <c r="D424" s="174" t="s">
        <v>3947</v>
      </c>
      <c r="E424" s="175">
        <v>0.18</v>
      </c>
      <c r="F424" s="175"/>
      <c r="G424" s="175"/>
      <c r="H424" s="175"/>
      <c r="I424" s="175"/>
      <c r="J424" s="205">
        <f t="shared" si="774"/>
        <v>0.18</v>
      </c>
      <c r="K424" s="175"/>
      <c r="L424" s="85">
        <f t="shared" si="716"/>
        <v>0</v>
      </c>
      <c r="M424" s="86">
        <f t="shared" si="717"/>
        <v>0</v>
      </c>
      <c r="N424" s="85">
        <f t="shared" si="718"/>
        <v>0</v>
      </c>
      <c r="O424" s="86">
        <f t="shared" si="719"/>
        <v>0.18</v>
      </c>
      <c r="P424" s="85">
        <f t="shared" si="720"/>
        <v>1</v>
      </c>
      <c r="Q424" s="185"/>
      <c r="R424" s="85">
        <f t="shared" si="775"/>
        <v>0</v>
      </c>
      <c r="S424" s="86">
        <f t="shared" si="705"/>
        <v>0</v>
      </c>
      <c r="T424" s="85">
        <f t="shared" si="721"/>
        <v>0</v>
      </c>
      <c r="U424" s="86">
        <f t="shared" si="722"/>
        <v>0.18</v>
      </c>
      <c r="V424" s="85">
        <f t="shared" si="723"/>
        <v>1</v>
      </c>
      <c r="W424" s="167"/>
      <c r="X424" s="85">
        <f t="shared" si="706"/>
        <v>0</v>
      </c>
      <c r="Y424" s="86">
        <f t="shared" si="707"/>
        <v>0</v>
      </c>
      <c r="Z424" s="85">
        <f t="shared" si="724"/>
        <v>0</v>
      </c>
      <c r="AA424" s="86">
        <f t="shared" si="725"/>
        <v>0.18</v>
      </c>
      <c r="AB424" s="85">
        <f t="shared" si="726"/>
        <v>1</v>
      </c>
      <c r="AC424" s="167"/>
      <c r="AD424" s="85">
        <f t="shared" si="708"/>
        <v>0</v>
      </c>
      <c r="AE424" s="86">
        <f t="shared" si="709"/>
        <v>0</v>
      </c>
      <c r="AF424" s="85">
        <f t="shared" si="727"/>
        <v>0</v>
      </c>
      <c r="AG424" s="86">
        <f t="shared" si="728"/>
        <v>0.18</v>
      </c>
      <c r="AH424" s="85">
        <f t="shared" si="729"/>
        <v>1</v>
      </c>
      <c r="AI424" s="167"/>
      <c r="AJ424" s="85">
        <f t="shared" si="710"/>
        <v>0</v>
      </c>
      <c r="AK424" s="86">
        <f t="shared" si="711"/>
        <v>0</v>
      </c>
      <c r="AL424" s="85">
        <f t="shared" si="730"/>
        <v>0</v>
      </c>
      <c r="AM424" s="86">
        <f t="shared" si="731"/>
        <v>0.18</v>
      </c>
      <c r="AN424" s="85">
        <f t="shared" si="732"/>
        <v>1</v>
      </c>
      <c r="AO424" s="167"/>
      <c r="AP424" s="85">
        <f t="shared" si="712"/>
        <v>0</v>
      </c>
      <c r="AQ424" s="86">
        <f t="shared" si="713"/>
        <v>0</v>
      </c>
      <c r="AR424" s="85">
        <f t="shared" si="733"/>
        <v>0</v>
      </c>
      <c r="AS424" s="86">
        <f t="shared" si="734"/>
        <v>0.18</v>
      </c>
      <c r="AT424" s="85">
        <f t="shared" si="735"/>
        <v>1</v>
      </c>
      <c r="AU424" s="167"/>
      <c r="AV424" s="85">
        <f t="shared" si="714"/>
        <v>0</v>
      </c>
      <c r="AW424" s="86">
        <f t="shared" si="715"/>
        <v>0</v>
      </c>
      <c r="AX424" s="85">
        <f t="shared" si="736"/>
        <v>0</v>
      </c>
      <c r="AY424" s="86">
        <f t="shared" si="737"/>
        <v>0.18</v>
      </c>
      <c r="AZ424" s="85">
        <f t="shared" si="738"/>
        <v>1</v>
      </c>
    </row>
    <row r="425" spans="1:52" ht="33.75">
      <c r="A425" s="182" t="s">
        <v>5105</v>
      </c>
      <c r="B425" s="174" t="s">
        <v>4594</v>
      </c>
      <c r="C425" s="172" t="s">
        <v>4595</v>
      </c>
      <c r="D425" s="174" t="s">
        <v>3947</v>
      </c>
      <c r="E425" s="175">
        <v>0.18</v>
      </c>
      <c r="F425" s="175"/>
      <c r="G425" s="175"/>
      <c r="H425" s="175"/>
      <c r="I425" s="175"/>
      <c r="J425" s="205">
        <f t="shared" si="774"/>
        <v>0.18</v>
      </c>
      <c r="K425" s="175"/>
      <c r="L425" s="85">
        <f t="shared" ref="L425" si="776">IF($C425="","",K425/$E425)</f>
        <v>0</v>
      </c>
      <c r="M425" s="86">
        <f t="shared" ref="M425" si="777">IF($B425="","",SUM(K425))</f>
        <v>0</v>
      </c>
      <c r="N425" s="85">
        <f t="shared" ref="N425" si="778">IF($B425="","",M425/$E425)</f>
        <v>0</v>
      </c>
      <c r="O425" s="86">
        <f t="shared" ref="O425" si="779">IF($B425="","",$E425-M425)</f>
        <v>0.18</v>
      </c>
      <c r="P425" s="85">
        <f t="shared" ref="P425" si="780">IF($B425="","",O425/$E425)</f>
        <v>1</v>
      </c>
      <c r="Q425" s="185"/>
      <c r="R425" s="85">
        <f t="shared" ref="R425" si="781">IF($C425="","",Q425/$E425)</f>
        <v>0</v>
      </c>
      <c r="S425" s="86">
        <f t="shared" ref="S425" si="782">IF($B425="","",SUM(Q425+M425))</f>
        <v>0</v>
      </c>
      <c r="T425" s="85">
        <f t="shared" ref="T425" si="783">IF($B425="","",S425/$E425)</f>
        <v>0</v>
      </c>
      <c r="U425" s="86">
        <f t="shared" ref="U425" si="784">IF($B425="","",$E425-S425)</f>
        <v>0.18</v>
      </c>
      <c r="V425" s="85">
        <f t="shared" ref="V425" si="785">IF($B425="","",U425/$E425)</f>
        <v>1</v>
      </c>
      <c r="W425" s="167"/>
      <c r="X425" s="85">
        <f t="shared" ref="X425" si="786">IF($C425="","",W425/$E425)</f>
        <v>0</v>
      </c>
      <c r="Y425" s="86">
        <f t="shared" ref="Y425" si="787">IF($B425="","",SUM(W425+S425))</f>
        <v>0</v>
      </c>
      <c r="Z425" s="85">
        <f t="shared" ref="Z425" si="788">IF($B425="","",Y425/$E425)</f>
        <v>0</v>
      </c>
      <c r="AA425" s="86">
        <f t="shared" ref="AA425" si="789">IF($B425="","",$E425-Y425)</f>
        <v>0.18</v>
      </c>
      <c r="AB425" s="85">
        <f t="shared" ref="AB425" si="790">IF($B425="","",AA425/$E425)</f>
        <v>1</v>
      </c>
      <c r="AC425" s="167"/>
      <c r="AD425" s="85">
        <f t="shared" ref="AD425" si="791">IF($C425="","",AC425/$E425)</f>
        <v>0</v>
      </c>
      <c r="AE425" s="86">
        <f t="shared" ref="AE425" si="792">IF($B425="","",SUM(AC425+Y425))</f>
        <v>0</v>
      </c>
      <c r="AF425" s="85">
        <f t="shared" ref="AF425" si="793">IF($B425="","",AE425/$E425)</f>
        <v>0</v>
      </c>
      <c r="AG425" s="86">
        <f t="shared" ref="AG425" si="794">IF($B425="","",$E425-AE425)</f>
        <v>0.18</v>
      </c>
      <c r="AH425" s="85">
        <f t="shared" ref="AH425" si="795">IF($B425="","",AG425/$E425)</f>
        <v>1</v>
      </c>
      <c r="AI425" s="167"/>
      <c r="AJ425" s="85">
        <f t="shared" ref="AJ425" si="796">IF($C425="","",AI425/$E425)</f>
        <v>0</v>
      </c>
      <c r="AK425" s="86">
        <f t="shared" ref="AK425" si="797">IF($B425="","",SUM(AI425+AE425))</f>
        <v>0</v>
      </c>
      <c r="AL425" s="85">
        <f t="shared" ref="AL425" si="798">IF($B425="","",AK425/$E425)</f>
        <v>0</v>
      </c>
      <c r="AM425" s="86">
        <f t="shared" ref="AM425" si="799">IF($B425="","",$E425-AK425)</f>
        <v>0.18</v>
      </c>
      <c r="AN425" s="85">
        <f t="shared" ref="AN425" si="800">IF($B425="","",AM425/$E425)</f>
        <v>1</v>
      </c>
      <c r="AO425" s="167"/>
      <c r="AP425" s="85">
        <f t="shared" ref="AP425" si="801">IF($C425="","",AO425/$E425)</f>
        <v>0</v>
      </c>
      <c r="AQ425" s="86">
        <f t="shared" ref="AQ425" si="802">IF($B425="","",SUM(AO425+AK425))</f>
        <v>0</v>
      </c>
      <c r="AR425" s="85">
        <f t="shared" ref="AR425" si="803">IF($B425="","",AQ425/$E425)</f>
        <v>0</v>
      </c>
      <c r="AS425" s="86">
        <f t="shared" ref="AS425" si="804">IF($B425="","",$E425-AQ425)</f>
        <v>0.18</v>
      </c>
      <c r="AT425" s="85">
        <f t="shared" ref="AT425" si="805">IF($B425="","",AS425/$E425)</f>
        <v>1</v>
      </c>
      <c r="AU425" s="167"/>
      <c r="AV425" s="85">
        <f t="shared" ref="AV425" si="806">IF($C425="","",AU425/$E425)</f>
        <v>0</v>
      </c>
      <c r="AW425" s="86">
        <f t="shared" ref="AW425" si="807">IF($B425="","",SUM(AU425+AQ425))</f>
        <v>0</v>
      </c>
      <c r="AX425" s="85">
        <f t="shared" ref="AX425" si="808">IF($B425="","",AW425/$E425)</f>
        <v>0</v>
      </c>
      <c r="AY425" s="86">
        <f t="shared" ref="AY425" si="809">IF($B425="","",$E425-AW425)</f>
        <v>0.18</v>
      </c>
      <c r="AZ425" s="85">
        <f t="shared" ref="AZ425" si="810">IF($B425="","",AY425/$E425)</f>
        <v>1</v>
      </c>
    </row>
    <row r="426" spans="1:52" ht="22.5">
      <c r="A426" s="182" t="s">
        <v>5105</v>
      </c>
      <c r="B426" s="174" t="s">
        <v>3995</v>
      </c>
      <c r="C426" s="172" t="s">
        <v>3996</v>
      </c>
      <c r="D426" s="174" t="s">
        <v>3947</v>
      </c>
      <c r="E426" s="175">
        <v>2.64</v>
      </c>
      <c r="F426" s="175"/>
      <c r="G426" s="175"/>
      <c r="H426" s="175"/>
      <c r="I426" s="175"/>
      <c r="J426" s="205">
        <f t="shared" si="774"/>
        <v>2.64</v>
      </c>
      <c r="K426" s="175"/>
      <c r="L426" s="85">
        <f t="shared" si="716"/>
        <v>0</v>
      </c>
      <c r="M426" s="86">
        <f t="shared" si="717"/>
        <v>0</v>
      </c>
      <c r="N426" s="85">
        <f t="shared" si="718"/>
        <v>0</v>
      </c>
      <c r="O426" s="86">
        <f t="shared" si="719"/>
        <v>2.64</v>
      </c>
      <c r="P426" s="85">
        <f t="shared" si="720"/>
        <v>1</v>
      </c>
      <c r="Q426" s="185"/>
      <c r="R426" s="85">
        <f t="shared" si="775"/>
        <v>0</v>
      </c>
      <c r="S426" s="86">
        <f t="shared" si="705"/>
        <v>0</v>
      </c>
      <c r="T426" s="85">
        <f t="shared" si="721"/>
        <v>0</v>
      </c>
      <c r="U426" s="86">
        <f t="shared" si="722"/>
        <v>2.64</v>
      </c>
      <c r="V426" s="85">
        <f t="shared" si="723"/>
        <v>1</v>
      </c>
      <c r="W426" s="167"/>
      <c r="X426" s="85">
        <f t="shared" si="706"/>
        <v>0</v>
      </c>
      <c r="Y426" s="86">
        <f t="shared" si="707"/>
        <v>0</v>
      </c>
      <c r="Z426" s="85">
        <f t="shared" si="724"/>
        <v>0</v>
      </c>
      <c r="AA426" s="86">
        <f t="shared" si="725"/>
        <v>2.64</v>
      </c>
      <c r="AB426" s="85">
        <f t="shared" si="726"/>
        <v>1</v>
      </c>
      <c r="AC426" s="167"/>
      <c r="AD426" s="85">
        <f t="shared" si="708"/>
        <v>0</v>
      </c>
      <c r="AE426" s="86">
        <f t="shared" si="709"/>
        <v>0</v>
      </c>
      <c r="AF426" s="85">
        <f t="shared" si="727"/>
        <v>0</v>
      </c>
      <c r="AG426" s="86">
        <f t="shared" si="728"/>
        <v>2.64</v>
      </c>
      <c r="AH426" s="85">
        <f t="shared" si="729"/>
        <v>1</v>
      </c>
      <c r="AI426" s="167"/>
      <c r="AJ426" s="85">
        <f t="shared" si="710"/>
        <v>0</v>
      </c>
      <c r="AK426" s="86">
        <f t="shared" si="711"/>
        <v>0</v>
      </c>
      <c r="AL426" s="85">
        <f t="shared" si="730"/>
        <v>0</v>
      </c>
      <c r="AM426" s="86">
        <f t="shared" si="731"/>
        <v>2.64</v>
      </c>
      <c r="AN426" s="85">
        <f t="shared" si="732"/>
        <v>1</v>
      </c>
      <c r="AO426" s="167"/>
      <c r="AP426" s="85">
        <f t="shared" si="712"/>
        <v>0</v>
      </c>
      <c r="AQ426" s="86">
        <f t="shared" si="713"/>
        <v>0</v>
      </c>
      <c r="AR426" s="85">
        <f t="shared" si="733"/>
        <v>0</v>
      </c>
      <c r="AS426" s="86">
        <f t="shared" si="734"/>
        <v>2.64</v>
      </c>
      <c r="AT426" s="85">
        <f t="shared" si="735"/>
        <v>1</v>
      </c>
      <c r="AU426" s="167"/>
      <c r="AV426" s="85">
        <f t="shared" si="714"/>
        <v>0</v>
      </c>
      <c r="AW426" s="86">
        <f t="shared" si="715"/>
        <v>0</v>
      </c>
      <c r="AX426" s="85">
        <f t="shared" si="736"/>
        <v>0</v>
      </c>
      <c r="AY426" s="86">
        <f t="shared" si="737"/>
        <v>2.64</v>
      </c>
      <c r="AZ426" s="85">
        <f t="shared" si="738"/>
        <v>1</v>
      </c>
    </row>
    <row r="427" spans="1:52" ht="22.5">
      <c r="A427" s="181" t="s">
        <v>5107</v>
      </c>
      <c r="B427" s="178" t="s">
        <v>3882</v>
      </c>
      <c r="C427" s="179"/>
      <c r="D427" s="179"/>
      <c r="E427" s="179"/>
      <c r="F427" s="179"/>
      <c r="G427" s="179"/>
      <c r="H427" s="179"/>
      <c r="I427" s="179"/>
      <c r="J427" s="179"/>
      <c r="K427" s="175"/>
      <c r="L427" s="85"/>
      <c r="M427" s="85"/>
      <c r="N427" s="85"/>
      <c r="O427" s="85"/>
      <c r="P427" s="85"/>
      <c r="Q427" s="186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</row>
    <row r="428" spans="1:52" ht="33.75">
      <c r="A428" s="182" t="s">
        <v>5109</v>
      </c>
      <c r="B428" s="174" t="s">
        <v>4632</v>
      </c>
      <c r="C428" s="172" t="s">
        <v>4633</v>
      </c>
      <c r="D428" s="174" t="s">
        <v>3988</v>
      </c>
      <c r="E428" s="175">
        <v>11</v>
      </c>
      <c r="F428" s="175"/>
      <c r="G428" s="175"/>
      <c r="H428" s="175"/>
      <c r="I428" s="175"/>
      <c r="J428" s="205">
        <f t="shared" ref="J428:J431" si="811">IF(D428="","",SUM(E428,F428,H428))</f>
        <v>11</v>
      </c>
      <c r="K428" s="175"/>
      <c r="L428" s="85">
        <f t="shared" si="716"/>
        <v>0</v>
      </c>
      <c r="M428" s="86">
        <f t="shared" si="717"/>
        <v>0</v>
      </c>
      <c r="N428" s="85">
        <f t="shared" si="718"/>
        <v>0</v>
      </c>
      <c r="O428" s="86">
        <f t="shared" si="719"/>
        <v>11</v>
      </c>
      <c r="P428" s="85">
        <f t="shared" si="720"/>
        <v>1</v>
      </c>
      <c r="Q428" s="185"/>
      <c r="R428" s="85">
        <f t="shared" si="775"/>
        <v>0</v>
      </c>
      <c r="S428" s="86">
        <f t="shared" si="705"/>
        <v>0</v>
      </c>
      <c r="T428" s="85">
        <f t="shared" si="721"/>
        <v>0</v>
      </c>
      <c r="U428" s="86">
        <f t="shared" si="722"/>
        <v>11</v>
      </c>
      <c r="V428" s="85">
        <f t="shared" si="723"/>
        <v>1</v>
      </c>
      <c r="W428" s="167"/>
      <c r="X428" s="85">
        <f t="shared" si="706"/>
        <v>0</v>
      </c>
      <c r="Y428" s="86">
        <f t="shared" si="707"/>
        <v>0</v>
      </c>
      <c r="Z428" s="85">
        <f t="shared" si="724"/>
        <v>0</v>
      </c>
      <c r="AA428" s="86">
        <f t="shared" si="725"/>
        <v>11</v>
      </c>
      <c r="AB428" s="85">
        <f t="shared" si="726"/>
        <v>1</v>
      </c>
      <c r="AC428" s="167"/>
      <c r="AD428" s="85">
        <f t="shared" si="708"/>
        <v>0</v>
      </c>
      <c r="AE428" s="86">
        <f t="shared" si="709"/>
        <v>0</v>
      </c>
      <c r="AF428" s="85">
        <f t="shared" si="727"/>
        <v>0</v>
      </c>
      <c r="AG428" s="86">
        <f t="shared" si="728"/>
        <v>11</v>
      </c>
      <c r="AH428" s="85">
        <f t="shared" si="729"/>
        <v>1</v>
      </c>
      <c r="AI428" s="167"/>
      <c r="AJ428" s="85">
        <f t="shared" si="710"/>
        <v>0</v>
      </c>
      <c r="AK428" s="86">
        <f t="shared" si="711"/>
        <v>0</v>
      </c>
      <c r="AL428" s="85">
        <f t="shared" si="730"/>
        <v>0</v>
      </c>
      <c r="AM428" s="86">
        <f t="shared" si="731"/>
        <v>11</v>
      </c>
      <c r="AN428" s="85">
        <f t="shared" si="732"/>
        <v>1</v>
      </c>
      <c r="AO428" s="167"/>
      <c r="AP428" s="85">
        <f t="shared" si="712"/>
        <v>0</v>
      </c>
      <c r="AQ428" s="86">
        <f t="shared" si="713"/>
        <v>0</v>
      </c>
      <c r="AR428" s="85">
        <f t="shared" si="733"/>
        <v>0</v>
      </c>
      <c r="AS428" s="86">
        <f t="shared" si="734"/>
        <v>11</v>
      </c>
      <c r="AT428" s="85">
        <f t="shared" si="735"/>
        <v>1</v>
      </c>
      <c r="AU428" s="167"/>
      <c r="AV428" s="85">
        <f t="shared" si="714"/>
        <v>0</v>
      </c>
      <c r="AW428" s="86">
        <f t="shared" si="715"/>
        <v>0</v>
      </c>
      <c r="AX428" s="85">
        <f t="shared" si="736"/>
        <v>0</v>
      </c>
      <c r="AY428" s="86">
        <f t="shared" si="737"/>
        <v>11</v>
      </c>
      <c r="AZ428" s="85">
        <f t="shared" si="738"/>
        <v>1</v>
      </c>
    </row>
    <row r="429" spans="1:52" ht="22.5">
      <c r="A429" s="182" t="s">
        <v>5110</v>
      </c>
      <c r="B429" s="174" t="s">
        <v>4634</v>
      </c>
      <c r="C429" s="172" t="s">
        <v>4635</v>
      </c>
      <c r="D429" s="174" t="s">
        <v>3988</v>
      </c>
      <c r="E429" s="175">
        <v>1</v>
      </c>
      <c r="F429" s="175"/>
      <c r="G429" s="175"/>
      <c r="H429" s="175"/>
      <c r="I429" s="175"/>
      <c r="J429" s="205">
        <f t="shared" si="811"/>
        <v>1</v>
      </c>
      <c r="K429" s="175"/>
      <c r="L429" s="85">
        <f t="shared" si="716"/>
        <v>0</v>
      </c>
      <c r="M429" s="86">
        <f t="shared" si="717"/>
        <v>0</v>
      </c>
      <c r="N429" s="85">
        <f t="shared" si="718"/>
        <v>0</v>
      </c>
      <c r="O429" s="86">
        <f t="shared" si="719"/>
        <v>1</v>
      </c>
      <c r="P429" s="85">
        <f t="shared" si="720"/>
        <v>1</v>
      </c>
      <c r="Q429" s="185"/>
      <c r="R429" s="85">
        <f t="shared" si="775"/>
        <v>0</v>
      </c>
      <c r="S429" s="86">
        <f t="shared" si="705"/>
        <v>0</v>
      </c>
      <c r="T429" s="85">
        <f t="shared" si="721"/>
        <v>0</v>
      </c>
      <c r="U429" s="86">
        <f t="shared" si="722"/>
        <v>1</v>
      </c>
      <c r="V429" s="85">
        <f t="shared" si="723"/>
        <v>1</v>
      </c>
      <c r="W429" s="167"/>
      <c r="X429" s="85">
        <f t="shared" si="706"/>
        <v>0</v>
      </c>
      <c r="Y429" s="86">
        <f t="shared" si="707"/>
        <v>0</v>
      </c>
      <c r="Z429" s="85">
        <f t="shared" si="724"/>
        <v>0</v>
      </c>
      <c r="AA429" s="86">
        <f t="shared" si="725"/>
        <v>1</v>
      </c>
      <c r="AB429" s="85">
        <f t="shared" si="726"/>
        <v>1</v>
      </c>
      <c r="AC429" s="167"/>
      <c r="AD429" s="85">
        <f t="shared" si="708"/>
        <v>0</v>
      </c>
      <c r="AE429" s="86">
        <f t="shared" si="709"/>
        <v>0</v>
      </c>
      <c r="AF429" s="85">
        <f t="shared" si="727"/>
        <v>0</v>
      </c>
      <c r="AG429" s="86">
        <f t="shared" si="728"/>
        <v>1</v>
      </c>
      <c r="AH429" s="85">
        <f t="shared" si="729"/>
        <v>1</v>
      </c>
      <c r="AI429" s="167"/>
      <c r="AJ429" s="85">
        <f t="shared" si="710"/>
        <v>0</v>
      </c>
      <c r="AK429" s="86">
        <f t="shared" si="711"/>
        <v>0</v>
      </c>
      <c r="AL429" s="85">
        <f t="shared" si="730"/>
        <v>0</v>
      </c>
      <c r="AM429" s="86">
        <f t="shared" si="731"/>
        <v>1</v>
      </c>
      <c r="AN429" s="85">
        <f t="shared" si="732"/>
        <v>1</v>
      </c>
      <c r="AO429" s="167"/>
      <c r="AP429" s="85">
        <f t="shared" si="712"/>
        <v>0</v>
      </c>
      <c r="AQ429" s="86">
        <f t="shared" si="713"/>
        <v>0</v>
      </c>
      <c r="AR429" s="85">
        <f t="shared" si="733"/>
        <v>0</v>
      </c>
      <c r="AS429" s="86">
        <f t="shared" si="734"/>
        <v>1</v>
      </c>
      <c r="AT429" s="85">
        <f t="shared" si="735"/>
        <v>1</v>
      </c>
      <c r="AU429" s="167"/>
      <c r="AV429" s="85">
        <f t="shared" si="714"/>
        <v>0</v>
      </c>
      <c r="AW429" s="86">
        <f t="shared" si="715"/>
        <v>0</v>
      </c>
      <c r="AX429" s="85">
        <f t="shared" si="736"/>
        <v>0</v>
      </c>
      <c r="AY429" s="86">
        <f t="shared" si="737"/>
        <v>1</v>
      </c>
      <c r="AZ429" s="85">
        <f t="shared" si="738"/>
        <v>1</v>
      </c>
    </row>
    <row r="430" spans="1:52" ht="90">
      <c r="A430" s="182" t="s">
        <v>5111</v>
      </c>
      <c r="B430" s="174" t="s">
        <v>4636</v>
      </c>
      <c r="C430" s="172" t="s">
        <v>4637</v>
      </c>
      <c r="D430" s="174" t="s">
        <v>3988</v>
      </c>
      <c r="E430" s="175">
        <v>1</v>
      </c>
      <c r="F430" s="175"/>
      <c r="G430" s="175"/>
      <c r="H430" s="175"/>
      <c r="I430" s="175"/>
      <c r="J430" s="205">
        <f t="shared" si="811"/>
        <v>1</v>
      </c>
      <c r="K430" s="175"/>
      <c r="L430" s="85">
        <f t="shared" si="716"/>
        <v>0</v>
      </c>
      <c r="M430" s="86">
        <f t="shared" si="717"/>
        <v>0</v>
      </c>
      <c r="N430" s="85">
        <f t="shared" si="718"/>
        <v>0</v>
      </c>
      <c r="O430" s="86">
        <f t="shared" si="719"/>
        <v>1</v>
      </c>
      <c r="P430" s="85">
        <f t="shared" si="720"/>
        <v>1</v>
      </c>
      <c r="Q430" s="185"/>
      <c r="R430" s="85">
        <f t="shared" si="775"/>
        <v>0</v>
      </c>
      <c r="S430" s="86">
        <f t="shared" si="705"/>
        <v>0</v>
      </c>
      <c r="T430" s="85">
        <f t="shared" si="721"/>
        <v>0</v>
      </c>
      <c r="U430" s="86">
        <f t="shared" si="722"/>
        <v>1</v>
      </c>
      <c r="V430" s="85">
        <f t="shared" si="723"/>
        <v>1</v>
      </c>
      <c r="W430" s="167"/>
      <c r="X430" s="85">
        <f t="shared" si="706"/>
        <v>0</v>
      </c>
      <c r="Y430" s="86">
        <f t="shared" si="707"/>
        <v>0</v>
      </c>
      <c r="Z430" s="85">
        <f t="shared" si="724"/>
        <v>0</v>
      </c>
      <c r="AA430" s="86">
        <f t="shared" si="725"/>
        <v>1</v>
      </c>
      <c r="AB430" s="85">
        <f t="shared" si="726"/>
        <v>1</v>
      </c>
      <c r="AC430" s="167"/>
      <c r="AD430" s="85">
        <f t="shared" si="708"/>
        <v>0</v>
      </c>
      <c r="AE430" s="86">
        <f t="shared" si="709"/>
        <v>0</v>
      </c>
      <c r="AF430" s="85">
        <f t="shared" si="727"/>
        <v>0</v>
      </c>
      <c r="AG430" s="86">
        <f t="shared" si="728"/>
        <v>1</v>
      </c>
      <c r="AH430" s="85">
        <f t="shared" si="729"/>
        <v>1</v>
      </c>
      <c r="AI430" s="167"/>
      <c r="AJ430" s="85">
        <f t="shared" si="710"/>
        <v>0</v>
      </c>
      <c r="AK430" s="86">
        <f t="shared" si="711"/>
        <v>0</v>
      </c>
      <c r="AL430" s="85">
        <f t="shared" si="730"/>
        <v>0</v>
      </c>
      <c r="AM430" s="86">
        <f t="shared" si="731"/>
        <v>1</v>
      </c>
      <c r="AN430" s="85">
        <f t="shared" si="732"/>
        <v>1</v>
      </c>
      <c r="AO430" s="167"/>
      <c r="AP430" s="85">
        <f t="shared" si="712"/>
        <v>0</v>
      </c>
      <c r="AQ430" s="86">
        <f t="shared" si="713"/>
        <v>0</v>
      </c>
      <c r="AR430" s="85">
        <f t="shared" si="733"/>
        <v>0</v>
      </c>
      <c r="AS430" s="86">
        <f t="shared" si="734"/>
        <v>1</v>
      </c>
      <c r="AT430" s="85">
        <f t="shared" si="735"/>
        <v>1</v>
      </c>
      <c r="AU430" s="167"/>
      <c r="AV430" s="85">
        <f t="shared" si="714"/>
        <v>0</v>
      </c>
      <c r="AW430" s="86">
        <f t="shared" si="715"/>
        <v>0</v>
      </c>
      <c r="AX430" s="85">
        <f t="shared" si="736"/>
        <v>0</v>
      </c>
      <c r="AY430" s="86">
        <f t="shared" si="737"/>
        <v>1</v>
      </c>
      <c r="AZ430" s="85">
        <f t="shared" si="738"/>
        <v>1</v>
      </c>
    </row>
    <row r="431" spans="1:52" ht="56.25">
      <c r="A431" s="182" t="s">
        <v>5112</v>
      </c>
      <c r="B431" s="174" t="s">
        <v>4638</v>
      </c>
      <c r="C431" s="172" t="s">
        <v>4639</v>
      </c>
      <c r="D431" s="174" t="s">
        <v>3988</v>
      </c>
      <c r="E431" s="175">
        <v>1</v>
      </c>
      <c r="F431" s="175"/>
      <c r="G431" s="175"/>
      <c r="H431" s="175"/>
      <c r="I431" s="175"/>
      <c r="J431" s="205">
        <f t="shared" si="811"/>
        <v>1</v>
      </c>
      <c r="K431" s="175"/>
      <c r="L431" s="85">
        <f t="shared" si="716"/>
        <v>0</v>
      </c>
      <c r="M431" s="86">
        <f t="shared" si="717"/>
        <v>0</v>
      </c>
      <c r="N431" s="85">
        <f t="shared" si="718"/>
        <v>0</v>
      </c>
      <c r="O431" s="86">
        <f t="shared" si="719"/>
        <v>1</v>
      </c>
      <c r="P431" s="85">
        <f t="shared" si="720"/>
        <v>1</v>
      </c>
      <c r="Q431" s="185"/>
      <c r="R431" s="85">
        <f t="shared" si="775"/>
        <v>0</v>
      </c>
      <c r="S431" s="86">
        <f t="shared" si="705"/>
        <v>0</v>
      </c>
      <c r="T431" s="85">
        <f t="shared" si="721"/>
        <v>0</v>
      </c>
      <c r="U431" s="86">
        <f t="shared" si="722"/>
        <v>1</v>
      </c>
      <c r="V431" s="85">
        <f t="shared" si="723"/>
        <v>1</v>
      </c>
      <c r="W431" s="167"/>
      <c r="X431" s="85">
        <f t="shared" si="706"/>
        <v>0</v>
      </c>
      <c r="Y431" s="86">
        <f t="shared" si="707"/>
        <v>0</v>
      </c>
      <c r="Z431" s="85">
        <f t="shared" si="724"/>
        <v>0</v>
      </c>
      <c r="AA431" s="86">
        <f t="shared" si="725"/>
        <v>1</v>
      </c>
      <c r="AB431" s="85">
        <f t="shared" si="726"/>
        <v>1</v>
      </c>
      <c r="AC431" s="167"/>
      <c r="AD431" s="85">
        <f t="shared" si="708"/>
        <v>0</v>
      </c>
      <c r="AE431" s="86">
        <f t="shared" si="709"/>
        <v>0</v>
      </c>
      <c r="AF431" s="85">
        <f t="shared" si="727"/>
        <v>0</v>
      </c>
      <c r="AG431" s="86">
        <f t="shared" si="728"/>
        <v>1</v>
      </c>
      <c r="AH431" s="85">
        <f t="shared" si="729"/>
        <v>1</v>
      </c>
      <c r="AI431" s="167"/>
      <c r="AJ431" s="85">
        <f t="shared" si="710"/>
        <v>0</v>
      </c>
      <c r="AK431" s="86">
        <f t="shared" si="711"/>
        <v>0</v>
      </c>
      <c r="AL431" s="85">
        <f t="shared" si="730"/>
        <v>0</v>
      </c>
      <c r="AM431" s="86">
        <f t="shared" si="731"/>
        <v>1</v>
      </c>
      <c r="AN431" s="85">
        <f t="shared" si="732"/>
        <v>1</v>
      </c>
      <c r="AO431" s="167"/>
      <c r="AP431" s="85">
        <f t="shared" si="712"/>
        <v>0</v>
      </c>
      <c r="AQ431" s="86">
        <f t="shared" si="713"/>
        <v>0</v>
      </c>
      <c r="AR431" s="85">
        <f t="shared" si="733"/>
        <v>0</v>
      </c>
      <c r="AS431" s="86">
        <f t="shared" si="734"/>
        <v>1</v>
      </c>
      <c r="AT431" s="85">
        <f t="shared" si="735"/>
        <v>1</v>
      </c>
      <c r="AU431" s="167"/>
      <c r="AV431" s="85">
        <f t="shared" si="714"/>
        <v>0</v>
      </c>
      <c r="AW431" s="86">
        <f t="shared" si="715"/>
        <v>0</v>
      </c>
      <c r="AX431" s="85">
        <f t="shared" si="736"/>
        <v>0</v>
      </c>
      <c r="AY431" s="86">
        <f t="shared" si="737"/>
        <v>1</v>
      </c>
      <c r="AZ431" s="85">
        <f t="shared" si="738"/>
        <v>1</v>
      </c>
    </row>
    <row r="432" spans="1:52" ht="16.5">
      <c r="A432" s="182" t="s">
        <v>5112</v>
      </c>
      <c r="B432" s="174">
        <v>98504</v>
      </c>
      <c r="C432" s="172" t="s">
        <v>5206</v>
      </c>
      <c r="D432" s="174" t="s">
        <v>3943</v>
      </c>
      <c r="E432" s="175"/>
      <c r="F432" s="231">
        <v>157</v>
      </c>
      <c r="G432" s="232">
        <v>1</v>
      </c>
      <c r="H432" s="175"/>
      <c r="I432" s="175"/>
      <c r="J432" s="205">
        <f t="shared" ref="J432" si="812">IF(D432="","",SUM(E432,F432,H432))</f>
        <v>157</v>
      </c>
      <c r="K432" s="175"/>
      <c r="L432" s="85" t="e">
        <f t="shared" ref="L432" si="813">IF($C432="","",K432/$E432)</f>
        <v>#DIV/0!</v>
      </c>
      <c r="M432" s="86">
        <f t="shared" ref="M432" si="814">IF($B432="","",SUM(K432))</f>
        <v>0</v>
      </c>
      <c r="N432" s="85" t="e">
        <f t="shared" ref="N432" si="815">IF($B432="","",M432/$E432)</f>
        <v>#DIV/0!</v>
      </c>
      <c r="O432" s="86">
        <f t="shared" ref="O432" si="816">IF($B432="","",$E432-M432)</f>
        <v>0</v>
      </c>
      <c r="P432" s="85" t="e">
        <f t="shared" ref="P432" si="817">IF($B432="","",O432/$E432)</f>
        <v>#DIV/0!</v>
      </c>
      <c r="Q432" s="185"/>
      <c r="R432" s="85" t="e">
        <f t="shared" ref="R432" si="818">IF($C432="","",Q432/$E432)</f>
        <v>#DIV/0!</v>
      </c>
      <c r="S432" s="86">
        <f t="shared" ref="S432" si="819">IF($B432="","",SUM(Q432+M432))</f>
        <v>0</v>
      </c>
      <c r="T432" s="85" t="e">
        <f t="shared" ref="T432" si="820">IF($B432="","",S432/$E432)</f>
        <v>#DIV/0!</v>
      </c>
      <c r="U432" s="86">
        <f t="shared" ref="U432" si="821">IF($B432="","",$E432-S432)</f>
        <v>0</v>
      </c>
      <c r="V432" s="85" t="e">
        <f t="shared" ref="V432" si="822">IF($B432="","",U432/$E432)</f>
        <v>#DIV/0!</v>
      </c>
      <c r="W432" s="167"/>
      <c r="X432" s="85" t="e">
        <f t="shared" ref="X432" si="823">IF($C432="","",W432/$E432)</f>
        <v>#DIV/0!</v>
      </c>
      <c r="Y432" s="86">
        <f t="shared" ref="Y432" si="824">IF($B432="","",SUM(W432+S432))</f>
        <v>0</v>
      </c>
      <c r="Z432" s="85" t="e">
        <f t="shared" ref="Z432" si="825">IF($B432="","",Y432/$E432)</f>
        <v>#DIV/0!</v>
      </c>
      <c r="AA432" s="86">
        <f t="shared" ref="AA432" si="826">IF($B432="","",$E432-Y432)</f>
        <v>0</v>
      </c>
      <c r="AB432" s="85" t="e">
        <f t="shared" ref="AB432" si="827">IF($B432="","",AA432/$E432)</f>
        <v>#DIV/0!</v>
      </c>
      <c r="AC432" s="167"/>
      <c r="AD432" s="85" t="e">
        <f t="shared" ref="AD432" si="828">IF($C432="","",AC432/$E432)</f>
        <v>#DIV/0!</v>
      </c>
      <c r="AE432" s="86">
        <f t="shared" ref="AE432" si="829">IF($B432="","",SUM(AC432+Y432))</f>
        <v>0</v>
      </c>
      <c r="AF432" s="85" t="e">
        <f t="shared" ref="AF432" si="830">IF($B432="","",AE432/$E432)</f>
        <v>#DIV/0!</v>
      </c>
      <c r="AG432" s="86">
        <f t="shared" ref="AG432" si="831">IF($B432="","",$E432-AE432)</f>
        <v>0</v>
      </c>
      <c r="AH432" s="85" t="e">
        <f t="shared" ref="AH432" si="832">IF($B432="","",AG432/$E432)</f>
        <v>#DIV/0!</v>
      </c>
      <c r="AI432" s="167"/>
      <c r="AJ432" s="85" t="e">
        <f t="shared" ref="AJ432" si="833">IF($C432="","",AI432/$E432)</f>
        <v>#DIV/0!</v>
      </c>
      <c r="AK432" s="86">
        <f t="shared" ref="AK432" si="834">IF($B432="","",SUM(AI432+AE432))</f>
        <v>0</v>
      </c>
      <c r="AL432" s="85" t="e">
        <f t="shared" ref="AL432" si="835">IF($B432="","",AK432/$E432)</f>
        <v>#DIV/0!</v>
      </c>
      <c r="AM432" s="86">
        <f t="shared" ref="AM432" si="836">IF($B432="","",$E432-AK432)</f>
        <v>0</v>
      </c>
      <c r="AN432" s="85" t="e">
        <f t="shared" ref="AN432" si="837">IF($B432="","",AM432/$E432)</f>
        <v>#DIV/0!</v>
      </c>
      <c r="AO432" s="167"/>
      <c r="AP432" s="85" t="e">
        <f t="shared" ref="AP432" si="838">IF($C432="","",AO432/$E432)</f>
        <v>#DIV/0!</v>
      </c>
      <c r="AQ432" s="86">
        <f t="shared" ref="AQ432" si="839">IF($B432="","",SUM(AO432+AK432))</f>
        <v>0</v>
      </c>
      <c r="AR432" s="85" t="e">
        <f t="shared" ref="AR432" si="840">IF($B432="","",AQ432/$E432)</f>
        <v>#DIV/0!</v>
      </c>
      <c r="AS432" s="86">
        <f t="shared" ref="AS432" si="841">IF($B432="","",$E432-AQ432)</f>
        <v>0</v>
      </c>
      <c r="AT432" s="85" t="e">
        <f t="shared" ref="AT432" si="842">IF($B432="","",AS432/$E432)</f>
        <v>#DIV/0!</v>
      </c>
      <c r="AU432" s="167"/>
      <c r="AV432" s="85" t="e">
        <f t="shared" ref="AV432" si="843">IF($C432="","",AU432/$E432)</f>
        <v>#DIV/0!</v>
      </c>
      <c r="AW432" s="86">
        <f t="shared" ref="AW432" si="844">IF($B432="","",SUM(AU432+AQ432))</f>
        <v>0</v>
      </c>
      <c r="AX432" s="85" t="e">
        <f t="shared" ref="AX432" si="845">IF($B432="","",AW432/$E432)</f>
        <v>#DIV/0!</v>
      </c>
      <c r="AY432" s="86">
        <f t="shared" ref="AY432" si="846">IF($B432="","",$E432-AW432)</f>
        <v>0</v>
      </c>
      <c r="AZ432" s="85" t="e">
        <f t="shared" ref="AZ432" si="847">IF($B432="","",AY432/$E432)</f>
        <v>#DIV/0!</v>
      </c>
    </row>
    <row r="433" spans="1:52" ht="22.5">
      <c r="A433" s="181" t="s">
        <v>5113</v>
      </c>
      <c r="B433" s="178" t="s">
        <v>3883</v>
      </c>
      <c r="C433" s="179"/>
      <c r="D433" s="179"/>
      <c r="E433" s="179"/>
      <c r="F433" s="179"/>
      <c r="G433" s="179"/>
      <c r="H433" s="179"/>
      <c r="I433" s="179"/>
      <c r="J433" s="179"/>
      <c r="K433" s="175"/>
      <c r="L433" s="85"/>
      <c r="M433" s="85"/>
      <c r="N433" s="85"/>
      <c r="O433" s="85"/>
      <c r="P433" s="85"/>
      <c r="Q433" s="186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</row>
    <row r="434" spans="1:52" ht="22.5">
      <c r="A434" s="182" t="s">
        <v>5115</v>
      </c>
      <c r="B434" s="174" t="s">
        <v>4640</v>
      </c>
      <c r="C434" s="172" t="s">
        <v>4641</v>
      </c>
      <c r="D434" s="174" t="s">
        <v>3943</v>
      </c>
      <c r="E434" s="175">
        <v>155.94999999999999</v>
      </c>
      <c r="F434" s="175"/>
      <c r="G434" s="175"/>
      <c r="H434" s="175"/>
      <c r="I434" s="175"/>
      <c r="J434" s="205">
        <f t="shared" ref="J434:J445" si="848">IF(D434="","",SUM(E434,F434,H434))</f>
        <v>155.94999999999999</v>
      </c>
      <c r="K434" s="175"/>
      <c r="L434" s="85">
        <f t="shared" si="716"/>
        <v>0</v>
      </c>
      <c r="M434" s="86">
        <f t="shared" si="717"/>
        <v>0</v>
      </c>
      <c r="N434" s="85">
        <f t="shared" si="718"/>
        <v>0</v>
      </c>
      <c r="O434" s="86">
        <f t="shared" si="719"/>
        <v>155.94999999999999</v>
      </c>
      <c r="P434" s="85">
        <f t="shared" si="720"/>
        <v>1</v>
      </c>
      <c r="Q434" s="185"/>
      <c r="R434" s="85">
        <f t="shared" si="775"/>
        <v>0</v>
      </c>
      <c r="S434" s="86">
        <f t="shared" si="705"/>
        <v>0</v>
      </c>
      <c r="T434" s="85">
        <f t="shared" si="721"/>
        <v>0</v>
      </c>
      <c r="U434" s="86">
        <f t="shared" si="722"/>
        <v>155.94999999999999</v>
      </c>
      <c r="V434" s="85">
        <f t="shared" si="723"/>
        <v>1</v>
      </c>
      <c r="W434" s="167"/>
      <c r="X434" s="85">
        <f t="shared" si="706"/>
        <v>0</v>
      </c>
      <c r="Y434" s="86">
        <f t="shared" si="707"/>
        <v>0</v>
      </c>
      <c r="Z434" s="85">
        <f t="shared" si="724"/>
        <v>0</v>
      </c>
      <c r="AA434" s="86">
        <f t="shared" si="725"/>
        <v>155.94999999999999</v>
      </c>
      <c r="AB434" s="85">
        <f t="shared" si="726"/>
        <v>1</v>
      </c>
      <c r="AC434" s="167"/>
      <c r="AD434" s="85">
        <f t="shared" si="708"/>
        <v>0</v>
      </c>
      <c r="AE434" s="86">
        <f t="shared" si="709"/>
        <v>0</v>
      </c>
      <c r="AF434" s="85">
        <f t="shared" si="727"/>
        <v>0</v>
      </c>
      <c r="AG434" s="86">
        <f t="shared" si="728"/>
        <v>155.94999999999999</v>
      </c>
      <c r="AH434" s="85">
        <f t="shared" si="729"/>
        <v>1</v>
      </c>
      <c r="AI434" s="167"/>
      <c r="AJ434" s="85">
        <f t="shared" si="710"/>
        <v>0</v>
      </c>
      <c r="AK434" s="86">
        <f t="shared" si="711"/>
        <v>0</v>
      </c>
      <c r="AL434" s="85">
        <f t="shared" si="730"/>
        <v>0</v>
      </c>
      <c r="AM434" s="86">
        <f t="shared" si="731"/>
        <v>155.94999999999999</v>
      </c>
      <c r="AN434" s="85">
        <f t="shared" si="732"/>
        <v>1</v>
      </c>
      <c r="AO434" s="167"/>
      <c r="AP434" s="85">
        <f t="shared" si="712"/>
        <v>0</v>
      </c>
      <c r="AQ434" s="86">
        <f t="shared" si="713"/>
        <v>0</v>
      </c>
      <c r="AR434" s="85">
        <f t="shared" si="733"/>
        <v>0</v>
      </c>
      <c r="AS434" s="86">
        <f t="shared" si="734"/>
        <v>155.94999999999999</v>
      </c>
      <c r="AT434" s="85">
        <f t="shared" si="735"/>
        <v>1</v>
      </c>
      <c r="AU434" s="167"/>
      <c r="AV434" s="85">
        <f t="shared" si="714"/>
        <v>0</v>
      </c>
      <c r="AW434" s="86">
        <f t="shared" si="715"/>
        <v>0</v>
      </c>
      <c r="AX434" s="85">
        <f t="shared" si="736"/>
        <v>0</v>
      </c>
      <c r="AY434" s="86">
        <f t="shared" si="737"/>
        <v>155.94999999999999</v>
      </c>
      <c r="AZ434" s="85">
        <f t="shared" si="738"/>
        <v>1</v>
      </c>
    </row>
    <row r="435" spans="1:52" ht="33.75">
      <c r="A435" s="182" t="s">
        <v>5116</v>
      </c>
      <c r="B435" s="174" t="s">
        <v>4642</v>
      </c>
      <c r="C435" s="172" t="s">
        <v>4643</v>
      </c>
      <c r="D435" s="174" t="s">
        <v>3943</v>
      </c>
      <c r="E435" s="175">
        <v>155.94999999999999</v>
      </c>
      <c r="F435" s="175"/>
      <c r="G435" s="175"/>
      <c r="H435" s="175"/>
      <c r="I435" s="175"/>
      <c r="J435" s="205">
        <f t="shared" si="848"/>
        <v>155.94999999999999</v>
      </c>
      <c r="K435" s="175"/>
      <c r="L435" s="85">
        <f t="shared" ref="L435:L439" si="849">IF($C435="","",K435/$E435)</f>
        <v>0</v>
      </c>
      <c r="M435" s="86">
        <f t="shared" ref="M435:M439" si="850">IF($B435="","",SUM(K435))</f>
        <v>0</v>
      </c>
      <c r="N435" s="85">
        <f t="shared" ref="N435:N439" si="851">IF($B435="","",M435/$E435)</f>
        <v>0</v>
      </c>
      <c r="O435" s="86">
        <f t="shared" ref="O435:O439" si="852">IF($B435="","",$E435-M435)</f>
        <v>155.94999999999999</v>
      </c>
      <c r="P435" s="85">
        <f t="shared" ref="P435:P439" si="853">IF($B435="","",O435/$E435)</f>
        <v>1</v>
      </c>
      <c r="Q435" s="185"/>
      <c r="R435" s="85">
        <f t="shared" ref="R435:R439" si="854">IF($C435="","",Q435/$E435)</f>
        <v>0</v>
      </c>
      <c r="S435" s="86">
        <f t="shared" ref="S435:S439" si="855">IF($B435="","",SUM(Q435+M435))</f>
        <v>0</v>
      </c>
      <c r="T435" s="85">
        <f t="shared" ref="T435:T439" si="856">IF($B435="","",S435/$E435)</f>
        <v>0</v>
      </c>
      <c r="U435" s="86">
        <f t="shared" ref="U435:U439" si="857">IF($B435="","",$E435-S435)</f>
        <v>155.94999999999999</v>
      </c>
      <c r="V435" s="85">
        <f t="shared" ref="V435:V439" si="858">IF($B435="","",U435/$E435)</f>
        <v>1</v>
      </c>
      <c r="W435" s="167"/>
      <c r="X435" s="85">
        <f t="shared" ref="X435:X439" si="859">IF($C435="","",W435/$E435)</f>
        <v>0</v>
      </c>
      <c r="Y435" s="86">
        <f t="shared" ref="Y435:Y439" si="860">IF($B435="","",SUM(W435+S435))</f>
        <v>0</v>
      </c>
      <c r="Z435" s="85">
        <f t="shared" ref="Z435:Z439" si="861">IF($B435="","",Y435/$E435)</f>
        <v>0</v>
      </c>
      <c r="AA435" s="86">
        <f t="shared" ref="AA435:AA439" si="862">IF($B435="","",$E435-Y435)</f>
        <v>155.94999999999999</v>
      </c>
      <c r="AB435" s="85">
        <f t="shared" ref="AB435:AB439" si="863">IF($B435="","",AA435/$E435)</f>
        <v>1</v>
      </c>
      <c r="AC435" s="167"/>
      <c r="AD435" s="85">
        <f t="shared" ref="AD435:AD439" si="864">IF($C435="","",AC435/$E435)</f>
        <v>0</v>
      </c>
      <c r="AE435" s="86">
        <f t="shared" ref="AE435:AE439" si="865">IF($B435="","",SUM(AC435+Y435))</f>
        <v>0</v>
      </c>
      <c r="AF435" s="85">
        <f t="shared" ref="AF435:AF439" si="866">IF($B435="","",AE435/$E435)</f>
        <v>0</v>
      </c>
      <c r="AG435" s="86">
        <f t="shared" ref="AG435:AG439" si="867">IF($B435="","",$E435-AE435)</f>
        <v>155.94999999999999</v>
      </c>
      <c r="AH435" s="85">
        <f t="shared" ref="AH435:AH439" si="868">IF($B435="","",AG435/$E435)</f>
        <v>1</v>
      </c>
      <c r="AI435" s="167"/>
      <c r="AJ435" s="85">
        <f t="shared" ref="AJ435:AJ439" si="869">IF($C435="","",AI435/$E435)</f>
        <v>0</v>
      </c>
      <c r="AK435" s="86">
        <f t="shared" ref="AK435:AK439" si="870">IF($B435="","",SUM(AI435+AE435))</f>
        <v>0</v>
      </c>
      <c r="AL435" s="85">
        <f t="shared" ref="AL435:AL439" si="871">IF($B435="","",AK435/$E435)</f>
        <v>0</v>
      </c>
      <c r="AM435" s="86">
        <f t="shared" ref="AM435:AM439" si="872">IF($B435="","",$E435-AK435)</f>
        <v>155.94999999999999</v>
      </c>
      <c r="AN435" s="85">
        <f t="shared" ref="AN435:AN439" si="873">IF($B435="","",AM435/$E435)</f>
        <v>1</v>
      </c>
      <c r="AO435" s="167"/>
      <c r="AP435" s="85">
        <f t="shared" ref="AP435:AP439" si="874">IF($C435="","",AO435/$E435)</f>
        <v>0</v>
      </c>
      <c r="AQ435" s="86">
        <f t="shared" ref="AQ435:AQ439" si="875">IF($B435="","",SUM(AO435+AK435))</f>
        <v>0</v>
      </c>
      <c r="AR435" s="85">
        <f t="shared" ref="AR435:AR439" si="876">IF($B435="","",AQ435/$E435)</f>
        <v>0</v>
      </c>
      <c r="AS435" s="86">
        <f t="shared" ref="AS435:AS439" si="877">IF($B435="","",$E435-AQ435)</f>
        <v>155.94999999999999</v>
      </c>
      <c r="AT435" s="85">
        <f t="shared" ref="AT435:AT439" si="878">IF($B435="","",AS435/$E435)</f>
        <v>1</v>
      </c>
      <c r="AU435" s="167"/>
      <c r="AV435" s="85">
        <f t="shared" ref="AV435:AV439" si="879">IF($C435="","",AU435/$E435)</f>
        <v>0</v>
      </c>
      <c r="AW435" s="86">
        <f t="shared" ref="AW435:AW439" si="880">IF($B435="","",SUM(AU435+AQ435))</f>
        <v>0</v>
      </c>
      <c r="AX435" s="85">
        <f t="shared" ref="AX435:AX439" si="881">IF($B435="","",AW435/$E435)</f>
        <v>0</v>
      </c>
      <c r="AY435" s="86">
        <f t="shared" ref="AY435:AY439" si="882">IF($B435="","",$E435-AW435)</f>
        <v>155.94999999999999</v>
      </c>
      <c r="AZ435" s="85">
        <f t="shared" ref="AZ435:AZ439" si="883">IF($B435="","",AY435/$E435)</f>
        <v>1</v>
      </c>
    </row>
    <row r="436" spans="1:52" ht="33.75">
      <c r="A436" s="182" t="s">
        <v>5117</v>
      </c>
      <c r="B436" s="174" t="s">
        <v>4644</v>
      </c>
      <c r="C436" s="172" t="s">
        <v>4645</v>
      </c>
      <c r="D436" s="174" t="s">
        <v>3943</v>
      </c>
      <c r="E436" s="175">
        <v>316.29000000000002</v>
      </c>
      <c r="F436" s="175"/>
      <c r="G436" s="175"/>
      <c r="H436" s="175"/>
      <c r="I436" s="175"/>
      <c r="J436" s="205">
        <f t="shared" si="848"/>
        <v>316.29000000000002</v>
      </c>
      <c r="K436" s="175"/>
      <c r="L436" s="85">
        <f t="shared" si="849"/>
        <v>0</v>
      </c>
      <c r="M436" s="86">
        <f t="shared" si="850"/>
        <v>0</v>
      </c>
      <c r="N436" s="85">
        <f t="shared" si="851"/>
        <v>0</v>
      </c>
      <c r="O436" s="86">
        <f t="shared" si="852"/>
        <v>316.29000000000002</v>
      </c>
      <c r="P436" s="85">
        <f t="shared" si="853"/>
        <v>1</v>
      </c>
      <c r="Q436" s="185"/>
      <c r="R436" s="85">
        <f t="shared" si="854"/>
        <v>0</v>
      </c>
      <c r="S436" s="86">
        <f t="shared" si="855"/>
        <v>0</v>
      </c>
      <c r="T436" s="85">
        <f t="shared" si="856"/>
        <v>0</v>
      </c>
      <c r="U436" s="86">
        <f t="shared" si="857"/>
        <v>316.29000000000002</v>
      </c>
      <c r="V436" s="85">
        <f t="shared" si="858"/>
        <v>1</v>
      </c>
      <c r="W436" s="167"/>
      <c r="X436" s="85">
        <f t="shared" si="859"/>
        <v>0</v>
      </c>
      <c r="Y436" s="86">
        <f t="shared" si="860"/>
        <v>0</v>
      </c>
      <c r="Z436" s="85">
        <f t="shared" si="861"/>
        <v>0</v>
      </c>
      <c r="AA436" s="86">
        <f t="shared" si="862"/>
        <v>316.29000000000002</v>
      </c>
      <c r="AB436" s="85">
        <f t="shared" si="863"/>
        <v>1</v>
      </c>
      <c r="AC436" s="167"/>
      <c r="AD436" s="85">
        <f t="shared" si="864"/>
        <v>0</v>
      </c>
      <c r="AE436" s="86">
        <f t="shared" si="865"/>
        <v>0</v>
      </c>
      <c r="AF436" s="85">
        <f t="shared" si="866"/>
        <v>0</v>
      </c>
      <c r="AG436" s="86">
        <f t="shared" si="867"/>
        <v>316.29000000000002</v>
      </c>
      <c r="AH436" s="85">
        <f t="shared" si="868"/>
        <v>1</v>
      </c>
      <c r="AI436" s="167"/>
      <c r="AJ436" s="85">
        <f t="shared" si="869"/>
        <v>0</v>
      </c>
      <c r="AK436" s="86">
        <f t="shared" si="870"/>
        <v>0</v>
      </c>
      <c r="AL436" s="85">
        <f t="shared" si="871"/>
        <v>0</v>
      </c>
      <c r="AM436" s="86">
        <f t="shared" si="872"/>
        <v>316.29000000000002</v>
      </c>
      <c r="AN436" s="85">
        <f t="shared" si="873"/>
        <v>1</v>
      </c>
      <c r="AO436" s="167"/>
      <c r="AP436" s="85">
        <f t="shared" si="874"/>
        <v>0</v>
      </c>
      <c r="AQ436" s="86">
        <f t="shared" si="875"/>
        <v>0</v>
      </c>
      <c r="AR436" s="85">
        <f t="shared" si="876"/>
        <v>0</v>
      </c>
      <c r="AS436" s="86">
        <f t="shared" si="877"/>
        <v>316.29000000000002</v>
      </c>
      <c r="AT436" s="85">
        <f t="shared" si="878"/>
        <v>1</v>
      </c>
      <c r="AU436" s="167"/>
      <c r="AV436" s="85">
        <f t="shared" si="879"/>
        <v>0</v>
      </c>
      <c r="AW436" s="86">
        <f t="shared" si="880"/>
        <v>0</v>
      </c>
      <c r="AX436" s="85">
        <f t="shared" si="881"/>
        <v>0</v>
      </c>
      <c r="AY436" s="86">
        <f t="shared" si="882"/>
        <v>316.29000000000002</v>
      </c>
      <c r="AZ436" s="85">
        <f t="shared" si="883"/>
        <v>1</v>
      </c>
    </row>
    <row r="437" spans="1:52" ht="33.75">
      <c r="A437" s="182" t="s">
        <v>5118</v>
      </c>
      <c r="B437" s="174" t="s">
        <v>4646</v>
      </c>
      <c r="C437" s="172" t="s">
        <v>4647</v>
      </c>
      <c r="D437" s="174" t="s">
        <v>3943</v>
      </c>
      <c r="E437" s="175">
        <v>52.81</v>
      </c>
      <c r="F437" s="175"/>
      <c r="G437" s="175"/>
      <c r="H437" s="175"/>
      <c r="I437" s="175"/>
      <c r="J437" s="205">
        <f t="shared" si="848"/>
        <v>52.81</v>
      </c>
      <c r="K437" s="175"/>
      <c r="L437" s="85">
        <f t="shared" si="849"/>
        <v>0</v>
      </c>
      <c r="M437" s="86">
        <f t="shared" si="850"/>
        <v>0</v>
      </c>
      <c r="N437" s="85">
        <f t="shared" si="851"/>
        <v>0</v>
      </c>
      <c r="O437" s="86">
        <f t="shared" si="852"/>
        <v>52.81</v>
      </c>
      <c r="P437" s="85">
        <f t="shared" si="853"/>
        <v>1</v>
      </c>
      <c r="Q437" s="185"/>
      <c r="R437" s="85">
        <f t="shared" si="854"/>
        <v>0</v>
      </c>
      <c r="S437" s="86">
        <f t="shared" si="855"/>
        <v>0</v>
      </c>
      <c r="T437" s="85">
        <f t="shared" si="856"/>
        <v>0</v>
      </c>
      <c r="U437" s="86">
        <f t="shared" si="857"/>
        <v>52.81</v>
      </c>
      <c r="V437" s="85">
        <f t="shared" si="858"/>
        <v>1</v>
      </c>
      <c r="W437" s="167"/>
      <c r="X437" s="85">
        <f t="shared" si="859"/>
        <v>0</v>
      </c>
      <c r="Y437" s="86">
        <f t="shared" si="860"/>
        <v>0</v>
      </c>
      <c r="Z437" s="85">
        <f t="shared" si="861"/>
        <v>0</v>
      </c>
      <c r="AA437" s="86">
        <f t="shared" si="862"/>
        <v>52.81</v>
      </c>
      <c r="AB437" s="85">
        <f t="shared" si="863"/>
        <v>1</v>
      </c>
      <c r="AC437" s="167"/>
      <c r="AD437" s="85">
        <f t="shared" si="864"/>
        <v>0</v>
      </c>
      <c r="AE437" s="86">
        <f t="shared" si="865"/>
        <v>0</v>
      </c>
      <c r="AF437" s="85">
        <f t="shared" si="866"/>
        <v>0</v>
      </c>
      <c r="AG437" s="86">
        <f t="shared" si="867"/>
        <v>52.81</v>
      </c>
      <c r="AH437" s="85">
        <f t="shared" si="868"/>
        <v>1</v>
      </c>
      <c r="AI437" s="167"/>
      <c r="AJ437" s="85">
        <f t="shared" si="869"/>
        <v>0</v>
      </c>
      <c r="AK437" s="86">
        <f t="shared" si="870"/>
        <v>0</v>
      </c>
      <c r="AL437" s="85">
        <f t="shared" si="871"/>
        <v>0</v>
      </c>
      <c r="AM437" s="86">
        <f t="shared" si="872"/>
        <v>52.81</v>
      </c>
      <c r="AN437" s="85">
        <f t="shared" si="873"/>
        <v>1</v>
      </c>
      <c r="AO437" s="167"/>
      <c r="AP437" s="85">
        <f t="shared" si="874"/>
        <v>0</v>
      </c>
      <c r="AQ437" s="86">
        <f t="shared" si="875"/>
        <v>0</v>
      </c>
      <c r="AR437" s="85">
        <f t="shared" si="876"/>
        <v>0</v>
      </c>
      <c r="AS437" s="86">
        <f t="shared" si="877"/>
        <v>52.81</v>
      </c>
      <c r="AT437" s="85">
        <f t="shared" si="878"/>
        <v>1</v>
      </c>
      <c r="AU437" s="167"/>
      <c r="AV437" s="85">
        <f t="shared" si="879"/>
        <v>0</v>
      </c>
      <c r="AW437" s="86">
        <f t="shared" si="880"/>
        <v>0</v>
      </c>
      <c r="AX437" s="85">
        <f t="shared" si="881"/>
        <v>0</v>
      </c>
      <c r="AY437" s="86">
        <f t="shared" si="882"/>
        <v>52.81</v>
      </c>
      <c r="AZ437" s="85">
        <f t="shared" si="883"/>
        <v>1</v>
      </c>
    </row>
    <row r="438" spans="1:52" ht="22.5">
      <c r="A438" s="182" t="s">
        <v>5119</v>
      </c>
      <c r="B438" s="174" t="s">
        <v>4648</v>
      </c>
      <c r="C438" s="172" t="s">
        <v>4649</v>
      </c>
      <c r="D438" s="174" t="s">
        <v>3969</v>
      </c>
      <c r="E438" s="175">
        <v>4</v>
      </c>
      <c r="F438" s="175"/>
      <c r="G438" s="175"/>
      <c r="H438" s="175"/>
      <c r="I438" s="175"/>
      <c r="J438" s="205">
        <f t="shared" si="848"/>
        <v>4</v>
      </c>
      <c r="K438" s="175"/>
      <c r="L438" s="85">
        <f t="shared" si="849"/>
        <v>0</v>
      </c>
      <c r="M438" s="86">
        <f t="shared" si="850"/>
        <v>0</v>
      </c>
      <c r="N438" s="85">
        <f t="shared" si="851"/>
        <v>0</v>
      </c>
      <c r="O438" s="86">
        <f t="shared" si="852"/>
        <v>4</v>
      </c>
      <c r="P438" s="85">
        <f t="shared" si="853"/>
        <v>1</v>
      </c>
      <c r="Q438" s="185"/>
      <c r="R438" s="85">
        <f t="shared" si="854"/>
        <v>0</v>
      </c>
      <c r="S438" s="86">
        <f t="shared" si="855"/>
        <v>0</v>
      </c>
      <c r="T438" s="85">
        <f t="shared" si="856"/>
        <v>0</v>
      </c>
      <c r="U438" s="86">
        <f t="shared" si="857"/>
        <v>4</v>
      </c>
      <c r="V438" s="85">
        <f t="shared" si="858"/>
        <v>1</v>
      </c>
      <c r="W438" s="167"/>
      <c r="X438" s="85">
        <f t="shared" si="859"/>
        <v>0</v>
      </c>
      <c r="Y438" s="86">
        <f t="shared" si="860"/>
        <v>0</v>
      </c>
      <c r="Z438" s="85">
        <f t="shared" si="861"/>
        <v>0</v>
      </c>
      <c r="AA438" s="86">
        <f t="shared" si="862"/>
        <v>4</v>
      </c>
      <c r="AB438" s="85">
        <f t="shared" si="863"/>
        <v>1</v>
      </c>
      <c r="AC438" s="167"/>
      <c r="AD438" s="85">
        <f t="shared" si="864"/>
        <v>0</v>
      </c>
      <c r="AE438" s="86">
        <f t="shared" si="865"/>
        <v>0</v>
      </c>
      <c r="AF438" s="85">
        <f t="shared" si="866"/>
        <v>0</v>
      </c>
      <c r="AG438" s="86">
        <f t="shared" si="867"/>
        <v>4</v>
      </c>
      <c r="AH438" s="85">
        <f t="shared" si="868"/>
        <v>1</v>
      </c>
      <c r="AI438" s="167"/>
      <c r="AJ438" s="85">
        <f t="shared" si="869"/>
        <v>0</v>
      </c>
      <c r="AK438" s="86">
        <f t="shared" si="870"/>
        <v>0</v>
      </c>
      <c r="AL438" s="85">
        <f t="shared" si="871"/>
        <v>0</v>
      </c>
      <c r="AM438" s="86">
        <f t="shared" si="872"/>
        <v>4</v>
      </c>
      <c r="AN438" s="85">
        <f t="shared" si="873"/>
        <v>1</v>
      </c>
      <c r="AO438" s="167"/>
      <c r="AP438" s="85">
        <f t="shared" si="874"/>
        <v>0</v>
      </c>
      <c r="AQ438" s="86">
        <f t="shared" si="875"/>
        <v>0</v>
      </c>
      <c r="AR438" s="85">
        <f t="shared" si="876"/>
        <v>0</v>
      </c>
      <c r="AS438" s="86">
        <f t="shared" si="877"/>
        <v>4</v>
      </c>
      <c r="AT438" s="85">
        <f t="shared" si="878"/>
        <v>1</v>
      </c>
      <c r="AU438" s="167"/>
      <c r="AV438" s="85">
        <f t="shared" si="879"/>
        <v>0</v>
      </c>
      <c r="AW438" s="86">
        <f t="shared" si="880"/>
        <v>0</v>
      </c>
      <c r="AX438" s="85">
        <f t="shared" si="881"/>
        <v>0</v>
      </c>
      <c r="AY438" s="86">
        <f t="shared" si="882"/>
        <v>4</v>
      </c>
      <c r="AZ438" s="85">
        <f t="shared" si="883"/>
        <v>1</v>
      </c>
    </row>
    <row r="439" spans="1:52" ht="33.75">
      <c r="A439" s="182" t="s">
        <v>5120</v>
      </c>
      <c r="B439" s="174" t="s">
        <v>4650</v>
      </c>
      <c r="C439" s="172" t="s">
        <v>4651</v>
      </c>
      <c r="D439" s="174" t="s">
        <v>3969</v>
      </c>
      <c r="E439" s="175">
        <v>4</v>
      </c>
      <c r="F439" s="175"/>
      <c r="G439" s="175"/>
      <c r="H439" s="175"/>
      <c r="I439" s="175"/>
      <c r="J439" s="205">
        <f t="shared" si="848"/>
        <v>4</v>
      </c>
      <c r="K439" s="175"/>
      <c r="L439" s="85">
        <f t="shared" si="849"/>
        <v>0</v>
      </c>
      <c r="M439" s="86">
        <f t="shared" si="850"/>
        <v>0</v>
      </c>
      <c r="N439" s="85">
        <f t="shared" si="851"/>
        <v>0</v>
      </c>
      <c r="O439" s="86">
        <f t="shared" si="852"/>
        <v>4</v>
      </c>
      <c r="P439" s="85">
        <f t="shared" si="853"/>
        <v>1</v>
      </c>
      <c r="Q439" s="185"/>
      <c r="R439" s="85">
        <f t="shared" si="854"/>
        <v>0</v>
      </c>
      <c r="S439" s="86">
        <f t="shared" si="855"/>
        <v>0</v>
      </c>
      <c r="T439" s="85">
        <f t="shared" si="856"/>
        <v>0</v>
      </c>
      <c r="U439" s="86">
        <f t="shared" si="857"/>
        <v>4</v>
      </c>
      <c r="V439" s="85">
        <f t="shared" si="858"/>
        <v>1</v>
      </c>
      <c r="W439" s="167"/>
      <c r="X439" s="85">
        <f t="shared" si="859"/>
        <v>0</v>
      </c>
      <c r="Y439" s="86">
        <f t="shared" si="860"/>
        <v>0</v>
      </c>
      <c r="Z439" s="85">
        <f t="shared" si="861"/>
        <v>0</v>
      </c>
      <c r="AA439" s="86">
        <f t="shared" si="862"/>
        <v>4</v>
      </c>
      <c r="AB439" s="85">
        <f t="shared" si="863"/>
        <v>1</v>
      </c>
      <c r="AC439" s="167"/>
      <c r="AD439" s="85">
        <f t="shared" si="864"/>
        <v>0</v>
      </c>
      <c r="AE439" s="86">
        <f t="shared" si="865"/>
        <v>0</v>
      </c>
      <c r="AF439" s="85">
        <f t="shared" si="866"/>
        <v>0</v>
      </c>
      <c r="AG439" s="86">
        <f t="shared" si="867"/>
        <v>4</v>
      </c>
      <c r="AH439" s="85">
        <f t="shared" si="868"/>
        <v>1</v>
      </c>
      <c r="AI439" s="167"/>
      <c r="AJ439" s="85">
        <f t="shared" si="869"/>
        <v>0</v>
      </c>
      <c r="AK439" s="86">
        <f t="shared" si="870"/>
        <v>0</v>
      </c>
      <c r="AL439" s="85">
        <f t="shared" si="871"/>
        <v>0</v>
      </c>
      <c r="AM439" s="86">
        <f t="shared" si="872"/>
        <v>4</v>
      </c>
      <c r="AN439" s="85">
        <f t="shared" si="873"/>
        <v>1</v>
      </c>
      <c r="AO439" s="167"/>
      <c r="AP439" s="85">
        <f t="shared" si="874"/>
        <v>0</v>
      </c>
      <c r="AQ439" s="86">
        <f t="shared" si="875"/>
        <v>0</v>
      </c>
      <c r="AR439" s="85">
        <f t="shared" si="876"/>
        <v>0</v>
      </c>
      <c r="AS439" s="86">
        <f t="shared" si="877"/>
        <v>4</v>
      </c>
      <c r="AT439" s="85">
        <f t="shared" si="878"/>
        <v>1</v>
      </c>
      <c r="AU439" s="167"/>
      <c r="AV439" s="85">
        <f t="shared" si="879"/>
        <v>0</v>
      </c>
      <c r="AW439" s="86">
        <f t="shared" si="880"/>
        <v>0</v>
      </c>
      <c r="AX439" s="85">
        <f t="shared" si="881"/>
        <v>0</v>
      </c>
      <c r="AY439" s="86">
        <f t="shared" si="882"/>
        <v>4</v>
      </c>
      <c r="AZ439" s="85">
        <f t="shared" si="883"/>
        <v>1</v>
      </c>
    </row>
    <row r="440" spans="1:52" ht="33.75">
      <c r="A440" s="182" t="s">
        <v>5121</v>
      </c>
      <c r="B440" s="174" t="s">
        <v>4652</v>
      </c>
      <c r="C440" s="172" t="s">
        <v>4653</v>
      </c>
      <c r="D440" s="174" t="s">
        <v>3969</v>
      </c>
      <c r="E440" s="175">
        <v>9</v>
      </c>
      <c r="F440" s="175"/>
      <c r="G440" s="175"/>
      <c r="H440" s="175"/>
      <c r="I440" s="175"/>
      <c r="J440" s="205">
        <f t="shared" si="848"/>
        <v>9</v>
      </c>
      <c r="K440" s="175"/>
      <c r="L440" s="85">
        <f t="shared" si="716"/>
        <v>0</v>
      </c>
      <c r="M440" s="86">
        <f t="shared" si="717"/>
        <v>0</v>
      </c>
      <c r="N440" s="85">
        <f t="shared" si="718"/>
        <v>0</v>
      </c>
      <c r="O440" s="86">
        <f t="shared" si="719"/>
        <v>9</v>
      </c>
      <c r="P440" s="85">
        <f t="shared" si="720"/>
        <v>1</v>
      </c>
      <c r="Q440" s="185"/>
      <c r="R440" s="85">
        <f t="shared" si="775"/>
        <v>0</v>
      </c>
      <c r="S440" s="86">
        <f t="shared" si="705"/>
        <v>0</v>
      </c>
      <c r="T440" s="85">
        <f t="shared" si="721"/>
        <v>0</v>
      </c>
      <c r="U440" s="86">
        <f t="shared" si="722"/>
        <v>9</v>
      </c>
      <c r="V440" s="85">
        <f t="shared" si="723"/>
        <v>1</v>
      </c>
      <c r="W440" s="167"/>
      <c r="X440" s="85">
        <f t="shared" si="706"/>
        <v>0</v>
      </c>
      <c r="Y440" s="86">
        <f t="shared" si="707"/>
        <v>0</v>
      </c>
      <c r="Z440" s="85">
        <f t="shared" si="724"/>
        <v>0</v>
      </c>
      <c r="AA440" s="86">
        <f t="shared" si="725"/>
        <v>9</v>
      </c>
      <c r="AB440" s="85">
        <f t="shared" si="726"/>
        <v>1</v>
      </c>
      <c r="AC440" s="167"/>
      <c r="AD440" s="85">
        <f t="shared" si="708"/>
        <v>0</v>
      </c>
      <c r="AE440" s="86">
        <f t="shared" si="709"/>
        <v>0</v>
      </c>
      <c r="AF440" s="85">
        <f t="shared" si="727"/>
        <v>0</v>
      </c>
      <c r="AG440" s="86">
        <f t="shared" si="728"/>
        <v>9</v>
      </c>
      <c r="AH440" s="85">
        <f t="shared" si="729"/>
        <v>1</v>
      </c>
      <c r="AI440" s="167"/>
      <c r="AJ440" s="85">
        <f t="shared" si="710"/>
        <v>0</v>
      </c>
      <c r="AK440" s="86">
        <f t="shared" si="711"/>
        <v>0</v>
      </c>
      <c r="AL440" s="85">
        <f t="shared" si="730"/>
        <v>0</v>
      </c>
      <c r="AM440" s="86">
        <f t="shared" si="731"/>
        <v>9</v>
      </c>
      <c r="AN440" s="85">
        <f t="shared" si="732"/>
        <v>1</v>
      </c>
      <c r="AO440" s="167"/>
      <c r="AP440" s="85">
        <f t="shared" si="712"/>
        <v>0</v>
      </c>
      <c r="AQ440" s="86">
        <f t="shared" si="713"/>
        <v>0</v>
      </c>
      <c r="AR440" s="85">
        <f t="shared" si="733"/>
        <v>0</v>
      </c>
      <c r="AS440" s="86">
        <f t="shared" si="734"/>
        <v>9</v>
      </c>
      <c r="AT440" s="85">
        <f t="shared" si="735"/>
        <v>1</v>
      </c>
      <c r="AU440" s="167"/>
      <c r="AV440" s="85">
        <f t="shared" si="714"/>
        <v>0</v>
      </c>
      <c r="AW440" s="86">
        <f t="shared" si="715"/>
        <v>0</v>
      </c>
      <c r="AX440" s="85">
        <f t="shared" si="736"/>
        <v>0</v>
      </c>
      <c r="AY440" s="86">
        <f t="shared" si="737"/>
        <v>9</v>
      </c>
      <c r="AZ440" s="85">
        <f t="shared" si="738"/>
        <v>1</v>
      </c>
    </row>
    <row r="441" spans="1:52" ht="22.5">
      <c r="A441" s="182" t="s">
        <v>5122</v>
      </c>
      <c r="B441" s="174" t="s">
        <v>4654</v>
      </c>
      <c r="C441" s="172" t="s">
        <v>4655</v>
      </c>
      <c r="D441" s="174" t="s">
        <v>3943</v>
      </c>
      <c r="E441" s="175">
        <v>8.9499999999999993</v>
      </c>
      <c r="F441" s="175"/>
      <c r="G441" s="175"/>
      <c r="H441" s="175"/>
      <c r="I441" s="175"/>
      <c r="J441" s="205">
        <f t="shared" si="848"/>
        <v>8.9499999999999993</v>
      </c>
      <c r="K441" s="175"/>
      <c r="L441" s="85">
        <f t="shared" si="716"/>
        <v>0</v>
      </c>
      <c r="M441" s="86">
        <f t="shared" si="717"/>
        <v>0</v>
      </c>
      <c r="N441" s="85">
        <f t="shared" si="718"/>
        <v>0</v>
      </c>
      <c r="O441" s="86">
        <f t="shared" si="719"/>
        <v>8.9499999999999993</v>
      </c>
      <c r="P441" s="85">
        <f t="shared" si="720"/>
        <v>1</v>
      </c>
      <c r="Q441" s="185"/>
      <c r="R441" s="85">
        <f t="shared" si="775"/>
        <v>0</v>
      </c>
      <c r="S441" s="86">
        <f t="shared" si="705"/>
        <v>0</v>
      </c>
      <c r="T441" s="85">
        <f t="shared" si="721"/>
        <v>0</v>
      </c>
      <c r="U441" s="86">
        <f t="shared" si="722"/>
        <v>8.9499999999999993</v>
      </c>
      <c r="V441" s="85">
        <f t="shared" si="723"/>
        <v>1</v>
      </c>
      <c r="W441" s="167"/>
      <c r="X441" s="85">
        <f t="shared" si="706"/>
        <v>0</v>
      </c>
      <c r="Y441" s="86">
        <f t="shared" si="707"/>
        <v>0</v>
      </c>
      <c r="Z441" s="85">
        <f t="shared" si="724"/>
        <v>0</v>
      </c>
      <c r="AA441" s="86">
        <f t="shared" si="725"/>
        <v>8.9499999999999993</v>
      </c>
      <c r="AB441" s="85">
        <f t="shared" si="726"/>
        <v>1</v>
      </c>
      <c r="AC441" s="167"/>
      <c r="AD441" s="85">
        <f t="shared" si="708"/>
        <v>0</v>
      </c>
      <c r="AE441" s="86">
        <f t="shared" si="709"/>
        <v>0</v>
      </c>
      <c r="AF441" s="85">
        <f t="shared" si="727"/>
        <v>0</v>
      </c>
      <c r="AG441" s="86">
        <f t="shared" si="728"/>
        <v>8.9499999999999993</v>
      </c>
      <c r="AH441" s="85">
        <f t="shared" si="729"/>
        <v>1</v>
      </c>
      <c r="AI441" s="167"/>
      <c r="AJ441" s="85">
        <f t="shared" si="710"/>
        <v>0</v>
      </c>
      <c r="AK441" s="86">
        <f t="shared" si="711"/>
        <v>0</v>
      </c>
      <c r="AL441" s="85">
        <f t="shared" si="730"/>
        <v>0</v>
      </c>
      <c r="AM441" s="86">
        <f t="shared" si="731"/>
        <v>8.9499999999999993</v>
      </c>
      <c r="AN441" s="85">
        <f t="shared" si="732"/>
        <v>1</v>
      </c>
      <c r="AO441" s="167"/>
      <c r="AP441" s="85">
        <f t="shared" si="712"/>
        <v>0</v>
      </c>
      <c r="AQ441" s="86">
        <f t="shared" si="713"/>
        <v>0</v>
      </c>
      <c r="AR441" s="85">
        <f t="shared" si="733"/>
        <v>0</v>
      </c>
      <c r="AS441" s="86">
        <f t="shared" si="734"/>
        <v>8.9499999999999993</v>
      </c>
      <c r="AT441" s="85">
        <f t="shared" si="735"/>
        <v>1</v>
      </c>
      <c r="AU441" s="167"/>
      <c r="AV441" s="85">
        <f t="shared" si="714"/>
        <v>0</v>
      </c>
      <c r="AW441" s="86">
        <f t="shared" si="715"/>
        <v>0</v>
      </c>
      <c r="AX441" s="85">
        <f t="shared" si="736"/>
        <v>0</v>
      </c>
      <c r="AY441" s="86">
        <f t="shared" si="737"/>
        <v>8.9499999999999993</v>
      </c>
      <c r="AZ441" s="85">
        <f t="shared" si="738"/>
        <v>1</v>
      </c>
    </row>
    <row r="442" spans="1:52" ht="33.75">
      <c r="A442" s="182" t="s">
        <v>5123</v>
      </c>
      <c r="B442" s="174" t="s">
        <v>4656</v>
      </c>
      <c r="C442" s="172" t="s">
        <v>4657</v>
      </c>
      <c r="D442" s="174" t="s">
        <v>3969</v>
      </c>
      <c r="E442" s="175">
        <v>14</v>
      </c>
      <c r="F442" s="175"/>
      <c r="G442" s="175"/>
      <c r="H442" s="175"/>
      <c r="I442" s="175"/>
      <c r="J442" s="205">
        <f t="shared" si="848"/>
        <v>14</v>
      </c>
      <c r="K442" s="175"/>
      <c r="L442" s="85">
        <f t="shared" si="716"/>
        <v>0</v>
      </c>
      <c r="M442" s="86">
        <f t="shared" si="717"/>
        <v>0</v>
      </c>
      <c r="N442" s="85">
        <f t="shared" si="718"/>
        <v>0</v>
      </c>
      <c r="O442" s="86">
        <f t="shared" si="719"/>
        <v>14</v>
      </c>
      <c r="P442" s="85">
        <f t="shared" si="720"/>
        <v>1</v>
      </c>
      <c r="Q442" s="185"/>
      <c r="R442" s="85">
        <f t="shared" si="775"/>
        <v>0</v>
      </c>
      <c r="S442" s="86">
        <f t="shared" si="705"/>
        <v>0</v>
      </c>
      <c r="T442" s="85">
        <f t="shared" si="721"/>
        <v>0</v>
      </c>
      <c r="U442" s="86">
        <f t="shared" si="722"/>
        <v>14</v>
      </c>
      <c r="V442" s="85">
        <f t="shared" si="723"/>
        <v>1</v>
      </c>
      <c r="W442" s="167"/>
      <c r="X442" s="85">
        <f t="shared" si="706"/>
        <v>0</v>
      </c>
      <c r="Y442" s="86">
        <f t="shared" si="707"/>
        <v>0</v>
      </c>
      <c r="Z442" s="85">
        <f t="shared" si="724"/>
        <v>0</v>
      </c>
      <c r="AA442" s="86">
        <f t="shared" si="725"/>
        <v>14</v>
      </c>
      <c r="AB442" s="85">
        <f t="shared" si="726"/>
        <v>1</v>
      </c>
      <c r="AC442" s="167"/>
      <c r="AD442" s="85">
        <f t="shared" si="708"/>
        <v>0</v>
      </c>
      <c r="AE442" s="86">
        <f t="shared" si="709"/>
        <v>0</v>
      </c>
      <c r="AF442" s="85">
        <f t="shared" si="727"/>
        <v>0</v>
      </c>
      <c r="AG442" s="86">
        <f t="shared" si="728"/>
        <v>14</v>
      </c>
      <c r="AH442" s="85">
        <f t="shared" si="729"/>
        <v>1</v>
      </c>
      <c r="AI442" s="167"/>
      <c r="AJ442" s="85">
        <f t="shared" si="710"/>
        <v>0</v>
      </c>
      <c r="AK442" s="86">
        <f t="shared" si="711"/>
        <v>0</v>
      </c>
      <c r="AL442" s="85">
        <f t="shared" si="730"/>
        <v>0</v>
      </c>
      <c r="AM442" s="86">
        <f t="shared" si="731"/>
        <v>14</v>
      </c>
      <c r="AN442" s="85">
        <f t="shared" si="732"/>
        <v>1</v>
      </c>
      <c r="AO442" s="167"/>
      <c r="AP442" s="85">
        <f t="shared" si="712"/>
        <v>0</v>
      </c>
      <c r="AQ442" s="86">
        <f t="shared" si="713"/>
        <v>0</v>
      </c>
      <c r="AR442" s="85">
        <f t="shared" si="733"/>
        <v>0</v>
      </c>
      <c r="AS442" s="86">
        <f t="shared" si="734"/>
        <v>14</v>
      </c>
      <c r="AT442" s="85">
        <f t="shared" si="735"/>
        <v>1</v>
      </c>
      <c r="AU442" s="167"/>
      <c r="AV442" s="85">
        <f t="shared" si="714"/>
        <v>0</v>
      </c>
      <c r="AW442" s="86">
        <f t="shared" si="715"/>
        <v>0</v>
      </c>
      <c r="AX442" s="85">
        <f t="shared" si="736"/>
        <v>0</v>
      </c>
      <c r="AY442" s="86">
        <f t="shared" si="737"/>
        <v>14</v>
      </c>
      <c r="AZ442" s="85">
        <f t="shared" si="738"/>
        <v>1</v>
      </c>
    </row>
    <row r="443" spans="1:52" ht="22.5">
      <c r="A443" s="182" t="s">
        <v>5124</v>
      </c>
      <c r="B443" s="174" t="s">
        <v>4658</v>
      </c>
      <c r="C443" s="172" t="s">
        <v>4659</v>
      </c>
      <c r="D443" s="174" t="s">
        <v>3943</v>
      </c>
      <c r="E443" s="175">
        <v>11.83</v>
      </c>
      <c r="F443" s="175"/>
      <c r="G443" s="175"/>
      <c r="H443" s="175"/>
      <c r="I443" s="175"/>
      <c r="J443" s="205">
        <f t="shared" si="848"/>
        <v>11.83</v>
      </c>
      <c r="K443" s="175"/>
      <c r="L443" s="85">
        <f t="shared" si="716"/>
        <v>0</v>
      </c>
      <c r="M443" s="86">
        <f t="shared" si="717"/>
        <v>0</v>
      </c>
      <c r="N443" s="85">
        <f t="shared" si="718"/>
        <v>0</v>
      </c>
      <c r="O443" s="86">
        <f t="shared" si="719"/>
        <v>11.83</v>
      </c>
      <c r="P443" s="85">
        <f t="shared" si="720"/>
        <v>1</v>
      </c>
      <c r="Q443" s="185"/>
      <c r="R443" s="85">
        <f t="shared" si="775"/>
        <v>0</v>
      </c>
      <c r="S443" s="86">
        <f t="shared" si="705"/>
        <v>0</v>
      </c>
      <c r="T443" s="85">
        <f t="shared" si="721"/>
        <v>0</v>
      </c>
      <c r="U443" s="86">
        <f t="shared" si="722"/>
        <v>11.83</v>
      </c>
      <c r="V443" s="85">
        <f t="shared" si="723"/>
        <v>1</v>
      </c>
      <c r="W443" s="167"/>
      <c r="X443" s="85">
        <f t="shared" si="706"/>
        <v>0</v>
      </c>
      <c r="Y443" s="86">
        <f t="shared" si="707"/>
        <v>0</v>
      </c>
      <c r="Z443" s="85">
        <f t="shared" si="724"/>
        <v>0</v>
      </c>
      <c r="AA443" s="86">
        <f t="shared" si="725"/>
        <v>11.83</v>
      </c>
      <c r="AB443" s="85">
        <f t="shared" si="726"/>
        <v>1</v>
      </c>
      <c r="AC443" s="167"/>
      <c r="AD443" s="85">
        <f t="shared" si="708"/>
        <v>0</v>
      </c>
      <c r="AE443" s="86">
        <f t="shared" si="709"/>
        <v>0</v>
      </c>
      <c r="AF443" s="85">
        <f t="shared" si="727"/>
        <v>0</v>
      </c>
      <c r="AG443" s="86">
        <f t="shared" si="728"/>
        <v>11.83</v>
      </c>
      <c r="AH443" s="85">
        <f t="shared" si="729"/>
        <v>1</v>
      </c>
      <c r="AI443" s="167"/>
      <c r="AJ443" s="85">
        <f t="shared" si="710"/>
        <v>0</v>
      </c>
      <c r="AK443" s="86">
        <f t="shared" si="711"/>
        <v>0</v>
      </c>
      <c r="AL443" s="85">
        <f t="shared" si="730"/>
        <v>0</v>
      </c>
      <c r="AM443" s="86">
        <f t="shared" si="731"/>
        <v>11.83</v>
      </c>
      <c r="AN443" s="85">
        <f t="shared" si="732"/>
        <v>1</v>
      </c>
      <c r="AO443" s="167"/>
      <c r="AP443" s="85">
        <f t="shared" si="712"/>
        <v>0</v>
      </c>
      <c r="AQ443" s="86">
        <f t="shared" si="713"/>
        <v>0</v>
      </c>
      <c r="AR443" s="85">
        <f t="shared" si="733"/>
        <v>0</v>
      </c>
      <c r="AS443" s="86">
        <f t="shared" si="734"/>
        <v>11.83</v>
      </c>
      <c r="AT443" s="85">
        <f t="shared" si="735"/>
        <v>1</v>
      </c>
      <c r="AU443" s="167"/>
      <c r="AV443" s="85">
        <f t="shared" si="714"/>
        <v>0</v>
      </c>
      <c r="AW443" s="86">
        <f t="shared" si="715"/>
        <v>0</v>
      </c>
      <c r="AX443" s="85">
        <f t="shared" si="736"/>
        <v>0</v>
      </c>
      <c r="AY443" s="86">
        <f t="shared" si="737"/>
        <v>11.83</v>
      </c>
      <c r="AZ443" s="85">
        <f t="shared" si="738"/>
        <v>1</v>
      </c>
    </row>
    <row r="444" spans="1:52" ht="16.5">
      <c r="A444" s="182" t="s">
        <v>5125</v>
      </c>
      <c r="B444" s="174" t="s">
        <v>4660</v>
      </c>
      <c r="C444" s="172" t="s">
        <v>4661</v>
      </c>
      <c r="D444" s="174" t="s">
        <v>3943</v>
      </c>
      <c r="E444" s="175">
        <v>39.44</v>
      </c>
      <c r="F444" s="175"/>
      <c r="G444" s="175"/>
      <c r="H444" s="175"/>
      <c r="I444" s="175"/>
      <c r="J444" s="205">
        <f t="shared" si="848"/>
        <v>39.44</v>
      </c>
      <c r="K444" s="175"/>
      <c r="L444" s="85">
        <f t="shared" ref="L444" si="884">IF($C444="","",K444/$E444)</f>
        <v>0</v>
      </c>
      <c r="M444" s="86">
        <f t="shared" ref="M444" si="885">IF($B444="","",SUM(K444))</f>
        <v>0</v>
      </c>
      <c r="N444" s="85">
        <f t="shared" ref="N444" si="886">IF($B444="","",M444/$E444)</f>
        <v>0</v>
      </c>
      <c r="O444" s="86">
        <f t="shared" ref="O444" si="887">IF($B444="","",$E444-M444)</f>
        <v>39.44</v>
      </c>
      <c r="P444" s="85">
        <f t="shared" ref="P444" si="888">IF($B444="","",O444/$E444)</f>
        <v>1</v>
      </c>
      <c r="Q444" s="185"/>
      <c r="R444" s="85">
        <f t="shared" ref="R444" si="889">IF($C444="","",Q444/$E444)</f>
        <v>0</v>
      </c>
      <c r="S444" s="86">
        <f t="shared" ref="S444" si="890">IF($B444="","",SUM(Q444+M444))</f>
        <v>0</v>
      </c>
      <c r="T444" s="85">
        <f t="shared" ref="T444" si="891">IF($B444="","",S444/$E444)</f>
        <v>0</v>
      </c>
      <c r="U444" s="86">
        <f t="shared" ref="U444" si="892">IF($B444="","",$E444-S444)</f>
        <v>39.44</v>
      </c>
      <c r="V444" s="85">
        <f t="shared" ref="V444" si="893">IF($B444="","",U444/$E444)</f>
        <v>1</v>
      </c>
      <c r="W444" s="167"/>
      <c r="X444" s="85">
        <f t="shared" ref="X444" si="894">IF($C444="","",W444/$E444)</f>
        <v>0</v>
      </c>
      <c r="Y444" s="86">
        <f t="shared" ref="Y444" si="895">IF($B444="","",SUM(W444+S444))</f>
        <v>0</v>
      </c>
      <c r="Z444" s="85">
        <f t="shared" ref="Z444" si="896">IF($B444="","",Y444/$E444)</f>
        <v>0</v>
      </c>
      <c r="AA444" s="86">
        <f t="shared" ref="AA444" si="897">IF($B444="","",$E444-Y444)</f>
        <v>39.44</v>
      </c>
      <c r="AB444" s="85">
        <f t="shared" ref="AB444" si="898">IF($B444="","",AA444/$E444)</f>
        <v>1</v>
      </c>
      <c r="AC444" s="167"/>
      <c r="AD444" s="85">
        <f t="shared" ref="AD444" si="899">IF($C444="","",AC444/$E444)</f>
        <v>0</v>
      </c>
      <c r="AE444" s="86">
        <f t="shared" ref="AE444" si="900">IF($B444="","",SUM(AC444+Y444))</f>
        <v>0</v>
      </c>
      <c r="AF444" s="85">
        <f t="shared" ref="AF444" si="901">IF($B444="","",AE444/$E444)</f>
        <v>0</v>
      </c>
      <c r="AG444" s="86">
        <f t="shared" ref="AG444" si="902">IF($B444="","",$E444-AE444)</f>
        <v>39.44</v>
      </c>
      <c r="AH444" s="85">
        <f t="shared" ref="AH444" si="903">IF($B444="","",AG444/$E444)</f>
        <v>1</v>
      </c>
      <c r="AI444" s="167"/>
      <c r="AJ444" s="85">
        <f t="shared" ref="AJ444" si="904">IF($C444="","",AI444/$E444)</f>
        <v>0</v>
      </c>
      <c r="AK444" s="86">
        <f t="shared" ref="AK444" si="905">IF($B444="","",SUM(AI444+AE444))</f>
        <v>0</v>
      </c>
      <c r="AL444" s="85">
        <f t="shared" ref="AL444" si="906">IF($B444="","",AK444/$E444)</f>
        <v>0</v>
      </c>
      <c r="AM444" s="86">
        <f t="shared" ref="AM444" si="907">IF($B444="","",$E444-AK444)</f>
        <v>39.44</v>
      </c>
      <c r="AN444" s="85">
        <f t="shared" ref="AN444" si="908">IF($B444="","",AM444/$E444)</f>
        <v>1</v>
      </c>
      <c r="AO444" s="167"/>
      <c r="AP444" s="85">
        <f t="shared" ref="AP444" si="909">IF($C444="","",AO444/$E444)</f>
        <v>0</v>
      </c>
      <c r="AQ444" s="86">
        <f t="shared" ref="AQ444" si="910">IF($B444="","",SUM(AO444+AK444))</f>
        <v>0</v>
      </c>
      <c r="AR444" s="85">
        <f t="shared" ref="AR444" si="911">IF($B444="","",AQ444/$E444)</f>
        <v>0</v>
      </c>
      <c r="AS444" s="86">
        <f t="shared" ref="AS444" si="912">IF($B444="","",$E444-AQ444)</f>
        <v>39.44</v>
      </c>
      <c r="AT444" s="85">
        <f t="shared" ref="AT444" si="913">IF($B444="","",AS444/$E444)</f>
        <v>1</v>
      </c>
      <c r="AU444" s="167"/>
      <c r="AV444" s="85">
        <f t="shared" ref="AV444" si="914">IF($C444="","",AU444/$E444)</f>
        <v>0</v>
      </c>
      <c r="AW444" s="86">
        <f t="shared" ref="AW444" si="915">IF($B444="","",SUM(AU444+AQ444))</f>
        <v>0</v>
      </c>
      <c r="AX444" s="85">
        <f t="shared" ref="AX444" si="916">IF($B444="","",AW444/$E444)</f>
        <v>0</v>
      </c>
      <c r="AY444" s="86">
        <f t="shared" ref="AY444" si="917">IF($B444="","",$E444-AW444)</f>
        <v>39.44</v>
      </c>
      <c r="AZ444" s="85">
        <f t="shared" ref="AZ444" si="918">IF($B444="","",AY444/$E444)</f>
        <v>1</v>
      </c>
    </row>
    <row r="445" spans="1:52" ht="22.5">
      <c r="A445" s="182" t="s">
        <v>5126</v>
      </c>
      <c r="B445" s="174" t="s">
        <v>4662</v>
      </c>
      <c r="C445" s="172" t="s">
        <v>4663</v>
      </c>
      <c r="D445" s="174" t="s">
        <v>3943</v>
      </c>
      <c r="E445" s="175">
        <v>215.64</v>
      </c>
      <c r="F445" s="175"/>
      <c r="G445" s="175"/>
      <c r="H445" s="175"/>
      <c r="I445" s="175"/>
      <c r="J445" s="205">
        <f t="shared" si="848"/>
        <v>215.64</v>
      </c>
      <c r="K445" s="175"/>
      <c r="L445" s="85">
        <f t="shared" si="716"/>
        <v>0</v>
      </c>
      <c r="M445" s="86">
        <f t="shared" si="717"/>
        <v>0</v>
      </c>
      <c r="N445" s="85">
        <f t="shared" si="718"/>
        <v>0</v>
      </c>
      <c r="O445" s="86">
        <f t="shared" si="719"/>
        <v>215.64</v>
      </c>
      <c r="P445" s="85">
        <f t="shared" si="720"/>
        <v>1</v>
      </c>
      <c r="Q445" s="185"/>
      <c r="R445" s="85">
        <f t="shared" si="775"/>
        <v>0</v>
      </c>
      <c r="S445" s="86">
        <f t="shared" si="705"/>
        <v>0</v>
      </c>
      <c r="T445" s="85">
        <f t="shared" si="721"/>
        <v>0</v>
      </c>
      <c r="U445" s="86">
        <f t="shared" si="722"/>
        <v>215.64</v>
      </c>
      <c r="V445" s="85">
        <f t="shared" si="723"/>
        <v>1</v>
      </c>
      <c r="W445" s="167"/>
      <c r="X445" s="85">
        <f t="shared" si="706"/>
        <v>0</v>
      </c>
      <c r="Y445" s="86">
        <f t="shared" si="707"/>
        <v>0</v>
      </c>
      <c r="Z445" s="85">
        <f t="shared" si="724"/>
        <v>0</v>
      </c>
      <c r="AA445" s="86">
        <f t="shared" si="725"/>
        <v>215.64</v>
      </c>
      <c r="AB445" s="85">
        <f t="shared" si="726"/>
        <v>1</v>
      </c>
      <c r="AC445" s="167"/>
      <c r="AD445" s="85">
        <f t="shared" si="708"/>
        <v>0</v>
      </c>
      <c r="AE445" s="86">
        <f t="shared" si="709"/>
        <v>0</v>
      </c>
      <c r="AF445" s="85">
        <f t="shared" si="727"/>
        <v>0</v>
      </c>
      <c r="AG445" s="86">
        <f t="shared" si="728"/>
        <v>215.64</v>
      </c>
      <c r="AH445" s="85">
        <f t="shared" si="729"/>
        <v>1</v>
      </c>
      <c r="AI445" s="167"/>
      <c r="AJ445" s="85">
        <f t="shared" si="710"/>
        <v>0</v>
      </c>
      <c r="AK445" s="86">
        <f t="shared" si="711"/>
        <v>0</v>
      </c>
      <c r="AL445" s="85">
        <f t="shared" si="730"/>
        <v>0</v>
      </c>
      <c r="AM445" s="86">
        <f t="shared" si="731"/>
        <v>215.64</v>
      </c>
      <c r="AN445" s="85">
        <f t="shared" si="732"/>
        <v>1</v>
      </c>
      <c r="AO445" s="167"/>
      <c r="AP445" s="85">
        <f t="shared" si="712"/>
        <v>0</v>
      </c>
      <c r="AQ445" s="86">
        <f t="shared" si="713"/>
        <v>0</v>
      </c>
      <c r="AR445" s="85">
        <f t="shared" si="733"/>
        <v>0</v>
      </c>
      <c r="AS445" s="86">
        <f t="shared" si="734"/>
        <v>215.64</v>
      </c>
      <c r="AT445" s="85">
        <f t="shared" si="735"/>
        <v>1</v>
      </c>
      <c r="AU445" s="167"/>
      <c r="AV445" s="85">
        <f t="shared" si="714"/>
        <v>0</v>
      </c>
      <c r="AW445" s="86">
        <f t="shared" si="715"/>
        <v>0</v>
      </c>
      <c r="AX445" s="85">
        <f t="shared" si="736"/>
        <v>0</v>
      </c>
      <c r="AY445" s="86">
        <f t="shared" si="737"/>
        <v>215.64</v>
      </c>
      <c r="AZ445" s="85">
        <f t="shared" si="738"/>
        <v>1</v>
      </c>
    </row>
  </sheetData>
  <mergeCells count="7">
    <mergeCell ref="F2:J2"/>
    <mergeCell ref="A1:E1"/>
    <mergeCell ref="E2:E4"/>
    <mergeCell ref="D2:D4"/>
    <mergeCell ref="C2:C4"/>
    <mergeCell ref="B2:B4"/>
    <mergeCell ref="A2:A4"/>
  </mergeCells>
  <conditionalFormatting sqref="K5 M5:AZ5 R9:R11 R13:R30 L13:L30 L434 R434 R428:R431 L9:L11 L34:L36 L39:L49 R39:R49 R51:R62 R64:R72 R74:R78 L74:L78 R80:R87 R89:R97 L89:L97 R99 R103 L103 R105:R114 R117:R118 L117:L118 R120 R141 L141 R122 R130:R136 L130:L136 R183:R184 R242:R276 L242:L276 R230:R234 L279:L295 R279:R295 R303:R312 R322:R327 R331:R367 L331:L367 R378:R380 R383:R398 L383:L398 R406:R424 R34:R36 L51:L62 L64:L72 L80:L87 L99 L105:L114 L120 L122 L183:L184 L230:L234 L303:L312 L322:L327 L378:L380 L406:L424 L428:L431 L32 R32 L5:L7 R6:R7 X6:X7 AD6:AD7 AJ6:AJ7 AP6:AP7 AV6:AV7 L101 R101 L128 R128 L138 R138 L156:L157 R156:R157 R170:R181 L170:L181 L218:L228 R218:R228 L238:L240 R238:R240 L317:L320 R317:R320 L329 R329 L372:L375 R372:R375 L402:L404 R402:R404 L426 R426 R440:R443 L440:L443 L445 R445">
    <cfRule type="cellIs" dxfId="2287" priority="1092" operator="greaterThan">
      <formula>1</formula>
    </cfRule>
  </conditionalFormatting>
  <conditionalFormatting sqref="N9:N11 N13:N30 N434 N428:N431 N34:N36 N39:N49 N51:N62 N64:N72 N74:N78 N80:N87 N89:N97 N99 N103 N105:N114 N117:N118 N120 N141 N122 N130:N136 N183:N184 N242:N276 N230:N234 N279:N295 N303:N312 N322:N327 N331:N367 N378:N380 N383:N398 N406:N424 N32 N6:N7 T6:T7 Z6:Z7 AF6:AF7 AL6:AL7 AR6:AR7 AX6:AX7 N101 N128 N138 N156:N157 N170:N181 N218:N228 N238:N240 N317:N320 N329 N372:N375 N402:N404 N426 N440:N443 N445">
    <cfRule type="cellIs" dxfId="2286" priority="1087" operator="equal">
      <formula>1</formula>
    </cfRule>
    <cfRule type="cellIs" dxfId="2285" priority="1088" operator="greaterThan">
      <formula>1</formula>
    </cfRule>
  </conditionalFormatting>
  <conditionalFormatting sqref="P9:P11 P13:P30 P434 P428:P431 P34:P36 P39:P49 P51:P62 P64:P72 P74:P78 P80:P87 P89:P97 P99 P103 P105:P114 P117:P118 P120 P141 P122 P130:P136 P183:P184 P242:P276 P230:P234 P279:P295 P303:P312 P322:P327 P331:P367 P378:P380 P383:P398 P406:P424 P32 P6:P7 V6:V7 AB6:AB7 AH6:AH7 AN6:AN7 AT6:AT7 AZ6:AZ7 P101 P128 P138 P156:P157 P170:P181 P218:P228 P238:P240 P317:P320 P329 P372:P375 P402:P404 P426 P440:P443 P445">
    <cfRule type="cellIs" dxfId="2284" priority="1086" operator="lessThan">
      <formula>0</formula>
    </cfRule>
  </conditionalFormatting>
  <conditionalFormatting sqref="T9:T11 T13:T30 T434 T428:T431 T34:T36 T39:T49 T51:T62 T64:T72 T74:T78 T80:T87 T89:T97 T99 T103 T105:T114 T117:T118 T120 T141 T122 T130:T136 T183:T184 T242:T276 T230:T234 T279:T295 T303:T312 T322:T327 T331:T367 T378:T380 T383:T398 T406:T424 T32 T101 T128 T138 T156:T157 T170:T181 T218:T228 T238:T240 T317:T320 T329 T372:T375 T402:T404 T426 T440:T443 T445">
    <cfRule type="cellIs" dxfId="2283" priority="1081" operator="equal">
      <formula>1</formula>
    </cfRule>
    <cfRule type="cellIs" dxfId="2282" priority="1082" operator="greaterThan">
      <formula>1</formula>
    </cfRule>
  </conditionalFormatting>
  <conditionalFormatting sqref="V9:V11 V13:V30 V434 V428:V431 V34:V36 V39:V49 V51:V62 V64:V72 V74:V78 V80:V87 V89:V97 V99 V103 V105:V114 V117:V118 V120 V141 V122 V130:V136 V183:V184 V242:V276 V230:V234 V279:V295 V303:V312 V322:V327 V331:V367 V378:V380 V383:V398 V406:V424 V32 V101 V128 V138 V156:V157 V170:V181 V218:V228 V238:V240 V317:V320 V329 V372:V375 V402:V404 V426 V440:V443 V445">
    <cfRule type="cellIs" dxfId="2281" priority="1080" operator="lessThan">
      <formula>0</formula>
    </cfRule>
  </conditionalFormatting>
  <conditionalFormatting sqref="X9:X11 X13:X30 X434 X428:X431 X34:X36 X39:X49 X51:X62 X64:X72 X74:X78 X80:X87 X89:X97 X99 X103 X105:X114 X117:X118 X120 X141 X122 X130:X136 X183:X184 X242:X276 X230:X234 X279:X295 X303:X312 X322:X327 X331:X367 X378:X380 X383:X398 X406:X424 X32 X101 X128 X138 X156:X157 X170:X181 X218:X228 X238:X240 X317:X320 X329 X372:X375 X402:X404 X426 X440:X443 X445">
    <cfRule type="cellIs" dxfId="2280" priority="1001" operator="greaterThan">
      <formula>1</formula>
    </cfRule>
  </conditionalFormatting>
  <conditionalFormatting sqref="Z9:Z11 Z13:Z30 Z434 Z428:Z431 Z34:Z36 Z39:Z49 Z51:Z62 Z64:Z72 Z74:Z78 Z80:Z87 Z89:Z97 Z99 Z103 Z105:Z114 Z117:Z118 Z120 Z141 Z122 Z130:Z136 Z183:Z184 Z242:Z276 Z230:Z234 Z279:Z295 Z303:Z312 Z322:Z327 Z331:Z367 Z378:Z380 Z383:Z398 Z406:Z424 Z32 Z101 Z128 Z138 Z156:Z157 Z170:Z181 Z218:Z228 Z238:Z240 Z317:Z320 Z329 Z372:Z375 Z402:Z404 Z426 Z440:Z443 Z445">
    <cfRule type="cellIs" dxfId="2279" priority="999" operator="equal">
      <formula>1</formula>
    </cfRule>
    <cfRule type="cellIs" dxfId="2278" priority="1000" operator="greaterThan">
      <formula>1</formula>
    </cfRule>
  </conditionalFormatting>
  <conditionalFormatting sqref="AB9:AB11 AB13:AB30 AB434 AB428:AB431 AB34:AB36 AB39:AB49 AB51:AB62 AB64:AB72 AB74:AB78 AB80:AB87 AB89:AB97 AB99 AB103 AB105:AB114 AB117:AB118 AB120 AB141 AB122 AB130:AB136 AB183:AB184 AB242:AB276 AB230:AB234 AB279:AB295 AB303:AB312 AB322:AB327 AB331:AB367 AB378:AB380 AB383:AB398 AB406:AB424 AB32 AB101 AB128 AB138 AB156:AB157 AB170:AB181 AB218:AB228 AB238:AB240 AB317:AB320 AB329 AB372:AB375 AB402:AB404 AB426 AB440:AB443 AB445">
    <cfRule type="cellIs" dxfId="2277" priority="998" operator="lessThan">
      <formula>0</formula>
    </cfRule>
  </conditionalFormatting>
  <conditionalFormatting sqref="AD9:AD11 AD13:AD30 AD434 AD428:AD431 AD34:AD36 AD39:AD49 AD51:AD62 AD64:AD72 AD74:AD78 AD80:AD87 AD89:AD97 AD99 AD103 AD105:AD114 AD117:AD118 AD120 AD141 AD122 AD130:AD136 AD183:AD184 AD242:AD276 AD230:AD234 AD279:AD295 AD303:AD312 AD322:AD327 AD331:AD367 AD378:AD380 AD383:AD398 AD406:AD424 AD32 AD101 AD128 AD138 AD156:AD157 AD170:AD181 AD218:AD228 AD238:AD240 AD317:AD320 AD329 AD372:AD375 AD402:AD404 AD426 AD440:AD443 AD445">
    <cfRule type="cellIs" dxfId="2276" priority="997" operator="greaterThan">
      <formula>1</formula>
    </cfRule>
  </conditionalFormatting>
  <conditionalFormatting sqref="AF9:AF11 AF13:AF30 AF434 AF428:AF431 AF34:AF36 AF39:AF49 AF51:AF62 AF64:AF72 AF74:AF78 AF80:AF87 AF89:AF97 AF99 AF103 AF105:AF114 AF117:AF118 AF120 AF141 AF122 AF130:AF136 AF183:AF184 AF242:AF276 AF230:AF234 AF279:AF295 AF303:AF312 AF322:AF327 AF331:AF367 AF378:AF380 AF383:AF398 AF406:AF424 AF32 AF101 AF128 AF138 AF156:AF157 AF170:AF181 AF218:AF228 AF238:AF240 AF317:AF320 AF329 AF372:AF375 AF402:AF404 AF426 AF440:AF443 AF445">
    <cfRule type="cellIs" dxfId="2275" priority="995" operator="equal">
      <formula>1</formula>
    </cfRule>
    <cfRule type="cellIs" dxfId="2274" priority="996" operator="greaterThan">
      <formula>1</formula>
    </cfRule>
  </conditionalFormatting>
  <conditionalFormatting sqref="AH9:AH11 AH13:AH30 AH434 AH428:AH431 AH34:AH36 AH39:AH49 AH51:AH62 AH64:AH72 AH74:AH78 AH80:AH87 AH89:AH97 AH99 AH103 AH105:AH114 AH117:AH118 AH120 AH141 AH122 AH130:AH136 AH183:AH184 AH242:AH276 AH230:AH234 AH279:AH295 AH303:AH312 AH322:AH327 AH331:AH367 AH378:AH380 AH383:AH398 AH406:AH424 AH32 AH101 AH128 AH138 AH156:AH157 AH170:AH181 AH218:AH228 AH238:AH240 AH317:AH320 AH329 AH372:AH375 AH402:AH404 AH426 AH440:AH443 AH445">
    <cfRule type="cellIs" dxfId="2273" priority="994" operator="lessThan">
      <formula>0</formula>
    </cfRule>
  </conditionalFormatting>
  <conditionalFormatting sqref="AJ9:AJ11 AJ13:AJ30 AJ434 AJ428:AJ431 AJ34:AJ36 AJ39:AJ49 AJ51:AJ62 AJ64:AJ72 AJ74:AJ78 AJ80:AJ87 AJ89:AJ97 AJ99 AJ103 AJ105:AJ114 AJ117:AJ118 AJ120 AJ141 AJ122 AJ130:AJ136 AJ183:AJ184 AJ242:AJ276 AJ230:AJ234 AJ279:AJ295 AJ303:AJ312 AJ322:AJ327 AJ331:AJ367 AJ378:AJ380 AJ383:AJ398 AJ406:AJ424 AJ32 AJ101 AJ128 AJ138 AJ156:AJ157 AJ170:AJ181 AJ218:AJ228 AJ238:AJ240 AJ317:AJ320 AJ329 AJ372:AJ375 AJ402:AJ404 AJ426 AJ440:AJ443 AJ445">
    <cfRule type="cellIs" dxfId="2272" priority="993" operator="greaterThan">
      <formula>1</formula>
    </cfRule>
  </conditionalFormatting>
  <conditionalFormatting sqref="AL9:AL11 AL13:AL30 AL434 AL428:AL431 AL34:AL36 AL39:AL49 AL51:AL62 AL64:AL72 AL74:AL78 AL80:AL87 AL89:AL97 AL99 AL103 AL105:AL114 AL117:AL118 AL120 AL141 AL122 AL130:AL136 AL183:AL184 AL242:AL276 AL230:AL234 AL279:AL295 AL303:AL312 AL322:AL327 AL331:AL367 AL378:AL380 AL383:AL398 AL406:AL424 AL32 AL101 AL128 AL138 AL156:AL157 AL170:AL181 AL218:AL228 AL238:AL240 AL317:AL320 AL329 AL372:AL375 AL402:AL404 AL426 AL440:AL443 AL445">
    <cfRule type="cellIs" dxfId="2271" priority="991" operator="equal">
      <formula>1</formula>
    </cfRule>
    <cfRule type="cellIs" dxfId="2270" priority="992" operator="greaterThan">
      <formula>1</formula>
    </cfRule>
  </conditionalFormatting>
  <conditionalFormatting sqref="AN9:AN11 AN13:AN30 AN434 AN428:AN431 AN34:AN36 AN39:AN49 AN51:AN62 AN64:AN72 AN74:AN78 AN80:AN87 AN89:AN97 AN99 AN103 AN105:AN114 AN117:AN118 AN120 AN141 AN122 AN130:AN136 AN183:AN184 AN242:AN276 AN230:AN234 AN279:AN295 AN303:AN312 AN322:AN327 AN331:AN367 AN378:AN380 AN383:AN398 AN406:AN424 AN32 AN101 AN128 AN138 AN156:AN157 AN170:AN181 AN218:AN228 AN238:AN240 AN317:AN320 AN329 AN372:AN375 AN402:AN404 AN426 AN440:AN443 AN445">
    <cfRule type="cellIs" dxfId="2269" priority="990" operator="lessThan">
      <formula>0</formula>
    </cfRule>
  </conditionalFormatting>
  <conditionalFormatting sqref="AP9:AP11 AP13:AP30 AP434 AP428:AP431 AP34:AP36 AP39:AP49 AP51:AP62 AP64:AP72 AP80:AP87 AP89:AP97 AP99 AP103 AP105:AP114 AP117:AP118 AP120 AP141 AP122 AP130:AP136 AP183:AP184 AP242:AP276 AP230:AP234 AP279:AP295 AP303:AP312 AP322:AP327 AP331:AP367 AP378:AP380 AP383:AP398 AP406:AP424 AP74:AP78 AP32 AP101 AP128 AP138 AP156:AP157 AP170:AP181 AP218:AP228 AP238:AP240 AP317:AP320 AP329 AP372:AP375 AP402:AP404 AP426 AP440:AP443 AP445">
    <cfRule type="cellIs" dxfId="2268" priority="989" operator="greaterThan">
      <formula>1</formula>
    </cfRule>
  </conditionalFormatting>
  <conditionalFormatting sqref="AR9:AR11 AR13:AR30 AR434 AR428:AR431 AR34:AR36 AR39:AR49 AR51:AR62 AR64:AR72 AR74:AR78 AR80:AR87 AR89:AR97 AR99 AR103 AR105:AR114 AR117:AR118 AR120 AR141 AR122 AR130:AR136 AR183:AR184 AR242:AR276 AR230:AR234 AR279:AR295 AR303:AR312 AR322:AR327 AR331:AR367 AR378:AR380 AR383:AR398 AR406:AR424 AR32 AR101 AR128 AR138 AR156:AR157 AR170:AR181 AR218:AR228 AR238:AR240 AR317:AR320 AR329 AR372:AR375 AR402:AR404 AR426 AR440:AR443 AR445">
    <cfRule type="cellIs" dxfId="2267" priority="987" operator="equal">
      <formula>1</formula>
    </cfRule>
    <cfRule type="cellIs" dxfId="2266" priority="988" operator="greaterThan">
      <formula>1</formula>
    </cfRule>
  </conditionalFormatting>
  <conditionalFormatting sqref="AT9:AT11 AT13:AT30 AT434 AT428:AT431 AT34:AT36 AT39:AT49 AT51:AT62 AT64:AT72 AT74:AT78 AT80:AT87 AT89:AT97 AT99 AT103 AT105:AT114 AT117:AT118 AT120 AT141 AT122 AT130:AT136 AT183:AT184 AT242:AT276 AT230:AT234 AT279:AT295 AT303:AT312 AT322:AT327 AT331:AT367 AT378:AT380 AT383:AT398 AT406:AT424 AT32 AT101 AT128 AT138 AT156:AT157 AT170:AT181 AT218:AT228 AT238:AT240 AT317:AT320 AT329 AT372:AT375 AT402:AT404 AT426 AT440:AT443 AT445">
    <cfRule type="cellIs" dxfId="2265" priority="986" operator="lessThan">
      <formula>0</formula>
    </cfRule>
  </conditionalFormatting>
  <conditionalFormatting sqref="AV9:AV11 AV428:AV431 AV13:AV30 AV34:AV36 AV51:AV62 AV64:AV72 AV74:AV78 AV80:AV87 AV99 AV105:AV114 AV120 AV122 AV183:AV184 AV230:AV234 AV303:AV312 AV322:AV327 AV378:AV380 AV406:AV424 AV39:AV49 AV89:AV97 AV103 AV117:AV118 AV130:AV136 AV141 AV242:AV276 AV279:AV295 AV331:AV367 AV383:AV398 AV434 AV32 AV101 AV128 AV138 AV156:AV157 AV170:AV181 AV218:AV228 AV238:AV240 AV317:AV320 AV329 AV372:AV375 AV402:AV404 AV426 AV440:AV443 AV445">
    <cfRule type="cellIs" dxfId="2264" priority="985" operator="greaterThan">
      <formula>1</formula>
    </cfRule>
  </conditionalFormatting>
  <conditionalFormatting sqref="AX9:AX11 AX13:AX30 AX434 AX428:AX431 AX34:AX36 AX39:AX49 AX51:AX62 AX64:AX72 AX74:AX78 AX80:AX87 AX89:AX97 AX99 AX103 AX105:AX114 AX117:AX118 AX120 AX122 AX130:AX136 AX141 AX183:AX184 AX242:AX276 AX230:AX234 AX279:AX295 AX303:AX312 AX322:AX327 AX331:AX367 AX378:AX380 AX383:AX398 AX406:AX424 AX32 AX101 AX128 AX138 AX156:AX157 AX170:AX181 AX218:AX228 AX238:AX240 AX317:AX320 AX329 AX372:AX375 AX402:AX404 AX426 AX440:AX443 AX445">
    <cfRule type="cellIs" dxfId="2263" priority="983" operator="equal">
      <formula>1</formula>
    </cfRule>
    <cfRule type="cellIs" dxfId="2262" priority="984" operator="greaterThan">
      <formula>1</formula>
    </cfRule>
  </conditionalFormatting>
  <conditionalFormatting sqref="AZ9:AZ11 AZ13:AZ30 AZ434 AZ428:AZ431 AZ34:AZ36 AZ39:AZ49 AZ51:AZ62 AZ64:AZ72 AZ74:AZ78 AZ80:AZ87 AZ89:AZ97 AZ99 AZ103 AZ105:AZ114 AZ117:AZ118 AZ120 AZ122 AZ130:AZ136 AZ141 AZ183:AZ184 AZ242:AZ276 AZ230:AZ234 AZ279:AZ295 AZ303:AZ312 AZ322:AZ327 AZ331:AZ367 AZ378:AZ380 AZ383:AZ398 AZ406:AZ424 AZ32 AZ101 AZ128 AZ138 AZ156:AZ157 AZ170:AZ181 AZ218:AZ228 AZ238:AZ240 AZ317:AZ320 AZ329 AZ372:AZ375 AZ402:AZ404 AZ426 AZ440:AZ443 AZ445">
    <cfRule type="cellIs" dxfId="2261" priority="982" operator="lessThan">
      <formula>0</formula>
    </cfRule>
  </conditionalFormatting>
  <conditionalFormatting sqref="L73:V73 X73:AB73 AD73:AH73 AJ73:AN73 AP73:AT73 AV73:AZ73">
    <cfRule type="cellIs" dxfId="2260" priority="957" operator="greaterThan">
      <formula>1</formula>
    </cfRule>
  </conditionalFormatting>
  <conditionalFormatting sqref="L98:V98 X98:AB98 AD98:AH98 AJ98:AN98 AP98:AT98 AV98:AZ98">
    <cfRule type="cellIs" dxfId="2259" priority="954" operator="greaterThan">
      <formula>1</formula>
    </cfRule>
  </conditionalFormatting>
  <conditionalFormatting sqref="L115:V116 X115:AB116 AD115:AH116 AJ115:AN116 AP115:AT116 AV115:AZ116">
    <cfRule type="cellIs" dxfId="2258" priority="951" operator="greaterThan">
      <formula>1</formula>
    </cfRule>
  </conditionalFormatting>
  <conditionalFormatting sqref="L129:V129 X129:AB129 AD129:AH129 AJ129:AN129 AP129:AT129 AV129:AZ129">
    <cfRule type="cellIs" dxfId="2257" priority="948" operator="greaterThan">
      <formula>1</formula>
    </cfRule>
  </conditionalFormatting>
  <conditionalFormatting sqref="L229:V229 X229:AB229 AD229:AH229 AJ229:AN229 AP229:AT229 AV229:AZ229">
    <cfRule type="cellIs" dxfId="2256" priority="945" operator="greaterThan">
      <formula>1</formula>
    </cfRule>
  </conditionalFormatting>
  <conditionalFormatting sqref="L302:V302 X302:AB302 AD302:AH302 AJ302:AN302 AP302:AT302 AV302:AZ302">
    <cfRule type="cellIs" dxfId="2255" priority="942" operator="greaterThan">
      <formula>1</formula>
    </cfRule>
  </conditionalFormatting>
  <conditionalFormatting sqref="K8:V8 X8:AB8 AD8:AH8 AJ8:AN8 AP8:AT8 AV8:AZ8">
    <cfRule type="cellIs" dxfId="2254" priority="963" operator="greaterThan">
      <formula>1</formula>
    </cfRule>
  </conditionalFormatting>
  <conditionalFormatting sqref="K12:V12 X12:AB12 AD12:AH12 AJ12:AN12 AP12:AT12 AV12:AZ12">
    <cfRule type="cellIs" dxfId="2253" priority="962" operator="greaterThan">
      <formula>1</formula>
    </cfRule>
  </conditionalFormatting>
  <conditionalFormatting sqref="L33:V33 X33:AB33 AD33:AH33 AJ33:AN33 AP33:AT33 AV33:AZ33">
    <cfRule type="cellIs" dxfId="2252" priority="961" operator="greaterThan">
      <formula>1</formula>
    </cfRule>
  </conditionalFormatting>
  <conditionalFormatting sqref="L37:V38 X37:AB38 AD37:AH38 AJ37:AN38 AP37:AT38 AV37:AZ38">
    <cfRule type="cellIs" dxfId="2251" priority="960" operator="greaterThan">
      <formula>1</formula>
    </cfRule>
  </conditionalFormatting>
  <conditionalFormatting sqref="L50:V50 X50:AB50 AD50:AH50 AJ50:AN50 AP50:AT50 AV50:AZ50">
    <cfRule type="cellIs" dxfId="2250" priority="959" operator="greaterThan">
      <formula>1</formula>
    </cfRule>
  </conditionalFormatting>
  <conditionalFormatting sqref="L63:V63 X63:AB63 AD63:AH63 AJ63:AN63 AP63:AT63 AV63:AZ63">
    <cfRule type="cellIs" dxfId="2249" priority="958" operator="greaterThan">
      <formula>1</formula>
    </cfRule>
  </conditionalFormatting>
  <conditionalFormatting sqref="L79:V79 X79:AB79 AD79:AH79 AJ79:AN79 AP79:AT79 AV79:AZ79">
    <cfRule type="cellIs" dxfId="2248" priority="956" operator="greaterThan">
      <formula>1</formula>
    </cfRule>
  </conditionalFormatting>
  <conditionalFormatting sqref="L88:V88 X88:AB88 AD88:AH88 AJ88:AN88 AP88:AT88 AV88:AZ88">
    <cfRule type="cellIs" dxfId="2247" priority="955" operator="greaterThan">
      <formula>1</formula>
    </cfRule>
  </conditionalFormatting>
  <conditionalFormatting sqref="L102:V102 X102:AB102 AD102:AH102 AJ102:AN102 AP102:AT102 AV102:AZ102">
    <cfRule type="cellIs" dxfId="2246" priority="953" operator="greaterThan">
      <formula>1</formula>
    </cfRule>
  </conditionalFormatting>
  <conditionalFormatting sqref="L104:V104 X104:AB104 AD104:AH104 AJ104:AN104 AP104:AT104 AV104:AZ104">
    <cfRule type="cellIs" dxfId="2245" priority="952" operator="greaterThan">
      <formula>1</formula>
    </cfRule>
  </conditionalFormatting>
  <conditionalFormatting sqref="L119:V119 X119:AB119 AD119:AH119 AJ119:AN119 AP119:AT119 AV119:AZ119">
    <cfRule type="cellIs" dxfId="2244" priority="950" operator="greaterThan">
      <formula>1</formula>
    </cfRule>
  </conditionalFormatting>
  <conditionalFormatting sqref="L121:V121 X121:AB121 AD121:AH121 AJ121:AN121 AP121:AT121 AV121:AZ121">
    <cfRule type="cellIs" dxfId="2243" priority="949" operator="greaterThan">
      <formula>1</formula>
    </cfRule>
  </conditionalFormatting>
  <conditionalFormatting sqref="L139:V140 X139:AB140 AD139:AH140 AJ139:AN140 AP139:AT140 AV139:AZ140">
    <cfRule type="cellIs" dxfId="2242" priority="947" operator="greaterThan">
      <formula>1</formula>
    </cfRule>
  </conditionalFormatting>
  <conditionalFormatting sqref="L182:V182 X182:AB182 AD182:AH182 AJ182:AN182 AP182:AT182 AV182:AZ182">
    <cfRule type="cellIs" dxfId="2241" priority="946" operator="greaterThan">
      <formula>1</formula>
    </cfRule>
  </conditionalFormatting>
  <conditionalFormatting sqref="L241:V241 X241:AB241 AD241:AH241 AJ241:AN241 AP241:AT241 AV241:AZ241">
    <cfRule type="cellIs" dxfId="2240" priority="944" operator="greaterThan">
      <formula>1</formula>
    </cfRule>
  </conditionalFormatting>
  <conditionalFormatting sqref="L277:V278 X277:AB278 AD277:AH278 AJ277:AN278 AP277:AT278 AV277:AZ278">
    <cfRule type="cellIs" dxfId="2239" priority="943" operator="greaterThan">
      <formula>1</formula>
    </cfRule>
  </conditionalFormatting>
  <conditionalFormatting sqref="L321:V321 X321:AB321 AD321:AH321 AJ321:AN321 AP321:AT321 AV321:AZ321">
    <cfRule type="cellIs" dxfId="2238" priority="941" operator="greaterThan">
      <formula>1</formula>
    </cfRule>
  </conditionalFormatting>
  <conditionalFormatting sqref="L330:V330 X330:AB330 AD330:AH330 AJ330:AN330 AP330:AT330 AV330:AZ330">
    <cfRule type="cellIs" dxfId="2237" priority="940" operator="greaterThan">
      <formula>1</formula>
    </cfRule>
  </conditionalFormatting>
  <conditionalFormatting sqref="L376:V377 X376:AB377 AD376:AH377 AJ376:AN377 AP376:AT377 AV376:AZ377">
    <cfRule type="cellIs" dxfId="2236" priority="939" operator="greaterThan">
      <formula>1</formula>
    </cfRule>
  </conditionalFormatting>
  <conditionalFormatting sqref="L381:V382 X381:AB382 AD381:AH382 AJ381:AN382 AP381:AT382 AV381:AZ382">
    <cfRule type="cellIs" dxfId="2235" priority="938" operator="greaterThan">
      <formula>1</formula>
    </cfRule>
  </conditionalFormatting>
  <conditionalFormatting sqref="L405:V405 X405:AB405 AD405:AH405 AJ405:AN405 AP405:AT405 AV405:AZ405">
    <cfRule type="cellIs" dxfId="2234" priority="937" operator="greaterThan">
      <formula>1</formula>
    </cfRule>
  </conditionalFormatting>
  <conditionalFormatting sqref="L427:V427 X427:AB427 AD427:AH427 AJ427:AN427 AP427:AT427 AV427:AZ427">
    <cfRule type="cellIs" dxfId="2233" priority="936" operator="greaterThan">
      <formula>1</formula>
    </cfRule>
  </conditionalFormatting>
  <conditionalFormatting sqref="L433:V433 X433:AB433 AD433:AH433 AJ433:AN433 AP433:AT433 AV433:AZ433">
    <cfRule type="cellIs" dxfId="2232" priority="935" operator="greaterThan">
      <formula>1</formula>
    </cfRule>
  </conditionalFormatting>
  <conditionalFormatting sqref="L31 R31">
    <cfRule type="cellIs" dxfId="2231" priority="934" operator="greaterThan">
      <formula>1</formula>
    </cfRule>
  </conditionalFormatting>
  <conditionalFormatting sqref="N31">
    <cfRule type="cellIs" dxfId="2230" priority="932" operator="equal">
      <formula>1</formula>
    </cfRule>
    <cfRule type="cellIs" dxfId="2229" priority="933" operator="greaterThan">
      <formula>1</formula>
    </cfRule>
  </conditionalFormatting>
  <conditionalFormatting sqref="P31">
    <cfRule type="cellIs" dxfId="2228" priority="931" operator="lessThan">
      <formula>0</formula>
    </cfRule>
  </conditionalFormatting>
  <conditionalFormatting sqref="T31">
    <cfRule type="cellIs" dxfId="2227" priority="929" operator="equal">
      <formula>1</formula>
    </cfRule>
    <cfRule type="cellIs" dxfId="2226" priority="930" operator="greaterThan">
      <formula>1</formula>
    </cfRule>
  </conditionalFormatting>
  <conditionalFormatting sqref="V31">
    <cfRule type="cellIs" dxfId="2225" priority="928" operator="lessThan">
      <formula>0</formula>
    </cfRule>
  </conditionalFormatting>
  <conditionalFormatting sqref="X31">
    <cfRule type="cellIs" dxfId="2224" priority="927" operator="greaterThan">
      <formula>1</formula>
    </cfRule>
  </conditionalFormatting>
  <conditionalFormatting sqref="Z31">
    <cfRule type="cellIs" dxfId="2223" priority="925" operator="equal">
      <formula>1</formula>
    </cfRule>
    <cfRule type="cellIs" dxfId="2222" priority="926" operator="greaterThan">
      <formula>1</formula>
    </cfRule>
  </conditionalFormatting>
  <conditionalFormatting sqref="AB31">
    <cfRule type="cellIs" dxfId="2221" priority="924" operator="lessThan">
      <formula>0</formula>
    </cfRule>
  </conditionalFormatting>
  <conditionalFormatting sqref="AD31">
    <cfRule type="cellIs" dxfId="2220" priority="923" operator="greaterThan">
      <formula>1</formula>
    </cfRule>
  </conditionalFormatting>
  <conditionalFormatting sqref="AF31">
    <cfRule type="cellIs" dxfId="2219" priority="921" operator="equal">
      <formula>1</formula>
    </cfRule>
    <cfRule type="cellIs" dxfId="2218" priority="922" operator="greaterThan">
      <formula>1</formula>
    </cfRule>
  </conditionalFormatting>
  <conditionalFormatting sqref="AH31">
    <cfRule type="cellIs" dxfId="2217" priority="920" operator="lessThan">
      <formula>0</formula>
    </cfRule>
  </conditionalFormatting>
  <conditionalFormatting sqref="AJ31">
    <cfRule type="cellIs" dxfId="2216" priority="919" operator="greaterThan">
      <formula>1</formula>
    </cfRule>
  </conditionalFormatting>
  <conditionalFormatting sqref="AL31">
    <cfRule type="cellIs" dxfId="2215" priority="917" operator="equal">
      <formula>1</formula>
    </cfRule>
    <cfRule type="cellIs" dxfId="2214" priority="918" operator="greaterThan">
      <formula>1</formula>
    </cfRule>
  </conditionalFormatting>
  <conditionalFormatting sqref="AN31">
    <cfRule type="cellIs" dxfId="2213" priority="916" operator="lessThan">
      <formula>0</formula>
    </cfRule>
  </conditionalFormatting>
  <conditionalFormatting sqref="AP31">
    <cfRule type="cellIs" dxfId="2212" priority="915" operator="greaterThan">
      <formula>1</formula>
    </cfRule>
  </conditionalFormatting>
  <conditionalFormatting sqref="AR31">
    <cfRule type="cellIs" dxfId="2211" priority="913" operator="equal">
      <formula>1</formula>
    </cfRule>
    <cfRule type="cellIs" dxfId="2210" priority="914" operator="greaterThan">
      <formula>1</formula>
    </cfRule>
  </conditionalFormatting>
  <conditionalFormatting sqref="AT31">
    <cfRule type="cellIs" dxfId="2209" priority="912" operator="lessThan">
      <formula>0</formula>
    </cfRule>
  </conditionalFormatting>
  <conditionalFormatting sqref="AV31">
    <cfRule type="cellIs" dxfId="2208" priority="911" operator="greaterThan">
      <formula>1</formula>
    </cfRule>
  </conditionalFormatting>
  <conditionalFormatting sqref="AX31">
    <cfRule type="cellIs" dxfId="2207" priority="909" operator="equal">
      <formula>1</formula>
    </cfRule>
    <cfRule type="cellIs" dxfId="2206" priority="910" operator="greaterThan">
      <formula>1</formula>
    </cfRule>
  </conditionalFormatting>
  <conditionalFormatting sqref="AZ31">
    <cfRule type="cellIs" dxfId="2205" priority="908" operator="lessThan">
      <formula>0</formula>
    </cfRule>
  </conditionalFormatting>
  <conditionalFormatting sqref="L100 R100">
    <cfRule type="cellIs" dxfId="2204" priority="907" operator="greaterThan">
      <formula>1</formula>
    </cfRule>
  </conditionalFormatting>
  <conditionalFormatting sqref="N100">
    <cfRule type="cellIs" dxfId="2203" priority="905" operator="equal">
      <formula>1</formula>
    </cfRule>
    <cfRule type="cellIs" dxfId="2202" priority="906" operator="greaterThan">
      <formula>1</formula>
    </cfRule>
  </conditionalFormatting>
  <conditionalFormatting sqref="P100">
    <cfRule type="cellIs" dxfId="2201" priority="904" operator="lessThan">
      <formula>0</formula>
    </cfRule>
  </conditionalFormatting>
  <conditionalFormatting sqref="T100">
    <cfRule type="cellIs" dxfId="2200" priority="902" operator="equal">
      <formula>1</formula>
    </cfRule>
    <cfRule type="cellIs" dxfId="2199" priority="903" operator="greaterThan">
      <formula>1</formula>
    </cfRule>
  </conditionalFormatting>
  <conditionalFormatting sqref="V100">
    <cfRule type="cellIs" dxfId="2198" priority="901" operator="lessThan">
      <formula>0</formula>
    </cfRule>
  </conditionalFormatting>
  <conditionalFormatting sqref="X100">
    <cfRule type="cellIs" dxfId="2197" priority="900" operator="greaterThan">
      <formula>1</formula>
    </cfRule>
  </conditionalFormatting>
  <conditionalFormatting sqref="Z100">
    <cfRule type="cellIs" dxfId="2196" priority="898" operator="equal">
      <formula>1</formula>
    </cfRule>
    <cfRule type="cellIs" dxfId="2195" priority="899" operator="greaterThan">
      <formula>1</formula>
    </cfRule>
  </conditionalFormatting>
  <conditionalFormatting sqref="AB100">
    <cfRule type="cellIs" dxfId="2194" priority="897" operator="lessThan">
      <formula>0</formula>
    </cfRule>
  </conditionalFormatting>
  <conditionalFormatting sqref="AD100">
    <cfRule type="cellIs" dxfId="2193" priority="896" operator="greaterThan">
      <formula>1</formula>
    </cfRule>
  </conditionalFormatting>
  <conditionalFormatting sqref="AF100">
    <cfRule type="cellIs" dxfId="2192" priority="894" operator="equal">
      <formula>1</formula>
    </cfRule>
    <cfRule type="cellIs" dxfId="2191" priority="895" operator="greaterThan">
      <formula>1</formula>
    </cfRule>
  </conditionalFormatting>
  <conditionalFormatting sqref="AH100">
    <cfRule type="cellIs" dxfId="2190" priority="893" operator="lessThan">
      <formula>0</formula>
    </cfRule>
  </conditionalFormatting>
  <conditionalFormatting sqref="AJ100">
    <cfRule type="cellIs" dxfId="2189" priority="892" operator="greaterThan">
      <formula>1</formula>
    </cfRule>
  </conditionalFormatting>
  <conditionalFormatting sqref="AL100">
    <cfRule type="cellIs" dxfId="2188" priority="890" operator="equal">
      <formula>1</formula>
    </cfRule>
    <cfRule type="cellIs" dxfId="2187" priority="891" operator="greaterThan">
      <formula>1</formula>
    </cfRule>
  </conditionalFormatting>
  <conditionalFormatting sqref="AN100">
    <cfRule type="cellIs" dxfId="2186" priority="889" operator="lessThan">
      <formula>0</formula>
    </cfRule>
  </conditionalFormatting>
  <conditionalFormatting sqref="AP100">
    <cfRule type="cellIs" dxfId="2185" priority="888" operator="greaterThan">
      <formula>1</formula>
    </cfRule>
  </conditionalFormatting>
  <conditionalFormatting sqref="AR100">
    <cfRule type="cellIs" dxfId="2184" priority="886" operator="equal">
      <formula>1</formula>
    </cfRule>
    <cfRule type="cellIs" dxfId="2183" priority="887" operator="greaterThan">
      <formula>1</formula>
    </cfRule>
  </conditionalFormatting>
  <conditionalFormatting sqref="AT100">
    <cfRule type="cellIs" dxfId="2182" priority="885" operator="lessThan">
      <formula>0</formula>
    </cfRule>
  </conditionalFormatting>
  <conditionalFormatting sqref="AV100">
    <cfRule type="cellIs" dxfId="2181" priority="884" operator="greaterThan">
      <formula>1</formula>
    </cfRule>
  </conditionalFormatting>
  <conditionalFormatting sqref="AX100">
    <cfRule type="cellIs" dxfId="2180" priority="882" operator="equal">
      <formula>1</formula>
    </cfRule>
    <cfRule type="cellIs" dxfId="2179" priority="883" operator="greaterThan">
      <formula>1</formula>
    </cfRule>
  </conditionalFormatting>
  <conditionalFormatting sqref="AZ100">
    <cfRule type="cellIs" dxfId="2178" priority="881" operator="lessThan">
      <formula>0</formula>
    </cfRule>
  </conditionalFormatting>
  <conditionalFormatting sqref="L127 R127">
    <cfRule type="cellIs" dxfId="2177" priority="880" operator="greaterThan">
      <formula>1</formula>
    </cfRule>
  </conditionalFormatting>
  <conditionalFormatting sqref="N127">
    <cfRule type="cellIs" dxfId="2176" priority="878" operator="equal">
      <formula>1</formula>
    </cfRule>
    <cfRule type="cellIs" dxfId="2175" priority="879" operator="greaterThan">
      <formula>1</formula>
    </cfRule>
  </conditionalFormatting>
  <conditionalFormatting sqref="P127">
    <cfRule type="cellIs" dxfId="2174" priority="877" operator="lessThan">
      <formula>0</formula>
    </cfRule>
  </conditionalFormatting>
  <conditionalFormatting sqref="T127">
    <cfRule type="cellIs" dxfId="2173" priority="875" operator="equal">
      <formula>1</formula>
    </cfRule>
    <cfRule type="cellIs" dxfId="2172" priority="876" operator="greaterThan">
      <formula>1</formula>
    </cfRule>
  </conditionalFormatting>
  <conditionalFormatting sqref="V127">
    <cfRule type="cellIs" dxfId="2171" priority="874" operator="lessThan">
      <formula>0</formula>
    </cfRule>
  </conditionalFormatting>
  <conditionalFormatting sqref="X127">
    <cfRule type="cellIs" dxfId="2170" priority="873" operator="greaterThan">
      <formula>1</formula>
    </cfRule>
  </conditionalFormatting>
  <conditionalFormatting sqref="Z127">
    <cfRule type="cellIs" dxfId="2169" priority="871" operator="equal">
      <formula>1</formula>
    </cfRule>
    <cfRule type="cellIs" dxfId="2168" priority="872" operator="greaterThan">
      <formula>1</formula>
    </cfRule>
  </conditionalFormatting>
  <conditionalFormatting sqref="AB127">
    <cfRule type="cellIs" dxfId="2167" priority="870" operator="lessThan">
      <formula>0</formula>
    </cfRule>
  </conditionalFormatting>
  <conditionalFormatting sqref="AD127">
    <cfRule type="cellIs" dxfId="2166" priority="869" operator="greaterThan">
      <formula>1</formula>
    </cfRule>
  </conditionalFormatting>
  <conditionalFormatting sqref="AF127">
    <cfRule type="cellIs" dxfId="2165" priority="867" operator="equal">
      <formula>1</formula>
    </cfRule>
    <cfRule type="cellIs" dxfId="2164" priority="868" operator="greaterThan">
      <formula>1</formula>
    </cfRule>
  </conditionalFormatting>
  <conditionalFormatting sqref="AH127">
    <cfRule type="cellIs" dxfId="2163" priority="866" operator="lessThan">
      <formula>0</formula>
    </cfRule>
  </conditionalFormatting>
  <conditionalFormatting sqref="AJ127">
    <cfRule type="cellIs" dxfId="2162" priority="865" operator="greaterThan">
      <formula>1</formula>
    </cfRule>
  </conditionalFormatting>
  <conditionalFormatting sqref="AL127">
    <cfRule type="cellIs" dxfId="2161" priority="863" operator="equal">
      <formula>1</formula>
    </cfRule>
    <cfRule type="cellIs" dxfId="2160" priority="864" operator="greaterThan">
      <formula>1</formula>
    </cfRule>
  </conditionalFormatting>
  <conditionalFormatting sqref="AN127">
    <cfRule type="cellIs" dxfId="2159" priority="862" operator="lessThan">
      <formula>0</formula>
    </cfRule>
  </conditionalFormatting>
  <conditionalFormatting sqref="AP127">
    <cfRule type="cellIs" dxfId="2158" priority="861" operator="greaterThan">
      <formula>1</formula>
    </cfRule>
  </conditionalFormatting>
  <conditionalFormatting sqref="AR127">
    <cfRule type="cellIs" dxfId="2157" priority="859" operator="equal">
      <formula>1</formula>
    </cfRule>
    <cfRule type="cellIs" dxfId="2156" priority="860" operator="greaterThan">
      <formula>1</formula>
    </cfRule>
  </conditionalFormatting>
  <conditionalFormatting sqref="AT127">
    <cfRule type="cellIs" dxfId="2155" priority="858" operator="lessThan">
      <formula>0</formula>
    </cfRule>
  </conditionalFormatting>
  <conditionalFormatting sqref="AV127">
    <cfRule type="cellIs" dxfId="2154" priority="857" operator="greaterThan">
      <formula>1</formula>
    </cfRule>
  </conditionalFormatting>
  <conditionalFormatting sqref="AX127">
    <cfRule type="cellIs" dxfId="2153" priority="855" operator="equal">
      <formula>1</formula>
    </cfRule>
    <cfRule type="cellIs" dxfId="2152" priority="856" operator="greaterThan">
      <formula>1</formula>
    </cfRule>
  </conditionalFormatting>
  <conditionalFormatting sqref="AZ127">
    <cfRule type="cellIs" dxfId="2151" priority="854" operator="lessThan">
      <formula>0</formula>
    </cfRule>
  </conditionalFormatting>
  <conditionalFormatting sqref="L124 R124">
    <cfRule type="cellIs" dxfId="2150" priority="853" operator="greaterThan">
      <formula>1</formula>
    </cfRule>
  </conditionalFormatting>
  <conditionalFormatting sqref="N124">
    <cfRule type="cellIs" dxfId="2149" priority="851" operator="equal">
      <formula>1</formula>
    </cfRule>
    <cfRule type="cellIs" dxfId="2148" priority="852" operator="greaterThan">
      <formula>1</formula>
    </cfRule>
  </conditionalFormatting>
  <conditionalFormatting sqref="P124">
    <cfRule type="cellIs" dxfId="2147" priority="850" operator="lessThan">
      <formula>0</formula>
    </cfRule>
  </conditionalFormatting>
  <conditionalFormatting sqref="T124">
    <cfRule type="cellIs" dxfId="2146" priority="848" operator="equal">
      <formula>1</formula>
    </cfRule>
    <cfRule type="cellIs" dxfId="2145" priority="849" operator="greaterThan">
      <formula>1</formula>
    </cfRule>
  </conditionalFormatting>
  <conditionalFormatting sqref="V124">
    <cfRule type="cellIs" dxfId="2144" priority="847" operator="lessThan">
      <formula>0</formula>
    </cfRule>
  </conditionalFormatting>
  <conditionalFormatting sqref="X124">
    <cfRule type="cellIs" dxfId="2143" priority="846" operator="greaterThan">
      <formula>1</formula>
    </cfRule>
  </conditionalFormatting>
  <conditionalFormatting sqref="Z124">
    <cfRule type="cellIs" dxfId="2142" priority="844" operator="equal">
      <formula>1</formula>
    </cfRule>
    <cfRule type="cellIs" dxfId="2141" priority="845" operator="greaterThan">
      <formula>1</formula>
    </cfRule>
  </conditionalFormatting>
  <conditionalFormatting sqref="AB124">
    <cfRule type="cellIs" dxfId="2140" priority="843" operator="lessThan">
      <formula>0</formula>
    </cfRule>
  </conditionalFormatting>
  <conditionalFormatting sqref="AD124">
    <cfRule type="cellIs" dxfId="2139" priority="842" operator="greaterThan">
      <formula>1</formula>
    </cfRule>
  </conditionalFormatting>
  <conditionalFormatting sqref="AF124">
    <cfRule type="cellIs" dxfId="2138" priority="840" operator="equal">
      <formula>1</formula>
    </cfRule>
    <cfRule type="cellIs" dxfId="2137" priority="841" operator="greaterThan">
      <formula>1</formula>
    </cfRule>
  </conditionalFormatting>
  <conditionalFormatting sqref="AH124">
    <cfRule type="cellIs" dxfId="2136" priority="839" operator="lessThan">
      <formula>0</formula>
    </cfRule>
  </conditionalFormatting>
  <conditionalFormatting sqref="AJ124">
    <cfRule type="cellIs" dxfId="2135" priority="838" operator="greaterThan">
      <formula>1</formula>
    </cfRule>
  </conditionalFormatting>
  <conditionalFormatting sqref="AL124">
    <cfRule type="cellIs" dxfId="2134" priority="836" operator="equal">
      <formula>1</formula>
    </cfRule>
    <cfRule type="cellIs" dxfId="2133" priority="837" operator="greaterThan">
      <formula>1</formula>
    </cfRule>
  </conditionalFormatting>
  <conditionalFormatting sqref="AN124">
    <cfRule type="cellIs" dxfId="2132" priority="835" operator="lessThan">
      <formula>0</formula>
    </cfRule>
  </conditionalFormatting>
  <conditionalFormatting sqref="AP124">
    <cfRule type="cellIs" dxfId="2131" priority="834" operator="greaterThan">
      <formula>1</formula>
    </cfRule>
  </conditionalFormatting>
  <conditionalFormatting sqref="AR124">
    <cfRule type="cellIs" dxfId="2130" priority="832" operator="equal">
      <formula>1</formula>
    </cfRule>
    <cfRule type="cellIs" dxfId="2129" priority="833" operator="greaterThan">
      <formula>1</formula>
    </cfRule>
  </conditionalFormatting>
  <conditionalFormatting sqref="AT124">
    <cfRule type="cellIs" dxfId="2128" priority="831" operator="lessThan">
      <formula>0</formula>
    </cfRule>
  </conditionalFormatting>
  <conditionalFormatting sqref="AV124">
    <cfRule type="cellIs" dxfId="2127" priority="830" operator="greaterThan">
      <formula>1</formula>
    </cfRule>
  </conditionalFormatting>
  <conditionalFormatting sqref="AX124">
    <cfRule type="cellIs" dxfId="2126" priority="828" operator="equal">
      <formula>1</formula>
    </cfRule>
    <cfRule type="cellIs" dxfId="2125" priority="829" operator="greaterThan">
      <formula>1</formula>
    </cfRule>
  </conditionalFormatting>
  <conditionalFormatting sqref="AZ124">
    <cfRule type="cellIs" dxfId="2124" priority="827" operator="lessThan">
      <formula>0</formula>
    </cfRule>
  </conditionalFormatting>
  <conditionalFormatting sqref="L123 R123">
    <cfRule type="cellIs" dxfId="2123" priority="826" operator="greaterThan">
      <formula>1</formula>
    </cfRule>
  </conditionalFormatting>
  <conditionalFormatting sqref="N123">
    <cfRule type="cellIs" dxfId="2122" priority="824" operator="equal">
      <formula>1</formula>
    </cfRule>
    <cfRule type="cellIs" dxfId="2121" priority="825" operator="greaterThan">
      <formula>1</formula>
    </cfRule>
  </conditionalFormatting>
  <conditionalFormatting sqref="P123">
    <cfRule type="cellIs" dxfId="2120" priority="823" operator="lessThan">
      <formula>0</formula>
    </cfRule>
  </conditionalFormatting>
  <conditionalFormatting sqref="T123">
    <cfRule type="cellIs" dxfId="2119" priority="821" operator="equal">
      <formula>1</formula>
    </cfRule>
    <cfRule type="cellIs" dxfId="2118" priority="822" operator="greaterThan">
      <formula>1</formula>
    </cfRule>
  </conditionalFormatting>
  <conditionalFormatting sqref="V123">
    <cfRule type="cellIs" dxfId="2117" priority="820" operator="lessThan">
      <formula>0</formula>
    </cfRule>
  </conditionalFormatting>
  <conditionalFormatting sqref="X123">
    <cfRule type="cellIs" dxfId="2116" priority="819" operator="greaterThan">
      <formula>1</formula>
    </cfRule>
  </conditionalFormatting>
  <conditionalFormatting sqref="Z123">
    <cfRule type="cellIs" dxfId="2115" priority="817" operator="equal">
      <formula>1</formula>
    </cfRule>
    <cfRule type="cellIs" dxfId="2114" priority="818" operator="greaterThan">
      <formula>1</formula>
    </cfRule>
  </conditionalFormatting>
  <conditionalFormatting sqref="AB123">
    <cfRule type="cellIs" dxfId="2113" priority="816" operator="lessThan">
      <formula>0</formula>
    </cfRule>
  </conditionalFormatting>
  <conditionalFormatting sqref="AD123">
    <cfRule type="cellIs" dxfId="2112" priority="815" operator="greaterThan">
      <formula>1</formula>
    </cfRule>
  </conditionalFormatting>
  <conditionalFormatting sqref="AF123">
    <cfRule type="cellIs" dxfId="2111" priority="813" operator="equal">
      <formula>1</formula>
    </cfRule>
    <cfRule type="cellIs" dxfId="2110" priority="814" operator="greaterThan">
      <formula>1</formula>
    </cfRule>
  </conditionalFormatting>
  <conditionalFormatting sqref="AH123">
    <cfRule type="cellIs" dxfId="2109" priority="812" operator="lessThan">
      <formula>0</formula>
    </cfRule>
  </conditionalFormatting>
  <conditionalFormatting sqref="AJ123">
    <cfRule type="cellIs" dxfId="2108" priority="811" operator="greaterThan">
      <formula>1</formula>
    </cfRule>
  </conditionalFormatting>
  <conditionalFormatting sqref="AL123">
    <cfRule type="cellIs" dxfId="2107" priority="809" operator="equal">
      <formula>1</formula>
    </cfRule>
    <cfRule type="cellIs" dxfId="2106" priority="810" operator="greaterThan">
      <formula>1</formula>
    </cfRule>
  </conditionalFormatting>
  <conditionalFormatting sqref="AN123">
    <cfRule type="cellIs" dxfId="2105" priority="808" operator="lessThan">
      <formula>0</formula>
    </cfRule>
  </conditionalFormatting>
  <conditionalFormatting sqref="AP123">
    <cfRule type="cellIs" dxfId="2104" priority="807" operator="greaterThan">
      <formula>1</formula>
    </cfRule>
  </conditionalFormatting>
  <conditionalFormatting sqref="AR123">
    <cfRule type="cellIs" dxfId="2103" priority="805" operator="equal">
      <formula>1</formula>
    </cfRule>
    <cfRule type="cellIs" dxfId="2102" priority="806" operator="greaterThan">
      <formula>1</formula>
    </cfRule>
  </conditionalFormatting>
  <conditionalFormatting sqref="AT123">
    <cfRule type="cellIs" dxfId="2101" priority="804" operator="lessThan">
      <formula>0</formula>
    </cfRule>
  </conditionalFormatting>
  <conditionalFormatting sqref="AV123">
    <cfRule type="cellIs" dxfId="2100" priority="803" operator="greaterThan">
      <formula>1</formula>
    </cfRule>
  </conditionalFormatting>
  <conditionalFormatting sqref="AX123">
    <cfRule type="cellIs" dxfId="2099" priority="801" operator="equal">
      <formula>1</formula>
    </cfRule>
    <cfRule type="cellIs" dxfId="2098" priority="802" operator="greaterThan">
      <formula>1</formula>
    </cfRule>
  </conditionalFormatting>
  <conditionalFormatting sqref="AZ123">
    <cfRule type="cellIs" dxfId="2097" priority="800" operator="lessThan">
      <formula>0</formula>
    </cfRule>
  </conditionalFormatting>
  <conditionalFormatting sqref="L126 R126">
    <cfRule type="cellIs" dxfId="2096" priority="799" operator="greaterThan">
      <formula>1</formula>
    </cfRule>
  </conditionalFormatting>
  <conditionalFormatting sqref="N126">
    <cfRule type="cellIs" dxfId="2095" priority="797" operator="equal">
      <formula>1</formula>
    </cfRule>
    <cfRule type="cellIs" dxfId="2094" priority="798" operator="greaterThan">
      <formula>1</formula>
    </cfRule>
  </conditionalFormatting>
  <conditionalFormatting sqref="P126">
    <cfRule type="cellIs" dxfId="2093" priority="796" operator="lessThan">
      <formula>0</formula>
    </cfRule>
  </conditionalFormatting>
  <conditionalFormatting sqref="T126">
    <cfRule type="cellIs" dxfId="2092" priority="794" operator="equal">
      <formula>1</formula>
    </cfRule>
    <cfRule type="cellIs" dxfId="2091" priority="795" operator="greaterThan">
      <formula>1</formula>
    </cfRule>
  </conditionalFormatting>
  <conditionalFormatting sqref="V126">
    <cfRule type="cellIs" dxfId="2090" priority="793" operator="lessThan">
      <formula>0</formula>
    </cfRule>
  </conditionalFormatting>
  <conditionalFormatting sqref="X126">
    <cfRule type="cellIs" dxfId="2089" priority="792" operator="greaterThan">
      <formula>1</formula>
    </cfRule>
  </conditionalFormatting>
  <conditionalFormatting sqref="Z126">
    <cfRule type="cellIs" dxfId="2088" priority="790" operator="equal">
      <formula>1</formula>
    </cfRule>
    <cfRule type="cellIs" dxfId="2087" priority="791" operator="greaterThan">
      <formula>1</formula>
    </cfRule>
  </conditionalFormatting>
  <conditionalFormatting sqref="AB126">
    <cfRule type="cellIs" dxfId="2086" priority="789" operator="lessThan">
      <formula>0</formula>
    </cfRule>
  </conditionalFormatting>
  <conditionalFormatting sqref="AD126">
    <cfRule type="cellIs" dxfId="2085" priority="788" operator="greaterThan">
      <formula>1</formula>
    </cfRule>
  </conditionalFormatting>
  <conditionalFormatting sqref="AF126">
    <cfRule type="cellIs" dxfId="2084" priority="786" operator="equal">
      <formula>1</formula>
    </cfRule>
    <cfRule type="cellIs" dxfId="2083" priority="787" operator="greaterThan">
      <formula>1</formula>
    </cfRule>
  </conditionalFormatting>
  <conditionalFormatting sqref="AH126">
    <cfRule type="cellIs" dxfId="2082" priority="785" operator="lessThan">
      <formula>0</formula>
    </cfRule>
  </conditionalFormatting>
  <conditionalFormatting sqref="AJ126">
    <cfRule type="cellIs" dxfId="2081" priority="784" operator="greaterThan">
      <formula>1</formula>
    </cfRule>
  </conditionalFormatting>
  <conditionalFormatting sqref="AL126">
    <cfRule type="cellIs" dxfId="2080" priority="782" operator="equal">
      <formula>1</formula>
    </cfRule>
    <cfRule type="cellIs" dxfId="2079" priority="783" operator="greaterThan">
      <formula>1</formula>
    </cfRule>
  </conditionalFormatting>
  <conditionalFormatting sqref="AN126">
    <cfRule type="cellIs" dxfId="2078" priority="781" operator="lessThan">
      <formula>0</formula>
    </cfRule>
  </conditionalFormatting>
  <conditionalFormatting sqref="AP126">
    <cfRule type="cellIs" dxfId="2077" priority="780" operator="greaterThan">
      <formula>1</formula>
    </cfRule>
  </conditionalFormatting>
  <conditionalFormatting sqref="AR126">
    <cfRule type="cellIs" dxfId="2076" priority="778" operator="equal">
      <formula>1</formula>
    </cfRule>
    <cfRule type="cellIs" dxfId="2075" priority="779" operator="greaterThan">
      <formula>1</formula>
    </cfRule>
  </conditionalFormatting>
  <conditionalFormatting sqref="AT126">
    <cfRule type="cellIs" dxfId="2074" priority="777" operator="lessThan">
      <formula>0</formula>
    </cfRule>
  </conditionalFormatting>
  <conditionalFormatting sqref="AV126">
    <cfRule type="cellIs" dxfId="2073" priority="776" operator="greaterThan">
      <formula>1</formula>
    </cfRule>
  </conditionalFormatting>
  <conditionalFormatting sqref="AX126">
    <cfRule type="cellIs" dxfId="2072" priority="774" operator="equal">
      <formula>1</formula>
    </cfRule>
    <cfRule type="cellIs" dxfId="2071" priority="775" operator="greaterThan">
      <formula>1</formula>
    </cfRule>
  </conditionalFormatting>
  <conditionalFormatting sqref="AZ126">
    <cfRule type="cellIs" dxfId="2070" priority="773" operator="lessThan">
      <formula>0</formula>
    </cfRule>
  </conditionalFormatting>
  <conditionalFormatting sqref="L125 R125">
    <cfRule type="cellIs" dxfId="2069" priority="772" operator="greaterThan">
      <formula>1</formula>
    </cfRule>
  </conditionalFormatting>
  <conditionalFormatting sqref="N125">
    <cfRule type="cellIs" dxfId="2068" priority="770" operator="equal">
      <formula>1</formula>
    </cfRule>
    <cfRule type="cellIs" dxfId="2067" priority="771" operator="greaterThan">
      <formula>1</formula>
    </cfRule>
  </conditionalFormatting>
  <conditionalFormatting sqref="P125">
    <cfRule type="cellIs" dxfId="2066" priority="769" operator="lessThan">
      <formula>0</formula>
    </cfRule>
  </conditionalFormatting>
  <conditionalFormatting sqref="T125">
    <cfRule type="cellIs" dxfId="2065" priority="767" operator="equal">
      <formula>1</formula>
    </cfRule>
    <cfRule type="cellIs" dxfId="2064" priority="768" operator="greaterThan">
      <formula>1</formula>
    </cfRule>
  </conditionalFormatting>
  <conditionalFormatting sqref="V125">
    <cfRule type="cellIs" dxfId="2063" priority="766" operator="lessThan">
      <formula>0</formula>
    </cfRule>
  </conditionalFormatting>
  <conditionalFormatting sqref="X125">
    <cfRule type="cellIs" dxfId="2062" priority="765" operator="greaterThan">
      <formula>1</formula>
    </cfRule>
  </conditionalFormatting>
  <conditionalFormatting sqref="Z125">
    <cfRule type="cellIs" dxfId="2061" priority="763" operator="equal">
      <formula>1</formula>
    </cfRule>
    <cfRule type="cellIs" dxfId="2060" priority="764" operator="greaterThan">
      <formula>1</formula>
    </cfRule>
  </conditionalFormatting>
  <conditionalFormatting sqref="AB125">
    <cfRule type="cellIs" dxfId="2059" priority="762" operator="lessThan">
      <formula>0</formula>
    </cfRule>
  </conditionalFormatting>
  <conditionalFormatting sqref="AD125">
    <cfRule type="cellIs" dxfId="2058" priority="761" operator="greaterThan">
      <formula>1</formula>
    </cfRule>
  </conditionalFormatting>
  <conditionalFormatting sqref="AF125">
    <cfRule type="cellIs" dxfId="2057" priority="759" operator="equal">
      <formula>1</formula>
    </cfRule>
    <cfRule type="cellIs" dxfId="2056" priority="760" operator="greaterThan">
      <formula>1</formula>
    </cfRule>
  </conditionalFormatting>
  <conditionalFormatting sqref="AH125">
    <cfRule type="cellIs" dxfId="2055" priority="758" operator="lessThan">
      <formula>0</formula>
    </cfRule>
  </conditionalFormatting>
  <conditionalFormatting sqref="AJ125">
    <cfRule type="cellIs" dxfId="2054" priority="757" operator="greaterThan">
      <formula>1</formula>
    </cfRule>
  </conditionalFormatting>
  <conditionalFormatting sqref="AL125">
    <cfRule type="cellIs" dxfId="2053" priority="755" operator="equal">
      <formula>1</formula>
    </cfRule>
    <cfRule type="cellIs" dxfId="2052" priority="756" operator="greaterThan">
      <formula>1</formula>
    </cfRule>
  </conditionalFormatting>
  <conditionalFormatting sqref="AN125">
    <cfRule type="cellIs" dxfId="2051" priority="754" operator="lessThan">
      <formula>0</formula>
    </cfRule>
  </conditionalFormatting>
  <conditionalFormatting sqref="AP125">
    <cfRule type="cellIs" dxfId="2050" priority="753" operator="greaterThan">
      <formula>1</formula>
    </cfRule>
  </conditionalFormatting>
  <conditionalFormatting sqref="AR125">
    <cfRule type="cellIs" dxfId="2049" priority="751" operator="equal">
      <formula>1</formula>
    </cfRule>
    <cfRule type="cellIs" dxfId="2048" priority="752" operator="greaterThan">
      <formula>1</formula>
    </cfRule>
  </conditionalFormatting>
  <conditionalFormatting sqref="AT125">
    <cfRule type="cellIs" dxfId="2047" priority="750" operator="lessThan">
      <formula>0</formula>
    </cfRule>
  </conditionalFormatting>
  <conditionalFormatting sqref="AV125">
    <cfRule type="cellIs" dxfId="2046" priority="749" operator="greaterThan">
      <formula>1</formula>
    </cfRule>
  </conditionalFormatting>
  <conditionalFormatting sqref="AX125">
    <cfRule type="cellIs" dxfId="2045" priority="747" operator="equal">
      <formula>1</formula>
    </cfRule>
    <cfRule type="cellIs" dxfId="2044" priority="748" operator="greaterThan">
      <formula>1</formula>
    </cfRule>
  </conditionalFormatting>
  <conditionalFormatting sqref="AZ125">
    <cfRule type="cellIs" dxfId="2043" priority="746" operator="lessThan">
      <formula>0</formula>
    </cfRule>
  </conditionalFormatting>
  <conditionalFormatting sqref="L137 R137">
    <cfRule type="cellIs" dxfId="2042" priority="745" operator="greaterThan">
      <formula>1</formula>
    </cfRule>
  </conditionalFormatting>
  <conditionalFormatting sqref="N137">
    <cfRule type="cellIs" dxfId="2041" priority="743" operator="equal">
      <formula>1</formula>
    </cfRule>
    <cfRule type="cellIs" dxfId="2040" priority="744" operator="greaterThan">
      <formula>1</formula>
    </cfRule>
  </conditionalFormatting>
  <conditionalFormatting sqref="P137">
    <cfRule type="cellIs" dxfId="2039" priority="742" operator="lessThan">
      <formula>0</formula>
    </cfRule>
  </conditionalFormatting>
  <conditionalFormatting sqref="T137">
    <cfRule type="cellIs" dxfId="2038" priority="740" operator="equal">
      <formula>1</formula>
    </cfRule>
    <cfRule type="cellIs" dxfId="2037" priority="741" operator="greaterThan">
      <formula>1</formula>
    </cfRule>
  </conditionalFormatting>
  <conditionalFormatting sqref="V137">
    <cfRule type="cellIs" dxfId="2036" priority="739" operator="lessThan">
      <formula>0</formula>
    </cfRule>
  </conditionalFormatting>
  <conditionalFormatting sqref="X137">
    <cfRule type="cellIs" dxfId="2035" priority="738" operator="greaterThan">
      <formula>1</formula>
    </cfRule>
  </conditionalFormatting>
  <conditionalFormatting sqref="Z137">
    <cfRule type="cellIs" dxfId="2034" priority="736" operator="equal">
      <formula>1</formula>
    </cfRule>
    <cfRule type="cellIs" dxfId="2033" priority="737" operator="greaterThan">
      <formula>1</formula>
    </cfRule>
  </conditionalFormatting>
  <conditionalFormatting sqref="AB137">
    <cfRule type="cellIs" dxfId="2032" priority="735" operator="lessThan">
      <formula>0</formula>
    </cfRule>
  </conditionalFormatting>
  <conditionalFormatting sqref="AD137">
    <cfRule type="cellIs" dxfId="2031" priority="734" operator="greaterThan">
      <formula>1</formula>
    </cfRule>
  </conditionalFormatting>
  <conditionalFormatting sqref="AF137">
    <cfRule type="cellIs" dxfId="2030" priority="732" operator="equal">
      <formula>1</formula>
    </cfRule>
    <cfRule type="cellIs" dxfId="2029" priority="733" operator="greaterThan">
      <formula>1</formula>
    </cfRule>
  </conditionalFormatting>
  <conditionalFormatting sqref="AH137">
    <cfRule type="cellIs" dxfId="2028" priority="731" operator="lessThan">
      <formula>0</formula>
    </cfRule>
  </conditionalFormatting>
  <conditionalFormatting sqref="AJ137">
    <cfRule type="cellIs" dxfId="2027" priority="730" operator="greaterThan">
      <formula>1</formula>
    </cfRule>
  </conditionalFormatting>
  <conditionalFormatting sqref="AL137">
    <cfRule type="cellIs" dxfId="2026" priority="728" operator="equal">
      <formula>1</formula>
    </cfRule>
    <cfRule type="cellIs" dxfId="2025" priority="729" operator="greaterThan">
      <formula>1</formula>
    </cfRule>
  </conditionalFormatting>
  <conditionalFormatting sqref="AN137">
    <cfRule type="cellIs" dxfId="2024" priority="727" operator="lessThan">
      <formula>0</formula>
    </cfRule>
  </conditionalFormatting>
  <conditionalFormatting sqref="AP137">
    <cfRule type="cellIs" dxfId="2023" priority="726" operator="greaterThan">
      <formula>1</formula>
    </cfRule>
  </conditionalFormatting>
  <conditionalFormatting sqref="AR137">
    <cfRule type="cellIs" dxfId="2022" priority="724" operator="equal">
      <formula>1</formula>
    </cfRule>
    <cfRule type="cellIs" dxfId="2021" priority="725" operator="greaterThan">
      <formula>1</formula>
    </cfRule>
  </conditionalFormatting>
  <conditionalFormatting sqref="AT137">
    <cfRule type="cellIs" dxfId="2020" priority="723" operator="lessThan">
      <formula>0</formula>
    </cfRule>
  </conditionalFormatting>
  <conditionalFormatting sqref="AV137">
    <cfRule type="cellIs" dxfId="2019" priority="722" operator="greaterThan">
      <formula>1</formula>
    </cfRule>
  </conditionalFormatting>
  <conditionalFormatting sqref="AX137">
    <cfRule type="cellIs" dxfId="2018" priority="720" operator="equal">
      <formula>1</formula>
    </cfRule>
    <cfRule type="cellIs" dxfId="2017" priority="721" operator="greaterThan">
      <formula>1</formula>
    </cfRule>
  </conditionalFormatting>
  <conditionalFormatting sqref="AZ137">
    <cfRule type="cellIs" dxfId="2016" priority="719" operator="lessThan">
      <formula>0</formula>
    </cfRule>
  </conditionalFormatting>
  <conditionalFormatting sqref="L142:L155 R142:R155">
    <cfRule type="cellIs" dxfId="2015" priority="718" operator="greaterThan">
      <formula>1</formula>
    </cfRule>
  </conditionalFormatting>
  <conditionalFormatting sqref="N142:N155">
    <cfRule type="cellIs" dxfId="2014" priority="716" operator="equal">
      <formula>1</formula>
    </cfRule>
    <cfRule type="cellIs" dxfId="2013" priority="717" operator="greaterThan">
      <formula>1</formula>
    </cfRule>
  </conditionalFormatting>
  <conditionalFormatting sqref="P142:P155">
    <cfRule type="cellIs" dxfId="2012" priority="715" operator="lessThan">
      <formula>0</formula>
    </cfRule>
  </conditionalFormatting>
  <conditionalFormatting sqref="T142:T155">
    <cfRule type="cellIs" dxfId="2011" priority="713" operator="equal">
      <formula>1</formula>
    </cfRule>
    <cfRule type="cellIs" dxfId="2010" priority="714" operator="greaterThan">
      <formula>1</formula>
    </cfRule>
  </conditionalFormatting>
  <conditionalFormatting sqref="V142:V155">
    <cfRule type="cellIs" dxfId="2009" priority="712" operator="lessThan">
      <formula>0</formula>
    </cfRule>
  </conditionalFormatting>
  <conditionalFormatting sqref="X142:X155">
    <cfRule type="cellIs" dxfId="2008" priority="711" operator="greaterThan">
      <formula>1</formula>
    </cfRule>
  </conditionalFormatting>
  <conditionalFormatting sqref="Z142:Z155">
    <cfRule type="cellIs" dxfId="2007" priority="709" operator="equal">
      <formula>1</formula>
    </cfRule>
    <cfRule type="cellIs" dxfId="2006" priority="710" operator="greaterThan">
      <formula>1</formula>
    </cfRule>
  </conditionalFormatting>
  <conditionalFormatting sqref="AB142:AB155">
    <cfRule type="cellIs" dxfId="2005" priority="708" operator="lessThan">
      <formula>0</formula>
    </cfRule>
  </conditionalFormatting>
  <conditionalFormatting sqref="AD142:AD155">
    <cfRule type="cellIs" dxfId="2004" priority="707" operator="greaterThan">
      <formula>1</formula>
    </cfRule>
  </conditionalFormatting>
  <conditionalFormatting sqref="AF142:AF155">
    <cfRule type="cellIs" dxfId="2003" priority="705" operator="equal">
      <formula>1</formula>
    </cfRule>
    <cfRule type="cellIs" dxfId="2002" priority="706" operator="greaterThan">
      <formula>1</formula>
    </cfRule>
  </conditionalFormatting>
  <conditionalFormatting sqref="AH142:AH155">
    <cfRule type="cellIs" dxfId="2001" priority="704" operator="lessThan">
      <formula>0</formula>
    </cfRule>
  </conditionalFormatting>
  <conditionalFormatting sqref="AJ142:AJ155">
    <cfRule type="cellIs" dxfId="2000" priority="703" operator="greaterThan">
      <formula>1</formula>
    </cfRule>
  </conditionalFormatting>
  <conditionalFormatting sqref="AL142:AL155">
    <cfRule type="cellIs" dxfId="1999" priority="701" operator="equal">
      <formula>1</formula>
    </cfRule>
    <cfRule type="cellIs" dxfId="1998" priority="702" operator="greaterThan">
      <formula>1</formula>
    </cfRule>
  </conditionalFormatting>
  <conditionalFormatting sqref="AN142:AN155">
    <cfRule type="cellIs" dxfId="1997" priority="700" operator="lessThan">
      <formula>0</formula>
    </cfRule>
  </conditionalFormatting>
  <conditionalFormatting sqref="AP142:AP155">
    <cfRule type="cellIs" dxfId="1996" priority="699" operator="greaterThan">
      <formula>1</formula>
    </cfRule>
  </conditionalFormatting>
  <conditionalFormatting sqref="AR142:AR155">
    <cfRule type="cellIs" dxfId="1995" priority="697" operator="equal">
      <formula>1</formula>
    </cfRule>
    <cfRule type="cellIs" dxfId="1994" priority="698" operator="greaterThan">
      <formula>1</formula>
    </cfRule>
  </conditionalFormatting>
  <conditionalFormatting sqref="AT142:AT155">
    <cfRule type="cellIs" dxfId="1993" priority="696" operator="lessThan">
      <formula>0</formula>
    </cfRule>
  </conditionalFormatting>
  <conditionalFormatting sqref="AV142:AV155">
    <cfRule type="cellIs" dxfId="1992" priority="695" operator="greaterThan">
      <formula>1</formula>
    </cfRule>
  </conditionalFormatting>
  <conditionalFormatting sqref="AX142:AX155">
    <cfRule type="cellIs" dxfId="1991" priority="693" operator="equal">
      <formula>1</formula>
    </cfRule>
    <cfRule type="cellIs" dxfId="1990" priority="694" operator="greaterThan">
      <formula>1</formula>
    </cfRule>
  </conditionalFormatting>
  <conditionalFormatting sqref="AZ142:AZ155">
    <cfRule type="cellIs" dxfId="1989" priority="692" operator="lessThan">
      <formula>0</formula>
    </cfRule>
  </conditionalFormatting>
  <conditionalFormatting sqref="R158:R169 L158:L169">
    <cfRule type="cellIs" dxfId="1988" priority="691" operator="greaterThan">
      <formula>1</formula>
    </cfRule>
  </conditionalFormatting>
  <conditionalFormatting sqref="N158:N169">
    <cfRule type="cellIs" dxfId="1987" priority="689" operator="equal">
      <formula>1</formula>
    </cfRule>
    <cfRule type="cellIs" dxfId="1986" priority="690" operator="greaterThan">
      <formula>1</formula>
    </cfRule>
  </conditionalFormatting>
  <conditionalFormatting sqref="P158:P169">
    <cfRule type="cellIs" dxfId="1985" priority="688" operator="lessThan">
      <formula>0</formula>
    </cfRule>
  </conditionalFormatting>
  <conditionalFormatting sqref="T158:T169">
    <cfRule type="cellIs" dxfId="1984" priority="686" operator="equal">
      <formula>1</formula>
    </cfRule>
    <cfRule type="cellIs" dxfId="1983" priority="687" operator="greaterThan">
      <formula>1</formula>
    </cfRule>
  </conditionalFormatting>
  <conditionalFormatting sqref="V158:V169">
    <cfRule type="cellIs" dxfId="1982" priority="685" operator="lessThan">
      <formula>0</formula>
    </cfRule>
  </conditionalFormatting>
  <conditionalFormatting sqref="X158:X169">
    <cfRule type="cellIs" dxfId="1981" priority="684" operator="greaterThan">
      <formula>1</formula>
    </cfRule>
  </conditionalFormatting>
  <conditionalFormatting sqref="Z158:Z169">
    <cfRule type="cellIs" dxfId="1980" priority="682" operator="equal">
      <formula>1</formula>
    </cfRule>
    <cfRule type="cellIs" dxfId="1979" priority="683" operator="greaterThan">
      <formula>1</formula>
    </cfRule>
  </conditionalFormatting>
  <conditionalFormatting sqref="AB158:AB169">
    <cfRule type="cellIs" dxfId="1978" priority="681" operator="lessThan">
      <formula>0</formula>
    </cfRule>
  </conditionalFormatting>
  <conditionalFormatting sqref="AD158:AD169">
    <cfRule type="cellIs" dxfId="1977" priority="680" operator="greaterThan">
      <formula>1</formula>
    </cfRule>
  </conditionalFormatting>
  <conditionalFormatting sqref="AF158:AF169">
    <cfRule type="cellIs" dxfId="1976" priority="678" operator="equal">
      <formula>1</formula>
    </cfRule>
    <cfRule type="cellIs" dxfId="1975" priority="679" operator="greaterThan">
      <formula>1</formula>
    </cfRule>
  </conditionalFormatting>
  <conditionalFormatting sqref="AH158:AH169">
    <cfRule type="cellIs" dxfId="1974" priority="677" operator="lessThan">
      <formula>0</formula>
    </cfRule>
  </conditionalFormatting>
  <conditionalFormatting sqref="AJ158:AJ169">
    <cfRule type="cellIs" dxfId="1973" priority="676" operator="greaterThan">
      <formula>1</formula>
    </cfRule>
  </conditionalFormatting>
  <conditionalFormatting sqref="AL158:AL169">
    <cfRule type="cellIs" dxfId="1972" priority="674" operator="equal">
      <formula>1</formula>
    </cfRule>
    <cfRule type="cellIs" dxfId="1971" priority="675" operator="greaterThan">
      <formula>1</formula>
    </cfRule>
  </conditionalFormatting>
  <conditionalFormatting sqref="AN158:AN169">
    <cfRule type="cellIs" dxfId="1970" priority="673" operator="lessThan">
      <formula>0</formula>
    </cfRule>
  </conditionalFormatting>
  <conditionalFormatting sqref="AP158:AP169">
    <cfRule type="cellIs" dxfId="1969" priority="672" operator="greaterThan">
      <formula>1</formula>
    </cfRule>
  </conditionalFormatting>
  <conditionalFormatting sqref="AR158:AR169">
    <cfRule type="cellIs" dxfId="1968" priority="670" operator="equal">
      <formula>1</formula>
    </cfRule>
    <cfRule type="cellIs" dxfId="1967" priority="671" operator="greaterThan">
      <formula>1</formula>
    </cfRule>
  </conditionalFormatting>
  <conditionalFormatting sqref="AT158:AT169">
    <cfRule type="cellIs" dxfId="1966" priority="669" operator="lessThan">
      <formula>0</formula>
    </cfRule>
  </conditionalFormatting>
  <conditionalFormatting sqref="AV158:AV169">
    <cfRule type="cellIs" dxfId="1965" priority="668" operator="greaterThan">
      <formula>1</formula>
    </cfRule>
  </conditionalFormatting>
  <conditionalFormatting sqref="AX158:AX169">
    <cfRule type="cellIs" dxfId="1964" priority="666" operator="equal">
      <formula>1</formula>
    </cfRule>
    <cfRule type="cellIs" dxfId="1963" priority="667" operator="greaterThan">
      <formula>1</formula>
    </cfRule>
  </conditionalFormatting>
  <conditionalFormatting sqref="AZ158:AZ169">
    <cfRule type="cellIs" dxfId="1962" priority="665" operator="lessThan">
      <formula>0</formula>
    </cfRule>
  </conditionalFormatting>
  <conditionalFormatting sqref="L207:L217 R207:R217">
    <cfRule type="cellIs" dxfId="1961" priority="664" operator="greaterThan">
      <formula>1</formula>
    </cfRule>
  </conditionalFormatting>
  <conditionalFormatting sqref="N207:N217">
    <cfRule type="cellIs" dxfId="1960" priority="662" operator="equal">
      <formula>1</formula>
    </cfRule>
    <cfRule type="cellIs" dxfId="1959" priority="663" operator="greaterThan">
      <formula>1</formula>
    </cfRule>
  </conditionalFormatting>
  <conditionalFormatting sqref="P207:P217">
    <cfRule type="cellIs" dxfId="1958" priority="661" operator="lessThan">
      <formula>0</formula>
    </cfRule>
  </conditionalFormatting>
  <conditionalFormatting sqref="T207:T217">
    <cfRule type="cellIs" dxfId="1957" priority="659" operator="equal">
      <formula>1</formula>
    </cfRule>
    <cfRule type="cellIs" dxfId="1956" priority="660" operator="greaterThan">
      <formula>1</formula>
    </cfRule>
  </conditionalFormatting>
  <conditionalFormatting sqref="V207:V217">
    <cfRule type="cellIs" dxfId="1955" priority="658" operator="lessThan">
      <formula>0</formula>
    </cfRule>
  </conditionalFormatting>
  <conditionalFormatting sqref="X207:X217">
    <cfRule type="cellIs" dxfId="1954" priority="657" operator="greaterThan">
      <formula>1</formula>
    </cfRule>
  </conditionalFormatting>
  <conditionalFormatting sqref="Z207:Z217">
    <cfRule type="cellIs" dxfId="1953" priority="655" operator="equal">
      <formula>1</formula>
    </cfRule>
    <cfRule type="cellIs" dxfId="1952" priority="656" operator="greaterThan">
      <formula>1</formula>
    </cfRule>
  </conditionalFormatting>
  <conditionalFormatting sqref="AB207:AB217">
    <cfRule type="cellIs" dxfId="1951" priority="654" operator="lessThan">
      <formula>0</formula>
    </cfRule>
  </conditionalFormatting>
  <conditionalFormatting sqref="AD207:AD217">
    <cfRule type="cellIs" dxfId="1950" priority="653" operator="greaterThan">
      <formula>1</formula>
    </cfRule>
  </conditionalFormatting>
  <conditionalFormatting sqref="AF207:AF217">
    <cfRule type="cellIs" dxfId="1949" priority="651" operator="equal">
      <formula>1</formula>
    </cfRule>
    <cfRule type="cellIs" dxfId="1948" priority="652" operator="greaterThan">
      <formula>1</formula>
    </cfRule>
  </conditionalFormatting>
  <conditionalFormatting sqref="AH207:AH217">
    <cfRule type="cellIs" dxfId="1947" priority="650" operator="lessThan">
      <formula>0</formula>
    </cfRule>
  </conditionalFormatting>
  <conditionalFormatting sqref="AJ207:AJ217">
    <cfRule type="cellIs" dxfId="1946" priority="649" operator="greaterThan">
      <formula>1</formula>
    </cfRule>
  </conditionalFormatting>
  <conditionalFormatting sqref="AL207:AL217">
    <cfRule type="cellIs" dxfId="1945" priority="647" operator="equal">
      <formula>1</formula>
    </cfRule>
    <cfRule type="cellIs" dxfId="1944" priority="648" operator="greaterThan">
      <formula>1</formula>
    </cfRule>
  </conditionalFormatting>
  <conditionalFormatting sqref="AN207:AN217">
    <cfRule type="cellIs" dxfId="1943" priority="646" operator="lessThan">
      <formula>0</formula>
    </cfRule>
  </conditionalFormatting>
  <conditionalFormatting sqref="AP207:AP217">
    <cfRule type="cellIs" dxfId="1942" priority="645" operator="greaterThan">
      <formula>1</formula>
    </cfRule>
  </conditionalFormatting>
  <conditionalFormatting sqref="AR207:AR217">
    <cfRule type="cellIs" dxfId="1941" priority="643" operator="equal">
      <formula>1</formula>
    </cfRule>
    <cfRule type="cellIs" dxfId="1940" priority="644" operator="greaterThan">
      <formula>1</formula>
    </cfRule>
  </conditionalFormatting>
  <conditionalFormatting sqref="AT207:AT217">
    <cfRule type="cellIs" dxfId="1939" priority="642" operator="lessThan">
      <formula>0</formula>
    </cfRule>
  </conditionalFormatting>
  <conditionalFormatting sqref="AV207:AV217">
    <cfRule type="cellIs" dxfId="1938" priority="641" operator="greaterThan">
      <formula>1</formula>
    </cfRule>
  </conditionalFormatting>
  <conditionalFormatting sqref="AX207:AX217">
    <cfRule type="cellIs" dxfId="1937" priority="639" operator="equal">
      <formula>1</formula>
    </cfRule>
    <cfRule type="cellIs" dxfId="1936" priority="640" operator="greaterThan">
      <formula>1</formula>
    </cfRule>
  </conditionalFormatting>
  <conditionalFormatting sqref="AZ207:AZ217">
    <cfRule type="cellIs" dxfId="1935" priority="638" operator="lessThan">
      <formula>0</formula>
    </cfRule>
  </conditionalFormatting>
  <conditionalFormatting sqref="L196:L206 R196:R206">
    <cfRule type="cellIs" dxfId="1934" priority="637" operator="greaterThan">
      <formula>1</formula>
    </cfRule>
  </conditionalFormatting>
  <conditionalFormatting sqref="N196:N206">
    <cfRule type="cellIs" dxfId="1933" priority="635" operator="equal">
      <formula>1</formula>
    </cfRule>
    <cfRule type="cellIs" dxfId="1932" priority="636" operator="greaterThan">
      <formula>1</formula>
    </cfRule>
  </conditionalFormatting>
  <conditionalFormatting sqref="P196:P206">
    <cfRule type="cellIs" dxfId="1931" priority="634" operator="lessThan">
      <formula>0</formula>
    </cfRule>
  </conditionalFormatting>
  <conditionalFormatting sqref="T196:T206">
    <cfRule type="cellIs" dxfId="1930" priority="632" operator="equal">
      <formula>1</formula>
    </cfRule>
    <cfRule type="cellIs" dxfId="1929" priority="633" operator="greaterThan">
      <formula>1</formula>
    </cfRule>
  </conditionalFormatting>
  <conditionalFormatting sqref="V196:V206">
    <cfRule type="cellIs" dxfId="1928" priority="631" operator="lessThan">
      <formula>0</formula>
    </cfRule>
  </conditionalFormatting>
  <conditionalFormatting sqref="X196:X206">
    <cfRule type="cellIs" dxfId="1927" priority="630" operator="greaterThan">
      <formula>1</formula>
    </cfRule>
  </conditionalFormatting>
  <conditionalFormatting sqref="Z196:Z206">
    <cfRule type="cellIs" dxfId="1926" priority="628" operator="equal">
      <formula>1</formula>
    </cfRule>
    <cfRule type="cellIs" dxfId="1925" priority="629" operator="greaterThan">
      <formula>1</formula>
    </cfRule>
  </conditionalFormatting>
  <conditionalFormatting sqref="AB196:AB206">
    <cfRule type="cellIs" dxfId="1924" priority="627" operator="lessThan">
      <formula>0</formula>
    </cfRule>
  </conditionalFormatting>
  <conditionalFormatting sqref="AD196:AD206">
    <cfRule type="cellIs" dxfId="1923" priority="626" operator="greaterThan">
      <formula>1</formula>
    </cfRule>
  </conditionalFormatting>
  <conditionalFormatting sqref="AF196:AF206">
    <cfRule type="cellIs" dxfId="1922" priority="624" operator="equal">
      <formula>1</formula>
    </cfRule>
    <cfRule type="cellIs" dxfId="1921" priority="625" operator="greaterThan">
      <formula>1</formula>
    </cfRule>
  </conditionalFormatting>
  <conditionalFormatting sqref="AH196:AH206">
    <cfRule type="cellIs" dxfId="1920" priority="623" operator="lessThan">
      <formula>0</formula>
    </cfRule>
  </conditionalFormatting>
  <conditionalFormatting sqref="AJ196:AJ206">
    <cfRule type="cellIs" dxfId="1919" priority="622" operator="greaterThan">
      <formula>1</formula>
    </cfRule>
  </conditionalFormatting>
  <conditionalFormatting sqref="AL196:AL206">
    <cfRule type="cellIs" dxfId="1918" priority="620" operator="equal">
      <formula>1</formula>
    </cfRule>
    <cfRule type="cellIs" dxfId="1917" priority="621" operator="greaterThan">
      <formula>1</formula>
    </cfRule>
  </conditionalFormatting>
  <conditionalFormatting sqref="AN196:AN206">
    <cfRule type="cellIs" dxfId="1916" priority="619" operator="lessThan">
      <formula>0</formula>
    </cfRule>
  </conditionalFormatting>
  <conditionalFormatting sqref="AP196:AP206">
    <cfRule type="cellIs" dxfId="1915" priority="618" operator="greaterThan">
      <formula>1</formula>
    </cfRule>
  </conditionalFormatting>
  <conditionalFormatting sqref="AR196:AR206">
    <cfRule type="cellIs" dxfId="1914" priority="616" operator="equal">
      <formula>1</formula>
    </cfRule>
    <cfRule type="cellIs" dxfId="1913" priority="617" operator="greaterThan">
      <formula>1</formula>
    </cfRule>
  </conditionalFormatting>
  <conditionalFormatting sqref="AT196:AT206">
    <cfRule type="cellIs" dxfId="1912" priority="615" operator="lessThan">
      <formula>0</formula>
    </cfRule>
  </conditionalFormatting>
  <conditionalFormatting sqref="AV196:AV206">
    <cfRule type="cellIs" dxfId="1911" priority="614" operator="greaterThan">
      <formula>1</formula>
    </cfRule>
  </conditionalFormatting>
  <conditionalFormatting sqref="AX196:AX206">
    <cfRule type="cellIs" dxfId="1910" priority="612" operator="equal">
      <formula>1</formula>
    </cfRule>
    <cfRule type="cellIs" dxfId="1909" priority="613" operator="greaterThan">
      <formula>1</formula>
    </cfRule>
  </conditionalFormatting>
  <conditionalFormatting sqref="AZ196:AZ206">
    <cfRule type="cellIs" dxfId="1908" priority="611" operator="lessThan">
      <formula>0</formula>
    </cfRule>
  </conditionalFormatting>
  <conditionalFormatting sqref="L185:L195 R185:R195">
    <cfRule type="cellIs" dxfId="1907" priority="610" operator="greaterThan">
      <formula>1</formula>
    </cfRule>
  </conditionalFormatting>
  <conditionalFormatting sqref="N185:N195">
    <cfRule type="cellIs" dxfId="1906" priority="608" operator="equal">
      <formula>1</formula>
    </cfRule>
    <cfRule type="cellIs" dxfId="1905" priority="609" operator="greaterThan">
      <formula>1</formula>
    </cfRule>
  </conditionalFormatting>
  <conditionalFormatting sqref="P185:P195">
    <cfRule type="cellIs" dxfId="1904" priority="607" operator="lessThan">
      <formula>0</formula>
    </cfRule>
  </conditionalFormatting>
  <conditionalFormatting sqref="T185:T195">
    <cfRule type="cellIs" dxfId="1903" priority="605" operator="equal">
      <formula>1</formula>
    </cfRule>
    <cfRule type="cellIs" dxfId="1902" priority="606" operator="greaterThan">
      <formula>1</formula>
    </cfRule>
  </conditionalFormatting>
  <conditionalFormatting sqref="V185:V195">
    <cfRule type="cellIs" dxfId="1901" priority="604" operator="lessThan">
      <formula>0</formula>
    </cfRule>
  </conditionalFormatting>
  <conditionalFormatting sqref="X185:X195">
    <cfRule type="cellIs" dxfId="1900" priority="603" operator="greaterThan">
      <formula>1</formula>
    </cfRule>
  </conditionalFormatting>
  <conditionalFormatting sqref="Z185:Z195">
    <cfRule type="cellIs" dxfId="1899" priority="601" operator="equal">
      <formula>1</formula>
    </cfRule>
    <cfRule type="cellIs" dxfId="1898" priority="602" operator="greaterThan">
      <formula>1</formula>
    </cfRule>
  </conditionalFormatting>
  <conditionalFormatting sqref="AB185:AB195">
    <cfRule type="cellIs" dxfId="1897" priority="600" operator="lessThan">
      <formula>0</formula>
    </cfRule>
  </conditionalFormatting>
  <conditionalFormatting sqref="AD185:AD195">
    <cfRule type="cellIs" dxfId="1896" priority="599" operator="greaterThan">
      <formula>1</formula>
    </cfRule>
  </conditionalFormatting>
  <conditionalFormatting sqref="AF185:AF195">
    <cfRule type="cellIs" dxfId="1895" priority="597" operator="equal">
      <formula>1</formula>
    </cfRule>
    <cfRule type="cellIs" dxfId="1894" priority="598" operator="greaterThan">
      <formula>1</formula>
    </cfRule>
  </conditionalFormatting>
  <conditionalFormatting sqref="AH185:AH195">
    <cfRule type="cellIs" dxfId="1893" priority="596" operator="lessThan">
      <formula>0</formula>
    </cfRule>
  </conditionalFormatting>
  <conditionalFormatting sqref="AJ185:AJ195">
    <cfRule type="cellIs" dxfId="1892" priority="595" operator="greaterThan">
      <formula>1</formula>
    </cfRule>
  </conditionalFormatting>
  <conditionalFormatting sqref="AL185:AL195">
    <cfRule type="cellIs" dxfId="1891" priority="593" operator="equal">
      <formula>1</formula>
    </cfRule>
    <cfRule type="cellIs" dxfId="1890" priority="594" operator="greaterThan">
      <formula>1</formula>
    </cfRule>
  </conditionalFormatting>
  <conditionalFormatting sqref="AN185:AN195">
    <cfRule type="cellIs" dxfId="1889" priority="592" operator="lessThan">
      <formula>0</formula>
    </cfRule>
  </conditionalFormatting>
  <conditionalFormatting sqref="AP185:AP195">
    <cfRule type="cellIs" dxfId="1888" priority="591" operator="greaterThan">
      <formula>1</formula>
    </cfRule>
  </conditionalFormatting>
  <conditionalFormatting sqref="AR185:AR195">
    <cfRule type="cellIs" dxfId="1887" priority="589" operator="equal">
      <formula>1</formula>
    </cfRule>
    <cfRule type="cellIs" dxfId="1886" priority="590" operator="greaterThan">
      <formula>1</formula>
    </cfRule>
  </conditionalFormatting>
  <conditionalFormatting sqref="AT185:AT195">
    <cfRule type="cellIs" dxfId="1885" priority="588" operator="lessThan">
      <formula>0</formula>
    </cfRule>
  </conditionalFormatting>
  <conditionalFormatting sqref="AV185:AV195">
    <cfRule type="cellIs" dxfId="1884" priority="587" operator="greaterThan">
      <formula>1</formula>
    </cfRule>
  </conditionalFormatting>
  <conditionalFormatting sqref="AX185:AX195">
    <cfRule type="cellIs" dxfId="1883" priority="585" operator="equal">
      <formula>1</formula>
    </cfRule>
    <cfRule type="cellIs" dxfId="1882" priority="586" operator="greaterThan">
      <formula>1</formula>
    </cfRule>
  </conditionalFormatting>
  <conditionalFormatting sqref="AZ185:AZ195">
    <cfRule type="cellIs" dxfId="1881" priority="584" operator="lessThan">
      <formula>0</formula>
    </cfRule>
  </conditionalFormatting>
  <conditionalFormatting sqref="L235:L237 R235:R237">
    <cfRule type="cellIs" dxfId="1880" priority="583" operator="greaterThan">
      <formula>1</formula>
    </cfRule>
  </conditionalFormatting>
  <conditionalFormatting sqref="N235:N237">
    <cfRule type="cellIs" dxfId="1879" priority="581" operator="equal">
      <formula>1</formula>
    </cfRule>
    <cfRule type="cellIs" dxfId="1878" priority="582" operator="greaterThan">
      <formula>1</formula>
    </cfRule>
  </conditionalFormatting>
  <conditionalFormatting sqref="P235:P237">
    <cfRule type="cellIs" dxfId="1877" priority="580" operator="lessThan">
      <formula>0</formula>
    </cfRule>
  </conditionalFormatting>
  <conditionalFormatting sqref="T235:T237">
    <cfRule type="cellIs" dxfId="1876" priority="578" operator="equal">
      <formula>1</formula>
    </cfRule>
    <cfRule type="cellIs" dxfId="1875" priority="579" operator="greaterThan">
      <formula>1</formula>
    </cfRule>
  </conditionalFormatting>
  <conditionalFormatting sqref="V235:V237">
    <cfRule type="cellIs" dxfId="1874" priority="577" operator="lessThan">
      <formula>0</formula>
    </cfRule>
  </conditionalFormatting>
  <conditionalFormatting sqref="X235:X237">
    <cfRule type="cellIs" dxfId="1873" priority="576" operator="greaterThan">
      <formula>1</formula>
    </cfRule>
  </conditionalFormatting>
  <conditionalFormatting sqref="Z235:Z237">
    <cfRule type="cellIs" dxfId="1872" priority="574" operator="equal">
      <formula>1</formula>
    </cfRule>
    <cfRule type="cellIs" dxfId="1871" priority="575" operator="greaterThan">
      <formula>1</formula>
    </cfRule>
  </conditionalFormatting>
  <conditionalFormatting sqref="AB235:AB237">
    <cfRule type="cellIs" dxfId="1870" priority="573" operator="lessThan">
      <formula>0</formula>
    </cfRule>
  </conditionalFormatting>
  <conditionalFormatting sqref="AD235:AD237">
    <cfRule type="cellIs" dxfId="1869" priority="572" operator="greaterThan">
      <formula>1</formula>
    </cfRule>
  </conditionalFormatting>
  <conditionalFormatting sqref="AF235:AF237">
    <cfRule type="cellIs" dxfId="1868" priority="570" operator="equal">
      <formula>1</formula>
    </cfRule>
    <cfRule type="cellIs" dxfId="1867" priority="571" operator="greaterThan">
      <formula>1</formula>
    </cfRule>
  </conditionalFormatting>
  <conditionalFormatting sqref="AH235:AH237">
    <cfRule type="cellIs" dxfId="1866" priority="569" operator="lessThan">
      <formula>0</formula>
    </cfRule>
  </conditionalFormatting>
  <conditionalFormatting sqref="AJ235:AJ237">
    <cfRule type="cellIs" dxfId="1865" priority="568" operator="greaterThan">
      <formula>1</formula>
    </cfRule>
  </conditionalFormatting>
  <conditionalFormatting sqref="AL235:AL237">
    <cfRule type="cellIs" dxfId="1864" priority="566" operator="equal">
      <formula>1</formula>
    </cfRule>
    <cfRule type="cellIs" dxfId="1863" priority="567" operator="greaterThan">
      <formula>1</formula>
    </cfRule>
  </conditionalFormatting>
  <conditionalFormatting sqref="AN235:AN237">
    <cfRule type="cellIs" dxfId="1862" priority="565" operator="lessThan">
      <formula>0</formula>
    </cfRule>
  </conditionalFormatting>
  <conditionalFormatting sqref="AP235:AP237">
    <cfRule type="cellIs" dxfId="1861" priority="564" operator="greaterThan">
      <formula>1</formula>
    </cfRule>
  </conditionalFormatting>
  <conditionalFormatting sqref="AR235:AR237">
    <cfRule type="cellIs" dxfId="1860" priority="562" operator="equal">
      <formula>1</formula>
    </cfRule>
    <cfRule type="cellIs" dxfId="1859" priority="563" operator="greaterThan">
      <formula>1</formula>
    </cfRule>
  </conditionalFormatting>
  <conditionalFormatting sqref="AT235:AT237">
    <cfRule type="cellIs" dxfId="1858" priority="561" operator="lessThan">
      <formula>0</formula>
    </cfRule>
  </conditionalFormatting>
  <conditionalFormatting sqref="AV235:AV237">
    <cfRule type="cellIs" dxfId="1857" priority="560" operator="greaterThan">
      <formula>1</formula>
    </cfRule>
  </conditionalFormatting>
  <conditionalFormatting sqref="AX235:AX237">
    <cfRule type="cellIs" dxfId="1856" priority="558" operator="equal">
      <formula>1</formula>
    </cfRule>
    <cfRule type="cellIs" dxfId="1855" priority="559" operator="greaterThan">
      <formula>1</formula>
    </cfRule>
  </conditionalFormatting>
  <conditionalFormatting sqref="AZ235:AZ237">
    <cfRule type="cellIs" dxfId="1854" priority="557" operator="lessThan">
      <formula>0</formula>
    </cfRule>
  </conditionalFormatting>
  <conditionalFormatting sqref="L313:L316 R313:R316">
    <cfRule type="cellIs" dxfId="1853" priority="556" operator="greaterThan">
      <formula>1</formula>
    </cfRule>
  </conditionalFormatting>
  <conditionalFormatting sqref="N313:N316">
    <cfRule type="cellIs" dxfId="1852" priority="554" operator="equal">
      <formula>1</formula>
    </cfRule>
    <cfRule type="cellIs" dxfId="1851" priority="555" operator="greaterThan">
      <formula>1</formula>
    </cfRule>
  </conditionalFormatting>
  <conditionalFormatting sqref="P313:P316">
    <cfRule type="cellIs" dxfId="1850" priority="553" operator="lessThan">
      <formula>0</formula>
    </cfRule>
  </conditionalFormatting>
  <conditionalFormatting sqref="T313:T316">
    <cfRule type="cellIs" dxfId="1849" priority="551" operator="equal">
      <formula>1</formula>
    </cfRule>
    <cfRule type="cellIs" dxfId="1848" priority="552" operator="greaterThan">
      <formula>1</formula>
    </cfRule>
  </conditionalFormatting>
  <conditionalFormatting sqref="V313:V316">
    <cfRule type="cellIs" dxfId="1847" priority="550" operator="lessThan">
      <formula>0</formula>
    </cfRule>
  </conditionalFormatting>
  <conditionalFormatting sqref="X313:X316">
    <cfRule type="cellIs" dxfId="1846" priority="549" operator="greaterThan">
      <formula>1</formula>
    </cfRule>
  </conditionalFormatting>
  <conditionalFormatting sqref="Z313:Z316">
    <cfRule type="cellIs" dxfId="1845" priority="547" operator="equal">
      <formula>1</formula>
    </cfRule>
    <cfRule type="cellIs" dxfId="1844" priority="548" operator="greaterThan">
      <formula>1</formula>
    </cfRule>
  </conditionalFormatting>
  <conditionalFormatting sqref="AB313:AB316">
    <cfRule type="cellIs" dxfId="1843" priority="546" operator="lessThan">
      <formula>0</formula>
    </cfRule>
  </conditionalFormatting>
  <conditionalFormatting sqref="AD313:AD316">
    <cfRule type="cellIs" dxfId="1842" priority="545" operator="greaterThan">
      <formula>1</formula>
    </cfRule>
  </conditionalFormatting>
  <conditionalFormatting sqref="AF313:AF316">
    <cfRule type="cellIs" dxfId="1841" priority="543" operator="equal">
      <formula>1</formula>
    </cfRule>
    <cfRule type="cellIs" dxfId="1840" priority="544" operator="greaterThan">
      <formula>1</formula>
    </cfRule>
  </conditionalFormatting>
  <conditionalFormatting sqref="AH313:AH316">
    <cfRule type="cellIs" dxfId="1839" priority="542" operator="lessThan">
      <formula>0</formula>
    </cfRule>
  </conditionalFormatting>
  <conditionalFormatting sqref="AJ313:AJ316">
    <cfRule type="cellIs" dxfId="1838" priority="541" operator="greaterThan">
      <formula>1</formula>
    </cfRule>
  </conditionalFormatting>
  <conditionalFormatting sqref="AL313:AL316">
    <cfRule type="cellIs" dxfId="1837" priority="539" operator="equal">
      <formula>1</formula>
    </cfRule>
    <cfRule type="cellIs" dxfId="1836" priority="540" operator="greaterThan">
      <formula>1</formula>
    </cfRule>
  </conditionalFormatting>
  <conditionalFormatting sqref="AN313:AN316">
    <cfRule type="cellIs" dxfId="1835" priority="538" operator="lessThan">
      <formula>0</formula>
    </cfRule>
  </conditionalFormatting>
  <conditionalFormatting sqref="AP313:AP316">
    <cfRule type="cellIs" dxfId="1834" priority="537" operator="greaterThan">
      <formula>1</formula>
    </cfRule>
  </conditionalFormatting>
  <conditionalFormatting sqref="AR313:AR316">
    <cfRule type="cellIs" dxfId="1833" priority="535" operator="equal">
      <formula>1</formula>
    </cfRule>
    <cfRule type="cellIs" dxfId="1832" priority="536" operator="greaterThan">
      <formula>1</formula>
    </cfRule>
  </conditionalFormatting>
  <conditionalFormatting sqref="AT313:AT316">
    <cfRule type="cellIs" dxfId="1831" priority="534" operator="lessThan">
      <formula>0</formula>
    </cfRule>
  </conditionalFormatting>
  <conditionalFormatting sqref="AV313:AV316">
    <cfRule type="cellIs" dxfId="1830" priority="533" operator="greaterThan">
      <formula>1</formula>
    </cfRule>
  </conditionalFormatting>
  <conditionalFormatting sqref="AX313:AX316">
    <cfRule type="cellIs" dxfId="1829" priority="531" operator="equal">
      <formula>1</formula>
    </cfRule>
    <cfRule type="cellIs" dxfId="1828" priority="532" operator="greaterThan">
      <formula>1</formula>
    </cfRule>
  </conditionalFormatting>
  <conditionalFormatting sqref="AZ313:AZ316">
    <cfRule type="cellIs" dxfId="1827" priority="530" operator="lessThan">
      <formula>0</formula>
    </cfRule>
  </conditionalFormatting>
  <conditionalFormatting sqref="L328 R328">
    <cfRule type="cellIs" dxfId="1826" priority="529" operator="greaterThan">
      <formula>1</formula>
    </cfRule>
  </conditionalFormatting>
  <conditionalFormatting sqref="N328">
    <cfRule type="cellIs" dxfId="1825" priority="527" operator="equal">
      <formula>1</formula>
    </cfRule>
    <cfRule type="cellIs" dxfId="1824" priority="528" operator="greaterThan">
      <formula>1</formula>
    </cfRule>
  </conditionalFormatting>
  <conditionalFormatting sqref="P328">
    <cfRule type="cellIs" dxfId="1823" priority="526" operator="lessThan">
      <formula>0</formula>
    </cfRule>
  </conditionalFormatting>
  <conditionalFormatting sqref="T328">
    <cfRule type="cellIs" dxfId="1822" priority="524" operator="equal">
      <formula>1</formula>
    </cfRule>
    <cfRule type="cellIs" dxfId="1821" priority="525" operator="greaterThan">
      <formula>1</formula>
    </cfRule>
  </conditionalFormatting>
  <conditionalFormatting sqref="V328">
    <cfRule type="cellIs" dxfId="1820" priority="523" operator="lessThan">
      <formula>0</formula>
    </cfRule>
  </conditionalFormatting>
  <conditionalFormatting sqref="X328">
    <cfRule type="cellIs" dxfId="1819" priority="522" operator="greaterThan">
      <formula>1</formula>
    </cfRule>
  </conditionalFormatting>
  <conditionalFormatting sqref="Z328">
    <cfRule type="cellIs" dxfId="1818" priority="520" operator="equal">
      <formula>1</formula>
    </cfRule>
    <cfRule type="cellIs" dxfId="1817" priority="521" operator="greaterThan">
      <formula>1</formula>
    </cfRule>
  </conditionalFormatting>
  <conditionalFormatting sqref="AB328">
    <cfRule type="cellIs" dxfId="1816" priority="519" operator="lessThan">
      <formula>0</formula>
    </cfRule>
  </conditionalFormatting>
  <conditionalFormatting sqref="AD328">
    <cfRule type="cellIs" dxfId="1815" priority="518" operator="greaterThan">
      <formula>1</formula>
    </cfRule>
  </conditionalFormatting>
  <conditionalFormatting sqref="AF328">
    <cfRule type="cellIs" dxfId="1814" priority="516" operator="equal">
      <formula>1</formula>
    </cfRule>
    <cfRule type="cellIs" dxfId="1813" priority="517" operator="greaterThan">
      <formula>1</formula>
    </cfRule>
  </conditionalFormatting>
  <conditionalFormatting sqref="AH328">
    <cfRule type="cellIs" dxfId="1812" priority="515" operator="lessThan">
      <formula>0</formula>
    </cfRule>
  </conditionalFormatting>
  <conditionalFormatting sqref="AJ328">
    <cfRule type="cellIs" dxfId="1811" priority="514" operator="greaterThan">
      <formula>1</formula>
    </cfRule>
  </conditionalFormatting>
  <conditionalFormatting sqref="AL328">
    <cfRule type="cellIs" dxfId="1810" priority="512" operator="equal">
      <formula>1</formula>
    </cfRule>
    <cfRule type="cellIs" dxfId="1809" priority="513" operator="greaterThan">
      <formula>1</formula>
    </cfRule>
  </conditionalFormatting>
  <conditionalFormatting sqref="AN328">
    <cfRule type="cellIs" dxfId="1808" priority="511" operator="lessThan">
      <formula>0</formula>
    </cfRule>
  </conditionalFormatting>
  <conditionalFormatting sqref="AP328">
    <cfRule type="cellIs" dxfId="1807" priority="510" operator="greaterThan">
      <formula>1</formula>
    </cfRule>
  </conditionalFormatting>
  <conditionalFormatting sqref="AR328">
    <cfRule type="cellIs" dxfId="1806" priority="508" operator="equal">
      <formula>1</formula>
    </cfRule>
    <cfRule type="cellIs" dxfId="1805" priority="509" operator="greaterThan">
      <formula>1</formula>
    </cfRule>
  </conditionalFormatting>
  <conditionalFormatting sqref="AT328">
    <cfRule type="cellIs" dxfId="1804" priority="507" operator="lessThan">
      <formula>0</formula>
    </cfRule>
  </conditionalFormatting>
  <conditionalFormatting sqref="AV328">
    <cfRule type="cellIs" dxfId="1803" priority="506" operator="greaterThan">
      <formula>1</formula>
    </cfRule>
  </conditionalFormatting>
  <conditionalFormatting sqref="AX328">
    <cfRule type="cellIs" dxfId="1802" priority="504" operator="equal">
      <formula>1</formula>
    </cfRule>
    <cfRule type="cellIs" dxfId="1801" priority="505" operator="greaterThan">
      <formula>1</formula>
    </cfRule>
  </conditionalFormatting>
  <conditionalFormatting sqref="AZ328">
    <cfRule type="cellIs" dxfId="1800" priority="503" operator="lessThan">
      <formula>0</formula>
    </cfRule>
  </conditionalFormatting>
  <conditionalFormatting sqref="L368:L371 R368:R371">
    <cfRule type="cellIs" dxfId="1799" priority="502" operator="greaterThan">
      <formula>1</formula>
    </cfRule>
  </conditionalFormatting>
  <conditionalFormatting sqref="N368:N371">
    <cfRule type="cellIs" dxfId="1798" priority="500" operator="equal">
      <formula>1</formula>
    </cfRule>
    <cfRule type="cellIs" dxfId="1797" priority="501" operator="greaterThan">
      <formula>1</formula>
    </cfRule>
  </conditionalFormatting>
  <conditionalFormatting sqref="P368:P371">
    <cfRule type="cellIs" dxfId="1796" priority="499" operator="lessThan">
      <formula>0</formula>
    </cfRule>
  </conditionalFormatting>
  <conditionalFormatting sqref="T368:T371">
    <cfRule type="cellIs" dxfId="1795" priority="497" operator="equal">
      <formula>1</formula>
    </cfRule>
    <cfRule type="cellIs" dxfId="1794" priority="498" operator="greaterThan">
      <formula>1</formula>
    </cfRule>
  </conditionalFormatting>
  <conditionalFormatting sqref="V368:V371">
    <cfRule type="cellIs" dxfId="1793" priority="496" operator="lessThan">
      <formula>0</formula>
    </cfRule>
  </conditionalFormatting>
  <conditionalFormatting sqref="X368:X371">
    <cfRule type="cellIs" dxfId="1792" priority="495" operator="greaterThan">
      <formula>1</formula>
    </cfRule>
  </conditionalFormatting>
  <conditionalFormatting sqref="Z368:Z371">
    <cfRule type="cellIs" dxfId="1791" priority="493" operator="equal">
      <formula>1</formula>
    </cfRule>
    <cfRule type="cellIs" dxfId="1790" priority="494" operator="greaterThan">
      <formula>1</formula>
    </cfRule>
  </conditionalFormatting>
  <conditionalFormatting sqref="AB368:AB371">
    <cfRule type="cellIs" dxfId="1789" priority="492" operator="lessThan">
      <formula>0</formula>
    </cfRule>
  </conditionalFormatting>
  <conditionalFormatting sqref="AD368:AD371">
    <cfRule type="cellIs" dxfId="1788" priority="491" operator="greaterThan">
      <formula>1</formula>
    </cfRule>
  </conditionalFormatting>
  <conditionalFormatting sqref="AF368:AF371">
    <cfRule type="cellIs" dxfId="1787" priority="489" operator="equal">
      <formula>1</formula>
    </cfRule>
    <cfRule type="cellIs" dxfId="1786" priority="490" operator="greaterThan">
      <formula>1</formula>
    </cfRule>
  </conditionalFormatting>
  <conditionalFormatting sqref="AH368:AH371">
    <cfRule type="cellIs" dxfId="1785" priority="488" operator="lessThan">
      <formula>0</formula>
    </cfRule>
  </conditionalFormatting>
  <conditionalFormatting sqref="AJ368:AJ371">
    <cfRule type="cellIs" dxfId="1784" priority="487" operator="greaterThan">
      <formula>1</formula>
    </cfRule>
  </conditionalFormatting>
  <conditionalFormatting sqref="AL368:AL371">
    <cfRule type="cellIs" dxfId="1783" priority="485" operator="equal">
      <formula>1</formula>
    </cfRule>
    <cfRule type="cellIs" dxfId="1782" priority="486" operator="greaterThan">
      <formula>1</formula>
    </cfRule>
  </conditionalFormatting>
  <conditionalFormatting sqref="AN368:AN371">
    <cfRule type="cellIs" dxfId="1781" priority="484" operator="lessThan">
      <formula>0</formula>
    </cfRule>
  </conditionalFormatting>
  <conditionalFormatting sqref="AP368:AP371">
    <cfRule type="cellIs" dxfId="1780" priority="483" operator="greaterThan">
      <formula>1</formula>
    </cfRule>
  </conditionalFormatting>
  <conditionalFormatting sqref="AR368:AR371">
    <cfRule type="cellIs" dxfId="1779" priority="481" operator="equal">
      <formula>1</formula>
    </cfRule>
    <cfRule type="cellIs" dxfId="1778" priority="482" operator="greaterThan">
      <formula>1</formula>
    </cfRule>
  </conditionalFormatting>
  <conditionalFormatting sqref="AT368:AT371">
    <cfRule type="cellIs" dxfId="1777" priority="480" operator="lessThan">
      <formula>0</formula>
    </cfRule>
  </conditionalFormatting>
  <conditionalFormatting sqref="AV368:AV371">
    <cfRule type="cellIs" dxfId="1776" priority="479" operator="greaterThan">
      <formula>1</formula>
    </cfRule>
  </conditionalFormatting>
  <conditionalFormatting sqref="AX368:AX371">
    <cfRule type="cellIs" dxfId="1775" priority="477" operator="equal">
      <formula>1</formula>
    </cfRule>
    <cfRule type="cellIs" dxfId="1774" priority="478" operator="greaterThan">
      <formula>1</formula>
    </cfRule>
  </conditionalFormatting>
  <conditionalFormatting sqref="AZ368:AZ371">
    <cfRule type="cellIs" dxfId="1773" priority="476" operator="lessThan">
      <formula>0</formula>
    </cfRule>
  </conditionalFormatting>
  <conditionalFormatting sqref="L399:L401 R399:R401">
    <cfRule type="cellIs" dxfId="1772" priority="475" operator="greaterThan">
      <formula>1</formula>
    </cfRule>
  </conditionalFormatting>
  <conditionalFormatting sqref="N399:N401">
    <cfRule type="cellIs" dxfId="1771" priority="473" operator="equal">
      <formula>1</formula>
    </cfRule>
    <cfRule type="cellIs" dxfId="1770" priority="474" operator="greaterThan">
      <formula>1</formula>
    </cfRule>
  </conditionalFormatting>
  <conditionalFormatting sqref="P399:P401">
    <cfRule type="cellIs" dxfId="1769" priority="472" operator="lessThan">
      <formula>0</formula>
    </cfRule>
  </conditionalFormatting>
  <conditionalFormatting sqref="T399:T401">
    <cfRule type="cellIs" dxfId="1768" priority="470" operator="equal">
      <formula>1</formula>
    </cfRule>
    <cfRule type="cellIs" dxfId="1767" priority="471" operator="greaterThan">
      <formula>1</formula>
    </cfRule>
  </conditionalFormatting>
  <conditionalFormatting sqref="V399:V401">
    <cfRule type="cellIs" dxfId="1766" priority="469" operator="lessThan">
      <formula>0</formula>
    </cfRule>
  </conditionalFormatting>
  <conditionalFormatting sqref="X399:X401">
    <cfRule type="cellIs" dxfId="1765" priority="468" operator="greaterThan">
      <formula>1</formula>
    </cfRule>
  </conditionalFormatting>
  <conditionalFormatting sqref="Z399:Z401">
    <cfRule type="cellIs" dxfId="1764" priority="466" operator="equal">
      <formula>1</formula>
    </cfRule>
    <cfRule type="cellIs" dxfId="1763" priority="467" operator="greaterThan">
      <formula>1</formula>
    </cfRule>
  </conditionalFormatting>
  <conditionalFormatting sqref="AB399:AB401">
    <cfRule type="cellIs" dxfId="1762" priority="465" operator="lessThan">
      <formula>0</formula>
    </cfRule>
  </conditionalFormatting>
  <conditionalFormatting sqref="AD399:AD401">
    <cfRule type="cellIs" dxfId="1761" priority="464" operator="greaterThan">
      <formula>1</formula>
    </cfRule>
  </conditionalFormatting>
  <conditionalFormatting sqref="AF399:AF401">
    <cfRule type="cellIs" dxfId="1760" priority="462" operator="equal">
      <formula>1</formula>
    </cfRule>
    <cfRule type="cellIs" dxfId="1759" priority="463" operator="greaterThan">
      <formula>1</formula>
    </cfRule>
  </conditionalFormatting>
  <conditionalFormatting sqref="AH399:AH401">
    <cfRule type="cellIs" dxfId="1758" priority="461" operator="lessThan">
      <formula>0</formula>
    </cfRule>
  </conditionalFormatting>
  <conditionalFormatting sqref="AJ399:AJ401">
    <cfRule type="cellIs" dxfId="1757" priority="460" operator="greaterThan">
      <formula>1</formula>
    </cfRule>
  </conditionalFormatting>
  <conditionalFormatting sqref="AL399:AL401">
    <cfRule type="cellIs" dxfId="1756" priority="458" operator="equal">
      <formula>1</formula>
    </cfRule>
    <cfRule type="cellIs" dxfId="1755" priority="459" operator="greaterThan">
      <formula>1</formula>
    </cfRule>
  </conditionalFormatting>
  <conditionalFormatting sqref="AN399:AN401">
    <cfRule type="cellIs" dxfId="1754" priority="457" operator="lessThan">
      <formula>0</formula>
    </cfRule>
  </conditionalFormatting>
  <conditionalFormatting sqref="AP399:AP401">
    <cfRule type="cellIs" dxfId="1753" priority="456" operator="greaterThan">
      <formula>1</formula>
    </cfRule>
  </conditionalFormatting>
  <conditionalFormatting sqref="AR399:AR401">
    <cfRule type="cellIs" dxfId="1752" priority="454" operator="equal">
      <formula>1</formula>
    </cfRule>
    <cfRule type="cellIs" dxfId="1751" priority="455" operator="greaterThan">
      <formula>1</formula>
    </cfRule>
  </conditionalFormatting>
  <conditionalFormatting sqref="AT399:AT401">
    <cfRule type="cellIs" dxfId="1750" priority="453" operator="lessThan">
      <formula>0</formula>
    </cfRule>
  </conditionalFormatting>
  <conditionalFormatting sqref="AV399:AV401">
    <cfRule type="cellIs" dxfId="1749" priority="452" operator="greaterThan">
      <formula>1</formula>
    </cfRule>
  </conditionalFormatting>
  <conditionalFormatting sqref="AX399:AX401">
    <cfRule type="cellIs" dxfId="1748" priority="450" operator="equal">
      <formula>1</formula>
    </cfRule>
    <cfRule type="cellIs" dxfId="1747" priority="451" operator="greaterThan">
      <formula>1</formula>
    </cfRule>
  </conditionalFormatting>
  <conditionalFormatting sqref="AZ399:AZ401">
    <cfRule type="cellIs" dxfId="1746" priority="449" operator="lessThan">
      <formula>0</formula>
    </cfRule>
  </conditionalFormatting>
  <conditionalFormatting sqref="L425 R425">
    <cfRule type="cellIs" dxfId="1745" priority="448" operator="greaterThan">
      <formula>1</formula>
    </cfRule>
  </conditionalFormatting>
  <conditionalFormatting sqref="N425">
    <cfRule type="cellIs" dxfId="1744" priority="446" operator="equal">
      <formula>1</formula>
    </cfRule>
    <cfRule type="cellIs" dxfId="1743" priority="447" operator="greaterThan">
      <formula>1</formula>
    </cfRule>
  </conditionalFormatting>
  <conditionalFormatting sqref="P425">
    <cfRule type="cellIs" dxfId="1742" priority="445" operator="lessThan">
      <formula>0</formula>
    </cfRule>
  </conditionalFormatting>
  <conditionalFormatting sqref="T425">
    <cfRule type="cellIs" dxfId="1741" priority="443" operator="equal">
      <formula>1</formula>
    </cfRule>
    <cfRule type="cellIs" dxfId="1740" priority="444" operator="greaterThan">
      <formula>1</formula>
    </cfRule>
  </conditionalFormatting>
  <conditionalFormatting sqref="V425">
    <cfRule type="cellIs" dxfId="1739" priority="442" operator="lessThan">
      <formula>0</formula>
    </cfRule>
  </conditionalFormatting>
  <conditionalFormatting sqref="X425">
    <cfRule type="cellIs" dxfId="1738" priority="441" operator="greaterThan">
      <formula>1</formula>
    </cfRule>
  </conditionalFormatting>
  <conditionalFormatting sqref="Z425">
    <cfRule type="cellIs" dxfId="1737" priority="439" operator="equal">
      <formula>1</formula>
    </cfRule>
    <cfRule type="cellIs" dxfId="1736" priority="440" operator="greaterThan">
      <formula>1</formula>
    </cfRule>
  </conditionalFormatting>
  <conditionalFormatting sqref="AB425">
    <cfRule type="cellIs" dxfId="1735" priority="438" operator="lessThan">
      <formula>0</formula>
    </cfRule>
  </conditionalFormatting>
  <conditionalFormatting sqref="AD425">
    <cfRule type="cellIs" dxfId="1734" priority="437" operator="greaterThan">
      <formula>1</formula>
    </cfRule>
  </conditionalFormatting>
  <conditionalFormatting sqref="AF425">
    <cfRule type="cellIs" dxfId="1733" priority="435" operator="equal">
      <formula>1</formula>
    </cfRule>
    <cfRule type="cellIs" dxfId="1732" priority="436" operator="greaterThan">
      <formula>1</formula>
    </cfRule>
  </conditionalFormatting>
  <conditionalFormatting sqref="AH425">
    <cfRule type="cellIs" dxfId="1731" priority="434" operator="lessThan">
      <formula>0</formula>
    </cfRule>
  </conditionalFormatting>
  <conditionalFormatting sqref="AJ425">
    <cfRule type="cellIs" dxfId="1730" priority="433" operator="greaterThan">
      <formula>1</formula>
    </cfRule>
  </conditionalFormatting>
  <conditionalFormatting sqref="AL425">
    <cfRule type="cellIs" dxfId="1729" priority="431" operator="equal">
      <formula>1</formula>
    </cfRule>
    <cfRule type="cellIs" dxfId="1728" priority="432" operator="greaterThan">
      <formula>1</formula>
    </cfRule>
  </conditionalFormatting>
  <conditionalFormatting sqref="AN425">
    <cfRule type="cellIs" dxfId="1727" priority="430" operator="lessThan">
      <formula>0</formula>
    </cfRule>
  </conditionalFormatting>
  <conditionalFormatting sqref="AP425">
    <cfRule type="cellIs" dxfId="1726" priority="429" operator="greaterThan">
      <formula>1</formula>
    </cfRule>
  </conditionalFormatting>
  <conditionalFormatting sqref="AR425">
    <cfRule type="cellIs" dxfId="1725" priority="427" operator="equal">
      <formula>1</formula>
    </cfRule>
    <cfRule type="cellIs" dxfId="1724" priority="428" operator="greaterThan">
      <formula>1</formula>
    </cfRule>
  </conditionalFormatting>
  <conditionalFormatting sqref="AT425">
    <cfRule type="cellIs" dxfId="1723" priority="426" operator="lessThan">
      <formula>0</formula>
    </cfRule>
  </conditionalFormatting>
  <conditionalFormatting sqref="AV425">
    <cfRule type="cellIs" dxfId="1722" priority="425" operator="greaterThan">
      <formula>1</formula>
    </cfRule>
  </conditionalFormatting>
  <conditionalFormatting sqref="AX425">
    <cfRule type="cellIs" dxfId="1721" priority="423" operator="equal">
      <formula>1</formula>
    </cfRule>
    <cfRule type="cellIs" dxfId="1720" priority="424" operator="greaterThan">
      <formula>1</formula>
    </cfRule>
  </conditionalFormatting>
  <conditionalFormatting sqref="AZ425">
    <cfRule type="cellIs" dxfId="1719" priority="422" operator="lessThan">
      <formula>0</formula>
    </cfRule>
  </conditionalFormatting>
  <conditionalFormatting sqref="R435:R439 L435:L439">
    <cfRule type="cellIs" dxfId="1718" priority="421" operator="greaterThan">
      <formula>1</formula>
    </cfRule>
  </conditionalFormatting>
  <conditionalFormatting sqref="N435:N439">
    <cfRule type="cellIs" dxfId="1717" priority="419" operator="equal">
      <formula>1</formula>
    </cfRule>
    <cfRule type="cellIs" dxfId="1716" priority="420" operator="greaterThan">
      <formula>1</formula>
    </cfRule>
  </conditionalFormatting>
  <conditionalFormatting sqref="P435:P439">
    <cfRule type="cellIs" dxfId="1715" priority="418" operator="lessThan">
      <formula>0</formula>
    </cfRule>
  </conditionalFormatting>
  <conditionalFormatting sqref="T435:T439">
    <cfRule type="cellIs" dxfId="1714" priority="416" operator="equal">
      <formula>1</formula>
    </cfRule>
    <cfRule type="cellIs" dxfId="1713" priority="417" operator="greaterThan">
      <formula>1</formula>
    </cfRule>
  </conditionalFormatting>
  <conditionalFormatting sqref="V435:V439">
    <cfRule type="cellIs" dxfId="1712" priority="415" operator="lessThan">
      <formula>0</formula>
    </cfRule>
  </conditionalFormatting>
  <conditionalFormatting sqref="X435:X439">
    <cfRule type="cellIs" dxfId="1711" priority="414" operator="greaterThan">
      <formula>1</formula>
    </cfRule>
  </conditionalFormatting>
  <conditionalFormatting sqref="Z435:Z439">
    <cfRule type="cellIs" dxfId="1710" priority="412" operator="equal">
      <formula>1</formula>
    </cfRule>
    <cfRule type="cellIs" dxfId="1709" priority="413" operator="greaterThan">
      <formula>1</formula>
    </cfRule>
  </conditionalFormatting>
  <conditionalFormatting sqref="AB435:AB439">
    <cfRule type="cellIs" dxfId="1708" priority="411" operator="lessThan">
      <formula>0</formula>
    </cfRule>
  </conditionalFormatting>
  <conditionalFormatting sqref="AD435:AD439">
    <cfRule type="cellIs" dxfId="1707" priority="410" operator="greaterThan">
      <formula>1</formula>
    </cfRule>
  </conditionalFormatting>
  <conditionalFormatting sqref="AF435:AF439">
    <cfRule type="cellIs" dxfId="1706" priority="408" operator="equal">
      <formula>1</formula>
    </cfRule>
    <cfRule type="cellIs" dxfId="1705" priority="409" operator="greaterThan">
      <formula>1</formula>
    </cfRule>
  </conditionalFormatting>
  <conditionalFormatting sqref="AH435:AH439">
    <cfRule type="cellIs" dxfId="1704" priority="407" operator="lessThan">
      <formula>0</formula>
    </cfRule>
  </conditionalFormatting>
  <conditionalFormatting sqref="AJ435:AJ439">
    <cfRule type="cellIs" dxfId="1703" priority="406" operator="greaterThan">
      <formula>1</formula>
    </cfRule>
  </conditionalFormatting>
  <conditionalFormatting sqref="AL435:AL439">
    <cfRule type="cellIs" dxfId="1702" priority="404" operator="equal">
      <formula>1</formula>
    </cfRule>
    <cfRule type="cellIs" dxfId="1701" priority="405" operator="greaterThan">
      <formula>1</formula>
    </cfRule>
  </conditionalFormatting>
  <conditionalFormatting sqref="AN435:AN439">
    <cfRule type="cellIs" dxfId="1700" priority="403" operator="lessThan">
      <formula>0</formula>
    </cfRule>
  </conditionalFormatting>
  <conditionalFormatting sqref="AP435:AP439">
    <cfRule type="cellIs" dxfId="1699" priority="402" operator="greaterThan">
      <formula>1</formula>
    </cfRule>
  </conditionalFormatting>
  <conditionalFormatting sqref="AR435:AR439">
    <cfRule type="cellIs" dxfId="1698" priority="400" operator="equal">
      <formula>1</formula>
    </cfRule>
    <cfRule type="cellIs" dxfId="1697" priority="401" operator="greaterThan">
      <formula>1</formula>
    </cfRule>
  </conditionalFormatting>
  <conditionalFormatting sqref="AT435:AT439">
    <cfRule type="cellIs" dxfId="1696" priority="399" operator="lessThan">
      <formula>0</formula>
    </cfRule>
  </conditionalFormatting>
  <conditionalFormatting sqref="AV435:AV439">
    <cfRule type="cellIs" dxfId="1695" priority="398" operator="greaterThan">
      <formula>1</formula>
    </cfRule>
  </conditionalFormatting>
  <conditionalFormatting sqref="AX435:AX439">
    <cfRule type="cellIs" dxfId="1694" priority="396" operator="equal">
      <formula>1</formula>
    </cfRule>
    <cfRule type="cellIs" dxfId="1693" priority="397" operator="greaterThan">
      <formula>1</formula>
    </cfRule>
  </conditionalFormatting>
  <conditionalFormatting sqref="AZ435:AZ439">
    <cfRule type="cellIs" dxfId="1692" priority="395" operator="lessThan">
      <formula>0</formula>
    </cfRule>
  </conditionalFormatting>
  <conditionalFormatting sqref="L444 R444">
    <cfRule type="cellIs" dxfId="1691" priority="394" operator="greaterThan">
      <formula>1</formula>
    </cfRule>
  </conditionalFormatting>
  <conditionalFormatting sqref="N444">
    <cfRule type="cellIs" dxfId="1690" priority="392" operator="equal">
      <formula>1</formula>
    </cfRule>
    <cfRule type="cellIs" dxfId="1689" priority="393" operator="greaterThan">
      <formula>1</formula>
    </cfRule>
  </conditionalFormatting>
  <conditionalFormatting sqref="P444">
    <cfRule type="cellIs" dxfId="1688" priority="391" operator="lessThan">
      <formula>0</formula>
    </cfRule>
  </conditionalFormatting>
  <conditionalFormatting sqref="T444">
    <cfRule type="cellIs" dxfId="1687" priority="389" operator="equal">
      <formula>1</formula>
    </cfRule>
    <cfRule type="cellIs" dxfId="1686" priority="390" operator="greaterThan">
      <formula>1</formula>
    </cfRule>
  </conditionalFormatting>
  <conditionalFormatting sqref="V444">
    <cfRule type="cellIs" dxfId="1685" priority="388" operator="lessThan">
      <formula>0</formula>
    </cfRule>
  </conditionalFormatting>
  <conditionalFormatting sqref="X444">
    <cfRule type="cellIs" dxfId="1684" priority="387" operator="greaterThan">
      <formula>1</formula>
    </cfRule>
  </conditionalFormatting>
  <conditionalFormatting sqref="Z444">
    <cfRule type="cellIs" dxfId="1683" priority="385" operator="equal">
      <formula>1</formula>
    </cfRule>
    <cfRule type="cellIs" dxfId="1682" priority="386" operator="greaterThan">
      <formula>1</formula>
    </cfRule>
  </conditionalFormatting>
  <conditionalFormatting sqref="AB444">
    <cfRule type="cellIs" dxfId="1681" priority="384" operator="lessThan">
      <formula>0</formula>
    </cfRule>
  </conditionalFormatting>
  <conditionalFormatting sqref="AD444">
    <cfRule type="cellIs" dxfId="1680" priority="383" operator="greaterThan">
      <formula>1</formula>
    </cfRule>
  </conditionalFormatting>
  <conditionalFormatting sqref="AF444">
    <cfRule type="cellIs" dxfId="1679" priority="381" operator="equal">
      <formula>1</formula>
    </cfRule>
    <cfRule type="cellIs" dxfId="1678" priority="382" operator="greaterThan">
      <formula>1</formula>
    </cfRule>
  </conditionalFormatting>
  <conditionalFormatting sqref="AH444">
    <cfRule type="cellIs" dxfId="1677" priority="380" operator="lessThan">
      <formula>0</formula>
    </cfRule>
  </conditionalFormatting>
  <conditionalFormatting sqref="AJ444">
    <cfRule type="cellIs" dxfId="1676" priority="379" operator="greaterThan">
      <formula>1</formula>
    </cfRule>
  </conditionalFormatting>
  <conditionalFormatting sqref="AL444">
    <cfRule type="cellIs" dxfId="1675" priority="377" operator="equal">
      <formula>1</formula>
    </cfRule>
    <cfRule type="cellIs" dxfId="1674" priority="378" operator="greaterThan">
      <formula>1</formula>
    </cfRule>
  </conditionalFormatting>
  <conditionalFormatting sqref="AN444">
    <cfRule type="cellIs" dxfId="1673" priority="376" operator="lessThan">
      <formula>0</formula>
    </cfRule>
  </conditionalFormatting>
  <conditionalFormatting sqref="AP444">
    <cfRule type="cellIs" dxfId="1672" priority="375" operator="greaterThan">
      <formula>1</formula>
    </cfRule>
  </conditionalFormatting>
  <conditionalFormatting sqref="AR444">
    <cfRule type="cellIs" dxfId="1671" priority="373" operator="equal">
      <formula>1</formula>
    </cfRule>
    <cfRule type="cellIs" dxfId="1670" priority="374" operator="greaterThan">
      <formula>1</formula>
    </cfRule>
  </conditionalFormatting>
  <conditionalFormatting sqref="AT444">
    <cfRule type="cellIs" dxfId="1669" priority="372" operator="lessThan">
      <formula>0</formula>
    </cfRule>
  </conditionalFormatting>
  <conditionalFormatting sqref="AV444">
    <cfRule type="cellIs" dxfId="1668" priority="371" operator="greaterThan">
      <formula>1</formula>
    </cfRule>
  </conditionalFormatting>
  <conditionalFormatting sqref="AX444">
    <cfRule type="cellIs" dxfId="1667" priority="369" operator="equal">
      <formula>1</formula>
    </cfRule>
    <cfRule type="cellIs" dxfId="1666" priority="370" operator="greaterThan">
      <formula>1</formula>
    </cfRule>
  </conditionalFormatting>
  <conditionalFormatting sqref="AZ444">
    <cfRule type="cellIs" dxfId="1665" priority="368" operator="lessThan">
      <formula>0</formula>
    </cfRule>
  </conditionalFormatting>
  <conditionalFormatting sqref="W73">
    <cfRule type="cellIs" dxfId="1664" priority="361" operator="greaterThan">
      <formula>1</formula>
    </cfRule>
  </conditionalFormatting>
  <conditionalFormatting sqref="W98">
    <cfRule type="cellIs" dxfId="1663" priority="358" operator="greaterThan">
      <formula>1</formula>
    </cfRule>
  </conditionalFormatting>
  <conditionalFormatting sqref="W115:W116">
    <cfRule type="cellIs" dxfId="1662" priority="355" operator="greaterThan">
      <formula>1</formula>
    </cfRule>
  </conditionalFormatting>
  <conditionalFormatting sqref="W129">
    <cfRule type="cellIs" dxfId="1661" priority="352" operator="greaterThan">
      <formula>1</formula>
    </cfRule>
  </conditionalFormatting>
  <conditionalFormatting sqref="W229">
    <cfRule type="cellIs" dxfId="1660" priority="349" operator="greaterThan">
      <formula>1</formula>
    </cfRule>
  </conditionalFormatting>
  <conditionalFormatting sqref="W302">
    <cfRule type="cellIs" dxfId="1659" priority="346" operator="greaterThan">
      <formula>1</formula>
    </cfRule>
  </conditionalFormatting>
  <conditionalFormatting sqref="W8">
    <cfRule type="cellIs" dxfId="1658" priority="367" operator="greaterThan">
      <formula>1</formula>
    </cfRule>
  </conditionalFormatting>
  <conditionalFormatting sqref="W12">
    <cfRule type="cellIs" dxfId="1657" priority="366" operator="greaterThan">
      <formula>1</formula>
    </cfRule>
  </conditionalFormatting>
  <conditionalFormatting sqref="W33">
    <cfRule type="cellIs" dxfId="1656" priority="365" operator="greaterThan">
      <formula>1</formula>
    </cfRule>
  </conditionalFormatting>
  <conditionalFormatting sqref="W37:W38">
    <cfRule type="cellIs" dxfId="1655" priority="364" operator="greaterThan">
      <formula>1</formula>
    </cfRule>
  </conditionalFormatting>
  <conditionalFormatting sqref="W50">
    <cfRule type="cellIs" dxfId="1654" priority="363" operator="greaterThan">
      <formula>1</formula>
    </cfRule>
  </conditionalFormatting>
  <conditionalFormatting sqref="W63">
    <cfRule type="cellIs" dxfId="1653" priority="362" operator="greaterThan">
      <formula>1</formula>
    </cfRule>
  </conditionalFormatting>
  <conditionalFormatting sqref="W79">
    <cfRule type="cellIs" dxfId="1652" priority="360" operator="greaterThan">
      <formula>1</formula>
    </cfRule>
  </conditionalFormatting>
  <conditionalFormatting sqref="W88">
    <cfRule type="cellIs" dxfId="1651" priority="359" operator="greaterThan">
      <formula>1</formula>
    </cfRule>
  </conditionalFormatting>
  <conditionalFormatting sqref="W102">
    <cfRule type="cellIs" dxfId="1650" priority="357" operator="greaterThan">
      <formula>1</formula>
    </cfRule>
  </conditionalFormatting>
  <conditionalFormatting sqref="W104">
    <cfRule type="cellIs" dxfId="1649" priority="356" operator="greaterThan">
      <formula>1</formula>
    </cfRule>
  </conditionalFormatting>
  <conditionalFormatting sqref="W119">
    <cfRule type="cellIs" dxfId="1648" priority="354" operator="greaterThan">
      <formula>1</formula>
    </cfRule>
  </conditionalFormatting>
  <conditionalFormatting sqref="W121">
    <cfRule type="cellIs" dxfId="1647" priority="353" operator="greaterThan">
      <formula>1</formula>
    </cfRule>
  </conditionalFormatting>
  <conditionalFormatting sqref="W139:W140">
    <cfRule type="cellIs" dxfId="1646" priority="351" operator="greaterThan">
      <formula>1</formula>
    </cfRule>
  </conditionalFormatting>
  <conditionalFormatting sqref="W182">
    <cfRule type="cellIs" dxfId="1645" priority="350" operator="greaterThan">
      <formula>1</formula>
    </cfRule>
  </conditionalFormatting>
  <conditionalFormatting sqref="W241">
    <cfRule type="cellIs" dxfId="1644" priority="348" operator="greaterThan">
      <formula>1</formula>
    </cfRule>
  </conditionalFormatting>
  <conditionalFormatting sqref="W277:W278">
    <cfRule type="cellIs" dxfId="1643" priority="347" operator="greaterThan">
      <formula>1</formula>
    </cfRule>
  </conditionalFormatting>
  <conditionalFormatting sqref="W321">
    <cfRule type="cellIs" dxfId="1642" priority="345" operator="greaterThan">
      <formula>1</formula>
    </cfRule>
  </conditionalFormatting>
  <conditionalFormatting sqref="W330">
    <cfRule type="cellIs" dxfId="1641" priority="344" operator="greaterThan">
      <formula>1</formula>
    </cfRule>
  </conditionalFormatting>
  <conditionalFormatting sqref="W376:W377">
    <cfRule type="cellIs" dxfId="1640" priority="343" operator="greaterThan">
      <formula>1</formula>
    </cfRule>
  </conditionalFormatting>
  <conditionalFormatting sqref="W381:W382">
    <cfRule type="cellIs" dxfId="1639" priority="342" operator="greaterThan">
      <formula>1</formula>
    </cfRule>
  </conditionalFormatting>
  <conditionalFormatting sqref="W405">
    <cfRule type="cellIs" dxfId="1638" priority="341" operator="greaterThan">
      <formula>1</formula>
    </cfRule>
  </conditionalFormatting>
  <conditionalFormatting sqref="W427">
    <cfRule type="cellIs" dxfId="1637" priority="340" operator="greaterThan">
      <formula>1</formula>
    </cfRule>
  </conditionalFormatting>
  <conditionalFormatting sqref="W433">
    <cfRule type="cellIs" dxfId="1636" priority="339" operator="greaterThan">
      <formula>1</formula>
    </cfRule>
  </conditionalFormatting>
  <conditionalFormatting sqref="AC73">
    <cfRule type="cellIs" dxfId="1635" priority="332" operator="greaterThan">
      <formula>1</formula>
    </cfRule>
  </conditionalFormatting>
  <conditionalFormatting sqref="AC98">
    <cfRule type="cellIs" dxfId="1634" priority="329" operator="greaterThan">
      <formula>1</formula>
    </cfRule>
  </conditionalFormatting>
  <conditionalFormatting sqref="AC115:AC116">
    <cfRule type="cellIs" dxfId="1633" priority="326" operator="greaterThan">
      <formula>1</formula>
    </cfRule>
  </conditionalFormatting>
  <conditionalFormatting sqref="AC129">
    <cfRule type="cellIs" dxfId="1632" priority="323" operator="greaterThan">
      <formula>1</formula>
    </cfRule>
  </conditionalFormatting>
  <conditionalFormatting sqref="AC229">
    <cfRule type="cellIs" dxfId="1631" priority="320" operator="greaterThan">
      <formula>1</formula>
    </cfRule>
  </conditionalFormatting>
  <conditionalFormatting sqref="AC302">
    <cfRule type="cellIs" dxfId="1630" priority="317" operator="greaterThan">
      <formula>1</formula>
    </cfRule>
  </conditionalFormatting>
  <conditionalFormatting sqref="AC8">
    <cfRule type="cellIs" dxfId="1629" priority="338" operator="greaterThan">
      <formula>1</formula>
    </cfRule>
  </conditionalFormatting>
  <conditionalFormatting sqref="AC12">
    <cfRule type="cellIs" dxfId="1628" priority="337" operator="greaterThan">
      <formula>1</formula>
    </cfRule>
  </conditionalFormatting>
  <conditionalFormatting sqref="AC33">
    <cfRule type="cellIs" dxfId="1627" priority="336" operator="greaterThan">
      <formula>1</formula>
    </cfRule>
  </conditionalFormatting>
  <conditionalFormatting sqref="AC37:AC38">
    <cfRule type="cellIs" dxfId="1626" priority="335" operator="greaterThan">
      <formula>1</formula>
    </cfRule>
  </conditionalFormatting>
  <conditionalFormatting sqref="AC50">
    <cfRule type="cellIs" dxfId="1625" priority="334" operator="greaterThan">
      <formula>1</formula>
    </cfRule>
  </conditionalFormatting>
  <conditionalFormatting sqref="AC63">
    <cfRule type="cellIs" dxfId="1624" priority="333" operator="greaterThan">
      <formula>1</formula>
    </cfRule>
  </conditionalFormatting>
  <conditionalFormatting sqref="AC79">
    <cfRule type="cellIs" dxfId="1623" priority="331" operator="greaterThan">
      <formula>1</formula>
    </cfRule>
  </conditionalFormatting>
  <conditionalFormatting sqref="AC88">
    <cfRule type="cellIs" dxfId="1622" priority="330" operator="greaterThan">
      <formula>1</formula>
    </cfRule>
  </conditionalFormatting>
  <conditionalFormatting sqref="AC102">
    <cfRule type="cellIs" dxfId="1621" priority="328" operator="greaterThan">
      <formula>1</formula>
    </cfRule>
  </conditionalFormatting>
  <conditionalFormatting sqref="AC104">
    <cfRule type="cellIs" dxfId="1620" priority="327" operator="greaterThan">
      <formula>1</formula>
    </cfRule>
  </conditionalFormatting>
  <conditionalFormatting sqref="AC119">
    <cfRule type="cellIs" dxfId="1619" priority="325" operator="greaterThan">
      <formula>1</formula>
    </cfRule>
  </conditionalFormatting>
  <conditionalFormatting sqref="AC121">
    <cfRule type="cellIs" dxfId="1618" priority="324" operator="greaterThan">
      <formula>1</formula>
    </cfRule>
  </conditionalFormatting>
  <conditionalFormatting sqref="AC139:AC140">
    <cfRule type="cellIs" dxfId="1617" priority="322" operator="greaterThan">
      <formula>1</formula>
    </cfRule>
  </conditionalFormatting>
  <conditionalFormatting sqref="AC182">
    <cfRule type="cellIs" dxfId="1616" priority="321" operator="greaterThan">
      <formula>1</formula>
    </cfRule>
  </conditionalFormatting>
  <conditionalFormatting sqref="AC241">
    <cfRule type="cellIs" dxfId="1615" priority="319" operator="greaterThan">
      <formula>1</formula>
    </cfRule>
  </conditionalFormatting>
  <conditionalFormatting sqref="AC277:AC278">
    <cfRule type="cellIs" dxfId="1614" priority="318" operator="greaterThan">
      <formula>1</formula>
    </cfRule>
  </conditionalFormatting>
  <conditionalFormatting sqref="AC321">
    <cfRule type="cellIs" dxfId="1613" priority="316" operator="greaterThan">
      <formula>1</formula>
    </cfRule>
  </conditionalFormatting>
  <conditionalFormatting sqref="AC330">
    <cfRule type="cellIs" dxfId="1612" priority="315" operator="greaterThan">
      <formula>1</formula>
    </cfRule>
  </conditionalFormatting>
  <conditionalFormatting sqref="AC376:AC377">
    <cfRule type="cellIs" dxfId="1611" priority="314" operator="greaterThan">
      <formula>1</formula>
    </cfRule>
  </conditionalFormatting>
  <conditionalFormatting sqref="AC381:AC382">
    <cfRule type="cellIs" dxfId="1610" priority="313" operator="greaterThan">
      <formula>1</formula>
    </cfRule>
  </conditionalFormatting>
  <conditionalFormatting sqref="AC405">
    <cfRule type="cellIs" dxfId="1609" priority="312" operator="greaterThan">
      <formula>1</formula>
    </cfRule>
  </conditionalFormatting>
  <conditionalFormatting sqref="AC427">
    <cfRule type="cellIs" dxfId="1608" priority="311" operator="greaterThan">
      <formula>1</formula>
    </cfRule>
  </conditionalFormatting>
  <conditionalFormatting sqref="AC433">
    <cfRule type="cellIs" dxfId="1607" priority="310" operator="greaterThan">
      <formula>1</formula>
    </cfRule>
  </conditionalFormatting>
  <conditionalFormatting sqref="AI73">
    <cfRule type="cellIs" dxfId="1606" priority="303" operator="greaterThan">
      <formula>1</formula>
    </cfRule>
  </conditionalFormatting>
  <conditionalFormatting sqref="AI98">
    <cfRule type="cellIs" dxfId="1605" priority="300" operator="greaterThan">
      <formula>1</formula>
    </cfRule>
  </conditionalFormatting>
  <conditionalFormatting sqref="AI115:AI116">
    <cfRule type="cellIs" dxfId="1604" priority="297" operator="greaterThan">
      <formula>1</formula>
    </cfRule>
  </conditionalFormatting>
  <conditionalFormatting sqref="AI129">
    <cfRule type="cellIs" dxfId="1603" priority="294" operator="greaterThan">
      <formula>1</formula>
    </cfRule>
  </conditionalFormatting>
  <conditionalFormatting sqref="AI229">
    <cfRule type="cellIs" dxfId="1602" priority="291" operator="greaterThan">
      <formula>1</formula>
    </cfRule>
  </conditionalFormatting>
  <conditionalFormatting sqref="AI302">
    <cfRule type="cellIs" dxfId="1601" priority="288" operator="greaterThan">
      <formula>1</formula>
    </cfRule>
  </conditionalFormatting>
  <conditionalFormatting sqref="AI8">
    <cfRule type="cellIs" dxfId="1600" priority="309" operator="greaterThan">
      <formula>1</formula>
    </cfRule>
  </conditionalFormatting>
  <conditionalFormatting sqref="AI12">
    <cfRule type="cellIs" dxfId="1599" priority="308" operator="greaterThan">
      <formula>1</formula>
    </cfRule>
  </conditionalFormatting>
  <conditionalFormatting sqref="AI33">
    <cfRule type="cellIs" dxfId="1598" priority="307" operator="greaterThan">
      <formula>1</formula>
    </cfRule>
  </conditionalFormatting>
  <conditionalFormatting sqref="AI37:AI38">
    <cfRule type="cellIs" dxfId="1597" priority="306" operator="greaterThan">
      <formula>1</formula>
    </cfRule>
  </conditionalFormatting>
  <conditionalFormatting sqref="AI50">
    <cfRule type="cellIs" dxfId="1596" priority="305" operator="greaterThan">
      <formula>1</formula>
    </cfRule>
  </conditionalFormatting>
  <conditionalFormatting sqref="AI63">
    <cfRule type="cellIs" dxfId="1595" priority="304" operator="greaterThan">
      <formula>1</formula>
    </cfRule>
  </conditionalFormatting>
  <conditionalFormatting sqref="AI79">
    <cfRule type="cellIs" dxfId="1594" priority="302" operator="greaterThan">
      <formula>1</formula>
    </cfRule>
  </conditionalFormatting>
  <conditionalFormatting sqref="AI88">
    <cfRule type="cellIs" dxfId="1593" priority="301" operator="greaterThan">
      <formula>1</formula>
    </cfRule>
  </conditionalFormatting>
  <conditionalFormatting sqref="AI102">
    <cfRule type="cellIs" dxfId="1592" priority="299" operator="greaterThan">
      <formula>1</formula>
    </cfRule>
  </conditionalFormatting>
  <conditionalFormatting sqref="AI104">
    <cfRule type="cellIs" dxfId="1591" priority="298" operator="greaterThan">
      <formula>1</formula>
    </cfRule>
  </conditionalFormatting>
  <conditionalFormatting sqref="AI119">
    <cfRule type="cellIs" dxfId="1590" priority="296" operator="greaterThan">
      <formula>1</formula>
    </cfRule>
  </conditionalFormatting>
  <conditionalFormatting sqref="AI121">
    <cfRule type="cellIs" dxfId="1589" priority="295" operator="greaterThan">
      <formula>1</formula>
    </cfRule>
  </conditionalFormatting>
  <conditionalFormatting sqref="AI139:AI140">
    <cfRule type="cellIs" dxfId="1588" priority="293" operator="greaterThan">
      <formula>1</formula>
    </cfRule>
  </conditionalFormatting>
  <conditionalFormatting sqref="AI182">
    <cfRule type="cellIs" dxfId="1587" priority="292" operator="greaterThan">
      <formula>1</formula>
    </cfRule>
  </conditionalFormatting>
  <conditionalFormatting sqref="AI241">
    <cfRule type="cellIs" dxfId="1586" priority="290" operator="greaterThan">
      <formula>1</formula>
    </cfRule>
  </conditionalFormatting>
  <conditionalFormatting sqref="AI277:AI278">
    <cfRule type="cellIs" dxfId="1585" priority="289" operator="greaterThan">
      <formula>1</formula>
    </cfRule>
  </conditionalFormatting>
  <conditionalFormatting sqref="AI321">
    <cfRule type="cellIs" dxfId="1584" priority="287" operator="greaterThan">
      <formula>1</formula>
    </cfRule>
  </conditionalFormatting>
  <conditionalFormatting sqref="AI330">
    <cfRule type="cellIs" dxfId="1583" priority="286" operator="greaterThan">
      <formula>1</formula>
    </cfRule>
  </conditionalFormatting>
  <conditionalFormatting sqref="AI376:AI377">
    <cfRule type="cellIs" dxfId="1582" priority="285" operator="greaterThan">
      <formula>1</formula>
    </cfRule>
  </conditionalFormatting>
  <conditionalFormatting sqref="AI381:AI382">
    <cfRule type="cellIs" dxfId="1581" priority="284" operator="greaterThan">
      <formula>1</formula>
    </cfRule>
  </conditionalFormatting>
  <conditionalFormatting sqref="AI405">
    <cfRule type="cellIs" dxfId="1580" priority="283" operator="greaterThan">
      <formula>1</formula>
    </cfRule>
  </conditionalFormatting>
  <conditionalFormatting sqref="AI427">
    <cfRule type="cellIs" dxfId="1579" priority="282" operator="greaterThan">
      <formula>1</formula>
    </cfRule>
  </conditionalFormatting>
  <conditionalFormatting sqref="AI433">
    <cfRule type="cellIs" dxfId="1578" priority="281" operator="greaterThan">
      <formula>1</formula>
    </cfRule>
  </conditionalFormatting>
  <conditionalFormatting sqref="AO73">
    <cfRule type="cellIs" dxfId="1577" priority="274" operator="greaterThan">
      <formula>1</formula>
    </cfRule>
  </conditionalFormatting>
  <conditionalFormatting sqref="AO98">
    <cfRule type="cellIs" dxfId="1576" priority="271" operator="greaterThan">
      <formula>1</formula>
    </cfRule>
  </conditionalFormatting>
  <conditionalFormatting sqref="AO115:AO116">
    <cfRule type="cellIs" dxfId="1575" priority="268" operator="greaterThan">
      <formula>1</formula>
    </cfRule>
  </conditionalFormatting>
  <conditionalFormatting sqref="AO129">
    <cfRule type="cellIs" dxfId="1574" priority="265" operator="greaterThan">
      <formula>1</formula>
    </cfRule>
  </conditionalFormatting>
  <conditionalFormatting sqref="AO229">
    <cfRule type="cellIs" dxfId="1573" priority="262" operator="greaterThan">
      <formula>1</formula>
    </cfRule>
  </conditionalFormatting>
  <conditionalFormatting sqref="AO302">
    <cfRule type="cellIs" dxfId="1572" priority="259" operator="greaterThan">
      <formula>1</formula>
    </cfRule>
  </conditionalFormatting>
  <conditionalFormatting sqref="AO8">
    <cfRule type="cellIs" dxfId="1571" priority="280" operator="greaterThan">
      <formula>1</formula>
    </cfRule>
  </conditionalFormatting>
  <conditionalFormatting sqref="AO12">
    <cfRule type="cellIs" dxfId="1570" priority="279" operator="greaterThan">
      <formula>1</formula>
    </cfRule>
  </conditionalFormatting>
  <conditionalFormatting sqref="AO33">
    <cfRule type="cellIs" dxfId="1569" priority="278" operator="greaterThan">
      <formula>1</formula>
    </cfRule>
  </conditionalFormatting>
  <conditionalFormatting sqref="AO37:AO38">
    <cfRule type="cellIs" dxfId="1568" priority="277" operator="greaterThan">
      <formula>1</formula>
    </cfRule>
  </conditionalFormatting>
  <conditionalFormatting sqref="AO50">
    <cfRule type="cellIs" dxfId="1567" priority="276" operator="greaterThan">
      <formula>1</formula>
    </cfRule>
  </conditionalFormatting>
  <conditionalFormatting sqref="AO63">
    <cfRule type="cellIs" dxfId="1566" priority="275" operator="greaterThan">
      <formula>1</formula>
    </cfRule>
  </conditionalFormatting>
  <conditionalFormatting sqref="AO79">
    <cfRule type="cellIs" dxfId="1565" priority="273" operator="greaterThan">
      <formula>1</formula>
    </cfRule>
  </conditionalFormatting>
  <conditionalFormatting sqref="AO88">
    <cfRule type="cellIs" dxfId="1564" priority="272" operator="greaterThan">
      <formula>1</formula>
    </cfRule>
  </conditionalFormatting>
  <conditionalFormatting sqref="AO102">
    <cfRule type="cellIs" dxfId="1563" priority="270" operator="greaterThan">
      <formula>1</formula>
    </cfRule>
  </conditionalFormatting>
  <conditionalFormatting sqref="AO104">
    <cfRule type="cellIs" dxfId="1562" priority="269" operator="greaterThan">
      <formula>1</formula>
    </cfRule>
  </conditionalFormatting>
  <conditionalFormatting sqref="AO119">
    <cfRule type="cellIs" dxfId="1561" priority="267" operator="greaterThan">
      <formula>1</formula>
    </cfRule>
  </conditionalFormatting>
  <conditionalFormatting sqref="AO121">
    <cfRule type="cellIs" dxfId="1560" priority="266" operator="greaterThan">
      <formula>1</formula>
    </cfRule>
  </conditionalFormatting>
  <conditionalFormatting sqref="AO139:AO140">
    <cfRule type="cellIs" dxfId="1559" priority="264" operator="greaterThan">
      <formula>1</formula>
    </cfRule>
  </conditionalFormatting>
  <conditionalFormatting sqref="AO182">
    <cfRule type="cellIs" dxfId="1558" priority="263" operator="greaterThan">
      <formula>1</formula>
    </cfRule>
  </conditionalFormatting>
  <conditionalFormatting sqref="AO241">
    <cfRule type="cellIs" dxfId="1557" priority="261" operator="greaterThan">
      <formula>1</formula>
    </cfRule>
  </conditionalFormatting>
  <conditionalFormatting sqref="AO277:AO278">
    <cfRule type="cellIs" dxfId="1556" priority="260" operator="greaterThan">
      <formula>1</formula>
    </cfRule>
  </conditionalFormatting>
  <conditionalFormatting sqref="AO321">
    <cfRule type="cellIs" dxfId="1555" priority="258" operator="greaterThan">
      <formula>1</formula>
    </cfRule>
  </conditionalFormatting>
  <conditionalFormatting sqref="AO330">
    <cfRule type="cellIs" dxfId="1554" priority="257" operator="greaterThan">
      <formula>1</formula>
    </cfRule>
  </conditionalFormatting>
  <conditionalFormatting sqref="AO376:AO377">
    <cfRule type="cellIs" dxfId="1553" priority="256" operator="greaterThan">
      <formula>1</formula>
    </cfRule>
  </conditionalFormatting>
  <conditionalFormatting sqref="AO381:AO382">
    <cfRule type="cellIs" dxfId="1552" priority="255" operator="greaterThan">
      <formula>1</formula>
    </cfRule>
  </conditionalFormatting>
  <conditionalFormatting sqref="AO405">
    <cfRule type="cellIs" dxfId="1551" priority="254" operator="greaterThan">
      <formula>1</formula>
    </cfRule>
  </conditionalFormatting>
  <conditionalFormatting sqref="AO427">
    <cfRule type="cellIs" dxfId="1550" priority="253" operator="greaterThan">
      <formula>1</formula>
    </cfRule>
  </conditionalFormatting>
  <conditionalFormatting sqref="AO433">
    <cfRule type="cellIs" dxfId="1549" priority="252" operator="greaterThan">
      <formula>1</formula>
    </cfRule>
  </conditionalFormatting>
  <conditionalFormatting sqref="AU73">
    <cfRule type="cellIs" dxfId="1548" priority="245" operator="greaterThan">
      <formula>1</formula>
    </cfRule>
  </conditionalFormatting>
  <conditionalFormatting sqref="AU98">
    <cfRule type="cellIs" dxfId="1547" priority="242" operator="greaterThan">
      <formula>1</formula>
    </cfRule>
  </conditionalFormatting>
  <conditionalFormatting sqref="AU115:AU116">
    <cfRule type="cellIs" dxfId="1546" priority="239" operator="greaterThan">
      <formula>1</formula>
    </cfRule>
  </conditionalFormatting>
  <conditionalFormatting sqref="AU129">
    <cfRule type="cellIs" dxfId="1545" priority="236" operator="greaterThan">
      <formula>1</formula>
    </cfRule>
  </conditionalFormatting>
  <conditionalFormatting sqref="AU229">
    <cfRule type="cellIs" dxfId="1544" priority="233" operator="greaterThan">
      <formula>1</formula>
    </cfRule>
  </conditionalFormatting>
  <conditionalFormatting sqref="AU302">
    <cfRule type="cellIs" dxfId="1543" priority="230" operator="greaterThan">
      <formula>1</formula>
    </cfRule>
  </conditionalFormatting>
  <conditionalFormatting sqref="AU8">
    <cfRule type="cellIs" dxfId="1542" priority="251" operator="greaterThan">
      <formula>1</formula>
    </cfRule>
  </conditionalFormatting>
  <conditionalFormatting sqref="AU12">
    <cfRule type="cellIs" dxfId="1541" priority="250" operator="greaterThan">
      <formula>1</formula>
    </cfRule>
  </conditionalFormatting>
  <conditionalFormatting sqref="AU33">
    <cfRule type="cellIs" dxfId="1540" priority="249" operator="greaterThan">
      <formula>1</formula>
    </cfRule>
  </conditionalFormatting>
  <conditionalFormatting sqref="AU37:AU38">
    <cfRule type="cellIs" dxfId="1539" priority="248" operator="greaterThan">
      <formula>1</formula>
    </cfRule>
  </conditionalFormatting>
  <conditionalFormatting sqref="AU50">
    <cfRule type="cellIs" dxfId="1538" priority="247" operator="greaterThan">
      <formula>1</formula>
    </cfRule>
  </conditionalFormatting>
  <conditionalFormatting sqref="AU63">
    <cfRule type="cellIs" dxfId="1537" priority="246" operator="greaterThan">
      <formula>1</formula>
    </cfRule>
  </conditionalFormatting>
  <conditionalFormatting sqref="AU79">
    <cfRule type="cellIs" dxfId="1536" priority="244" operator="greaterThan">
      <formula>1</formula>
    </cfRule>
  </conditionalFormatting>
  <conditionalFormatting sqref="AU88">
    <cfRule type="cellIs" dxfId="1535" priority="243" operator="greaterThan">
      <formula>1</formula>
    </cfRule>
  </conditionalFormatting>
  <conditionalFormatting sqref="AU102">
    <cfRule type="cellIs" dxfId="1534" priority="241" operator="greaterThan">
      <formula>1</formula>
    </cfRule>
  </conditionalFormatting>
  <conditionalFormatting sqref="AU104">
    <cfRule type="cellIs" dxfId="1533" priority="240" operator="greaterThan">
      <formula>1</formula>
    </cfRule>
  </conditionalFormatting>
  <conditionalFormatting sqref="AU119">
    <cfRule type="cellIs" dxfId="1532" priority="238" operator="greaterThan">
      <formula>1</formula>
    </cfRule>
  </conditionalFormatting>
  <conditionalFormatting sqref="AU121">
    <cfRule type="cellIs" dxfId="1531" priority="237" operator="greaterThan">
      <formula>1</formula>
    </cfRule>
  </conditionalFormatting>
  <conditionalFormatting sqref="AU139:AU140">
    <cfRule type="cellIs" dxfId="1530" priority="235" operator="greaterThan">
      <formula>1</formula>
    </cfRule>
  </conditionalFormatting>
  <conditionalFormatting sqref="AU182">
    <cfRule type="cellIs" dxfId="1529" priority="234" operator="greaterThan">
      <formula>1</formula>
    </cfRule>
  </conditionalFormatting>
  <conditionalFormatting sqref="AU241">
    <cfRule type="cellIs" dxfId="1528" priority="232" operator="greaterThan">
      <formula>1</formula>
    </cfRule>
  </conditionalFormatting>
  <conditionalFormatting sqref="AU277:AU278">
    <cfRule type="cellIs" dxfId="1527" priority="231" operator="greaterThan">
      <formula>1</formula>
    </cfRule>
  </conditionalFormatting>
  <conditionalFormatting sqref="AU321">
    <cfRule type="cellIs" dxfId="1526" priority="229" operator="greaterThan">
      <formula>1</formula>
    </cfRule>
  </conditionalFormatting>
  <conditionalFormatting sqref="AU330">
    <cfRule type="cellIs" dxfId="1525" priority="228" operator="greaterThan">
      <formula>1</formula>
    </cfRule>
  </conditionalFormatting>
  <conditionalFormatting sqref="AU376:AU377">
    <cfRule type="cellIs" dxfId="1524" priority="227" operator="greaterThan">
      <formula>1</formula>
    </cfRule>
  </conditionalFormatting>
  <conditionalFormatting sqref="AU381:AU382">
    <cfRule type="cellIs" dxfId="1523" priority="226" operator="greaterThan">
      <formula>1</formula>
    </cfRule>
  </conditionalFormatting>
  <conditionalFormatting sqref="AU405">
    <cfRule type="cellIs" dxfId="1522" priority="225" operator="greaterThan">
      <formula>1</formula>
    </cfRule>
  </conditionalFormatting>
  <conditionalFormatting sqref="AU427">
    <cfRule type="cellIs" dxfId="1521" priority="224" operator="greaterThan">
      <formula>1</formula>
    </cfRule>
  </conditionalFormatting>
  <conditionalFormatting sqref="AU433">
    <cfRule type="cellIs" dxfId="1520" priority="223" operator="greaterThan">
      <formula>1</formula>
    </cfRule>
  </conditionalFormatting>
  <conditionalFormatting sqref="F291">
    <cfRule type="cellIs" dxfId="1519" priority="222" operator="greaterThan">
      <formula>0</formula>
    </cfRule>
  </conditionalFormatting>
  <conditionalFormatting sqref="G291">
    <cfRule type="cellIs" dxfId="1518" priority="221" operator="greaterThan">
      <formula>0</formula>
    </cfRule>
  </conditionalFormatting>
  <conditionalFormatting sqref="H39:I39">
    <cfRule type="cellIs" dxfId="1517" priority="220" operator="lessThan">
      <formula>0</formula>
    </cfRule>
  </conditionalFormatting>
  <conditionalFormatting sqref="H40:I40">
    <cfRule type="cellIs" dxfId="1516" priority="219" operator="lessThan">
      <formula>0</formula>
    </cfRule>
  </conditionalFormatting>
  <conditionalFormatting sqref="H41:I41">
    <cfRule type="cellIs" dxfId="1515" priority="218" operator="lessThan">
      <formula>0</formula>
    </cfRule>
  </conditionalFormatting>
  <conditionalFormatting sqref="H49:I49">
    <cfRule type="cellIs" dxfId="1514" priority="217" operator="lessThan">
      <formula>0</formula>
    </cfRule>
  </conditionalFormatting>
  <conditionalFormatting sqref="H75:I75">
    <cfRule type="cellIs" dxfId="1513" priority="216" operator="lessThan">
      <formula>0</formula>
    </cfRule>
  </conditionalFormatting>
  <conditionalFormatting sqref="I117">
    <cfRule type="cellIs" dxfId="1512" priority="215" operator="lessThan">
      <formula>0</formula>
    </cfRule>
  </conditionalFormatting>
  <conditionalFormatting sqref="H117">
    <cfRule type="cellIs" dxfId="1511" priority="214" operator="lessThan">
      <formula>0</formula>
    </cfRule>
  </conditionalFormatting>
  <conditionalFormatting sqref="I118">
    <cfRule type="cellIs" dxfId="1510" priority="213" operator="lessThan">
      <formula>0</formula>
    </cfRule>
  </conditionalFormatting>
  <conditionalFormatting sqref="H118">
    <cfRule type="cellIs" dxfId="1509" priority="212" operator="lessThan">
      <formula>0</formula>
    </cfRule>
  </conditionalFormatting>
  <conditionalFormatting sqref="F286">
    <cfRule type="cellIs" dxfId="1508" priority="211" operator="greaterThan">
      <formula>0</formula>
    </cfRule>
  </conditionalFormatting>
  <conditionalFormatting sqref="G286">
    <cfRule type="cellIs" dxfId="1507" priority="210" operator="greaterThan">
      <formula>0</formula>
    </cfRule>
  </conditionalFormatting>
  <conditionalFormatting sqref="L301 R301">
    <cfRule type="cellIs" dxfId="1506" priority="209" operator="greaterThan">
      <formula>1</formula>
    </cfRule>
  </conditionalFormatting>
  <conditionalFormatting sqref="N301">
    <cfRule type="cellIs" dxfId="1505" priority="207" operator="equal">
      <formula>1</formula>
    </cfRule>
    <cfRule type="cellIs" dxfId="1504" priority="208" operator="greaterThan">
      <formula>1</formula>
    </cfRule>
  </conditionalFormatting>
  <conditionalFormatting sqref="P301">
    <cfRule type="cellIs" dxfId="1503" priority="206" operator="lessThan">
      <formula>0</formula>
    </cfRule>
  </conditionalFormatting>
  <conditionalFormatting sqref="T301">
    <cfRule type="cellIs" dxfId="1502" priority="204" operator="equal">
      <formula>1</formula>
    </cfRule>
    <cfRule type="cellIs" dxfId="1501" priority="205" operator="greaterThan">
      <formula>1</formula>
    </cfRule>
  </conditionalFormatting>
  <conditionalFormatting sqref="V301">
    <cfRule type="cellIs" dxfId="1500" priority="203" operator="lessThan">
      <formula>0</formula>
    </cfRule>
  </conditionalFormatting>
  <conditionalFormatting sqref="X301">
    <cfRule type="cellIs" dxfId="1499" priority="202" operator="greaterThan">
      <formula>1</formula>
    </cfRule>
  </conditionalFormatting>
  <conditionalFormatting sqref="Z301">
    <cfRule type="cellIs" dxfId="1498" priority="200" operator="equal">
      <formula>1</formula>
    </cfRule>
    <cfRule type="cellIs" dxfId="1497" priority="201" operator="greaterThan">
      <formula>1</formula>
    </cfRule>
  </conditionalFormatting>
  <conditionalFormatting sqref="AB301">
    <cfRule type="cellIs" dxfId="1496" priority="199" operator="lessThan">
      <formula>0</formula>
    </cfRule>
  </conditionalFormatting>
  <conditionalFormatting sqref="AD301">
    <cfRule type="cellIs" dxfId="1495" priority="198" operator="greaterThan">
      <formula>1</formula>
    </cfRule>
  </conditionalFormatting>
  <conditionalFormatting sqref="AF301">
    <cfRule type="cellIs" dxfId="1494" priority="196" operator="equal">
      <formula>1</formula>
    </cfRule>
    <cfRule type="cellIs" dxfId="1493" priority="197" operator="greaterThan">
      <formula>1</formula>
    </cfRule>
  </conditionalFormatting>
  <conditionalFormatting sqref="AH301">
    <cfRule type="cellIs" dxfId="1492" priority="195" operator="lessThan">
      <formula>0</formula>
    </cfRule>
  </conditionalFormatting>
  <conditionalFormatting sqref="AJ301">
    <cfRule type="cellIs" dxfId="1491" priority="194" operator="greaterThan">
      <formula>1</formula>
    </cfRule>
  </conditionalFormatting>
  <conditionalFormatting sqref="AL301">
    <cfRule type="cellIs" dxfId="1490" priority="192" operator="equal">
      <formula>1</formula>
    </cfRule>
    <cfRule type="cellIs" dxfId="1489" priority="193" operator="greaterThan">
      <formula>1</formula>
    </cfRule>
  </conditionalFormatting>
  <conditionalFormatting sqref="AN301">
    <cfRule type="cellIs" dxfId="1488" priority="191" operator="lessThan">
      <formula>0</formula>
    </cfRule>
  </conditionalFormatting>
  <conditionalFormatting sqref="AP301">
    <cfRule type="cellIs" dxfId="1487" priority="190" operator="greaterThan">
      <formula>1</formula>
    </cfRule>
  </conditionalFormatting>
  <conditionalFormatting sqref="AR301">
    <cfRule type="cellIs" dxfId="1486" priority="188" operator="equal">
      <formula>1</formula>
    </cfRule>
    <cfRule type="cellIs" dxfId="1485" priority="189" operator="greaterThan">
      <formula>1</formula>
    </cfRule>
  </conditionalFormatting>
  <conditionalFormatting sqref="AT301">
    <cfRule type="cellIs" dxfId="1484" priority="187" operator="lessThan">
      <formula>0</formula>
    </cfRule>
  </conditionalFormatting>
  <conditionalFormatting sqref="AV301">
    <cfRule type="cellIs" dxfId="1483" priority="186" operator="greaterThan">
      <formula>1</formula>
    </cfRule>
  </conditionalFormatting>
  <conditionalFormatting sqref="AX301">
    <cfRule type="cellIs" dxfId="1482" priority="184" operator="equal">
      <formula>1</formula>
    </cfRule>
    <cfRule type="cellIs" dxfId="1481" priority="185" operator="greaterThan">
      <formula>1</formula>
    </cfRule>
  </conditionalFormatting>
  <conditionalFormatting sqref="AZ301">
    <cfRule type="cellIs" dxfId="1480" priority="183" operator="lessThan">
      <formula>0</formula>
    </cfRule>
  </conditionalFormatting>
  <conditionalFormatting sqref="L298 R298">
    <cfRule type="cellIs" dxfId="1479" priority="182" operator="greaterThan">
      <formula>1</formula>
    </cfRule>
  </conditionalFormatting>
  <conditionalFormatting sqref="N298">
    <cfRule type="cellIs" dxfId="1478" priority="180" operator="equal">
      <formula>1</formula>
    </cfRule>
    <cfRule type="cellIs" dxfId="1477" priority="181" operator="greaterThan">
      <formula>1</formula>
    </cfRule>
  </conditionalFormatting>
  <conditionalFormatting sqref="P298">
    <cfRule type="cellIs" dxfId="1476" priority="179" operator="lessThan">
      <formula>0</formula>
    </cfRule>
  </conditionalFormatting>
  <conditionalFormatting sqref="T298">
    <cfRule type="cellIs" dxfId="1475" priority="177" operator="equal">
      <formula>1</formula>
    </cfRule>
    <cfRule type="cellIs" dxfId="1474" priority="178" operator="greaterThan">
      <formula>1</formula>
    </cfRule>
  </conditionalFormatting>
  <conditionalFormatting sqref="V298">
    <cfRule type="cellIs" dxfId="1473" priority="176" operator="lessThan">
      <formula>0</formula>
    </cfRule>
  </conditionalFormatting>
  <conditionalFormatting sqref="X298">
    <cfRule type="cellIs" dxfId="1472" priority="175" operator="greaterThan">
      <formula>1</formula>
    </cfRule>
  </conditionalFormatting>
  <conditionalFormatting sqref="Z298">
    <cfRule type="cellIs" dxfId="1471" priority="173" operator="equal">
      <formula>1</formula>
    </cfRule>
    <cfRule type="cellIs" dxfId="1470" priority="174" operator="greaterThan">
      <formula>1</formula>
    </cfRule>
  </conditionalFormatting>
  <conditionalFormatting sqref="AB298">
    <cfRule type="cellIs" dxfId="1469" priority="172" operator="lessThan">
      <formula>0</formula>
    </cfRule>
  </conditionalFormatting>
  <conditionalFormatting sqref="AD298">
    <cfRule type="cellIs" dxfId="1468" priority="171" operator="greaterThan">
      <formula>1</formula>
    </cfRule>
  </conditionalFormatting>
  <conditionalFormatting sqref="AF298">
    <cfRule type="cellIs" dxfId="1467" priority="169" operator="equal">
      <formula>1</formula>
    </cfRule>
    <cfRule type="cellIs" dxfId="1466" priority="170" operator="greaterThan">
      <formula>1</formula>
    </cfRule>
  </conditionalFormatting>
  <conditionalFormatting sqref="AH298">
    <cfRule type="cellIs" dxfId="1465" priority="168" operator="lessThan">
      <formula>0</formula>
    </cfRule>
  </conditionalFormatting>
  <conditionalFormatting sqref="AJ298">
    <cfRule type="cellIs" dxfId="1464" priority="167" operator="greaterThan">
      <formula>1</formula>
    </cfRule>
  </conditionalFormatting>
  <conditionalFormatting sqref="AL298">
    <cfRule type="cellIs" dxfId="1463" priority="165" operator="equal">
      <formula>1</formula>
    </cfRule>
    <cfRule type="cellIs" dxfId="1462" priority="166" operator="greaterThan">
      <formula>1</formula>
    </cfRule>
  </conditionalFormatting>
  <conditionalFormatting sqref="AN298">
    <cfRule type="cellIs" dxfId="1461" priority="164" operator="lessThan">
      <formula>0</formula>
    </cfRule>
  </conditionalFormatting>
  <conditionalFormatting sqref="AP298">
    <cfRule type="cellIs" dxfId="1460" priority="163" operator="greaterThan">
      <formula>1</formula>
    </cfRule>
  </conditionalFormatting>
  <conditionalFormatting sqref="AR298">
    <cfRule type="cellIs" dxfId="1459" priority="161" operator="equal">
      <formula>1</formula>
    </cfRule>
    <cfRule type="cellIs" dxfId="1458" priority="162" operator="greaterThan">
      <formula>1</formula>
    </cfRule>
  </conditionalFormatting>
  <conditionalFormatting sqref="AT298">
    <cfRule type="cellIs" dxfId="1457" priority="160" operator="lessThan">
      <formula>0</formula>
    </cfRule>
  </conditionalFormatting>
  <conditionalFormatting sqref="AV298">
    <cfRule type="cellIs" dxfId="1456" priority="159" operator="greaterThan">
      <formula>1</formula>
    </cfRule>
  </conditionalFormatting>
  <conditionalFormatting sqref="AX298">
    <cfRule type="cellIs" dxfId="1455" priority="157" operator="equal">
      <formula>1</formula>
    </cfRule>
    <cfRule type="cellIs" dxfId="1454" priority="158" operator="greaterThan">
      <formula>1</formula>
    </cfRule>
  </conditionalFormatting>
  <conditionalFormatting sqref="AZ298">
    <cfRule type="cellIs" dxfId="1453" priority="156" operator="lessThan">
      <formula>0</formula>
    </cfRule>
  </conditionalFormatting>
  <conditionalFormatting sqref="L299 R299">
    <cfRule type="cellIs" dxfId="1452" priority="155" operator="greaterThan">
      <formula>1</formula>
    </cfRule>
  </conditionalFormatting>
  <conditionalFormatting sqref="N299">
    <cfRule type="cellIs" dxfId="1451" priority="153" operator="equal">
      <formula>1</formula>
    </cfRule>
    <cfRule type="cellIs" dxfId="1450" priority="154" operator="greaterThan">
      <formula>1</formula>
    </cfRule>
  </conditionalFormatting>
  <conditionalFormatting sqref="P299">
    <cfRule type="cellIs" dxfId="1449" priority="152" operator="lessThan">
      <formula>0</formula>
    </cfRule>
  </conditionalFormatting>
  <conditionalFormatting sqref="T299">
    <cfRule type="cellIs" dxfId="1448" priority="150" operator="equal">
      <formula>1</formula>
    </cfRule>
    <cfRule type="cellIs" dxfId="1447" priority="151" operator="greaterThan">
      <formula>1</formula>
    </cfRule>
  </conditionalFormatting>
  <conditionalFormatting sqref="V299">
    <cfRule type="cellIs" dxfId="1446" priority="149" operator="lessThan">
      <formula>0</formula>
    </cfRule>
  </conditionalFormatting>
  <conditionalFormatting sqref="X299">
    <cfRule type="cellIs" dxfId="1445" priority="148" operator="greaterThan">
      <formula>1</formula>
    </cfRule>
  </conditionalFormatting>
  <conditionalFormatting sqref="Z299">
    <cfRule type="cellIs" dxfId="1444" priority="146" operator="equal">
      <formula>1</formula>
    </cfRule>
    <cfRule type="cellIs" dxfId="1443" priority="147" operator="greaterThan">
      <formula>1</formula>
    </cfRule>
  </conditionalFormatting>
  <conditionalFormatting sqref="AB299">
    <cfRule type="cellIs" dxfId="1442" priority="145" operator="lessThan">
      <formula>0</formula>
    </cfRule>
  </conditionalFormatting>
  <conditionalFormatting sqref="AD299">
    <cfRule type="cellIs" dxfId="1441" priority="144" operator="greaterThan">
      <formula>1</formula>
    </cfRule>
  </conditionalFormatting>
  <conditionalFormatting sqref="AF299">
    <cfRule type="cellIs" dxfId="1440" priority="142" operator="equal">
      <formula>1</formula>
    </cfRule>
    <cfRule type="cellIs" dxfId="1439" priority="143" operator="greaterThan">
      <formula>1</formula>
    </cfRule>
  </conditionalFormatting>
  <conditionalFormatting sqref="AH299">
    <cfRule type="cellIs" dxfId="1438" priority="141" operator="lessThan">
      <formula>0</formula>
    </cfRule>
  </conditionalFormatting>
  <conditionalFormatting sqref="AJ299">
    <cfRule type="cellIs" dxfId="1437" priority="140" operator="greaterThan">
      <formula>1</formula>
    </cfRule>
  </conditionalFormatting>
  <conditionalFormatting sqref="AL299">
    <cfRule type="cellIs" dxfId="1436" priority="138" operator="equal">
      <formula>1</formula>
    </cfRule>
    <cfRule type="cellIs" dxfId="1435" priority="139" operator="greaterThan">
      <formula>1</formula>
    </cfRule>
  </conditionalFormatting>
  <conditionalFormatting sqref="AN299">
    <cfRule type="cellIs" dxfId="1434" priority="137" operator="lessThan">
      <formula>0</formula>
    </cfRule>
  </conditionalFormatting>
  <conditionalFormatting sqref="AP299">
    <cfRule type="cellIs" dxfId="1433" priority="136" operator="greaterThan">
      <formula>1</formula>
    </cfRule>
  </conditionalFormatting>
  <conditionalFormatting sqref="AR299">
    <cfRule type="cellIs" dxfId="1432" priority="134" operator="equal">
      <formula>1</formula>
    </cfRule>
    <cfRule type="cellIs" dxfId="1431" priority="135" operator="greaterThan">
      <formula>1</formula>
    </cfRule>
  </conditionalFormatting>
  <conditionalFormatting sqref="AT299">
    <cfRule type="cellIs" dxfId="1430" priority="133" operator="lessThan">
      <formula>0</formula>
    </cfRule>
  </conditionalFormatting>
  <conditionalFormatting sqref="AV299">
    <cfRule type="cellIs" dxfId="1429" priority="132" operator="greaterThan">
      <formula>1</formula>
    </cfRule>
  </conditionalFormatting>
  <conditionalFormatting sqref="AX299">
    <cfRule type="cellIs" dxfId="1428" priority="130" operator="equal">
      <formula>1</formula>
    </cfRule>
    <cfRule type="cellIs" dxfId="1427" priority="131" operator="greaterThan">
      <formula>1</formula>
    </cfRule>
  </conditionalFormatting>
  <conditionalFormatting sqref="AZ299">
    <cfRule type="cellIs" dxfId="1426" priority="129" operator="lessThan">
      <formula>0</formula>
    </cfRule>
  </conditionalFormatting>
  <conditionalFormatting sqref="F282">
    <cfRule type="cellIs" dxfId="1425" priority="128" operator="greaterThan">
      <formula>0</formula>
    </cfRule>
  </conditionalFormatting>
  <conditionalFormatting sqref="G282">
    <cfRule type="cellIs" dxfId="1424" priority="127" operator="greaterThan">
      <formula>0</formula>
    </cfRule>
  </conditionalFormatting>
  <conditionalFormatting sqref="F284">
    <cfRule type="cellIs" dxfId="1423" priority="126" operator="greaterThan">
      <formula>0</formula>
    </cfRule>
  </conditionalFormatting>
  <conditionalFormatting sqref="G284">
    <cfRule type="cellIs" dxfId="1422" priority="125" operator="greaterThan">
      <formula>0</formula>
    </cfRule>
  </conditionalFormatting>
  <conditionalFormatting sqref="F293">
    <cfRule type="cellIs" dxfId="1421" priority="124" operator="greaterThan">
      <formula>0</formula>
    </cfRule>
  </conditionalFormatting>
  <conditionalFormatting sqref="G293">
    <cfRule type="cellIs" dxfId="1420" priority="123" operator="greaterThan">
      <formula>0</formula>
    </cfRule>
  </conditionalFormatting>
  <conditionalFormatting sqref="F294">
    <cfRule type="cellIs" dxfId="1419" priority="122" operator="greaterThan">
      <formula>0</formula>
    </cfRule>
  </conditionalFormatting>
  <conditionalFormatting sqref="G294">
    <cfRule type="cellIs" dxfId="1418" priority="121" operator="greaterThan">
      <formula>0</formula>
    </cfRule>
  </conditionalFormatting>
  <conditionalFormatting sqref="L300 R300">
    <cfRule type="cellIs" dxfId="1417" priority="120" operator="greaterThan">
      <formula>1</formula>
    </cfRule>
  </conditionalFormatting>
  <conditionalFormatting sqref="N300">
    <cfRule type="cellIs" dxfId="1416" priority="118" operator="equal">
      <formula>1</formula>
    </cfRule>
    <cfRule type="cellIs" dxfId="1415" priority="119" operator="greaterThan">
      <formula>1</formula>
    </cfRule>
  </conditionalFormatting>
  <conditionalFormatting sqref="P300">
    <cfRule type="cellIs" dxfId="1414" priority="117" operator="lessThan">
      <formula>0</formula>
    </cfRule>
  </conditionalFormatting>
  <conditionalFormatting sqref="T300">
    <cfRule type="cellIs" dxfId="1413" priority="115" operator="equal">
      <formula>1</formula>
    </cfRule>
    <cfRule type="cellIs" dxfId="1412" priority="116" operator="greaterThan">
      <formula>1</formula>
    </cfRule>
  </conditionalFormatting>
  <conditionalFormatting sqref="V300">
    <cfRule type="cellIs" dxfId="1411" priority="114" operator="lessThan">
      <formula>0</formula>
    </cfRule>
  </conditionalFormatting>
  <conditionalFormatting sqref="X300">
    <cfRule type="cellIs" dxfId="1410" priority="113" operator="greaterThan">
      <formula>1</formula>
    </cfRule>
  </conditionalFormatting>
  <conditionalFormatting sqref="Z300">
    <cfRule type="cellIs" dxfId="1409" priority="111" operator="equal">
      <formula>1</formula>
    </cfRule>
    <cfRule type="cellIs" dxfId="1408" priority="112" operator="greaterThan">
      <formula>1</formula>
    </cfRule>
  </conditionalFormatting>
  <conditionalFormatting sqref="AB300">
    <cfRule type="cellIs" dxfId="1407" priority="110" operator="lessThan">
      <formula>0</formula>
    </cfRule>
  </conditionalFormatting>
  <conditionalFormatting sqref="AD300">
    <cfRule type="cellIs" dxfId="1406" priority="109" operator="greaterThan">
      <formula>1</formula>
    </cfRule>
  </conditionalFormatting>
  <conditionalFormatting sqref="AF300">
    <cfRule type="cellIs" dxfId="1405" priority="107" operator="equal">
      <formula>1</formula>
    </cfRule>
    <cfRule type="cellIs" dxfId="1404" priority="108" operator="greaterThan">
      <formula>1</formula>
    </cfRule>
  </conditionalFormatting>
  <conditionalFormatting sqref="AH300">
    <cfRule type="cellIs" dxfId="1403" priority="106" operator="lessThan">
      <formula>0</formula>
    </cfRule>
  </conditionalFormatting>
  <conditionalFormatting sqref="AJ300">
    <cfRule type="cellIs" dxfId="1402" priority="105" operator="greaterThan">
      <formula>1</formula>
    </cfRule>
  </conditionalFormatting>
  <conditionalFormatting sqref="AL300">
    <cfRule type="cellIs" dxfId="1401" priority="103" operator="equal">
      <formula>1</formula>
    </cfRule>
    <cfRule type="cellIs" dxfId="1400" priority="104" operator="greaterThan">
      <formula>1</formula>
    </cfRule>
  </conditionalFormatting>
  <conditionalFormatting sqref="AN300">
    <cfRule type="cellIs" dxfId="1399" priority="102" operator="lessThan">
      <formula>0</formula>
    </cfRule>
  </conditionalFormatting>
  <conditionalFormatting sqref="AP300">
    <cfRule type="cellIs" dxfId="1398" priority="101" operator="greaterThan">
      <formula>1</formula>
    </cfRule>
  </conditionalFormatting>
  <conditionalFormatting sqref="AR300">
    <cfRule type="cellIs" dxfId="1397" priority="99" operator="equal">
      <formula>1</formula>
    </cfRule>
    <cfRule type="cellIs" dxfId="1396" priority="100" operator="greaterThan">
      <formula>1</formula>
    </cfRule>
  </conditionalFormatting>
  <conditionalFormatting sqref="AT300">
    <cfRule type="cellIs" dxfId="1395" priority="98" operator="lessThan">
      <formula>0</formula>
    </cfRule>
  </conditionalFormatting>
  <conditionalFormatting sqref="AV300">
    <cfRule type="cellIs" dxfId="1394" priority="97" operator="greaterThan">
      <formula>1</formula>
    </cfRule>
  </conditionalFormatting>
  <conditionalFormatting sqref="AX300">
    <cfRule type="cellIs" dxfId="1393" priority="95" operator="equal">
      <formula>1</formula>
    </cfRule>
    <cfRule type="cellIs" dxfId="1392" priority="96" operator="greaterThan">
      <formula>1</formula>
    </cfRule>
  </conditionalFormatting>
  <conditionalFormatting sqref="AZ300">
    <cfRule type="cellIs" dxfId="1391" priority="94" operator="lessThan">
      <formula>0</formula>
    </cfRule>
  </conditionalFormatting>
  <conditionalFormatting sqref="F292">
    <cfRule type="cellIs" dxfId="1390" priority="93" operator="greaterThan">
      <formula>0</formula>
    </cfRule>
  </conditionalFormatting>
  <conditionalFormatting sqref="G292">
    <cfRule type="cellIs" dxfId="1389" priority="92" operator="greaterThan">
      <formula>0</formula>
    </cfRule>
  </conditionalFormatting>
  <conditionalFormatting sqref="F298:F301">
    <cfRule type="cellIs" dxfId="1388" priority="91" operator="greaterThan">
      <formula>0</formula>
    </cfRule>
  </conditionalFormatting>
  <conditionalFormatting sqref="G298:G301">
    <cfRule type="cellIs" dxfId="1387" priority="90" operator="greaterThan">
      <formula>0</formula>
    </cfRule>
  </conditionalFormatting>
  <conditionalFormatting sqref="R432 L432">
    <cfRule type="cellIs" dxfId="1386" priority="89" operator="greaterThan">
      <formula>1</formula>
    </cfRule>
  </conditionalFormatting>
  <conditionalFormatting sqref="N432">
    <cfRule type="cellIs" dxfId="1385" priority="87" operator="equal">
      <formula>1</formula>
    </cfRule>
    <cfRule type="cellIs" dxfId="1384" priority="88" operator="greaterThan">
      <formula>1</formula>
    </cfRule>
  </conditionalFormatting>
  <conditionalFormatting sqref="P432">
    <cfRule type="cellIs" dxfId="1383" priority="86" operator="lessThan">
      <formula>0</formula>
    </cfRule>
  </conditionalFormatting>
  <conditionalFormatting sqref="T432">
    <cfRule type="cellIs" dxfId="1382" priority="84" operator="equal">
      <formula>1</formula>
    </cfRule>
    <cfRule type="cellIs" dxfId="1381" priority="85" operator="greaterThan">
      <formula>1</formula>
    </cfRule>
  </conditionalFormatting>
  <conditionalFormatting sqref="V432">
    <cfRule type="cellIs" dxfId="1380" priority="83" operator="lessThan">
      <formula>0</formula>
    </cfRule>
  </conditionalFormatting>
  <conditionalFormatting sqref="X432">
    <cfRule type="cellIs" dxfId="1379" priority="82" operator="greaterThan">
      <formula>1</formula>
    </cfRule>
  </conditionalFormatting>
  <conditionalFormatting sqref="Z432">
    <cfRule type="cellIs" dxfId="1378" priority="80" operator="equal">
      <formula>1</formula>
    </cfRule>
    <cfRule type="cellIs" dxfId="1377" priority="81" operator="greaterThan">
      <formula>1</formula>
    </cfRule>
  </conditionalFormatting>
  <conditionalFormatting sqref="AB432">
    <cfRule type="cellIs" dxfId="1376" priority="79" operator="lessThan">
      <formula>0</formula>
    </cfRule>
  </conditionalFormatting>
  <conditionalFormatting sqref="AD432">
    <cfRule type="cellIs" dxfId="1375" priority="78" operator="greaterThan">
      <formula>1</formula>
    </cfRule>
  </conditionalFormatting>
  <conditionalFormatting sqref="AF432">
    <cfRule type="cellIs" dxfId="1374" priority="76" operator="equal">
      <formula>1</formula>
    </cfRule>
    <cfRule type="cellIs" dxfId="1373" priority="77" operator="greaterThan">
      <formula>1</formula>
    </cfRule>
  </conditionalFormatting>
  <conditionalFormatting sqref="AH432">
    <cfRule type="cellIs" dxfId="1372" priority="75" operator="lessThan">
      <formula>0</formula>
    </cfRule>
  </conditionalFormatting>
  <conditionalFormatting sqref="AJ432">
    <cfRule type="cellIs" dxfId="1371" priority="74" operator="greaterThan">
      <formula>1</formula>
    </cfRule>
  </conditionalFormatting>
  <conditionalFormatting sqref="AL432">
    <cfRule type="cellIs" dxfId="1370" priority="72" operator="equal">
      <formula>1</formula>
    </cfRule>
    <cfRule type="cellIs" dxfId="1369" priority="73" operator="greaterThan">
      <formula>1</formula>
    </cfRule>
  </conditionalFormatting>
  <conditionalFormatting sqref="AN432">
    <cfRule type="cellIs" dxfId="1368" priority="71" operator="lessThan">
      <formula>0</formula>
    </cfRule>
  </conditionalFormatting>
  <conditionalFormatting sqref="AP432">
    <cfRule type="cellIs" dxfId="1367" priority="70" operator="greaterThan">
      <formula>1</formula>
    </cfRule>
  </conditionalFormatting>
  <conditionalFormatting sqref="AR432">
    <cfRule type="cellIs" dxfId="1366" priority="68" operator="equal">
      <formula>1</formula>
    </cfRule>
    <cfRule type="cellIs" dxfId="1365" priority="69" operator="greaterThan">
      <formula>1</formula>
    </cfRule>
  </conditionalFormatting>
  <conditionalFormatting sqref="AT432">
    <cfRule type="cellIs" dxfId="1364" priority="67" operator="lessThan">
      <formula>0</formula>
    </cfRule>
  </conditionalFormatting>
  <conditionalFormatting sqref="AV432">
    <cfRule type="cellIs" dxfId="1363" priority="66" operator="greaterThan">
      <formula>1</formula>
    </cfRule>
  </conditionalFormatting>
  <conditionalFormatting sqref="AX432">
    <cfRule type="cellIs" dxfId="1362" priority="64" operator="equal">
      <formula>1</formula>
    </cfRule>
    <cfRule type="cellIs" dxfId="1361" priority="65" operator="greaterThan">
      <formula>1</formula>
    </cfRule>
  </conditionalFormatting>
  <conditionalFormatting sqref="AZ432">
    <cfRule type="cellIs" dxfId="1360" priority="63" operator="lessThan">
      <formula>0</formula>
    </cfRule>
  </conditionalFormatting>
  <conditionalFormatting sqref="F432">
    <cfRule type="cellIs" dxfId="1359" priority="62" operator="greaterThan">
      <formula>0</formula>
    </cfRule>
  </conditionalFormatting>
  <conditionalFormatting sqref="G432">
    <cfRule type="cellIs" dxfId="1358" priority="61" operator="greaterThan">
      <formula>0</formula>
    </cfRule>
  </conditionalFormatting>
  <conditionalFormatting sqref="L296 R296">
    <cfRule type="cellIs" dxfId="1357" priority="60" operator="greaterThan">
      <formula>1</formula>
    </cfRule>
  </conditionalFormatting>
  <conditionalFormatting sqref="N296">
    <cfRule type="cellIs" dxfId="1356" priority="58" operator="equal">
      <formula>1</formula>
    </cfRule>
    <cfRule type="cellIs" dxfId="1355" priority="59" operator="greaterThan">
      <formula>1</formula>
    </cfRule>
  </conditionalFormatting>
  <conditionalFormatting sqref="P296">
    <cfRule type="cellIs" dxfId="1354" priority="57" operator="lessThan">
      <formula>0</formula>
    </cfRule>
  </conditionalFormatting>
  <conditionalFormatting sqref="T296">
    <cfRule type="cellIs" dxfId="1353" priority="55" operator="equal">
      <formula>1</formula>
    </cfRule>
    <cfRule type="cellIs" dxfId="1352" priority="56" operator="greaterThan">
      <formula>1</formula>
    </cfRule>
  </conditionalFormatting>
  <conditionalFormatting sqref="V296">
    <cfRule type="cellIs" dxfId="1351" priority="54" operator="lessThan">
      <formula>0</formula>
    </cfRule>
  </conditionalFormatting>
  <conditionalFormatting sqref="X296">
    <cfRule type="cellIs" dxfId="1350" priority="53" operator="greaterThan">
      <formula>1</formula>
    </cfRule>
  </conditionalFormatting>
  <conditionalFormatting sqref="Z296">
    <cfRule type="cellIs" dxfId="1349" priority="51" operator="equal">
      <formula>1</formula>
    </cfRule>
    <cfRule type="cellIs" dxfId="1348" priority="52" operator="greaterThan">
      <formula>1</formula>
    </cfRule>
  </conditionalFormatting>
  <conditionalFormatting sqref="AB296">
    <cfRule type="cellIs" dxfId="1347" priority="50" operator="lessThan">
      <formula>0</formula>
    </cfRule>
  </conditionalFormatting>
  <conditionalFormatting sqref="AD296">
    <cfRule type="cellIs" dxfId="1346" priority="49" operator="greaterThan">
      <formula>1</formula>
    </cfRule>
  </conditionalFormatting>
  <conditionalFormatting sqref="AF296">
    <cfRule type="cellIs" dxfId="1345" priority="47" operator="equal">
      <formula>1</formula>
    </cfRule>
    <cfRule type="cellIs" dxfId="1344" priority="48" operator="greaterThan">
      <formula>1</formula>
    </cfRule>
  </conditionalFormatting>
  <conditionalFormatting sqref="AH296">
    <cfRule type="cellIs" dxfId="1343" priority="46" operator="lessThan">
      <formula>0</formula>
    </cfRule>
  </conditionalFormatting>
  <conditionalFormatting sqref="AJ296">
    <cfRule type="cellIs" dxfId="1342" priority="45" operator="greaterThan">
      <formula>1</formula>
    </cfRule>
  </conditionalFormatting>
  <conditionalFormatting sqref="AL296">
    <cfRule type="cellIs" dxfId="1341" priority="43" operator="equal">
      <formula>1</formula>
    </cfRule>
    <cfRule type="cellIs" dxfId="1340" priority="44" operator="greaterThan">
      <formula>1</formula>
    </cfRule>
  </conditionalFormatting>
  <conditionalFormatting sqref="AN296">
    <cfRule type="cellIs" dxfId="1339" priority="42" operator="lessThan">
      <formula>0</formula>
    </cfRule>
  </conditionalFormatting>
  <conditionalFormatting sqref="AP296">
    <cfRule type="cellIs" dxfId="1338" priority="41" operator="greaterThan">
      <formula>1</formula>
    </cfRule>
  </conditionalFormatting>
  <conditionalFormatting sqref="AR296">
    <cfRule type="cellIs" dxfId="1337" priority="39" operator="equal">
      <formula>1</formula>
    </cfRule>
    <cfRule type="cellIs" dxfId="1336" priority="40" operator="greaterThan">
      <formula>1</formula>
    </cfRule>
  </conditionalFormatting>
  <conditionalFormatting sqref="AT296">
    <cfRule type="cellIs" dxfId="1335" priority="38" operator="lessThan">
      <formula>0</formula>
    </cfRule>
  </conditionalFormatting>
  <conditionalFormatting sqref="AV296">
    <cfRule type="cellIs" dxfId="1334" priority="37" operator="greaterThan">
      <formula>1</formula>
    </cfRule>
  </conditionalFormatting>
  <conditionalFormatting sqref="AX296">
    <cfRule type="cellIs" dxfId="1333" priority="35" operator="equal">
      <formula>1</formula>
    </cfRule>
    <cfRule type="cellIs" dxfId="1332" priority="36" operator="greaterThan">
      <formula>1</formula>
    </cfRule>
  </conditionalFormatting>
  <conditionalFormatting sqref="AZ296">
    <cfRule type="cellIs" dxfId="1331" priority="34" operator="lessThan">
      <formula>0</formula>
    </cfRule>
  </conditionalFormatting>
  <conditionalFormatting sqref="L297 R297">
    <cfRule type="cellIs" dxfId="1330" priority="33" operator="greaterThan">
      <formula>1</formula>
    </cfRule>
  </conditionalFormatting>
  <conditionalFormatting sqref="N297">
    <cfRule type="cellIs" dxfId="1329" priority="31" operator="equal">
      <formula>1</formula>
    </cfRule>
    <cfRule type="cellIs" dxfId="1328" priority="32" operator="greaterThan">
      <formula>1</formula>
    </cfRule>
  </conditionalFormatting>
  <conditionalFormatting sqref="P297">
    <cfRule type="cellIs" dxfId="1327" priority="30" operator="lessThan">
      <formula>0</formula>
    </cfRule>
  </conditionalFormatting>
  <conditionalFormatting sqref="T297">
    <cfRule type="cellIs" dxfId="1326" priority="28" operator="equal">
      <formula>1</formula>
    </cfRule>
    <cfRule type="cellIs" dxfId="1325" priority="29" operator="greaterThan">
      <formula>1</formula>
    </cfRule>
  </conditionalFormatting>
  <conditionalFormatting sqref="V297">
    <cfRule type="cellIs" dxfId="1324" priority="27" operator="lessThan">
      <formula>0</formula>
    </cfRule>
  </conditionalFormatting>
  <conditionalFormatting sqref="X297">
    <cfRule type="cellIs" dxfId="1323" priority="26" operator="greaterThan">
      <formula>1</formula>
    </cfRule>
  </conditionalFormatting>
  <conditionalFormatting sqref="Z297">
    <cfRule type="cellIs" dxfId="1322" priority="24" operator="equal">
      <formula>1</formula>
    </cfRule>
    <cfRule type="cellIs" dxfId="1321" priority="25" operator="greaterThan">
      <formula>1</formula>
    </cfRule>
  </conditionalFormatting>
  <conditionalFormatting sqref="AB297">
    <cfRule type="cellIs" dxfId="1320" priority="23" operator="lessThan">
      <formula>0</formula>
    </cfRule>
  </conditionalFormatting>
  <conditionalFormatting sqref="AD297">
    <cfRule type="cellIs" dxfId="1319" priority="22" operator="greaterThan">
      <formula>1</formula>
    </cfRule>
  </conditionalFormatting>
  <conditionalFormatting sqref="AF297">
    <cfRule type="cellIs" dxfId="1318" priority="20" operator="equal">
      <formula>1</formula>
    </cfRule>
    <cfRule type="cellIs" dxfId="1317" priority="21" operator="greaterThan">
      <formula>1</formula>
    </cfRule>
  </conditionalFormatting>
  <conditionalFormatting sqref="AH297">
    <cfRule type="cellIs" dxfId="1316" priority="19" operator="lessThan">
      <formula>0</formula>
    </cfRule>
  </conditionalFormatting>
  <conditionalFormatting sqref="AJ297">
    <cfRule type="cellIs" dxfId="1315" priority="18" operator="greaterThan">
      <formula>1</formula>
    </cfRule>
  </conditionalFormatting>
  <conditionalFormatting sqref="AL297">
    <cfRule type="cellIs" dxfId="1314" priority="16" operator="equal">
      <formula>1</formula>
    </cfRule>
    <cfRule type="cellIs" dxfId="1313" priority="17" operator="greaterThan">
      <formula>1</formula>
    </cfRule>
  </conditionalFormatting>
  <conditionalFormatting sqref="AN297">
    <cfRule type="cellIs" dxfId="1312" priority="15" operator="lessThan">
      <formula>0</formula>
    </cfRule>
  </conditionalFormatting>
  <conditionalFormatting sqref="AP297">
    <cfRule type="cellIs" dxfId="1311" priority="14" operator="greaterThan">
      <formula>1</formula>
    </cfRule>
  </conditionalFormatting>
  <conditionalFormatting sqref="AR297">
    <cfRule type="cellIs" dxfId="1310" priority="12" operator="equal">
      <formula>1</formula>
    </cfRule>
    <cfRule type="cellIs" dxfId="1309" priority="13" operator="greaterThan">
      <formula>1</formula>
    </cfRule>
  </conditionalFormatting>
  <conditionalFormatting sqref="AT297">
    <cfRule type="cellIs" dxfId="1308" priority="11" operator="lessThan">
      <formula>0</formula>
    </cfRule>
  </conditionalFormatting>
  <conditionalFormatting sqref="AV297">
    <cfRule type="cellIs" dxfId="1307" priority="10" operator="greaterThan">
      <formula>1</formula>
    </cfRule>
  </conditionalFormatting>
  <conditionalFormatting sqref="AX297">
    <cfRule type="cellIs" dxfId="1306" priority="8" operator="equal">
      <formula>1</formula>
    </cfRule>
    <cfRule type="cellIs" dxfId="1305" priority="9" operator="greaterThan">
      <formula>1</formula>
    </cfRule>
  </conditionalFormatting>
  <conditionalFormatting sqref="AZ297">
    <cfRule type="cellIs" dxfId="1304" priority="7" operator="lessThan">
      <formula>0</formula>
    </cfRule>
  </conditionalFormatting>
  <conditionalFormatting sqref="F296">
    <cfRule type="cellIs" dxfId="1303" priority="2" operator="greaterThan">
      <formula>0</formula>
    </cfRule>
  </conditionalFormatting>
  <conditionalFormatting sqref="G296">
    <cfRule type="cellIs" dxfId="1302" priority="1" operator="greaterThan">
      <formula>0</formula>
    </cfRule>
  </conditionalFormatting>
  <conditionalFormatting sqref="F297">
    <cfRule type="cellIs" dxfId="1301" priority="4" operator="greaterThan">
      <formula>0</formula>
    </cfRule>
  </conditionalFormatting>
  <conditionalFormatting sqref="G297">
    <cfRule type="cellIs" dxfId="1300" priority="3" operator="greaterThan">
      <formula>0</formula>
    </cfRule>
  </conditionalFormatting>
  <pageMargins left="0.27559055118110237" right="0.27559055118110237" top="0.27559055118110237" bottom="0.27559055118110237" header="0" footer="0"/>
  <pageSetup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O276"/>
  <sheetViews>
    <sheetView workbookViewId="0">
      <selection sqref="A1:O1"/>
    </sheetView>
  </sheetViews>
  <sheetFormatPr defaultRowHeight="15"/>
  <cols>
    <col min="1" max="1" width="9.28515625" customWidth="1"/>
    <col min="2" max="2" width="16.7109375" customWidth="1"/>
    <col min="3" max="3" width="8.7109375" customWidth="1"/>
    <col min="4" max="4" width="16.7109375" customWidth="1"/>
    <col min="5" max="5" width="6.7109375" customWidth="1"/>
    <col min="6" max="6" width="20" customWidth="1"/>
    <col min="7" max="7" width="9.28515625" customWidth="1"/>
    <col min="8" max="8" width="10.28515625" customWidth="1"/>
    <col min="9" max="9" width="9.28515625" customWidth="1"/>
    <col min="10" max="12" width="12.42578125" customWidth="1"/>
    <col min="13" max="14" width="8.7109375" customWidth="1"/>
    <col min="15" max="15" width="4.7109375" customWidth="1"/>
  </cols>
  <sheetData>
    <row r="1" spans="1:15" ht="81" customHeight="1">
      <c r="A1" s="242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</row>
    <row r="2" spans="1:15" ht="9.9499999999999993" customHeight="1">
      <c r="A2" s="1"/>
      <c r="B2" s="330" t="s">
        <v>0</v>
      </c>
      <c r="C2" s="331"/>
      <c r="D2" s="331"/>
      <c r="E2" s="331"/>
      <c r="F2" s="331"/>
      <c r="G2" s="331"/>
      <c r="H2" s="1"/>
      <c r="I2" s="1"/>
      <c r="J2" s="1"/>
      <c r="K2" s="1"/>
      <c r="L2" s="1"/>
      <c r="M2" s="1"/>
      <c r="N2" s="1"/>
      <c r="O2" s="1"/>
    </row>
    <row r="3" spans="1:15" ht="21.95" customHeight="1">
      <c r="A3" s="21" t="s">
        <v>2</v>
      </c>
      <c r="B3" s="346" t="s">
        <v>3</v>
      </c>
      <c r="C3" s="347"/>
      <c r="D3" s="347"/>
      <c r="E3" s="347"/>
      <c r="F3" s="347"/>
      <c r="G3" s="21" t="s">
        <v>4</v>
      </c>
      <c r="H3" s="21" t="s">
        <v>2529</v>
      </c>
      <c r="I3" s="21" t="s">
        <v>906</v>
      </c>
      <c r="J3" s="21" t="s">
        <v>6</v>
      </c>
      <c r="K3" s="21" t="s">
        <v>2530</v>
      </c>
      <c r="L3" s="21" t="s">
        <v>2531</v>
      </c>
      <c r="M3" s="21" t="s">
        <v>2532</v>
      </c>
      <c r="N3" s="21" t="s">
        <v>2533</v>
      </c>
      <c r="O3" s="21" t="s">
        <v>2534</v>
      </c>
    </row>
    <row r="4" spans="1:15" ht="20.100000000000001" customHeight="1">
      <c r="A4" s="22" t="s">
        <v>874</v>
      </c>
      <c r="B4" s="344" t="s">
        <v>2535</v>
      </c>
      <c r="C4" s="345"/>
      <c r="D4" s="345"/>
      <c r="E4" s="345"/>
      <c r="F4" s="345"/>
      <c r="G4" s="22" t="s">
        <v>27</v>
      </c>
      <c r="H4" s="22" t="s">
        <v>2536</v>
      </c>
      <c r="I4" s="22" t="s">
        <v>35</v>
      </c>
      <c r="J4" s="23">
        <v>1</v>
      </c>
      <c r="K4" s="23">
        <v>112432.5</v>
      </c>
      <c r="L4" s="23">
        <v>112432.5</v>
      </c>
      <c r="M4" s="24">
        <v>14.727834221430941</v>
      </c>
      <c r="N4" s="24">
        <v>14.727834221430941</v>
      </c>
      <c r="O4" s="22" t="s">
        <v>2537</v>
      </c>
    </row>
    <row r="5" spans="1:15" ht="15" customHeight="1">
      <c r="A5" s="22" t="s">
        <v>17</v>
      </c>
      <c r="B5" s="344" t="s">
        <v>18</v>
      </c>
      <c r="C5" s="345"/>
      <c r="D5" s="345"/>
      <c r="E5" s="345"/>
      <c r="F5" s="345"/>
      <c r="G5" s="22" t="s">
        <v>14</v>
      </c>
      <c r="H5" s="22" t="s">
        <v>2538</v>
      </c>
      <c r="I5" s="22" t="s">
        <v>15</v>
      </c>
      <c r="J5" s="23">
        <v>528</v>
      </c>
      <c r="K5" s="23">
        <v>102.47</v>
      </c>
      <c r="L5" s="23">
        <v>54104.160000000003</v>
      </c>
      <c r="M5" s="24">
        <v>7.0872487863364686</v>
      </c>
      <c r="N5" s="24">
        <v>21.815083007767409</v>
      </c>
      <c r="O5" s="22" t="s">
        <v>2537</v>
      </c>
    </row>
    <row r="6" spans="1:15" ht="20.100000000000001" customHeight="1">
      <c r="A6" s="22" t="s">
        <v>2539</v>
      </c>
      <c r="B6" s="344" t="s">
        <v>134</v>
      </c>
      <c r="C6" s="345"/>
      <c r="D6" s="345"/>
      <c r="E6" s="345"/>
      <c r="F6" s="345"/>
      <c r="G6" s="22" t="s">
        <v>27</v>
      </c>
      <c r="H6" s="22" t="s">
        <v>2538</v>
      </c>
      <c r="I6" s="22" t="s">
        <v>28</v>
      </c>
      <c r="J6" s="23">
        <v>52.09</v>
      </c>
      <c r="K6" s="23">
        <v>729.99</v>
      </c>
      <c r="L6" s="23">
        <v>38025.179100000001</v>
      </c>
      <c r="M6" s="24">
        <v>4.9810200255710813</v>
      </c>
      <c r="N6" s="24">
        <v>26.7961031512319</v>
      </c>
      <c r="O6" s="22" t="s">
        <v>2537</v>
      </c>
    </row>
    <row r="7" spans="1:15" ht="15" customHeight="1">
      <c r="A7" s="22" t="s">
        <v>20</v>
      </c>
      <c r="B7" s="344" t="s">
        <v>21</v>
      </c>
      <c r="C7" s="345"/>
      <c r="D7" s="345"/>
      <c r="E7" s="345"/>
      <c r="F7" s="345"/>
      <c r="G7" s="22" t="s">
        <v>14</v>
      </c>
      <c r="H7" s="22" t="s">
        <v>2538</v>
      </c>
      <c r="I7" s="22" t="s">
        <v>15</v>
      </c>
      <c r="J7" s="23">
        <v>704</v>
      </c>
      <c r="K7" s="23">
        <v>49.88</v>
      </c>
      <c r="L7" s="23">
        <v>35115.519999999997</v>
      </c>
      <c r="M7" s="24">
        <v>4.5998759892321397</v>
      </c>
      <c r="N7" s="24">
        <v>31.395979140464039</v>
      </c>
      <c r="O7" s="22" t="s">
        <v>2537</v>
      </c>
    </row>
    <row r="8" spans="1:15" ht="27.95" customHeight="1">
      <c r="A8" s="22" t="s">
        <v>186</v>
      </c>
      <c r="B8" s="344" t="s">
        <v>187</v>
      </c>
      <c r="C8" s="345"/>
      <c r="D8" s="345"/>
      <c r="E8" s="345"/>
      <c r="F8" s="345"/>
      <c r="G8" s="22" t="s">
        <v>27</v>
      </c>
      <c r="H8" s="22" t="s">
        <v>2536</v>
      </c>
      <c r="I8" s="22" t="s">
        <v>28</v>
      </c>
      <c r="J8" s="23">
        <v>269.17</v>
      </c>
      <c r="K8" s="23">
        <v>129.26</v>
      </c>
      <c r="L8" s="23">
        <v>34792.914199999999</v>
      </c>
      <c r="M8" s="24">
        <v>4.5576169916889731</v>
      </c>
      <c r="N8" s="24">
        <v>35.95359558198377</v>
      </c>
      <c r="O8" s="22" t="s">
        <v>2537</v>
      </c>
    </row>
    <row r="9" spans="1:15" ht="20.100000000000001" customHeight="1">
      <c r="A9" s="22" t="s">
        <v>98</v>
      </c>
      <c r="B9" s="344" t="s">
        <v>99</v>
      </c>
      <c r="C9" s="345"/>
      <c r="D9" s="345"/>
      <c r="E9" s="345"/>
      <c r="F9" s="345"/>
      <c r="G9" s="22" t="s">
        <v>14</v>
      </c>
      <c r="H9" s="22" t="s">
        <v>2538</v>
      </c>
      <c r="I9" s="22" t="s">
        <v>28</v>
      </c>
      <c r="J9" s="23">
        <v>144.54</v>
      </c>
      <c r="K9" s="23">
        <v>195.7</v>
      </c>
      <c r="L9" s="23">
        <v>28286.477999999999</v>
      </c>
      <c r="M9" s="24">
        <v>3.7053214923812368</v>
      </c>
      <c r="N9" s="24">
        <v>39.658917336350356</v>
      </c>
      <c r="O9" s="22" t="s">
        <v>2537</v>
      </c>
    </row>
    <row r="10" spans="1:15" ht="15" customHeight="1">
      <c r="A10" s="22" t="s">
        <v>30</v>
      </c>
      <c r="B10" s="344" t="s">
        <v>31</v>
      </c>
      <c r="C10" s="345"/>
      <c r="D10" s="345"/>
      <c r="E10" s="345"/>
      <c r="F10" s="345"/>
      <c r="G10" s="22" t="s">
        <v>14</v>
      </c>
      <c r="H10" s="22" t="s">
        <v>2538</v>
      </c>
      <c r="I10" s="22" t="s">
        <v>28</v>
      </c>
      <c r="J10" s="23">
        <v>209.84</v>
      </c>
      <c r="K10" s="23">
        <v>128.02000000000001</v>
      </c>
      <c r="L10" s="23">
        <v>26863.716799999998</v>
      </c>
      <c r="M10" s="24">
        <v>3.5189501932436724</v>
      </c>
      <c r="N10" s="24">
        <v>43.177867948770597</v>
      </c>
      <c r="O10" s="22" t="s">
        <v>2537</v>
      </c>
    </row>
    <row r="11" spans="1:15" ht="20.100000000000001" customHeight="1">
      <c r="A11" s="22" t="s">
        <v>254</v>
      </c>
      <c r="B11" s="344" t="s">
        <v>255</v>
      </c>
      <c r="C11" s="345"/>
      <c r="D11" s="345"/>
      <c r="E11" s="345"/>
      <c r="F11" s="345"/>
      <c r="G11" s="22" t="s">
        <v>14</v>
      </c>
      <c r="H11" s="22" t="s">
        <v>2538</v>
      </c>
      <c r="I11" s="22" t="s">
        <v>28</v>
      </c>
      <c r="J11" s="23">
        <v>38.6</v>
      </c>
      <c r="K11" s="23">
        <v>539</v>
      </c>
      <c r="L11" s="23">
        <v>20805.400000000001</v>
      </c>
      <c r="M11" s="24">
        <v>2.7253550540151585</v>
      </c>
      <c r="N11" s="24">
        <v>45.903223002785758</v>
      </c>
      <c r="O11" s="22" t="s">
        <v>2537</v>
      </c>
    </row>
    <row r="12" spans="1:15" ht="20.100000000000001" customHeight="1">
      <c r="A12" s="22" t="s">
        <v>530</v>
      </c>
      <c r="B12" s="344" t="s">
        <v>531</v>
      </c>
      <c r="C12" s="345"/>
      <c r="D12" s="345"/>
      <c r="E12" s="345"/>
      <c r="F12" s="345"/>
      <c r="G12" s="22" t="s">
        <v>14</v>
      </c>
      <c r="H12" s="22" t="s">
        <v>2538</v>
      </c>
      <c r="I12" s="22" t="s">
        <v>93</v>
      </c>
      <c r="J12" s="23">
        <v>365.68</v>
      </c>
      <c r="K12" s="23">
        <v>56.64</v>
      </c>
      <c r="L12" s="23">
        <v>20712.1152</v>
      </c>
      <c r="M12" s="24">
        <v>2.7131354282861269</v>
      </c>
      <c r="N12" s="24">
        <v>48.616359059836739</v>
      </c>
      <c r="O12" s="22" t="s">
        <v>2537</v>
      </c>
    </row>
    <row r="13" spans="1:15" ht="15" customHeight="1">
      <c r="A13" s="25" t="s">
        <v>12</v>
      </c>
      <c r="B13" s="342" t="s">
        <v>13</v>
      </c>
      <c r="C13" s="343"/>
      <c r="D13" s="343"/>
      <c r="E13" s="343"/>
      <c r="F13" s="343"/>
      <c r="G13" s="25" t="s">
        <v>14</v>
      </c>
      <c r="H13" s="25" t="s">
        <v>2538</v>
      </c>
      <c r="I13" s="25" t="s">
        <v>15</v>
      </c>
      <c r="J13" s="26">
        <v>704</v>
      </c>
      <c r="K13" s="26">
        <v>24.95</v>
      </c>
      <c r="L13" s="26">
        <v>17564.8</v>
      </c>
      <c r="M13" s="27">
        <v>2.300860183066197</v>
      </c>
      <c r="N13" s="27">
        <v>50.917219242902938</v>
      </c>
      <c r="O13" s="25" t="s">
        <v>2540</v>
      </c>
    </row>
    <row r="14" spans="1:15" ht="27.95" customHeight="1">
      <c r="A14" s="25" t="s">
        <v>101</v>
      </c>
      <c r="B14" s="342" t="s">
        <v>102</v>
      </c>
      <c r="C14" s="343"/>
      <c r="D14" s="343"/>
      <c r="E14" s="343"/>
      <c r="F14" s="343"/>
      <c r="G14" s="25" t="s">
        <v>14</v>
      </c>
      <c r="H14" s="25" t="s">
        <v>2538</v>
      </c>
      <c r="I14" s="25" t="s">
        <v>75</v>
      </c>
      <c r="J14" s="26">
        <v>971.54</v>
      </c>
      <c r="K14" s="26">
        <v>16.850000000000001</v>
      </c>
      <c r="L14" s="26">
        <v>16370.449000000001</v>
      </c>
      <c r="M14" s="27">
        <v>2.1444089476120332</v>
      </c>
      <c r="N14" s="27">
        <v>53.061628321507648</v>
      </c>
      <c r="O14" s="25" t="s">
        <v>2540</v>
      </c>
    </row>
    <row r="15" spans="1:15" ht="20.100000000000001" customHeight="1">
      <c r="A15" s="25" t="s">
        <v>170</v>
      </c>
      <c r="B15" s="342" t="s">
        <v>171</v>
      </c>
      <c r="C15" s="343"/>
      <c r="D15" s="343"/>
      <c r="E15" s="343"/>
      <c r="F15" s="343"/>
      <c r="G15" s="25" t="s">
        <v>14</v>
      </c>
      <c r="H15" s="25" t="s">
        <v>2538</v>
      </c>
      <c r="I15" s="25" t="s">
        <v>28</v>
      </c>
      <c r="J15" s="26">
        <v>156.91999999999999</v>
      </c>
      <c r="K15" s="26">
        <v>83.72</v>
      </c>
      <c r="L15" s="26">
        <v>13137.3424</v>
      </c>
      <c r="M15" s="27">
        <v>1.7208956571932108</v>
      </c>
      <c r="N15" s="27">
        <v>54.782523664318433</v>
      </c>
      <c r="O15" s="25" t="s">
        <v>2540</v>
      </c>
    </row>
    <row r="16" spans="1:15" ht="20.100000000000001" customHeight="1">
      <c r="A16" s="25" t="s">
        <v>335</v>
      </c>
      <c r="B16" s="342" t="s">
        <v>336</v>
      </c>
      <c r="C16" s="343"/>
      <c r="D16" s="343"/>
      <c r="E16" s="343"/>
      <c r="F16" s="343"/>
      <c r="G16" s="25" t="s">
        <v>14</v>
      </c>
      <c r="H16" s="25" t="s">
        <v>2538</v>
      </c>
      <c r="I16" s="25" t="s">
        <v>35</v>
      </c>
      <c r="J16" s="26">
        <v>13</v>
      </c>
      <c r="K16" s="26">
        <v>998.81</v>
      </c>
      <c r="L16" s="26">
        <v>12984.53</v>
      </c>
      <c r="M16" s="27">
        <v>1.7008783517505763</v>
      </c>
      <c r="N16" s="27">
        <v>56.483402016069007</v>
      </c>
      <c r="O16" s="25" t="s">
        <v>2540</v>
      </c>
    </row>
    <row r="17" spans="1:15" ht="20.100000000000001" customHeight="1">
      <c r="A17" s="25" t="s">
        <v>70</v>
      </c>
      <c r="B17" s="342" t="s">
        <v>71</v>
      </c>
      <c r="C17" s="343"/>
      <c r="D17" s="343"/>
      <c r="E17" s="343"/>
      <c r="F17" s="343"/>
      <c r="G17" s="25" t="s">
        <v>14</v>
      </c>
      <c r="H17" s="25" t="s">
        <v>2538</v>
      </c>
      <c r="I17" s="25" t="s">
        <v>28</v>
      </c>
      <c r="J17" s="26">
        <v>87.52</v>
      </c>
      <c r="K17" s="26">
        <v>137.21</v>
      </c>
      <c r="L17" s="26">
        <v>12008.619199999999</v>
      </c>
      <c r="M17" s="27">
        <v>1.5730411829843918</v>
      </c>
      <c r="N17" s="27">
        <v>58.056443303847537</v>
      </c>
      <c r="O17" s="25" t="s">
        <v>2540</v>
      </c>
    </row>
    <row r="18" spans="1:15" ht="27.95" customHeight="1">
      <c r="A18" s="25" t="s">
        <v>86</v>
      </c>
      <c r="B18" s="342" t="s">
        <v>87</v>
      </c>
      <c r="C18" s="343"/>
      <c r="D18" s="343"/>
      <c r="E18" s="343"/>
      <c r="F18" s="343"/>
      <c r="G18" s="25" t="s">
        <v>14</v>
      </c>
      <c r="H18" s="25" t="s">
        <v>2538</v>
      </c>
      <c r="I18" s="25" t="s">
        <v>75</v>
      </c>
      <c r="J18" s="26">
        <v>751.4</v>
      </c>
      <c r="K18" s="26">
        <v>15.81</v>
      </c>
      <c r="L18" s="26">
        <v>11879.634</v>
      </c>
      <c r="M18" s="27">
        <v>1.5561450662688681</v>
      </c>
      <c r="N18" s="27">
        <v>59.612587846145701</v>
      </c>
      <c r="O18" s="25" t="s">
        <v>2540</v>
      </c>
    </row>
    <row r="19" spans="1:15" ht="27.95" customHeight="1">
      <c r="A19" s="25" t="s">
        <v>220</v>
      </c>
      <c r="B19" s="342" t="s">
        <v>221</v>
      </c>
      <c r="C19" s="343"/>
      <c r="D19" s="343"/>
      <c r="E19" s="343"/>
      <c r="F19" s="343"/>
      <c r="G19" s="25" t="s">
        <v>14</v>
      </c>
      <c r="H19" s="25" t="s">
        <v>2538</v>
      </c>
      <c r="I19" s="25" t="s">
        <v>28</v>
      </c>
      <c r="J19" s="26">
        <v>280.75</v>
      </c>
      <c r="K19" s="26">
        <v>42.06</v>
      </c>
      <c r="L19" s="26">
        <v>11808.344999999999</v>
      </c>
      <c r="M19" s="27">
        <v>1.5468067292772369</v>
      </c>
      <c r="N19" s="27">
        <v>61.159395230386323</v>
      </c>
      <c r="O19" s="25" t="s">
        <v>2540</v>
      </c>
    </row>
    <row r="20" spans="1:15" ht="20.100000000000001" customHeight="1">
      <c r="A20" s="25" t="s">
        <v>361</v>
      </c>
      <c r="B20" s="342" t="s">
        <v>362</v>
      </c>
      <c r="C20" s="343"/>
      <c r="D20" s="343"/>
      <c r="E20" s="343"/>
      <c r="F20" s="343"/>
      <c r="G20" s="25" t="s">
        <v>14</v>
      </c>
      <c r="H20" s="25" t="s">
        <v>2538</v>
      </c>
      <c r="I20" s="25" t="s">
        <v>93</v>
      </c>
      <c r="J20" s="26">
        <v>70.88</v>
      </c>
      <c r="K20" s="26">
        <v>166.27</v>
      </c>
      <c r="L20" s="26">
        <v>11785.2176</v>
      </c>
      <c r="M20" s="27">
        <v>1.543777209225893</v>
      </c>
      <c r="N20" s="27">
        <v>62.703172753994643</v>
      </c>
      <c r="O20" s="25" t="s">
        <v>2540</v>
      </c>
    </row>
    <row r="21" spans="1:15" ht="20.100000000000001" customHeight="1">
      <c r="A21" s="25" t="s">
        <v>871</v>
      </c>
      <c r="B21" s="342" t="s">
        <v>872</v>
      </c>
      <c r="C21" s="343"/>
      <c r="D21" s="343"/>
      <c r="E21" s="343"/>
      <c r="F21" s="343"/>
      <c r="G21" s="25" t="s">
        <v>27</v>
      </c>
      <c r="H21" s="25" t="s">
        <v>2536</v>
      </c>
      <c r="I21" s="25" t="s">
        <v>35</v>
      </c>
      <c r="J21" s="26">
        <v>1</v>
      </c>
      <c r="K21" s="26">
        <v>9626.25</v>
      </c>
      <c r="L21" s="26">
        <v>9626.25</v>
      </c>
      <c r="M21" s="27">
        <v>1.2609682625046101</v>
      </c>
      <c r="N21" s="27">
        <v>63.964141016499255</v>
      </c>
      <c r="O21" s="25" t="s">
        <v>2540</v>
      </c>
    </row>
    <row r="22" spans="1:15" ht="20.100000000000001" customHeight="1">
      <c r="A22" s="25" t="s">
        <v>104</v>
      </c>
      <c r="B22" s="342" t="s">
        <v>105</v>
      </c>
      <c r="C22" s="343"/>
      <c r="D22" s="343"/>
      <c r="E22" s="343"/>
      <c r="F22" s="343"/>
      <c r="G22" s="25" t="s">
        <v>14</v>
      </c>
      <c r="H22" s="25" t="s">
        <v>2538</v>
      </c>
      <c r="I22" s="25" t="s">
        <v>28</v>
      </c>
      <c r="J22" s="26">
        <v>144.54</v>
      </c>
      <c r="K22" s="26">
        <v>59.23</v>
      </c>
      <c r="L22" s="26">
        <v>8561.1041999999998</v>
      </c>
      <c r="M22" s="27">
        <v>1.1214419621550364</v>
      </c>
      <c r="N22" s="27">
        <v>65.08558242848504</v>
      </c>
      <c r="O22" s="25" t="s">
        <v>2540</v>
      </c>
    </row>
    <row r="23" spans="1:15" ht="20.100000000000001" customHeight="1">
      <c r="A23" s="25" t="s">
        <v>257</v>
      </c>
      <c r="B23" s="342" t="s">
        <v>258</v>
      </c>
      <c r="C23" s="343"/>
      <c r="D23" s="343"/>
      <c r="E23" s="343"/>
      <c r="F23" s="343"/>
      <c r="G23" s="25" t="s">
        <v>14</v>
      </c>
      <c r="H23" s="25" t="s">
        <v>2538</v>
      </c>
      <c r="I23" s="25" t="s">
        <v>28</v>
      </c>
      <c r="J23" s="26">
        <v>11.83</v>
      </c>
      <c r="K23" s="26">
        <v>609.71</v>
      </c>
      <c r="L23" s="26">
        <v>7212.8693000000003</v>
      </c>
      <c r="M23" s="27">
        <v>0.94483306260421707</v>
      </c>
      <c r="N23" s="27">
        <v>66.03041558278413</v>
      </c>
      <c r="O23" s="25" t="s">
        <v>2540</v>
      </c>
    </row>
    <row r="24" spans="1:15" ht="36" customHeight="1">
      <c r="A24" s="25" t="s">
        <v>153</v>
      </c>
      <c r="B24" s="342" t="s">
        <v>154</v>
      </c>
      <c r="C24" s="343"/>
      <c r="D24" s="343"/>
      <c r="E24" s="343"/>
      <c r="F24" s="343"/>
      <c r="G24" s="25" t="s">
        <v>14</v>
      </c>
      <c r="H24" s="25" t="s">
        <v>2538</v>
      </c>
      <c r="I24" s="25" t="s">
        <v>28</v>
      </c>
      <c r="J24" s="26">
        <v>124.42</v>
      </c>
      <c r="K24" s="26">
        <v>53.48</v>
      </c>
      <c r="L24" s="26">
        <v>6653.9816000000001</v>
      </c>
      <c r="M24" s="27">
        <v>0.87162286631758434</v>
      </c>
      <c r="N24" s="27">
        <v>66.902038239513431</v>
      </c>
      <c r="O24" s="25" t="s">
        <v>2540</v>
      </c>
    </row>
    <row r="25" spans="1:15" ht="20.100000000000001" customHeight="1">
      <c r="A25" s="25" t="s">
        <v>461</v>
      </c>
      <c r="B25" s="342" t="s">
        <v>462</v>
      </c>
      <c r="C25" s="343"/>
      <c r="D25" s="343"/>
      <c r="E25" s="343"/>
      <c r="F25" s="343"/>
      <c r="G25" s="25" t="s">
        <v>27</v>
      </c>
      <c r="H25" s="25" t="s">
        <v>2536</v>
      </c>
      <c r="I25" s="25" t="s">
        <v>28</v>
      </c>
      <c r="J25" s="26">
        <v>8.9499999999999993</v>
      </c>
      <c r="K25" s="26">
        <v>743.4</v>
      </c>
      <c r="L25" s="26">
        <v>6653.43</v>
      </c>
      <c r="M25" s="27">
        <v>0.87155061075663409</v>
      </c>
      <c r="N25" s="27">
        <v>67.773588850270073</v>
      </c>
      <c r="O25" s="25" t="s">
        <v>2540</v>
      </c>
    </row>
    <row r="26" spans="1:15" ht="27.95" customHeight="1">
      <c r="A26" s="25" t="s">
        <v>223</v>
      </c>
      <c r="B26" s="342" t="s">
        <v>224</v>
      </c>
      <c r="C26" s="343"/>
      <c r="D26" s="343"/>
      <c r="E26" s="343"/>
      <c r="F26" s="343"/>
      <c r="G26" s="25" t="s">
        <v>14</v>
      </c>
      <c r="H26" s="25" t="s">
        <v>2538</v>
      </c>
      <c r="I26" s="25" t="s">
        <v>28</v>
      </c>
      <c r="J26" s="26">
        <v>311.56</v>
      </c>
      <c r="K26" s="26">
        <v>20.66</v>
      </c>
      <c r="L26" s="26">
        <v>6436.8296</v>
      </c>
      <c r="M26" s="27">
        <v>0.84317754439685699</v>
      </c>
      <c r="N26" s="27">
        <v>68.616766447063995</v>
      </c>
      <c r="O26" s="25" t="s">
        <v>2540</v>
      </c>
    </row>
    <row r="27" spans="1:15" ht="20.100000000000001" customHeight="1">
      <c r="A27" s="25" t="s">
        <v>150</v>
      </c>
      <c r="B27" s="342" t="s">
        <v>151</v>
      </c>
      <c r="C27" s="343"/>
      <c r="D27" s="343"/>
      <c r="E27" s="343"/>
      <c r="F27" s="343"/>
      <c r="G27" s="25" t="s">
        <v>14</v>
      </c>
      <c r="H27" s="25" t="s">
        <v>2538</v>
      </c>
      <c r="I27" s="25" t="s">
        <v>28</v>
      </c>
      <c r="J27" s="26">
        <v>106.37</v>
      </c>
      <c r="K27" s="26">
        <v>58.6</v>
      </c>
      <c r="L27" s="26">
        <v>6233.2820000000002</v>
      </c>
      <c r="M27" s="27">
        <v>0.81651429925892871</v>
      </c>
      <c r="N27" s="27">
        <v>69.433280484337587</v>
      </c>
      <c r="O27" s="25" t="s">
        <v>2540</v>
      </c>
    </row>
    <row r="28" spans="1:15" ht="27.95" customHeight="1">
      <c r="A28" s="25" t="s">
        <v>183</v>
      </c>
      <c r="B28" s="342" t="s">
        <v>184</v>
      </c>
      <c r="C28" s="343"/>
      <c r="D28" s="343"/>
      <c r="E28" s="343"/>
      <c r="F28" s="343"/>
      <c r="G28" s="25" t="s">
        <v>27</v>
      </c>
      <c r="H28" s="25" t="s">
        <v>2536</v>
      </c>
      <c r="I28" s="25" t="s">
        <v>28</v>
      </c>
      <c r="J28" s="26">
        <v>43.62</v>
      </c>
      <c r="K28" s="26">
        <v>141.13</v>
      </c>
      <c r="L28" s="26">
        <v>6156.0906000000004</v>
      </c>
      <c r="M28" s="27">
        <v>0.80640279108717972</v>
      </c>
      <c r="N28" s="27">
        <v>70.239683196829148</v>
      </c>
      <c r="O28" s="25" t="s">
        <v>2540</v>
      </c>
    </row>
    <row r="29" spans="1:15" ht="20.100000000000001" customHeight="1">
      <c r="A29" s="25" t="s">
        <v>138</v>
      </c>
      <c r="B29" s="342" t="s">
        <v>139</v>
      </c>
      <c r="C29" s="343"/>
      <c r="D29" s="343"/>
      <c r="E29" s="343"/>
      <c r="F29" s="343"/>
      <c r="G29" s="25" t="s">
        <v>27</v>
      </c>
      <c r="H29" s="25" t="s">
        <v>2536</v>
      </c>
      <c r="I29" s="25" t="s">
        <v>28</v>
      </c>
      <c r="J29" s="26">
        <v>100.99</v>
      </c>
      <c r="K29" s="26">
        <v>56.11</v>
      </c>
      <c r="L29" s="26">
        <v>5666.5488999999998</v>
      </c>
      <c r="M29" s="27">
        <v>0.74227641301965042</v>
      </c>
      <c r="N29" s="27">
        <v>70.981959753940743</v>
      </c>
      <c r="O29" s="25" t="s">
        <v>2540</v>
      </c>
    </row>
    <row r="30" spans="1:15" ht="20.100000000000001" customHeight="1">
      <c r="A30" s="25" t="s">
        <v>544</v>
      </c>
      <c r="B30" s="342" t="s">
        <v>545</v>
      </c>
      <c r="C30" s="343"/>
      <c r="D30" s="343"/>
      <c r="E30" s="343"/>
      <c r="F30" s="343"/>
      <c r="G30" s="25" t="s">
        <v>14</v>
      </c>
      <c r="H30" s="25" t="s">
        <v>2538</v>
      </c>
      <c r="I30" s="25" t="s">
        <v>93</v>
      </c>
      <c r="J30" s="26">
        <v>104.12</v>
      </c>
      <c r="K30" s="26">
        <v>53.82</v>
      </c>
      <c r="L30" s="26">
        <v>5603.7384000000002</v>
      </c>
      <c r="M30" s="27">
        <v>0.73404869744483714</v>
      </c>
      <c r="N30" s="27">
        <v>71.71600866097387</v>
      </c>
      <c r="O30" s="25" t="s">
        <v>2540</v>
      </c>
    </row>
    <row r="31" spans="1:15" ht="20.100000000000001" customHeight="1">
      <c r="A31" s="25" t="s">
        <v>64</v>
      </c>
      <c r="B31" s="342" t="s">
        <v>65</v>
      </c>
      <c r="C31" s="343"/>
      <c r="D31" s="343"/>
      <c r="E31" s="343"/>
      <c r="F31" s="343"/>
      <c r="G31" s="25" t="s">
        <v>14</v>
      </c>
      <c r="H31" s="25" t="s">
        <v>2538</v>
      </c>
      <c r="I31" s="25" t="s">
        <v>48</v>
      </c>
      <c r="J31" s="26">
        <v>7.65</v>
      </c>
      <c r="K31" s="26">
        <v>720.17</v>
      </c>
      <c r="L31" s="26">
        <v>5509.3005000000003</v>
      </c>
      <c r="M31" s="27">
        <v>0.72167802405929415</v>
      </c>
      <c r="N31" s="27">
        <v>72.437686619536819</v>
      </c>
      <c r="O31" s="25" t="s">
        <v>2540</v>
      </c>
    </row>
    <row r="32" spans="1:15" ht="20.100000000000001" customHeight="1">
      <c r="A32" s="25" t="s">
        <v>665</v>
      </c>
      <c r="B32" s="342" t="s">
        <v>666</v>
      </c>
      <c r="C32" s="343"/>
      <c r="D32" s="343"/>
      <c r="E32" s="343"/>
      <c r="F32" s="343"/>
      <c r="G32" s="25" t="s">
        <v>14</v>
      </c>
      <c r="H32" s="25" t="s">
        <v>2538</v>
      </c>
      <c r="I32" s="25" t="s">
        <v>93</v>
      </c>
      <c r="J32" s="26">
        <v>489.44</v>
      </c>
      <c r="K32" s="26">
        <v>9.7899999999999991</v>
      </c>
      <c r="L32" s="26">
        <v>4791.6175999999996</v>
      </c>
      <c r="M32" s="27">
        <v>0.62766681933863233</v>
      </c>
      <c r="N32" s="27">
        <v>73.065353753257881</v>
      </c>
      <c r="O32" s="25" t="s">
        <v>2540</v>
      </c>
    </row>
    <row r="33" spans="1:15" ht="20.100000000000001" customHeight="1">
      <c r="A33" s="25" t="s">
        <v>725</v>
      </c>
      <c r="B33" s="342" t="s">
        <v>726</v>
      </c>
      <c r="C33" s="343"/>
      <c r="D33" s="343"/>
      <c r="E33" s="343"/>
      <c r="F33" s="343"/>
      <c r="G33" s="25" t="s">
        <v>27</v>
      </c>
      <c r="H33" s="25" t="s">
        <v>2536</v>
      </c>
      <c r="I33" s="25" t="s">
        <v>35</v>
      </c>
      <c r="J33" s="26">
        <v>19</v>
      </c>
      <c r="K33" s="26">
        <v>248.71</v>
      </c>
      <c r="L33" s="26">
        <v>4725.49</v>
      </c>
      <c r="M33" s="27">
        <v>0.61900458795303581</v>
      </c>
      <c r="N33" s="27">
        <v>73.68435834121091</v>
      </c>
      <c r="O33" s="25" t="s">
        <v>2540</v>
      </c>
    </row>
    <row r="34" spans="1:15" ht="20.100000000000001" customHeight="1">
      <c r="A34" s="25" t="s">
        <v>240</v>
      </c>
      <c r="B34" s="342" t="s">
        <v>241</v>
      </c>
      <c r="C34" s="343"/>
      <c r="D34" s="343"/>
      <c r="E34" s="343"/>
      <c r="F34" s="343"/>
      <c r="G34" s="25" t="s">
        <v>14</v>
      </c>
      <c r="H34" s="25" t="s">
        <v>2538</v>
      </c>
      <c r="I34" s="25" t="s">
        <v>28</v>
      </c>
      <c r="J34" s="26">
        <v>303.31</v>
      </c>
      <c r="K34" s="26">
        <v>14.63</v>
      </c>
      <c r="L34" s="26">
        <v>4437.4252999999999</v>
      </c>
      <c r="M34" s="27">
        <v>0.58127022158524844</v>
      </c>
      <c r="N34" s="27">
        <v>74.265629178461737</v>
      </c>
      <c r="O34" s="25" t="s">
        <v>2540</v>
      </c>
    </row>
    <row r="35" spans="1:15" ht="20.100000000000001" customHeight="1">
      <c r="A35" s="25" t="s">
        <v>659</v>
      </c>
      <c r="B35" s="342" t="s">
        <v>660</v>
      </c>
      <c r="C35" s="343"/>
      <c r="D35" s="343"/>
      <c r="E35" s="343"/>
      <c r="F35" s="343"/>
      <c r="G35" s="25" t="s">
        <v>14</v>
      </c>
      <c r="H35" s="25" t="s">
        <v>2538</v>
      </c>
      <c r="I35" s="25" t="s">
        <v>93</v>
      </c>
      <c r="J35" s="26">
        <v>967.51</v>
      </c>
      <c r="K35" s="26">
        <v>4.38</v>
      </c>
      <c r="L35" s="26">
        <v>4237.6938</v>
      </c>
      <c r="M35" s="27">
        <v>0.55510685760421341</v>
      </c>
      <c r="N35" s="27">
        <v>74.820735538293775</v>
      </c>
      <c r="O35" s="25" t="s">
        <v>2540</v>
      </c>
    </row>
    <row r="36" spans="1:15" ht="27.95" customHeight="1">
      <c r="A36" s="25" t="s">
        <v>201</v>
      </c>
      <c r="B36" s="342" t="s">
        <v>202</v>
      </c>
      <c r="C36" s="343"/>
      <c r="D36" s="343"/>
      <c r="E36" s="343"/>
      <c r="F36" s="343"/>
      <c r="G36" s="25" t="s">
        <v>14</v>
      </c>
      <c r="H36" s="25" t="s">
        <v>2538</v>
      </c>
      <c r="I36" s="25" t="s">
        <v>28</v>
      </c>
      <c r="J36" s="26">
        <v>64.099999999999994</v>
      </c>
      <c r="K36" s="26">
        <v>66.069999999999993</v>
      </c>
      <c r="L36" s="26">
        <v>4235.0870000000004</v>
      </c>
      <c r="M36" s="27">
        <v>0.55476538589231139</v>
      </c>
      <c r="N36" s="27">
        <v>75.375501317164137</v>
      </c>
      <c r="O36" s="25" t="s">
        <v>2540</v>
      </c>
    </row>
    <row r="37" spans="1:15" ht="27.95" customHeight="1">
      <c r="A37" s="25" t="s">
        <v>159</v>
      </c>
      <c r="B37" s="342" t="s">
        <v>160</v>
      </c>
      <c r="C37" s="343"/>
      <c r="D37" s="343"/>
      <c r="E37" s="343"/>
      <c r="F37" s="343"/>
      <c r="G37" s="25" t="s">
        <v>14</v>
      </c>
      <c r="H37" s="25" t="s">
        <v>2538</v>
      </c>
      <c r="I37" s="25" t="s">
        <v>28</v>
      </c>
      <c r="J37" s="26">
        <v>30.96</v>
      </c>
      <c r="K37" s="26">
        <v>131.46</v>
      </c>
      <c r="L37" s="26">
        <v>4070.0016000000001</v>
      </c>
      <c r="M37" s="27">
        <v>0.53314040731780121</v>
      </c>
      <c r="N37" s="27">
        <v>75.90864151489366</v>
      </c>
      <c r="O37" s="25" t="s">
        <v>2540</v>
      </c>
    </row>
    <row r="38" spans="1:15" ht="36" customHeight="1">
      <c r="A38" s="25" t="s">
        <v>195</v>
      </c>
      <c r="B38" s="342" t="s">
        <v>196</v>
      </c>
      <c r="C38" s="343"/>
      <c r="D38" s="343"/>
      <c r="E38" s="343"/>
      <c r="F38" s="343"/>
      <c r="G38" s="25" t="s">
        <v>14</v>
      </c>
      <c r="H38" s="25" t="s">
        <v>2538</v>
      </c>
      <c r="I38" s="25" t="s">
        <v>28</v>
      </c>
      <c r="J38" s="26">
        <v>137.36000000000001</v>
      </c>
      <c r="K38" s="26">
        <v>28.82</v>
      </c>
      <c r="L38" s="26">
        <v>3958.7152000000001</v>
      </c>
      <c r="M38" s="27">
        <v>0.51856270380413871</v>
      </c>
      <c r="N38" s="27">
        <v>76.427204847462633</v>
      </c>
      <c r="O38" s="25" t="s">
        <v>2540</v>
      </c>
    </row>
    <row r="39" spans="1:15" ht="20.100000000000001" customHeight="1">
      <c r="A39" s="25" t="s">
        <v>423</v>
      </c>
      <c r="B39" s="342" t="s">
        <v>424</v>
      </c>
      <c r="C39" s="343"/>
      <c r="D39" s="343"/>
      <c r="E39" s="343"/>
      <c r="F39" s="343"/>
      <c r="G39" s="25" t="s">
        <v>27</v>
      </c>
      <c r="H39" s="25" t="s">
        <v>2536</v>
      </c>
      <c r="I39" s="25" t="s">
        <v>28</v>
      </c>
      <c r="J39" s="26">
        <v>4.29</v>
      </c>
      <c r="K39" s="26">
        <v>880.12</v>
      </c>
      <c r="L39" s="26">
        <v>3775.7148000000002</v>
      </c>
      <c r="M39" s="27">
        <v>0.4945909914108757</v>
      </c>
      <c r="N39" s="27">
        <v>76.921795210108655</v>
      </c>
      <c r="O39" s="25" t="s">
        <v>2540</v>
      </c>
    </row>
    <row r="40" spans="1:15" ht="20.100000000000001" customHeight="1">
      <c r="A40" s="25" t="s">
        <v>807</v>
      </c>
      <c r="B40" s="342" t="s">
        <v>808</v>
      </c>
      <c r="C40" s="343"/>
      <c r="D40" s="343"/>
      <c r="E40" s="343"/>
      <c r="F40" s="343"/>
      <c r="G40" s="25" t="s">
        <v>27</v>
      </c>
      <c r="H40" s="25" t="s">
        <v>2538</v>
      </c>
      <c r="I40" s="25" t="s">
        <v>93</v>
      </c>
      <c r="J40" s="26">
        <v>26.29</v>
      </c>
      <c r="K40" s="26">
        <v>143.49</v>
      </c>
      <c r="L40" s="26">
        <v>3772.3521000000001</v>
      </c>
      <c r="M40" s="27">
        <v>0.49415050233399482</v>
      </c>
      <c r="N40" s="27">
        <v>77.415945437358019</v>
      </c>
      <c r="O40" s="25" t="s">
        <v>2540</v>
      </c>
    </row>
    <row r="41" spans="1:15" ht="15" customHeight="1">
      <c r="A41" s="25" t="s">
        <v>330</v>
      </c>
      <c r="B41" s="342" t="s">
        <v>331</v>
      </c>
      <c r="C41" s="343"/>
      <c r="D41" s="343"/>
      <c r="E41" s="343"/>
      <c r="F41" s="343"/>
      <c r="G41" s="25" t="s">
        <v>14</v>
      </c>
      <c r="H41" s="25" t="s">
        <v>2538</v>
      </c>
      <c r="I41" s="25" t="s">
        <v>48</v>
      </c>
      <c r="J41" s="26">
        <v>42.34</v>
      </c>
      <c r="K41" s="26">
        <v>79.349999999999994</v>
      </c>
      <c r="L41" s="26">
        <v>3359.6790000000001</v>
      </c>
      <c r="M41" s="27">
        <v>0.44009334800189343</v>
      </c>
      <c r="N41" s="27">
        <v>77.856038916352603</v>
      </c>
      <c r="O41" s="25" t="s">
        <v>2540</v>
      </c>
    </row>
    <row r="42" spans="1:15" ht="27.95" customHeight="1">
      <c r="A42" s="25" t="s">
        <v>192</v>
      </c>
      <c r="B42" s="342" t="s">
        <v>193</v>
      </c>
      <c r="C42" s="343"/>
      <c r="D42" s="343"/>
      <c r="E42" s="343"/>
      <c r="F42" s="343"/>
      <c r="G42" s="25" t="s">
        <v>14</v>
      </c>
      <c r="H42" s="25" t="s">
        <v>2538</v>
      </c>
      <c r="I42" s="25" t="s">
        <v>28</v>
      </c>
      <c r="J42" s="26">
        <v>111.14</v>
      </c>
      <c r="K42" s="26">
        <v>30.08</v>
      </c>
      <c r="L42" s="26">
        <v>3343.0911999999998</v>
      </c>
      <c r="M42" s="27">
        <v>0.43792046766481779</v>
      </c>
      <c r="N42" s="27">
        <v>78.293959226826203</v>
      </c>
      <c r="O42" s="25" t="s">
        <v>2540</v>
      </c>
    </row>
    <row r="43" spans="1:15" ht="27.95" customHeight="1">
      <c r="A43" s="25" t="s">
        <v>80</v>
      </c>
      <c r="B43" s="342" t="s">
        <v>81</v>
      </c>
      <c r="C43" s="343"/>
      <c r="D43" s="343"/>
      <c r="E43" s="343"/>
      <c r="F43" s="343"/>
      <c r="G43" s="25" t="s">
        <v>14</v>
      </c>
      <c r="H43" s="25" t="s">
        <v>2538</v>
      </c>
      <c r="I43" s="25" t="s">
        <v>75</v>
      </c>
      <c r="J43" s="26">
        <v>164.92</v>
      </c>
      <c r="K43" s="26">
        <v>19.68</v>
      </c>
      <c r="L43" s="26">
        <v>3245.6255999999998</v>
      </c>
      <c r="M43" s="27">
        <v>0.42515318774938143</v>
      </c>
      <c r="N43" s="27">
        <v>78.719112990943373</v>
      </c>
      <c r="O43" s="25" t="s">
        <v>2540</v>
      </c>
    </row>
    <row r="44" spans="1:15" ht="27.95" customHeight="1">
      <c r="A44" s="25" t="s">
        <v>429</v>
      </c>
      <c r="B44" s="342" t="s">
        <v>2541</v>
      </c>
      <c r="C44" s="343"/>
      <c r="D44" s="343"/>
      <c r="E44" s="343"/>
      <c r="F44" s="343"/>
      <c r="G44" s="25" t="s">
        <v>14</v>
      </c>
      <c r="H44" s="25" t="s">
        <v>2538</v>
      </c>
      <c r="I44" s="25" t="s">
        <v>35</v>
      </c>
      <c r="J44" s="26">
        <v>8</v>
      </c>
      <c r="K44" s="26">
        <v>405.34</v>
      </c>
      <c r="L44" s="26">
        <v>3242.72</v>
      </c>
      <c r="M44" s="27">
        <v>0.42477257542542002</v>
      </c>
      <c r="N44" s="27">
        <v>79.14388556636878</v>
      </c>
      <c r="O44" s="25" t="s">
        <v>2540</v>
      </c>
    </row>
    <row r="45" spans="1:15" ht="27.95" customHeight="1">
      <c r="A45" s="25" t="s">
        <v>482</v>
      </c>
      <c r="B45" s="342" t="s">
        <v>483</v>
      </c>
      <c r="C45" s="343"/>
      <c r="D45" s="343"/>
      <c r="E45" s="343"/>
      <c r="F45" s="343"/>
      <c r="G45" s="25" t="s">
        <v>27</v>
      </c>
      <c r="H45" s="25" t="s">
        <v>2536</v>
      </c>
      <c r="I45" s="25" t="s">
        <v>35</v>
      </c>
      <c r="J45" s="26">
        <v>1</v>
      </c>
      <c r="K45" s="26">
        <v>3172.5</v>
      </c>
      <c r="L45" s="26">
        <v>3172.5</v>
      </c>
      <c r="M45" s="27">
        <v>0.41557426960611615</v>
      </c>
      <c r="N45" s="27">
        <v>79.559459835974891</v>
      </c>
      <c r="O45" s="25" t="s">
        <v>2540</v>
      </c>
    </row>
    <row r="46" spans="1:15" ht="20.100000000000001" customHeight="1">
      <c r="A46" s="25" t="s">
        <v>263</v>
      </c>
      <c r="B46" s="342" t="s">
        <v>264</v>
      </c>
      <c r="C46" s="343"/>
      <c r="D46" s="343"/>
      <c r="E46" s="343"/>
      <c r="F46" s="343"/>
      <c r="G46" s="25" t="s">
        <v>14</v>
      </c>
      <c r="H46" s="25" t="s">
        <v>2538</v>
      </c>
      <c r="I46" s="25" t="s">
        <v>93</v>
      </c>
      <c r="J46" s="26">
        <v>18.899999999999999</v>
      </c>
      <c r="K46" s="26">
        <v>164.66</v>
      </c>
      <c r="L46" s="26">
        <v>3112.0740000000001</v>
      </c>
      <c r="M46" s="27">
        <v>0.40765890607098015</v>
      </c>
      <c r="N46" s="27">
        <v>79.967118218075171</v>
      </c>
      <c r="O46" s="25" t="s">
        <v>2540</v>
      </c>
    </row>
    <row r="47" spans="1:15" ht="20.100000000000001" customHeight="1">
      <c r="A47" s="28" t="s">
        <v>162</v>
      </c>
      <c r="B47" s="328" t="s">
        <v>163</v>
      </c>
      <c r="C47" s="329"/>
      <c r="D47" s="329"/>
      <c r="E47" s="329"/>
      <c r="F47" s="329"/>
      <c r="G47" s="28" t="s">
        <v>27</v>
      </c>
      <c r="H47" s="28" t="s">
        <v>2536</v>
      </c>
      <c r="I47" s="28" t="s">
        <v>28</v>
      </c>
      <c r="J47" s="29">
        <v>145.32</v>
      </c>
      <c r="K47" s="29">
        <v>20.11</v>
      </c>
      <c r="L47" s="29">
        <v>2922.3852000000002</v>
      </c>
      <c r="M47" s="30">
        <v>0.38281106225302564</v>
      </c>
      <c r="N47" s="30">
        <v>80.349929909093049</v>
      </c>
      <c r="O47" s="28" t="s">
        <v>2542</v>
      </c>
    </row>
    <row r="48" spans="1:15" ht="27.95" customHeight="1">
      <c r="A48" s="28" t="s">
        <v>58</v>
      </c>
      <c r="B48" s="328" t="s">
        <v>2543</v>
      </c>
      <c r="C48" s="329"/>
      <c r="D48" s="329"/>
      <c r="E48" s="329"/>
      <c r="F48" s="329"/>
      <c r="G48" s="28" t="s">
        <v>14</v>
      </c>
      <c r="H48" s="28" t="s">
        <v>2538</v>
      </c>
      <c r="I48" s="28" t="s">
        <v>48</v>
      </c>
      <c r="J48" s="29">
        <v>3.13</v>
      </c>
      <c r="K48" s="29">
        <v>931.05</v>
      </c>
      <c r="L48" s="29">
        <v>2914.1864999999998</v>
      </c>
      <c r="M48" s="30">
        <v>0.38173709258739291</v>
      </c>
      <c r="N48" s="30">
        <v>80.73166746015481</v>
      </c>
      <c r="O48" s="28" t="s">
        <v>2542</v>
      </c>
    </row>
    <row r="49" spans="1:15" ht="15" customHeight="1">
      <c r="A49" s="28" t="s">
        <v>327</v>
      </c>
      <c r="B49" s="328" t="s">
        <v>328</v>
      </c>
      <c r="C49" s="329"/>
      <c r="D49" s="329"/>
      <c r="E49" s="329"/>
      <c r="F49" s="329"/>
      <c r="G49" s="28" t="s">
        <v>14</v>
      </c>
      <c r="H49" s="28" t="s">
        <v>2538</v>
      </c>
      <c r="I49" s="28" t="s">
        <v>48</v>
      </c>
      <c r="J49" s="29">
        <v>78.84</v>
      </c>
      <c r="K49" s="29">
        <v>36.56</v>
      </c>
      <c r="L49" s="29">
        <v>2882.3904000000002</v>
      </c>
      <c r="M49" s="30">
        <v>0.37757203631195624</v>
      </c>
      <c r="N49" s="30">
        <v>81.109239444069701</v>
      </c>
      <c r="O49" s="28" t="s">
        <v>2542</v>
      </c>
    </row>
    <row r="50" spans="1:15" ht="20.100000000000001" customHeight="1">
      <c r="A50" s="28" t="s">
        <v>524</v>
      </c>
      <c r="B50" s="328" t="s">
        <v>525</v>
      </c>
      <c r="C50" s="329"/>
      <c r="D50" s="329"/>
      <c r="E50" s="329"/>
      <c r="F50" s="329"/>
      <c r="G50" s="28" t="s">
        <v>14</v>
      </c>
      <c r="H50" s="28" t="s">
        <v>2538</v>
      </c>
      <c r="I50" s="28" t="s">
        <v>93</v>
      </c>
      <c r="J50" s="29">
        <v>353.7</v>
      </c>
      <c r="K50" s="29">
        <v>8.1199999999999992</v>
      </c>
      <c r="L50" s="29">
        <v>2872.0439999999999</v>
      </c>
      <c r="M50" s="30">
        <v>0.37621673367269604</v>
      </c>
      <c r="N50" s="30">
        <v>81.48545565377168</v>
      </c>
      <c r="O50" s="28" t="s">
        <v>2542</v>
      </c>
    </row>
    <row r="51" spans="1:15" ht="27.95" customHeight="1">
      <c r="A51" s="28" t="s">
        <v>77</v>
      </c>
      <c r="B51" s="328" t="s">
        <v>78</v>
      </c>
      <c r="C51" s="329"/>
      <c r="D51" s="329"/>
      <c r="E51" s="329"/>
      <c r="F51" s="329"/>
      <c r="G51" s="28" t="s">
        <v>14</v>
      </c>
      <c r="H51" s="28" t="s">
        <v>2538</v>
      </c>
      <c r="I51" s="28" t="s">
        <v>75</v>
      </c>
      <c r="J51" s="29">
        <v>130.35</v>
      </c>
      <c r="K51" s="29">
        <v>21.96</v>
      </c>
      <c r="L51" s="29">
        <v>2862.4859999999999</v>
      </c>
      <c r="M51" s="30">
        <v>0.37496470566043594</v>
      </c>
      <c r="N51" s="30">
        <v>81.860420883402838</v>
      </c>
      <c r="O51" s="28" t="s">
        <v>2542</v>
      </c>
    </row>
    <row r="52" spans="1:15" ht="20.100000000000001" customHeight="1">
      <c r="A52" s="28" t="s">
        <v>722</v>
      </c>
      <c r="B52" s="328" t="s">
        <v>723</v>
      </c>
      <c r="C52" s="329"/>
      <c r="D52" s="329"/>
      <c r="E52" s="329"/>
      <c r="F52" s="329"/>
      <c r="G52" s="28" t="s">
        <v>27</v>
      </c>
      <c r="H52" s="28" t="s">
        <v>2536</v>
      </c>
      <c r="I52" s="28" t="s">
        <v>35</v>
      </c>
      <c r="J52" s="29">
        <v>12</v>
      </c>
      <c r="K52" s="29">
        <v>238.06</v>
      </c>
      <c r="L52" s="29">
        <v>2856.72</v>
      </c>
      <c r="M52" s="30">
        <v>0.37420940188153956</v>
      </c>
      <c r="N52" s="30">
        <v>82.234630285284368</v>
      </c>
      <c r="O52" s="28" t="s">
        <v>2542</v>
      </c>
    </row>
    <row r="53" spans="1:15" ht="20.100000000000001" customHeight="1">
      <c r="A53" s="28" t="s">
        <v>147</v>
      </c>
      <c r="B53" s="328" t="s">
        <v>148</v>
      </c>
      <c r="C53" s="329"/>
      <c r="D53" s="329"/>
      <c r="E53" s="329"/>
      <c r="F53" s="329"/>
      <c r="G53" s="28" t="s">
        <v>14</v>
      </c>
      <c r="H53" s="28" t="s">
        <v>2538</v>
      </c>
      <c r="I53" s="28" t="s">
        <v>28</v>
      </c>
      <c r="J53" s="29">
        <v>42.85</v>
      </c>
      <c r="K53" s="29">
        <v>66.650000000000006</v>
      </c>
      <c r="L53" s="29">
        <v>2855.9524999999999</v>
      </c>
      <c r="M53" s="30">
        <v>0.37410886500150087</v>
      </c>
      <c r="N53" s="30">
        <v>82.608738822804185</v>
      </c>
      <c r="O53" s="28" t="s">
        <v>2542</v>
      </c>
    </row>
    <row r="54" spans="1:15" ht="27.95" customHeight="1">
      <c r="A54" s="28" t="s">
        <v>73</v>
      </c>
      <c r="B54" s="328" t="s">
        <v>74</v>
      </c>
      <c r="C54" s="329"/>
      <c r="D54" s="329"/>
      <c r="E54" s="329"/>
      <c r="F54" s="329"/>
      <c r="G54" s="28" t="s">
        <v>14</v>
      </c>
      <c r="H54" s="28" t="s">
        <v>2538</v>
      </c>
      <c r="I54" s="28" t="s">
        <v>75</v>
      </c>
      <c r="J54" s="29">
        <v>122.35</v>
      </c>
      <c r="K54" s="29">
        <v>23.16</v>
      </c>
      <c r="L54" s="29">
        <v>2833.6260000000002</v>
      </c>
      <c r="M54" s="30">
        <v>0.37118425698562668</v>
      </c>
      <c r="N54" s="30">
        <v>82.979923603760511</v>
      </c>
      <c r="O54" s="28" t="s">
        <v>2542</v>
      </c>
    </row>
    <row r="55" spans="1:15" ht="27.95" customHeight="1">
      <c r="A55" s="28" t="s">
        <v>364</v>
      </c>
      <c r="B55" s="328" t="s">
        <v>365</v>
      </c>
      <c r="C55" s="329"/>
      <c r="D55" s="329"/>
      <c r="E55" s="329"/>
      <c r="F55" s="329"/>
      <c r="G55" s="28" t="s">
        <v>14</v>
      </c>
      <c r="H55" s="28" t="s">
        <v>2538</v>
      </c>
      <c r="I55" s="28" t="s">
        <v>93</v>
      </c>
      <c r="J55" s="29">
        <v>41.7</v>
      </c>
      <c r="K55" s="29">
        <v>67.92</v>
      </c>
      <c r="L55" s="29">
        <v>2832.2640000000001</v>
      </c>
      <c r="M55" s="30">
        <v>0.37100584495876976</v>
      </c>
      <c r="N55" s="30">
        <v>83.350928924748573</v>
      </c>
      <c r="O55" s="28" t="s">
        <v>2542</v>
      </c>
    </row>
    <row r="56" spans="1:15" ht="20.100000000000001" customHeight="1">
      <c r="A56" s="28" t="s">
        <v>527</v>
      </c>
      <c r="B56" s="328" t="s">
        <v>528</v>
      </c>
      <c r="C56" s="329"/>
      <c r="D56" s="329"/>
      <c r="E56" s="329"/>
      <c r="F56" s="329"/>
      <c r="G56" s="28" t="s">
        <v>14</v>
      </c>
      <c r="H56" s="28" t="s">
        <v>2538</v>
      </c>
      <c r="I56" s="28" t="s">
        <v>93</v>
      </c>
      <c r="J56" s="29">
        <v>91.42</v>
      </c>
      <c r="K56" s="29">
        <v>29.82</v>
      </c>
      <c r="L56" s="29">
        <v>2726.1444000000001</v>
      </c>
      <c r="M56" s="30">
        <v>0.35710495441160089</v>
      </c>
      <c r="N56" s="30">
        <v>83.708033302792401</v>
      </c>
      <c r="O56" s="28" t="s">
        <v>2542</v>
      </c>
    </row>
    <row r="57" spans="1:15" ht="27.95" customHeight="1">
      <c r="A57" s="28" t="s">
        <v>67</v>
      </c>
      <c r="B57" s="328" t="s">
        <v>68</v>
      </c>
      <c r="C57" s="329"/>
      <c r="D57" s="329"/>
      <c r="E57" s="329"/>
      <c r="F57" s="329"/>
      <c r="G57" s="28" t="s">
        <v>14</v>
      </c>
      <c r="H57" s="28" t="s">
        <v>2538</v>
      </c>
      <c r="I57" s="28" t="s">
        <v>28</v>
      </c>
      <c r="J57" s="29">
        <v>21.24</v>
      </c>
      <c r="K57" s="29">
        <v>126.93</v>
      </c>
      <c r="L57" s="29">
        <v>2695.9931999999999</v>
      </c>
      <c r="M57" s="30">
        <v>0.35315536799150699</v>
      </c>
      <c r="N57" s="30">
        <v>84.061188251607319</v>
      </c>
      <c r="O57" s="28" t="s">
        <v>2542</v>
      </c>
    </row>
    <row r="58" spans="1:15" ht="15" customHeight="1">
      <c r="A58" s="28" t="s">
        <v>781</v>
      </c>
      <c r="B58" s="328" t="s">
        <v>782</v>
      </c>
      <c r="C58" s="329"/>
      <c r="D58" s="329"/>
      <c r="E58" s="329"/>
      <c r="F58" s="329"/>
      <c r="G58" s="28" t="s">
        <v>14</v>
      </c>
      <c r="H58" s="28" t="s">
        <v>2538</v>
      </c>
      <c r="I58" s="28" t="s">
        <v>28</v>
      </c>
      <c r="J58" s="29">
        <v>4.63</v>
      </c>
      <c r="K58" s="29">
        <v>564.59</v>
      </c>
      <c r="L58" s="29">
        <v>2614.0517</v>
      </c>
      <c r="M58" s="30">
        <v>0.34242163150200983</v>
      </c>
      <c r="N58" s="30">
        <v>84.403609660421793</v>
      </c>
      <c r="O58" s="28" t="s">
        <v>2542</v>
      </c>
    </row>
    <row r="59" spans="1:15" ht="27.95" customHeight="1">
      <c r="A59" s="28" t="s">
        <v>83</v>
      </c>
      <c r="B59" s="328" t="s">
        <v>84</v>
      </c>
      <c r="C59" s="329"/>
      <c r="D59" s="329"/>
      <c r="E59" s="329"/>
      <c r="F59" s="329"/>
      <c r="G59" s="28" t="s">
        <v>14</v>
      </c>
      <c r="H59" s="28" t="s">
        <v>2538</v>
      </c>
      <c r="I59" s="28" t="s">
        <v>75</v>
      </c>
      <c r="J59" s="29">
        <v>150.52000000000001</v>
      </c>
      <c r="K59" s="29">
        <v>16.62</v>
      </c>
      <c r="L59" s="29">
        <v>2501.6424000000002</v>
      </c>
      <c r="M59" s="30">
        <v>0.32769683631069868</v>
      </c>
      <c r="N59" s="30">
        <v>84.731306182350068</v>
      </c>
      <c r="O59" s="28" t="s">
        <v>2542</v>
      </c>
    </row>
    <row r="60" spans="1:15" ht="36" customHeight="1">
      <c r="A60" s="28" t="s">
        <v>285</v>
      </c>
      <c r="B60" s="328" t="s">
        <v>286</v>
      </c>
      <c r="C60" s="329"/>
      <c r="D60" s="329"/>
      <c r="E60" s="329"/>
      <c r="F60" s="329"/>
      <c r="G60" s="28" t="s">
        <v>14</v>
      </c>
      <c r="H60" s="28" t="s">
        <v>2538</v>
      </c>
      <c r="I60" s="28" t="s">
        <v>93</v>
      </c>
      <c r="J60" s="29">
        <v>59.19</v>
      </c>
      <c r="K60" s="29">
        <v>40.96</v>
      </c>
      <c r="L60" s="29">
        <v>2424.4223999999999</v>
      </c>
      <c r="M60" s="30">
        <v>0.31758158174837109</v>
      </c>
      <c r="N60" s="30">
        <v>85.048887449716005</v>
      </c>
      <c r="O60" s="28" t="s">
        <v>2542</v>
      </c>
    </row>
    <row r="61" spans="1:15" ht="20.100000000000001" customHeight="1">
      <c r="A61" s="28" t="s">
        <v>141</v>
      </c>
      <c r="B61" s="328" t="s">
        <v>142</v>
      </c>
      <c r="C61" s="329"/>
      <c r="D61" s="329"/>
      <c r="E61" s="329"/>
      <c r="F61" s="329"/>
      <c r="G61" s="28" t="s">
        <v>14</v>
      </c>
      <c r="H61" s="28" t="s">
        <v>2538</v>
      </c>
      <c r="I61" s="28" t="s">
        <v>28</v>
      </c>
      <c r="J61" s="29">
        <v>100.99</v>
      </c>
      <c r="K61" s="29">
        <v>22.7</v>
      </c>
      <c r="L61" s="29">
        <v>2292.473</v>
      </c>
      <c r="M61" s="30">
        <v>0.3002971765379801</v>
      </c>
      <c r="N61" s="30">
        <v>85.349184233275963</v>
      </c>
      <c r="O61" s="28" t="s">
        <v>2542</v>
      </c>
    </row>
    <row r="62" spans="1:15" ht="20.100000000000001" customHeight="1">
      <c r="A62" s="28" t="s">
        <v>447</v>
      </c>
      <c r="B62" s="328" t="s">
        <v>448</v>
      </c>
      <c r="C62" s="329"/>
      <c r="D62" s="329"/>
      <c r="E62" s="329"/>
      <c r="F62" s="329"/>
      <c r="G62" s="28" t="s">
        <v>27</v>
      </c>
      <c r="H62" s="28" t="s">
        <v>2536</v>
      </c>
      <c r="I62" s="28" t="s">
        <v>35</v>
      </c>
      <c r="J62" s="29">
        <v>2</v>
      </c>
      <c r="K62" s="29">
        <v>1142.99</v>
      </c>
      <c r="L62" s="29">
        <v>2285.98</v>
      </c>
      <c r="M62" s="30">
        <v>0.29944664108248681</v>
      </c>
      <c r="N62" s="30">
        <v>85.648630874358446</v>
      </c>
      <c r="O62" s="28" t="s">
        <v>2542</v>
      </c>
    </row>
    <row r="63" spans="1:15" ht="27.95" customHeight="1">
      <c r="A63" s="28" t="s">
        <v>124</v>
      </c>
      <c r="B63" s="328" t="s">
        <v>125</v>
      </c>
      <c r="C63" s="329"/>
      <c r="D63" s="329"/>
      <c r="E63" s="329"/>
      <c r="F63" s="329"/>
      <c r="G63" s="28" t="s">
        <v>14</v>
      </c>
      <c r="H63" s="28" t="s">
        <v>2538</v>
      </c>
      <c r="I63" s="28" t="s">
        <v>28</v>
      </c>
      <c r="J63" s="29">
        <v>22.71</v>
      </c>
      <c r="K63" s="29">
        <v>100.54</v>
      </c>
      <c r="L63" s="29">
        <v>2283.2633999999998</v>
      </c>
      <c r="M63" s="30">
        <v>0.29909078637458703</v>
      </c>
      <c r="N63" s="30">
        <v>85.94772121535793</v>
      </c>
      <c r="O63" s="28" t="s">
        <v>2542</v>
      </c>
    </row>
    <row r="64" spans="1:15" ht="20.100000000000001" customHeight="1">
      <c r="A64" s="28" t="s">
        <v>95</v>
      </c>
      <c r="B64" s="328" t="s">
        <v>96</v>
      </c>
      <c r="C64" s="329"/>
      <c r="D64" s="329"/>
      <c r="E64" s="329"/>
      <c r="F64" s="329"/>
      <c r="G64" s="28" t="s">
        <v>14</v>
      </c>
      <c r="H64" s="28" t="s">
        <v>2538</v>
      </c>
      <c r="I64" s="28" t="s">
        <v>93</v>
      </c>
      <c r="J64" s="29">
        <v>13.4</v>
      </c>
      <c r="K64" s="29">
        <v>169.65</v>
      </c>
      <c r="L64" s="29">
        <v>2273.31</v>
      </c>
      <c r="M64" s="30">
        <v>0.29778696385761388</v>
      </c>
      <c r="N64" s="30">
        <v>86.245508179215548</v>
      </c>
      <c r="O64" s="28" t="s">
        <v>2542</v>
      </c>
    </row>
    <row r="65" spans="1:15" ht="20.100000000000001" customHeight="1">
      <c r="A65" s="28" t="s">
        <v>409</v>
      </c>
      <c r="B65" s="328" t="s">
        <v>410</v>
      </c>
      <c r="C65" s="329"/>
      <c r="D65" s="329"/>
      <c r="E65" s="329"/>
      <c r="F65" s="329"/>
      <c r="G65" s="28" t="s">
        <v>14</v>
      </c>
      <c r="H65" s="28" t="s">
        <v>2538</v>
      </c>
      <c r="I65" s="28" t="s">
        <v>93</v>
      </c>
      <c r="J65" s="29">
        <v>74.23</v>
      </c>
      <c r="K65" s="29">
        <v>29.1</v>
      </c>
      <c r="L65" s="29">
        <v>2160.0929999999998</v>
      </c>
      <c r="M65" s="30">
        <v>0.28295636588062545</v>
      </c>
      <c r="N65" s="30">
        <v>86.528464152118147</v>
      </c>
      <c r="O65" s="28" t="s">
        <v>2542</v>
      </c>
    </row>
    <row r="66" spans="1:15" ht="36" customHeight="1">
      <c r="A66" s="28" t="s">
        <v>198</v>
      </c>
      <c r="B66" s="328" t="s">
        <v>199</v>
      </c>
      <c r="C66" s="329"/>
      <c r="D66" s="329"/>
      <c r="E66" s="329"/>
      <c r="F66" s="329"/>
      <c r="G66" s="28" t="s">
        <v>14</v>
      </c>
      <c r="H66" s="28" t="s">
        <v>2538</v>
      </c>
      <c r="I66" s="28" t="s">
        <v>28</v>
      </c>
      <c r="J66" s="29">
        <v>80.47</v>
      </c>
      <c r="K66" s="29">
        <v>25.31</v>
      </c>
      <c r="L66" s="29">
        <v>2036.6957</v>
      </c>
      <c r="M66" s="30">
        <v>0.26679222314812218</v>
      </c>
      <c r="N66" s="30">
        <v>86.795256938534763</v>
      </c>
      <c r="O66" s="28" t="s">
        <v>2542</v>
      </c>
    </row>
    <row r="67" spans="1:15" ht="20.100000000000001" customHeight="1">
      <c r="A67" s="28" t="s">
        <v>668</v>
      </c>
      <c r="B67" s="328" t="s">
        <v>669</v>
      </c>
      <c r="C67" s="329"/>
      <c r="D67" s="329"/>
      <c r="E67" s="329"/>
      <c r="F67" s="329"/>
      <c r="G67" s="28" t="s">
        <v>14</v>
      </c>
      <c r="H67" s="28" t="s">
        <v>2538</v>
      </c>
      <c r="I67" s="28" t="s">
        <v>93</v>
      </c>
      <c r="J67" s="29">
        <v>123.6</v>
      </c>
      <c r="K67" s="29">
        <v>16.149999999999999</v>
      </c>
      <c r="L67" s="29">
        <v>1996.14</v>
      </c>
      <c r="M67" s="30">
        <v>0.261479723414201</v>
      </c>
      <c r="N67" s="30">
        <v>87.056736661948975</v>
      </c>
      <c r="O67" s="28" t="s">
        <v>2542</v>
      </c>
    </row>
    <row r="68" spans="1:15" ht="27.95" customHeight="1">
      <c r="A68" s="28" t="s">
        <v>500</v>
      </c>
      <c r="B68" s="328" t="s">
        <v>501</v>
      </c>
      <c r="C68" s="329"/>
      <c r="D68" s="329"/>
      <c r="E68" s="329"/>
      <c r="F68" s="329"/>
      <c r="G68" s="28" t="s">
        <v>27</v>
      </c>
      <c r="H68" s="28" t="s">
        <v>2536</v>
      </c>
      <c r="I68" s="28" t="s">
        <v>35</v>
      </c>
      <c r="J68" s="29">
        <v>2</v>
      </c>
      <c r="K68" s="29">
        <v>996.59</v>
      </c>
      <c r="L68" s="29">
        <v>1993.18</v>
      </c>
      <c r="M68" s="30">
        <v>0.26109198508857956</v>
      </c>
      <c r="N68" s="30">
        <v>87.317828647037544</v>
      </c>
      <c r="O68" s="28" t="s">
        <v>2542</v>
      </c>
    </row>
    <row r="69" spans="1:15" ht="15" customHeight="1">
      <c r="A69" s="28" t="s">
        <v>173</v>
      </c>
      <c r="B69" s="328" t="s">
        <v>174</v>
      </c>
      <c r="C69" s="329"/>
      <c r="D69" s="329"/>
      <c r="E69" s="329"/>
      <c r="F69" s="329"/>
      <c r="G69" s="28" t="s">
        <v>14</v>
      </c>
      <c r="H69" s="28" t="s">
        <v>2538</v>
      </c>
      <c r="I69" s="28" t="s">
        <v>93</v>
      </c>
      <c r="J69" s="29">
        <v>157.25</v>
      </c>
      <c r="K69" s="29">
        <v>12.57</v>
      </c>
      <c r="L69" s="29">
        <v>1976.6324999999999</v>
      </c>
      <c r="M69" s="30">
        <v>0.25892438375641025</v>
      </c>
      <c r="N69" s="30">
        <v>87.576752703312252</v>
      </c>
      <c r="O69" s="28" t="s">
        <v>2542</v>
      </c>
    </row>
    <row r="70" spans="1:15" ht="20.100000000000001" customHeight="1">
      <c r="A70" s="28" t="s">
        <v>393</v>
      </c>
      <c r="B70" s="328" t="s">
        <v>394</v>
      </c>
      <c r="C70" s="329"/>
      <c r="D70" s="329"/>
      <c r="E70" s="329"/>
      <c r="F70" s="329"/>
      <c r="G70" s="28" t="s">
        <v>14</v>
      </c>
      <c r="H70" s="28" t="s">
        <v>2538</v>
      </c>
      <c r="I70" s="28" t="s">
        <v>35</v>
      </c>
      <c r="J70" s="29">
        <v>2</v>
      </c>
      <c r="K70" s="29">
        <v>978.1</v>
      </c>
      <c r="L70" s="29">
        <v>1956.2</v>
      </c>
      <c r="M70" s="30">
        <v>0.25624787587186271</v>
      </c>
      <c r="N70" s="30">
        <v>87.83300057918413</v>
      </c>
      <c r="O70" s="28" t="s">
        <v>2542</v>
      </c>
    </row>
    <row r="71" spans="1:15" ht="27.95" customHeight="1">
      <c r="A71" s="28" t="s">
        <v>204</v>
      </c>
      <c r="B71" s="328" t="s">
        <v>205</v>
      </c>
      <c r="C71" s="329"/>
      <c r="D71" s="329"/>
      <c r="E71" s="329"/>
      <c r="F71" s="329"/>
      <c r="G71" s="28" t="s">
        <v>14</v>
      </c>
      <c r="H71" s="28" t="s">
        <v>2538</v>
      </c>
      <c r="I71" s="28" t="s">
        <v>28</v>
      </c>
      <c r="J71" s="29">
        <v>40.799999999999997</v>
      </c>
      <c r="K71" s="29">
        <v>47.69</v>
      </c>
      <c r="L71" s="29">
        <v>1945.752</v>
      </c>
      <c r="M71" s="30">
        <v>0.254879264376561</v>
      </c>
      <c r="N71" s="30">
        <v>88.087879581575336</v>
      </c>
      <c r="O71" s="28" t="s">
        <v>2542</v>
      </c>
    </row>
    <row r="72" spans="1:15" ht="20.100000000000001" customHeight="1">
      <c r="A72" s="28" t="s">
        <v>509</v>
      </c>
      <c r="B72" s="328" t="s">
        <v>510</v>
      </c>
      <c r="C72" s="329"/>
      <c r="D72" s="329"/>
      <c r="E72" s="329"/>
      <c r="F72" s="329"/>
      <c r="G72" s="28" t="s">
        <v>27</v>
      </c>
      <c r="H72" s="28" t="s">
        <v>2536</v>
      </c>
      <c r="I72" s="28" t="s">
        <v>35</v>
      </c>
      <c r="J72" s="29">
        <v>2</v>
      </c>
      <c r="K72" s="29">
        <v>961.04</v>
      </c>
      <c r="L72" s="29">
        <v>1922.08</v>
      </c>
      <c r="M72" s="30">
        <v>0.25177840571300986</v>
      </c>
      <c r="N72" s="30">
        <v>88.339657987288348</v>
      </c>
      <c r="O72" s="28" t="s">
        <v>2542</v>
      </c>
    </row>
    <row r="73" spans="1:15" ht="27.95" customHeight="1">
      <c r="A73" s="28" t="s">
        <v>458</v>
      </c>
      <c r="B73" s="328" t="s">
        <v>459</v>
      </c>
      <c r="C73" s="329"/>
      <c r="D73" s="329"/>
      <c r="E73" s="329"/>
      <c r="F73" s="329"/>
      <c r="G73" s="28" t="s">
        <v>27</v>
      </c>
      <c r="H73" s="28" t="s">
        <v>2536</v>
      </c>
      <c r="I73" s="28" t="s">
        <v>35</v>
      </c>
      <c r="J73" s="29">
        <v>9</v>
      </c>
      <c r="K73" s="29">
        <v>209.73</v>
      </c>
      <c r="L73" s="29">
        <v>1887.57</v>
      </c>
      <c r="M73" s="30">
        <v>0.24725784840990284</v>
      </c>
      <c r="N73" s="30">
        <v>88.58691583569825</v>
      </c>
      <c r="O73" s="28" t="s">
        <v>2542</v>
      </c>
    </row>
    <row r="74" spans="1:15" ht="27.95" customHeight="1">
      <c r="A74" s="28" t="s">
        <v>207</v>
      </c>
      <c r="B74" s="328" t="s">
        <v>2544</v>
      </c>
      <c r="C74" s="329"/>
      <c r="D74" s="329"/>
      <c r="E74" s="329"/>
      <c r="F74" s="329"/>
      <c r="G74" s="28" t="s">
        <v>14</v>
      </c>
      <c r="H74" s="28" t="s">
        <v>2538</v>
      </c>
      <c r="I74" s="28" t="s">
        <v>28</v>
      </c>
      <c r="J74" s="29">
        <v>362.22</v>
      </c>
      <c r="K74" s="29">
        <v>5.0599999999999996</v>
      </c>
      <c r="L74" s="29">
        <v>1832.8332</v>
      </c>
      <c r="M74" s="30">
        <v>0.24008772841602544</v>
      </c>
      <c r="N74" s="30">
        <v>88.827003144937706</v>
      </c>
      <c r="O74" s="28" t="s">
        <v>2542</v>
      </c>
    </row>
    <row r="75" spans="1:15" ht="20.100000000000001" customHeight="1">
      <c r="A75" s="28" t="s">
        <v>2545</v>
      </c>
      <c r="B75" s="328" t="s">
        <v>232</v>
      </c>
      <c r="C75" s="329"/>
      <c r="D75" s="329"/>
      <c r="E75" s="329"/>
      <c r="F75" s="329"/>
      <c r="G75" s="28" t="s">
        <v>27</v>
      </c>
      <c r="H75" s="28" t="s">
        <v>2538</v>
      </c>
      <c r="I75" s="28" t="s">
        <v>233</v>
      </c>
      <c r="J75" s="29">
        <v>100.99</v>
      </c>
      <c r="K75" s="29">
        <v>16.63</v>
      </c>
      <c r="L75" s="29">
        <v>1679.4637</v>
      </c>
      <c r="M75" s="30">
        <v>0.21999744695271409</v>
      </c>
      <c r="N75" s="30">
        <v>89.047000107217514</v>
      </c>
      <c r="O75" s="28" t="s">
        <v>2542</v>
      </c>
    </row>
    <row r="76" spans="1:15" ht="20.100000000000001" customHeight="1">
      <c r="A76" s="28" t="s">
        <v>61</v>
      </c>
      <c r="B76" s="328" t="s">
        <v>62</v>
      </c>
      <c r="C76" s="329"/>
      <c r="D76" s="329"/>
      <c r="E76" s="329"/>
      <c r="F76" s="329"/>
      <c r="G76" s="28" t="s">
        <v>14</v>
      </c>
      <c r="H76" s="28" t="s">
        <v>2538</v>
      </c>
      <c r="I76" s="28" t="s">
        <v>48</v>
      </c>
      <c r="J76" s="29">
        <v>7.84</v>
      </c>
      <c r="K76" s="29">
        <v>203.25</v>
      </c>
      <c r="L76" s="29">
        <v>1593.48</v>
      </c>
      <c r="M76" s="30">
        <v>0.20873421186192403</v>
      </c>
      <c r="N76" s="30">
        <v>89.255734319079437</v>
      </c>
      <c r="O76" s="28" t="s">
        <v>2542</v>
      </c>
    </row>
    <row r="77" spans="1:15" ht="15" customHeight="1">
      <c r="A77" s="28" t="s">
        <v>251</v>
      </c>
      <c r="B77" s="328" t="s">
        <v>252</v>
      </c>
      <c r="C77" s="329"/>
      <c r="D77" s="329"/>
      <c r="E77" s="329"/>
      <c r="F77" s="329"/>
      <c r="G77" s="28" t="s">
        <v>14</v>
      </c>
      <c r="H77" s="28" t="s">
        <v>2538</v>
      </c>
      <c r="I77" s="28" t="s">
        <v>28</v>
      </c>
      <c r="J77" s="29">
        <v>2</v>
      </c>
      <c r="K77" s="29">
        <v>742.56</v>
      </c>
      <c r="L77" s="29">
        <v>1485.12</v>
      </c>
      <c r="M77" s="30">
        <v>0.19453984531991655</v>
      </c>
      <c r="N77" s="30">
        <v>89.450274164399346</v>
      </c>
      <c r="O77" s="28" t="s">
        <v>2542</v>
      </c>
    </row>
    <row r="78" spans="1:15" ht="20.100000000000001" customHeight="1">
      <c r="A78" s="28" t="s">
        <v>246</v>
      </c>
      <c r="B78" s="328" t="s">
        <v>247</v>
      </c>
      <c r="C78" s="329"/>
      <c r="D78" s="329"/>
      <c r="E78" s="329"/>
      <c r="F78" s="329"/>
      <c r="G78" s="28" t="s">
        <v>14</v>
      </c>
      <c r="H78" s="28" t="s">
        <v>2538</v>
      </c>
      <c r="I78" s="28" t="s">
        <v>28</v>
      </c>
      <c r="J78" s="29">
        <v>86.37</v>
      </c>
      <c r="K78" s="29">
        <v>17.18</v>
      </c>
      <c r="L78" s="29">
        <v>1483.8366000000001</v>
      </c>
      <c r="M78" s="30">
        <v>0.19437172931751703</v>
      </c>
      <c r="N78" s="30">
        <v>89.644646339091977</v>
      </c>
      <c r="O78" s="28" t="s">
        <v>2542</v>
      </c>
    </row>
    <row r="79" spans="1:15" ht="27.95" customHeight="1">
      <c r="A79" s="28" t="s">
        <v>390</v>
      </c>
      <c r="B79" s="328" t="s">
        <v>391</v>
      </c>
      <c r="C79" s="329"/>
      <c r="D79" s="329"/>
      <c r="E79" s="329"/>
      <c r="F79" s="329"/>
      <c r="G79" s="28" t="s">
        <v>14</v>
      </c>
      <c r="H79" s="28" t="s">
        <v>2538</v>
      </c>
      <c r="I79" s="28" t="s">
        <v>93</v>
      </c>
      <c r="J79" s="29">
        <v>24.09</v>
      </c>
      <c r="K79" s="29">
        <v>59.72</v>
      </c>
      <c r="L79" s="29">
        <v>1438.6548</v>
      </c>
      <c r="M79" s="30">
        <v>0.18845324435786703</v>
      </c>
      <c r="N79" s="30">
        <v>89.833098954684985</v>
      </c>
      <c r="O79" s="28" t="s">
        <v>2542</v>
      </c>
    </row>
    <row r="80" spans="1:15" ht="20.100000000000001" customHeight="1">
      <c r="A80" s="28" t="s">
        <v>799</v>
      </c>
      <c r="B80" s="328" t="s">
        <v>800</v>
      </c>
      <c r="C80" s="329"/>
      <c r="D80" s="329"/>
      <c r="E80" s="329"/>
      <c r="F80" s="329"/>
      <c r="G80" s="28" t="s">
        <v>14</v>
      </c>
      <c r="H80" s="28" t="s">
        <v>2538</v>
      </c>
      <c r="I80" s="28" t="s">
        <v>28</v>
      </c>
      <c r="J80" s="29">
        <v>4.84</v>
      </c>
      <c r="K80" s="29">
        <v>285.06</v>
      </c>
      <c r="L80" s="29">
        <v>1379.6904</v>
      </c>
      <c r="M80" s="30">
        <v>0.18072933972027433</v>
      </c>
      <c r="N80" s="30">
        <v>90.013828242008188</v>
      </c>
      <c r="O80" s="28" t="s">
        <v>2542</v>
      </c>
    </row>
    <row r="81" spans="1:15" ht="20.100000000000001" customHeight="1">
      <c r="A81" s="28" t="s">
        <v>438</v>
      </c>
      <c r="B81" s="328" t="s">
        <v>439</v>
      </c>
      <c r="C81" s="329"/>
      <c r="D81" s="329"/>
      <c r="E81" s="329"/>
      <c r="F81" s="329"/>
      <c r="G81" s="28" t="s">
        <v>14</v>
      </c>
      <c r="H81" s="28" t="s">
        <v>2538</v>
      </c>
      <c r="I81" s="28" t="s">
        <v>35</v>
      </c>
      <c r="J81" s="29">
        <v>16</v>
      </c>
      <c r="K81" s="29">
        <v>83.49</v>
      </c>
      <c r="L81" s="29">
        <v>1335.84</v>
      </c>
      <c r="M81" s="30">
        <v>0.17498525841154744</v>
      </c>
      <c r="N81" s="30">
        <v>90.188813500419741</v>
      </c>
      <c r="O81" s="28" t="s">
        <v>2542</v>
      </c>
    </row>
    <row r="82" spans="1:15" ht="20.100000000000001" customHeight="1">
      <c r="A82" s="28" t="s">
        <v>412</v>
      </c>
      <c r="B82" s="328" t="s">
        <v>413</v>
      </c>
      <c r="C82" s="329"/>
      <c r="D82" s="329"/>
      <c r="E82" s="329"/>
      <c r="F82" s="329"/>
      <c r="G82" s="28" t="s">
        <v>14</v>
      </c>
      <c r="H82" s="28" t="s">
        <v>2538</v>
      </c>
      <c r="I82" s="28" t="s">
        <v>93</v>
      </c>
      <c r="J82" s="29">
        <v>38.880000000000003</v>
      </c>
      <c r="K82" s="29">
        <v>33.76</v>
      </c>
      <c r="L82" s="29">
        <v>1312.5888</v>
      </c>
      <c r="M82" s="30">
        <v>0.17193952146671979</v>
      </c>
      <c r="N82" s="30">
        <v>90.360753179077676</v>
      </c>
      <c r="O82" s="28" t="s">
        <v>2542</v>
      </c>
    </row>
    <row r="83" spans="1:15" ht="15" customHeight="1">
      <c r="A83" s="28" t="s">
        <v>243</v>
      </c>
      <c r="B83" s="328" t="s">
        <v>244</v>
      </c>
      <c r="C83" s="329"/>
      <c r="D83" s="329"/>
      <c r="E83" s="329"/>
      <c r="F83" s="329"/>
      <c r="G83" s="28" t="s">
        <v>14</v>
      </c>
      <c r="H83" s="28" t="s">
        <v>2538</v>
      </c>
      <c r="I83" s="28" t="s">
        <v>28</v>
      </c>
      <c r="J83" s="29">
        <v>96.42</v>
      </c>
      <c r="K83" s="29">
        <v>13.32</v>
      </c>
      <c r="L83" s="29">
        <v>1284.3144</v>
      </c>
      <c r="M83" s="30">
        <v>0.16823578210389831</v>
      </c>
      <c r="N83" s="30">
        <v>90.528988384813786</v>
      </c>
      <c r="O83" s="28" t="s">
        <v>2542</v>
      </c>
    </row>
    <row r="84" spans="1:15" ht="20.100000000000001" customHeight="1">
      <c r="A84" s="28" t="s">
        <v>33</v>
      </c>
      <c r="B84" s="328" t="s">
        <v>34</v>
      </c>
      <c r="C84" s="329"/>
      <c r="D84" s="329"/>
      <c r="E84" s="329"/>
      <c r="F84" s="329"/>
      <c r="G84" s="28" t="s">
        <v>27</v>
      </c>
      <c r="H84" s="28" t="s">
        <v>2536</v>
      </c>
      <c r="I84" s="28" t="s">
        <v>35</v>
      </c>
      <c r="J84" s="29">
        <v>1</v>
      </c>
      <c r="K84" s="29">
        <v>1220.5</v>
      </c>
      <c r="L84" s="29">
        <v>1220.5</v>
      </c>
      <c r="M84" s="30">
        <v>0.15987656298006769</v>
      </c>
      <c r="N84" s="30">
        <v>90.68886494779386</v>
      </c>
      <c r="O84" s="28" t="s">
        <v>2542</v>
      </c>
    </row>
    <row r="85" spans="1:15" ht="20.100000000000001" customHeight="1">
      <c r="A85" s="28" t="s">
        <v>426</v>
      </c>
      <c r="B85" s="328" t="s">
        <v>427</v>
      </c>
      <c r="C85" s="329"/>
      <c r="D85" s="329"/>
      <c r="E85" s="329"/>
      <c r="F85" s="329"/>
      <c r="G85" s="28" t="s">
        <v>14</v>
      </c>
      <c r="H85" s="28" t="s">
        <v>2538</v>
      </c>
      <c r="I85" s="28" t="s">
        <v>35</v>
      </c>
      <c r="J85" s="29">
        <v>2</v>
      </c>
      <c r="K85" s="29">
        <v>608.79999999999995</v>
      </c>
      <c r="L85" s="29">
        <v>1217.5999999999999</v>
      </c>
      <c r="M85" s="30">
        <v>0.15949668421510071</v>
      </c>
      <c r="N85" s="30">
        <v>90.84836163200896</v>
      </c>
      <c r="O85" s="28" t="s">
        <v>2542</v>
      </c>
    </row>
    <row r="86" spans="1:15" ht="36" customHeight="1">
      <c r="A86" s="28" t="s">
        <v>745</v>
      </c>
      <c r="B86" s="328" t="s">
        <v>746</v>
      </c>
      <c r="C86" s="329"/>
      <c r="D86" s="329"/>
      <c r="E86" s="329"/>
      <c r="F86" s="329"/>
      <c r="G86" s="28" t="s">
        <v>27</v>
      </c>
      <c r="H86" s="28" t="s">
        <v>2536</v>
      </c>
      <c r="I86" s="28" t="s">
        <v>35</v>
      </c>
      <c r="J86" s="29">
        <v>3</v>
      </c>
      <c r="K86" s="29">
        <v>405.05</v>
      </c>
      <c r="L86" s="29">
        <v>1215.1500000000001</v>
      </c>
      <c r="M86" s="30">
        <v>0.15917575215504243</v>
      </c>
      <c r="N86" s="30">
        <v>91.007537384163996</v>
      </c>
      <c r="O86" s="28" t="s">
        <v>2542</v>
      </c>
    </row>
    <row r="87" spans="1:15" ht="20.100000000000001" customHeight="1">
      <c r="A87" s="28" t="s">
        <v>894</v>
      </c>
      <c r="B87" s="328" t="s">
        <v>895</v>
      </c>
      <c r="C87" s="329"/>
      <c r="D87" s="329"/>
      <c r="E87" s="329"/>
      <c r="F87" s="329"/>
      <c r="G87" s="28" t="s">
        <v>27</v>
      </c>
      <c r="H87" s="28" t="s">
        <v>2538</v>
      </c>
      <c r="I87" s="28" t="s">
        <v>896</v>
      </c>
      <c r="J87" s="29">
        <v>4</v>
      </c>
      <c r="K87" s="29">
        <v>300.91000000000003</v>
      </c>
      <c r="L87" s="29">
        <v>1203.6400000000001</v>
      </c>
      <c r="M87" s="30">
        <v>0.15766802643615627</v>
      </c>
      <c r="N87" s="30">
        <v>91.165205410600151</v>
      </c>
      <c r="O87" s="28" t="s">
        <v>2542</v>
      </c>
    </row>
    <row r="88" spans="1:15" ht="20.100000000000001" customHeight="1">
      <c r="A88" s="28" t="s">
        <v>441</v>
      </c>
      <c r="B88" s="328" t="s">
        <v>2546</v>
      </c>
      <c r="C88" s="329"/>
      <c r="D88" s="329"/>
      <c r="E88" s="329"/>
      <c r="F88" s="329"/>
      <c r="G88" s="28" t="s">
        <v>14</v>
      </c>
      <c r="H88" s="28" t="s">
        <v>2538</v>
      </c>
      <c r="I88" s="28" t="s">
        <v>35</v>
      </c>
      <c r="J88" s="29">
        <v>4</v>
      </c>
      <c r="K88" s="29">
        <v>296.41000000000003</v>
      </c>
      <c r="L88" s="29">
        <v>1185.6400000000001</v>
      </c>
      <c r="M88" s="30">
        <v>0.15531015823980951</v>
      </c>
      <c r="N88" s="30">
        <v>91.320515568839966</v>
      </c>
      <c r="O88" s="28" t="s">
        <v>2542</v>
      </c>
    </row>
    <row r="89" spans="1:15" ht="20.100000000000001" customHeight="1">
      <c r="A89" s="28" t="s">
        <v>865</v>
      </c>
      <c r="B89" s="328" t="s">
        <v>866</v>
      </c>
      <c r="C89" s="329"/>
      <c r="D89" s="329"/>
      <c r="E89" s="329"/>
      <c r="F89" s="329"/>
      <c r="G89" s="28" t="s">
        <v>27</v>
      </c>
      <c r="H89" s="28" t="s">
        <v>2536</v>
      </c>
      <c r="I89" s="28" t="s">
        <v>35</v>
      </c>
      <c r="J89" s="29">
        <v>11</v>
      </c>
      <c r="K89" s="29">
        <v>104.55</v>
      </c>
      <c r="L89" s="29">
        <v>1150.05</v>
      </c>
      <c r="M89" s="30">
        <v>0.15064812884492165</v>
      </c>
      <c r="N89" s="30">
        <v>91.471163697684887</v>
      </c>
      <c r="O89" s="28" t="s">
        <v>2542</v>
      </c>
    </row>
    <row r="90" spans="1:15" ht="20.100000000000001" customHeight="1">
      <c r="A90" s="28" t="s">
        <v>512</v>
      </c>
      <c r="B90" s="328" t="s">
        <v>2547</v>
      </c>
      <c r="C90" s="329"/>
      <c r="D90" s="329"/>
      <c r="E90" s="329"/>
      <c r="F90" s="329"/>
      <c r="G90" s="28" t="s">
        <v>14</v>
      </c>
      <c r="H90" s="28" t="s">
        <v>2538</v>
      </c>
      <c r="I90" s="28" t="s">
        <v>35</v>
      </c>
      <c r="J90" s="29">
        <v>4</v>
      </c>
      <c r="K90" s="29">
        <v>285.3</v>
      </c>
      <c r="L90" s="29">
        <v>1141.2</v>
      </c>
      <c r="M90" s="30">
        <v>0.1494888436483845</v>
      </c>
      <c r="N90" s="30">
        <v>91.620652541333271</v>
      </c>
      <c r="O90" s="28" t="s">
        <v>2542</v>
      </c>
    </row>
    <row r="91" spans="1:15" ht="36" customHeight="1">
      <c r="A91" s="28" t="s">
        <v>189</v>
      </c>
      <c r="B91" s="328" t="s">
        <v>190</v>
      </c>
      <c r="C91" s="329"/>
      <c r="D91" s="329"/>
      <c r="E91" s="329"/>
      <c r="F91" s="329"/>
      <c r="G91" s="28" t="s">
        <v>14</v>
      </c>
      <c r="H91" s="28" t="s">
        <v>2538</v>
      </c>
      <c r="I91" s="28" t="s">
        <v>28</v>
      </c>
      <c r="J91" s="29">
        <v>33.25</v>
      </c>
      <c r="K91" s="29">
        <v>33.57</v>
      </c>
      <c r="L91" s="29">
        <v>1116.2025000000001</v>
      </c>
      <c r="M91" s="30">
        <v>0.14621435419070794</v>
      </c>
      <c r="N91" s="30">
        <v>91.766866568042289</v>
      </c>
      <c r="O91" s="28" t="s">
        <v>2542</v>
      </c>
    </row>
    <row r="92" spans="1:15" ht="20.100000000000001" customHeight="1">
      <c r="A92" s="28" t="s">
        <v>860</v>
      </c>
      <c r="B92" s="328" t="s">
        <v>861</v>
      </c>
      <c r="C92" s="329"/>
      <c r="D92" s="329"/>
      <c r="E92" s="329"/>
      <c r="F92" s="329"/>
      <c r="G92" s="28" t="s">
        <v>14</v>
      </c>
      <c r="H92" s="28" t="s">
        <v>2538</v>
      </c>
      <c r="I92" s="28" t="s">
        <v>35</v>
      </c>
      <c r="J92" s="29">
        <v>2</v>
      </c>
      <c r="K92" s="29">
        <v>554</v>
      </c>
      <c r="L92" s="29">
        <v>1108</v>
      </c>
      <c r="M92" s="30">
        <v>0.14513988675290046</v>
      </c>
      <c r="N92" s="30">
        <v>91.91200645479519</v>
      </c>
      <c r="O92" s="28" t="s">
        <v>2542</v>
      </c>
    </row>
    <row r="93" spans="1:15" ht="27.95" customHeight="1">
      <c r="A93" s="28" t="s">
        <v>591</v>
      </c>
      <c r="B93" s="328" t="s">
        <v>592</v>
      </c>
      <c r="C93" s="329"/>
      <c r="D93" s="329"/>
      <c r="E93" s="329"/>
      <c r="F93" s="329"/>
      <c r="G93" s="28" t="s">
        <v>14</v>
      </c>
      <c r="H93" s="28" t="s">
        <v>2538</v>
      </c>
      <c r="I93" s="28" t="s">
        <v>35</v>
      </c>
      <c r="J93" s="29">
        <v>1</v>
      </c>
      <c r="K93" s="29">
        <v>1080.77</v>
      </c>
      <c r="L93" s="29">
        <v>1080.77</v>
      </c>
      <c r="M93" s="30">
        <v>0.14157295614253812</v>
      </c>
      <c r="N93" s="30">
        <v>92.053579410937729</v>
      </c>
      <c r="O93" s="28" t="s">
        <v>2542</v>
      </c>
    </row>
    <row r="94" spans="1:15" ht="27.95" customHeight="1">
      <c r="A94" s="28" t="s">
        <v>476</v>
      </c>
      <c r="B94" s="328" t="s">
        <v>477</v>
      </c>
      <c r="C94" s="329"/>
      <c r="D94" s="329"/>
      <c r="E94" s="329"/>
      <c r="F94" s="329"/>
      <c r="G94" s="28" t="s">
        <v>27</v>
      </c>
      <c r="H94" s="28" t="s">
        <v>2536</v>
      </c>
      <c r="I94" s="28" t="s">
        <v>35</v>
      </c>
      <c r="J94" s="29">
        <v>4</v>
      </c>
      <c r="K94" s="29">
        <v>262.27</v>
      </c>
      <c r="L94" s="29">
        <v>1049.08</v>
      </c>
      <c r="M94" s="30">
        <v>0.13742179819019207</v>
      </c>
      <c r="N94" s="30">
        <v>92.191001209127919</v>
      </c>
      <c r="O94" s="28" t="s">
        <v>2542</v>
      </c>
    </row>
    <row r="95" spans="1:15" ht="20.100000000000001" customHeight="1">
      <c r="A95" s="28" t="s">
        <v>485</v>
      </c>
      <c r="B95" s="328" t="s">
        <v>486</v>
      </c>
      <c r="C95" s="329"/>
      <c r="D95" s="329"/>
      <c r="E95" s="329"/>
      <c r="F95" s="329"/>
      <c r="G95" s="28" t="s">
        <v>14</v>
      </c>
      <c r="H95" s="28" t="s">
        <v>2538</v>
      </c>
      <c r="I95" s="28" t="s">
        <v>35</v>
      </c>
      <c r="J95" s="29">
        <v>2</v>
      </c>
      <c r="K95" s="29">
        <v>523.11</v>
      </c>
      <c r="L95" s="29">
        <v>1046.22</v>
      </c>
      <c r="M95" s="30">
        <v>0.13704715913232809</v>
      </c>
      <c r="N95" s="30">
        <v>92.328048368260241</v>
      </c>
      <c r="O95" s="28" t="s">
        <v>2542</v>
      </c>
    </row>
    <row r="96" spans="1:15" ht="27.95" customHeight="1">
      <c r="A96" s="28" t="s">
        <v>127</v>
      </c>
      <c r="B96" s="328" t="s">
        <v>128</v>
      </c>
      <c r="C96" s="329"/>
      <c r="D96" s="329"/>
      <c r="E96" s="329"/>
      <c r="F96" s="329"/>
      <c r="G96" s="28" t="s">
        <v>14</v>
      </c>
      <c r="H96" s="28" t="s">
        <v>2538</v>
      </c>
      <c r="I96" s="28" t="s">
        <v>28</v>
      </c>
      <c r="J96" s="29">
        <v>9.4</v>
      </c>
      <c r="K96" s="29">
        <v>110.99</v>
      </c>
      <c r="L96" s="29">
        <v>1043.306</v>
      </c>
      <c r="M96" s="30">
        <v>0.13666544646987508</v>
      </c>
      <c r="N96" s="30">
        <v>92.46471433870083</v>
      </c>
      <c r="O96" s="28" t="s">
        <v>2542</v>
      </c>
    </row>
    <row r="97" spans="1:15" ht="27.95" customHeight="1">
      <c r="A97" s="28" t="s">
        <v>917</v>
      </c>
      <c r="B97" s="328" t="s">
        <v>515</v>
      </c>
      <c r="C97" s="329"/>
      <c r="D97" s="329"/>
      <c r="E97" s="329"/>
      <c r="F97" s="329"/>
      <c r="G97" s="28" t="s">
        <v>27</v>
      </c>
      <c r="H97" s="28" t="s">
        <v>2536</v>
      </c>
      <c r="I97" s="28" t="s">
        <v>35</v>
      </c>
      <c r="J97" s="29">
        <v>6</v>
      </c>
      <c r="K97" s="29">
        <v>173.27</v>
      </c>
      <c r="L97" s="29">
        <v>1039.6199999999999</v>
      </c>
      <c r="M97" s="30">
        <v>0.13618260746033425</v>
      </c>
      <c r="N97" s="30">
        <v>92.600896946161157</v>
      </c>
      <c r="O97" s="28" t="s">
        <v>2542</v>
      </c>
    </row>
    <row r="98" spans="1:15" ht="15" customHeight="1">
      <c r="A98" s="28" t="s">
        <v>112</v>
      </c>
      <c r="B98" s="328" t="s">
        <v>113</v>
      </c>
      <c r="C98" s="329"/>
      <c r="D98" s="329"/>
      <c r="E98" s="329"/>
      <c r="F98" s="329"/>
      <c r="G98" s="28" t="s">
        <v>14</v>
      </c>
      <c r="H98" s="28" t="s">
        <v>2538</v>
      </c>
      <c r="I98" s="28" t="s">
        <v>93</v>
      </c>
      <c r="J98" s="29">
        <v>19.739999999999998</v>
      </c>
      <c r="K98" s="29">
        <v>52.03</v>
      </c>
      <c r="L98" s="29">
        <v>1027.0722000000001</v>
      </c>
      <c r="M98" s="30">
        <v>0.13453893754066096</v>
      </c>
      <c r="N98" s="30">
        <v>92.735435595517927</v>
      </c>
      <c r="O98" s="28" t="s">
        <v>2542</v>
      </c>
    </row>
    <row r="99" spans="1:15" ht="15" customHeight="1">
      <c r="A99" s="28" t="s">
        <v>165</v>
      </c>
      <c r="B99" s="328" t="s">
        <v>166</v>
      </c>
      <c r="C99" s="329"/>
      <c r="D99" s="329"/>
      <c r="E99" s="329"/>
      <c r="F99" s="329"/>
      <c r="G99" s="28" t="s">
        <v>14</v>
      </c>
      <c r="H99" s="28" t="s">
        <v>2538</v>
      </c>
      <c r="I99" s="28" t="s">
        <v>93</v>
      </c>
      <c r="J99" s="29">
        <v>10</v>
      </c>
      <c r="K99" s="29">
        <v>101.47</v>
      </c>
      <c r="L99" s="29">
        <v>1014.7</v>
      </c>
      <c r="M99" s="30">
        <v>0.13291826993516978</v>
      </c>
      <c r="N99" s="30">
        <v>92.868353865453102</v>
      </c>
      <c r="O99" s="28" t="s">
        <v>2542</v>
      </c>
    </row>
    <row r="100" spans="1:15" ht="36" customHeight="1">
      <c r="A100" s="28" t="s">
        <v>916</v>
      </c>
      <c r="B100" s="328" t="s">
        <v>450</v>
      </c>
      <c r="C100" s="329"/>
      <c r="D100" s="329"/>
      <c r="E100" s="329"/>
      <c r="F100" s="329"/>
      <c r="G100" s="28" t="s">
        <v>27</v>
      </c>
      <c r="H100" s="28" t="s">
        <v>2536</v>
      </c>
      <c r="I100" s="28" t="s">
        <v>35</v>
      </c>
      <c r="J100" s="29">
        <v>2</v>
      </c>
      <c r="K100" s="29">
        <v>503.15</v>
      </c>
      <c r="L100" s="29">
        <v>1006.3</v>
      </c>
      <c r="M100" s="30">
        <v>0.13181793144354129</v>
      </c>
      <c r="N100" s="30">
        <v>93.000171796896652</v>
      </c>
      <c r="O100" s="28" t="s">
        <v>2542</v>
      </c>
    </row>
    <row r="101" spans="1:15" ht="20.100000000000001" customHeight="1">
      <c r="A101" s="28" t="s">
        <v>846</v>
      </c>
      <c r="B101" s="328" t="s">
        <v>847</v>
      </c>
      <c r="C101" s="329"/>
      <c r="D101" s="329"/>
      <c r="E101" s="329"/>
      <c r="F101" s="329"/>
      <c r="G101" s="28" t="s">
        <v>27</v>
      </c>
      <c r="H101" s="28" t="s">
        <v>2538</v>
      </c>
      <c r="I101" s="28" t="s">
        <v>596</v>
      </c>
      <c r="J101" s="29">
        <v>2</v>
      </c>
      <c r="K101" s="29">
        <v>491.65</v>
      </c>
      <c r="L101" s="29">
        <v>983.3</v>
      </c>
      <c r="M101" s="30">
        <v>0.12880509985932043</v>
      </c>
      <c r="N101" s="30">
        <v>93.128976896755972</v>
      </c>
      <c r="O101" s="28" t="s">
        <v>2542</v>
      </c>
    </row>
    <row r="102" spans="1:15" ht="20.100000000000001" customHeight="1">
      <c r="A102" s="28" t="s">
        <v>716</v>
      </c>
      <c r="B102" s="328" t="s">
        <v>717</v>
      </c>
      <c r="C102" s="329"/>
      <c r="D102" s="329"/>
      <c r="E102" s="329"/>
      <c r="F102" s="329"/>
      <c r="G102" s="28" t="s">
        <v>27</v>
      </c>
      <c r="H102" s="28" t="s">
        <v>2536</v>
      </c>
      <c r="I102" s="28" t="s">
        <v>93</v>
      </c>
      <c r="J102" s="29">
        <v>66.16</v>
      </c>
      <c r="K102" s="29">
        <v>14.41</v>
      </c>
      <c r="L102" s="29">
        <v>953.36559999999997</v>
      </c>
      <c r="M102" s="30">
        <v>0.12488391265172473</v>
      </c>
      <c r="N102" s="30">
        <v>93.253861385775465</v>
      </c>
      <c r="O102" s="28" t="s">
        <v>2542</v>
      </c>
    </row>
    <row r="103" spans="1:15" ht="27.95" customHeight="1">
      <c r="A103" s="28" t="s">
        <v>288</v>
      </c>
      <c r="B103" s="328" t="s">
        <v>289</v>
      </c>
      <c r="C103" s="329"/>
      <c r="D103" s="329"/>
      <c r="E103" s="329"/>
      <c r="F103" s="329"/>
      <c r="G103" s="28" t="s">
        <v>14</v>
      </c>
      <c r="H103" s="28" t="s">
        <v>2538</v>
      </c>
      <c r="I103" s="28" t="s">
        <v>93</v>
      </c>
      <c r="J103" s="29">
        <v>33.22</v>
      </c>
      <c r="K103" s="29">
        <v>28.45</v>
      </c>
      <c r="L103" s="29">
        <v>945.10900000000004</v>
      </c>
      <c r="M103" s="30">
        <v>0.12380235851006048</v>
      </c>
      <c r="N103" s="30">
        <v>93.377663875278216</v>
      </c>
      <c r="O103" s="28" t="s">
        <v>2542</v>
      </c>
    </row>
    <row r="104" spans="1:15" ht="20.100000000000001" customHeight="1">
      <c r="A104" s="28" t="s">
        <v>650</v>
      </c>
      <c r="B104" s="328" t="s">
        <v>651</v>
      </c>
      <c r="C104" s="329"/>
      <c r="D104" s="329"/>
      <c r="E104" s="329"/>
      <c r="F104" s="329"/>
      <c r="G104" s="28" t="s">
        <v>14</v>
      </c>
      <c r="H104" s="28" t="s">
        <v>2538</v>
      </c>
      <c r="I104" s="28" t="s">
        <v>93</v>
      </c>
      <c r="J104" s="29">
        <v>75.540000000000006</v>
      </c>
      <c r="K104" s="29">
        <v>12.28</v>
      </c>
      <c r="L104" s="29">
        <v>927.63120000000004</v>
      </c>
      <c r="M104" s="30">
        <v>0.12151289468994329</v>
      </c>
      <c r="N104" s="30">
        <v>93.499176612776935</v>
      </c>
      <c r="O104" s="28" t="s">
        <v>2542</v>
      </c>
    </row>
    <row r="105" spans="1:15" ht="20.100000000000001" customHeight="1">
      <c r="A105" s="28" t="s">
        <v>470</v>
      </c>
      <c r="B105" s="328" t="s">
        <v>471</v>
      </c>
      <c r="C105" s="329"/>
      <c r="D105" s="329"/>
      <c r="E105" s="329"/>
      <c r="F105" s="329"/>
      <c r="G105" s="28" t="s">
        <v>27</v>
      </c>
      <c r="H105" s="28" t="s">
        <v>2536</v>
      </c>
      <c r="I105" s="28" t="s">
        <v>35</v>
      </c>
      <c r="J105" s="29">
        <v>1</v>
      </c>
      <c r="K105" s="29">
        <v>920.7</v>
      </c>
      <c r="L105" s="29">
        <v>920.7</v>
      </c>
      <c r="M105" s="30">
        <v>0.12060495824313669</v>
      </c>
      <c r="N105" s="30">
        <v>93.61978157102007</v>
      </c>
      <c r="O105" s="28" t="s">
        <v>2542</v>
      </c>
    </row>
    <row r="106" spans="1:15" ht="20.100000000000001" customHeight="1">
      <c r="A106" s="28" t="s">
        <v>611</v>
      </c>
      <c r="B106" s="328" t="s">
        <v>612</v>
      </c>
      <c r="C106" s="329"/>
      <c r="D106" s="329"/>
      <c r="E106" s="329"/>
      <c r="F106" s="329"/>
      <c r="G106" s="28" t="s">
        <v>27</v>
      </c>
      <c r="H106" s="28" t="s">
        <v>2536</v>
      </c>
      <c r="I106" s="28" t="s">
        <v>35</v>
      </c>
      <c r="J106" s="29">
        <v>5</v>
      </c>
      <c r="K106" s="29">
        <v>183.81</v>
      </c>
      <c r="L106" s="29">
        <v>919.05</v>
      </c>
      <c r="M106" s="30">
        <v>0.12038882032513824</v>
      </c>
      <c r="N106" s="30">
        <v>93.740170391345217</v>
      </c>
      <c r="O106" s="28" t="s">
        <v>2542</v>
      </c>
    </row>
    <row r="107" spans="1:15" ht="20.100000000000001" customHeight="1">
      <c r="A107" s="28" t="s">
        <v>403</v>
      </c>
      <c r="B107" s="328" t="s">
        <v>404</v>
      </c>
      <c r="C107" s="329"/>
      <c r="D107" s="329"/>
      <c r="E107" s="329"/>
      <c r="F107" s="329"/>
      <c r="G107" s="28" t="s">
        <v>27</v>
      </c>
      <c r="H107" s="28" t="s">
        <v>2536</v>
      </c>
      <c r="I107" s="28" t="s">
        <v>35</v>
      </c>
      <c r="J107" s="29">
        <v>213.37</v>
      </c>
      <c r="K107" s="29">
        <v>4.29</v>
      </c>
      <c r="L107" s="29">
        <v>915.35730000000001</v>
      </c>
      <c r="M107" s="30">
        <v>0.1199051036646577</v>
      </c>
      <c r="N107" s="30">
        <v>93.860075848690101</v>
      </c>
      <c r="O107" s="28" t="s">
        <v>2542</v>
      </c>
    </row>
    <row r="108" spans="1:15" ht="27.95" customHeight="1">
      <c r="A108" s="28" t="s">
        <v>382</v>
      </c>
      <c r="B108" s="328" t="s">
        <v>383</v>
      </c>
      <c r="C108" s="329"/>
      <c r="D108" s="329"/>
      <c r="E108" s="329"/>
      <c r="F108" s="329"/>
      <c r="G108" s="28" t="s">
        <v>14</v>
      </c>
      <c r="H108" s="28" t="s">
        <v>2538</v>
      </c>
      <c r="I108" s="28" t="s">
        <v>35</v>
      </c>
      <c r="J108" s="29">
        <v>1</v>
      </c>
      <c r="K108" s="29">
        <v>912.37</v>
      </c>
      <c r="L108" s="29">
        <v>912.37</v>
      </c>
      <c r="M108" s="30">
        <v>0.11951378923893845</v>
      </c>
      <c r="N108" s="30">
        <v>93.979589637929038</v>
      </c>
      <c r="O108" s="28" t="s">
        <v>2542</v>
      </c>
    </row>
    <row r="109" spans="1:15" ht="36" customHeight="1">
      <c r="A109" s="28" t="s">
        <v>351</v>
      </c>
      <c r="B109" s="328" t="s">
        <v>352</v>
      </c>
      <c r="C109" s="329"/>
      <c r="D109" s="329"/>
      <c r="E109" s="329"/>
      <c r="F109" s="329"/>
      <c r="G109" s="28" t="s">
        <v>14</v>
      </c>
      <c r="H109" s="28" t="s">
        <v>2538</v>
      </c>
      <c r="I109" s="28" t="s">
        <v>93</v>
      </c>
      <c r="J109" s="29">
        <v>14.83</v>
      </c>
      <c r="K109" s="29">
        <v>60.87</v>
      </c>
      <c r="L109" s="29">
        <v>902.70209999999997</v>
      </c>
      <c r="M109" s="30">
        <v>0.11824736513141283</v>
      </c>
      <c r="N109" s="30">
        <v>94.097836727975832</v>
      </c>
      <c r="O109" s="28" t="s">
        <v>2542</v>
      </c>
    </row>
    <row r="110" spans="1:15" ht="20.100000000000001" customHeight="1">
      <c r="A110" s="28" t="s">
        <v>868</v>
      </c>
      <c r="B110" s="328" t="s">
        <v>869</v>
      </c>
      <c r="C110" s="329"/>
      <c r="D110" s="329"/>
      <c r="E110" s="329"/>
      <c r="F110" s="329"/>
      <c r="G110" s="28" t="s">
        <v>27</v>
      </c>
      <c r="H110" s="28" t="s">
        <v>2536</v>
      </c>
      <c r="I110" s="28" t="s">
        <v>35</v>
      </c>
      <c r="J110" s="29">
        <v>1</v>
      </c>
      <c r="K110" s="29">
        <v>901.15</v>
      </c>
      <c r="L110" s="29">
        <v>901.15</v>
      </c>
      <c r="M110" s="30">
        <v>0.11804405139654897</v>
      </c>
      <c r="N110" s="30">
        <v>94.215880779372384</v>
      </c>
      <c r="O110" s="28" t="s">
        <v>2542</v>
      </c>
    </row>
    <row r="111" spans="1:15" ht="20.100000000000001" customHeight="1">
      <c r="A111" s="28" t="s">
        <v>635</v>
      </c>
      <c r="B111" s="328" t="s">
        <v>636</v>
      </c>
      <c r="C111" s="329"/>
      <c r="D111" s="329"/>
      <c r="E111" s="329"/>
      <c r="F111" s="329"/>
      <c r="G111" s="28" t="s">
        <v>14</v>
      </c>
      <c r="H111" s="28" t="s">
        <v>2538</v>
      </c>
      <c r="I111" s="28" t="s">
        <v>93</v>
      </c>
      <c r="J111" s="29">
        <v>71.63</v>
      </c>
      <c r="K111" s="29">
        <v>12.1</v>
      </c>
      <c r="L111" s="29">
        <v>866.72299999999996</v>
      </c>
      <c r="M111" s="30">
        <v>0.11353436648568063</v>
      </c>
      <c r="N111" s="30">
        <v>94.329414752880027</v>
      </c>
      <c r="O111" s="28" t="s">
        <v>2542</v>
      </c>
    </row>
    <row r="112" spans="1:15" ht="20.100000000000001" customHeight="1">
      <c r="A112" s="28" t="s">
        <v>467</v>
      </c>
      <c r="B112" s="328" t="s">
        <v>468</v>
      </c>
      <c r="C112" s="329"/>
      <c r="D112" s="329"/>
      <c r="E112" s="329"/>
      <c r="F112" s="329"/>
      <c r="G112" s="28" t="s">
        <v>27</v>
      </c>
      <c r="H112" s="28" t="s">
        <v>2536</v>
      </c>
      <c r="I112" s="28" t="s">
        <v>35</v>
      </c>
      <c r="J112" s="29">
        <v>1</v>
      </c>
      <c r="K112" s="29">
        <v>850.03</v>
      </c>
      <c r="L112" s="29">
        <v>850.03</v>
      </c>
      <c r="M112" s="30">
        <v>0.11134770571892418</v>
      </c>
      <c r="N112" s="30">
        <v>94.440762458598954</v>
      </c>
      <c r="O112" s="28" t="s">
        <v>2542</v>
      </c>
    </row>
    <row r="113" spans="1:15" ht="20.100000000000001" customHeight="1">
      <c r="A113" s="28" t="s">
        <v>662</v>
      </c>
      <c r="B113" s="328" t="s">
        <v>663</v>
      </c>
      <c r="C113" s="329"/>
      <c r="D113" s="329"/>
      <c r="E113" s="329"/>
      <c r="F113" s="329"/>
      <c r="G113" s="28" t="s">
        <v>14</v>
      </c>
      <c r="H113" s="28" t="s">
        <v>2538</v>
      </c>
      <c r="I113" s="28" t="s">
        <v>93</v>
      </c>
      <c r="J113" s="29">
        <v>118.17</v>
      </c>
      <c r="K113" s="29">
        <v>7.14</v>
      </c>
      <c r="L113" s="29">
        <v>843.73379999999997</v>
      </c>
      <c r="M113" s="30">
        <v>0.1105229496223776</v>
      </c>
      <c r="N113" s="30">
        <v>94.551284910449155</v>
      </c>
      <c r="O113" s="28" t="s">
        <v>2542</v>
      </c>
    </row>
    <row r="114" spans="1:15" ht="20.100000000000001" customHeight="1">
      <c r="A114" s="28" t="s">
        <v>547</v>
      </c>
      <c r="B114" s="328" t="s">
        <v>548</v>
      </c>
      <c r="C114" s="329"/>
      <c r="D114" s="329"/>
      <c r="E114" s="329"/>
      <c r="F114" s="329"/>
      <c r="G114" s="28" t="s">
        <v>14</v>
      </c>
      <c r="H114" s="28" t="s">
        <v>2538</v>
      </c>
      <c r="I114" s="28" t="s">
        <v>35</v>
      </c>
      <c r="J114" s="29">
        <v>4</v>
      </c>
      <c r="K114" s="29">
        <v>206.46</v>
      </c>
      <c r="L114" s="29">
        <v>825.84</v>
      </c>
      <c r="M114" s="30">
        <v>0.10817899284838928</v>
      </c>
      <c r="N114" s="30">
        <v>94.659463903297549</v>
      </c>
      <c r="O114" s="28" t="s">
        <v>2542</v>
      </c>
    </row>
    <row r="115" spans="1:15" ht="20.100000000000001" customHeight="1">
      <c r="A115" s="28" t="s">
        <v>373</v>
      </c>
      <c r="B115" s="328" t="s">
        <v>374</v>
      </c>
      <c r="C115" s="329"/>
      <c r="D115" s="329"/>
      <c r="E115" s="329"/>
      <c r="F115" s="329"/>
      <c r="G115" s="28" t="s">
        <v>27</v>
      </c>
      <c r="H115" s="28" t="s">
        <v>2536</v>
      </c>
      <c r="I115" s="28" t="s">
        <v>35</v>
      </c>
      <c r="J115" s="29">
        <v>2</v>
      </c>
      <c r="K115" s="29">
        <v>395.22</v>
      </c>
      <c r="L115" s="29">
        <v>790.44</v>
      </c>
      <c r="M115" s="30">
        <v>0.10354185206224065</v>
      </c>
      <c r="N115" s="30">
        <v>94.763005755359785</v>
      </c>
      <c r="O115" s="28" t="s">
        <v>2542</v>
      </c>
    </row>
    <row r="116" spans="1:15" ht="27.95" customHeight="1">
      <c r="A116" s="28" t="s">
        <v>772</v>
      </c>
      <c r="B116" s="328" t="s">
        <v>773</v>
      </c>
      <c r="C116" s="329"/>
      <c r="D116" s="329"/>
      <c r="E116" s="329"/>
      <c r="F116" s="329"/>
      <c r="G116" s="28" t="s">
        <v>14</v>
      </c>
      <c r="H116" s="28" t="s">
        <v>2538</v>
      </c>
      <c r="I116" s="28" t="s">
        <v>28</v>
      </c>
      <c r="J116" s="29">
        <v>9.26</v>
      </c>
      <c r="K116" s="29">
        <v>83.31</v>
      </c>
      <c r="L116" s="29">
        <v>771.45060000000001</v>
      </c>
      <c r="M116" s="30">
        <v>0.10105437971070136</v>
      </c>
      <c r="N116" s="30">
        <v>94.864060056474884</v>
      </c>
      <c r="O116" s="28" t="s">
        <v>2542</v>
      </c>
    </row>
    <row r="117" spans="1:15" ht="20.100000000000001" customHeight="1">
      <c r="A117" s="28" t="s">
        <v>813</v>
      </c>
      <c r="B117" s="328" t="s">
        <v>814</v>
      </c>
      <c r="C117" s="329"/>
      <c r="D117" s="329"/>
      <c r="E117" s="329"/>
      <c r="F117" s="329"/>
      <c r="G117" s="28" t="s">
        <v>27</v>
      </c>
      <c r="H117" s="28" t="s">
        <v>2538</v>
      </c>
      <c r="I117" s="28" t="s">
        <v>93</v>
      </c>
      <c r="J117" s="29">
        <v>10.6</v>
      </c>
      <c r="K117" s="29">
        <v>71.92</v>
      </c>
      <c r="L117" s="29">
        <v>762.35199999999998</v>
      </c>
      <c r="M117" s="30">
        <v>9.9862529734519104E-2</v>
      </c>
      <c r="N117" s="30">
        <v>94.963922324224043</v>
      </c>
      <c r="O117" s="28" t="s">
        <v>2542</v>
      </c>
    </row>
    <row r="118" spans="1:15" ht="20.100000000000001" customHeight="1">
      <c r="A118" s="28" t="s">
        <v>297</v>
      </c>
      <c r="B118" s="328" t="s">
        <v>298</v>
      </c>
      <c r="C118" s="329"/>
      <c r="D118" s="329"/>
      <c r="E118" s="329"/>
      <c r="F118" s="329"/>
      <c r="G118" s="28" t="s">
        <v>27</v>
      </c>
      <c r="H118" s="28" t="s">
        <v>2536</v>
      </c>
      <c r="I118" s="28" t="s">
        <v>93</v>
      </c>
      <c r="J118" s="29">
        <v>33.880000000000003</v>
      </c>
      <c r="K118" s="29">
        <v>22.11</v>
      </c>
      <c r="L118" s="29">
        <v>749.08680000000004</v>
      </c>
      <c r="M118" s="30">
        <v>9.8124885667953618E-2</v>
      </c>
      <c r="N118" s="30">
        <v>95.062047629068559</v>
      </c>
      <c r="O118" s="28" t="s">
        <v>2542</v>
      </c>
    </row>
    <row r="119" spans="1:15" ht="20.100000000000001" customHeight="1">
      <c r="A119" s="28" t="s">
        <v>464</v>
      </c>
      <c r="B119" s="328" t="s">
        <v>465</v>
      </c>
      <c r="C119" s="329"/>
      <c r="D119" s="329"/>
      <c r="E119" s="329"/>
      <c r="F119" s="329"/>
      <c r="G119" s="28" t="s">
        <v>27</v>
      </c>
      <c r="H119" s="28" t="s">
        <v>2536</v>
      </c>
      <c r="I119" s="28" t="s">
        <v>35</v>
      </c>
      <c r="J119" s="29">
        <v>1</v>
      </c>
      <c r="K119" s="29">
        <v>743.4</v>
      </c>
      <c r="L119" s="29">
        <v>743.4</v>
      </c>
      <c r="M119" s="30">
        <v>9.7379956509121124E-2</v>
      </c>
      <c r="N119" s="30">
        <v>95.159427585577689</v>
      </c>
      <c r="O119" s="28" t="s">
        <v>2542</v>
      </c>
    </row>
    <row r="120" spans="1:15" ht="20.100000000000001" customHeight="1">
      <c r="A120" s="28" t="s">
        <v>260</v>
      </c>
      <c r="B120" s="328" t="s">
        <v>261</v>
      </c>
      <c r="C120" s="329"/>
      <c r="D120" s="329"/>
      <c r="E120" s="329"/>
      <c r="F120" s="329"/>
      <c r="G120" s="28" t="s">
        <v>14</v>
      </c>
      <c r="H120" s="28" t="s">
        <v>2538</v>
      </c>
      <c r="I120" s="28" t="s">
        <v>28</v>
      </c>
      <c r="J120" s="29">
        <v>4.2</v>
      </c>
      <c r="K120" s="29">
        <v>173.19</v>
      </c>
      <c r="L120" s="29">
        <v>727.39800000000002</v>
      </c>
      <c r="M120" s="30">
        <v>9.5283811682568859E-2</v>
      </c>
      <c r="N120" s="30">
        <v>95.254711659245615</v>
      </c>
      <c r="O120" s="28" t="s">
        <v>2542</v>
      </c>
    </row>
    <row r="121" spans="1:15" ht="20.100000000000001" customHeight="1">
      <c r="A121" s="28" t="s">
        <v>743</v>
      </c>
      <c r="B121" s="328" t="s">
        <v>563</v>
      </c>
      <c r="C121" s="329"/>
      <c r="D121" s="329"/>
      <c r="E121" s="329"/>
      <c r="F121" s="329"/>
      <c r="G121" s="28" t="s">
        <v>27</v>
      </c>
      <c r="H121" s="28" t="s">
        <v>2536</v>
      </c>
      <c r="I121" s="28" t="s">
        <v>93</v>
      </c>
      <c r="J121" s="29">
        <v>32.5</v>
      </c>
      <c r="K121" s="29">
        <v>22.34</v>
      </c>
      <c r="L121" s="29">
        <v>726.05</v>
      </c>
      <c r="M121" s="30">
        <v>9.5107233553198001E-2</v>
      </c>
      <c r="N121" s="30">
        <v>95.349818892798808</v>
      </c>
      <c r="O121" s="28" t="s">
        <v>2542</v>
      </c>
    </row>
    <row r="122" spans="1:15" ht="20.100000000000001" customHeight="1">
      <c r="A122" s="28" t="s">
        <v>598</v>
      </c>
      <c r="B122" s="328" t="s">
        <v>599</v>
      </c>
      <c r="C122" s="329"/>
      <c r="D122" s="329"/>
      <c r="E122" s="329"/>
      <c r="F122" s="329"/>
      <c r="G122" s="28" t="s">
        <v>27</v>
      </c>
      <c r="H122" s="28" t="s">
        <v>2538</v>
      </c>
      <c r="I122" s="28" t="s">
        <v>596</v>
      </c>
      <c r="J122" s="29">
        <v>1</v>
      </c>
      <c r="K122" s="29">
        <v>711.43</v>
      </c>
      <c r="L122" s="29">
        <v>711.43</v>
      </c>
      <c r="M122" s="30">
        <v>9.3192120607054132E-2</v>
      </c>
      <c r="N122" s="30">
        <v>95.443011013405865</v>
      </c>
      <c r="O122" s="28" t="s">
        <v>2542</v>
      </c>
    </row>
    <row r="123" spans="1:15" ht="20.100000000000001" customHeight="1">
      <c r="A123" s="28" t="s">
        <v>279</v>
      </c>
      <c r="B123" s="328" t="s">
        <v>2548</v>
      </c>
      <c r="C123" s="329"/>
      <c r="D123" s="329"/>
      <c r="E123" s="329"/>
      <c r="F123" s="329"/>
      <c r="G123" s="28" t="s">
        <v>14</v>
      </c>
      <c r="H123" s="28" t="s">
        <v>2538</v>
      </c>
      <c r="I123" s="28" t="s">
        <v>35</v>
      </c>
      <c r="J123" s="29">
        <v>9</v>
      </c>
      <c r="K123" s="29">
        <v>78.489999999999995</v>
      </c>
      <c r="L123" s="29">
        <v>706.41</v>
      </c>
      <c r="M123" s="30">
        <v>9.2534537365628541E-2</v>
      </c>
      <c r="N123" s="30">
        <v>95.535545550771488</v>
      </c>
      <c r="O123" s="28" t="s">
        <v>2542</v>
      </c>
    </row>
    <row r="124" spans="1:15" ht="20.100000000000001" customHeight="1">
      <c r="A124" s="28" t="s">
        <v>452</v>
      </c>
      <c r="B124" s="328" t="s">
        <v>453</v>
      </c>
      <c r="C124" s="329"/>
      <c r="D124" s="329"/>
      <c r="E124" s="329"/>
      <c r="F124" s="329"/>
      <c r="G124" s="28" t="s">
        <v>14</v>
      </c>
      <c r="H124" s="28" t="s">
        <v>2538</v>
      </c>
      <c r="I124" s="28" t="s">
        <v>35</v>
      </c>
      <c r="J124" s="29">
        <v>9</v>
      </c>
      <c r="K124" s="29">
        <v>76.5</v>
      </c>
      <c r="L124" s="29">
        <v>688.5</v>
      </c>
      <c r="M124" s="30">
        <v>9.0188458510263511E-2</v>
      </c>
      <c r="N124" s="30">
        <v>95.625734009281757</v>
      </c>
      <c r="O124" s="28" t="s">
        <v>2542</v>
      </c>
    </row>
    <row r="125" spans="1:15" ht="20.100000000000001" customHeight="1">
      <c r="A125" s="28" t="s">
        <v>25</v>
      </c>
      <c r="B125" s="328" t="s">
        <v>26</v>
      </c>
      <c r="C125" s="329"/>
      <c r="D125" s="329"/>
      <c r="E125" s="329"/>
      <c r="F125" s="329"/>
      <c r="G125" s="28" t="s">
        <v>27</v>
      </c>
      <c r="H125" s="28" t="s">
        <v>2536</v>
      </c>
      <c r="I125" s="28" t="s">
        <v>28</v>
      </c>
      <c r="J125" s="29">
        <v>4.8</v>
      </c>
      <c r="K125" s="29">
        <v>141.18</v>
      </c>
      <c r="L125" s="29">
        <v>677.66399999999999</v>
      </c>
      <c r="M125" s="30">
        <v>8.8769021856062752E-2</v>
      </c>
      <c r="N125" s="30">
        <v>95.714502507167111</v>
      </c>
      <c r="O125" s="28" t="s">
        <v>2542</v>
      </c>
    </row>
    <row r="126" spans="1:15" ht="15" customHeight="1">
      <c r="A126" s="28" t="s">
        <v>237</v>
      </c>
      <c r="B126" s="328" t="s">
        <v>238</v>
      </c>
      <c r="C126" s="329"/>
      <c r="D126" s="329"/>
      <c r="E126" s="329"/>
      <c r="F126" s="329"/>
      <c r="G126" s="28" t="s">
        <v>14</v>
      </c>
      <c r="H126" s="28" t="s">
        <v>2538</v>
      </c>
      <c r="I126" s="28" t="s">
        <v>28</v>
      </c>
      <c r="J126" s="29">
        <v>303.31</v>
      </c>
      <c r="K126" s="29">
        <v>2.23</v>
      </c>
      <c r="L126" s="29">
        <v>676.38130000000001</v>
      </c>
      <c r="M126" s="30">
        <v>8.8600997548537549E-2</v>
      </c>
      <c r="N126" s="30">
        <v>95.80310333442516</v>
      </c>
      <c r="O126" s="28" t="s">
        <v>2542</v>
      </c>
    </row>
    <row r="127" spans="1:15" ht="20.100000000000001" customHeight="1">
      <c r="A127" s="28" t="s">
        <v>550</v>
      </c>
      <c r="B127" s="328" t="s">
        <v>551</v>
      </c>
      <c r="C127" s="329"/>
      <c r="D127" s="329"/>
      <c r="E127" s="329"/>
      <c r="F127" s="329"/>
      <c r="G127" s="28" t="s">
        <v>14</v>
      </c>
      <c r="H127" s="28" t="s">
        <v>2538</v>
      </c>
      <c r="I127" s="28" t="s">
        <v>35</v>
      </c>
      <c r="J127" s="29">
        <v>1</v>
      </c>
      <c r="K127" s="29">
        <v>638.52</v>
      </c>
      <c r="L127" s="29">
        <v>638.52</v>
      </c>
      <c r="M127" s="30">
        <v>8.3641444485074018E-2</v>
      </c>
      <c r="N127" s="30">
        <v>95.886744778910241</v>
      </c>
      <c r="O127" s="28" t="s">
        <v>2542</v>
      </c>
    </row>
    <row r="128" spans="1:15" ht="20.100000000000001" customHeight="1">
      <c r="A128" s="28" t="s">
        <v>641</v>
      </c>
      <c r="B128" s="328" t="s">
        <v>642</v>
      </c>
      <c r="C128" s="329"/>
      <c r="D128" s="329"/>
      <c r="E128" s="329"/>
      <c r="F128" s="329"/>
      <c r="G128" s="28" t="s">
        <v>14</v>
      </c>
      <c r="H128" s="28" t="s">
        <v>2538</v>
      </c>
      <c r="I128" s="28" t="s">
        <v>93</v>
      </c>
      <c r="J128" s="29">
        <v>63.66</v>
      </c>
      <c r="K128" s="29">
        <v>10.01</v>
      </c>
      <c r="L128" s="29">
        <v>637.23659999999995</v>
      </c>
      <c r="M128" s="30">
        <v>8.3473328482674483E-2</v>
      </c>
      <c r="N128" s="30">
        <v>95.970218552768017</v>
      </c>
      <c r="O128" s="28" t="s">
        <v>2542</v>
      </c>
    </row>
    <row r="129" spans="1:15" ht="20.100000000000001" customHeight="1">
      <c r="A129" s="28" t="s">
        <v>769</v>
      </c>
      <c r="B129" s="328" t="s">
        <v>770</v>
      </c>
      <c r="C129" s="329"/>
      <c r="D129" s="329"/>
      <c r="E129" s="329"/>
      <c r="F129" s="329"/>
      <c r="G129" s="28" t="s">
        <v>14</v>
      </c>
      <c r="H129" s="28" t="s">
        <v>2538</v>
      </c>
      <c r="I129" s="28" t="s">
        <v>28</v>
      </c>
      <c r="J129" s="29">
        <v>3.3</v>
      </c>
      <c r="K129" s="29">
        <v>191.63</v>
      </c>
      <c r="L129" s="29">
        <v>632.37900000000002</v>
      </c>
      <c r="M129" s="30">
        <v>8.2837018452087047E-2</v>
      </c>
      <c r="N129" s="30">
        <v>96.053055702212774</v>
      </c>
      <c r="O129" s="28" t="s">
        <v>2542</v>
      </c>
    </row>
    <row r="130" spans="1:15" ht="15" customHeight="1">
      <c r="A130" s="28" t="s">
        <v>888</v>
      </c>
      <c r="B130" s="328" t="s">
        <v>889</v>
      </c>
      <c r="C130" s="329"/>
      <c r="D130" s="329"/>
      <c r="E130" s="329"/>
      <c r="F130" s="329"/>
      <c r="G130" s="28" t="s">
        <v>14</v>
      </c>
      <c r="H130" s="28" t="s">
        <v>2538</v>
      </c>
      <c r="I130" s="28" t="s">
        <v>28</v>
      </c>
      <c r="J130" s="29">
        <v>347.32</v>
      </c>
      <c r="K130" s="29">
        <v>1.8</v>
      </c>
      <c r="L130" s="29">
        <v>625.17600000000004</v>
      </c>
      <c r="M130" s="30">
        <v>8.1893478195515623E-2</v>
      </c>
      <c r="N130" s="30">
        <v>96.134949704379011</v>
      </c>
      <c r="O130" s="28" t="s">
        <v>2542</v>
      </c>
    </row>
    <row r="131" spans="1:15" ht="27.95" customHeight="1">
      <c r="A131" s="28" t="s">
        <v>629</v>
      </c>
      <c r="B131" s="328" t="s">
        <v>630</v>
      </c>
      <c r="C131" s="329"/>
      <c r="D131" s="329"/>
      <c r="E131" s="329"/>
      <c r="F131" s="329"/>
      <c r="G131" s="28" t="s">
        <v>14</v>
      </c>
      <c r="H131" s="28" t="s">
        <v>2538</v>
      </c>
      <c r="I131" s="28" t="s">
        <v>35</v>
      </c>
      <c r="J131" s="29">
        <v>1</v>
      </c>
      <c r="K131" s="29">
        <v>622.49</v>
      </c>
      <c r="L131" s="29">
        <v>622.49</v>
      </c>
      <c r="M131" s="30">
        <v>8.1541631863549652E-2</v>
      </c>
      <c r="N131" s="30">
        <v>96.216491336242555</v>
      </c>
      <c r="O131" s="28" t="s">
        <v>2542</v>
      </c>
    </row>
    <row r="132" spans="1:15" ht="20.100000000000001" customHeight="1">
      <c r="A132" s="28" t="s">
        <v>740</v>
      </c>
      <c r="B132" s="328" t="s">
        <v>741</v>
      </c>
      <c r="C132" s="329"/>
      <c r="D132" s="329"/>
      <c r="E132" s="329"/>
      <c r="F132" s="329"/>
      <c r="G132" s="28" t="s">
        <v>27</v>
      </c>
      <c r="H132" s="28" t="s">
        <v>2536</v>
      </c>
      <c r="I132" s="28" t="s">
        <v>35</v>
      </c>
      <c r="J132" s="29">
        <v>1</v>
      </c>
      <c r="K132" s="29">
        <v>602.41</v>
      </c>
      <c r="L132" s="29">
        <v>602.41</v>
      </c>
      <c r="M132" s="30">
        <v>7.891129889784726E-2</v>
      </c>
      <c r="N132" s="30">
        <v>96.295402635140405</v>
      </c>
      <c r="O132" s="28" t="s">
        <v>2542</v>
      </c>
    </row>
    <row r="133" spans="1:15" ht="20.100000000000001" customHeight="1">
      <c r="A133" s="28" t="s">
        <v>755</v>
      </c>
      <c r="B133" s="328" t="s">
        <v>756</v>
      </c>
      <c r="C133" s="329"/>
      <c r="D133" s="329"/>
      <c r="E133" s="329"/>
      <c r="F133" s="329"/>
      <c r="G133" s="28" t="s">
        <v>27</v>
      </c>
      <c r="H133" s="28" t="s">
        <v>2536</v>
      </c>
      <c r="I133" s="28" t="s">
        <v>35</v>
      </c>
      <c r="J133" s="29">
        <v>3</v>
      </c>
      <c r="K133" s="29">
        <v>200.27</v>
      </c>
      <c r="L133" s="29">
        <v>600.80999999999995</v>
      </c>
      <c r="M133" s="30">
        <v>7.8701710613727549E-2</v>
      </c>
      <c r="N133" s="30">
        <v>96.374104345754134</v>
      </c>
      <c r="O133" s="28" t="s">
        <v>2542</v>
      </c>
    </row>
    <row r="134" spans="1:15" ht="20.100000000000001" customHeight="1">
      <c r="A134" s="28" t="s">
        <v>473</v>
      </c>
      <c r="B134" s="328" t="s">
        <v>474</v>
      </c>
      <c r="C134" s="329"/>
      <c r="D134" s="329"/>
      <c r="E134" s="329"/>
      <c r="F134" s="329"/>
      <c r="G134" s="28" t="s">
        <v>27</v>
      </c>
      <c r="H134" s="28" t="s">
        <v>2536</v>
      </c>
      <c r="I134" s="28" t="s">
        <v>35</v>
      </c>
      <c r="J134" s="29">
        <v>1</v>
      </c>
      <c r="K134" s="29">
        <v>591.48</v>
      </c>
      <c r="L134" s="29">
        <v>591.48</v>
      </c>
      <c r="M134" s="30">
        <v>7.7479548931954481E-2</v>
      </c>
      <c r="N134" s="30">
        <v>96.451583894686081</v>
      </c>
      <c r="O134" s="28" t="s">
        <v>2542</v>
      </c>
    </row>
    <row r="135" spans="1:15" ht="20.100000000000001" customHeight="1">
      <c r="A135" s="28" t="s">
        <v>479</v>
      </c>
      <c r="B135" s="328" t="s">
        <v>480</v>
      </c>
      <c r="C135" s="329"/>
      <c r="D135" s="329"/>
      <c r="E135" s="329"/>
      <c r="F135" s="329"/>
      <c r="G135" s="28" t="s">
        <v>14</v>
      </c>
      <c r="H135" s="28" t="s">
        <v>2538</v>
      </c>
      <c r="I135" s="28" t="s">
        <v>35</v>
      </c>
      <c r="J135" s="29">
        <v>4</v>
      </c>
      <c r="K135" s="29">
        <v>145.15</v>
      </c>
      <c r="L135" s="29">
        <v>580.6</v>
      </c>
      <c r="M135" s="30">
        <v>7.6054348599940438E-2</v>
      </c>
      <c r="N135" s="30">
        <v>96.52763824328602</v>
      </c>
      <c r="O135" s="28" t="s">
        <v>2542</v>
      </c>
    </row>
    <row r="136" spans="1:15" ht="20.100000000000001" customHeight="1">
      <c r="A136" s="28" t="s">
        <v>418</v>
      </c>
      <c r="B136" s="328" t="s">
        <v>419</v>
      </c>
      <c r="C136" s="329"/>
      <c r="D136" s="329"/>
      <c r="E136" s="329"/>
      <c r="F136" s="329"/>
      <c r="G136" s="28" t="s">
        <v>27</v>
      </c>
      <c r="H136" s="28" t="s">
        <v>2536</v>
      </c>
      <c r="I136" s="28" t="s">
        <v>28</v>
      </c>
      <c r="J136" s="29">
        <v>5.23</v>
      </c>
      <c r="K136" s="29">
        <v>110.9</v>
      </c>
      <c r="L136" s="29">
        <v>580.00699999999995</v>
      </c>
      <c r="M136" s="30">
        <v>7.5976669942138572E-2</v>
      </c>
      <c r="N136" s="30">
        <v>96.603615306206194</v>
      </c>
      <c r="O136" s="28" t="s">
        <v>2542</v>
      </c>
    </row>
    <row r="137" spans="1:15" ht="15" customHeight="1">
      <c r="A137" s="28" t="s">
        <v>121</v>
      </c>
      <c r="B137" s="328" t="s">
        <v>122</v>
      </c>
      <c r="C137" s="329"/>
      <c r="D137" s="329"/>
      <c r="E137" s="329"/>
      <c r="F137" s="329"/>
      <c r="G137" s="28" t="s">
        <v>14</v>
      </c>
      <c r="H137" s="28" t="s">
        <v>2538</v>
      </c>
      <c r="I137" s="28" t="s">
        <v>93</v>
      </c>
      <c r="J137" s="29">
        <v>14.8</v>
      </c>
      <c r="K137" s="29">
        <v>38.82</v>
      </c>
      <c r="L137" s="29">
        <v>574.53599999999994</v>
      </c>
      <c r="M137" s="30">
        <v>7.5260009003126724E-2</v>
      </c>
      <c r="N137" s="30">
        <v>96.678875839180037</v>
      </c>
      <c r="O137" s="28" t="s">
        <v>2542</v>
      </c>
    </row>
    <row r="138" spans="1:15" ht="20.100000000000001" customHeight="1">
      <c r="A138" s="28" t="s">
        <v>605</v>
      </c>
      <c r="B138" s="328" t="s">
        <v>606</v>
      </c>
      <c r="C138" s="329"/>
      <c r="D138" s="329"/>
      <c r="E138" s="329"/>
      <c r="F138" s="329"/>
      <c r="G138" s="28" t="s">
        <v>27</v>
      </c>
      <c r="H138" s="28" t="s">
        <v>2536</v>
      </c>
      <c r="I138" s="28" t="s">
        <v>35</v>
      </c>
      <c r="J138" s="29">
        <v>3</v>
      </c>
      <c r="K138" s="29">
        <v>190.29</v>
      </c>
      <c r="L138" s="29">
        <v>570.87</v>
      </c>
      <c r="M138" s="30">
        <v>7.4779789847137443E-2</v>
      </c>
      <c r="N138" s="30">
        <v>96.753655629027165</v>
      </c>
      <c r="O138" s="28" t="s">
        <v>2542</v>
      </c>
    </row>
    <row r="139" spans="1:15" ht="20.100000000000001" customHeight="1">
      <c r="A139" s="28" t="s">
        <v>379</v>
      </c>
      <c r="B139" s="328" t="s">
        <v>380</v>
      </c>
      <c r="C139" s="329"/>
      <c r="D139" s="329"/>
      <c r="E139" s="329"/>
      <c r="F139" s="329"/>
      <c r="G139" s="28" t="s">
        <v>14</v>
      </c>
      <c r="H139" s="28" t="s">
        <v>2538</v>
      </c>
      <c r="I139" s="28" t="s">
        <v>35</v>
      </c>
      <c r="J139" s="29">
        <v>1</v>
      </c>
      <c r="K139" s="29">
        <v>563.12</v>
      </c>
      <c r="L139" s="29">
        <v>563.12</v>
      </c>
      <c r="M139" s="30">
        <v>7.3764596595932597E-2</v>
      </c>
      <c r="N139" s="30">
        <v>96.827420225623101</v>
      </c>
      <c r="O139" s="28" t="s">
        <v>2542</v>
      </c>
    </row>
    <row r="140" spans="1:15" ht="20.100000000000001" customHeight="1">
      <c r="A140" s="28" t="s">
        <v>444</v>
      </c>
      <c r="B140" s="328" t="s">
        <v>445</v>
      </c>
      <c r="C140" s="329"/>
      <c r="D140" s="329"/>
      <c r="E140" s="329"/>
      <c r="F140" s="329"/>
      <c r="G140" s="28" t="s">
        <v>27</v>
      </c>
      <c r="H140" s="28" t="s">
        <v>2536</v>
      </c>
      <c r="I140" s="28" t="s">
        <v>35</v>
      </c>
      <c r="J140" s="29">
        <v>1</v>
      </c>
      <c r="K140" s="29">
        <v>556.96</v>
      </c>
      <c r="L140" s="29">
        <v>556.96</v>
      </c>
      <c r="M140" s="30">
        <v>7.2957681702071703E-2</v>
      </c>
      <c r="N140" s="30">
        <v>96.900377907325179</v>
      </c>
      <c r="O140" s="28" t="s">
        <v>2542</v>
      </c>
    </row>
    <row r="141" spans="1:15" ht="20.100000000000001" customHeight="1">
      <c r="A141" s="28" t="s">
        <v>228</v>
      </c>
      <c r="B141" s="328" t="s">
        <v>229</v>
      </c>
      <c r="C141" s="329"/>
      <c r="D141" s="329"/>
      <c r="E141" s="329"/>
      <c r="F141" s="329"/>
      <c r="G141" s="28" t="s">
        <v>14</v>
      </c>
      <c r="H141" s="28" t="s">
        <v>2538</v>
      </c>
      <c r="I141" s="28" t="s">
        <v>28</v>
      </c>
      <c r="J141" s="29">
        <v>30.81</v>
      </c>
      <c r="K141" s="29">
        <v>17.690000000000001</v>
      </c>
      <c r="L141" s="29">
        <v>545.02890000000002</v>
      </c>
      <c r="M141" s="30">
        <v>7.1394794966658764E-2</v>
      </c>
      <c r="N141" s="30">
        <v>96.971772846383786</v>
      </c>
      <c r="O141" s="28" t="s">
        <v>2542</v>
      </c>
    </row>
    <row r="142" spans="1:15" ht="20.100000000000001" customHeight="1">
      <c r="A142" s="28" t="s">
        <v>692</v>
      </c>
      <c r="B142" s="328" t="s">
        <v>693</v>
      </c>
      <c r="C142" s="329"/>
      <c r="D142" s="329"/>
      <c r="E142" s="329"/>
      <c r="F142" s="329"/>
      <c r="G142" s="28" t="s">
        <v>14</v>
      </c>
      <c r="H142" s="28" t="s">
        <v>2538</v>
      </c>
      <c r="I142" s="28" t="s">
        <v>35</v>
      </c>
      <c r="J142" s="29">
        <v>17</v>
      </c>
      <c r="K142" s="29">
        <v>31.85</v>
      </c>
      <c r="L142" s="29">
        <v>541.45000000000005</v>
      </c>
      <c r="M142" s="30">
        <v>7.0925985272886252E-2</v>
      </c>
      <c r="N142" s="30">
        <v>97.042698831656665</v>
      </c>
      <c r="O142" s="28" t="s">
        <v>2542</v>
      </c>
    </row>
    <row r="143" spans="1:15" ht="27.95" customHeight="1">
      <c r="A143" s="28" t="s">
        <v>213</v>
      </c>
      <c r="B143" s="328" t="s">
        <v>2549</v>
      </c>
      <c r="C143" s="329"/>
      <c r="D143" s="329"/>
      <c r="E143" s="329"/>
      <c r="F143" s="329"/>
      <c r="G143" s="28" t="s">
        <v>14</v>
      </c>
      <c r="H143" s="28" t="s">
        <v>2538</v>
      </c>
      <c r="I143" s="28" t="s">
        <v>28</v>
      </c>
      <c r="J143" s="29">
        <v>64.099999999999994</v>
      </c>
      <c r="K143" s="29">
        <v>8.39</v>
      </c>
      <c r="L143" s="29">
        <v>537.79899999999998</v>
      </c>
      <c r="M143" s="30">
        <v>7.0447731007060574E-2</v>
      </c>
      <c r="N143" s="30">
        <v>97.113146693656404</v>
      </c>
      <c r="O143" s="28" t="s">
        <v>2542</v>
      </c>
    </row>
    <row r="144" spans="1:15" ht="20.100000000000001" customHeight="1">
      <c r="A144" s="28" t="s">
        <v>553</v>
      </c>
      <c r="B144" s="328" t="s">
        <v>554</v>
      </c>
      <c r="C144" s="329"/>
      <c r="D144" s="329"/>
      <c r="E144" s="329"/>
      <c r="F144" s="329"/>
      <c r="G144" s="28" t="s">
        <v>14</v>
      </c>
      <c r="H144" s="28" t="s">
        <v>2538</v>
      </c>
      <c r="I144" s="28" t="s">
        <v>35</v>
      </c>
      <c r="J144" s="29">
        <v>1</v>
      </c>
      <c r="K144" s="29">
        <v>516.71</v>
      </c>
      <c r="L144" s="29">
        <v>516.71</v>
      </c>
      <c r="M144" s="30">
        <v>6.7685226429685191E-2</v>
      </c>
      <c r="N144" s="30">
        <v>97.180831920086092</v>
      </c>
      <c r="O144" s="28" t="s">
        <v>2542</v>
      </c>
    </row>
    <row r="145" spans="1:15" ht="15" customHeight="1">
      <c r="A145" s="28" t="s">
        <v>115</v>
      </c>
      <c r="B145" s="328" t="s">
        <v>116</v>
      </c>
      <c r="C145" s="329"/>
      <c r="D145" s="329"/>
      <c r="E145" s="329"/>
      <c r="F145" s="329"/>
      <c r="G145" s="28" t="s">
        <v>14</v>
      </c>
      <c r="H145" s="28" t="s">
        <v>2538</v>
      </c>
      <c r="I145" s="28" t="s">
        <v>93</v>
      </c>
      <c r="J145" s="29">
        <v>8.1199999999999992</v>
      </c>
      <c r="K145" s="29">
        <v>62.75</v>
      </c>
      <c r="L145" s="29">
        <v>509.53</v>
      </c>
      <c r="M145" s="30">
        <v>6.6744699004697997E-2</v>
      </c>
      <c r="N145" s="30">
        <v>97.247576619090793</v>
      </c>
      <c r="O145" s="28" t="s">
        <v>2542</v>
      </c>
    </row>
    <row r="146" spans="1:15" ht="15" customHeight="1">
      <c r="A146" s="28" t="s">
        <v>541</v>
      </c>
      <c r="B146" s="328" t="s">
        <v>542</v>
      </c>
      <c r="C146" s="329"/>
      <c r="D146" s="329"/>
      <c r="E146" s="329"/>
      <c r="F146" s="329"/>
      <c r="G146" s="28" t="s">
        <v>14</v>
      </c>
      <c r="H146" s="28" t="s">
        <v>2538</v>
      </c>
      <c r="I146" s="28" t="s">
        <v>93</v>
      </c>
      <c r="J146" s="29">
        <v>786.06</v>
      </c>
      <c r="K146" s="29">
        <v>0.64</v>
      </c>
      <c r="L146" s="29">
        <v>503.07839999999999</v>
      </c>
      <c r="M146" s="30">
        <v>6.5899586646056274E-2</v>
      </c>
      <c r="N146" s="30">
        <v>97.313476415325127</v>
      </c>
      <c r="O146" s="28" t="s">
        <v>2542</v>
      </c>
    </row>
    <row r="147" spans="1:15" ht="20.100000000000001" customHeight="1">
      <c r="A147" s="28" t="s">
        <v>674</v>
      </c>
      <c r="B147" s="328" t="s">
        <v>675</v>
      </c>
      <c r="C147" s="329"/>
      <c r="D147" s="329"/>
      <c r="E147" s="329"/>
      <c r="F147" s="329"/>
      <c r="G147" s="28" t="s">
        <v>14</v>
      </c>
      <c r="H147" s="28" t="s">
        <v>2538</v>
      </c>
      <c r="I147" s="28" t="s">
        <v>35</v>
      </c>
      <c r="J147" s="29">
        <v>30</v>
      </c>
      <c r="K147" s="29">
        <v>16.53</v>
      </c>
      <c r="L147" s="29">
        <v>495.9</v>
      </c>
      <c r="M147" s="30">
        <v>6.4959268809353196E-2</v>
      </c>
      <c r="N147" s="30">
        <v>97.378435684134487</v>
      </c>
      <c r="O147" s="28" t="s">
        <v>2542</v>
      </c>
    </row>
    <row r="148" spans="1:15" ht="20.100000000000001" customHeight="1">
      <c r="A148" s="28" t="s">
        <v>810</v>
      </c>
      <c r="B148" s="328" t="s">
        <v>811</v>
      </c>
      <c r="C148" s="329"/>
      <c r="D148" s="329"/>
      <c r="E148" s="329"/>
      <c r="F148" s="329"/>
      <c r="G148" s="28" t="s">
        <v>27</v>
      </c>
      <c r="H148" s="28" t="s">
        <v>2538</v>
      </c>
      <c r="I148" s="28" t="s">
        <v>93</v>
      </c>
      <c r="J148" s="29">
        <v>4.33</v>
      </c>
      <c r="K148" s="29">
        <v>113.71</v>
      </c>
      <c r="L148" s="29">
        <v>492.36430000000001</v>
      </c>
      <c r="M148" s="30">
        <v>6.4496117999251909E-2</v>
      </c>
      <c r="N148" s="30">
        <v>97.442931238865214</v>
      </c>
      <c r="O148" s="28" t="s">
        <v>2542</v>
      </c>
    </row>
    <row r="149" spans="1:15" ht="15" customHeight="1">
      <c r="A149" s="28" t="s">
        <v>435</v>
      </c>
      <c r="B149" s="328" t="s">
        <v>436</v>
      </c>
      <c r="C149" s="329"/>
      <c r="D149" s="329"/>
      <c r="E149" s="329"/>
      <c r="F149" s="329"/>
      <c r="G149" s="28" t="s">
        <v>14</v>
      </c>
      <c r="H149" s="28" t="s">
        <v>2538</v>
      </c>
      <c r="I149" s="28" t="s">
        <v>35</v>
      </c>
      <c r="J149" s="29">
        <v>12</v>
      </c>
      <c r="K149" s="29">
        <v>40.17</v>
      </c>
      <c r="L149" s="29">
        <v>482.04</v>
      </c>
      <c r="M149" s="30">
        <v>6.3143710298166192E-2</v>
      </c>
      <c r="N149" s="30">
        <v>97.506074949163391</v>
      </c>
      <c r="O149" s="28" t="s">
        <v>2542</v>
      </c>
    </row>
    <row r="150" spans="1:15" ht="20.100000000000001" customHeight="1">
      <c r="A150" s="28" t="s">
        <v>144</v>
      </c>
      <c r="B150" s="328" t="s">
        <v>145</v>
      </c>
      <c r="C150" s="329"/>
      <c r="D150" s="329"/>
      <c r="E150" s="329"/>
      <c r="F150" s="329"/>
      <c r="G150" s="28" t="s">
        <v>14</v>
      </c>
      <c r="H150" s="28" t="s">
        <v>2538</v>
      </c>
      <c r="I150" s="28" t="s">
        <v>28</v>
      </c>
      <c r="J150" s="29">
        <v>6.09</v>
      </c>
      <c r="K150" s="29">
        <v>79.06</v>
      </c>
      <c r="L150" s="29">
        <v>481.47539999999998</v>
      </c>
      <c r="M150" s="30">
        <v>6.3069751832407456E-2</v>
      </c>
      <c r="N150" s="30">
        <v>97.569145303562109</v>
      </c>
      <c r="O150" s="28" t="s">
        <v>2542</v>
      </c>
    </row>
    <row r="151" spans="1:15" ht="20.100000000000001" customHeight="1">
      <c r="A151" s="28" t="s">
        <v>843</v>
      </c>
      <c r="B151" s="328" t="s">
        <v>844</v>
      </c>
      <c r="C151" s="329"/>
      <c r="D151" s="329"/>
      <c r="E151" s="329"/>
      <c r="F151" s="329"/>
      <c r="G151" s="28" t="s">
        <v>27</v>
      </c>
      <c r="H151" s="28" t="s">
        <v>2538</v>
      </c>
      <c r="I151" s="28" t="s">
        <v>596</v>
      </c>
      <c r="J151" s="29">
        <v>1</v>
      </c>
      <c r="K151" s="29">
        <v>479.1</v>
      </c>
      <c r="L151" s="29">
        <v>479.1</v>
      </c>
      <c r="M151" s="30">
        <v>6.2758591826096222E-2</v>
      </c>
      <c r="N151" s="30">
        <v>97.631903895388206</v>
      </c>
      <c r="O151" s="28" t="s">
        <v>2542</v>
      </c>
    </row>
    <row r="152" spans="1:15" ht="36" customHeight="1">
      <c r="A152" s="28" t="s">
        <v>517</v>
      </c>
      <c r="B152" s="328" t="s">
        <v>518</v>
      </c>
      <c r="C152" s="329"/>
      <c r="D152" s="329"/>
      <c r="E152" s="329"/>
      <c r="F152" s="329"/>
      <c r="G152" s="28" t="s">
        <v>14</v>
      </c>
      <c r="H152" s="28" t="s">
        <v>2538</v>
      </c>
      <c r="I152" s="28" t="s">
        <v>35</v>
      </c>
      <c r="J152" s="29">
        <v>2</v>
      </c>
      <c r="K152" s="29">
        <v>223.11</v>
      </c>
      <c r="L152" s="29">
        <v>446.22</v>
      </c>
      <c r="M152" s="30">
        <v>5.8451552587436145E-2</v>
      </c>
      <c r="N152" s="30">
        <v>97.690355447975648</v>
      </c>
      <c r="O152" s="28" t="s">
        <v>2542</v>
      </c>
    </row>
    <row r="153" spans="1:15" ht="36" customHeight="1">
      <c r="A153" s="28" t="s">
        <v>345</v>
      </c>
      <c r="B153" s="328" t="s">
        <v>346</v>
      </c>
      <c r="C153" s="329"/>
      <c r="D153" s="329"/>
      <c r="E153" s="329"/>
      <c r="F153" s="329"/>
      <c r="G153" s="28" t="s">
        <v>14</v>
      </c>
      <c r="H153" s="28" t="s">
        <v>2538</v>
      </c>
      <c r="I153" s="28" t="s">
        <v>93</v>
      </c>
      <c r="J153" s="29">
        <v>7.96</v>
      </c>
      <c r="K153" s="29">
        <v>53.21</v>
      </c>
      <c r="L153" s="29">
        <v>423.55160000000001</v>
      </c>
      <c r="M153" s="30">
        <v>5.5482158175099099E-2</v>
      </c>
      <c r="N153" s="30">
        <v>97.74583739656245</v>
      </c>
      <c r="O153" s="28" t="s">
        <v>2542</v>
      </c>
    </row>
    <row r="154" spans="1:15" ht="36" customHeight="1">
      <c r="A154" s="28" t="s">
        <v>385</v>
      </c>
      <c r="B154" s="328" t="s">
        <v>386</v>
      </c>
      <c r="C154" s="329"/>
      <c r="D154" s="329"/>
      <c r="E154" s="329"/>
      <c r="F154" s="329"/>
      <c r="G154" s="28" t="s">
        <v>14</v>
      </c>
      <c r="H154" s="28" t="s">
        <v>2538</v>
      </c>
      <c r="I154" s="28" t="s">
        <v>48</v>
      </c>
      <c r="J154" s="29">
        <v>58.12</v>
      </c>
      <c r="K154" s="29">
        <v>6.93</v>
      </c>
      <c r="L154" s="29">
        <v>402.77159999999998</v>
      </c>
      <c r="M154" s="30">
        <v>5.276013033509433E-2</v>
      </c>
      <c r="N154" s="30">
        <v>97.798597317309273</v>
      </c>
      <c r="O154" s="28" t="s">
        <v>2542</v>
      </c>
    </row>
    <row r="155" spans="1:15" ht="15" customHeight="1">
      <c r="A155" s="28" t="s">
        <v>503</v>
      </c>
      <c r="B155" s="328" t="s">
        <v>504</v>
      </c>
      <c r="C155" s="329"/>
      <c r="D155" s="329"/>
      <c r="E155" s="329"/>
      <c r="F155" s="329"/>
      <c r="G155" s="28" t="s">
        <v>14</v>
      </c>
      <c r="H155" s="28" t="s">
        <v>2538</v>
      </c>
      <c r="I155" s="28" t="s">
        <v>35</v>
      </c>
      <c r="J155" s="29">
        <v>10</v>
      </c>
      <c r="K155" s="29">
        <v>39.94</v>
      </c>
      <c r="L155" s="29">
        <v>399.4</v>
      </c>
      <c r="M155" s="30">
        <v>5.2318475423383075E-2</v>
      </c>
      <c r="N155" s="30">
        <v>97.85091579273265</v>
      </c>
      <c r="O155" s="28" t="s">
        <v>2542</v>
      </c>
    </row>
    <row r="156" spans="1:15" ht="27.95" customHeight="1">
      <c r="A156" s="28" t="s">
        <v>282</v>
      </c>
      <c r="B156" s="328" t="s">
        <v>283</v>
      </c>
      <c r="C156" s="329"/>
      <c r="D156" s="329"/>
      <c r="E156" s="329"/>
      <c r="F156" s="329"/>
      <c r="G156" s="28" t="s">
        <v>14</v>
      </c>
      <c r="H156" s="28" t="s">
        <v>2538</v>
      </c>
      <c r="I156" s="28" t="s">
        <v>93</v>
      </c>
      <c r="J156" s="29">
        <v>9.49</v>
      </c>
      <c r="K156" s="29">
        <v>41.4</v>
      </c>
      <c r="L156" s="29">
        <v>392.88600000000002</v>
      </c>
      <c r="M156" s="30">
        <v>5.1465189121660704E-2</v>
      </c>
      <c r="N156" s="30">
        <v>97.902381505825019</v>
      </c>
      <c r="O156" s="28" t="s">
        <v>2542</v>
      </c>
    </row>
    <row r="157" spans="1:15" ht="20.100000000000001" customHeight="1">
      <c r="A157" s="28" t="s">
        <v>130</v>
      </c>
      <c r="B157" s="328" t="s">
        <v>131</v>
      </c>
      <c r="C157" s="329"/>
      <c r="D157" s="329"/>
      <c r="E157" s="329"/>
      <c r="F157" s="329"/>
      <c r="G157" s="28" t="s">
        <v>14</v>
      </c>
      <c r="H157" s="28" t="s">
        <v>2538</v>
      </c>
      <c r="I157" s="28" t="s">
        <v>28</v>
      </c>
      <c r="J157" s="29">
        <v>0.48</v>
      </c>
      <c r="K157" s="29">
        <v>806.74</v>
      </c>
      <c r="L157" s="29">
        <v>387.23520000000002</v>
      </c>
      <c r="M157" s="30">
        <v>5.0724975699220909E-2</v>
      </c>
      <c r="N157" s="30">
        <v>97.953107110289096</v>
      </c>
      <c r="O157" s="28" t="s">
        <v>2542</v>
      </c>
    </row>
    <row r="158" spans="1:15" ht="20.100000000000001" customHeight="1">
      <c r="A158" s="28" t="s">
        <v>582</v>
      </c>
      <c r="B158" s="328" t="s">
        <v>583</v>
      </c>
      <c r="C158" s="329"/>
      <c r="D158" s="329"/>
      <c r="E158" s="329"/>
      <c r="F158" s="329"/>
      <c r="G158" s="28" t="s">
        <v>14</v>
      </c>
      <c r="H158" s="28" t="s">
        <v>2538</v>
      </c>
      <c r="I158" s="28" t="s">
        <v>35</v>
      </c>
      <c r="J158" s="29">
        <v>5</v>
      </c>
      <c r="K158" s="29">
        <v>74.12</v>
      </c>
      <c r="L158" s="29">
        <v>370.6</v>
      </c>
      <c r="M158" s="30">
        <v>4.8545886309228257E-2</v>
      </c>
      <c r="N158" s="30">
        <v>98.001652996598324</v>
      </c>
      <c r="O158" s="28" t="s">
        <v>2542</v>
      </c>
    </row>
    <row r="159" spans="1:15" ht="20.100000000000001" customHeight="1">
      <c r="A159" s="28" t="s">
        <v>695</v>
      </c>
      <c r="B159" s="328" t="s">
        <v>696</v>
      </c>
      <c r="C159" s="329"/>
      <c r="D159" s="329"/>
      <c r="E159" s="329"/>
      <c r="F159" s="329"/>
      <c r="G159" s="28" t="s">
        <v>14</v>
      </c>
      <c r="H159" s="28" t="s">
        <v>2538</v>
      </c>
      <c r="I159" s="28" t="s">
        <v>35</v>
      </c>
      <c r="J159" s="29">
        <v>13</v>
      </c>
      <c r="K159" s="29">
        <v>28.13</v>
      </c>
      <c r="L159" s="29">
        <v>365.69</v>
      </c>
      <c r="M159" s="30">
        <v>4.7902712262335896E-2</v>
      </c>
      <c r="N159" s="30">
        <v>98.049555708860652</v>
      </c>
      <c r="O159" s="28" t="s">
        <v>2542</v>
      </c>
    </row>
    <row r="160" spans="1:15" ht="15" customHeight="1">
      <c r="A160" s="28" t="s">
        <v>53</v>
      </c>
      <c r="B160" s="328" t="s">
        <v>54</v>
      </c>
      <c r="C160" s="329"/>
      <c r="D160" s="329"/>
      <c r="E160" s="329"/>
      <c r="F160" s="329"/>
      <c r="G160" s="28" t="s">
        <v>14</v>
      </c>
      <c r="H160" s="28" t="s">
        <v>2538</v>
      </c>
      <c r="I160" s="28" t="s">
        <v>28</v>
      </c>
      <c r="J160" s="29">
        <v>114.95</v>
      </c>
      <c r="K160" s="29">
        <v>3.14</v>
      </c>
      <c r="L160" s="29">
        <v>360.94299999999998</v>
      </c>
      <c r="M160" s="30">
        <v>4.7280890021888219E-2</v>
      </c>
      <c r="N160" s="30">
        <v>98.096836205904509</v>
      </c>
      <c r="O160" s="28" t="s">
        <v>2542</v>
      </c>
    </row>
    <row r="161" spans="1:15" ht="20.100000000000001" customHeight="1">
      <c r="A161" s="28" t="s">
        <v>608</v>
      </c>
      <c r="B161" s="328" t="s">
        <v>609</v>
      </c>
      <c r="C161" s="329"/>
      <c r="D161" s="329"/>
      <c r="E161" s="329"/>
      <c r="F161" s="329"/>
      <c r="G161" s="28" t="s">
        <v>27</v>
      </c>
      <c r="H161" s="28" t="s">
        <v>2536</v>
      </c>
      <c r="I161" s="28" t="s">
        <v>35</v>
      </c>
      <c r="J161" s="29">
        <v>4</v>
      </c>
      <c r="K161" s="29">
        <v>89.65</v>
      </c>
      <c r="L161" s="29">
        <v>358.6</v>
      </c>
      <c r="M161" s="30">
        <v>4.6973974178330422E-2</v>
      </c>
      <c r="N161" s="30">
        <v>98.143810180082838</v>
      </c>
      <c r="O161" s="28" t="s">
        <v>2542</v>
      </c>
    </row>
    <row r="162" spans="1:15" ht="20.100000000000001" customHeight="1">
      <c r="A162" s="28" t="s">
        <v>698</v>
      </c>
      <c r="B162" s="328" t="s">
        <v>2550</v>
      </c>
      <c r="C162" s="329"/>
      <c r="D162" s="329"/>
      <c r="E162" s="329"/>
      <c r="F162" s="329"/>
      <c r="G162" s="28" t="s">
        <v>14</v>
      </c>
      <c r="H162" s="28" t="s">
        <v>2538</v>
      </c>
      <c r="I162" s="28" t="s">
        <v>35</v>
      </c>
      <c r="J162" s="29">
        <v>8</v>
      </c>
      <c r="K162" s="29">
        <v>44.33</v>
      </c>
      <c r="L162" s="29">
        <v>354.64</v>
      </c>
      <c r="M162" s="30">
        <v>4.6455243175134137E-2</v>
      </c>
      <c r="N162" s="30">
        <v>98.190265423257983</v>
      </c>
      <c r="O162" s="28" t="s">
        <v>2542</v>
      </c>
    </row>
    <row r="163" spans="1:15" ht="20.100000000000001" customHeight="1">
      <c r="A163" s="28" t="s">
        <v>276</v>
      </c>
      <c r="B163" s="328" t="s">
        <v>2551</v>
      </c>
      <c r="C163" s="329"/>
      <c r="D163" s="329"/>
      <c r="E163" s="329"/>
      <c r="F163" s="329"/>
      <c r="G163" s="28" t="s">
        <v>14</v>
      </c>
      <c r="H163" s="28" t="s">
        <v>2538</v>
      </c>
      <c r="I163" s="28" t="s">
        <v>35</v>
      </c>
      <c r="J163" s="29">
        <v>5</v>
      </c>
      <c r="K163" s="29">
        <v>70.78</v>
      </c>
      <c r="L163" s="29">
        <v>353.9</v>
      </c>
      <c r="M163" s="30">
        <v>4.6358308593728768E-2</v>
      </c>
      <c r="N163" s="30">
        <v>98.236623731851708</v>
      </c>
      <c r="O163" s="28" t="s">
        <v>2542</v>
      </c>
    </row>
    <row r="164" spans="1:15" ht="20.100000000000001" customHeight="1">
      <c r="A164" s="28" t="s">
        <v>300</v>
      </c>
      <c r="B164" s="328" t="s">
        <v>301</v>
      </c>
      <c r="C164" s="329"/>
      <c r="D164" s="329"/>
      <c r="E164" s="329"/>
      <c r="F164" s="329"/>
      <c r="G164" s="28" t="s">
        <v>27</v>
      </c>
      <c r="H164" s="28" t="s">
        <v>2536</v>
      </c>
      <c r="I164" s="28" t="s">
        <v>93</v>
      </c>
      <c r="J164" s="29">
        <v>13.27</v>
      </c>
      <c r="K164" s="29">
        <v>25.83</v>
      </c>
      <c r="L164" s="29">
        <v>342.76409999999998</v>
      </c>
      <c r="M164" s="30">
        <v>4.4899587235523328E-2</v>
      </c>
      <c r="N164" s="30">
        <v>98.281522782017248</v>
      </c>
      <c r="O164" s="28" t="s">
        <v>2542</v>
      </c>
    </row>
    <row r="165" spans="1:15" ht="20.100000000000001" customHeight="1">
      <c r="A165" s="28" t="s">
        <v>719</v>
      </c>
      <c r="B165" s="328" t="s">
        <v>720</v>
      </c>
      <c r="C165" s="329"/>
      <c r="D165" s="329"/>
      <c r="E165" s="329"/>
      <c r="F165" s="329"/>
      <c r="G165" s="28" t="s">
        <v>27</v>
      </c>
      <c r="H165" s="28" t="s">
        <v>2536</v>
      </c>
      <c r="I165" s="28" t="s">
        <v>35</v>
      </c>
      <c r="J165" s="29">
        <v>22</v>
      </c>
      <c r="K165" s="29">
        <v>15.41</v>
      </c>
      <c r="L165" s="29">
        <v>339.02</v>
      </c>
      <c r="M165" s="30">
        <v>4.4409137551415449E-2</v>
      </c>
      <c r="N165" s="30">
        <v>98.325931919568674</v>
      </c>
      <c r="O165" s="28" t="s">
        <v>2542</v>
      </c>
    </row>
    <row r="166" spans="1:15" ht="15" customHeight="1">
      <c r="A166" s="28" t="s">
        <v>786</v>
      </c>
      <c r="B166" s="328" t="s">
        <v>787</v>
      </c>
      <c r="C166" s="329"/>
      <c r="D166" s="329"/>
      <c r="E166" s="329"/>
      <c r="F166" s="329"/>
      <c r="G166" s="28" t="s">
        <v>14</v>
      </c>
      <c r="H166" s="28" t="s">
        <v>2538</v>
      </c>
      <c r="I166" s="28" t="s">
        <v>28</v>
      </c>
      <c r="J166" s="29">
        <v>21.5</v>
      </c>
      <c r="K166" s="29">
        <v>15.18</v>
      </c>
      <c r="L166" s="29">
        <v>326.37</v>
      </c>
      <c r="M166" s="30">
        <v>4.2752080180093972E-2</v>
      </c>
      <c r="N166" s="30">
        <v>98.368683999748768</v>
      </c>
      <c r="O166" s="28" t="s">
        <v>2542</v>
      </c>
    </row>
    <row r="167" spans="1:15" ht="20.100000000000001" customHeight="1">
      <c r="A167" s="28" t="s">
        <v>358</v>
      </c>
      <c r="B167" s="328" t="s">
        <v>359</v>
      </c>
      <c r="C167" s="329"/>
      <c r="D167" s="329"/>
      <c r="E167" s="329"/>
      <c r="F167" s="329"/>
      <c r="G167" s="28" t="s">
        <v>14</v>
      </c>
      <c r="H167" s="28" t="s">
        <v>2538</v>
      </c>
      <c r="I167" s="28" t="s">
        <v>35</v>
      </c>
      <c r="J167" s="29">
        <v>9</v>
      </c>
      <c r="K167" s="29">
        <v>35.97</v>
      </c>
      <c r="L167" s="29">
        <v>323.73</v>
      </c>
      <c r="M167" s="30">
        <v>4.2406259511296451E-2</v>
      </c>
      <c r="N167" s="30">
        <v>98.411090259260064</v>
      </c>
      <c r="O167" s="28" t="s">
        <v>2542</v>
      </c>
    </row>
    <row r="168" spans="1:15" ht="27.95" customHeight="1">
      <c r="A168" s="28" t="s">
        <v>376</v>
      </c>
      <c r="B168" s="328" t="s">
        <v>377</v>
      </c>
      <c r="C168" s="329"/>
      <c r="D168" s="329"/>
      <c r="E168" s="329"/>
      <c r="F168" s="329"/>
      <c r="G168" s="28" t="s">
        <v>14</v>
      </c>
      <c r="H168" s="28" t="s">
        <v>2538</v>
      </c>
      <c r="I168" s="28" t="s">
        <v>35</v>
      </c>
      <c r="J168" s="29">
        <v>1</v>
      </c>
      <c r="K168" s="29">
        <v>316.01</v>
      </c>
      <c r="L168" s="29">
        <v>316.01</v>
      </c>
      <c r="M168" s="30">
        <v>4.1394996040418838E-2</v>
      </c>
      <c r="N168" s="30">
        <v>98.452485255300473</v>
      </c>
      <c r="O168" s="28" t="s">
        <v>2542</v>
      </c>
    </row>
    <row r="169" spans="1:15" ht="15" customHeight="1">
      <c r="A169" s="28" t="s">
        <v>50</v>
      </c>
      <c r="B169" s="328" t="s">
        <v>51</v>
      </c>
      <c r="C169" s="329"/>
      <c r="D169" s="329"/>
      <c r="E169" s="329"/>
      <c r="F169" s="329"/>
      <c r="G169" s="28" t="s">
        <v>14</v>
      </c>
      <c r="H169" s="28" t="s">
        <v>2538</v>
      </c>
      <c r="I169" s="28" t="s">
        <v>28</v>
      </c>
      <c r="J169" s="29">
        <v>100.99</v>
      </c>
      <c r="K169" s="29">
        <v>3.01</v>
      </c>
      <c r="L169" s="29">
        <v>303.97989999999999</v>
      </c>
      <c r="M169" s="30">
        <v>3.9819141029925995E-2</v>
      </c>
      <c r="N169" s="30">
        <v>98.492304409429664</v>
      </c>
      <c r="O169" s="28" t="s">
        <v>2542</v>
      </c>
    </row>
    <row r="170" spans="1:15" ht="15" customHeight="1">
      <c r="A170" s="28" t="s">
        <v>118</v>
      </c>
      <c r="B170" s="328" t="s">
        <v>119</v>
      </c>
      <c r="C170" s="329"/>
      <c r="D170" s="329"/>
      <c r="E170" s="329"/>
      <c r="F170" s="329"/>
      <c r="G170" s="28" t="s">
        <v>14</v>
      </c>
      <c r="H170" s="28" t="s">
        <v>2538</v>
      </c>
      <c r="I170" s="28" t="s">
        <v>93</v>
      </c>
      <c r="J170" s="29">
        <v>5.72</v>
      </c>
      <c r="K170" s="29">
        <v>52.91</v>
      </c>
      <c r="L170" s="29">
        <v>302.64519999999999</v>
      </c>
      <c r="M170" s="30">
        <v>3.9644305103166889E-2</v>
      </c>
      <c r="N170" s="30">
        <v>98.531949343297697</v>
      </c>
      <c r="O170" s="28" t="s">
        <v>2542</v>
      </c>
    </row>
    <row r="171" spans="1:15" ht="15" customHeight="1">
      <c r="A171" s="28" t="s">
        <v>882</v>
      </c>
      <c r="B171" s="328" t="s">
        <v>883</v>
      </c>
      <c r="C171" s="329"/>
      <c r="D171" s="329"/>
      <c r="E171" s="329"/>
      <c r="F171" s="329"/>
      <c r="G171" s="28" t="s">
        <v>14</v>
      </c>
      <c r="H171" s="28" t="s">
        <v>2538</v>
      </c>
      <c r="I171" s="28" t="s">
        <v>28</v>
      </c>
      <c r="J171" s="29">
        <v>155.31</v>
      </c>
      <c r="K171" s="29">
        <v>1.93</v>
      </c>
      <c r="L171" s="29">
        <v>299.74829999999997</v>
      </c>
      <c r="M171" s="30">
        <v>3.9264832415500391E-2</v>
      </c>
      <c r="N171" s="30">
        <v>98.571214398400741</v>
      </c>
      <c r="O171" s="28" t="s">
        <v>2542</v>
      </c>
    </row>
    <row r="172" spans="1:15" ht="27.95" customHeight="1">
      <c r="A172" s="28" t="s">
        <v>210</v>
      </c>
      <c r="B172" s="328" t="s">
        <v>2552</v>
      </c>
      <c r="C172" s="329"/>
      <c r="D172" s="329"/>
      <c r="E172" s="329"/>
      <c r="F172" s="329"/>
      <c r="G172" s="28" t="s">
        <v>14</v>
      </c>
      <c r="H172" s="28" t="s">
        <v>2538</v>
      </c>
      <c r="I172" s="28" t="s">
        <v>28</v>
      </c>
      <c r="J172" s="29">
        <v>40.909999999999997</v>
      </c>
      <c r="K172" s="29">
        <v>7.16</v>
      </c>
      <c r="L172" s="29">
        <v>292.91559999999998</v>
      </c>
      <c r="M172" s="30">
        <v>3.8369798747434916E-2</v>
      </c>
      <c r="N172" s="30">
        <v>98.609584773515962</v>
      </c>
      <c r="O172" s="28" t="s">
        <v>2542</v>
      </c>
    </row>
    <row r="173" spans="1:15" ht="20.100000000000001" customHeight="1">
      <c r="A173" s="28" t="s">
        <v>109</v>
      </c>
      <c r="B173" s="328" t="s">
        <v>110</v>
      </c>
      <c r="C173" s="329"/>
      <c r="D173" s="329"/>
      <c r="E173" s="329"/>
      <c r="F173" s="329"/>
      <c r="G173" s="28" t="s">
        <v>14</v>
      </c>
      <c r="H173" s="28" t="s">
        <v>2538</v>
      </c>
      <c r="I173" s="28" t="s">
        <v>93</v>
      </c>
      <c r="J173" s="29">
        <v>38.99</v>
      </c>
      <c r="K173" s="29">
        <v>7.16</v>
      </c>
      <c r="L173" s="29">
        <v>279.16840000000002</v>
      </c>
      <c r="M173" s="30">
        <v>3.656901621027836E-2</v>
      </c>
      <c r="N173" s="30">
        <v>98.646153999314521</v>
      </c>
      <c r="O173" s="28" t="s">
        <v>2542</v>
      </c>
    </row>
    <row r="174" spans="1:15" ht="27.95" customHeight="1">
      <c r="A174" s="28" t="s">
        <v>792</v>
      </c>
      <c r="B174" s="328" t="s">
        <v>793</v>
      </c>
      <c r="C174" s="329"/>
      <c r="D174" s="329"/>
      <c r="E174" s="329"/>
      <c r="F174" s="329"/>
      <c r="G174" s="28" t="s">
        <v>14</v>
      </c>
      <c r="H174" s="28" t="s">
        <v>2538</v>
      </c>
      <c r="I174" s="28" t="s">
        <v>75</v>
      </c>
      <c r="J174" s="29">
        <v>12.75</v>
      </c>
      <c r="K174" s="29">
        <v>21.81</v>
      </c>
      <c r="L174" s="29">
        <v>278.07749999999999</v>
      </c>
      <c r="M174" s="30">
        <v>3.6426116298311988E-2</v>
      </c>
      <c r="N174" s="30">
        <v>98.682580443094523</v>
      </c>
      <c r="O174" s="28" t="s">
        <v>2542</v>
      </c>
    </row>
    <row r="175" spans="1:15" ht="15" customHeight="1">
      <c r="A175" s="28" t="s">
        <v>432</v>
      </c>
      <c r="B175" s="328" t="s">
        <v>433</v>
      </c>
      <c r="C175" s="329"/>
      <c r="D175" s="329"/>
      <c r="E175" s="329"/>
      <c r="F175" s="329"/>
      <c r="G175" s="28" t="s">
        <v>14</v>
      </c>
      <c r="H175" s="28" t="s">
        <v>2538</v>
      </c>
      <c r="I175" s="28" t="s">
        <v>35</v>
      </c>
      <c r="J175" s="29">
        <v>5</v>
      </c>
      <c r="K175" s="29">
        <v>55.56</v>
      </c>
      <c r="L175" s="29">
        <v>277.8</v>
      </c>
      <c r="M175" s="30">
        <v>3.638976583028497E-2</v>
      </c>
      <c r="N175" s="30">
        <v>98.718970208924816</v>
      </c>
      <c r="O175" s="28" t="s">
        <v>2542</v>
      </c>
    </row>
    <row r="176" spans="1:15" ht="20.100000000000001" customHeight="1">
      <c r="A176" s="28" t="s">
        <v>831</v>
      </c>
      <c r="B176" s="328" t="s">
        <v>832</v>
      </c>
      <c r="C176" s="329"/>
      <c r="D176" s="329"/>
      <c r="E176" s="329"/>
      <c r="F176" s="329"/>
      <c r="G176" s="28" t="s">
        <v>14</v>
      </c>
      <c r="H176" s="28" t="s">
        <v>2538</v>
      </c>
      <c r="I176" s="28" t="s">
        <v>35</v>
      </c>
      <c r="J176" s="29">
        <v>4</v>
      </c>
      <c r="K176" s="29">
        <v>69.05</v>
      </c>
      <c r="L176" s="29">
        <v>276.2</v>
      </c>
      <c r="M176" s="30">
        <v>3.618017754616526E-2</v>
      </c>
      <c r="N176" s="30">
        <v>98.755150386470973</v>
      </c>
      <c r="O176" s="28" t="s">
        <v>2542</v>
      </c>
    </row>
    <row r="177" spans="1:15" ht="15" customHeight="1">
      <c r="A177" s="28" t="s">
        <v>885</v>
      </c>
      <c r="B177" s="328" t="s">
        <v>886</v>
      </c>
      <c r="C177" s="329"/>
      <c r="D177" s="329"/>
      <c r="E177" s="329"/>
      <c r="F177" s="329"/>
      <c r="G177" s="28" t="s">
        <v>14</v>
      </c>
      <c r="H177" s="28" t="s">
        <v>2538</v>
      </c>
      <c r="I177" s="28" t="s">
        <v>28</v>
      </c>
      <c r="J177" s="29">
        <v>312.79000000000002</v>
      </c>
      <c r="K177" s="29">
        <v>0.79</v>
      </c>
      <c r="L177" s="29">
        <v>247.10409999999999</v>
      </c>
      <c r="M177" s="30">
        <v>3.236882769871606E-2</v>
      </c>
      <c r="N177" s="30">
        <v>98.787518677099712</v>
      </c>
      <c r="O177" s="28" t="s">
        <v>2542</v>
      </c>
    </row>
    <row r="178" spans="1:15" ht="20.100000000000001" customHeight="1">
      <c r="A178" s="28" t="s">
        <v>406</v>
      </c>
      <c r="B178" s="328" t="s">
        <v>407</v>
      </c>
      <c r="C178" s="329"/>
      <c r="D178" s="329"/>
      <c r="E178" s="329"/>
      <c r="F178" s="329"/>
      <c r="G178" s="28" t="s">
        <v>27</v>
      </c>
      <c r="H178" s="28" t="s">
        <v>2536</v>
      </c>
      <c r="I178" s="28" t="s">
        <v>35</v>
      </c>
      <c r="J178" s="29">
        <v>8</v>
      </c>
      <c r="K178" s="29">
        <v>30.85</v>
      </c>
      <c r="L178" s="29">
        <v>246.8</v>
      </c>
      <c r="M178" s="30">
        <v>3.2328992825465558E-2</v>
      </c>
      <c r="N178" s="30">
        <v>98.819847669925181</v>
      </c>
      <c r="O178" s="28" t="s">
        <v>2542</v>
      </c>
    </row>
    <row r="179" spans="1:15" ht="20.100000000000001" customHeight="1">
      <c r="A179" s="28" t="s">
        <v>536</v>
      </c>
      <c r="B179" s="328" t="s">
        <v>537</v>
      </c>
      <c r="C179" s="329"/>
      <c r="D179" s="329"/>
      <c r="E179" s="329"/>
      <c r="F179" s="329"/>
      <c r="G179" s="28" t="s">
        <v>14</v>
      </c>
      <c r="H179" s="28" t="s">
        <v>2538</v>
      </c>
      <c r="I179" s="28" t="s">
        <v>93</v>
      </c>
      <c r="J179" s="29">
        <v>6.3</v>
      </c>
      <c r="K179" s="29">
        <v>38.200000000000003</v>
      </c>
      <c r="L179" s="29">
        <v>240.66</v>
      </c>
      <c r="M179" s="30">
        <v>3.152469778515616E-2</v>
      </c>
      <c r="N179" s="30">
        <v>98.85137236771034</v>
      </c>
      <c r="O179" s="28" t="s">
        <v>2542</v>
      </c>
    </row>
    <row r="180" spans="1:15" ht="20.100000000000001" customHeight="1">
      <c r="A180" s="28" t="s">
        <v>656</v>
      </c>
      <c r="B180" s="328" t="s">
        <v>657</v>
      </c>
      <c r="C180" s="329"/>
      <c r="D180" s="329"/>
      <c r="E180" s="329"/>
      <c r="F180" s="329"/>
      <c r="G180" s="28" t="s">
        <v>14</v>
      </c>
      <c r="H180" s="28" t="s">
        <v>2538</v>
      </c>
      <c r="I180" s="28" t="s">
        <v>93</v>
      </c>
      <c r="J180" s="29">
        <v>11.7</v>
      </c>
      <c r="K180" s="29">
        <v>20.51</v>
      </c>
      <c r="L180" s="29">
        <v>239.96700000000001</v>
      </c>
      <c r="M180" s="30">
        <v>3.1433919859596808E-2</v>
      </c>
      <c r="N180" s="30">
        <v>98.882806680547972</v>
      </c>
      <c r="O180" s="28" t="s">
        <v>2542</v>
      </c>
    </row>
    <row r="181" spans="1:15" ht="27.95" customHeight="1">
      <c r="A181" s="28" t="s">
        <v>758</v>
      </c>
      <c r="B181" s="328" t="s">
        <v>759</v>
      </c>
      <c r="C181" s="329"/>
      <c r="D181" s="329"/>
      <c r="E181" s="329"/>
      <c r="F181" s="329"/>
      <c r="G181" s="28" t="s">
        <v>27</v>
      </c>
      <c r="H181" s="28" t="s">
        <v>2536</v>
      </c>
      <c r="I181" s="28" t="s">
        <v>35</v>
      </c>
      <c r="J181" s="29">
        <v>7</v>
      </c>
      <c r="K181" s="29">
        <v>33.659999999999997</v>
      </c>
      <c r="L181" s="29">
        <v>235.62</v>
      </c>
      <c r="M181" s="30">
        <v>3.0864494690179069E-2</v>
      </c>
      <c r="N181" s="30">
        <v>98.91367117523815</v>
      </c>
      <c r="O181" s="28" t="s">
        <v>2542</v>
      </c>
    </row>
    <row r="182" spans="1:15" ht="15" customHeight="1">
      <c r="A182" s="28" t="s">
        <v>891</v>
      </c>
      <c r="B182" s="328" t="s">
        <v>892</v>
      </c>
      <c r="C182" s="329"/>
      <c r="D182" s="329"/>
      <c r="E182" s="329"/>
      <c r="F182" s="329"/>
      <c r="G182" s="28" t="s">
        <v>14</v>
      </c>
      <c r="H182" s="28" t="s">
        <v>2538</v>
      </c>
      <c r="I182" s="28" t="s">
        <v>28</v>
      </c>
      <c r="J182" s="29">
        <v>156.91999999999999</v>
      </c>
      <c r="K182" s="29">
        <v>1.43</v>
      </c>
      <c r="L182" s="29">
        <v>224.3956</v>
      </c>
      <c r="M182" s="30">
        <v>2.9394180480008261E-2</v>
      </c>
      <c r="N182" s="30">
        <v>98.943065932085929</v>
      </c>
      <c r="O182" s="28" t="s">
        <v>2542</v>
      </c>
    </row>
    <row r="183" spans="1:15" ht="20.100000000000001" customHeight="1">
      <c r="A183" s="28" t="s">
        <v>43</v>
      </c>
      <c r="B183" s="328" t="s">
        <v>44</v>
      </c>
      <c r="C183" s="329"/>
      <c r="D183" s="329"/>
      <c r="E183" s="329"/>
      <c r="F183" s="329"/>
      <c r="G183" s="28" t="s">
        <v>14</v>
      </c>
      <c r="H183" s="28" t="s">
        <v>2538</v>
      </c>
      <c r="I183" s="28" t="s">
        <v>41</v>
      </c>
      <c r="J183" s="29">
        <v>306.89999999999998</v>
      </c>
      <c r="K183" s="29">
        <v>0.73</v>
      </c>
      <c r="L183" s="29">
        <v>224.03700000000001</v>
      </c>
      <c r="M183" s="30">
        <v>2.9347206505829931E-2</v>
      </c>
      <c r="N183" s="30">
        <v>98.972413531569799</v>
      </c>
      <c r="O183" s="28" t="s">
        <v>2542</v>
      </c>
    </row>
    <row r="184" spans="1:15" ht="20.100000000000001" customHeight="1">
      <c r="A184" s="28" t="s">
        <v>816</v>
      </c>
      <c r="B184" s="328" t="s">
        <v>817</v>
      </c>
      <c r="C184" s="329"/>
      <c r="D184" s="329"/>
      <c r="E184" s="329"/>
      <c r="F184" s="329"/>
      <c r="G184" s="28" t="s">
        <v>14</v>
      </c>
      <c r="H184" s="28" t="s">
        <v>2538</v>
      </c>
      <c r="I184" s="28" t="s">
        <v>35</v>
      </c>
      <c r="J184" s="29">
        <v>6</v>
      </c>
      <c r="K184" s="29">
        <v>36.68</v>
      </c>
      <c r="L184" s="29">
        <v>220.08</v>
      </c>
      <c r="M184" s="30">
        <v>2.8828868480666368E-2</v>
      </c>
      <c r="N184" s="30">
        <v>99.001242400050458</v>
      </c>
      <c r="O184" s="28" t="s">
        <v>2542</v>
      </c>
    </row>
    <row r="185" spans="1:15" ht="20.100000000000001" customHeight="1">
      <c r="A185" s="28" t="s">
        <v>594</v>
      </c>
      <c r="B185" s="328" t="s">
        <v>595</v>
      </c>
      <c r="C185" s="329"/>
      <c r="D185" s="329"/>
      <c r="E185" s="329"/>
      <c r="F185" s="329"/>
      <c r="G185" s="28" t="s">
        <v>27</v>
      </c>
      <c r="H185" s="28" t="s">
        <v>2538</v>
      </c>
      <c r="I185" s="28" t="s">
        <v>596</v>
      </c>
      <c r="J185" s="29">
        <v>1</v>
      </c>
      <c r="K185" s="29">
        <v>217.69</v>
      </c>
      <c r="L185" s="29">
        <v>217.69</v>
      </c>
      <c r="M185" s="30">
        <v>2.8515795981262547E-2</v>
      </c>
      <c r="N185" s="30">
        <v>99.029758196031722</v>
      </c>
      <c r="O185" s="28" t="s">
        <v>2542</v>
      </c>
    </row>
    <row r="186" spans="1:15" ht="15" customHeight="1">
      <c r="A186" s="28" t="s">
        <v>638</v>
      </c>
      <c r="B186" s="328" t="s">
        <v>639</v>
      </c>
      <c r="C186" s="329"/>
      <c r="D186" s="329"/>
      <c r="E186" s="329"/>
      <c r="F186" s="329"/>
      <c r="G186" s="28" t="s">
        <v>14</v>
      </c>
      <c r="H186" s="28" t="s">
        <v>2538</v>
      </c>
      <c r="I186" s="28" t="s">
        <v>35</v>
      </c>
      <c r="J186" s="29">
        <v>55</v>
      </c>
      <c r="K186" s="29">
        <v>3.88</v>
      </c>
      <c r="L186" s="29">
        <v>213.4</v>
      </c>
      <c r="M186" s="30">
        <v>2.7953837394466569E-2</v>
      </c>
      <c r="N186" s="30">
        <v>99.057712033426199</v>
      </c>
      <c r="O186" s="28" t="s">
        <v>2542</v>
      </c>
    </row>
    <row r="187" spans="1:15" ht="27.95" customHeight="1">
      <c r="A187" s="28" t="s">
        <v>156</v>
      </c>
      <c r="B187" s="328" t="s">
        <v>157</v>
      </c>
      <c r="C187" s="329"/>
      <c r="D187" s="329"/>
      <c r="E187" s="329"/>
      <c r="F187" s="329"/>
      <c r="G187" s="28" t="s">
        <v>14</v>
      </c>
      <c r="H187" s="28" t="s">
        <v>2538</v>
      </c>
      <c r="I187" s="28" t="s">
        <v>28</v>
      </c>
      <c r="J187" s="29">
        <v>3.6</v>
      </c>
      <c r="K187" s="29">
        <v>58.91</v>
      </c>
      <c r="L187" s="29">
        <v>212.07599999999999</v>
      </c>
      <c r="M187" s="30">
        <v>2.7780403089357506E-2</v>
      </c>
      <c r="N187" s="30">
        <v>99.085492960486263</v>
      </c>
      <c r="O187" s="28" t="s">
        <v>2542</v>
      </c>
    </row>
    <row r="188" spans="1:15" ht="20.100000000000001" customHeight="1">
      <c r="A188" s="28" t="s">
        <v>91</v>
      </c>
      <c r="B188" s="328" t="s">
        <v>92</v>
      </c>
      <c r="C188" s="329"/>
      <c r="D188" s="329"/>
      <c r="E188" s="329"/>
      <c r="F188" s="329"/>
      <c r="G188" s="28" t="s">
        <v>14</v>
      </c>
      <c r="H188" s="28" t="s">
        <v>2538</v>
      </c>
      <c r="I188" s="28" t="s">
        <v>93</v>
      </c>
      <c r="J188" s="29">
        <v>6.6</v>
      </c>
      <c r="K188" s="29">
        <v>31.89</v>
      </c>
      <c r="L188" s="29">
        <v>210.47399999999999</v>
      </c>
      <c r="M188" s="30">
        <v>2.7570552819882643E-2</v>
      </c>
      <c r="N188" s="30">
        <v>99.113062989335432</v>
      </c>
      <c r="O188" s="28" t="s">
        <v>2542</v>
      </c>
    </row>
    <row r="189" spans="1:15" ht="27.95" customHeight="1">
      <c r="A189" s="28" t="s">
        <v>789</v>
      </c>
      <c r="B189" s="328" t="s">
        <v>790</v>
      </c>
      <c r="C189" s="329"/>
      <c r="D189" s="329"/>
      <c r="E189" s="329"/>
      <c r="F189" s="329"/>
      <c r="G189" s="28" t="s">
        <v>14</v>
      </c>
      <c r="H189" s="28" t="s">
        <v>2538</v>
      </c>
      <c r="I189" s="28" t="s">
        <v>75</v>
      </c>
      <c r="J189" s="29">
        <v>8.65</v>
      </c>
      <c r="K189" s="29">
        <v>24.16</v>
      </c>
      <c r="L189" s="29">
        <v>208.98400000000001</v>
      </c>
      <c r="M189" s="30">
        <v>2.7375373730296165E-2</v>
      </c>
      <c r="N189" s="30">
        <v>99.140437839095014</v>
      </c>
      <c r="O189" s="28" t="s">
        <v>2542</v>
      </c>
    </row>
    <row r="190" spans="1:15" ht="20.100000000000001" customHeight="1">
      <c r="A190" s="28" t="s">
        <v>689</v>
      </c>
      <c r="B190" s="328" t="s">
        <v>690</v>
      </c>
      <c r="C190" s="329"/>
      <c r="D190" s="329"/>
      <c r="E190" s="329"/>
      <c r="F190" s="329"/>
      <c r="G190" s="28" t="s">
        <v>14</v>
      </c>
      <c r="H190" s="28" t="s">
        <v>2538</v>
      </c>
      <c r="I190" s="28" t="s">
        <v>35</v>
      </c>
      <c r="J190" s="29">
        <v>5</v>
      </c>
      <c r="K190" s="29">
        <v>41.43</v>
      </c>
      <c r="L190" s="29">
        <v>207.15</v>
      </c>
      <c r="M190" s="30">
        <v>2.7135133159623945E-2</v>
      </c>
      <c r="N190" s="30">
        <v>99.167572972254646</v>
      </c>
      <c r="O190" s="28" t="s">
        <v>2542</v>
      </c>
    </row>
    <row r="191" spans="1:15" ht="15" customHeight="1">
      <c r="A191" s="28" t="s">
        <v>506</v>
      </c>
      <c r="B191" s="328" t="s">
        <v>507</v>
      </c>
      <c r="C191" s="329"/>
      <c r="D191" s="329"/>
      <c r="E191" s="329"/>
      <c r="F191" s="329"/>
      <c r="G191" s="28" t="s">
        <v>14</v>
      </c>
      <c r="H191" s="28" t="s">
        <v>2538</v>
      </c>
      <c r="I191" s="28" t="s">
        <v>35</v>
      </c>
      <c r="J191" s="29">
        <v>5</v>
      </c>
      <c r="K191" s="29">
        <v>39.4</v>
      </c>
      <c r="L191" s="29">
        <v>197</v>
      </c>
      <c r="M191" s="30">
        <v>2.5805557482239522E-2</v>
      </c>
      <c r="N191" s="30">
        <v>99.19337852973689</v>
      </c>
      <c r="O191" s="28" t="s">
        <v>2542</v>
      </c>
    </row>
    <row r="192" spans="1:15" ht="20.100000000000001" customHeight="1">
      <c r="A192" s="28" t="s">
        <v>562</v>
      </c>
      <c r="B192" s="328" t="s">
        <v>563</v>
      </c>
      <c r="C192" s="329"/>
      <c r="D192" s="329"/>
      <c r="E192" s="329"/>
      <c r="F192" s="329"/>
      <c r="G192" s="28" t="s">
        <v>27</v>
      </c>
      <c r="H192" s="28" t="s">
        <v>2538</v>
      </c>
      <c r="I192" s="28" t="s">
        <v>93</v>
      </c>
      <c r="J192" s="29">
        <v>8.4</v>
      </c>
      <c r="K192" s="29">
        <v>22.52</v>
      </c>
      <c r="L192" s="29">
        <v>189.16800000000001</v>
      </c>
      <c r="M192" s="30">
        <v>2.4779622831473534E-2</v>
      </c>
      <c r="N192" s="30">
        <v>99.218158414553713</v>
      </c>
      <c r="O192" s="28" t="s">
        <v>2542</v>
      </c>
    </row>
    <row r="193" spans="1:15" ht="20.100000000000001" customHeight="1">
      <c r="A193" s="28" t="s">
        <v>39</v>
      </c>
      <c r="B193" s="328" t="s">
        <v>40</v>
      </c>
      <c r="C193" s="329"/>
      <c r="D193" s="329"/>
      <c r="E193" s="329"/>
      <c r="F193" s="329"/>
      <c r="G193" s="28" t="s">
        <v>14</v>
      </c>
      <c r="H193" s="28" t="s">
        <v>2538</v>
      </c>
      <c r="I193" s="28" t="s">
        <v>41</v>
      </c>
      <c r="J193" s="29">
        <v>102.3</v>
      </c>
      <c r="K193" s="29">
        <v>1.84</v>
      </c>
      <c r="L193" s="29">
        <v>188.232</v>
      </c>
      <c r="M193" s="30">
        <v>2.4657013685263504E-2</v>
      </c>
      <c r="N193" s="30">
        <v>99.242815166253621</v>
      </c>
      <c r="O193" s="28" t="s">
        <v>2542</v>
      </c>
    </row>
    <row r="194" spans="1:15" ht="20.100000000000001" customHeight="1">
      <c r="A194" s="28" t="s">
        <v>321</v>
      </c>
      <c r="B194" s="328" t="s">
        <v>322</v>
      </c>
      <c r="C194" s="329"/>
      <c r="D194" s="329"/>
      <c r="E194" s="329"/>
      <c r="F194" s="329"/>
      <c r="G194" s="28" t="s">
        <v>27</v>
      </c>
      <c r="H194" s="28" t="s">
        <v>2536</v>
      </c>
      <c r="I194" s="28" t="s">
        <v>35</v>
      </c>
      <c r="J194" s="29">
        <v>7</v>
      </c>
      <c r="K194" s="29">
        <v>26.2</v>
      </c>
      <c r="L194" s="29">
        <v>183.4</v>
      </c>
      <c r="M194" s="30">
        <v>2.4024057067221972E-2</v>
      </c>
      <c r="N194" s="30">
        <v>99.266839223320844</v>
      </c>
      <c r="O194" s="28" t="s">
        <v>2542</v>
      </c>
    </row>
    <row r="195" spans="1:15" ht="36" customHeight="1">
      <c r="A195" s="28" t="s">
        <v>348</v>
      </c>
      <c r="B195" s="328" t="s">
        <v>349</v>
      </c>
      <c r="C195" s="329"/>
      <c r="D195" s="329"/>
      <c r="E195" s="329"/>
      <c r="F195" s="329"/>
      <c r="G195" s="28" t="s">
        <v>14</v>
      </c>
      <c r="H195" s="28" t="s">
        <v>2538</v>
      </c>
      <c r="I195" s="28" t="s">
        <v>93</v>
      </c>
      <c r="J195" s="29">
        <v>2.29</v>
      </c>
      <c r="K195" s="29">
        <v>78.47</v>
      </c>
      <c r="L195" s="29">
        <v>179.69630000000001</v>
      </c>
      <c r="M195" s="30">
        <v>2.3538899487288115E-2</v>
      </c>
      <c r="N195" s="30">
        <v>99.290378607481031</v>
      </c>
      <c r="O195" s="28" t="s">
        <v>2542</v>
      </c>
    </row>
    <row r="196" spans="1:15" ht="20.100000000000001" customHeight="1">
      <c r="A196" s="28" t="s">
        <v>318</v>
      </c>
      <c r="B196" s="328" t="s">
        <v>319</v>
      </c>
      <c r="C196" s="329"/>
      <c r="D196" s="329"/>
      <c r="E196" s="329"/>
      <c r="F196" s="329"/>
      <c r="G196" s="28" t="s">
        <v>27</v>
      </c>
      <c r="H196" s="28" t="s">
        <v>2536</v>
      </c>
      <c r="I196" s="28" t="s">
        <v>35</v>
      </c>
      <c r="J196" s="29">
        <v>10</v>
      </c>
      <c r="K196" s="29">
        <v>17.690000000000001</v>
      </c>
      <c r="L196" s="29">
        <v>176.9</v>
      </c>
      <c r="M196" s="30">
        <v>2.3172604662985642E-2</v>
      </c>
      <c r="N196" s="30">
        <v>99.31355121214402</v>
      </c>
      <c r="O196" s="28" t="s">
        <v>2542</v>
      </c>
    </row>
    <row r="197" spans="1:15" ht="20.100000000000001" customHeight="1">
      <c r="A197" s="28" t="s">
        <v>494</v>
      </c>
      <c r="B197" s="328" t="s">
        <v>495</v>
      </c>
      <c r="C197" s="329"/>
      <c r="D197" s="329"/>
      <c r="E197" s="329"/>
      <c r="F197" s="329"/>
      <c r="G197" s="28" t="s">
        <v>14</v>
      </c>
      <c r="H197" s="28" t="s">
        <v>2538</v>
      </c>
      <c r="I197" s="28" t="s">
        <v>35</v>
      </c>
      <c r="J197" s="29">
        <v>3</v>
      </c>
      <c r="K197" s="29">
        <v>58.41</v>
      </c>
      <c r="L197" s="29">
        <v>175.23</v>
      </c>
      <c r="M197" s="30">
        <v>2.2953846891435693E-2</v>
      </c>
      <c r="N197" s="30">
        <v>99.33650505903546</v>
      </c>
      <c r="O197" s="28" t="s">
        <v>2542</v>
      </c>
    </row>
    <row r="198" spans="1:15" ht="20.100000000000001" customHeight="1">
      <c r="A198" s="28" t="s">
        <v>837</v>
      </c>
      <c r="B198" s="328" t="s">
        <v>838</v>
      </c>
      <c r="C198" s="329"/>
      <c r="D198" s="329"/>
      <c r="E198" s="329"/>
      <c r="F198" s="329"/>
      <c r="G198" s="28" t="s">
        <v>27</v>
      </c>
      <c r="H198" s="28" t="s">
        <v>2538</v>
      </c>
      <c r="I198" s="28" t="s">
        <v>596</v>
      </c>
      <c r="J198" s="29">
        <v>4</v>
      </c>
      <c r="K198" s="29">
        <v>43.67</v>
      </c>
      <c r="L198" s="29">
        <v>174.68</v>
      </c>
      <c r="M198" s="30">
        <v>2.2881800918769544E-2</v>
      </c>
      <c r="N198" s="30">
        <v>99.359386859954228</v>
      </c>
      <c r="O198" s="28" t="s">
        <v>2542</v>
      </c>
    </row>
    <row r="199" spans="1:15" ht="20.100000000000001" customHeight="1">
      <c r="A199" s="28" t="s">
        <v>415</v>
      </c>
      <c r="B199" s="328" t="s">
        <v>416</v>
      </c>
      <c r="C199" s="329"/>
      <c r="D199" s="329"/>
      <c r="E199" s="329"/>
      <c r="F199" s="329"/>
      <c r="G199" s="28" t="s">
        <v>27</v>
      </c>
      <c r="H199" s="28" t="s">
        <v>2536</v>
      </c>
      <c r="I199" s="28" t="s">
        <v>35</v>
      </c>
      <c r="J199" s="29">
        <v>5.23</v>
      </c>
      <c r="K199" s="29">
        <v>31.52</v>
      </c>
      <c r="L199" s="29">
        <v>164.84960000000001</v>
      </c>
      <c r="M199" s="30">
        <v>2.159409050113803E-2</v>
      </c>
      <c r="N199" s="30">
        <v>99.380981002852437</v>
      </c>
      <c r="O199" s="28" t="s">
        <v>2542</v>
      </c>
    </row>
    <row r="200" spans="1:15" ht="20.100000000000001" customHeight="1">
      <c r="A200" s="28" t="s">
        <v>533</v>
      </c>
      <c r="B200" s="328" t="s">
        <v>534</v>
      </c>
      <c r="C200" s="329"/>
      <c r="D200" s="329"/>
      <c r="E200" s="329"/>
      <c r="F200" s="329"/>
      <c r="G200" s="28" t="s">
        <v>14</v>
      </c>
      <c r="H200" s="28" t="s">
        <v>2538</v>
      </c>
      <c r="I200" s="28" t="s">
        <v>35</v>
      </c>
      <c r="J200" s="29">
        <v>3</v>
      </c>
      <c r="K200" s="29">
        <v>54.92</v>
      </c>
      <c r="L200" s="29">
        <v>164.76</v>
      </c>
      <c r="M200" s="30">
        <v>2.1582353557227329E-2</v>
      </c>
      <c r="N200" s="30">
        <v>99.402563356409658</v>
      </c>
      <c r="O200" s="28" t="s">
        <v>2542</v>
      </c>
    </row>
    <row r="201" spans="1:15" ht="15" customHeight="1">
      <c r="A201" s="28" t="s">
        <v>702</v>
      </c>
      <c r="B201" s="328" t="s">
        <v>703</v>
      </c>
      <c r="C201" s="329"/>
      <c r="D201" s="329"/>
      <c r="E201" s="329"/>
      <c r="F201" s="329"/>
      <c r="G201" s="28" t="s">
        <v>14</v>
      </c>
      <c r="H201" s="28" t="s">
        <v>2538</v>
      </c>
      <c r="I201" s="28" t="s">
        <v>48</v>
      </c>
      <c r="J201" s="29">
        <v>3.33</v>
      </c>
      <c r="K201" s="29">
        <v>48.11</v>
      </c>
      <c r="L201" s="29">
        <v>160.2063</v>
      </c>
      <c r="M201" s="30">
        <v>2.098585220135487E-2</v>
      </c>
      <c r="N201" s="30">
        <v>99.423549693283931</v>
      </c>
      <c r="O201" s="28" t="s">
        <v>2542</v>
      </c>
    </row>
    <row r="202" spans="1:15" ht="20.100000000000001" customHeight="1">
      <c r="A202" s="28" t="s">
        <v>342</v>
      </c>
      <c r="B202" s="328" t="s">
        <v>343</v>
      </c>
      <c r="C202" s="329"/>
      <c r="D202" s="329"/>
      <c r="E202" s="329"/>
      <c r="F202" s="329"/>
      <c r="G202" s="28" t="s">
        <v>14</v>
      </c>
      <c r="H202" s="28" t="s">
        <v>2538</v>
      </c>
      <c r="I202" s="28" t="s">
        <v>93</v>
      </c>
      <c r="J202" s="29">
        <v>15.06</v>
      </c>
      <c r="K202" s="29">
        <v>10.6</v>
      </c>
      <c r="L202" s="29">
        <v>159.636</v>
      </c>
      <c r="M202" s="30">
        <v>2.0911147077333953E-2</v>
      </c>
      <c r="N202" s="30">
        <v>99.444461364331971</v>
      </c>
      <c r="O202" s="28" t="s">
        <v>2542</v>
      </c>
    </row>
    <row r="203" spans="1:15" ht="20.100000000000001" customHeight="1">
      <c r="A203" s="28" t="s">
        <v>677</v>
      </c>
      <c r="B203" s="328" t="s">
        <v>678</v>
      </c>
      <c r="C203" s="329"/>
      <c r="D203" s="329"/>
      <c r="E203" s="329"/>
      <c r="F203" s="329"/>
      <c r="G203" s="28" t="s">
        <v>14</v>
      </c>
      <c r="H203" s="28" t="s">
        <v>2538</v>
      </c>
      <c r="I203" s="28" t="s">
        <v>35</v>
      </c>
      <c r="J203" s="29">
        <v>14</v>
      </c>
      <c r="K203" s="29">
        <v>11.33</v>
      </c>
      <c r="L203" s="29">
        <v>158.62</v>
      </c>
      <c r="M203" s="30">
        <v>2.0778058516917934E-2</v>
      </c>
      <c r="N203" s="30">
        <v>99.465239422848882</v>
      </c>
      <c r="O203" s="28" t="s">
        <v>2542</v>
      </c>
    </row>
    <row r="204" spans="1:15" ht="20.100000000000001" customHeight="1">
      <c r="A204" s="28" t="s">
        <v>834</v>
      </c>
      <c r="B204" s="328" t="s">
        <v>835</v>
      </c>
      <c r="C204" s="329"/>
      <c r="D204" s="329"/>
      <c r="E204" s="329"/>
      <c r="F204" s="329"/>
      <c r="G204" s="28" t="s">
        <v>14</v>
      </c>
      <c r="H204" s="28" t="s">
        <v>2538</v>
      </c>
      <c r="I204" s="28" t="s">
        <v>35</v>
      </c>
      <c r="J204" s="29">
        <v>3</v>
      </c>
      <c r="K204" s="29">
        <v>51.13</v>
      </c>
      <c r="L204" s="29">
        <v>153.38999999999999</v>
      </c>
      <c r="M204" s="30">
        <v>2.0092966813201624E-2</v>
      </c>
      <c r="N204" s="30">
        <v>99.485332389662091</v>
      </c>
      <c r="O204" s="28" t="s">
        <v>2542</v>
      </c>
    </row>
    <row r="205" spans="1:15" ht="20.100000000000001" customHeight="1">
      <c r="A205" s="28" t="s">
        <v>671</v>
      </c>
      <c r="B205" s="328" t="s">
        <v>672</v>
      </c>
      <c r="C205" s="329"/>
      <c r="D205" s="329"/>
      <c r="E205" s="329"/>
      <c r="F205" s="329"/>
      <c r="G205" s="28" t="s">
        <v>14</v>
      </c>
      <c r="H205" s="28" t="s">
        <v>2538</v>
      </c>
      <c r="I205" s="28" t="s">
        <v>35</v>
      </c>
      <c r="J205" s="29">
        <v>5</v>
      </c>
      <c r="K205" s="29">
        <v>30.38</v>
      </c>
      <c r="L205" s="29">
        <v>151.9</v>
      </c>
      <c r="M205" s="30">
        <v>1.9897787723615144E-2</v>
      </c>
      <c r="N205" s="30">
        <v>99.505230177385698</v>
      </c>
      <c r="O205" s="28" t="s">
        <v>2542</v>
      </c>
    </row>
    <row r="206" spans="1:15" ht="20.100000000000001" customHeight="1">
      <c r="A206" s="28" t="s">
        <v>737</v>
      </c>
      <c r="B206" s="328" t="s">
        <v>738</v>
      </c>
      <c r="C206" s="329"/>
      <c r="D206" s="329"/>
      <c r="E206" s="329"/>
      <c r="F206" s="329"/>
      <c r="G206" s="28" t="s">
        <v>27</v>
      </c>
      <c r="H206" s="28" t="s">
        <v>2536</v>
      </c>
      <c r="I206" s="28" t="s">
        <v>35</v>
      </c>
      <c r="J206" s="29">
        <v>6</v>
      </c>
      <c r="K206" s="29">
        <v>25.31</v>
      </c>
      <c r="L206" s="29">
        <v>151.86000000000001</v>
      </c>
      <c r="M206" s="30">
        <v>1.9892548016512156E-2</v>
      </c>
      <c r="N206" s="30">
        <v>99.525122725402213</v>
      </c>
      <c r="O206" s="28" t="s">
        <v>2542</v>
      </c>
    </row>
    <row r="207" spans="1:15" ht="20.100000000000001" customHeight="1">
      <c r="A207" s="28" t="s">
        <v>731</v>
      </c>
      <c r="B207" s="328" t="s">
        <v>2553</v>
      </c>
      <c r="C207" s="329"/>
      <c r="D207" s="329"/>
      <c r="E207" s="329"/>
      <c r="F207" s="329"/>
      <c r="G207" s="28" t="s">
        <v>27</v>
      </c>
      <c r="H207" s="28" t="s">
        <v>2536</v>
      </c>
      <c r="I207" s="28" t="s">
        <v>35</v>
      </c>
      <c r="J207" s="29">
        <v>6</v>
      </c>
      <c r="K207" s="29">
        <v>24.93</v>
      </c>
      <c r="L207" s="29">
        <v>149.58000000000001</v>
      </c>
      <c r="M207" s="30">
        <v>1.9593884711641564E-2</v>
      </c>
      <c r="N207" s="30">
        <v>99.544716610113852</v>
      </c>
      <c r="O207" s="28" t="s">
        <v>2542</v>
      </c>
    </row>
    <row r="208" spans="1:15" ht="20.100000000000001" customHeight="1">
      <c r="A208" s="28" t="s">
        <v>178</v>
      </c>
      <c r="B208" s="328" t="s">
        <v>179</v>
      </c>
      <c r="C208" s="329"/>
      <c r="D208" s="329"/>
      <c r="E208" s="329"/>
      <c r="F208" s="329"/>
      <c r="G208" s="28" t="s">
        <v>14</v>
      </c>
      <c r="H208" s="28" t="s">
        <v>2538</v>
      </c>
      <c r="I208" s="28" t="s">
        <v>28</v>
      </c>
      <c r="J208" s="29">
        <v>6.06</v>
      </c>
      <c r="K208" s="29">
        <v>24.48</v>
      </c>
      <c r="L208" s="29">
        <v>148.34880000000001</v>
      </c>
      <c r="M208" s="30">
        <v>1.9432606527011446E-2</v>
      </c>
      <c r="N208" s="30">
        <v>99.56414937383208</v>
      </c>
      <c r="O208" s="28" t="s">
        <v>2542</v>
      </c>
    </row>
    <row r="209" spans="1:15" ht="20.100000000000001" customHeight="1">
      <c r="A209" s="28" t="s">
        <v>623</v>
      </c>
      <c r="B209" s="328" t="s">
        <v>624</v>
      </c>
      <c r="C209" s="329"/>
      <c r="D209" s="329"/>
      <c r="E209" s="329"/>
      <c r="F209" s="329"/>
      <c r="G209" s="28" t="s">
        <v>14</v>
      </c>
      <c r="H209" s="28" t="s">
        <v>2538</v>
      </c>
      <c r="I209" s="28" t="s">
        <v>35</v>
      </c>
      <c r="J209" s="29">
        <v>2</v>
      </c>
      <c r="K209" s="29">
        <v>74.12</v>
      </c>
      <c r="L209" s="29">
        <v>148.24</v>
      </c>
      <c r="M209" s="30">
        <v>1.9418354523691304E-2</v>
      </c>
      <c r="N209" s="30">
        <v>99.583567728355774</v>
      </c>
      <c r="O209" s="28" t="s">
        <v>2542</v>
      </c>
    </row>
    <row r="210" spans="1:15" ht="20.100000000000001" customHeight="1">
      <c r="A210" s="28" t="s">
        <v>840</v>
      </c>
      <c r="B210" s="328" t="s">
        <v>841</v>
      </c>
      <c r="C210" s="329"/>
      <c r="D210" s="329"/>
      <c r="E210" s="329"/>
      <c r="F210" s="329"/>
      <c r="G210" s="28" t="s">
        <v>27</v>
      </c>
      <c r="H210" s="28" t="s">
        <v>2538</v>
      </c>
      <c r="I210" s="28" t="s">
        <v>596</v>
      </c>
      <c r="J210" s="29">
        <v>1</v>
      </c>
      <c r="K210" s="29">
        <v>147.79</v>
      </c>
      <c r="L210" s="29">
        <v>147.79</v>
      </c>
      <c r="M210" s="30">
        <v>1.9359407818782634E-2</v>
      </c>
      <c r="N210" s="30">
        <v>99.602927136174557</v>
      </c>
      <c r="O210" s="28" t="s">
        <v>2542</v>
      </c>
    </row>
    <row r="211" spans="1:15" ht="20.100000000000001" customHeight="1">
      <c r="A211" s="28" t="s">
        <v>576</v>
      </c>
      <c r="B211" s="328" t="s">
        <v>577</v>
      </c>
      <c r="C211" s="329"/>
      <c r="D211" s="329"/>
      <c r="E211" s="329"/>
      <c r="F211" s="329"/>
      <c r="G211" s="28" t="s">
        <v>14</v>
      </c>
      <c r="H211" s="28" t="s">
        <v>2538</v>
      </c>
      <c r="I211" s="28" t="s">
        <v>35</v>
      </c>
      <c r="J211" s="29">
        <v>9</v>
      </c>
      <c r="K211" s="29">
        <v>15.78</v>
      </c>
      <c r="L211" s="29">
        <v>142.02000000000001</v>
      </c>
      <c r="M211" s="30">
        <v>1.8603580069175927E-2</v>
      </c>
      <c r="N211" s="30">
        <v>99.62153071624374</v>
      </c>
      <c r="O211" s="28" t="s">
        <v>2542</v>
      </c>
    </row>
    <row r="212" spans="1:15" ht="20.100000000000001" customHeight="1">
      <c r="A212" s="28" t="s">
        <v>653</v>
      </c>
      <c r="B212" s="328" t="s">
        <v>654</v>
      </c>
      <c r="C212" s="329"/>
      <c r="D212" s="329"/>
      <c r="E212" s="329"/>
      <c r="F212" s="329"/>
      <c r="G212" s="28" t="s">
        <v>14</v>
      </c>
      <c r="H212" s="28" t="s">
        <v>2538</v>
      </c>
      <c r="I212" s="28" t="s">
        <v>93</v>
      </c>
      <c r="J212" s="29">
        <v>7.64</v>
      </c>
      <c r="K212" s="29">
        <v>16.420000000000002</v>
      </c>
      <c r="L212" s="29">
        <v>125.44880000000001</v>
      </c>
      <c r="M212" s="30">
        <v>1.6432874210548069E-2</v>
      </c>
      <c r="N212" s="30">
        <v>99.6379637476455</v>
      </c>
      <c r="O212" s="28" t="s">
        <v>2542</v>
      </c>
    </row>
    <row r="213" spans="1:15" ht="20.100000000000001" customHeight="1">
      <c r="A213" s="28" t="s">
        <v>856</v>
      </c>
      <c r="B213" s="328" t="s">
        <v>857</v>
      </c>
      <c r="C213" s="329"/>
      <c r="D213" s="329"/>
      <c r="E213" s="329"/>
      <c r="F213" s="329"/>
      <c r="G213" s="28" t="s">
        <v>14</v>
      </c>
      <c r="H213" s="28" t="s">
        <v>2538</v>
      </c>
      <c r="I213" s="28" t="s">
        <v>48</v>
      </c>
      <c r="J213" s="29">
        <v>0.18</v>
      </c>
      <c r="K213" s="29">
        <v>685.46</v>
      </c>
      <c r="L213" s="29">
        <v>123.3828</v>
      </c>
      <c r="M213" s="30">
        <v>1.6162243338678491E-2</v>
      </c>
      <c r="N213" s="30">
        <v>99.654125624204681</v>
      </c>
      <c r="O213" s="28" t="s">
        <v>2542</v>
      </c>
    </row>
    <row r="214" spans="1:15" ht="20.100000000000001" customHeight="1">
      <c r="A214" s="28" t="s">
        <v>775</v>
      </c>
      <c r="B214" s="328" t="s">
        <v>776</v>
      </c>
      <c r="C214" s="329"/>
      <c r="D214" s="329"/>
      <c r="E214" s="329"/>
      <c r="F214" s="329"/>
      <c r="G214" s="28" t="s">
        <v>14</v>
      </c>
      <c r="H214" s="28" t="s">
        <v>2538</v>
      </c>
      <c r="I214" s="28" t="s">
        <v>28</v>
      </c>
      <c r="J214" s="29">
        <v>2.54</v>
      </c>
      <c r="K214" s="29">
        <v>46.5</v>
      </c>
      <c r="L214" s="29">
        <v>118.11</v>
      </c>
      <c r="M214" s="30">
        <v>1.547154514836198E-2</v>
      </c>
      <c r="N214" s="30">
        <v>99.66959716935304</v>
      </c>
      <c r="O214" s="28" t="s">
        <v>2542</v>
      </c>
    </row>
    <row r="215" spans="1:15" ht="20.100000000000001" customHeight="1">
      <c r="A215" s="28" t="s">
        <v>802</v>
      </c>
      <c r="B215" s="328" t="s">
        <v>803</v>
      </c>
      <c r="C215" s="329"/>
      <c r="D215" s="329"/>
      <c r="E215" s="329"/>
      <c r="F215" s="329"/>
      <c r="G215" s="28" t="s">
        <v>14</v>
      </c>
      <c r="H215" s="28" t="s">
        <v>2538</v>
      </c>
      <c r="I215" s="28" t="s">
        <v>28</v>
      </c>
      <c r="J215" s="29">
        <v>3.04</v>
      </c>
      <c r="K215" s="29">
        <v>37.86</v>
      </c>
      <c r="L215" s="29">
        <v>115.09439999999999</v>
      </c>
      <c r="M215" s="30">
        <v>1.5076523629867351E-2</v>
      </c>
      <c r="N215" s="30">
        <v>99.68467311661513</v>
      </c>
      <c r="O215" s="28" t="s">
        <v>2542</v>
      </c>
    </row>
    <row r="216" spans="1:15" ht="27.95" customHeight="1">
      <c r="A216" s="28" t="s">
        <v>273</v>
      </c>
      <c r="B216" s="328" t="s">
        <v>274</v>
      </c>
      <c r="C216" s="329"/>
      <c r="D216" s="329"/>
      <c r="E216" s="329"/>
      <c r="F216" s="329"/>
      <c r="G216" s="28" t="s">
        <v>14</v>
      </c>
      <c r="H216" s="28" t="s">
        <v>2538</v>
      </c>
      <c r="I216" s="28" t="s">
        <v>35</v>
      </c>
      <c r="J216" s="29">
        <v>18</v>
      </c>
      <c r="K216" s="29">
        <v>6.36</v>
      </c>
      <c r="L216" s="29">
        <v>114.48</v>
      </c>
      <c r="M216" s="30">
        <v>1.4996041728765383E-2</v>
      </c>
      <c r="N216" s="30">
        <v>99.699669158343895</v>
      </c>
      <c r="O216" s="28" t="s">
        <v>2542</v>
      </c>
    </row>
    <row r="217" spans="1:15" ht="20.100000000000001" customHeight="1">
      <c r="A217" s="28" t="s">
        <v>588</v>
      </c>
      <c r="B217" s="328" t="s">
        <v>589</v>
      </c>
      <c r="C217" s="329"/>
      <c r="D217" s="329"/>
      <c r="E217" s="329"/>
      <c r="F217" s="329"/>
      <c r="G217" s="28" t="s">
        <v>14</v>
      </c>
      <c r="H217" s="28" t="s">
        <v>2538</v>
      </c>
      <c r="I217" s="28" t="s">
        <v>35</v>
      </c>
      <c r="J217" s="29">
        <v>1</v>
      </c>
      <c r="K217" s="29">
        <v>113.62</v>
      </c>
      <c r="L217" s="29">
        <v>113.62</v>
      </c>
      <c r="M217" s="30">
        <v>1.4883388026051039E-2</v>
      </c>
      <c r="N217" s="30">
        <v>99.714552546369944</v>
      </c>
      <c r="O217" s="28" t="s">
        <v>2542</v>
      </c>
    </row>
    <row r="218" spans="1:15" ht="20.100000000000001" customHeight="1">
      <c r="A218" s="28" t="s">
        <v>455</v>
      </c>
      <c r="B218" s="328" t="s">
        <v>456</v>
      </c>
      <c r="C218" s="329"/>
      <c r="D218" s="329"/>
      <c r="E218" s="329"/>
      <c r="F218" s="329"/>
      <c r="G218" s="28" t="s">
        <v>14</v>
      </c>
      <c r="H218" s="28" t="s">
        <v>2538</v>
      </c>
      <c r="I218" s="28" t="s">
        <v>35</v>
      </c>
      <c r="J218" s="29">
        <v>13</v>
      </c>
      <c r="K218" s="29">
        <v>8.66</v>
      </c>
      <c r="L218" s="29">
        <v>112.58</v>
      </c>
      <c r="M218" s="30">
        <v>1.4747155641373227E-2</v>
      </c>
      <c r="N218" s="30">
        <v>99.729299702011318</v>
      </c>
      <c r="O218" s="28" t="s">
        <v>2542</v>
      </c>
    </row>
    <row r="219" spans="1:15" ht="20.100000000000001" customHeight="1">
      <c r="A219" s="28" t="s">
        <v>626</v>
      </c>
      <c r="B219" s="328" t="s">
        <v>627</v>
      </c>
      <c r="C219" s="329"/>
      <c r="D219" s="329"/>
      <c r="E219" s="329"/>
      <c r="F219" s="329"/>
      <c r="G219" s="28" t="s">
        <v>14</v>
      </c>
      <c r="H219" s="28" t="s">
        <v>2538</v>
      </c>
      <c r="I219" s="28" t="s">
        <v>35</v>
      </c>
      <c r="J219" s="29">
        <v>1</v>
      </c>
      <c r="K219" s="29">
        <v>104.65</v>
      </c>
      <c r="L219" s="29">
        <v>104.65</v>
      </c>
      <c r="M219" s="30">
        <v>1.3708383708204904E-2</v>
      </c>
      <c r="N219" s="30">
        <v>99.743008085719524</v>
      </c>
      <c r="O219" s="28" t="s">
        <v>2542</v>
      </c>
    </row>
    <row r="220" spans="1:15" ht="20.100000000000001" customHeight="1">
      <c r="A220" s="28" t="s">
        <v>556</v>
      </c>
      <c r="B220" s="328" t="s">
        <v>557</v>
      </c>
      <c r="C220" s="329"/>
      <c r="D220" s="329"/>
      <c r="E220" s="329"/>
      <c r="F220" s="329"/>
      <c r="G220" s="28" t="s">
        <v>27</v>
      </c>
      <c r="H220" s="28" t="s">
        <v>2538</v>
      </c>
      <c r="I220" s="28" t="s">
        <v>93</v>
      </c>
      <c r="J220" s="29">
        <v>8.3000000000000007</v>
      </c>
      <c r="K220" s="29">
        <v>11.83</v>
      </c>
      <c r="L220" s="29">
        <v>98.188999999999993</v>
      </c>
      <c r="M220" s="30">
        <v>1.2862040018393993E-2</v>
      </c>
      <c r="N220" s="30">
        <v>99.755870256730589</v>
      </c>
      <c r="O220" s="28" t="s">
        <v>2542</v>
      </c>
    </row>
    <row r="221" spans="1:15" ht="20.100000000000001" customHeight="1">
      <c r="A221" s="28" t="s">
        <v>748</v>
      </c>
      <c r="B221" s="328" t="s">
        <v>749</v>
      </c>
      <c r="C221" s="329"/>
      <c r="D221" s="329"/>
      <c r="E221" s="329"/>
      <c r="F221" s="329"/>
      <c r="G221" s="28" t="s">
        <v>27</v>
      </c>
      <c r="H221" s="28" t="s">
        <v>2536</v>
      </c>
      <c r="I221" s="28" t="s">
        <v>93</v>
      </c>
      <c r="J221" s="29">
        <v>4.03</v>
      </c>
      <c r="K221" s="29">
        <v>24.03</v>
      </c>
      <c r="L221" s="29">
        <v>96.840900000000005</v>
      </c>
      <c r="M221" s="30">
        <v>1.2685448789755378E-2</v>
      </c>
      <c r="N221" s="30">
        <v>99.768555587626935</v>
      </c>
      <c r="O221" s="28" t="s">
        <v>2542</v>
      </c>
    </row>
    <row r="222" spans="1:15" ht="20.100000000000001" customHeight="1">
      <c r="A222" s="28" t="s">
        <v>585</v>
      </c>
      <c r="B222" s="328" t="s">
        <v>586</v>
      </c>
      <c r="C222" s="329"/>
      <c r="D222" s="329"/>
      <c r="E222" s="329"/>
      <c r="F222" s="329"/>
      <c r="G222" s="28" t="s">
        <v>14</v>
      </c>
      <c r="H222" s="28" t="s">
        <v>2538</v>
      </c>
      <c r="I222" s="28" t="s">
        <v>35</v>
      </c>
      <c r="J222" s="29">
        <v>1</v>
      </c>
      <c r="K222" s="29">
        <v>93.23</v>
      </c>
      <c r="L222" s="29">
        <v>93.23</v>
      </c>
      <c r="M222" s="30">
        <v>1.221244733030046E-2</v>
      </c>
      <c r="N222" s="30">
        <v>99.780768034957234</v>
      </c>
      <c r="O222" s="28" t="s">
        <v>2542</v>
      </c>
    </row>
    <row r="223" spans="1:15" ht="20.100000000000001" customHeight="1">
      <c r="A223" s="28" t="s">
        <v>647</v>
      </c>
      <c r="B223" s="328" t="s">
        <v>648</v>
      </c>
      <c r="C223" s="329"/>
      <c r="D223" s="329"/>
      <c r="E223" s="329"/>
      <c r="F223" s="329"/>
      <c r="G223" s="28" t="s">
        <v>14</v>
      </c>
      <c r="H223" s="28" t="s">
        <v>2538</v>
      </c>
      <c r="I223" s="28" t="s">
        <v>93</v>
      </c>
      <c r="J223" s="29">
        <v>4.5</v>
      </c>
      <c r="K223" s="29">
        <v>19.809999999999999</v>
      </c>
      <c r="L223" s="29">
        <v>89.144999999999996</v>
      </c>
      <c r="M223" s="30">
        <v>1.1677342242407322E-2</v>
      </c>
      <c r="N223" s="30">
        <v>99.792446032163028</v>
      </c>
      <c r="O223" s="28" t="s">
        <v>2542</v>
      </c>
    </row>
    <row r="224" spans="1:15" ht="15" customHeight="1">
      <c r="A224" s="28" t="s">
        <v>879</v>
      </c>
      <c r="B224" s="328" t="s">
        <v>880</v>
      </c>
      <c r="C224" s="329"/>
      <c r="D224" s="329"/>
      <c r="E224" s="329"/>
      <c r="F224" s="329"/>
      <c r="G224" s="28" t="s">
        <v>14</v>
      </c>
      <c r="H224" s="28" t="s">
        <v>2538</v>
      </c>
      <c r="I224" s="28" t="s">
        <v>28</v>
      </c>
      <c r="J224" s="29">
        <v>155.31</v>
      </c>
      <c r="K224" s="29">
        <v>0.5</v>
      </c>
      <c r="L224" s="29">
        <v>77.655000000000001</v>
      </c>
      <c r="M224" s="30">
        <v>1.017223637707264E-2</v>
      </c>
      <c r="N224" s="30">
        <v>99.802618923503488</v>
      </c>
      <c r="O224" s="28" t="s">
        <v>2542</v>
      </c>
    </row>
    <row r="225" spans="1:15" ht="20.100000000000001" customHeight="1">
      <c r="A225" s="28" t="s">
        <v>491</v>
      </c>
      <c r="B225" s="328" t="s">
        <v>492</v>
      </c>
      <c r="C225" s="329"/>
      <c r="D225" s="329"/>
      <c r="E225" s="329"/>
      <c r="F225" s="329"/>
      <c r="G225" s="28" t="s">
        <v>14</v>
      </c>
      <c r="H225" s="28" t="s">
        <v>2538</v>
      </c>
      <c r="I225" s="28" t="s">
        <v>35</v>
      </c>
      <c r="J225" s="29">
        <v>2</v>
      </c>
      <c r="K225" s="29">
        <v>38.64</v>
      </c>
      <c r="L225" s="29">
        <v>77.28</v>
      </c>
      <c r="M225" s="30">
        <v>1.0123114122982084E-2</v>
      </c>
      <c r="N225" s="30">
        <v>99.812742037626478</v>
      </c>
      <c r="O225" s="28" t="s">
        <v>2542</v>
      </c>
    </row>
    <row r="226" spans="1:15" ht="20.100000000000001" customHeight="1">
      <c r="A226" s="28" t="s">
        <v>396</v>
      </c>
      <c r="B226" s="328" t="s">
        <v>397</v>
      </c>
      <c r="C226" s="329"/>
      <c r="D226" s="329"/>
      <c r="E226" s="329"/>
      <c r="F226" s="329"/>
      <c r="G226" s="28" t="s">
        <v>27</v>
      </c>
      <c r="H226" s="28" t="s">
        <v>2536</v>
      </c>
      <c r="I226" s="28" t="s">
        <v>35</v>
      </c>
      <c r="J226" s="29">
        <v>2</v>
      </c>
      <c r="K226" s="29">
        <v>36.46</v>
      </c>
      <c r="L226" s="29">
        <v>72.92</v>
      </c>
      <c r="M226" s="30">
        <v>9.5519860487558676E-3</v>
      </c>
      <c r="N226" s="30">
        <v>99.822294023675227</v>
      </c>
      <c r="O226" s="28" t="s">
        <v>2542</v>
      </c>
    </row>
    <row r="227" spans="1:15" ht="20.100000000000001" customHeight="1">
      <c r="A227" s="28" t="s">
        <v>497</v>
      </c>
      <c r="B227" s="328" t="s">
        <v>498</v>
      </c>
      <c r="C227" s="329"/>
      <c r="D227" s="329"/>
      <c r="E227" s="329"/>
      <c r="F227" s="329"/>
      <c r="G227" s="28" t="s">
        <v>27</v>
      </c>
      <c r="H227" s="28" t="s">
        <v>2536</v>
      </c>
      <c r="I227" s="28" t="s">
        <v>35</v>
      </c>
      <c r="J227" s="29">
        <v>5</v>
      </c>
      <c r="K227" s="29">
        <v>13.43</v>
      </c>
      <c r="L227" s="29">
        <v>67.150000000000006</v>
      </c>
      <c r="M227" s="30">
        <v>8.7961582991491587E-3</v>
      </c>
      <c r="N227" s="30">
        <v>99.831090181974375</v>
      </c>
      <c r="O227" s="28" t="s">
        <v>2542</v>
      </c>
    </row>
    <row r="228" spans="1:15" ht="27.95" customHeight="1">
      <c r="A228" s="28" t="s">
        <v>761</v>
      </c>
      <c r="B228" s="328" t="s">
        <v>762</v>
      </c>
      <c r="C228" s="329"/>
      <c r="D228" s="329"/>
      <c r="E228" s="329"/>
      <c r="F228" s="329"/>
      <c r="G228" s="28" t="s">
        <v>27</v>
      </c>
      <c r="H228" s="28" t="s">
        <v>2536</v>
      </c>
      <c r="I228" s="28" t="s">
        <v>35</v>
      </c>
      <c r="J228" s="29">
        <v>3</v>
      </c>
      <c r="K228" s="29">
        <v>22.1</v>
      </c>
      <c r="L228" s="29">
        <v>66.3</v>
      </c>
      <c r="M228" s="30">
        <v>8.6848145232105607E-3</v>
      </c>
      <c r="N228" s="30">
        <v>99.839774996497596</v>
      </c>
      <c r="O228" s="28" t="s">
        <v>2542</v>
      </c>
    </row>
    <row r="229" spans="1:15" ht="20.100000000000001" customHeight="1">
      <c r="A229" s="28" t="s">
        <v>294</v>
      </c>
      <c r="B229" s="328" t="s">
        <v>2554</v>
      </c>
      <c r="C229" s="329"/>
      <c r="D229" s="329"/>
      <c r="E229" s="329"/>
      <c r="F229" s="329"/>
      <c r="G229" s="28" t="s">
        <v>27</v>
      </c>
      <c r="H229" s="28" t="s">
        <v>2536</v>
      </c>
      <c r="I229" s="28" t="s">
        <v>35</v>
      </c>
      <c r="J229" s="29">
        <v>1</v>
      </c>
      <c r="K229" s="29">
        <v>62.1</v>
      </c>
      <c r="L229" s="29">
        <v>62.1</v>
      </c>
      <c r="M229" s="30">
        <v>8.1346452773963171E-3</v>
      </c>
      <c r="N229" s="30">
        <v>99.84790964177499</v>
      </c>
      <c r="O229" s="28" t="s">
        <v>2542</v>
      </c>
    </row>
    <row r="230" spans="1:15" ht="27.95" customHeight="1">
      <c r="A230" s="28" t="s">
        <v>46</v>
      </c>
      <c r="B230" s="328" t="s">
        <v>2555</v>
      </c>
      <c r="C230" s="329"/>
      <c r="D230" s="329"/>
      <c r="E230" s="329"/>
      <c r="F230" s="329"/>
      <c r="G230" s="28" t="s">
        <v>14</v>
      </c>
      <c r="H230" s="28" t="s">
        <v>2538</v>
      </c>
      <c r="I230" s="28" t="s">
        <v>48</v>
      </c>
      <c r="J230" s="29">
        <v>7.07</v>
      </c>
      <c r="K230" s="29">
        <v>8.36</v>
      </c>
      <c r="L230" s="29">
        <v>59.105200000000004</v>
      </c>
      <c r="M230" s="30">
        <v>7.7423484065952466E-3</v>
      </c>
      <c r="N230" s="30">
        <v>99.855652618946436</v>
      </c>
      <c r="O230" s="28" t="s">
        <v>2542</v>
      </c>
    </row>
    <row r="231" spans="1:15" ht="20.100000000000001" customHeight="1">
      <c r="A231" s="28" t="s">
        <v>370</v>
      </c>
      <c r="B231" s="328" t="s">
        <v>371</v>
      </c>
      <c r="C231" s="329"/>
      <c r="D231" s="329"/>
      <c r="E231" s="329"/>
      <c r="F231" s="329"/>
      <c r="G231" s="28" t="s">
        <v>27</v>
      </c>
      <c r="H231" s="28" t="s">
        <v>2536</v>
      </c>
      <c r="I231" s="28" t="s">
        <v>35</v>
      </c>
      <c r="J231" s="29">
        <v>4</v>
      </c>
      <c r="K231" s="29">
        <v>14.77</v>
      </c>
      <c r="L231" s="29">
        <v>59.08</v>
      </c>
      <c r="M231" s="30">
        <v>7.7390473911203607E-3</v>
      </c>
      <c r="N231" s="30">
        <v>99.863391666337549</v>
      </c>
      <c r="O231" s="28" t="s">
        <v>2542</v>
      </c>
    </row>
    <row r="232" spans="1:15" ht="20.100000000000001" customHeight="1">
      <c r="A232" s="28" t="s">
        <v>291</v>
      </c>
      <c r="B232" s="328" t="s">
        <v>2556</v>
      </c>
      <c r="C232" s="329"/>
      <c r="D232" s="329"/>
      <c r="E232" s="329"/>
      <c r="F232" s="329"/>
      <c r="G232" s="28" t="s">
        <v>27</v>
      </c>
      <c r="H232" s="28" t="s">
        <v>2536</v>
      </c>
      <c r="I232" s="28" t="s">
        <v>35</v>
      </c>
      <c r="J232" s="29">
        <v>1</v>
      </c>
      <c r="K232" s="29">
        <v>57.23</v>
      </c>
      <c r="L232" s="29">
        <v>57.23</v>
      </c>
      <c r="M232" s="30">
        <v>7.4967109376069437E-3</v>
      </c>
      <c r="N232" s="30">
        <v>99.870888377275165</v>
      </c>
      <c r="O232" s="28" t="s">
        <v>2542</v>
      </c>
    </row>
    <row r="233" spans="1:15" ht="20.100000000000001" customHeight="1">
      <c r="A233" s="28" t="s">
        <v>686</v>
      </c>
      <c r="B233" s="328" t="s">
        <v>687</v>
      </c>
      <c r="C233" s="329"/>
      <c r="D233" s="329"/>
      <c r="E233" s="329"/>
      <c r="F233" s="329"/>
      <c r="G233" s="28" t="s">
        <v>14</v>
      </c>
      <c r="H233" s="28" t="s">
        <v>2538</v>
      </c>
      <c r="I233" s="28" t="s">
        <v>35</v>
      </c>
      <c r="J233" s="29">
        <v>1</v>
      </c>
      <c r="K233" s="29">
        <v>53.75</v>
      </c>
      <c r="L233" s="29">
        <v>53.75</v>
      </c>
      <c r="M233" s="30">
        <v>7.0408564196465708E-3</v>
      </c>
      <c r="N233" s="30">
        <v>99.8779292336948</v>
      </c>
      <c r="O233" s="28" t="s">
        <v>2542</v>
      </c>
    </row>
    <row r="234" spans="1:15" ht="27.95" customHeight="1">
      <c r="A234" s="28" t="s">
        <v>270</v>
      </c>
      <c r="B234" s="328" t="s">
        <v>271</v>
      </c>
      <c r="C234" s="329"/>
      <c r="D234" s="329"/>
      <c r="E234" s="329"/>
      <c r="F234" s="329"/>
      <c r="G234" s="28" t="s">
        <v>14</v>
      </c>
      <c r="H234" s="28" t="s">
        <v>2538</v>
      </c>
      <c r="I234" s="28" t="s">
        <v>35</v>
      </c>
      <c r="J234" s="29">
        <v>10</v>
      </c>
      <c r="K234" s="29">
        <v>5.35</v>
      </c>
      <c r="L234" s="29">
        <v>53.5</v>
      </c>
      <c r="M234" s="30">
        <v>7.0081082502528652E-3</v>
      </c>
      <c r="N234" s="30">
        <v>99.884937341945061</v>
      </c>
      <c r="O234" s="28" t="s">
        <v>2542</v>
      </c>
    </row>
    <row r="235" spans="1:15" ht="20.100000000000001" customHeight="1">
      <c r="A235" s="28" t="s">
        <v>568</v>
      </c>
      <c r="B235" s="328" t="s">
        <v>569</v>
      </c>
      <c r="C235" s="329"/>
      <c r="D235" s="329"/>
      <c r="E235" s="329"/>
      <c r="F235" s="329"/>
      <c r="G235" s="28" t="s">
        <v>27</v>
      </c>
      <c r="H235" s="28" t="s">
        <v>2536</v>
      </c>
      <c r="I235" s="28" t="s">
        <v>35</v>
      </c>
      <c r="J235" s="29">
        <v>13</v>
      </c>
      <c r="K235" s="29">
        <v>4.04</v>
      </c>
      <c r="L235" s="29">
        <v>52.52</v>
      </c>
      <c r="M235" s="30">
        <v>6.8797354262295418E-3</v>
      </c>
      <c r="N235" s="30">
        <v>99.891817077371286</v>
      </c>
      <c r="O235" s="28" t="s">
        <v>2542</v>
      </c>
    </row>
    <row r="236" spans="1:15" ht="20.100000000000001" customHeight="1">
      <c r="A236" s="28" t="s">
        <v>579</v>
      </c>
      <c r="B236" s="328" t="s">
        <v>580</v>
      </c>
      <c r="C236" s="329"/>
      <c r="D236" s="329"/>
      <c r="E236" s="329"/>
      <c r="F236" s="329"/>
      <c r="G236" s="28" t="s">
        <v>14</v>
      </c>
      <c r="H236" s="28" t="s">
        <v>2538</v>
      </c>
      <c r="I236" s="28" t="s">
        <v>35</v>
      </c>
      <c r="J236" s="29">
        <v>3</v>
      </c>
      <c r="K236" s="29">
        <v>17.25</v>
      </c>
      <c r="L236" s="29">
        <v>51.75</v>
      </c>
      <c r="M236" s="30">
        <v>6.7788710644969309E-3</v>
      </c>
      <c r="N236" s="30">
        <v>99.898595948435783</v>
      </c>
      <c r="O236" s="28" t="s">
        <v>2542</v>
      </c>
    </row>
    <row r="237" spans="1:15" ht="20.100000000000001" customHeight="1">
      <c r="A237" s="28" t="s">
        <v>680</v>
      </c>
      <c r="B237" s="328" t="s">
        <v>681</v>
      </c>
      <c r="C237" s="329"/>
      <c r="D237" s="329"/>
      <c r="E237" s="329"/>
      <c r="F237" s="329"/>
      <c r="G237" s="28" t="s">
        <v>14</v>
      </c>
      <c r="H237" s="28" t="s">
        <v>2538</v>
      </c>
      <c r="I237" s="28" t="s">
        <v>35</v>
      </c>
      <c r="J237" s="29">
        <v>2</v>
      </c>
      <c r="K237" s="29">
        <v>24.88</v>
      </c>
      <c r="L237" s="29">
        <v>49.76</v>
      </c>
      <c r="M237" s="30">
        <v>6.5181956361230389E-3</v>
      </c>
      <c r="N237" s="30">
        <v>99.905114144071916</v>
      </c>
      <c r="O237" s="28" t="s">
        <v>2542</v>
      </c>
    </row>
    <row r="238" spans="1:15" ht="20.100000000000001" customHeight="1">
      <c r="A238" s="28" t="s">
        <v>849</v>
      </c>
      <c r="B238" s="328" t="s">
        <v>850</v>
      </c>
      <c r="C238" s="329"/>
      <c r="D238" s="329"/>
      <c r="E238" s="329"/>
      <c r="F238" s="329"/>
      <c r="G238" s="28" t="s">
        <v>14</v>
      </c>
      <c r="H238" s="28" t="s">
        <v>2538</v>
      </c>
      <c r="I238" s="28" t="s">
        <v>35</v>
      </c>
      <c r="J238" s="29">
        <v>1</v>
      </c>
      <c r="K238" s="29">
        <v>46.53</v>
      </c>
      <c r="L238" s="29">
        <v>46.53</v>
      </c>
      <c r="M238" s="30">
        <v>6.0950892875563708E-3</v>
      </c>
      <c r="N238" s="30">
        <v>99.911209233359472</v>
      </c>
      <c r="O238" s="28" t="s">
        <v>2542</v>
      </c>
    </row>
    <row r="239" spans="1:15" ht="20.100000000000001" customHeight="1">
      <c r="A239" s="28" t="s">
        <v>825</v>
      </c>
      <c r="B239" s="328" t="s">
        <v>826</v>
      </c>
      <c r="C239" s="329"/>
      <c r="D239" s="329"/>
      <c r="E239" s="329"/>
      <c r="F239" s="329"/>
      <c r="G239" s="28" t="s">
        <v>14</v>
      </c>
      <c r="H239" s="28" t="s">
        <v>2538</v>
      </c>
      <c r="I239" s="28" t="s">
        <v>35</v>
      </c>
      <c r="J239" s="29">
        <v>2</v>
      </c>
      <c r="K239" s="29">
        <v>23.2</v>
      </c>
      <c r="L239" s="29">
        <v>46.4</v>
      </c>
      <c r="M239" s="30">
        <v>6.0780602394716436E-3</v>
      </c>
      <c r="N239" s="30">
        <v>99.917287293598932</v>
      </c>
      <c r="O239" s="28" t="s">
        <v>2542</v>
      </c>
    </row>
    <row r="240" spans="1:15" ht="20.100000000000001" customHeight="1">
      <c r="A240" s="28" t="s">
        <v>734</v>
      </c>
      <c r="B240" s="328" t="s">
        <v>735</v>
      </c>
      <c r="C240" s="329"/>
      <c r="D240" s="329"/>
      <c r="E240" s="329"/>
      <c r="F240" s="329"/>
      <c r="G240" s="28" t="s">
        <v>27</v>
      </c>
      <c r="H240" s="28" t="s">
        <v>2536</v>
      </c>
      <c r="I240" s="28" t="s">
        <v>35</v>
      </c>
      <c r="J240" s="29">
        <v>3</v>
      </c>
      <c r="K240" s="29">
        <v>15.11</v>
      </c>
      <c r="L240" s="29">
        <v>45.33</v>
      </c>
      <c r="M240" s="30">
        <v>5.937898074466587E-3</v>
      </c>
      <c r="N240" s="30">
        <v>99.92322519167341</v>
      </c>
      <c r="O240" s="28" t="s">
        <v>2542</v>
      </c>
    </row>
    <row r="241" spans="1:15" ht="20.100000000000001" customHeight="1">
      <c r="A241" s="28" t="s">
        <v>602</v>
      </c>
      <c r="B241" s="328" t="s">
        <v>603</v>
      </c>
      <c r="C241" s="329"/>
      <c r="D241" s="329"/>
      <c r="E241" s="329"/>
      <c r="F241" s="329"/>
      <c r="G241" s="28" t="s">
        <v>27</v>
      </c>
      <c r="H241" s="28" t="s">
        <v>2536</v>
      </c>
      <c r="I241" s="28" t="s">
        <v>35</v>
      </c>
      <c r="J241" s="29">
        <v>1</v>
      </c>
      <c r="K241" s="29">
        <v>44.66</v>
      </c>
      <c r="L241" s="29">
        <v>44.66</v>
      </c>
      <c r="M241" s="30">
        <v>5.8501329804914572E-3</v>
      </c>
      <c r="N241" s="30">
        <v>99.929075324653894</v>
      </c>
      <c r="O241" s="28" t="s">
        <v>2542</v>
      </c>
    </row>
    <row r="242" spans="1:15" ht="20.100000000000001" customHeight="1">
      <c r="A242" s="28" t="s">
        <v>683</v>
      </c>
      <c r="B242" s="328" t="s">
        <v>684</v>
      </c>
      <c r="C242" s="329"/>
      <c r="D242" s="329"/>
      <c r="E242" s="329"/>
      <c r="F242" s="329"/>
      <c r="G242" s="28" t="s">
        <v>14</v>
      </c>
      <c r="H242" s="28" t="s">
        <v>2538</v>
      </c>
      <c r="I242" s="28" t="s">
        <v>35</v>
      </c>
      <c r="J242" s="29">
        <v>1</v>
      </c>
      <c r="K242" s="29">
        <v>39.31</v>
      </c>
      <c r="L242" s="29">
        <v>39.31</v>
      </c>
      <c r="M242" s="30">
        <v>5.1493221554661708E-3</v>
      </c>
      <c r="N242" s="30">
        <v>99.934224646809355</v>
      </c>
      <c r="O242" s="28" t="s">
        <v>2542</v>
      </c>
    </row>
    <row r="243" spans="1:15" ht="20.100000000000001" customHeight="1">
      <c r="A243" s="28" t="s">
        <v>728</v>
      </c>
      <c r="B243" s="328" t="s">
        <v>729</v>
      </c>
      <c r="C243" s="329"/>
      <c r="D243" s="329"/>
      <c r="E243" s="329"/>
      <c r="F243" s="329"/>
      <c r="G243" s="28" t="s">
        <v>27</v>
      </c>
      <c r="H243" s="28" t="s">
        <v>2536</v>
      </c>
      <c r="I243" s="28" t="s">
        <v>35</v>
      </c>
      <c r="J243" s="29">
        <v>1</v>
      </c>
      <c r="K243" s="29">
        <v>37.36</v>
      </c>
      <c r="L243" s="29">
        <v>37.36</v>
      </c>
      <c r="M243" s="30">
        <v>4.8938864341952718E-3</v>
      </c>
      <c r="N243" s="30">
        <v>99.939118533243558</v>
      </c>
      <c r="O243" s="28" t="s">
        <v>2542</v>
      </c>
    </row>
    <row r="244" spans="1:15" ht="27.95" customHeight="1">
      <c r="A244" s="28" t="s">
        <v>355</v>
      </c>
      <c r="B244" s="328" t="s">
        <v>356</v>
      </c>
      <c r="C244" s="329"/>
      <c r="D244" s="329"/>
      <c r="E244" s="329"/>
      <c r="F244" s="329"/>
      <c r="G244" s="28" t="s">
        <v>27</v>
      </c>
      <c r="H244" s="28" t="s">
        <v>2536</v>
      </c>
      <c r="I244" s="28" t="s">
        <v>35</v>
      </c>
      <c r="J244" s="29">
        <v>1</v>
      </c>
      <c r="K244" s="29">
        <v>35.97</v>
      </c>
      <c r="L244" s="29">
        <v>35.97</v>
      </c>
      <c r="M244" s="30">
        <v>4.7118066123662721E-3</v>
      </c>
      <c r="N244" s="30">
        <v>99.943830339855921</v>
      </c>
      <c r="O244" s="28" t="s">
        <v>2542</v>
      </c>
    </row>
    <row r="245" spans="1:15" ht="20.100000000000001" customHeight="1">
      <c r="A245" s="28" t="s">
        <v>315</v>
      </c>
      <c r="B245" s="328" t="s">
        <v>316</v>
      </c>
      <c r="C245" s="329"/>
      <c r="D245" s="329"/>
      <c r="E245" s="329"/>
      <c r="F245" s="329"/>
      <c r="G245" s="28" t="s">
        <v>27</v>
      </c>
      <c r="H245" s="28" t="s">
        <v>2536</v>
      </c>
      <c r="I245" s="28" t="s">
        <v>35</v>
      </c>
      <c r="J245" s="29">
        <v>3</v>
      </c>
      <c r="K245" s="29">
        <v>11.01</v>
      </c>
      <c r="L245" s="29">
        <v>33.03</v>
      </c>
      <c r="M245" s="30">
        <v>4.3266881402963019E-3</v>
      </c>
      <c r="N245" s="30">
        <v>99.948157027996217</v>
      </c>
      <c r="O245" s="28" t="s">
        <v>2542</v>
      </c>
    </row>
    <row r="246" spans="1:15" ht="20.100000000000001" customHeight="1">
      <c r="A246" s="28" t="s">
        <v>852</v>
      </c>
      <c r="B246" s="328" t="s">
        <v>853</v>
      </c>
      <c r="C246" s="329"/>
      <c r="D246" s="329"/>
      <c r="E246" s="329"/>
      <c r="F246" s="329"/>
      <c r="G246" s="28" t="s">
        <v>14</v>
      </c>
      <c r="H246" s="28" t="s">
        <v>2538</v>
      </c>
      <c r="I246" s="28" t="s">
        <v>35</v>
      </c>
      <c r="J246" s="29">
        <v>1</v>
      </c>
      <c r="K246" s="29">
        <v>30.54</v>
      </c>
      <c r="L246" s="29">
        <v>30.54</v>
      </c>
      <c r="M246" s="30">
        <v>4.0005163731350003E-3</v>
      </c>
      <c r="N246" s="30">
        <v>99.952157544369356</v>
      </c>
      <c r="O246" s="28" t="s">
        <v>2542</v>
      </c>
    </row>
    <row r="247" spans="1:15" ht="20.100000000000001" customHeight="1">
      <c r="A247" s="28" t="s">
        <v>644</v>
      </c>
      <c r="B247" s="328" t="s">
        <v>645</v>
      </c>
      <c r="C247" s="329"/>
      <c r="D247" s="329"/>
      <c r="E247" s="329"/>
      <c r="F247" s="329"/>
      <c r="G247" s="28" t="s">
        <v>14</v>
      </c>
      <c r="H247" s="28" t="s">
        <v>2538</v>
      </c>
      <c r="I247" s="28" t="s">
        <v>93</v>
      </c>
      <c r="J247" s="29">
        <v>1.4</v>
      </c>
      <c r="K247" s="29">
        <v>21.66</v>
      </c>
      <c r="L247" s="29">
        <v>30.324000000000002</v>
      </c>
      <c r="M247" s="30">
        <v>3.9722219547788391E-3</v>
      </c>
      <c r="N247" s="30">
        <v>99.956129242353427</v>
      </c>
      <c r="O247" s="28" t="s">
        <v>2542</v>
      </c>
    </row>
    <row r="248" spans="1:15" ht="20.100000000000001" customHeight="1">
      <c r="A248" s="28" t="s">
        <v>828</v>
      </c>
      <c r="B248" s="328" t="s">
        <v>829</v>
      </c>
      <c r="C248" s="329"/>
      <c r="D248" s="329"/>
      <c r="E248" s="329"/>
      <c r="F248" s="329"/>
      <c r="G248" s="28" t="s">
        <v>14</v>
      </c>
      <c r="H248" s="28" t="s">
        <v>2538</v>
      </c>
      <c r="I248" s="28" t="s">
        <v>35</v>
      </c>
      <c r="J248" s="29">
        <v>2</v>
      </c>
      <c r="K248" s="29">
        <v>14.73</v>
      </c>
      <c r="L248" s="29">
        <v>29.46</v>
      </c>
      <c r="M248" s="30">
        <v>3.8590442813541946E-3</v>
      </c>
      <c r="N248" s="30">
        <v>99.959988286634783</v>
      </c>
      <c r="O248" s="28" t="s">
        <v>2542</v>
      </c>
    </row>
    <row r="249" spans="1:15" ht="20.100000000000001" customHeight="1">
      <c r="A249" s="28" t="s">
        <v>324</v>
      </c>
      <c r="B249" s="328" t="s">
        <v>325</v>
      </c>
      <c r="C249" s="329"/>
      <c r="D249" s="329"/>
      <c r="E249" s="329"/>
      <c r="F249" s="329"/>
      <c r="G249" s="28" t="s">
        <v>27</v>
      </c>
      <c r="H249" s="28" t="s">
        <v>2536</v>
      </c>
      <c r="I249" s="28" t="s">
        <v>35</v>
      </c>
      <c r="J249" s="29">
        <v>1</v>
      </c>
      <c r="K249" s="29">
        <v>25.99</v>
      </c>
      <c r="L249" s="29">
        <v>25.99</v>
      </c>
      <c r="M249" s="30">
        <v>3.4044996901695696E-3</v>
      </c>
      <c r="N249" s="30">
        <v>99.963392786324945</v>
      </c>
      <c r="O249" s="28" t="s">
        <v>2542</v>
      </c>
    </row>
    <row r="250" spans="1:15" ht="20.100000000000001" customHeight="1">
      <c r="A250" s="28" t="s">
        <v>712</v>
      </c>
      <c r="B250" s="328" t="s">
        <v>2557</v>
      </c>
      <c r="C250" s="329"/>
      <c r="D250" s="329"/>
      <c r="E250" s="329"/>
      <c r="F250" s="329"/>
      <c r="G250" s="28" t="s">
        <v>14</v>
      </c>
      <c r="H250" s="28" t="s">
        <v>2538</v>
      </c>
      <c r="I250" s="28" t="s">
        <v>93</v>
      </c>
      <c r="J250" s="29">
        <v>1.4</v>
      </c>
      <c r="K250" s="29">
        <v>18.16</v>
      </c>
      <c r="L250" s="29">
        <v>25.423999999999999</v>
      </c>
      <c r="M250" s="30">
        <v>3.3303578346622217E-3</v>
      </c>
      <c r="N250" s="30">
        <v>99.966722620188904</v>
      </c>
      <c r="O250" s="28" t="s">
        <v>2542</v>
      </c>
    </row>
    <row r="251" spans="1:15" ht="20.100000000000001" customHeight="1">
      <c r="A251" s="28" t="s">
        <v>573</v>
      </c>
      <c r="B251" s="328" t="s">
        <v>574</v>
      </c>
      <c r="C251" s="329"/>
      <c r="D251" s="329"/>
      <c r="E251" s="329"/>
      <c r="F251" s="329"/>
      <c r="G251" s="28" t="s">
        <v>14</v>
      </c>
      <c r="H251" s="28" t="s">
        <v>2538</v>
      </c>
      <c r="I251" s="28" t="s">
        <v>35</v>
      </c>
      <c r="J251" s="29">
        <v>1</v>
      </c>
      <c r="K251" s="29">
        <v>25.14</v>
      </c>
      <c r="L251" s="29">
        <v>25.14</v>
      </c>
      <c r="M251" s="30">
        <v>3.2931559142309725E-3</v>
      </c>
      <c r="N251" s="30">
        <v>99.970015776103125</v>
      </c>
      <c r="O251" s="28" t="s">
        <v>2542</v>
      </c>
    </row>
    <row r="252" spans="1:15" ht="20.100000000000001" customHeight="1">
      <c r="A252" s="28" t="s">
        <v>306</v>
      </c>
      <c r="B252" s="328" t="s">
        <v>307</v>
      </c>
      <c r="C252" s="329"/>
      <c r="D252" s="329"/>
      <c r="E252" s="329"/>
      <c r="F252" s="329"/>
      <c r="G252" s="28" t="s">
        <v>27</v>
      </c>
      <c r="H252" s="28" t="s">
        <v>2536</v>
      </c>
      <c r="I252" s="28" t="s">
        <v>35</v>
      </c>
      <c r="J252" s="29">
        <v>2</v>
      </c>
      <c r="K252" s="29">
        <v>11.78</v>
      </c>
      <c r="L252" s="29">
        <v>23.56</v>
      </c>
      <c r="M252" s="30">
        <v>3.0861874836627572E-3</v>
      </c>
      <c r="N252" s="30">
        <v>99.973101963586799</v>
      </c>
      <c r="O252" s="28" t="s">
        <v>2542</v>
      </c>
    </row>
    <row r="253" spans="1:15" ht="15" customHeight="1">
      <c r="A253" s="28" t="s">
        <v>488</v>
      </c>
      <c r="B253" s="328" t="s">
        <v>2558</v>
      </c>
      <c r="C253" s="329"/>
      <c r="D253" s="329"/>
      <c r="E253" s="329"/>
      <c r="F253" s="329"/>
      <c r="G253" s="28" t="s">
        <v>14</v>
      </c>
      <c r="H253" s="28" t="s">
        <v>2538</v>
      </c>
      <c r="I253" s="28" t="s">
        <v>35</v>
      </c>
      <c r="J253" s="29">
        <v>2</v>
      </c>
      <c r="K253" s="29">
        <v>11.5</v>
      </c>
      <c r="L253" s="29">
        <v>23</v>
      </c>
      <c r="M253" s="30">
        <v>3.012831584220858E-3</v>
      </c>
      <c r="N253" s="30">
        <v>99.976114795171014</v>
      </c>
      <c r="O253" s="28" t="s">
        <v>2542</v>
      </c>
    </row>
    <row r="254" spans="1:15" ht="15" customHeight="1">
      <c r="A254" s="28" t="s">
        <v>709</v>
      </c>
      <c r="B254" s="328" t="s">
        <v>710</v>
      </c>
      <c r="C254" s="329"/>
      <c r="D254" s="329"/>
      <c r="E254" s="329"/>
      <c r="F254" s="329"/>
      <c r="G254" s="28" t="s">
        <v>14</v>
      </c>
      <c r="H254" s="28" t="s">
        <v>2538</v>
      </c>
      <c r="I254" s="28" t="s">
        <v>35</v>
      </c>
      <c r="J254" s="29">
        <v>18</v>
      </c>
      <c r="K254" s="29">
        <v>1.23</v>
      </c>
      <c r="L254" s="29">
        <v>22.14</v>
      </c>
      <c r="M254" s="30">
        <v>2.9001778815065131E-3</v>
      </c>
      <c r="N254" s="30">
        <v>99.979014973052514</v>
      </c>
      <c r="O254" s="28" t="s">
        <v>2542</v>
      </c>
    </row>
    <row r="255" spans="1:15" ht="20.100000000000001" customHeight="1">
      <c r="A255" s="28" t="s">
        <v>819</v>
      </c>
      <c r="B255" s="328" t="s">
        <v>820</v>
      </c>
      <c r="C255" s="329"/>
      <c r="D255" s="329"/>
      <c r="E255" s="329"/>
      <c r="F255" s="329"/>
      <c r="G255" s="28" t="s">
        <v>14</v>
      </c>
      <c r="H255" s="28" t="s">
        <v>2538</v>
      </c>
      <c r="I255" s="28" t="s">
        <v>35</v>
      </c>
      <c r="J255" s="29">
        <v>1</v>
      </c>
      <c r="K255" s="29">
        <v>21.07</v>
      </c>
      <c r="L255" s="29">
        <v>21.07</v>
      </c>
      <c r="M255" s="30">
        <v>2.7600157165014556E-3</v>
      </c>
      <c r="N255" s="30">
        <v>99.981774988769018</v>
      </c>
      <c r="O255" s="28" t="s">
        <v>2542</v>
      </c>
    </row>
    <row r="256" spans="1:15" ht="20.100000000000001" customHeight="1">
      <c r="A256" s="28" t="s">
        <v>312</v>
      </c>
      <c r="B256" s="328" t="s">
        <v>313</v>
      </c>
      <c r="C256" s="329"/>
      <c r="D256" s="329"/>
      <c r="E256" s="329"/>
      <c r="F256" s="329"/>
      <c r="G256" s="28" t="s">
        <v>27</v>
      </c>
      <c r="H256" s="28" t="s">
        <v>2536</v>
      </c>
      <c r="I256" s="28" t="s">
        <v>35</v>
      </c>
      <c r="J256" s="29">
        <v>1</v>
      </c>
      <c r="K256" s="29">
        <v>19.54</v>
      </c>
      <c r="L256" s="29">
        <v>19.54</v>
      </c>
      <c r="M256" s="30">
        <v>2.5595969198119813E-3</v>
      </c>
      <c r="N256" s="30">
        <v>99.984334585688828</v>
      </c>
      <c r="O256" s="28" t="s">
        <v>2542</v>
      </c>
    </row>
    <row r="257" spans="1:15" ht="27.95" customHeight="1">
      <c r="A257" s="28" t="s">
        <v>367</v>
      </c>
      <c r="B257" s="328" t="s">
        <v>368</v>
      </c>
      <c r="C257" s="329"/>
      <c r="D257" s="329"/>
      <c r="E257" s="329"/>
      <c r="F257" s="329"/>
      <c r="G257" s="28" t="s">
        <v>14</v>
      </c>
      <c r="H257" s="28" t="s">
        <v>2538</v>
      </c>
      <c r="I257" s="28" t="s">
        <v>35</v>
      </c>
      <c r="J257" s="29">
        <v>1</v>
      </c>
      <c r="K257" s="29">
        <v>19.21</v>
      </c>
      <c r="L257" s="29">
        <v>19.21</v>
      </c>
      <c r="M257" s="30">
        <v>2.5163693362122907E-3</v>
      </c>
      <c r="N257" s="30">
        <v>99.986850955025048</v>
      </c>
      <c r="O257" s="28" t="s">
        <v>2542</v>
      </c>
    </row>
    <row r="258" spans="1:15" ht="20.100000000000001" customHeight="1">
      <c r="A258" s="28" t="s">
        <v>309</v>
      </c>
      <c r="B258" s="328" t="s">
        <v>310</v>
      </c>
      <c r="C258" s="329"/>
      <c r="D258" s="329"/>
      <c r="E258" s="329"/>
      <c r="F258" s="329"/>
      <c r="G258" s="28" t="s">
        <v>27</v>
      </c>
      <c r="H258" s="28" t="s">
        <v>2536</v>
      </c>
      <c r="I258" s="28" t="s">
        <v>35</v>
      </c>
      <c r="J258" s="29">
        <v>1</v>
      </c>
      <c r="K258" s="29">
        <v>18.670000000000002</v>
      </c>
      <c r="L258" s="29">
        <v>18.670000000000002</v>
      </c>
      <c r="M258" s="30">
        <v>2.4456332903218881E-3</v>
      </c>
      <c r="N258" s="30">
        <v>99.989296588315369</v>
      </c>
      <c r="O258" s="28" t="s">
        <v>2542</v>
      </c>
    </row>
    <row r="259" spans="1:15" ht="20.100000000000001" customHeight="1">
      <c r="A259" s="28" t="s">
        <v>303</v>
      </c>
      <c r="B259" s="328" t="s">
        <v>304</v>
      </c>
      <c r="C259" s="329"/>
      <c r="D259" s="329"/>
      <c r="E259" s="329"/>
      <c r="F259" s="329"/>
      <c r="G259" s="28" t="s">
        <v>14</v>
      </c>
      <c r="H259" s="28" t="s">
        <v>2538</v>
      </c>
      <c r="I259" s="28" t="s">
        <v>35</v>
      </c>
      <c r="J259" s="29">
        <v>2</v>
      </c>
      <c r="K259" s="29">
        <v>8.74</v>
      </c>
      <c r="L259" s="29">
        <v>17.48</v>
      </c>
      <c r="M259" s="30">
        <v>2.2897520040078521E-3</v>
      </c>
      <c r="N259" s="30">
        <v>99.991586340319373</v>
      </c>
      <c r="O259" s="28" t="s">
        <v>2542</v>
      </c>
    </row>
    <row r="260" spans="1:15" ht="20.100000000000001" customHeight="1">
      <c r="A260" s="28" t="s">
        <v>620</v>
      </c>
      <c r="B260" s="328" t="s">
        <v>621</v>
      </c>
      <c r="C260" s="329"/>
      <c r="D260" s="329"/>
      <c r="E260" s="329"/>
      <c r="F260" s="329"/>
      <c r="G260" s="28" t="s">
        <v>14</v>
      </c>
      <c r="H260" s="28" t="s">
        <v>2538</v>
      </c>
      <c r="I260" s="28" t="s">
        <v>35</v>
      </c>
      <c r="J260" s="29">
        <v>1</v>
      </c>
      <c r="K260" s="29">
        <v>15.78</v>
      </c>
      <c r="L260" s="29">
        <v>15.78</v>
      </c>
      <c r="M260" s="30">
        <v>2.0670644521306584E-3</v>
      </c>
      <c r="N260" s="30">
        <v>99.993653404771507</v>
      </c>
      <c r="O260" s="28" t="s">
        <v>2542</v>
      </c>
    </row>
    <row r="261" spans="1:15" ht="20.100000000000001" customHeight="1">
      <c r="A261" s="28" t="s">
        <v>339</v>
      </c>
      <c r="B261" s="328" t="s">
        <v>340</v>
      </c>
      <c r="C261" s="329"/>
      <c r="D261" s="329"/>
      <c r="E261" s="329"/>
      <c r="F261" s="329"/>
      <c r="G261" s="28" t="s">
        <v>14</v>
      </c>
      <c r="H261" s="28" t="s">
        <v>2538</v>
      </c>
      <c r="I261" s="28" t="s">
        <v>35</v>
      </c>
      <c r="J261" s="29">
        <v>1</v>
      </c>
      <c r="K261" s="29">
        <v>14.02</v>
      </c>
      <c r="L261" s="29">
        <v>14.02</v>
      </c>
      <c r="M261" s="30">
        <v>1.8365173395989752E-3</v>
      </c>
      <c r="N261" s="30">
        <v>99.995489922111105</v>
      </c>
      <c r="O261" s="28" t="s">
        <v>2542</v>
      </c>
    </row>
    <row r="262" spans="1:15" ht="20.100000000000001" customHeight="1">
      <c r="A262" s="28" t="s">
        <v>822</v>
      </c>
      <c r="B262" s="328" t="s">
        <v>823</v>
      </c>
      <c r="C262" s="329"/>
      <c r="D262" s="329"/>
      <c r="E262" s="329"/>
      <c r="F262" s="329"/>
      <c r="G262" s="28" t="s">
        <v>14</v>
      </c>
      <c r="H262" s="28" t="s">
        <v>2538</v>
      </c>
      <c r="I262" s="28" t="s">
        <v>35</v>
      </c>
      <c r="J262" s="29">
        <v>1</v>
      </c>
      <c r="K262" s="29">
        <v>13.69</v>
      </c>
      <c r="L262" s="29">
        <v>13.69</v>
      </c>
      <c r="M262" s="30">
        <v>1.7932897559992847E-3</v>
      </c>
      <c r="N262" s="30">
        <v>99.997283211867099</v>
      </c>
      <c r="O262" s="28" t="s">
        <v>2542</v>
      </c>
    </row>
    <row r="263" spans="1:15" ht="20.100000000000001" customHeight="1">
      <c r="A263" s="28" t="s">
        <v>705</v>
      </c>
      <c r="B263" s="328" t="s">
        <v>706</v>
      </c>
      <c r="C263" s="329"/>
      <c r="D263" s="329"/>
      <c r="E263" s="329"/>
      <c r="F263" s="329"/>
      <c r="G263" s="28" t="s">
        <v>14</v>
      </c>
      <c r="H263" s="28" t="s">
        <v>2538</v>
      </c>
      <c r="I263" s="28" t="s">
        <v>35</v>
      </c>
      <c r="J263" s="29">
        <v>15</v>
      </c>
      <c r="K263" s="29">
        <v>0.64</v>
      </c>
      <c r="L263" s="29">
        <v>9.6</v>
      </c>
      <c r="M263" s="30">
        <v>1.2575297047182712E-3</v>
      </c>
      <c r="N263" s="30">
        <v>99.998540741571816</v>
      </c>
      <c r="O263" s="28" t="s">
        <v>2542</v>
      </c>
    </row>
    <row r="264" spans="1:15" ht="20.100000000000001" customHeight="1">
      <c r="A264" s="28" t="s">
        <v>616</v>
      </c>
      <c r="B264" s="328" t="s">
        <v>617</v>
      </c>
      <c r="C264" s="329"/>
      <c r="D264" s="329"/>
      <c r="E264" s="329"/>
      <c r="F264" s="329"/>
      <c r="G264" s="28" t="s">
        <v>14</v>
      </c>
      <c r="H264" s="28" t="s">
        <v>2538</v>
      </c>
      <c r="I264" s="28" t="s">
        <v>35</v>
      </c>
      <c r="J264" s="29">
        <v>1</v>
      </c>
      <c r="K264" s="29">
        <v>8.85</v>
      </c>
      <c r="L264" s="29">
        <v>8.85</v>
      </c>
      <c r="M264" s="30">
        <v>1.1592851965371563E-3</v>
      </c>
      <c r="N264" s="30">
        <v>99.999700026768366</v>
      </c>
      <c r="O264" s="28" t="s">
        <v>2542</v>
      </c>
    </row>
    <row r="265" spans="1:15" ht="20.100000000000001" customHeight="1">
      <c r="A265" s="28" t="s">
        <v>565</v>
      </c>
      <c r="B265" s="328" t="s">
        <v>566</v>
      </c>
      <c r="C265" s="329"/>
      <c r="D265" s="329"/>
      <c r="E265" s="329"/>
      <c r="F265" s="329"/>
      <c r="G265" s="28" t="s">
        <v>27</v>
      </c>
      <c r="H265" s="28" t="s">
        <v>2538</v>
      </c>
      <c r="I265" s="28" t="s">
        <v>93</v>
      </c>
      <c r="J265" s="29">
        <v>1</v>
      </c>
      <c r="K265" s="29">
        <v>1.69</v>
      </c>
      <c r="L265" s="29">
        <v>1.69</v>
      </c>
      <c r="M265" s="30">
        <v>2.2137762510144565E-4</v>
      </c>
      <c r="N265" s="30">
        <v>99.999921404393461</v>
      </c>
      <c r="O265" s="28" t="s">
        <v>2542</v>
      </c>
    </row>
    <row r="266" spans="1:15" ht="20.100000000000001" customHeight="1">
      <c r="A266" s="28" t="s">
        <v>559</v>
      </c>
      <c r="B266" s="328" t="s">
        <v>560</v>
      </c>
      <c r="C266" s="329"/>
      <c r="D266" s="329"/>
      <c r="E266" s="329"/>
      <c r="F266" s="329"/>
      <c r="G266" s="28" t="s">
        <v>27</v>
      </c>
      <c r="H266" s="28" t="s">
        <v>2538</v>
      </c>
      <c r="I266" s="28" t="s">
        <v>48</v>
      </c>
      <c r="J266" s="29">
        <v>0.01</v>
      </c>
      <c r="K266" s="29">
        <v>133.85</v>
      </c>
      <c r="L266" s="29">
        <v>1.3385</v>
      </c>
      <c r="M266" s="30">
        <v>1.7533369893389645E-4</v>
      </c>
      <c r="N266" s="30">
        <v>100.00009693458141</v>
      </c>
      <c r="O266" s="28" t="s">
        <v>2542</v>
      </c>
    </row>
    <row r="267" spans="1:15" ht="18" customHeight="1">
      <c r="A267" s="1"/>
      <c r="B267" s="31" t="s">
        <v>2559</v>
      </c>
      <c r="C267" s="32" t="s">
        <v>2560</v>
      </c>
      <c r="D267" s="32" t="s">
        <v>2561</v>
      </c>
      <c r="E267" s="33" t="s">
        <v>2562</v>
      </c>
      <c r="F267" s="1"/>
      <c r="G267" s="1"/>
      <c r="H267" s="1"/>
      <c r="I267" s="1"/>
      <c r="J267" s="1"/>
      <c r="K267" s="330" t="s">
        <v>2563</v>
      </c>
      <c r="L267" s="331"/>
      <c r="M267" s="332">
        <v>763402.19</v>
      </c>
      <c r="N267" s="333"/>
      <c r="O267" s="333"/>
    </row>
    <row r="268" spans="1:15" ht="18" customHeight="1">
      <c r="A268" s="1"/>
      <c r="B268" s="334" t="s">
        <v>2564</v>
      </c>
      <c r="C268" s="336">
        <v>24</v>
      </c>
      <c r="D268" s="338">
        <v>38633.169516101538</v>
      </c>
      <c r="E268" s="340">
        <v>6.4148772154254106</v>
      </c>
      <c r="F268" s="1"/>
      <c r="G268" s="1"/>
      <c r="H268" s="1"/>
      <c r="I268" s="1"/>
      <c r="J268" s="1"/>
      <c r="K268" s="330" t="s">
        <v>2565</v>
      </c>
      <c r="L268" s="331"/>
      <c r="M268" s="332">
        <v>-0.73999999999068677</v>
      </c>
      <c r="N268" s="333"/>
      <c r="O268" s="333"/>
    </row>
    <row r="269" spans="1:15" ht="11.1" customHeight="1">
      <c r="A269" s="1"/>
      <c r="B269" s="335"/>
      <c r="C269" s="337"/>
      <c r="D269" s="339"/>
      <c r="E269" s="341"/>
      <c r="F269" s="1"/>
      <c r="G269" s="1"/>
      <c r="H269" s="1"/>
      <c r="I269" s="1"/>
      <c r="J269" s="1"/>
      <c r="K269" s="330" t="s">
        <v>2566</v>
      </c>
      <c r="L269" s="331"/>
      <c r="M269" s="332">
        <v>763401.45</v>
      </c>
      <c r="N269" s="333"/>
      <c r="O269" s="333"/>
    </row>
    <row r="270" spans="1:15" ht="2.1" customHeight="1">
      <c r="A270" s="1"/>
      <c r="B270" s="335"/>
      <c r="C270" s="337"/>
      <c r="D270" s="339"/>
      <c r="E270" s="341"/>
      <c r="F270" s="1"/>
      <c r="G270" s="330" t="s">
        <v>2567</v>
      </c>
      <c r="H270" s="331"/>
      <c r="I270" s="331"/>
      <c r="J270" s="331"/>
      <c r="K270" s="331"/>
      <c r="L270" s="331"/>
      <c r="M270" s="333"/>
      <c r="N270" s="333"/>
      <c r="O270" s="333"/>
    </row>
    <row r="271" spans="1:15" ht="5.0999999999999996" customHeight="1">
      <c r="A271" s="1"/>
      <c r="B271" s="334" t="s">
        <v>2568</v>
      </c>
      <c r="C271" s="336">
        <v>22</v>
      </c>
      <c r="D271" s="338">
        <v>1057.9179347695447</v>
      </c>
      <c r="E271" s="340">
        <v>0.17566287572430769</v>
      </c>
      <c r="F271" s="1"/>
      <c r="G271" s="331"/>
      <c r="H271" s="331"/>
      <c r="I271" s="331"/>
      <c r="J271" s="331"/>
      <c r="K271" s="331"/>
      <c r="L271" s="331"/>
      <c r="M271" s="333"/>
      <c r="N271" s="333"/>
      <c r="O271" s="333"/>
    </row>
    <row r="272" spans="1:15" ht="12.95" customHeight="1">
      <c r="A272" s="1"/>
      <c r="B272" s="335"/>
      <c r="C272" s="337"/>
      <c r="D272" s="339"/>
      <c r="E272" s="341"/>
      <c r="F272" s="1"/>
      <c r="G272" s="331"/>
      <c r="H272" s="331"/>
      <c r="I272" s="331"/>
      <c r="J272" s="331"/>
      <c r="K272" s="1"/>
      <c r="L272" s="1"/>
      <c r="M272" s="1"/>
      <c r="N272" s="1"/>
      <c r="O272" s="1"/>
    </row>
    <row r="273" spans="1:15" ht="18" customHeight="1">
      <c r="A273" s="1"/>
      <c r="B273" s="34" t="s">
        <v>2569</v>
      </c>
      <c r="C273" s="35">
        <v>4</v>
      </c>
      <c r="D273" s="36">
        <v>1529.7255309555151</v>
      </c>
      <c r="E273" s="37">
        <v>0.25400456595442444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8" customHeight="1">
      <c r="A274" s="1"/>
      <c r="B274" s="34" t="s">
        <v>2570</v>
      </c>
      <c r="C274" s="35">
        <v>32</v>
      </c>
      <c r="D274" s="36">
        <v>152024.33275441782</v>
      </c>
      <c r="E274" s="37">
        <v>25.243008549172092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8" customHeight="1">
      <c r="A275" s="1"/>
      <c r="B275" s="38" t="s">
        <v>2571</v>
      </c>
      <c r="C275" s="39">
        <v>334</v>
      </c>
      <c r="D275" s="40">
        <v>409372.81163086771</v>
      </c>
      <c r="E275" s="41">
        <v>67.974653771314181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71.95" customHeight="1">
      <c r="A276" s="298" t="s">
        <v>905</v>
      </c>
      <c r="B276" s="299"/>
      <c r="C276" s="299"/>
      <c r="D276" s="299"/>
      <c r="E276" s="299"/>
      <c r="F276" s="299"/>
      <c r="G276" s="299"/>
      <c r="H276" s="299"/>
      <c r="I276" s="299"/>
      <c r="J276" s="299"/>
      <c r="K276" s="299"/>
      <c r="L276" s="299"/>
      <c r="M276" s="299"/>
      <c r="N276" s="299"/>
      <c r="O276" s="299"/>
    </row>
  </sheetData>
  <mergeCells count="282">
    <mergeCell ref="A1:O1"/>
    <mergeCell ref="B2:G2"/>
    <mergeCell ref="B3:F3"/>
    <mergeCell ref="B4:F4"/>
    <mergeCell ref="B5:F5"/>
    <mergeCell ref="B11:F11"/>
    <mergeCell ref="B12:F12"/>
    <mergeCell ref="B13:F13"/>
    <mergeCell ref="B14:F14"/>
    <mergeCell ref="B15:F15"/>
    <mergeCell ref="B6:F6"/>
    <mergeCell ref="B7:F7"/>
    <mergeCell ref="B8:F8"/>
    <mergeCell ref="B9:F9"/>
    <mergeCell ref="B10:F10"/>
    <mergeCell ref="B21:F21"/>
    <mergeCell ref="B22:F22"/>
    <mergeCell ref="B23:F23"/>
    <mergeCell ref="B24:F24"/>
    <mergeCell ref="B25:F25"/>
    <mergeCell ref="B16:F16"/>
    <mergeCell ref="B17:F17"/>
    <mergeCell ref="B18:F18"/>
    <mergeCell ref="B19:F19"/>
    <mergeCell ref="B20:F20"/>
    <mergeCell ref="B31:F31"/>
    <mergeCell ref="B32:F32"/>
    <mergeCell ref="B33:F33"/>
    <mergeCell ref="B34:F34"/>
    <mergeCell ref="B35:F35"/>
    <mergeCell ref="B26:F26"/>
    <mergeCell ref="B27:F27"/>
    <mergeCell ref="B28:F28"/>
    <mergeCell ref="B29:F29"/>
    <mergeCell ref="B30:F30"/>
    <mergeCell ref="B41:F41"/>
    <mergeCell ref="B42:F42"/>
    <mergeCell ref="B43:F43"/>
    <mergeCell ref="B44:F44"/>
    <mergeCell ref="B45:F45"/>
    <mergeCell ref="B36:F36"/>
    <mergeCell ref="B37:F37"/>
    <mergeCell ref="B38:F38"/>
    <mergeCell ref="B39:F39"/>
    <mergeCell ref="B40:F40"/>
    <mergeCell ref="B51:F51"/>
    <mergeCell ref="B52:F52"/>
    <mergeCell ref="B53:F53"/>
    <mergeCell ref="B54:F54"/>
    <mergeCell ref="B55:F55"/>
    <mergeCell ref="B46:F46"/>
    <mergeCell ref="B47:F47"/>
    <mergeCell ref="B48:F48"/>
    <mergeCell ref="B49:F49"/>
    <mergeCell ref="B50:F50"/>
    <mergeCell ref="B61:F61"/>
    <mergeCell ref="B62:F62"/>
    <mergeCell ref="B63:F63"/>
    <mergeCell ref="B64:F64"/>
    <mergeCell ref="B65:F65"/>
    <mergeCell ref="B56:F56"/>
    <mergeCell ref="B57:F57"/>
    <mergeCell ref="B58:F58"/>
    <mergeCell ref="B59:F59"/>
    <mergeCell ref="B60:F60"/>
    <mergeCell ref="B71:F71"/>
    <mergeCell ref="B72:F72"/>
    <mergeCell ref="B73:F73"/>
    <mergeCell ref="B74:F74"/>
    <mergeCell ref="B75:F75"/>
    <mergeCell ref="B66:F66"/>
    <mergeCell ref="B67:F67"/>
    <mergeCell ref="B68:F68"/>
    <mergeCell ref="B69:F69"/>
    <mergeCell ref="B70:F70"/>
    <mergeCell ref="B81:F81"/>
    <mergeCell ref="B82:F82"/>
    <mergeCell ref="B83:F83"/>
    <mergeCell ref="B84:F84"/>
    <mergeCell ref="B85:F85"/>
    <mergeCell ref="B76:F76"/>
    <mergeCell ref="B77:F77"/>
    <mergeCell ref="B78:F78"/>
    <mergeCell ref="B79:F79"/>
    <mergeCell ref="B80:F80"/>
    <mergeCell ref="B91:F91"/>
    <mergeCell ref="B92:F92"/>
    <mergeCell ref="B93:F93"/>
    <mergeCell ref="B94:F94"/>
    <mergeCell ref="B95:F95"/>
    <mergeCell ref="B86:F86"/>
    <mergeCell ref="B87:F87"/>
    <mergeCell ref="B88:F88"/>
    <mergeCell ref="B89:F89"/>
    <mergeCell ref="B90:F90"/>
    <mergeCell ref="B101:F101"/>
    <mergeCell ref="B102:F102"/>
    <mergeCell ref="B103:F103"/>
    <mergeCell ref="B104:F104"/>
    <mergeCell ref="B105:F105"/>
    <mergeCell ref="B96:F96"/>
    <mergeCell ref="B97:F97"/>
    <mergeCell ref="B98:F98"/>
    <mergeCell ref="B99:F99"/>
    <mergeCell ref="B100:F100"/>
    <mergeCell ref="B111:F111"/>
    <mergeCell ref="B112:F112"/>
    <mergeCell ref="B113:F113"/>
    <mergeCell ref="B114:F114"/>
    <mergeCell ref="B115:F115"/>
    <mergeCell ref="B106:F106"/>
    <mergeCell ref="B107:F107"/>
    <mergeCell ref="B108:F108"/>
    <mergeCell ref="B109:F109"/>
    <mergeCell ref="B110:F110"/>
    <mergeCell ref="B121:F121"/>
    <mergeCell ref="B122:F122"/>
    <mergeCell ref="B123:F123"/>
    <mergeCell ref="B124:F124"/>
    <mergeCell ref="B125:F125"/>
    <mergeCell ref="B116:F116"/>
    <mergeCell ref="B117:F117"/>
    <mergeCell ref="B118:F118"/>
    <mergeCell ref="B119:F119"/>
    <mergeCell ref="B120:F120"/>
    <mergeCell ref="B131:F131"/>
    <mergeCell ref="B132:F132"/>
    <mergeCell ref="B133:F133"/>
    <mergeCell ref="B134:F134"/>
    <mergeCell ref="B135:F135"/>
    <mergeCell ref="B126:F126"/>
    <mergeCell ref="B127:F127"/>
    <mergeCell ref="B128:F128"/>
    <mergeCell ref="B129:F129"/>
    <mergeCell ref="B130:F130"/>
    <mergeCell ref="B141:F141"/>
    <mergeCell ref="B142:F142"/>
    <mergeCell ref="B143:F143"/>
    <mergeCell ref="B144:F144"/>
    <mergeCell ref="B145:F145"/>
    <mergeCell ref="B136:F136"/>
    <mergeCell ref="B137:F137"/>
    <mergeCell ref="B138:F138"/>
    <mergeCell ref="B139:F139"/>
    <mergeCell ref="B140:F140"/>
    <mergeCell ref="B151:F151"/>
    <mergeCell ref="B152:F152"/>
    <mergeCell ref="B153:F153"/>
    <mergeCell ref="B154:F154"/>
    <mergeCell ref="B155:F155"/>
    <mergeCell ref="B146:F146"/>
    <mergeCell ref="B147:F147"/>
    <mergeCell ref="B148:F148"/>
    <mergeCell ref="B149:F149"/>
    <mergeCell ref="B150:F150"/>
    <mergeCell ref="B161:F161"/>
    <mergeCell ref="B162:F162"/>
    <mergeCell ref="B163:F163"/>
    <mergeCell ref="B164:F164"/>
    <mergeCell ref="B165:F165"/>
    <mergeCell ref="B156:F156"/>
    <mergeCell ref="B157:F157"/>
    <mergeCell ref="B158:F158"/>
    <mergeCell ref="B159:F159"/>
    <mergeCell ref="B160:F160"/>
    <mergeCell ref="B171:F171"/>
    <mergeCell ref="B172:F172"/>
    <mergeCell ref="B173:F173"/>
    <mergeCell ref="B174:F174"/>
    <mergeCell ref="B175:F175"/>
    <mergeCell ref="B166:F166"/>
    <mergeCell ref="B167:F167"/>
    <mergeCell ref="B168:F168"/>
    <mergeCell ref="B169:F169"/>
    <mergeCell ref="B170:F170"/>
    <mergeCell ref="B181:F181"/>
    <mergeCell ref="B182:F182"/>
    <mergeCell ref="B183:F183"/>
    <mergeCell ref="B184:F184"/>
    <mergeCell ref="B185:F185"/>
    <mergeCell ref="B176:F176"/>
    <mergeCell ref="B177:F177"/>
    <mergeCell ref="B178:F178"/>
    <mergeCell ref="B179:F179"/>
    <mergeCell ref="B180:F180"/>
    <mergeCell ref="B191:F191"/>
    <mergeCell ref="B192:F192"/>
    <mergeCell ref="B193:F193"/>
    <mergeCell ref="B194:F194"/>
    <mergeCell ref="B195:F195"/>
    <mergeCell ref="B186:F186"/>
    <mergeCell ref="B187:F187"/>
    <mergeCell ref="B188:F188"/>
    <mergeCell ref="B189:F189"/>
    <mergeCell ref="B190:F190"/>
    <mergeCell ref="B201:F201"/>
    <mergeCell ref="B202:F202"/>
    <mergeCell ref="B203:F203"/>
    <mergeCell ref="B204:F204"/>
    <mergeCell ref="B205:F205"/>
    <mergeCell ref="B196:F196"/>
    <mergeCell ref="B197:F197"/>
    <mergeCell ref="B198:F198"/>
    <mergeCell ref="B199:F199"/>
    <mergeCell ref="B200:F200"/>
    <mergeCell ref="B211:F211"/>
    <mergeCell ref="B212:F212"/>
    <mergeCell ref="B213:F213"/>
    <mergeCell ref="B214:F214"/>
    <mergeCell ref="B215:F215"/>
    <mergeCell ref="B206:F206"/>
    <mergeCell ref="B207:F207"/>
    <mergeCell ref="B208:F208"/>
    <mergeCell ref="B209:F209"/>
    <mergeCell ref="B210:F210"/>
    <mergeCell ref="B221:F221"/>
    <mergeCell ref="B222:F222"/>
    <mergeCell ref="B223:F223"/>
    <mergeCell ref="B224:F224"/>
    <mergeCell ref="B225:F225"/>
    <mergeCell ref="B216:F216"/>
    <mergeCell ref="B217:F217"/>
    <mergeCell ref="B218:F218"/>
    <mergeCell ref="B219:F219"/>
    <mergeCell ref="B220:F220"/>
    <mergeCell ref="B231:F231"/>
    <mergeCell ref="B232:F232"/>
    <mergeCell ref="B233:F233"/>
    <mergeCell ref="B234:F234"/>
    <mergeCell ref="B235:F235"/>
    <mergeCell ref="B226:F226"/>
    <mergeCell ref="B227:F227"/>
    <mergeCell ref="B228:F228"/>
    <mergeCell ref="B229:F229"/>
    <mergeCell ref="B230:F230"/>
    <mergeCell ref="B241:F241"/>
    <mergeCell ref="B242:F242"/>
    <mergeCell ref="B243:F243"/>
    <mergeCell ref="B244:F244"/>
    <mergeCell ref="B245:F245"/>
    <mergeCell ref="B236:F236"/>
    <mergeCell ref="B237:F237"/>
    <mergeCell ref="B238:F238"/>
    <mergeCell ref="B239:F239"/>
    <mergeCell ref="B240:F240"/>
    <mergeCell ref="B251:F251"/>
    <mergeCell ref="B252:F252"/>
    <mergeCell ref="B253:F253"/>
    <mergeCell ref="B254:F254"/>
    <mergeCell ref="B255:F255"/>
    <mergeCell ref="B246:F246"/>
    <mergeCell ref="B247:F247"/>
    <mergeCell ref="B248:F248"/>
    <mergeCell ref="B249:F249"/>
    <mergeCell ref="B250:F250"/>
    <mergeCell ref="B261:F261"/>
    <mergeCell ref="B262:F262"/>
    <mergeCell ref="B263:F263"/>
    <mergeCell ref="B264:F264"/>
    <mergeCell ref="B265:F265"/>
    <mergeCell ref="B256:F256"/>
    <mergeCell ref="B257:F257"/>
    <mergeCell ref="B258:F258"/>
    <mergeCell ref="B259:F259"/>
    <mergeCell ref="B260:F260"/>
    <mergeCell ref="A276:O276"/>
    <mergeCell ref="B266:F266"/>
    <mergeCell ref="K267:L267"/>
    <mergeCell ref="M267:O267"/>
    <mergeCell ref="B268:B270"/>
    <mergeCell ref="C268:C270"/>
    <mergeCell ref="D268:D270"/>
    <mergeCell ref="E268:E270"/>
    <mergeCell ref="K268:L268"/>
    <mergeCell ref="M268:O268"/>
    <mergeCell ref="K269:L271"/>
    <mergeCell ref="M269:O271"/>
    <mergeCell ref="G270:J272"/>
    <mergeCell ref="B271:B272"/>
    <mergeCell ref="C271:C272"/>
    <mergeCell ref="D271:D272"/>
    <mergeCell ref="E271:E272"/>
  </mergeCells>
  <pageMargins left="0.27777777777777779" right="0.27777777777777779" top="0.27777777777777779" bottom="0.27777777777777779" header="0" footer="0"/>
  <pageSetup scale="8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O429"/>
  <sheetViews>
    <sheetView workbookViewId="0">
      <selection sqref="A1:O1"/>
    </sheetView>
  </sheetViews>
  <sheetFormatPr defaultRowHeight="15"/>
  <cols>
    <col min="1" max="1" width="9.28515625" customWidth="1"/>
    <col min="2" max="2" width="16.7109375" customWidth="1"/>
    <col min="3" max="3" width="8.7109375" customWidth="1"/>
    <col min="4" max="4" width="16.7109375" customWidth="1"/>
    <col min="5" max="5" width="6.7109375" customWidth="1"/>
    <col min="6" max="6" width="20" customWidth="1"/>
    <col min="7" max="7" width="9.28515625" customWidth="1"/>
    <col min="8" max="8" width="10.28515625" customWidth="1"/>
    <col min="9" max="9" width="9.28515625" customWidth="1"/>
    <col min="10" max="12" width="12.42578125" customWidth="1"/>
    <col min="13" max="14" width="8.7109375" customWidth="1"/>
    <col min="15" max="15" width="4.7109375" customWidth="1"/>
  </cols>
  <sheetData>
    <row r="1" spans="1:15" ht="81" customHeight="1">
      <c r="A1" s="242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</row>
    <row r="2" spans="1:15" ht="9.9499999999999993" customHeight="1">
      <c r="A2" s="1"/>
      <c r="B2" s="330" t="s">
        <v>0</v>
      </c>
      <c r="C2" s="331"/>
      <c r="D2" s="331"/>
      <c r="E2" s="331"/>
      <c r="F2" s="331"/>
      <c r="G2" s="331"/>
      <c r="H2" s="1"/>
      <c r="I2" s="1"/>
      <c r="J2" s="1"/>
      <c r="K2" s="1"/>
      <c r="L2" s="1"/>
      <c r="M2" s="1"/>
      <c r="N2" s="1"/>
      <c r="O2" s="1"/>
    </row>
    <row r="3" spans="1:15" ht="21.95" customHeight="1">
      <c r="A3" s="21" t="s">
        <v>2</v>
      </c>
      <c r="B3" s="346" t="s">
        <v>3</v>
      </c>
      <c r="C3" s="347"/>
      <c r="D3" s="347"/>
      <c r="E3" s="347"/>
      <c r="F3" s="347"/>
      <c r="G3" s="21" t="s">
        <v>4</v>
      </c>
      <c r="H3" s="21" t="s">
        <v>2529</v>
      </c>
      <c r="I3" s="21" t="s">
        <v>906</v>
      </c>
      <c r="J3" s="21" t="s">
        <v>6</v>
      </c>
      <c r="K3" s="21" t="s">
        <v>2530</v>
      </c>
      <c r="L3" s="21" t="s">
        <v>2531</v>
      </c>
      <c r="M3" s="21" t="s">
        <v>2532</v>
      </c>
      <c r="N3" s="21" t="s">
        <v>2533</v>
      </c>
      <c r="O3" s="21" t="s">
        <v>2534</v>
      </c>
    </row>
    <row r="4" spans="1:15" ht="27.95" customHeight="1">
      <c r="A4" s="22" t="s">
        <v>2572</v>
      </c>
      <c r="B4" s="344" t="s">
        <v>2573</v>
      </c>
      <c r="C4" s="345"/>
      <c r="D4" s="345"/>
      <c r="E4" s="345"/>
      <c r="F4" s="345"/>
      <c r="G4" s="22" t="s">
        <v>27</v>
      </c>
      <c r="H4" s="22" t="s">
        <v>2574</v>
      </c>
      <c r="I4" s="22" t="s">
        <v>35</v>
      </c>
      <c r="J4" s="23">
        <v>1</v>
      </c>
      <c r="K4" s="23">
        <v>95000</v>
      </c>
      <c r="L4" s="23">
        <v>95000</v>
      </c>
      <c r="M4" s="24">
        <v>12.444304369607892</v>
      </c>
      <c r="N4" s="24">
        <v>12.444304369607892</v>
      </c>
      <c r="O4" s="22" t="s">
        <v>2537</v>
      </c>
    </row>
    <row r="5" spans="1:15" ht="20.100000000000001" customHeight="1">
      <c r="A5" s="22" t="s">
        <v>2575</v>
      </c>
      <c r="B5" s="344" t="s">
        <v>2576</v>
      </c>
      <c r="C5" s="345"/>
      <c r="D5" s="345"/>
      <c r="E5" s="345"/>
      <c r="F5" s="345"/>
      <c r="G5" s="22" t="s">
        <v>14</v>
      </c>
      <c r="H5" s="22" t="s">
        <v>2577</v>
      </c>
      <c r="I5" s="22" t="s">
        <v>15</v>
      </c>
      <c r="J5" s="23">
        <v>533.54399999999998</v>
      </c>
      <c r="K5" s="23">
        <v>77.86</v>
      </c>
      <c r="L5" s="23">
        <v>41541.735840000001</v>
      </c>
      <c r="M5" s="24">
        <v>5.4416632087874612</v>
      </c>
      <c r="N5" s="24">
        <v>17.88596812332489</v>
      </c>
      <c r="O5" s="22" t="s">
        <v>2537</v>
      </c>
    </row>
    <row r="6" spans="1:15" ht="20.100000000000001" customHeight="1">
      <c r="A6" s="22" t="s">
        <v>2578</v>
      </c>
      <c r="B6" s="344" t="s">
        <v>2579</v>
      </c>
      <c r="C6" s="345"/>
      <c r="D6" s="345"/>
      <c r="E6" s="345"/>
      <c r="F6" s="345"/>
      <c r="G6" s="22" t="s">
        <v>14</v>
      </c>
      <c r="H6" s="22" t="s">
        <v>2577</v>
      </c>
      <c r="I6" s="22" t="s">
        <v>15</v>
      </c>
      <c r="J6" s="23">
        <v>714.63040000000001</v>
      </c>
      <c r="K6" s="23">
        <v>36.69</v>
      </c>
      <c r="L6" s="23">
        <v>26219.789376000001</v>
      </c>
      <c r="M6" s="24">
        <v>3.4346004158100563</v>
      </c>
      <c r="N6" s="24">
        <v>21.320568620874379</v>
      </c>
      <c r="O6" s="22" t="s">
        <v>2537</v>
      </c>
    </row>
    <row r="7" spans="1:15" ht="20.100000000000001" customHeight="1">
      <c r="A7" s="22" t="s">
        <v>2580</v>
      </c>
      <c r="B7" s="344" t="s">
        <v>2581</v>
      </c>
      <c r="C7" s="345"/>
      <c r="D7" s="345"/>
      <c r="E7" s="345"/>
      <c r="F7" s="345"/>
      <c r="G7" s="22" t="s">
        <v>27</v>
      </c>
      <c r="H7" s="22" t="s">
        <v>2574</v>
      </c>
      <c r="I7" s="22" t="s">
        <v>28</v>
      </c>
      <c r="J7" s="23">
        <v>54.694499999999998</v>
      </c>
      <c r="K7" s="23">
        <v>448</v>
      </c>
      <c r="L7" s="23">
        <v>24503.135999999999</v>
      </c>
      <c r="M7" s="24">
        <v>3.2097313936199621</v>
      </c>
      <c r="N7" s="24">
        <v>24.530300538465053</v>
      </c>
      <c r="O7" s="22" t="s">
        <v>2537</v>
      </c>
    </row>
    <row r="8" spans="1:15" ht="20.100000000000001" customHeight="1">
      <c r="A8" s="22" t="s">
        <v>2582</v>
      </c>
      <c r="B8" s="344" t="s">
        <v>2583</v>
      </c>
      <c r="C8" s="345"/>
      <c r="D8" s="345"/>
      <c r="E8" s="345"/>
      <c r="F8" s="345"/>
      <c r="G8" s="22" t="s">
        <v>27</v>
      </c>
      <c r="H8" s="22" t="s">
        <v>2574</v>
      </c>
      <c r="I8" s="22" t="s">
        <v>28</v>
      </c>
      <c r="J8" s="23">
        <v>338.24939999999998</v>
      </c>
      <c r="K8" s="23">
        <v>57.9</v>
      </c>
      <c r="L8" s="23">
        <v>19584.64026</v>
      </c>
      <c r="M8" s="24">
        <v>2.5654444669970173</v>
      </c>
      <c r="N8" s="24">
        <v>27.095744971403974</v>
      </c>
      <c r="O8" s="22" t="s">
        <v>2537</v>
      </c>
    </row>
    <row r="9" spans="1:15" ht="27.95" customHeight="1">
      <c r="A9" s="22" t="s">
        <v>2584</v>
      </c>
      <c r="B9" s="344" t="s">
        <v>2585</v>
      </c>
      <c r="C9" s="345"/>
      <c r="D9" s="345"/>
      <c r="E9" s="345"/>
      <c r="F9" s="345"/>
      <c r="G9" s="22" t="s">
        <v>14</v>
      </c>
      <c r="H9" s="22" t="s">
        <v>2586</v>
      </c>
      <c r="I9" s="22" t="s">
        <v>15</v>
      </c>
      <c r="J9" s="23">
        <v>5684.9399262442803</v>
      </c>
      <c r="K9" s="23">
        <v>3.18</v>
      </c>
      <c r="L9" s="23">
        <v>18078.10896545681</v>
      </c>
      <c r="M9" s="24">
        <v>2.368099898874545</v>
      </c>
      <c r="N9" s="24">
        <v>29.463845005796099</v>
      </c>
      <c r="O9" s="22" t="s">
        <v>2537</v>
      </c>
    </row>
    <row r="10" spans="1:15" ht="15" customHeight="1">
      <c r="A10" s="22" t="s">
        <v>2587</v>
      </c>
      <c r="B10" s="344" t="s">
        <v>2588</v>
      </c>
      <c r="C10" s="345"/>
      <c r="D10" s="345"/>
      <c r="E10" s="345"/>
      <c r="F10" s="345"/>
      <c r="G10" s="22" t="s">
        <v>14</v>
      </c>
      <c r="H10" s="22" t="s">
        <v>2574</v>
      </c>
      <c r="I10" s="22" t="s">
        <v>75</v>
      </c>
      <c r="J10" s="23">
        <v>14456.027197687021</v>
      </c>
      <c r="K10" s="23">
        <v>1.04</v>
      </c>
      <c r="L10" s="23">
        <v>15034.2682855945</v>
      </c>
      <c r="M10" s="24">
        <v>1.9693790581082211</v>
      </c>
      <c r="N10" s="24">
        <v>31.43322428847889</v>
      </c>
      <c r="O10" s="22" t="s">
        <v>2537</v>
      </c>
    </row>
    <row r="11" spans="1:15" ht="20.100000000000001" customHeight="1">
      <c r="A11" s="22" t="s">
        <v>2589</v>
      </c>
      <c r="B11" s="344" t="s">
        <v>2590</v>
      </c>
      <c r="C11" s="345"/>
      <c r="D11" s="345"/>
      <c r="E11" s="345"/>
      <c r="F11" s="345"/>
      <c r="G11" s="22" t="s">
        <v>14</v>
      </c>
      <c r="H11" s="22" t="s">
        <v>2574</v>
      </c>
      <c r="I11" s="22" t="s">
        <v>93</v>
      </c>
      <c r="J11" s="23">
        <v>371.16520000000003</v>
      </c>
      <c r="K11" s="23">
        <v>40.06</v>
      </c>
      <c r="L11" s="23">
        <v>14868.877912</v>
      </c>
      <c r="M11" s="24">
        <v>1.9477141302259777</v>
      </c>
      <c r="N11" s="24">
        <v>33.380938692217576</v>
      </c>
      <c r="O11" s="22" t="s">
        <v>2537</v>
      </c>
    </row>
    <row r="12" spans="1:15" ht="20.100000000000001" customHeight="1">
      <c r="A12" s="22" t="s">
        <v>2591</v>
      </c>
      <c r="B12" s="344" t="s">
        <v>2592</v>
      </c>
      <c r="C12" s="345"/>
      <c r="D12" s="345"/>
      <c r="E12" s="345"/>
      <c r="F12" s="345"/>
      <c r="G12" s="22" t="s">
        <v>14</v>
      </c>
      <c r="H12" s="22" t="s">
        <v>2577</v>
      </c>
      <c r="I12" s="22" t="s">
        <v>15</v>
      </c>
      <c r="J12" s="23">
        <v>1521.9046244454291</v>
      </c>
      <c r="K12" s="23">
        <v>9.25</v>
      </c>
      <c r="L12" s="23">
        <v>14077.61777612022</v>
      </c>
      <c r="M12" s="24">
        <v>1.8440648463688691</v>
      </c>
      <c r="N12" s="24">
        <v>35.225003829898412</v>
      </c>
      <c r="O12" s="22" t="s">
        <v>2537</v>
      </c>
    </row>
    <row r="13" spans="1:15" ht="20.100000000000001" customHeight="1">
      <c r="A13" s="22" t="s">
        <v>2593</v>
      </c>
      <c r="B13" s="344" t="s">
        <v>2594</v>
      </c>
      <c r="C13" s="345"/>
      <c r="D13" s="345"/>
      <c r="E13" s="345"/>
      <c r="F13" s="345"/>
      <c r="G13" s="22" t="s">
        <v>14</v>
      </c>
      <c r="H13" s="22" t="s">
        <v>2577</v>
      </c>
      <c r="I13" s="22" t="s">
        <v>15</v>
      </c>
      <c r="J13" s="23">
        <v>706.53440000000001</v>
      </c>
      <c r="K13" s="23">
        <v>18.149999999999999</v>
      </c>
      <c r="L13" s="23">
        <v>12823.59936</v>
      </c>
      <c r="M13" s="24">
        <v>1.6797976163131469</v>
      </c>
      <c r="N13" s="24">
        <v>36.904801530046868</v>
      </c>
      <c r="O13" s="22" t="s">
        <v>2537</v>
      </c>
    </row>
    <row r="14" spans="1:15" ht="20.100000000000001" customHeight="1">
      <c r="A14" s="22" t="s">
        <v>2595</v>
      </c>
      <c r="B14" s="344" t="s">
        <v>2596</v>
      </c>
      <c r="C14" s="345"/>
      <c r="D14" s="345"/>
      <c r="E14" s="345"/>
      <c r="F14" s="345"/>
      <c r="G14" s="22" t="s">
        <v>14</v>
      </c>
      <c r="H14" s="22" t="s">
        <v>2574</v>
      </c>
      <c r="I14" s="22" t="s">
        <v>35</v>
      </c>
      <c r="J14" s="23">
        <v>21.125779999999999</v>
      </c>
      <c r="K14" s="23">
        <v>599.88</v>
      </c>
      <c r="L14" s="23">
        <v>12672.932906399999</v>
      </c>
      <c r="M14" s="24">
        <v>1.6600614141353807</v>
      </c>
      <c r="N14" s="24">
        <v>38.564862563465134</v>
      </c>
      <c r="O14" s="22" t="s">
        <v>2537</v>
      </c>
    </row>
    <row r="15" spans="1:15" ht="20.100000000000001" customHeight="1">
      <c r="A15" s="22" t="s">
        <v>2597</v>
      </c>
      <c r="B15" s="344" t="s">
        <v>2598</v>
      </c>
      <c r="C15" s="345"/>
      <c r="D15" s="345"/>
      <c r="E15" s="345"/>
      <c r="F15" s="345"/>
      <c r="G15" s="22" t="s">
        <v>14</v>
      </c>
      <c r="H15" s="22" t="s">
        <v>2577</v>
      </c>
      <c r="I15" s="22" t="s">
        <v>15</v>
      </c>
      <c r="J15" s="23">
        <v>775.90866492949999</v>
      </c>
      <c r="K15" s="23">
        <v>12.62</v>
      </c>
      <c r="L15" s="23">
        <v>9791.9673514102906</v>
      </c>
      <c r="M15" s="24">
        <v>1.2826760220864517</v>
      </c>
      <c r="N15" s="24">
        <v>39.847538932497443</v>
      </c>
      <c r="O15" s="22" t="s">
        <v>2537</v>
      </c>
    </row>
    <row r="16" spans="1:15" ht="15" customHeight="1">
      <c r="A16" s="22" t="s">
        <v>2599</v>
      </c>
      <c r="B16" s="344" t="s">
        <v>2600</v>
      </c>
      <c r="C16" s="345"/>
      <c r="D16" s="345"/>
      <c r="E16" s="345"/>
      <c r="F16" s="345"/>
      <c r="G16" s="22" t="s">
        <v>14</v>
      </c>
      <c r="H16" s="22" t="s">
        <v>2574</v>
      </c>
      <c r="I16" s="22" t="s">
        <v>75</v>
      </c>
      <c r="J16" s="23">
        <v>1001.1312</v>
      </c>
      <c r="K16" s="23">
        <v>9.6</v>
      </c>
      <c r="L16" s="23">
        <v>9610.85952</v>
      </c>
      <c r="M16" s="24">
        <v>1.2589522223202485</v>
      </c>
      <c r="N16" s="24">
        <v>41.106491217694177</v>
      </c>
      <c r="O16" s="22" t="s">
        <v>2537</v>
      </c>
    </row>
    <row r="17" spans="1:15" ht="20.100000000000001" customHeight="1">
      <c r="A17" s="22" t="s">
        <v>2601</v>
      </c>
      <c r="B17" s="344" t="s">
        <v>2602</v>
      </c>
      <c r="C17" s="345"/>
      <c r="D17" s="345"/>
      <c r="E17" s="345"/>
      <c r="F17" s="345"/>
      <c r="G17" s="22" t="s">
        <v>14</v>
      </c>
      <c r="H17" s="22" t="s">
        <v>2574</v>
      </c>
      <c r="I17" s="22" t="s">
        <v>75</v>
      </c>
      <c r="J17" s="23">
        <v>810.00216</v>
      </c>
      <c r="K17" s="23">
        <v>11.26</v>
      </c>
      <c r="L17" s="23">
        <v>9120.6243216000003</v>
      </c>
      <c r="M17" s="24">
        <v>1.1947350010404094</v>
      </c>
      <c r="N17" s="24">
        <v>42.301225652636631</v>
      </c>
      <c r="O17" s="22" t="s">
        <v>2537</v>
      </c>
    </row>
    <row r="18" spans="1:15" ht="20.100000000000001" customHeight="1">
      <c r="A18" s="22" t="s">
        <v>2603</v>
      </c>
      <c r="B18" s="344" t="s">
        <v>2604</v>
      </c>
      <c r="C18" s="345"/>
      <c r="D18" s="345"/>
      <c r="E18" s="345"/>
      <c r="F18" s="345"/>
      <c r="G18" s="22" t="s">
        <v>14</v>
      </c>
      <c r="H18" s="22" t="s">
        <v>2577</v>
      </c>
      <c r="I18" s="22" t="s">
        <v>15</v>
      </c>
      <c r="J18" s="23">
        <v>709.15712713275559</v>
      </c>
      <c r="K18" s="23">
        <v>12.62</v>
      </c>
      <c r="L18" s="23">
        <v>8949.5629444153765</v>
      </c>
      <c r="M18" s="24">
        <v>1.1723272132133595</v>
      </c>
      <c r="N18" s="24">
        <v>43.473552480153138</v>
      </c>
      <c r="O18" s="22" t="s">
        <v>2537</v>
      </c>
    </row>
    <row r="19" spans="1:15" ht="15" customHeight="1">
      <c r="A19" s="22" t="s">
        <v>2605</v>
      </c>
      <c r="B19" s="344" t="s">
        <v>2606</v>
      </c>
      <c r="C19" s="345"/>
      <c r="D19" s="345"/>
      <c r="E19" s="345"/>
      <c r="F19" s="345"/>
      <c r="G19" s="22" t="s">
        <v>14</v>
      </c>
      <c r="H19" s="22" t="s">
        <v>2574</v>
      </c>
      <c r="I19" s="22" t="s">
        <v>93</v>
      </c>
      <c r="J19" s="23">
        <v>74.424000000000007</v>
      </c>
      <c r="K19" s="23">
        <v>119.23</v>
      </c>
      <c r="L19" s="23">
        <v>8873.5735199999999</v>
      </c>
      <c r="M19" s="24">
        <v>1.1623731550418197</v>
      </c>
      <c r="N19" s="24">
        <v>44.635925174100734</v>
      </c>
      <c r="O19" s="22" t="s">
        <v>2537</v>
      </c>
    </row>
    <row r="20" spans="1:15" ht="20.100000000000001" customHeight="1">
      <c r="A20" s="22" t="s">
        <v>2607</v>
      </c>
      <c r="B20" s="344" t="s">
        <v>2608</v>
      </c>
      <c r="C20" s="345"/>
      <c r="D20" s="345"/>
      <c r="E20" s="345"/>
      <c r="F20" s="345"/>
      <c r="G20" s="22" t="s">
        <v>14</v>
      </c>
      <c r="H20" s="22" t="s">
        <v>2574</v>
      </c>
      <c r="I20" s="22" t="s">
        <v>28</v>
      </c>
      <c r="J20" s="23">
        <v>122.81935199999999</v>
      </c>
      <c r="K20" s="23">
        <v>71.08</v>
      </c>
      <c r="L20" s="23">
        <v>8729.9995401600008</v>
      </c>
      <c r="M20" s="24">
        <v>1.1435660149925051</v>
      </c>
      <c r="N20" s="24">
        <v>45.779491249328913</v>
      </c>
      <c r="O20" s="22" t="s">
        <v>2537</v>
      </c>
    </row>
    <row r="21" spans="1:15" ht="20.100000000000001" customHeight="1">
      <c r="A21" s="22" t="s">
        <v>2609</v>
      </c>
      <c r="B21" s="344" t="s">
        <v>2610</v>
      </c>
      <c r="C21" s="345"/>
      <c r="D21" s="345"/>
      <c r="E21" s="345"/>
      <c r="F21" s="345"/>
      <c r="G21" s="22" t="s">
        <v>14</v>
      </c>
      <c r="H21" s="22" t="s">
        <v>2574</v>
      </c>
      <c r="I21" s="22" t="s">
        <v>28</v>
      </c>
      <c r="J21" s="23">
        <v>18.2424</v>
      </c>
      <c r="K21" s="23">
        <v>422.64</v>
      </c>
      <c r="L21" s="23">
        <v>7709.967936</v>
      </c>
      <c r="M21" s="24">
        <v>1.0099493439526477</v>
      </c>
      <c r="N21" s="24">
        <v>46.789440863650448</v>
      </c>
      <c r="O21" s="22" t="s">
        <v>2537</v>
      </c>
    </row>
    <row r="22" spans="1:15" ht="20.100000000000001" customHeight="1">
      <c r="A22" s="22" t="s">
        <v>2611</v>
      </c>
      <c r="B22" s="344" t="s">
        <v>2612</v>
      </c>
      <c r="C22" s="345"/>
      <c r="D22" s="345"/>
      <c r="E22" s="345"/>
      <c r="F22" s="345"/>
      <c r="G22" s="22" t="s">
        <v>14</v>
      </c>
      <c r="H22" s="22" t="s">
        <v>2574</v>
      </c>
      <c r="I22" s="22" t="s">
        <v>75</v>
      </c>
      <c r="J22" s="23">
        <v>685.13000799999998</v>
      </c>
      <c r="K22" s="23">
        <v>10.98</v>
      </c>
      <c r="L22" s="23">
        <v>7522.7274878400003</v>
      </c>
      <c r="M22" s="24">
        <v>0.9854222162978602</v>
      </c>
      <c r="N22" s="24">
        <v>47.774863409022871</v>
      </c>
      <c r="O22" s="22" t="s">
        <v>2537</v>
      </c>
    </row>
    <row r="23" spans="1:15" ht="44.1" customHeight="1">
      <c r="A23" s="22" t="s">
        <v>2613</v>
      </c>
      <c r="B23" s="344" t="s">
        <v>2614</v>
      </c>
      <c r="C23" s="345"/>
      <c r="D23" s="345"/>
      <c r="E23" s="345"/>
      <c r="F23" s="345"/>
      <c r="G23" s="22" t="s">
        <v>27</v>
      </c>
      <c r="H23" s="22" t="s">
        <v>2574</v>
      </c>
      <c r="I23" s="22" t="s">
        <v>35</v>
      </c>
      <c r="J23" s="23">
        <v>1</v>
      </c>
      <c r="K23" s="23">
        <v>7500</v>
      </c>
      <c r="L23" s="23">
        <v>7500</v>
      </c>
      <c r="M23" s="24">
        <v>0.98244508181114931</v>
      </c>
      <c r="N23" s="24">
        <v>48.757308490834021</v>
      </c>
      <c r="O23" s="22" t="s">
        <v>2537</v>
      </c>
    </row>
    <row r="24" spans="1:15" ht="27.95" customHeight="1">
      <c r="A24" s="22" t="s">
        <v>2615</v>
      </c>
      <c r="B24" s="344" t="s">
        <v>2616</v>
      </c>
      <c r="C24" s="345"/>
      <c r="D24" s="345"/>
      <c r="E24" s="345"/>
      <c r="F24" s="345"/>
      <c r="G24" s="22" t="s">
        <v>14</v>
      </c>
      <c r="H24" s="22" t="s">
        <v>2586</v>
      </c>
      <c r="I24" s="22" t="s">
        <v>15</v>
      </c>
      <c r="J24" s="23">
        <v>5684.9399262442803</v>
      </c>
      <c r="K24" s="23">
        <v>1.04</v>
      </c>
      <c r="L24" s="23">
        <v>5912.3375232940516</v>
      </c>
      <c r="M24" s="24">
        <v>0.77447292290236702</v>
      </c>
      <c r="N24" s="24">
        <v>49.531781738166728</v>
      </c>
      <c r="O24" s="22" t="s">
        <v>2537</v>
      </c>
    </row>
    <row r="25" spans="1:15" ht="15" customHeight="1">
      <c r="A25" s="25" t="s">
        <v>2617</v>
      </c>
      <c r="B25" s="342" t="s">
        <v>2618</v>
      </c>
      <c r="C25" s="343"/>
      <c r="D25" s="343"/>
      <c r="E25" s="343"/>
      <c r="F25" s="343"/>
      <c r="G25" s="25" t="s">
        <v>14</v>
      </c>
      <c r="H25" s="25" t="s">
        <v>2574</v>
      </c>
      <c r="I25" s="25" t="s">
        <v>75</v>
      </c>
      <c r="J25" s="26">
        <v>248.75334000000001</v>
      </c>
      <c r="K25" s="26">
        <v>23.1</v>
      </c>
      <c r="L25" s="26">
        <v>5746.2021539999996</v>
      </c>
      <c r="M25" s="27">
        <v>0.75271040603865769</v>
      </c>
      <c r="N25" s="27">
        <v>50.284491862047162</v>
      </c>
      <c r="O25" s="25" t="s">
        <v>2540</v>
      </c>
    </row>
    <row r="26" spans="1:15" ht="15" customHeight="1">
      <c r="A26" s="25" t="s">
        <v>2619</v>
      </c>
      <c r="B26" s="342" t="s">
        <v>2620</v>
      </c>
      <c r="C26" s="343"/>
      <c r="D26" s="343"/>
      <c r="E26" s="343"/>
      <c r="F26" s="343"/>
      <c r="G26" s="25" t="s">
        <v>14</v>
      </c>
      <c r="H26" s="25" t="s">
        <v>2574</v>
      </c>
      <c r="I26" s="25" t="s">
        <v>75</v>
      </c>
      <c r="J26" s="26">
        <v>1933.4305999999999</v>
      </c>
      <c r="K26" s="26">
        <v>2.76</v>
      </c>
      <c r="L26" s="26">
        <v>5336.2684559999998</v>
      </c>
      <c r="M26" s="27">
        <v>0.6990120933094901</v>
      </c>
      <c r="N26" s="27">
        <v>50.983504157609346</v>
      </c>
      <c r="O26" s="25" t="s">
        <v>2540</v>
      </c>
    </row>
    <row r="27" spans="1:15" ht="20.100000000000001" customHeight="1">
      <c r="A27" s="25" t="s">
        <v>2621</v>
      </c>
      <c r="B27" s="342" t="s">
        <v>2622</v>
      </c>
      <c r="C27" s="343"/>
      <c r="D27" s="343"/>
      <c r="E27" s="343"/>
      <c r="F27" s="343"/>
      <c r="G27" s="25" t="s">
        <v>14</v>
      </c>
      <c r="H27" s="25" t="s">
        <v>2577</v>
      </c>
      <c r="I27" s="25" t="s">
        <v>15</v>
      </c>
      <c r="J27" s="26">
        <v>424.54046407883999</v>
      </c>
      <c r="K27" s="26">
        <v>12.49</v>
      </c>
      <c r="L27" s="26">
        <v>5302.5103963447118</v>
      </c>
      <c r="M27" s="27">
        <v>0.69459003468551339</v>
      </c>
      <c r="N27" s="27">
        <v>51.678094140376601</v>
      </c>
      <c r="O27" s="25" t="s">
        <v>2540</v>
      </c>
    </row>
    <row r="28" spans="1:15" ht="20.100000000000001" customHeight="1">
      <c r="A28" s="25" t="s">
        <v>2623</v>
      </c>
      <c r="B28" s="342" t="s">
        <v>2624</v>
      </c>
      <c r="C28" s="343"/>
      <c r="D28" s="343"/>
      <c r="E28" s="343"/>
      <c r="F28" s="343"/>
      <c r="G28" s="25" t="s">
        <v>14</v>
      </c>
      <c r="H28" s="25" t="s">
        <v>2574</v>
      </c>
      <c r="I28" s="25" t="s">
        <v>2625</v>
      </c>
      <c r="J28" s="26">
        <v>3.97485</v>
      </c>
      <c r="K28" s="26">
        <v>1278.49</v>
      </c>
      <c r="L28" s="26">
        <v>5081.8059764999998</v>
      </c>
      <c r="M28" s="27">
        <v>0.6656793717774574</v>
      </c>
      <c r="N28" s="27">
        <v>52.343774039203097</v>
      </c>
      <c r="O28" s="25" t="s">
        <v>2540</v>
      </c>
    </row>
    <row r="29" spans="1:15" ht="20.100000000000001" customHeight="1">
      <c r="A29" s="25" t="s">
        <v>2626</v>
      </c>
      <c r="B29" s="342" t="s">
        <v>2627</v>
      </c>
      <c r="C29" s="343"/>
      <c r="D29" s="343"/>
      <c r="E29" s="343"/>
      <c r="F29" s="343"/>
      <c r="G29" s="25" t="s">
        <v>14</v>
      </c>
      <c r="H29" s="25" t="s">
        <v>2574</v>
      </c>
      <c r="I29" s="25" t="s">
        <v>28</v>
      </c>
      <c r="J29" s="26">
        <v>165.30070000000001</v>
      </c>
      <c r="K29" s="26">
        <v>29.35</v>
      </c>
      <c r="L29" s="26">
        <v>4851.5755449999997</v>
      </c>
      <c r="M29" s="27">
        <v>0.63552087109606614</v>
      </c>
      <c r="N29" s="27">
        <v>52.979295493871547</v>
      </c>
      <c r="O29" s="25" t="s">
        <v>2540</v>
      </c>
    </row>
    <row r="30" spans="1:15" ht="20.100000000000001" customHeight="1">
      <c r="A30" s="25" t="s">
        <v>2628</v>
      </c>
      <c r="B30" s="342" t="s">
        <v>2629</v>
      </c>
      <c r="C30" s="343"/>
      <c r="D30" s="343"/>
      <c r="E30" s="343"/>
      <c r="F30" s="343"/>
      <c r="G30" s="25" t="s">
        <v>14</v>
      </c>
      <c r="H30" s="25" t="s">
        <v>2574</v>
      </c>
      <c r="I30" s="25" t="s">
        <v>35</v>
      </c>
      <c r="J30" s="26">
        <v>24.645439</v>
      </c>
      <c r="K30" s="26">
        <v>195.47</v>
      </c>
      <c r="L30" s="26">
        <v>4817.4439613300001</v>
      </c>
      <c r="M30" s="27">
        <v>0.6310498835612639</v>
      </c>
      <c r="N30" s="27">
        <v>53.610344858527583</v>
      </c>
      <c r="O30" s="25" t="s">
        <v>2540</v>
      </c>
    </row>
    <row r="31" spans="1:15" ht="20.100000000000001" customHeight="1">
      <c r="A31" s="25" t="s">
        <v>2630</v>
      </c>
      <c r="B31" s="342" t="s">
        <v>2631</v>
      </c>
      <c r="C31" s="343"/>
      <c r="D31" s="343"/>
      <c r="E31" s="343"/>
      <c r="F31" s="343"/>
      <c r="G31" s="25" t="s">
        <v>14</v>
      </c>
      <c r="H31" s="25" t="s">
        <v>2574</v>
      </c>
      <c r="I31" s="25" t="s">
        <v>28</v>
      </c>
      <c r="J31" s="26">
        <v>162.03559200000001</v>
      </c>
      <c r="K31" s="26">
        <v>28.58</v>
      </c>
      <c r="L31" s="26">
        <v>4630.9772193600002</v>
      </c>
      <c r="M31" s="27">
        <v>0.60662410575196057</v>
      </c>
      <c r="N31" s="27">
        <v>54.216969328523021</v>
      </c>
      <c r="O31" s="25" t="s">
        <v>2540</v>
      </c>
    </row>
    <row r="32" spans="1:15" ht="20.100000000000001" customHeight="1">
      <c r="A32" s="25" t="s">
        <v>2632</v>
      </c>
      <c r="B32" s="342" t="s">
        <v>2633</v>
      </c>
      <c r="C32" s="343"/>
      <c r="D32" s="343"/>
      <c r="E32" s="343"/>
      <c r="F32" s="343"/>
      <c r="G32" s="25" t="s">
        <v>14</v>
      </c>
      <c r="H32" s="25" t="s">
        <v>2574</v>
      </c>
      <c r="I32" s="25" t="s">
        <v>93</v>
      </c>
      <c r="J32" s="26">
        <v>257.536632</v>
      </c>
      <c r="K32" s="26">
        <v>17.600000000000001</v>
      </c>
      <c r="L32" s="26">
        <v>4532.6447232</v>
      </c>
      <c r="M32" s="27">
        <v>0.59374326878734651</v>
      </c>
      <c r="N32" s="27">
        <v>54.810711978605752</v>
      </c>
      <c r="O32" s="25" t="s">
        <v>2540</v>
      </c>
    </row>
    <row r="33" spans="1:15" ht="20.100000000000001" customHeight="1">
      <c r="A33" s="25" t="s">
        <v>2634</v>
      </c>
      <c r="B33" s="342" t="s">
        <v>2635</v>
      </c>
      <c r="C33" s="343"/>
      <c r="D33" s="343"/>
      <c r="E33" s="343"/>
      <c r="F33" s="343"/>
      <c r="G33" s="25" t="s">
        <v>27</v>
      </c>
      <c r="H33" s="25" t="s">
        <v>2574</v>
      </c>
      <c r="I33" s="25" t="s">
        <v>35</v>
      </c>
      <c r="J33" s="26">
        <v>31</v>
      </c>
      <c r="K33" s="26">
        <v>145</v>
      </c>
      <c r="L33" s="26">
        <v>4495</v>
      </c>
      <c r="M33" s="27">
        <v>0.58881208569881549</v>
      </c>
      <c r="N33" s="27">
        <v>55.399524064304572</v>
      </c>
      <c r="O33" s="25" t="s">
        <v>2540</v>
      </c>
    </row>
    <row r="34" spans="1:15" ht="20.100000000000001" customHeight="1">
      <c r="A34" s="25" t="s">
        <v>2636</v>
      </c>
      <c r="B34" s="342" t="s">
        <v>2637</v>
      </c>
      <c r="C34" s="343"/>
      <c r="D34" s="343"/>
      <c r="E34" s="343"/>
      <c r="F34" s="343"/>
      <c r="G34" s="25" t="s">
        <v>14</v>
      </c>
      <c r="H34" s="25" t="s">
        <v>2574</v>
      </c>
      <c r="I34" s="25" t="s">
        <v>93</v>
      </c>
      <c r="J34" s="26">
        <v>209.84</v>
      </c>
      <c r="K34" s="26">
        <v>20.88</v>
      </c>
      <c r="L34" s="26">
        <v>4381.4592000000002</v>
      </c>
      <c r="M34" s="27">
        <v>0.57393907229282848</v>
      </c>
      <c r="N34" s="27">
        <v>55.973463241391542</v>
      </c>
      <c r="O34" s="25" t="s">
        <v>2540</v>
      </c>
    </row>
    <row r="35" spans="1:15" ht="20.100000000000001" customHeight="1">
      <c r="A35" s="25" t="s">
        <v>2638</v>
      </c>
      <c r="B35" s="342" t="s">
        <v>2639</v>
      </c>
      <c r="C35" s="343"/>
      <c r="D35" s="343"/>
      <c r="E35" s="343"/>
      <c r="F35" s="343"/>
      <c r="G35" s="25" t="s">
        <v>14</v>
      </c>
      <c r="H35" s="25" t="s">
        <v>2577</v>
      </c>
      <c r="I35" s="25" t="s">
        <v>15</v>
      </c>
      <c r="J35" s="26">
        <v>343.48663857825841</v>
      </c>
      <c r="K35" s="26">
        <v>12.62</v>
      </c>
      <c r="L35" s="26">
        <v>4334.8013788576209</v>
      </c>
      <c r="M35" s="27">
        <v>0.56782723937158108</v>
      </c>
      <c r="N35" s="27">
        <v>56.541290300142869</v>
      </c>
      <c r="O35" s="25" t="s">
        <v>2540</v>
      </c>
    </row>
    <row r="36" spans="1:15" ht="20.100000000000001" customHeight="1">
      <c r="A36" s="25" t="s">
        <v>2640</v>
      </c>
      <c r="B36" s="342" t="s">
        <v>2641</v>
      </c>
      <c r="C36" s="343"/>
      <c r="D36" s="343"/>
      <c r="E36" s="343"/>
      <c r="F36" s="343"/>
      <c r="G36" s="25" t="s">
        <v>14</v>
      </c>
      <c r="H36" s="25" t="s">
        <v>2577</v>
      </c>
      <c r="I36" s="25" t="s">
        <v>15</v>
      </c>
      <c r="J36" s="26">
        <v>276.48300604999997</v>
      </c>
      <c r="K36" s="26">
        <v>15.39</v>
      </c>
      <c r="L36" s="26">
        <v>4255.0734631095002</v>
      </c>
      <c r="M36" s="27">
        <v>0.55738346621027512</v>
      </c>
      <c r="N36" s="27">
        <v>57.098673312711156</v>
      </c>
      <c r="O36" s="25" t="s">
        <v>2540</v>
      </c>
    </row>
    <row r="37" spans="1:15" ht="15" customHeight="1">
      <c r="A37" s="25" t="s">
        <v>2642</v>
      </c>
      <c r="B37" s="342" t="s">
        <v>2643</v>
      </c>
      <c r="C37" s="343"/>
      <c r="D37" s="343"/>
      <c r="E37" s="343"/>
      <c r="F37" s="343"/>
      <c r="G37" s="25" t="s">
        <v>14</v>
      </c>
      <c r="H37" s="25" t="s">
        <v>2574</v>
      </c>
      <c r="I37" s="25" t="s">
        <v>75</v>
      </c>
      <c r="J37" s="26">
        <v>376.96032000000002</v>
      </c>
      <c r="K37" s="26">
        <v>11.26</v>
      </c>
      <c r="L37" s="26">
        <v>4244.5732031999996</v>
      </c>
      <c r="M37" s="27">
        <v>0.5560080090494981</v>
      </c>
      <c r="N37" s="27">
        <v>57.654680902164912</v>
      </c>
      <c r="O37" s="25" t="s">
        <v>2540</v>
      </c>
    </row>
    <row r="38" spans="1:15" ht="27.95" customHeight="1">
      <c r="A38" s="25" t="s">
        <v>2644</v>
      </c>
      <c r="B38" s="342" t="s">
        <v>2645</v>
      </c>
      <c r="C38" s="343"/>
      <c r="D38" s="343"/>
      <c r="E38" s="343"/>
      <c r="F38" s="343"/>
      <c r="G38" s="25" t="s">
        <v>14</v>
      </c>
      <c r="H38" s="25" t="s">
        <v>2586</v>
      </c>
      <c r="I38" s="25" t="s">
        <v>15</v>
      </c>
      <c r="J38" s="26">
        <v>7620.9399262442803</v>
      </c>
      <c r="K38" s="26">
        <v>0.55000000000000004</v>
      </c>
      <c r="L38" s="26">
        <v>4191.5169594343542</v>
      </c>
      <c r="M38" s="27">
        <v>0.54905802961657391</v>
      </c>
      <c r="N38" s="27">
        <v>58.203739330073319</v>
      </c>
      <c r="O38" s="25" t="s">
        <v>2540</v>
      </c>
    </row>
    <row r="39" spans="1:15" ht="20.100000000000001" customHeight="1">
      <c r="A39" s="25" t="s">
        <v>2646</v>
      </c>
      <c r="B39" s="342" t="s">
        <v>2647</v>
      </c>
      <c r="C39" s="343"/>
      <c r="D39" s="343"/>
      <c r="E39" s="343"/>
      <c r="F39" s="343"/>
      <c r="G39" s="25" t="s">
        <v>14</v>
      </c>
      <c r="H39" s="25" t="s">
        <v>2577</v>
      </c>
      <c r="I39" s="25" t="s">
        <v>15</v>
      </c>
      <c r="J39" s="26">
        <v>271.40402356163997</v>
      </c>
      <c r="K39" s="26">
        <v>15.42</v>
      </c>
      <c r="L39" s="26">
        <v>4185.0500433204888</v>
      </c>
      <c r="M39" s="27">
        <v>0.54821091095916685</v>
      </c>
      <c r="N39" s="27">
        <v>58.751950235357825</v>
      </c>
      <c r="O39" s="25" t="s">
        <v>2540</v>
      </c>
    </row>
    <row r="40" spans="1:15" ht="20.100000000000001" customHeight="1">
      <c r="A40" s="25" t="s">
        <v>2648</v>
      </c>
      <c r="B40" s="342" t="s">
        <v>2649</v>
      </c>
      <c r="C40" s="343"/>
      <c r="D40" s="343"/>
      <c r="E40" s="343"/>
      <c r="F40" s="343"/>
      <c r="G40" s="25" t="s">
        <v>14</v>
      </c>
      <c r="H40" s="25" t="s">
        <v>2574</v>
      </c>
      <c r="I40" s="25" t="s">
        <v>93</v>
      </c>
      <c r="J40" s="26">
        <v>224.72074240000001</v>
      </c>
      <c r="K40" s="26">
        <v>18.559999999999999</v>
      </c>
      <c r="L40" s="26">
        <v>4170.8169789439999</v>
      </c>
      <c r="M40" s="27">
        <v>0.54634648374639583</v>
      </c>
      <c r="N40" s="27">
        <v>59.29829711484043</v>
      </c>
      <c r="O40" s="25" t="s">
        <v>2540</v>
      </c>
    </row>
    <row r="41" spans="1:15" ht="20.100000000000001" customHeight="1">
      <c r="A41" s="25" t="s">
        <v>2650</v>
      </c>
      <c r="B41" s="342" t="s">
        <v>2651</v>
      </c>
      <c r="C41" s="343"/>
      <c r="D41" s="343"/>
      <c r="E41" s="343"/>
      <c r="F41" s="343"/>
      <c r="G41" s="25" t="s">
        <v>14</v>
      </c>
      <c r="H41" s="25" t="s">
        <v>2577</v>
      </c>
      <c r="I41" s="25" t="s">
        <v>15</v>
      </c>
      <c r="J41" s="26">
        <v>224.42382988040001</v>
      </c>
      <c r="K41" s="26">
        <v>17.07</v>
      </c>
      <c r="L41" s="26">
        <v>3830.9147760584278</v>
      </c>
      <c r="M41" s="27">
        <v>0.50182178407683509</v>
      </c>
      <c r="N41" s="27">
        <v>59.800118273288589</v>
      </c>
      <c r="O41" s="25" t="s">
        <v>2540</v>
      </c>
    </row>
    <row r="42" spans="1:15" ht="15" customHeight="1">
      <c r="A42" s="25" t="s">
        <v>2652</v>
      </c>
      <c r="B42" s="342" t="s">
        <v>2653</v>
      </c>
      <c r="C42" s="343"/>
      <c r="D42" s="343"/>
      <c r="E42" s="343"/>
      <c r="F42" s="343"/>
      <c r="G42" s="25" t="s">
        <v>14</v>
      </c>
      <c r="H42" s="25" t="s">
        <v>2574</v>
      </c>
      <c r="I42" s="25" t="s">
        <v>75</v>
      </c>
      <c r="J42" s="26">
        <v>2036.1690668599999</v>
      </c>
      <c r="K42" s="26">
        <v>1.75</v>
      </c>
      <c r="L42" s="26">
        <v>3563.2958670050002</v>
      </c>
      <c r="M42" s="27">
        <v>0.46676566661027441</v>
      </c>
      <c r="N42" s="27">
        <v>60.266884481290944</v>
      </c>
      <c r="O42" s="25" t="s">
        <v>2540</v>
      </c>
    </row>
    <row r="43" spans="1:15" ht="20.100000000000001" customHeight="1">
      <c r="A43" s="25" t="s">
        <v>2654</v>
      </c>
      <c r="B43" s="342" t="s">
        <v>2655</v>
      </c>
      <c r="C43" s="343"/>
      <c r="D43" s="343"/>
      <c r="E43" s="343"/>
      <c r="F43" s="343"/>
      <c r="G43" s="25" t="s">
        <v>14</v>
      </c>
      <c r="H43" s="25" t="s">
        <v>2574</v>
      </c>
      <c r="I43" s="25" t="s">
        <v>93</v>
      </c>
      <c r="J43" s="26">
        <v>114.532</v>
      </c>
      <c r="K43" s="26">
        <v>29.84</v>
      </c>
      <c r="L43" s="26">
        <v>3417.6348800000001</v>
      </c>
      <c r="M43" s="27">
        <v>0.44768514390429837</v>
      </c>
      <c r="N43" s="27">
        <v>60.714568985950976</v>
      </c>
      <c r="O43" s="25" t="s">
        <v>2540</v>
      </c>
    </row>
    <row r="44" spans="1:15" ht="20.100000000000001" customHeight="1">
      <c r="A44" s="25" t="s">
        <v>2656</v>
      </c>
      <c r="B44" s="342" t="s">
        <v>2657</v>
      </c>
      <c r="C44" s="343"/>
      <c r="D44" s="343"/>
      <c r="E44" s="343"/>
      <c r="F44" s="343"/>
      <c r="G44" s="25" t="s">
        <v>14</v>
      </c>
      <c r="H44" s="25" t="s">
        <v>2577</v>
      </c>
      <c r="I44" s="25" t="s">
        <v>15</v>
      </c>
      <c r="J44" s="26">
        <v>146.351060608664</v>
      </c>
      <c r="K44" s="26">
        <v>21.78</v>
      </c>
      <c r="L44" s="26">
        <v>3187.526100056702</v>
      </c>
      <c r="M44" s="27">
        <v>0.41754257868605077</v>
      </c>
      <c r="N44" s="27">
        <v>61.132112075501041</v>
      </c>
      <c r="O44" s="25" t="s">
        <v>2540</v>
      </c>
    </row>
    <row r="45" spans="1:15" ht="15" customHeight="1">
      <c r="A45" s="25" t="s">
        <v>2658</v>
      </c>
      <c r="B45" s="342" t="s">
        <v>2659</v>
      </c>
      <c r="C45" s="343"/>
      <c r="D45" s="343"/>
      <c r="E45" s="343"/>
      <c r="F45" s="343"/>
      <c r="G45" s="25" t="s">
        <v>14</v>
      </c>
      <c r="H45" s="25" t="s">
        <v>2574</v>
      </c>
      <c r="I45" s="25" t="s">
        <v>48</v>
      </c>
      <c r="J45" s="26">
        <v>41.613026379040001</v>
      </c>
      <c r="K45" s="26">
        <v>75</v>
      </c>
      <c r="L45" s="26">
        <v>3120.9769784280002</v>
      </c>
      <c r="M45" s="27">
        <v>0.4088251310536547</v>
      </c>
      <c r="N45" s="27">
        <v>61.540937602358504</v>
      </c>
      <c r="O45" s="25" t="s">
        <v>2540</v>
      </c>
    </row>
    <row r="46" spans="1:15" ht="15" customHeight="1">
      <c r="A46" s="25" t="s">
        <v>2660</v>
      </c>
      <c r="B46" s="342" t="s">
        <v>2661</v>
      </c>
      <c r="C46" s="343"/>
      <c r="D46" s="343"/>
      <c r="E46" s="343"/>
      <c r="F46" s="343"/>
      <c r="G46" s="25" t="s">
        <v>14</v>
      </c>
      <c r="H46" s="25" t="s">
        <v>2574</v>
      </c>
      <c r="I46" s="25" t="s">
        <v>75</v>
      </c>
      <c r="J46" s="26">
        <v>286.40999199999999</v>
      </c>
      <c r="K46" s="26">
        <v>10.43</v>
      </c>
      <c r="L46" s="26">
        <v>2987.2562165600002</v>
      </c>
      <c r="M46" s="27">
        <v>0.39130869040922056</v>
      </c>
      <c r="N46" s="27">
        <v>61.932246788370655</v>
      </c>
      <c r="O46" s="25" t="s">
        <v>2540</v>
      </c>
    </row>
    <row r="47" spans="1:15" ht="20.100000000000001" customHeight="1">
      <c r="A47" s="25" t="s">
        <v>2662</v>
      </c>
      <c r="B47" s="342" t="s">
        <v>2663</v>
      </c>
      <c r="C47" s="343"/>
      <c r="D47" s="343"/>
      <c r="E47" s="343"/>
      <c r="F47" s="343"/>
      <c r="G47" s="25" t="s">
        <v>14</v>
      </c>
      <c r="H47" s="25" t="s">
        <v>2574</v>
      </c>
      <c r="I47" s="25" t="s">
        <v>93</v>
      </c>
      <c r="J47" s="26">
        <v>26.29</v>
      </c>
      <c r="K47" s="26">
        <v>108.45</v>
      </c>
      <c r="L47" s="26">
        <v>2851.1505000000002</v>
      </c>
      <c r="M47" s="27">
        <v>0.37347983816378666</v>
      </c>
      <c r="N47" s="27">
        <v>62.305726561038107</v>
      </c>
      <c r="O47" s="25" t="s">
        <v>2540</v>
      </c>
    </row>
    <row r="48" spans="1:15" ht="15" customHeight="1">
      <c r="A48" s="25" t="s">
        <v>2664</v>
      </c>
      <c r="B48" s="342" t="s">
        <v>2665</v>
      </c>
      <c r="C48" s="343"/>
      <c r="D48" s="343"/>
      <c r="E48" s="343"/>
      <c r="F48" s="343"/>
      <c r="G48" s="25" t="s">
        <v>14</v>
      </c>
      <c r="H48" s="25" t="s">
        <v>2574</v>
      </c>
      <c r="I48" s="25" t="s">
        <v>28</v>
      </c>
      <c r="J48" s="26">
        <v>4.29</v>
      </c>
      <c r="K48" s="26">
        <v>645.95000000000005</v>
      </c>
      <c r="L48" s="26">
        <v>2771.1255000000001</v>
      </c>
      <c r="M48" s="27">
        <v>0.36299714914086162</v>
      </c>
      <c r="N48" s="27">
        <v>62.668724299646016</v>
      </c>
      <c r="O48" s="25" t="s">
        <v>2540</v>
      </c>
    </row>
    <row r="49" spans="1:15" ht="20.100000000000001" customHeight="1">
      <c r="A49" s="25" t="s">
        <v>2666</v>
      </c>
      <c r="B49" s="342" t="s">
        <v>2667</v>
      </c>
      <c r="C49" s="343"/>
      <c r="D49" s="343"/>
      <c r="E49" s="343"/>
      <c r="F49" s="343"/>
      <c r="G49" s="25" t="s">
        <v>14</v>
      </c>
      <c r="H49" s="25" t="s">
        <v>2574</v>
      </c>
      <c r="I49" s="25" t="s">
        <v>93</v>
      </c>
      <c r="J49" s="26">
        <v>582.43359999999996</v>
      </c>
      <c r="K49" s="26">
        <v>4.68</v>
      </c>
      <c r="L49" s="26">
        <v>2725.789248</v>
      </c>
      <c r="M49" s="27">
        <v>0.35705843210017479</v>
      </c>
      <c r="N49" s="27">
        <v>63.025782830252687</v>
      </c>
      <c r="O49" s="25" t="s">
        <v>2540</v>
      </c>
    </row>
    <row r="50" spans="1:15" ht="15" customHeight="1">
      <c r="A50" s="25" t="s">
        <v>2668</v>
      </c>
      <c r="B50" s="342" t="s">
        <v>2669</v>
      </c>
      <c r="C50" s="343"/>
      <c r="D50" s="343"/>
      <c r="E50" s="343"/>
      <c r="F50" s="343"/>
      <c r="G50" s="25" t="s">
        <v>14</v>
      </c>
      <c r="H50" s="25" t="s">
        <v>2574</v>
      </c>
      <c r="I50" s="25" t="s">
        <v>35</v>
      </c>
      <c r="J50" s="26">
        <v>3745.7455</v>
      </c>
      <c r="K50" s="26">
        <v>0.71</v>
      </c>
      <c r="L50" s="26">
        <v>2659.4793049999998</v>
      </c>
      <c r="M50" s="27">
        <v>0.34837231511677108</v>
      </c>
      <c r="N50" s="27">
        <v>63.374155236409365</v>
      </c>
      <c r="O50" s="25" t="s">
        <v>2540</v>
      </c>
    </row>
    <row r="51" spans="1:15" ht="20.100000000000001" customHeight="1">
      <c r="A51" s="25" t="s">
        <v>2670</v>
      </c>
      <c r="B51" s="342" t="s">
        <v>2671</v>
      </c>
      <c r="C51" s="343"/>
      <c r="D51" s="343"/>
      <c r="E51" s="343"/>
      <c r="F51" s="343"/>
      <c r="G51" s="25" t="s">
        <v>14</v>
      </c>
      <c r="H51" s="25" t="s">
        <v>2577</v>
      </c>
      <c r="I51" s="25" t="s">
        <v>15</v>
      </c>
      <c r="J51" s="26">
        <v>244.39892456004</v>
      </c>
      <c r="K51" s="26">
        <v>10.84</v>
      </c>
      <c r="L51" s="26">
        <v>2649.2843422308338</v>
      </c>
      <c r="M51" s="27">
        <v>0.34703684964586246</v>
      </c>
      <c r="N51" s="27">
        <v>63.721191517254788</v>
      </c>
      <c r="O51" s="25" t="s">
        <v>2540</v>
      </c>
    </row>
    <row r="52" spans="1:15" ht="20.100000000000001" customHeight="1">
      <c r="A52" s="25" t="s">
        <v>2672</v>
      </c>
      <c r="B52" s="342" t="s">
        <v>2673</v>
      </c>
      <c r="C52" s="343"/>
      <c r="D52" s="343"/>
      <c r="E52" s="343"/>
      <c r="F52" s="343"/>
      <c r="G52" s="25" t="s">
        <v>27</v>
      </c>
      <c r="H52" s="25" t="s">
        <v>2574</v>
      </c>
      <c r="I52" s="25" t="s">
        <v>35</v>
      </c>
      <c r="J52" s="26">
        <v>1</v>
      </c>
      <c r="K52" s="26">
        <v>2400</v>
      </c>
      <c r="L52" s="26">
        <v>2400</v>
      </c>
      <c r="M52" s="27">
        <v>0.3143824261795678</v>
      </c>
      <c r="N52" s="27">
        <v>64.035573943434358</v>
      </c>
      <c r="O52" s="25" t="s">
        <v>2540</v>
      </c>
    </row>
    <row r="53" spans="1:15" ht="20.100000000000001" customHeight="1">
      <c r="A53" s="25" t="s">
        <v>2674</v>
      </c>
      <c r="B53" s="342" t="s">
        <v>2675</v>
      </c>
      <c r="C53" s="343"/>
      <c r="D53" s="343"/>
      <c r="E53" s="343"/>
      <c r="F53" s="343"/>
      <c r="G53" s="25" t="s">
        <v>14</v>
      </c>
      <c r="H53" s="25" t="s">
        <v>2574</v>
      </c>
      <c r="I53" s="25" t="s">
        <v>93</v>
      </c>
      <c r="J53" s="26">
        <v>376.89045599999997</v>
      </c>
      <c r="K53" s="26">
        <v>6.12</v>
      </c>
      <c r="L53" s="26">
        <v>2306.5695907200002</v>
      </c>
      <c r="M53" s="27">
        <v>0.30214372670106932</v>
      </c>
      <c r="N53" s="27">
        <v>64.337717723748099</v>
      </c>
      <c r="O53" s="25" t="s">
        <v>2540</v>
      </c>
    </row>
    <row r="54" spans="1:15" ht="20.100000000000001" customHeight="1">
      <c r="A54" s="25" t="s">
        <v>2676</v>
      </c>
      <c r="B54" s="342" t="s">
        <v>2677</v>
      </c>
      <c r="C54" s="343"/>
      <c r="D54" s="343"/>
      <c r="E54" s="343"/>
      <c r="F54" s="343"/>
      <c r="G54" s="25" t="s">
        <v>14</v>
      </c>
      <c r="H54" s="25" t="s">
        <v>2574</v>
      </c>
      <c r="I54" s="25" t="s">
        <v>93</v>
      </c>
      <c r="J54" s="26">
        <v>264.42543999999998</v>
      </c>
      <c r="K54" s="26">
        <v>8.4499999999999993</v>
      </c>
      <c r="L54" s="26">
        <v>2234.3949680000001</v>
      </c>
      <c r="M54" s="27">
        <v>0.29268937961802405</v>
      </c>
      <c r="N54" s="27">
        <v>64.630406452594514</v>
      </c>
      <c r="O54" s="25" t="s">
        <v>2540</v>
      </c>
    </row>
    <row r="55" spans="1:15" ht="20.100000000000001" customHeight="1">
      <c r="A55" s="25" t="s">
        <v>2678</v>
      </c>
      <c r="B55" s="342" t="s">
        <v>2679</v>
      </c>
      <c r="C55" s="343"/>
      <c r="D55" s="343"/>
      <c r="E55" s="343"/>
      <c r="F55" s="343"/>
      <c r="G55" s="25" t="s">
        <v>14</v>
      </c>
      <c r="H55" s="25" t="s">
        <v>2574</v>
      </c>
      <c r="I55" s="25" t="s">
        <v>93</v>
      </c>
      <c r="J55" s="26">
        <v>1151.3369</v>
      </c>
      <c r="K55" s="26">
        <v>1.87</v>
      </c>
      <c r="L55" s="26">
        <v>2153.0000030000001</v>
      </c>
      <c r="M55" s="27">
        <v>0.28202723521156531</v>
      </c>
      <c r="N55" s="27">
        <v>64.912433687413099</v>
      </c>
      <c r="O55" s="25" t="s">
        <v>2540</v>
      </c>
    </row>
    <row r="56" spans="1:15" ht="15" customHeight="1">
      <c r="A56" s="25" t="s">
        <v>2680</v>
      </c>
      <c r="B56" s="342" t="s">
        <v>2681</v>
      </c>
      <c r="C56" s="343"/>
      <c r="D56" s="343"/>
      <c r="E56" s="343"/>
      <c r="F56" s="343"/>
      <c r="G56" s="25" t="s">
        <v>14</v>
      </c>
      <c r="H56" s="25" t="s">
        <v>2574</v>
      </c>
      <c r="I56" s="25" t="s">
        <v>75</v>
      </c>
      <c r="J56" s="26">
        <v>183.06120000000001</v>
      </c>
      <c r="K56" s="26">
        <v>11.08</v>
      </c>
      <c r="L56" s="26">
        <v>2028.318096</v>
      </c>
      <c r="M56" s="27">
        <v>0.26569481836850062</v>
      </c>
      <c r="N56" s="27">
        <v>65.178128755191651</v>
      </c>
      <c r="O56" s="25" t="s">
        <v>2540</v>
      </c>
    </row>
    <row r="57" spans="1:15" ht="20.100000000000001" customHeight="1">
      <c r="A57" s="25" t="s">
        <v>2682</v>
      </c>
      <c r="B57" s="342" t="s">
        <v>2683</v>
      </c>
      <c r="C57" s="343"/>
      <c r="D57" s="343"/>
      <c r="E57" s="343"/>
      <c r="F57" s="343"/>
      <c r="G57" s="25" t="s">
        <v>14</v>
      </c>
      <c r="H57" s="25" t="s">
        <v>2577</v>
      </c>
      <c r="I57" s="25" t="s">
        <v>15</v>
      </c>
      <c r="J57" s="26">
        <v>131.39899581607784</v>
      </c>
      <c r="K57" s="26">
        <v>15.31</v>
      </c>
      <c r="L57" s="26">
        <v>2011.7186259441519</v>
      </c>
      <c r="M57" s="27">
        <v>0.26352040933956206</v>
      </c>
      <c r="N57" s="27">
        <v>65.441649344522475</v>
      </c>
      <c r="O57" s="25" t="s">
        <v>2540</v>
      </c>
    </row>
    <row r="58" spans="1:15" ht="15" customHeight="1">
      <c r="A58" s="25" t="s">
        <v>2684</v>
      </c>
      <c r="B58" s="342" t="s">
        <v>2685</v>
      </c>
      <c r="C58" s="343"/>
      <c r="D58" s="343"/>
      <c r="E58" s="343"/>
      <c r="F58" s="343"/>
      <c r="G58" s="25" t="s">
        <v>14</v>
      </c>
      <c r="H58" s="25" t="s">
        <v>2574</v>
      </c>
      <c r="I58" s="25" t="s">
        <v>2686</v>
      </c>
      <c r="J58" s="26">
        <v>100.09229999999999</v>
      </c>
      <c r="K58" s="26">
        <v>19.88</v>
      </c>
      <c r="L58" s="26">
        <v>1989.834924</v>
      </c>
      <c r="M58" s="27">
        <v>0.26065380462664828</v>
      </c>
      <c r="N58" s="27">
        <v>65.702302504141173</v>
      </c>
      <c r="O58" s="25" t="s">
        <v>2540</v>
      </c>
    </row>
    <row r="59" spans="1:15" ht="20.100000000000001" customHeight="1">
      <c r="A59" s="25" t="s">
        <v>2687</v>
      </c>
      <c r="B59" s="342" t="s">
        <v>2688</v>
      </c>
      <c r="C59" s="343"/>
      <c r="D59" s="343"/>
      <c r="E59" s="343"/>
      <c r="F59" s="343"/>
      <c r="G59" s="25" t="s">
        <v>14</v>
      </c>
      <c r="H59" s="25" t="s">
        <v>2577</v>
      </c>
      <c r="I59" s="25" t="s">
        <v>15</v>
      </c>
      <c r="J59" s="26">
        <v>122.921029585</v>
      </c>
      <c r="K59" s="26">
        <v>15.88</v>
      </c>
      <c r="L59" s="26">
        <v>1951.9859498098001</v>
      </c>
      <c r="M59" s="27">
        <v>0.25569586615401374</v>
      </c>
      <c r="N59" s="27">
        <v>65.957998900840451</v>
      </c>
      <c r="O59" s="25" t="s">
        <v>2540</v>
      </c>
    </row>
    <row r="60" spans="1:15" ht="20.100000000000001" customHeight="1">
      <c r="A60" s="25" t="s">
        <v>2689</v>
      </c>
      <c r="B60" s="342" t="s">
        <v>2690</v>
      </c>
      <c r="C60" s="343"/>
      <c r="D60" s="343"/>
      <c r="E60" s="343"/>
      <c r="F60" s="343"/>
      <c r="G60" s="25" t="s">
        <v>14</v>
      </c>
      <c r="H60" s="25" t="s">
        <v>2574</v>
      </c>
      <c r="I60" s="25" t="s">
        <v>28</v>
      </c>
      <c r="J60" s="26">
        <v>4.63</v>
      </c>
      <c r="K60" s="26">
        <v>419.08</v>
      </c>
      <c r="L60" s="26">
        <v>1940.3404</v>
      </c>
      <c r="M60" s="27">
        <v>0.25417038440259709</v>
      </c>
      <c r="N60" s="27">
        <v>66.212169232845966</v>
      </c>
      <c r="O60" s="25" t="s">
        <v>2540</v>
      </c>
    </row>
    <row r="61" spans="1:15" ht="15" customHeight="1">
      <c r="A61" s="25" t="s">
        <v>2691</v>
      </c>
      <c r="B61" s="342" t="s">
        <v>2692</v>
      </c>
      <c r="C61" s="343"/>
      <c r="D61" s="343"/>
      <c r="E61" s="343"/>
      <c r="F61" s="343"/>
      <c r="G61" s="25" t="s">
        <v>14</v>
      </c>
      <c r="H61" s="25" t="s">
        <v>2574</v>
      </c>
      <c r="I61" s="25" t="s">
        <v>93</v>
      </c>
      <c r="J61" s="26">
        <v>19.655999999999999</v>
      </c>
      <c r="K61" s="26">
        <v>97.29</v>
      </c>
      <c r="L61" s="26">
        <v>1912.33224</v>
      </c>
      <c r="M61" s="27">
        <v>0.2505015205302531</v>
      </c>
      <c r="N61" s="27">
        <v>66.462670459952633</v>
      </c>
      <c r="O61" s="25" t="s">
        <v>2540</v>
      </c>
    </row>
    <row r="62" spans="1:15" ht="20.100000000000001" customHeight="1">
      <c r="A62" s="25" t="s">
        <v>2693</v>
      </c>
      <c r="B62" s="342" t="s">
        <v>2694</v>
      </c>
      <c r="C62" s="343"/>
      <c r="D62" s="343"/>
      <c r="E62" s="343"/>
      <c r="F62" s="343"/>
      <c r="G62" s="25" t="s">
        <v>14</v>
      </c>
      <c r="H62" s="25" t="s">
        <v>2574</v>
      </c>
      <c r="I62" s="25" t="s">
        <v>93</v>
      </c>
      <c r="J62" s="26">
        <v>92.791300000000007</v>
      </c>
      <c r="K62" s="26">
        <v>20.39</v>
      </c>
      <c r="L62" s="26">
        <v>1892.0146070000001</v>
      </c>
      <c r="M62" s="27">
        <v>0.24784005938160061</v>
      </c>
      <c r="N62" s="27">
        <v>66.710509915850963</v>
      </c>
      <c r="O62" s="25" t="s">
        <v>2540</v>
      </c>
    </row>
    <row r="63" spans="1:15" ht="20.100000000000001" customHeight="1">
      <c r="A63" s="25" t="s">
        <v>2695</v>
      </c>
      <c r="B63" s="342" t="s">
        <v>2696</v>
      </c>
      <c r="C63" s="343"/>
      <c r="D63" s="343"/>
      <c r="E63" s="343"/>
      <c r="F63" s="343"/>
      <c r="G63" s="25" t="s">
        <v>14</v>
      </c>
      <c r="H63" s="25" t="s">
        <v>2577</v>
      </c>
      <c r="I63" s="25" t="s">
        <v>15</v>
      </c>
      <c r="J63" s="26">
        <v>131.32887894865061</v>
      </c>
      <c r="K63" s="26">
        <v>14.07</v>
      </c>
      <c r="L63" s="26">
        <v>1847.7973268075139</v>
      </c>
      <c r="M63" s="27">
        <v>0.2420479194541108</v>
      </c>
      <c r="N63" s="27">
        <v>66.95255818547372</v>
      </c>
      <c r="O63" s="25" t="s">
        <v>2540</v>
      </c>
    </row>
    <row r="64" spans="1:15" ht="20.100000000000001" customHeight="1">
      <c r="A64" s="25" t="s">
        <v>2697</v>
      </c>
      <c r="B64" s="342" t="s">
        <v>2698</v>
      </c>
      <c r="C64" s="343"/>
      <c r="D64" s="343"/>
      <c r="E64" s="343"/>
      <c r="F64" s="343"/>
      <c r="G64" s="25" t="s">
        <v>14</v>
      </c>
      <c r="H64" s="25" t="s">
        <v>2574</v>
      </c>
      <c r="I64" s="25" t="s">
        <v>48</v>
      </c>
      <c r="J64" s="26">
        <v>3.4523899999999998</v>
      </c>
      <c r="K64" s="26">
        <v>514.09</v>
      </c>
      <c r="L64" s="26">
        <v>1774.8391750999999</v>
      </c>
      <c r="M64" s="27">
        <v>0.23249093581103364</v>
      </c>
      <c r="N64" s="27">
        <v>67.185049229340606</v>
      </c>
      <c r="O64" s="25" t="s">
        <v>2540</v>
      </c>
    </row>
    <row r="65" spans="1:15" ht="15" customHeight="1">
      <c r="A65" s="25" t="s">
        <v>2699</v>
      </c>
      <c r="B65" s="342" t="s">
        <v>2700</v>
      </c>
      <c r="C65" s="343"/>
      <c r="D65" s="343"/>
      <c r="E65" s="343"/>
      <c r="F65" s="343"/>
      <c r="G65" s="25" t="s">
        <v>14</v>
      </c>
      <c r="H65" s="25" t="s">
        <v>2574</v>
      </c>
      <c r="I65" s="25" t="s">
        <v>75</v>
      </c>
      <c r="J65" s="26">
        <v>148.52049400000001</v>
      </c>
      <c r="K65" s="26">
        <v>11.69</v>
      </c>
      <c r="L65" s="26">
        <v>1736.2045748600001</v>
      </c>
      <c r="M65" s="27">
        <v>0.22743008607856327</v>
      </c>
      <c r="N65" s="27">
        <v>67.412478716146012</v>
      </c>
      <c r="O65" s="25" t="s">
        <v>2540</v>
      </c>
    </row>
    <row r="66" spans="1:15" ht="15" customHeight="1">
      <c r="A66" s="25" t="s">
        <v>2701</v>
      </c>
      <c r="B66" s="342" t="s">
        <v>2702</v>
      </c>
      <c r="C66" s="343"/>
      <c r="D66" s="343"/>
      <c r="E66" s="343"/>
      <c r="F66" s="343"/>
      <c r="G66" s="25" t="s">
        <v>14</v>
      </c>
      <c r="H66" s="25" t="s">
        <v>2574</v>
      </c>
      <c r="I66" s="25" t="s">
        <v>75</v>
      </c>
      <c r="J66" s="26">
        <v>144.6885</v>
      </c>
      <c r="K66" s="26">
        <v>11.76</v>
      </c>
      <c r="L66" s="26">
        <v>1701.53676</v>
      </c>
      <c r="M66" s="27">
        <v>0.22288885618438375</v>
      </c>
      <c r="N66" s="27">
        <v>67.635367996746666</v>
      </c>
      <c r="O66" s="25" t="s">
        <v>2540</v>
      </c>
    </row>
    <row r="67" spans="1:15" ht="20.100000000000001" customHeight="1">
      <c r="A67" s="25" t="s">
        <v>2703</v>
      </c>
      <c r="B67" s="342" t="s">
        <v>2704</v>
      </c>
      <c r="C67" s="343"/>
      <c r="D67" s="343"/>
      <c r="E67" s="343"/>
      <c r="F67" s="343"/>
      <c r="G67" s="25" t="s">
        <v>14</v>
      </c>
      <c r="H67" s="25" t="s">
        <v>2574</v>
      </c>
      <c r="I67" s="25" t="s">
        <v>93</v>
      </c>
      <c r="J67" s="26">
        <v>420.90300000000002</v>
      </c>
      <c r="K67" s="26">
        <v>3.99</v>
      </c>
      <c r="L67" s="26">
        <v>1679.4029700000001</v>
      </c>
      <c r="M67" s="27">
        <v>0.21998949176740498</v>
      </c>
      <c r="N67" s="27">
        <v>67.85535709946582</v>
      </c>
      <c r="O67" s="25" t="s">
        <v>2540</v>
      </c>
    </row>
    <row r="68" spans="1:15" ht="20.100000000000001" customHeight="1">
      <c r="A68" s="25" t="s">
        <v>2705</v>
      </c>
      <c r="B68" s="342" t="s">
        <v>2706</v>
      </c>
      <c r="C68" s="343"/>
      <c r="D68" s="343"/>
      <c r="E68" s="343"/>
      <c r="F68" s="343"/>
      <c r="G68" s="25" t="s">
        <v>14</v>
      </c>
      <c r="H68" s="25" t="s">
        <v>2574</v>
      </c>
      <c r="I68" s="25" t="s">
        <v>35</v>
      </c>
      <c r="J68" s="26">
        <v>8</v>
      </c>
      <c r="K68" s="26">
        <v>205.14</v>
      </c>
      <c r="L68" s="26">
        <v>1641.12</v>
      </c>
      <c r="M68" s="27">
        <v>0.21497470302158847</v>
      </c>
      <c r="N68" s="27">
        <v>68.070331802487416</v>
      </c>
      <c r="O68" s="25" t="s">
        <v>2540</v>
      </c>
    </row>
    <row r="69" spans="1:15" ht="27.95" customHeight="1">
      <c r="A69" s="25" t="s">
        <v>2707</v>
      </c>
      <c r="B69" s="342" t="s">
        <v>2708</v>
      </c>
      <c r="C69" s="343"/>
      <c r="D69" s="343"/>
      <c r="E69" s="343"/>
      <c r="F69" s="343"/>
      <c r="G69" s="25" t="s">
        <v>14</v>
      </c>
      <c r="H69" s="25" t="s">
        <v>2586</v>
      </c>
      <c r="I69" s="25" t="s">
        <v>15</v>
      </c>
      <c r="J69" s="26">
        <v>1499.92019219134</v>
      </c>
      <c r="K69" s="26">
        <v>1.01</v>
      </c>
      <c r="L69" s="26">
        <v>1514.9193941132535</v>
      </c>
      <c r="M69" s="27">
        <v>0.19844334774491895</v>
      </c>
      <c r="N69" s="27">
        <v>68.268775229599058</v>
      </c>
      <c r="O69" s="25" t="s">
        <v>2540</v>
      </c>
    </row>
    <row r="70" spans="1:15" ht="20.100000000000001" customHeight="1">
      <c r="A70" s="25" t="s">
        <v>2709</v>
      </c>
      <c r="B70" s="342" t="s">
        <v>2710</v>
      </c>
      <c r="C70" s="343"/>
      <c r="D70" s="343"/>
      <c r="E70" s="343"/>
      <c r="F70" s="343"/>
      <c r="G70" s="25" t="s">
        <v>14</v>
      </c>
      <c r="H70" s="25" t="s">
        <v>2577</v>
      </c>
      <c r="I70" s="25" t="s">
        <v>15</v>
      </c>
      <c r="J70" s="26">
        <v>165.56113130421841</v>
      </c>
      <c r="K70" s="26">
        <v>8.94</v>
      </c>
      <c r="L70" s="26">
        <v>1480.1165138597125</v>
      </c>
      <c r="M70" s="27">
        <v>0.1938844252731918</v>
      </c>
      <c r="N70" s="27">
        <v>68.462660111531093</v>
      </c>
      <c r="O70" s="25" t="s">
        <v>2540</v>
      </c>
    </row>
    <row r="71" spans="1:15" ht="15" customHeight="1">
      <c r="A71" s="25" t="s">
        <v>2711</v>
      </c>
      <c r="B71" s="342" t="s">
        <v>2712</v>
      </c>
      <c r="C71" s="343"/>
      <c r="D71" s="343"/>
      <c r="E71" s="343"/>
      <c r="F71" s="343"/>
      <c r="G71" s="25" t="s">
        <v>14</v>
      </c>
      <c r="H71" s="25" t="s">
        <v>2574</v>
      </c>
      <c r="I71" s="25" t="s">
        <v>2686</v>
      </c>
      <c r="J71" s="26">
        <v>71.563175000000001</v>
      </c>
      <c r="K71" s="26">
        <v>20.059999999999999</v>
      </c>
      <c r="L71" s="26">
        <v>1435.5572904999999</v>
      </c>
      <c r="M71" s="27">
        <v>0.18804749329464859</v>
      </c>
      <c r="N71" s="27">
        <v>68.650707959750406</v>
      </c>
      <c r="O71" s="25" t="s">
        <v>2540</v>
      </c>
    </row>
    <row r="72" spans="1:15" ht="20.100000000000001" customHeight="1">
      <c r="A72" s="25" t="s">
        <v>2713</v>
      </c>
      <c r="B72" s="342" t="s">
        <v>2714</v>
      </c>
      <c r="C72" s="343"/>
      <c r="D72" s="343"/>
      <c r="E72" s="343"/>
      <c r="F72" s="343"/>
      <c r="G72" s="25" t="s">
        <v>14</v>
      </c>
      <c r="H72" s="25" t="s">
        <v>2574</v>
      </c>
      <c r="I72" s="25" t="s">
        <v>75</v>
      </c>
      <c r="J72" s="26">
        <v>2420.2276000000002</v>
      </c>
      <c r="K72" s="26">
        <v>0.57999999999999996</v>
      </c>
      <c r="L72" s="26">
        <v>1403.732008</v>
      </c>
      <c r="M72" s="27">
        <v>0.18387861432539851</v>
      </c>
      <c r="N72" s="27">
        <v>68.834586311042514</v>
      </c>
      <c r="O72" s="25" t="s">
        <v>2540</v>
      </c>
    </row>
    <row r="73" spans="1:15" ht="20.100000000000001" customHeight="1">
      <c r="A73" s="25" t="s">
        <v>2715</v>
      </c>
      <c r="B73" s="342" t="s">
        <v>2716</v>
      </c>
      <c r="C73" s="343"/>
      <c r="D73" s="343"/>
      <c r="E73" s="343"/>
      <c r="F73" s="343"/>
      <c r="G73" s="25" t="s">
        <v>27</v>
      </c>
      <c r="H73" s="25" t="s">
        <v>2574</v>
      </c>
      <c r="I73" s="25" t="s">
        <v>35</v>
      </c>
      <c r="J73" s="26">
        <v>2</v>
      </c>
      <c r="K73" s="26">
        <v>689.9</v>
      </c>
      <c r="L73" s="26">
        <v>1379.8</v>
      </c>
      <c r="M73" s="27">
        <v>0.18074369651773653</v>
      </c>
      <c r="N73" s="27">
        <v>69.015330007560252</v>
      </c>
      <c r="O73" s="25" t="s">
        <v>2540</v>
      </c>
    </row>
    <row r="74" spans="1:15" ht="20.100000000000001" customHeight="1">
      <c r="A74" s="25" t="s">
        <v>2717</v>
      </c>
      <c r="B74" s="342" t="s">
        <v>2718</v>
      </c>
      <c r="C74" s="343"/>
      <c r="D74" s="343"/>
      <c r="E74" s="343"/>
      <c r="F74" s="343"/>
      <c r="G74" s="25" t="s">
        <v>27</v>
      </c>
      <c r="H74" s="25" t="s">
        <v>2574</v>
      </c>
      <c r="I74" s="25" t="s">
        <v>35</v>
      </c>
      <c r="J74" s="26">
        <v>2</v>
      </c>
      <c r="K74" s="26">
        <v>662.2</v>
      </c>
      <c r="L74" s="26">
        <v>1324.4</v>
      </c>
      <c r="M74" s="27">
        <v>0.17348670218009149</v>
      </c>
      <c r="N74" s="27">
        <v>69.188816709740351</v>
      </c>
      <c r="O74" s="25" t="s">
        <v>2540</v>
      </c>
    </row>
    <row r="75" spans="1:15" ht="15" customHeight="1">
      <c r="A75" s="25" t="s">
        <v>2719</v>
      </c>
      <c r="B75" s="342" t="s">
        <v>2720</v>
      </c>
      <c r="C75" s="343"/>
      <c r="D75" s="343"/>
      <c r="E75" s="343"/>
      <c r="F75" s="343"/>
      <c r="G75" s="25" t="s">
        <v>14</v>
      </c>
      <c r="H75" s="25" t="s">
        <v>2574</v>
      </c>
      <c r="I75" s="25" t="s">
        <v>93</v>
      </c>
      <c r="J75" s="26">
        <v>14.07</v>
      </c>
      <c r="K75" s="26">
        <v>85.67</v>
      </c>
      <c r="L75" s="26">
        <v>1205.3769</v>
      </c>
      <c r="M75" s="27">
        <v>0.15789554761783595</v>
      </c>
      <c r="N75" s="27">
        <v>69.346712663435483</v>
      </c>
      <c r="O75" s="25" t="s">
        <v>2540</v>
      </c>
    </row>
    <row r="76" spans="1:15" ht="27.95" customHeight="1">
      <c r="A76" s="25" t="s">
        <v>2721</v>
      </c>
      <c r="B76" s="342" t="s">
        <v>2722</v>
      </c>
      <c r="C76" s="343"/>
      <c r="D76" s="343"/>
      <c r="E76" s="343"/>
      <c r="F76" s="343"/>
      <c r="G76" s="25" t="s">
        <v>14</v>
      </c>
      <c r="H76" s="25" t="s">
        <v>2586</v>
      </c>
      <c r="I76" s="25" t="s">
        <v>15</v>
      </c>
      <c r="J76" s="26">
        <v>1266.8783184254401</v>
      </c>
      <c r="K76" s="26">
        <v>0.95</v>
      </c>
      <c r="L76" s="26">
        <v>1203.5344025041679</v>
      </c>
      <c r="M76" s="27">
        <v>0.15765419393743202</v>
      </c>
      <c r="N76" s="27">
        <v>69.504366280677104</v>
      </c>
      <c r="O76" s="25" t="s">
        <v>2540</v>
      </c>
    </row>
    <row r="77" spans="1:15" ht="15" customHeight="1">
      <c r="A77" s="25" t="s">
        <v>2723</v>
      </c>
      <c r="B77" s="342" t="s">
        <v>2724</v>
      </c>
      <c r="C77" s="343"/>
      <c r="D77" s="343"/>
      <c r="E77" s="343"/>
      <c r="F77" s="343"/>
      <c r="G77" s="25" t="s">
        <v>14</v>
      </c>
      <c r="H77" s="25" t="s">
        <v>2574</v>
      </c>
      <c r="I77" s="25" t="s">
        <v>2686</v>
      </c>
      <c r="J77" s="26">
        <v>51.379404800000003</v>
      </c>
      <c r="K77" s="26">
        <v>23.03</v>
      </c>
      <c r="L77" s="26">
        <v>1183.2676925440001</v>
      </c>
      <c r="M77" s="27">
        <v>0.15499940333411732</v>
      </c>
      <c r="N77" s="27">
        <v>69.659365986271055</v>
      </c>
      <c r="O77" s="25" t="s">
        <v>2540</v>
      </c>
    </row>
    <row r="78" spans="1:15" ht="20.100000000000001" customHeight="1">
      <c r="A78" s="25" t="s">
        <v>2725</v>
      </c>
      <c r="B78" s="342" t="s">
        <v>2726</v>
      </c>
      <c r="C78" s="343"/>
      <c r="D78" s="343"/>
      <c r="E78" s="343"/>
      <c r="F78" s="343"/>
      <c r="G78" s="25" t="s">
        <v>14</v>
      </c>
      <c r="H78" s="25" t="s">
        <v>2574</v>
      </c>
      <c r="I78" s="25" t="s">
        <v>93</v>
      </c>
      <c r="J78" s="26">
        <v>147.084</v>
      </c>
      <c r="K78" s="26">
        <v>8.01</v>
      </c>
      <c r="L78" s="26">
        <v>1178.14284</v>
      </c>
      <c r="M78" s="27">
        <v>0.15432808517720265</v>
      </c>
      <c r="N78" s="27">
        <v>69.813693699429052</v>
      </c>
      <c r="O78" s="25" t="s">
        <v>2540</v>
      </c>
    </row>
    <row r="79" spans="1:15" ht="15" customHeight="1">
      <c r="A79" s="25" t="s">
        <v>2727</v>
      </c>
      <c r="B79" s="342" t="s">
        <v>2728</v>
      </c>
      <c r="C79" s="343"/>
      <c r="D79" s="343"/>
      <c r="E79" s="343"/>
      <c r="F79" s="343"/>
      <c r="G79" s="25" t="s">
        <v>14</v>
      </c>
      <c r="H79" s="25" t="s">
        <v>2574</v>
      </c>
      <c r="I79" s="25" t="s">
        <v>48</v>
      </c>
      <c r="J79" s="26">
        <v>11.0453153589</v>
      </c>
      <c r="K79" s="26">
        <v>103.7</v>
      </c>
      <c r="L79" s="26">
        <v>1145.3992027179299</v>
      </c>
      <c r="M79" s="27">
        <v>0.15003890845608558</v>
      </c>
      <c r="N79" s="27">
        <v>69.96373271232325</v>
      </c>
      <c r="O79" s="25" t="s">
        <v>2540</v>
      </c>
    </row>
    <row r="80" spans="1:15" ht="15" customHeight="1">
      <c r="A80" s="25" t="s">
        <v>2729</v>
      </c>
      <c r="B80" s="342" t="s">
        <v>2730</v>
      </c>
      <c r="C80" s="343"/>
      <c r="D80" s="343"/>
      <c r="E80" s="343"/>
      <c r="F80" s="343"/>
      <c r="G80" s="25" t="s">
        <v>14</v>
      </c>
      <c r="H80" s="25" t="s">
        <v>2574</v>
      </c>
      <c r="I80" s="25" t="s">
        <v>93</v>
      </c>
      <c r="J80" s="26">
        <v>43.784999999999997</v>
      </c>
      <c r="K80" s="26">
        <v>24.35</v>
      </c>
      <c r="L80" s="26">
        <v>1066.1647499999999</v>
      </c>
      <c r="M80" s="27">
        <v>0.13965977533838847</v>
      </c>
      <c r="N80" s="27">
        <v>70.103391865446426</v>
      </c>
      <c r="O80" s="25" t="s">
        <v>2540</v>
      </c>
    </row>
    <row r="81" spans="1:15" ht="27.95" customHeight="1">
      <c r="A81" s="25" t="s">
        <v>2731</v>
      </c>
      <c r="B81" s="342" t="s">
        <v>2732</v>
      </c>
      <c r="C81" s="343"/>
      <c r="D81" s="343"/>
      <c r="E81" s="343"/>
      <c r="F81" s="343"/>
      <c r="G81" s="25" t="s">
        <v>14</v>
      </c>
      <c r="H81" s="25" t="s">
        <v>2586</v>
      </c>
      <c r="I81" s="25" t="s">
        <v>15</v>
      </c>
      <c r="J81" s="26">
        <v>767.84627899999998</v>
      </c>
      <c r="K81" s="26">
        <v>1.33</v>
      </c>
      <c r="L81" s="26">
        <v>1021.23555107</v>
      </c>
      <c r="M81" s="27">
        <v>0.13377437926925606</v>
      </c>
      <c r="N81" s="27">
        <v>70.237166827492942</v>
      </c>
      <c r="O81" s="25" t="s">
        <v>2540</v>
      </c>
    </row>
    <row r="82" spans="1:15" ht="15" customHeight="1">
      <c r="A82" s="25" t="s">
        <v>2733</v>
      </c>
      <c r="B82" s="342" t="s">
        <v>2734</v>
      </c>
      <c r="C82" s="343"/>
      <c r="D82" s="343"/>
      <c r="E82" s="343"/>
      <c r="F82" s="343"/>
      <c r="G82" s="25" t="s">
        <v>14</v>
      </c>
      <c r="H82" s="25" t="s">
        <v>2574</v>
      </c>
      <c r="I82" s="25" t="s">
        <v>93</v>
      </c>
      <c r="J82" s="26">
        <v>249.71297200000001</v>
      </c>
      <c r="K82" s="26">
        <v>4.07</v>
      </c>
      <c r="L82" s="26">
        <v>1016.33179604</v>
      </c>
      <c r="M82" s="27">
        <v>0.13313202326770537</v>
      </c>
      <c r="N82" s="27">
        <v>70.370298615492544</v>
      </c>
      <c r="O82" s="25" t="s">
        <v>2540</v>
      </c>
    </row>
    <row r="83" spans="1:15" ht="20.100000000000001" customHeight="1">
      <c r="A83" s="25" t="s">
        <v>2735</v>
      </c>
      <c r="B83" s="342" t="s">
        <v>2736</v>
      </c>
      <c r="C83" s="343"/>
      <c r="D83" s="343"/>
      <c r="E83" s="343"/>
      <c r="F83" s="343"/>
      <c r="G83" s="25" t="s">
        <v>14</v>
      </c>
      <c r="H83" s="25" t="s">
        <v>2574</v>
      </c>
      <c r="I83" s="25" t="s">
        <v>28</v>
      </c>
      <c r="J83" s="26">
        <v>34.749504000000002</v>
      </c>
      <c r="K83" s="26">
        <v>29.08</v>
      </c>
      <c r="L83" s="26">
        <v>1010.51557632</v>
      </c>
      <c r="M83" s="27">
        <v>0.13237014107321909</v>
      </c>
      <c r="N83" s="27">
        <v>70.502669336035453</v>
      </c>
      <c r="O83" s="25" t="s">
        <v>2540</v>
      </c>
    </row>
    <row r="84" spans="1:15" ht="20.100000000000001" customHeight="1">
      <c r="A84" s="25" t="s">
        <v>2737</v>
      </c>
      <c r="B84" s="342" t="s">
        <v>2738</v>
      </c>
      <c r="C84" s="343"/>
      <c r="D84" s="343"/>
      <c r="E84" s="343"/>
      <c r="F84" s="343"/>
      <c r="G84" s="25" t="s">
        <v>14</v>
      </c>
      <c r="H84" s="25" t="s">
        <v>2577</v>
      </c>
      <c r="I84" s="25" t="s">
        <v>15</v>
      </c>
      <c r="J84" s="26">
        <v>60.535475947968003</v>
      </c>
      <c r="K84" s="26">
        <v>16.45</v>
      </c>
      <c r="L84" s="26">
        <v>995.80857934407356</v>
      </c>
      <c r="M84" s="27">
        <v>0.1304436321602577</v>
      </c>
      <c r="N84" s="27">
        <v>70.633113154291237</v>
      </c>
      <c r="O84" s="25" t="s">
        <v>2540</v>
      </c>
    </row>
    <row r="85" spans="1:15" ht="27.95" customHeight="1">
      <c r="A85" s="25" t="s">
        <v>2739</v>
      </c>
      <c r="B85" s="342" t="s">
        <v>2740</v>
      </c>
      <c r="C85" s="343"/>
      <c r="D85" s="343"/>
      <c r="E85" s="343"/>
      <c r="F85" s="343"/>
      <c r="G85" s="25" t="s">
        <v>14</v>
      </c>
      <c r="H85" s="25" t="s">
        <v>2586</v>
      </c>
      <c r="I85" s="25" t="s">
        <v>15</v>
      </c>
      <c r="J85" s="26">
        <v>767.84627899999998</v>
      </c>
      <c r="K85" s="26">
        <v>1.27</v>
      </c>
      <c r="L85" s="26">
        <v>975.16477433</v>
      </c>
      <c r="M85" s="27">
        <v>0.1277394448661317</v>
      </c>
      <c r="N85" s="27">
        <v>70.760851973755095</v>
      </c>
      <c r="O85" s="25" t="s">
        <v>2540</v>
      </c>
    </row>
    <row r="86" spans="1:15" ht="15" customHeight="1">
      <c r="A86" s="25" t="s">
        <v>2741</v>
      </c>
      <c r="B86" s="342" t="s">
        <v>2742</v>
      </c>
      <c r="C86" s="343"/>
      <c r="D86" s="343"/>
      <c r="E86" s="343"/>
      <c r="F86" s="343"/>
      <c r="G86" s="25" t="s">
        <v>14</v>
      </c>
      <c r="H86" s="25" t="s">
        <v>2574</v>
      </c>
      <c r="I86" s="25" t="s">
        <v>28</v>
      </c>
      <c r="J86" s="26">
        <v>2</v>
      </c>
      <c r="K86" s="26">
        <v>486.31</v>
      </c>
      <c r="L86" s="26">
        <v>972.62</v>
      </c>
      <c r="M86" s="27">
        <v>0.12740609806282135</v>
      </c>
      <c r="N86" s="27">
        <v>70.888258071817916</v>
      </c>
      <c r="O86" s="25" t="s">
        <v>2540</v>
      </c>
    </row>
    <row r="87" spans="1:15" ht="20.100000000000001" customHeight="1">
      <c r="A87" s="25" t="s">
        <v>2743</v>
      </c>
      <c r="B87" s="342" t="s">
        <v>2744</v>
      </c>
      <c r="C87" s="343"/>
      <c r="D87" s="343"/>
      <c r="E87" s="343"/>
      <c r="F87" s="343"/>
      <c r="G87" s="25" t="s">
        <v>27</v>
      </c>
      <c r="H87" s="25" t="s">
        <v>2574</v>
      </c>
      <c r="I87" s="25" t="s">
        <v>2745</v>
      </c>
      <c r="J87" s="26">
        <v>1</v>
      </c>
      <c r="K87" s="26">
        <v>949.92</v>
      </c>
      <c r="L87" s="26">
        <v>949.92</v>
      </c>
      <c r="M87" s="27">
        <v>0.12443256428187294</v>
      </c>
      <c r="N87" s="27">
        <v>71.012690636099791</v>
      </c>
      <c r="O87" s="25" t="s">
        <v>2540</v>
      </c>
    </row>
    <row r="88" spans="1:15" ht="20.100000000000001" customHeight="1">
      <c r="A88" s="25" t="s">
        <v>2746</v>
      </c>
      <c r="B88" s="342" t="s">
        <v>2747</v>
      </c>
      <c r="C88" s="343"/>
      <c r="D88" s="343"/>
      <c r="E88" s="343"/>
      <c r="F88" s="343"/>
      <c r="G88" s="25" t="s">
        <v>14</v>
      </c>
      <c r="H88" s="25" t="s">
        <v>2577</v>
      </c>
      <c r="I88" s="25" t="s">
        <v>15</v>
      </c>
      <c r="J88" s="26">
        <v>96.264162380960002</v>
      </c>
      <c r="K88" s="26">
        <v>9.83</v>
      </c>
      <c r="L88" s="26">
        <v>946.27671620483682</v>
      </c>
      <c r="M88" s="27">
        <v>0.12395532078237956</v>
      </c>
      <c r="N88" s="27">
        <v>71.136646387035285</v>
      </c>
      <c r="O88" s="25" t="s">
        <v>2540</v>
      </c>
    </row>
    <row r="89" spans="1:15" ht="20.100000000000001" customHeight="1">
      <c r="A89" s="25" t="s">
        <v>2748</v>
      </c>
      <c r="B89" s="342" t="s">
        <v>2749</v>
      </c>
      <c r="C89" s="343"/>
      <c r="D89" s="343"/>
      <c r="E89" s="343"/>
      <c r="F89" s="343"/>
      <c r="G89" s="25" t="s">
        <v>14</v>
      </c>
      <c r="H89" s="25" t="s">
        <v>2574</v>
      </c>
      <c r="I89" s="25" t="s">
        <v>35</v>
      </c>
      <c r="J89" s="26">
        <v>16</v>
      </c>
      <c r="K89" s="26">
        <v>57.6</v>
      </c>
      <c r="L89" s="26">
        <v>921.6</v>
      </c>
      <c r="M89" s="27">
        <v>0.12072285165295403</v>
      </c>
      <c r="N89" s="27">
        <v>71.257369238688241</v>
      </c>
      <c r="O89" s="25" t="s">
        <v>2540</v>
      </c>
    </row>
    <row r="90" spans="1:15" ht="15" customHeight="1">
      <c r="A90" s="25" t="s">
        <v>2750</v>
      </c>
      <c r="B90" s="342" t="s">
        <v>2751</v>
      </c>
      <c r="C90" s="343"/>
      <c r="D90" s="343"/>
      <c r="E90" s="343"/>
      <c r="F90" s="343"/>
      <c r="G90" s="25" t="s">
        <v>14</v>
      </c>
      <c r="H90" s="25" t="s">
        <v>2574</v>
      </c>
      <c r="I90" s="25" t="s">
        <v>75</v>
      </c>
      <c r="J90" s="26">
        <v>953.60339999999997</v>
      </c>
      <c r="K90" s="26">
        <v>0.9</v>
      </c>
      <c r="L90" s="26">
        <v>858.24306000000001</v>
      </c>
      <c r="M90" s="27">
        <v>0.11242355643940682</v>
      </c>
      <c r="N90" s="27">
        <v>71.369792394290059</v>
      </c>
      <c r="O90" s="25" t="s">
        <v>2540</v>
      </c>
    </row>
    <row r="91" spans="1:15" ht="20.100000000000001" customHeight="1">
      <c r="A91" s="25" t="s">
        <v>2752</v>
      </c>
      <c r="B91" s="342" t="s">
        <v>2753</v>
      </c>
      <c r="C91" s="343"/>
      <c r="D91" s="343"/>
      <c r="E91" s="343"/>
      <c r="F91" s="343"/>
      <c r="G91" s="25" t="s">
        <v>14</v>
      </c>
      <c r="H91" s="25" t="s">
        <v>2574</v>
      </c>
      <c r="I91" s="25" t="s">
        <v>93</v>
      </c>
      <c r="J91" s="26">
        <v>66.424400000000006</v>
      </c>
      <c r="K91" s="26">
        <v>12.71</v>
      </c>
      <c r="L91" s="26">
        <v>844.25412400000005</v>
      </c>
      <c r="M91" s="27">
        <v>0.11059110825634404</v>
      </c>
      <c r="N91" s="27">
        <v>71.480382962332598</v>
      </c>
      <c r="O91" s="25" t="s">
        <v>2540</v>
      </c>
    </row>
    <row r="92" spans="1:15" ht="20.100000000000001" customHeight="1">
      <c r="A92" s="25" t="s">
        <v>2754</v>
      </c>
      <c r="B92" s="342" t="s">
        <v>2755</v>
      </c>
      <c r="C92" s="343"/>
      <c r="D92" s="343"/>
      <c r="E92" s="343"/>
      <c r="F92" s="343"/>
      <c r="G92" s="25" t="s">
        <v>14</v>
      </c>
      <c r="H92" s="25" t="s">
        <v>2574</v>
      </c>
      <c r="I92" s="25" t="s">
        <v>35</v>
      </c>
      <c r="J92" s="26">
        <v>72</v>
      </c>
      <c r="K92" s="26">
        <v>11.55</v>
      </c>
      <c r="L92" s="26">
        <v>831.6</v>
      </c>
      <c r="M92" s="27">
        <v>0.10893351067122024</v>
      </c>
      <c r="N92" s="27">
        <v>71.589316473003819</v>
      </c>
      <c r="O92" s="25" t="s">
        <v>2540</v>
      </c>
    </row>
    <row r="93" spans="1:15" ht="20.100000000000001" customHeight="1">
      <c r="A93" s="25" t="s">
        <v>2756</v>
      </c>
      <c r="B93" s="342" t="s">
        <v>2757</v>
      </c>
      <c r="C93" s="343"/>
      <c r="D93" s="343"/>
      <c r="E93" s="343"/>
      <c r="F93" s="343"/>
      <c r="G93" s="25" t="s">
        <v>14</v>
      </c>
      <c r="H93" s="25" t="s">
        <v>2574</v>
      </c>
      <c r="I93" s="25" t="s">
        <v>35</v>
      </c>
      <c r="J93" s="26">
        <v>2</v>
      </c>
      <c r="K93" s="26">
        <v>415.38</v>
      </c>
      <c r="L93" s="26">
        <v>830.76</v>
      </c>
      <c r="M93" s="27">
        <v>0.1088234768220574</v>
      </c>
      <c r="N93" s="27">
        <v>71.698139949825872</v>
      </c>
      <c r="O93" s="25" t="s">
        <v>2540</v>
      </c>
    </row>
    <row r="94" spans="1:15" ht="20.100000000000001" customHeight="1">
      <c r="A94" s="25" t="s">
        <v>2758</v>
      </c>
      <c r="B94" s="342" t="s">
        <v>2759</v>
      </c>
      <c r="C94" s="343"/>
      <c r="D94" s="343"/>
      <c r="E94" s="343"/>
      <c r="F94" s="343"/>
      <c r="G94" s="25" t="s">
        <v>14</v>
      </c>
      <c r="H94" s="25" t="s">
        <v>2574</v>
      </c>
      <c r="I94" s="25" t="s">
        <v>2760</v>
      </c>
      <c r="J94" s="26">
        <v>36.237340000000003</v>
      </c>
      <c r="K94" s="26">
        <v>22.59</v>
      </c>
      <c r="L94" s="26">
        <v>818.60151059999998</v>
      </c>
      <c r="M94" s="27">
        <v>0.10723080374028633</v>
      </c>
      <c r="N94" s="27">
        <v>71.805370555688626</v>
      </c>
      <c r="O94" s="25" t="s">
        <v>2540</v>
      </c>
    </row>
    <row r="95" spans="1:15" ht="15" customHeight="1">
      <c r="A95" s="25" t="s">
        <v>2761</v>
      </c>
      <c r="B95" s="342" t="s">
        <v>2762</v>
      </c>
      <c r="C95" s="343"/>
      <c r="D95" s="343"/>
      <c r="E95" s="343"/>
      <c r="F95" s="343"/>
      <c r="G95" s="25" t="s">
        <v>14</v>
      </c>
      <c r="H95" s="25" t="s">
        <v>2574</v>
      </c>
      <c r="I95" s="25" t="s">
        <v>35</v>
      </c>
      <c r="J95" s="26">
        <v>11</v>
      </c>
      <c r="K95" s="26">
        <v>74.25</v>
      </c>
      <c r="L95" s="26">
        <v>816.75</v>
      </c>
      <c r="M95" s="27">
        <v>0.10698826940923417</v>
      </c>
      <c r="N95" s="27">
        <v>71.912358825097854</v>
      </c>
      <c r="O95" s="25" t="s">
        <v>2540</v>
      </c>
    </row>
    <row r="96" spans="1:15" ht="20.100000000000001" customHeight="1">
      <c r="A96" s="25" t="s">
        <v>2763</v>
      </c>
      <c r="B96" s="342" t="s">
        <v>2764</v>
      </c>
      <c r="C96" s="343"/>
      <c r="D96" s="343"/>
      <c r="E96" s="343"/>
      <c r="F96" s="343"/>
      <c r="G96" s="25" t="s">
        <v>14</v>
      </c>
      <c r="H96" s="25" t="s">
        <v>2574</v>
      </c>
      <c r="I96" s="25" t="s">
        <v>35</v>
      </c>
      <c r="J96" s="26">
        <v>1</v>
      </c>
      <c r="K96" s="26">
        <v>802.79</v>
      </c>
      <c r="L96" s="26">
        <v>802.79</v>
      </c>
      <c r="M96" s="27">
        <v>0.10515961163028968</v>
      </c>
      <c r="N96" s="27">
        <v>72.017518436728153</v>
      </c>
      <c r="O96" s="25" t="s">
        <v>2540</v>
      </c>
    </row>
    <row r="97" spans="1:15" ht="20.100000000000001" customHeight="1">
      <c r="A97" s="25" t="s">
        <v>2765</v>
      </c>
      <c r="B97" s="342" t="s">
        <v>2766</v>
      </c>
      <c r="C97" s="343"/>
      <c r="D97" s="343"/>
      <c r="E97" s="343"/>
      <c r="F97" s="343"/>
      <c r="G97" s="25" t="s">
        <v>14</v>
      </c>
      <c r="H97" s="25" t="s">
        <v>2574</v>
      </c>
      <c r="I97" s="25" t="s">
        <v>35</v>
      </c>
      <c r="J97" s="26">
        <v>347.21688399999999</v>
      </c>
      <c r="K97" s="26">
        <v>2.2999999999999998</v>
      </c>
      <c r="L97" s="26">
        <v>798.59883319999994</v>
      </c>
      <c r="M97" s="27">
        <v>0.10461059946899498</v>
      </c>
      <c r="N97" s="27">
        <v>72.122129189039399</v>
      </c>
      <c r="O97" s="25" t="s">
        <v>2540</v>
      </c>
    </row>
    <row r="98" spans="1:15" ht="20.100000000000001" customHeight="1">
      <c r="A98" s="25" t="s">
        <v>2767</v>
      </c>
      <c r="B98" s="342" t="s">
        <v>2768</v>
      </c>
      <c r="C98" s="343"/>
      <c r="D98" s="343"/>
      <c r="E98" s="343"/>
      <c r="F98" s="343"/>
      <c r="G98" s="25" t="s">
        <v>14</v>
      </c>
      <c r="H98" s="25" t="s">
        <v>2574</v>
      </c>
      <c r="I98" s="25" t="s">
        <v>28</v>
      </c>
      <c r="J98" s="26">
        <v>16.658505680000001</v>
      </c>
      <c r="K98" s="26">
        <v>46.89</v>
      </c>
      <c r="L98" s="26">
        <v>781.11733133519999</v>
      </c>
      <c r="M98" s="27">
        <v>0.10232065073169563</v>
      </c>
      <c r="N98" s="27">
        <v>72.224450189346641</v>
      </c>
      <c r="O98" s="25" t="s">
        <v>2540</v>
      </c>
    </row>
    <row r="99" spans="1:15" ht="20.100000000000001" customHeight="1">
      <c r="A99" s="25" t="s">
        <v>2769</v>
      </c>
      <c r="B99" s="342" t="s">
        <v>2770</v>
      </c>
      <c r="C99" s="343"/>
      <c r="D99" s="343"/>
      <c r="E99" s="343"/>
      <c r="F99" s="343"/>
      <c r="G99" s="25" t="s">
        <v>27</v>
      </c>
      <c r="H99" s="25" t="s">
        <v>2574</v>
      </c>
      <c r="I99" s="25" t="s">
        <v>35</v>
      </c>
      <c r="J99" s="26">
        <v>9</v>
      </c>
      <c r="K99" s="26">
        <v>85.76</v>
      </c>
      <c r="L99" s="26">
        <v>771.84</v>
      </c>
      <c r="M99" s="27">
        <v>0.101105388259349</v>
      </c>
      <c r="N99" s="27">
        <v>72.325555577605996</v>
      </c>
      <c r="O99" s="25" t="s">
        <v>2540</v>
      </c>
    </row>
    <row r="100" spans="1:15" ht="20.100000000000001" customHeight="1">
      <c r="A100" s="25" t="s">
        <v>2771</v>
      </c>
      <c r="B100" s="342" t="s">
        <v>2772</v>
      </c>
      <c r="C100" s="343"/>
      <c r="D100" s="343"/>
      <c r="E100" s="343"/>
      <c r="F100" s="343"/>
      <c r="G100" s="25" t="s">
        <v>27</v>
      </c>
      <c r="H100" s="25" t="s">
        <v>2536</v>
      </c>
      <c r="I100" s="25" t="s">
        <v>35</v>
      </c>
      <c r="J100" s="26">
        <v>2</v>
      </c>
      <c r="K100" s="26">
        <v>374.65</v>
      </c>
      <c r="L100" s="26">
        <v>749.3</v>
      </c>
      <c r="M100" s="27">
        <v>9.8152813306812567E-2</v>
      </c>
      <c r="N100" s="27">
        <v>72.423708390912807</v>
      </c>
      <c r="O100" s="25" t="s">
        <v>2540</v>
      </c>
    </row>
    <row r="101" spans="1:15" ht="15" customHeight="1">
      <c r="A101" s="25" t="s">
        <v>2773</v>
      </c>
      <c r="B101" s="342" t="s">
        <v>2774</v>
      </c>
      <c r="C101" s="343"/>
      <c r="D101" s="343"/>
      <c r="E101" s="343"/>
      <c r="F101" s="343"/>
      <c r="G101" s="25" t="s">
        <v>14</v>
      </c>
      <c r="H101" s="25" t="s">
        <v>2574</v>
      </c>
      <c r="I101" s="25" t="s">
        <v>75</v>
      </c>
      <c r="J101" s="26">
        <v>25.0032</v>
      </c>
      <c r="K101" s="26">
        <v>29.85</v>
      </c>
      <c r="L101" s="26">
        <v>746.34551999999996</v>
      </c>
      <c r="M101" s="27">
        <v>9.7765798060771306E-2</v>
      </c>
      <c r="N101" s="27">
        <v>72.521474775820778</v>
      </c>
      <c r="O101" s="25" t="s">
        <v>2540</v>
      </c>
    </row>
    <row r="102" spans="1:15" ht="15" customHeight="1">
      <c r="A102" s="25" t="s">
        <v>2775</v>
      </c>
      <c r="B102" s="342" t="s">
        <v>2776</v>
      </c>
      <c r="C102" s="343"/>
      <c r="D102" s="343"/>
      <c r="E102" s="343"/>
      <c r="F102" s="343"/>
      <c r="G102" s="25" t="s">
        <v>14</v>
      </c>
      <c r="H102" s="25" t="s">
        <v>2574</v>
      </c>
      <c r="I102" s="25" t="s">
        <v>2625</v>
      </c>
      <c r="J102" s="26">
        <v>0.90040430000000005</v>
      </c>
      <c r="K102" s="26">
        <v>821.41</v>
      </c>
      <c r="L102" s="26">
        <v>739.601096063</v>
      </c>
      <c r="M102" s="27">
        <v>9.6882327910563976E-2</v>
      </c>
      <c r="N102" s="27">
        <v>72.618356960155111</v>
      </c>
      <c r="O102" s="25" t="s">
        <v>2540</v>
      </c>
    </row>
    <row r="103" spans="1:15" ht="27.95" customHeight="1">
      <c r="A103" s="25" t="s">
        <v>2777</v>
      </c>
      <c r="B103" s="342" t="s">
        <v>2778</v>
      </c>
      <c r="C103" s="343"/>
      <c r="D103" s="343"/>
      <c r="E103" s="343"/>
      <c r="F103" s="343"/>
      <c r="G103" s="25" t="s">
        <v>14</v>
      </c>
      <c r="H103" s="25" t="s">
        <v>2586</v>
      </c>
      <c r="I103" s="25" t="s">
        <v>15</v>
      </c>
      <c r="J103" s="26">
        <v>1266.8783184254401</v>
      </c>
      <c r="K103" s="26">
        <v>0.57999999999999996</v>
      </c>
      <c r="L103" s="26">
        <v>734.78942468675518</v>
      </c>
      <c r="M103" s="27">
        <v>9.6252034193379549E-2</v>
      </c>
      <c r="N103" s="27">
        <v>72.714609069710306</v>
      </c>
      <c r="O103" s="25" t="s">
        <v>2540</v>
      </c>
    </row>
    <row r="104" spans="1:15" ht="15" customHeight="1">
      <c r="A104" s="25" t="s">
        <v>2779</v>
      </c>
      <c r="B104" s="342" t="s">
        <v>2780</v>
      </c>
      <c r="C104" s="343"/>
      <c r="D104" s="343"/>
      <c r="E104" s="343"/>
      <c r="F104" s="343"/>
      <c r="G104" s="25" t="s">
        <v>14</v>
      </c>
      <c r="H104" s="25" t="s">
        <v>2574</v>
      </c>
      <c r="I104" s="25" t="s">
        <v>75</v>
      </c>
      <c r="J104" s="26">
        <v>69.305446110399998</v>
      </c>
      <c r="K104" s="26">
        <v>10.49</v>
      </c>
      <c r="L104" s="26">
        <v>727.01412969809599</v>
      </c>
      <c r="M104" s="27">
        <v>9.5233527483880989E-2</v>
      </c>
      <c r="N104" s="27">
        <v>72.809842056233975</v>
      </c>
      <c r="O104" s="25" t="s">
        <v>2540</v>
      </c>
    </row>
    <row r="105" spans="1:15" ht="15" customHeight="1">
      <c r="A105" s="25" t="s">
        <v>2781</v>
      </c>
      <c r="B105" s="342" t="s">
        <v>2782</v>
      </c>
      <c r="C105" s="343"/>
      <c r="D105" s="343"/>
      <c r="E105" s="343"/>
      <c r="F105" s="343"/>
      <c r="G105" s="25" t="s">
        <v>14</v>
      </c>
      <c r="H105" s="25" t="s">
        <v>2574</v>
      </c>
      <c r="I105" s="25" t="s">
        <v>2686</v>
      </c>
      <c r="J105" s="26">
        <v>34.209288000000001</v>
      </c>
      <c r="K105" s="26">
        <v>20.94</v>
      </c>
      <c r="L105" s="26">
        <v>716.34249072</v>
      </c>
      <c r="M105" s="27">
        <v>9.3835620920028395E-2</v>
      </c>
      <c r="N105" s="27">
        <v>72.903677350887932</v>
      </c>
      <c r="O105" s="25" t="s">
        <v>2540</v>
      </c>
    </row>
    <row r="106" spans="1:15" ht="15" customHeight="1">
      <c r="A106" s="25" t="s">
        <v>2783</v>
      </c>
      <c r="B106" s="342" t="s">
        <v>2784</v>
      </c>
      <c r="C106" s="343"/>
      <c r="D106" s="343"/>
      <c r="E106" s="343"/>
      <c r="F106" s="343"/>
      <c r="G106" s="25" t="s">
        <v>14</v>
      </c>
      <c r="H106" s="25" t="s">
        <v>2574</v>
      </c>
      <c r="I106" s="25" t="s">
        <v>35</v>
      </c>
      <c r="J106" s="26">
        <v>26.9</v>
      </c>
      <c r="K106" s="26">
        <v>26.35</v>
      </c>
      <c r="L106" s="26">
        <v>708.81500000000005</v>
      </c>
      <c r="M106" s="27">
        <v>9.2849574755195979E-2</v>
      </c>
      <c r="N106" s="27">
        <v>72.996527580606525</v>
      </c>
      <c r="O106" s="25" t="s">
        <v>2540</v>
      </c>
    </row>
    <row r="107" spans="1:15" ht="15" customHeight="1">
      <c r="A107" s="25" t="s">
        <v>2785</v>
      </c>
      <c r="B107" s="342" t="s">
        <v>2786</v>
      </c>
      <c r="C107" s="343"/>
      <c r="D107" s="343"/>
      <c r="E107" s="343"/>
      <c r="F107" s="343"/>
      <c r="G107" s="25" t="s">
        <v>14</v>
      </c>
      <c r="H107" s="25" t="s">
        <v>2574</v>
      </c>
      <c r="I107" s="25" t="s">
        <v>35</v>
      </c>
      <c r="J107" s="26">
        <v>5</v>
      </c>
      <c r="K107" s="26">
        <v>136.72</v>
      </c>
      <c r="L107" s="26">
        <v>683.6</v>
      </c>
      <c r="M107" s="27">
        <v>8.9546594390146894E-2</v>
      </c>
      <c r="N107" s="27">
        <v>73.086074174996654</v>
      </c>
      <c r="O107" s="25" t="s">
        <v>2540</v>
      </c>
    </row>
    <row r="108" spans="1:15" ht="15" customHeight="1">
      <c r="A108" s="25" t="s">
        <v>2787</v>
      </c>
      <c r="B108" s="342" t="s">
        <v>2788</v>
      </c>
      <c r="C108" s="343"/>
      <c r="D108" s="343"/>
      <c r="E108" s="343"/>
      <c r="F108" s="343"/>
      <c r="G108" s="25" t="s">
        <v>14</v>
      </c>
      <c r="H108" s="25" t="s">
        <v>2574</v>
      </c>
      <c r="I108" s="25" t="s">
        <v>35</v>
      </c>
      <c r="J108" s="26">
        <v>1</v>
      </c>
      <c r="K108" s="26">
        <v>678.38</v>
      </c>
      <c r="L108" s="26">
        <v>678.38</v>
      </c>
      <c r="M108" s="27">
        <v>8.8862812613206332E-2</v>
      </c>
      <c r="N108" s="27">
        <v>73.174936987609868</v>
      </c>
      <c r="O108" s="25" t="s">
        <v>2540</v>
      </c>
    </row>
    <row r="109" spans="1:15" ht="15" customHeight="1">
      <c r="A109" s="25" t="s">
        <v>2789</v>
      </c>
      <c r="B109" s="342" t="s">
        <v>2790</v>
      </c>
      <c r="C109" s="343"/>
      <c r="D109" s="343"/>
      <c r="E109" s="343"/>
      <c r="F109" s="343"/>
      <c r="G109" s="25" t="s">
        <v>14</v>
      </c>
      <c r="H109" s="25" t="s">
        <v>2574</v>
      </c>
      <c r="I109" s="25" t="s">
        <v>75</v>
      </c>
      <c r="J109" s="26">
        <v>34.538181923000003</v>
      </c>
      <c r="K109" s="26">
        <v>19.53</v>
      </c>
      <c r="L109" s="26">
        <v>674.53069295619002</v>
      </c>
      <c r="M109" s="27">
        <v>8.8358581576730058E-2</v>
      </c>
      <c r="N109" s="27">
        <v>73.26329547841442</v>
      </c>
      <c r="O109" s="25" t="s">
        <v>2540</v>
      </c>
    </row>
    <row r="110" spans="1:15" ht="15" customHeight="1">
      <c r="A110" s="25" t="s">
        <v>2791</v>
      </c>
      <c r="B110" s="342" t="s">
        <v>2792</v>
      </c>
      <c r="C110" s="343"/>
      <c r="D110" s="343"/>
      <c r="E110" s="343"/>
      <c r="F110" s="343"/>
      <c r="G110" s="25" t="s">
        <v>14</v>
      </c>
      <c r="H110" s="25" t="s">
        <v>2574</v>
      </c>
      <c r="I110" s="25" t="s">
        <v>35</v>
      </c>
      <c r="J110" s="26">
        <v>38</v>
      </c>
      <c r="K110" s="26">
        <v>17.45</v>
      </c>
      <c r="L110" s="26">
        <v>663.1</v>
      </c>
      <c r="M110" s="27">
        <v>8.6861244499863086E-2</v>
      </c>
      <c r="N110" s="27">
        <v>73.350156722914278</v>
      </c>
      <c r="O110" s="25" t="s">
        <v>2540</v>
      </c>
    </row>
    <row r="111" spans="1:15" ht="20.100000000000001" customHeight="1">
      <c r="A111" s="25" t="s">
        <v>2793</v>
      </c>
      <c r="B111" s="342" t="s">
        <v>2794</v>
      </c>
      <c r="C111" s="343"/>
      <c r="D111" s="343"/>
      <c r="E111" s="343"/>
      <c r="F111" s="343"/>
      <c r="G111" s="25" t="s">
        <v>27</v>
      </c>
      <c r="H111" s="25" t="s">
        <v>2574</v>
      </c>
      <c r="I111" s="25" t="s">
        <v>35</v>
      </c>
      <c r="J111" s="26">
        <v>4</v>
      </c>
      <c r="K111" s="26">
        <v>165.5</v>
      </c>
      <c r="L111" s="26">
        <v>662</v>
      </c>
      <c r="M111" s="27">
        <v>8.6717152554530788E-2</v>
      </c>
      <c r="N111" s="27">
        <v>73.436873875468805</v>
      </c>
      <c r="O111" s="25" t="s">
        <v>2540</v>
      </c>
    </row>
    <row r="112" spans="1:15" ht="27.95" customHeight="1">
      <c r="A112" s="25" t="s">
        <v>2795</v>
      </c>
      <c r="B112" s="342" t="s">
        <v>2796</v>
      </c>
      <c r="C112" s="343"/>
      <c r="D112" s="343"/>
      <c r="E112" s="343"/>
      <c r="F112" s="343"/>
      <c r="G112" s="25" t="s">
        <v>14</v>
      </c>
      <c r="H112" s="25" t="s">
        <v>2586</v>
      </c>
      <c r="I112" s="25" t="s">
        <v>15</v>
      </c>
      <c r="J112" s="26">
        <v>704</v>
      </c>
      <c r="K112" s="26">
        <v>0.94</v>
      </c>
      <c r="L112" s="26">
        <v>661.76</v>
      </c>
      <c r="M112" s="27">
        <v>8.6685714311912826E-2</v>
      </c>
      <c r="N112" s="27">
        <v>73.523559589780731</v>
      </c>
      <c r="O112" s="25" t="s">
        <v>2540</v>
      </c>
    </row>
    <row r="113" spans="1:15" ht="15" customHeight="1">
      <c r="A113" s="25" t="s">
        <v>2797</v>
      </c>
      <c r="B113" s="342" t="s">
        <v>2798</v>
      </c>
      <c r="C113" s="343"/>
      <c r="D113" s="343"/>
      <c r="E113" s="343"/>
      <c r="F113" s="343"/>
      <c r="G113" s="25" t="s">
        <v>14</v>
      </c>
      <c r="H113" s="25" t="s">
        <v>2574</v>
      </c>
      <c r="I113" s="25" t="s">
        <v>35</v>
      </c>
      <c r="J113" s="26">
        <v>11</v>
      </c>
      <c r="K113" s="26">
        <v>57.3</v>
      </c>
      <c r="L113" s="26">
        <v>630.29999999999995</v>
      </c>
      <c r="M113" s="27">
        <v>8.2564684675408978E-2</v>
      </c>
      <c r="N113" s="27">
        <v>73.606124274456121</v>
      </c>
      <c r="O113" s="25" t="s">
        <v>2540</v>
      </c>
    </row>
    <row r="114" spans="1:15" ht="20.100000000000001" customHeight="1">
      <c r="A114" s="25" t="s">
        <v>2799</v>
      </c>
      <c r="B114" s="342" t="s">
        <v>2800</v>
      </c>
      <c r="C114" s="343"/>
      <c r="D114" s="343"/>
      <c r="E114" s="343"/>
      <c r="F114" s="343"/>
      <c r="G114" s="25" t="s">
        <v>14</v>
      </c>
      <c r="H114" s="25" t="s">
        <v>2574</v>
      </c>
      <c r="I114" s="25" t="s">
        <v>93</v>
      </c>
      <c r="J114" s="26">
        <v>181.02619999999999</v>
      </c>
      <c r="K114" s="26">
        <v>3.44</v>
      </c>
      <c r="L114" s="26">
        <v>622.73012800000004</v>
      </c>
      <c r="M114" s="27">
        <v>8.1573086873230338E-2</v>
      </c>
      <c r="N114" s="27">
        <v>73.687697344562281</v>
      </c>
      <c r="O114" s="25" t="s">
        <v>2540</v>
      </c>
    </row>
    <row r="115" spans="1:15" ht="27.95" customHeight="1">
      <c r="A115" s="25" t="s">
        <v>2801</v>
      </c>
      <c r="B115" s="342" t="s">
        <v>2802</v>
      </c>
      <c r="C115" s="343"/>
      <c r="D115" s="343"/>
      <c r="E115" s="343"/>
      <c r="F115" s="343"/>
      <c r="G115" s="25" t="s">
        <v>14</v>
      </c>
      <c r="H115" s="25" t="s">
        <v>2586</v>
      </c>
      <c r="I115" s="25" t="s">
        <v>15</v>
      </c>
      <c r="J115" s="26">
        <v>1499.92019219134</v>
      </c>
      <c r="K115" s="26">
        <v>0.41</v>
      </c>
      <c r="L115" s="26">
        <v>614.96727879844946</v>
      </c>
      <c r="M115" s="27">
        <v>8.0556210470709683E-2</v>
      </c>
      <c r="N115" s="27">
        <v>73.76825391149049</v>
      </c>
      <c r="O115" s="25" t="s">
        <v>2540</v>
      </c>
    </row>
    <row r="116" spans="1:15" ht="20.100000000000001" customHeight="1">
      <c r="A116" s="25" t="s">
        <v>2803</v>
      </c>
      <c r="B116" s="342" t="s">
        <v>515</v>
      </c>
      <c r="C116" s="343"/>
      <c r="D116" s="343"/>
      <c r="E116" s="343"/>
      <c r="F116" s="343"/>
      <c r="G116" s="25" t="s">
        <v>27</v>
      </c>
      <c r="H116" s="25" t="s">
        <v>2574</v>
      </c>
      <c r="I116" s="25" t="s">
        <v>35</v>
      </c>
      <c r="J116" s="26">
        <v>6</v>
      </c>
      <c r="K116" s="26">
        <v>100.2</v>
      </c>
      <c r="L116" s="26">
        <v>601.20000000000005</v>
      </c>
      <c r="M116" s="27">
        <v>7.8752797757981746E-2</v>
      </c>
      <c r="N116" s="27">
        <v>73.847006709248461</v>
      </c>
      <c r="O116" s="25" t="s">
        <v>2540</v>
      </c>
    </row>
    <row r="117" spans="1:15" ht="20.100000000000001" customHeight="1">
      <c r="A117" s="25" t="s">
        <v>2804</v>
      </c>
      <c r="B117" s="342" t="s">
        <v>2805</v>
      </c>
      <c r="C117" s="343"/>
      <c r="D117" s="343"/>
      <c r="E117" s="343"/>
      <c r="F117" s="343"/>
      <c r="G117" s="25" t="s">
        <v>14</v>
      </c>
      <c r="H117" s="25" t="s">
        <v>2574</v>
      </c>
      <c r="I117" s="25" t="s">
        <v>93</v>
      </c>
      <c r="J117" s="26">
        <v>10</v>
      </c>
      <c r="K117" s="26">
        <v>58.99</v>
      </c>
      <c r="L117" s="26">
        <v>589.9</v>
      </c>
      <c r="M117" s="27">
        <v>7.7272580501386273E-2</v>
      </c>
      <c r="N117" s="27">
        <v>73.924279289749848</v>
      </c>
      <c r="O117" s="25" t="s">
        <v>2540</v>
      </c>
    </row>
    <row r="118" spans="1:15" ht="15" customHeight="1">
      <c r="A118" s="25" t="s">
        <v>2806</v>
      </c>
      <c r="B118" s="342" t="s">
        <v>2807</v>
      </c>
      <c r="C118" s="343"/>
      <c r="D118" s="343"/>
      <c r="E118" s="343"/>
      <c r="F118" s="343"/>
      <c r="G118" s="25" t="s">
        <v>14</v>
      </c>
      <c r="H118" s="25" t="s">
        <v>2574</v>
      </c>
      <c r="I118" s="25" t="s">
        <v>93</v>
      </c>
      <c r="J118" s="26">
        <v>25.053599999999999</v>
      </c>
      <c r="K118" s="26">
        <v>23.49</v>
      </c>
      <c r="L118" s="26">
        <v>588.50906399999997</v>
      </c>
      <c r="M118" s="27">
        <v>7.7090378070411053E-2</v>
      </c>
      <c r="N118" s="27">
        <v>74.001369790429408</v>
      </c>
      <c r="O118" s="25" t="s">
        <v>2540</v>
      </c>
    </row>
    <row r="119" spans="1:15" ht="27.95" customHeight="1">
      <c r="A119" s="25" t="s">
        <v>2808</v>
      </c>
      <c r="B119" s="342" t="s">
        <v>2809</v>
      </c>
      <c r="C119" s="343"/>
      <c r="D119" s="343"/>
      <c r="E119" s="343"/>
      <c r="F119" s="343"/>
      <c r="G119" s="25" t="s">
        <v>14</v>
      </c>
      <c r="H119" s="25" t="s">
        <v>2586</v>
      </c>
      <c r="I119" s="25" t="s">
        <v>15</v>
      </c>
      <c r="J119" s="26">
        <v>550.11362032</v>
      </c>
      <c r="K119" s="26">
        <v>1.05</v>
      </c>
      <c r="L119" s="26">
        <v>577.61930133600004</v>
      </c>
      <c r="M119" s="27">
        <v>7.5663898900899404E-2</v>
      </c>
      <c r="N119" s="27">
        <v>74.077033780850172</v>
      </c>
      <c r="O119" s="25" t="s">
        <v>2540</v>
      </c>
    </row>
    <row r="120" spans="1:15" ht="15" customHeight="1">
      <c r="A120" s="25" t="s">
        <v>2810</v>
      </c>
      <c r="B120" s="342" t="s">
        <v>2811</v>
      </c>
      <c r="C120" s="343"/>
      <c r="D120" s="343"/>
      <c r="E120" s="343"/>
      <c r="F120" s="343"/>
      <c r="G120" s="25" t="s">
        <v>14</v>
      </c>
      <c r="H120" s="25" t="s">
        <v>2574</v>
      </c>
      <c r="I120" s="25" t="s">
        <v>35</v>
      </c>
      <c r="J120" s="26">
        <v>2</v>
      </c>
      <c r="K120" s="26">
        <v>286.29000000000002</v>
      </c>
      <c r="L120" s="26">
        <v>572.58000000000004</v>
      </c>
      <c r="M120" s="27">
        <v>7.5003787325790397E-2</v>
      </c>
      <c r="N120" s="27">
        <v>74.152037568175956</v>
      </c>
      <c r="O120" s="25" t="s">
        <v>2540</v>
      </c>
    </row>
    <row r="121" spans="1:15" ht="20.100000000000001" customHeight="1">
      <c r="A121" s="25" t="s">
        <v>2812</v>
      </c>
      <c r="B121" s="342" t="s">
        <v>2813</v>
      </c>
      <c r="C121" s="343"/>
      <c r="D121" s="343"/>
      <c r="E121" s="343"/>
      <c r="F121" s="343"/>
      <c r="G121" s="25" t="s">
        <v>27</v>
      </c>
      <c r="H121" s="25" t="s">
        <v>2574</v>
      </c>
      <c r="I121" s="25" t="s">
        <v>35</v>
      </c>
      <c r="J121" s="26">
        <v>2</v>
      </c>
      <c r="K121" s="26">
        <v>284.52</v>
      </c>
      <c r="L121" s="26">
        <v>569.04</v>
      </c>
      <c r="M121" s="27">
        <v>7.4540073247175528E-2</v>
      </c>
      <c r="N121" s="27">
        <v>74.226577641423134</v>
      </c>
      <c r="O121" s="25" t="s">
        <v>2540</v>
      </c>
    </row>
    <row r="122" spans="1:15" ht="20.100000000000001" customHeight="1">
      <c r="A122" s="25" t="s">
        <v>2814</v>
      </c>
      <c r="B122" s="342" t="s">
        <v>2815</v>
      </c>
      <c r="C122" s="343"/>
      <c r="D122" s="343"/>
      <c r="E122" s="343"/>
      <c r="F122" s="343"/>
      <c r="G122" s="25" t="s">
        <v>14</v>
      </c>
      <c r="H122" s="25" t="s">
        <v>2574</v>
      </c>
      <c r="I122" s="25" t="s">
        <v>93</v>
      </c>
      <c r="J122" s="26">
        <v>10.6</v>
      </c>
      <c r="K122" s="26">
        <v>52.69</v>
      </c>
      <c r="L122" s="26">
        <v>558.51400000000001</v>
      </c>
      <c r="M122" s="27">
        <v>7.316124432302297E-2</v>
      </c>
      <c r="N122" s="27">
        <v>74.299738361775454</v>
      </c>
      <c r="O122" s="25" t="s">
        <v>2540</v>
      </c>
    </row>
    <row r="123" spans="1:15" ht="15" customHeight="1">
      <c r="A123" s="25" t="s">
        <v>2816</v>
      </c>
      <c r="B123" s="342" t="s">
        <v>2817</v>
      </c>
      <c r="C123" s="343"/>
      <c r="D123" s="343"/>
      <c r="E123" s="343"/>
      <c r="F123" s="343"/>
      <c r="G123" s="25" t="s">
        <v>14</v>
      </c>
      <c r="H123" s="25" t="s">
        <v>2574</v>
      </c>
      <c r="I123" s="25" t="s">
        <v>35</v>
      </c>
      <c r="J123" s="26">
        <v>4</v>
      </c>
      <c r="K123" s="26">
        <v>139.25</v>
      </c>
      <c r="L123" s="26">
        <v>557</v>
      </c>
      <c r="M123" s="27">
        <v>7.2962921409174694E-2</v>
      </c>
      <c r="N123" s="27">
        <v>74.372701283184625</v>
      </c>
      <c r="O123" s="25" t="s">
        <v>2540</v>
      </c>
    </row>
    <row r="124" spans="1:15" ht="15" customHeight="1">
      <c r="A124" s="25" t="s">
        <v>2818</v>
      </c>
      <c r="B124" s="342" t="s">
        <v>2819</v>
      </c>
      <c r="C124" s="343"/>
      <c r="D124" s="343"/>
      <c r="E124" s="343"/>
      <c r="F124" s="343"/>
      <c r="G124" s="25" t="s">
        <v>14</v>
      </c>
      <c r="H124" s="25" t="s">
        <v>2574</v>
      </c>
      <c r="I124" s="25" t="s">
        <v>2686</v>
      </c>
      <c r="J124" s="26">
        <v>52.493134140000002</v>
      </c>
      <c r="K124" s="26">
        <v>10.53</v>
      </c>
      <c r="L124" s="26">
        <v>552.75270249419998</v>
      </c>
      <c r="M124" s="27">
        <v>7.2406556536433089E-2</v>
      </c>
      <c r="N124" s="27">
        <v>74.445107485714104</v>
      </c>
      <c r="O124" s="25" t="s">
        <v>2540</v>
      </c>
    </row>
    <row r="125" spans="1:15" ht="15" customHeight="1">
      <c r="A125" s="25" t="s">
        <v>2820</v>
      </c>
      <c r="B125" s="342" t="s">
        <v>2821</v>
      </c>
      <c r="C125" s="343"/>
      <c r="D125" s="343"/>
      <c r="E125" s="343"/>
      <c r="F125" s="343"/>
      <c r="G125" s="25" t="s">
        <v>14</v>
      </c>
      <c r="H125" s="25" t="s">
        <v>2574</v>
      </c>
      <c r="I125" s="25" t="s">
        <v>2822</v>
      </c>
      <c r="J125" s="26">
        <v>17.003461000000001</v>
      </c>
      <c r="K125" s="26">
        <v>32.46</v>
      </c>
      <c r="L125" s="26">
        <v>551.93234405999999</v>
      </c>
      <c r="M125" s="27">
        <v>7.2299095588566148E-2</v>
      </c>
      <c r="N125" s="27">
        <v>74.517406274247975</v>
      </c>
      <c r="O125" s="25" t="s">
        <v>2540</v>
      </c>
    </row>
    <row r="126" spans="1:15" ht="15" customHeight="1">
      <c r="A126" s="25" t="s">
        <v>2823</v>
      </c>
      <c r="B126" s="342" t="s">
        <v>2824</v>
      </c>
      <c r="C126" s="343"/>
      <c r="D126" s="343"/>
      <c r="E126" s="343"/>
      <c r="F126" s="343"/>
      <c r="G126" s="25" t="s">
        <v>14</v>
      </c>
      <c r="H126" s="25" t="s">
        <v>2574</v>
      </c>
      <c r="I126" s="25" t="s">
        <v>75</v>
      </c>
      <c r="J126" s="26">
        <v>65.043000000000006</v>
      </c>
      <c r="K126" s="26">
        <v>8.42</v>
      </c>
      <c r="L126" s="26">
        <v>547.66206</v>
      </c>
      <c r="M126" s="27">
        <v>7.1739719645541683E-2</v>
      </c>
      <c r="N126" s="27">
        <v>74.589145724048606</v>
      </c>
      <c r="O126" s="25" t="s">
        <v>2540</v>
      </c>
    </row>
    <row r="127" spans="1:15" ht="15" customHeight="1">
      <c r="A127" s="25" t="s">
        <v>2825</v>
      </c>
      <c r="B127" s="342" t="s">
        <v>2826</v>
      </c>
      <c r="C127" s="343"/>
      <c r="D127" s="343"/>
      <c r="E127" s="343"/>
      <c r="F127" s="343"/>
      <c r="G127" s="25" t="s">
        <v>14</v>
      </c>
      <c r="H127" s="25" t="s">
        <v>2574</v>
      </c>
      <c r="I127" s="25" t="s">
        <v>35</v>
      </c>
      <c r="J127" s="26">
        <v>4</v>
      </c>
      <c r="K127" s="26">
        <v>130.6</v>
      </c>
      <c r="L127" s="26">
        <v>522.4</v>
      </c>
      <c r="M127" s="27">
        <v>6.8430574765085919E-2</v>
      </c>
      <c r="N127" s="27">
        <v>74.657576298813694</v>
      </c>
      <c r="O127" s="25" t="s">
        <v>2540</v>
      </c>
    </row>
    <row r="128" spans="1:15" ht="15" customHeight="1">
      <c r="A128" s="25" t="s">
        <v>2827</v>
      </c>
      <c r="B128" s="342" t="s">
        <v>2828</v>
      </c>
      <c r="C128" s="343"/>
      <c r="D128" s="343"/>
      <c r="E128" s="343"/>
      <c r="F128" s="343"/>
      <c r="G128" s="25" t="s">
        <v>14</v>
      </c>
      <c r="H128" s="25" t="s">
        <v>2574</v>
      </c>
      <c r="I128" s="25" t="s">
        <v>75</v>
      </c>
      <c r="J128" s="26">
        <v>98.322699999999998</v>
      </c>
      <c r="K128" s="26">
        <v>5.28</v>
      </c>
      <c r="L128" s="26">
        <v>519.14385600000003</v>
      </c>
      <c r="M128" s="27">
        <v>6.8004043743956744E-2</v>
      </c>
      <c r="N128" s="27">
        <v>74.725579837449885</v>
      </c>
      <c r="O128" s="25" t="s">
        <v>2540</v>
      </c>
    </row>
    <row r="129" spans="1:15" ht="15" customHeight="1">
      <c r="A129" s="25" t="s">
        <v>2829</v>
      </c>
      <c r="B129" s="342" t="s">
        <v>2830</v>
      </c>
      <c r="C129" s="343"/>
      <c r="D129" s="343"/>
      <c r="E129" s="343"/>
      <c r="F129" s="343"/>
      <c r="G129" s="25" t="s">
        <v>14</v>
      </c>
      <c r="H129" s="25" t="s">
        <v>2574</v>
      </c>
      <c r="I129" s="25" t="s">
        <v>35</v>
      </c>
      <c r="J129" s="26">
        <v>1</v>
      </c>
      <c r="K129" s="26">
        <v>509.96</v>
      </c>
      <c r="L129" s="26">
        <v>509.96</v>
      </c>
      <c r="M129" s="27">
        <v>6.6801025856055157E-2</v>
      </c>
      <c r="N129" s="27">
        <v>74.792380863305937</v>
      </c>
      <c r="O129" s="25" t="s">
        <v>2540</v>
      </c>
    </row>
    <row r="130" spans="1:15" ht="15" customHeight="1">
      <c r="A130" s="25" t="s">
        <v>2831</v>
      </c>
      <c r="B130" s="342" t="s">
        <v>2832</v>
      </c>
      <c r="C130" s="343"/>
      <c r="D130" s="343"/>
      <c r="E130" s="343"/>
      <c r="F130" s="343"/>
      <c r="G130" s="25" t="s">
        <v>14</v>
      </c>
      <c r="H130" s="25" t="s">
        <v>2574</v>
      </c>
      <c r="I130" s="25" t="s">
        <v>93</v>
      </c>
      <c r="J130" s="26">
        <v>49.08</v>
      </c>
      <c r="K130" s="26">
        <v>10.130000000000001</v>
      </c>
      <c r="L130" s="26">
        <v>497.18040000000002</v>
      </c>
      <c r="M130" s="27">
        <v>6.5126991833719991E-2</v>
      </c>
      <c r="N130" s="27">
        <v>74.857507802742589</v>
      </c>
      <c r="O130" s="25" t="s">
        <v>2540</v>
      </c>
    </row>
    <row r="131" spans="1:15" ht="20.100000000000001" customHeight="1">
      <c r="A131" s="25" t="s">
        <v>2833</v>
      </c>
      <c r="B131" s="342" t="s">
        <v>2834</v>
      </c>
      <c r="C131" s="343"/>
      <c r="D131" s="343"/>
      <c r="E131" s="343"/>
      <c r="F131" s="343"/>
      <c r="G131" s="25" t="s">
        <v>14</v>
      </c>
      <c r="H131" s="25" t="s">
        <v>2574</v>
      </c>
      <c r="I131" s="25" t="s">
        <v>35</v>
      </c>
      <c r="J131" s="26">
        <v>9</v>
      </c>
      <c r="K131" s="26">
        <v>53.64</v>
      </c>
      <c r="L131" s="26">
        <v>482.76</v>
      </c>
      <c r="M131" s="27">
        <v>6.3238025026020064E-2</v>
      </c>
      <c r="N131" s="27">
        <v>74.920745827768613</v>
      </c>
      <c r="O131" s="25" t="s">
        <v>2540</v>
      </c>
    </row>
    <row r="132" spans="1:15" ht="15" customHeight="1">
      <c r="A132" s="25" t="s">
        <v>2835</v>
      </c>
      <c r="B132" s="342" t="s">
        <v>2836</v>
      </c>
      <c r="C132" s="343"/>
      <c r="D132" s="343"/>
      <c r="E132" s="343"/>
      <c r="F132" s="343"/>
      <c r="G132" s="25" t="s">
        <v>14</v>
      </c>
      <c r="H132" s="25" t="s">
        <v>2574</v>
      </c>
      <c r="I132" s="25" t="s">
        <v>93</v>
      </c>
      <c r="J132" s="26">
        <v>331.90676423999997</v>
      </c>
      <c r="K132" s="26">
        <v>1.42</v>
      </c>
      <c r="L132" s="26">
        <v>471.30760522079999</v>
      </c>
      <c r="M132" s="27">
        <v>6.173784516924876E-2</v>
      </c>
      <c r="N132" s="27">
        <v>74.982483986636396</v>
      </c>
      <c r="O132" s="25" t="s">
        <v>2540</v>
      </c>
    </row>
    <row r="133" spans="1:15" ht="20.100000000000001" customHeight="1">
      <c r="A133" s="25" t="s">
        <v>2837</v>
      </c>
      <c r="B133" s="342" t="s">
        <v>2838</v>
      </c>
      <c r="C133" s="343"/>
      <c r="D133" s="343"/>
      <c r="E133" s="343"/>
      <c r="F133" s="343"/>
      <c r="G133" s="25" t="s">
        <v>14</v>
      </c>
      <c r="H133" s="25" t="s">
        <v>2574</v>
      </c>
      <c r="I133" s="25" t="s">
        <v>93</v>
      </c>
      <c r="J133" s="26">
        <v>140.6223</v>
      </c>
      <c r="K133" s="26">
        <v>3.35</v>
      </c>
      <c r="L133" s="26">
        <v>471.08470499999999</v>
      </c>
      <c r="M133" s="27">
        <v>6.1708646872494152E-2</v>
      </c>
      <c r="N133" s="27">
        <v>75.044192017188337</v>
      </c>
      <c r="O133" s="25" t="s">
        <v>2540</v>
      </c>
    </row>
    <row r="134" spans="1:15" ht="20.100000000000001" customHeight="1">
      <c r="A134" s="25" t="s">
        <v>2839</v>
      </c>
      <c r="B134" s="342" t="s">
        <v>2840</v>
      </c>
      <c r="C134" s="343"/>
      <c r="D134" s="343"/>
      <c r="E134" s="343"/>
      <c r="F134" s="343"/>
      <c r="G134" s="25" t="s">
        <v>14</v>
      </c>
      <c r="H134" s="25" t="s">
        <v>2577</v>
      </c>
      <c r="I134" s="25" t="s">
        <v>15</v>
      </c>
      <c r="J134" s="26">
        <v>27.754556323999999</v>
      </c>
      <c r="K134" s="26">
        <v>16.809999999999999</v>
      </c>
      <c r="L134" s="26">
        <v>466.55409180644</v>
      </c>
      <c r="M134" s="27">
        <v>6.1115169719213921E-2</v>
      </c>
      <c r="N134" s="27">
        <v>75.105306650910876</v>
      </c>
      <c r="O134" s="25" t="s">
        <v>2540</v>
      </c>
    </row>
    <row r="135" spans="1:15" ht="20.100000000000001" customHeight="1">
      <c r="A135" s="25" t="s">
        <v>2841</v>
      </c>
      <c r="B135" s="342" t="s">
        <v>2842</v>
      </c>
      <c r="C135" s="343"/>
      <c r="D135" s="343"/>
      <c r="E135" s="343"/>
      <c r="F135" s="343"/>
      <c r="G135" s="25" t="s">
        <v>27</v>
      </c>
      <c r="H135" s="25" t="s">
        <v>2574</v>
      </c>
      <c r="I135" s="25" t="s">
        <v>35</v>
      </c>
      <c r="J135" s="26">
        <v>3</v>
      </c>
      <c r="K135" s="26">
        <v>153.97</v>
      </c>
      <c r="L135" s="26">
        <v>461.91</v>
      </c>
      <c r="M135" s="27">
        <v>6.0506827698585064E-2</v>
      </c>
      <c r="N135" s="27">
        <v>75.165813478609451</v>
      </c>
      <c r="O135" s="25" t="s">
        <v>2540</v>
      </c>
    </row>
    <row r="136" spans="1:15" ht="20.100000000000001" customHeight="1">
      <c r="A136" s="25" t="s">
        <v>2843</v>
      </c>
      <c r="B136" s="342" t="s">
        <v>2844</v>
      </c>
      <c r="C136" s="343"/>
      <c r="D136" s="343"/>
      <c r="E136" s="343"/>
      <c r="F136" s="343"/>
      <c r="G136" s="25" t="s">
        <v>14</v>
      </c>
      <c r="H136" s="25" t="s">
        <v>2574</v>
      </c>
      <c r="I136" s="25" t="s">
        <v>35</v>
      </c>
      <c r="J136" s="26">
        <v>2</v>
      </c>
      <c r="K136" s="26">
        <v>229.83</v>
      </c>
      <c r="L136" s="26">
        <v>459.66</v>
      </c>
      <c r="M136" s="27">
        <v>6.0212094174041719E-2</v>
      </c>
      <c r="N136" s="27">
        <v>75.226025572783485</v>
      </c>
      <c r="O136" s="25" t="s">
        <v>2540</v>
      </c>
    </row>
    <row r="137" spans="1:15" ht="15" customHeight="1">
      <c r="A137" s="25" t="s">
        <v>2845</v>
      </c>
      <c r="B137" s="342" t="s">
        <v>2846</v>
      </c>
      <c r="C137" s="343"/>
      <c r="D137" s="343"/>
      <c r="E137" s="343"/>
      <c r="F137" s="343"/>
      <c r="G137" s="25" t="s">
        <v>14</v>
      </c>
      <c r="H137" s="25" t="s">
        <v>2574</v>
      </c>
      <c r="I137" s="25" t="s">
        <v>75</v>
      </c>
      <c r="J137" s="26">
        <v>15.779258</v>
      </c>
      <c r="K137" s="26">
        <v>29.08</v>
      </c>
      <c r="L137" s="26">
        <v>458.86082263999998</v>
      </c>
      <c r="M137" s="27">
        <v>6.0107407791798143E-2</v>
      </c>
      <c r="N137" s="27">
        <v>75.286132872815486</v>
      </c>
      <c r="O137" s="25" t="s">
        <v>2540</v>
      </c>
    </row>
    <row r="138" spans="1:15" ht="27.95" customHeight="1">
      <c r="A138" s="25" t="s">
        <v>2847</v>
      </c>
      <c r="B138" s="342" t="s">
        <v>2848</v>
      </c>
      <c r="C138" s="343"/>
      <c r="D138" s="343"/>
      <c r="E138" s="343"/>
      <c r="F138" s="343"/>
      <c r="G138" s="25" t="s">
        <v>14</v>
      </c>
      <c r="H138" s="25" t="s">
        <v>2586</v>
      </c>
      <c r="I138" s="25" t="s">
        <v>15</v>
      </c>
      <c r="J138" s="26">
        <v>7620.9399262442803</v>
      </c>
      <c r="K138" s="26">
        <v>0.06</v>
      </c>
      <c r="L138" s="26">
        <v>457.25639557465678</v>
      </c>
      <c r="M138" s="27">
        <v>5.9897239594535329E-2</v>
      </c>
      <c r="N138" s="27">
        <v>75.346030584563337</v>
      </c>
      <c r="O138" s="25" t="s">
        <v>2540</v>
      </c>
    </row>
    <row r="139" spans="1:15" ht="27.95" customHeight="1">
      <c r="A139" s="25" t="s">
        <v>2849</v>
      </c>
      <c r="B139" s="342" t="s">
        <v>2850</v>
      </c>
      <c r="C139" s="343"/>
      <c r="D139" s="343"/>
      <c r="E139" s="343"/>
      <c r="F139" s="343"/>
      <c r="G139" s="25" t="s">
        <v>14</v>
      </c>
      <c r="H139" s="25" t="s">
        <v>2586</v>
      </c>
      <c r="I139" s="25" t="s">
        <v>15</v>
      </c>
      <c r="J139" s="26">
        <v>502.43809479999999</v>
      </c>
      <c r="K139" s="26">
        <v>0.91</v>
      </c>
      <c r="L139" s="26">
        <v>457.21866626799999</v>
      </c>
      <c r="M139" s="27">
        <v>5.9892297331633315E-2</v>
      </c>
      <c r="N139" s="27">
        <v>75.405923056604095</v>
      </c>
      <c r="O139" s="25" t="s">
        <v>2540</v>
      </c>
    </row>
    <row r="140" spans="1:15" ht="20.100000000000001" customHeight="1">
      <c r="A140" s="25" t="s">
        <v>2851</v>
      </c>
      <c r="B140" s="342" t="s">
        <v>2852</v>
      </c>
      <c r="C140" s="343"/>
      <c r="D140" s="343"/>
      <c r="E140" s="343"/>
      <c r="F140" s="343"/>
      <c r="G140" s="25" t="s">
        <v>14</v>
      </c>
      <c r="H140" s="25" t="s">
        <v>2574</v>
      </c>
      <c r="I140" s="25" t="s">
        <v>35</v>
      </c>
      <c r="J140" s="26">
        <v>1</v>
      </c>
      <c r="K140" s="26">
        <v>453.96</v>
      </c>
      <c r="L140" s="26">
        <v>453.96</v>
      </c>
      <c r="M140" s="27">
        <v>5.9465435911865247E-2</v>
      </c>
      <c r="N140" s="27">
        <v>75.46538849251597</v>
      </c>
      <c r="O140" s="25" t="s">
        <v>2540</v>
      </c>
    </row>
    <row r="141" spans="1:15" ht="20.100000000000001" customHeight="1">
      <c r="A141" s="25" t="s">
        <v>2853</v>
      </c>
      <c r="B141" s="342" t="s">
        <v>2854</v>
      </c>
      <c r="C141" s="343"/>
      <c r="D141" s="343"/>
      <c r="E141" s="343"/>
      <c r="F141" s="343"/>
      <c r="G141" s="25" t="s">
        <v>27</v>
      </c>
      <c r="H141" s="25" t="s">
        <v>2574</v>
      </c>
      <c r="I141" s="25" t="s">
        <v>35</v>
      </c>
      <c r="J141" s="26">
        <v>3</v>
      </c>
      <c r="K141" s="26">
        <v>150</v>
      </c>
      <c r="L141" s="26">
        <v>450</v>
      </c>
      <c r="M141" s="27">
        <v>5.8946704908668962E-2</v>
      </c>
      <c r="N141" s="27">
        <v>75.524335197424634</v>
      </c>
      <c r="O141" s="25" t="s">
        <v>2540</v>
      </c>
    </row>
    <row r="142" spans="1:15" ht="20.100000000000001" customHeight="1">
      <c r="A142" s="25" t="s">
        <v>2855</v>
      </c>
      <c r="B142" s="342" t="s">
        <v>2856</v>
      </c>
      <c r="C142" s="343"/>
      <c r="D142" s="343"/>
      <c r="E142" s="343"/>
      <c r="F142" s="343"/>
      <c r="G142" s="25" t="s">
        <v>14</v>
      </c>
      <c r="H142" s="25" t="s">
        <v>2574</v>
      </c>
      <c r="I142" s="25" t="s">
        <v>35</v>
      </c>
      <c r="J142" s="26">
        <v>4</v>
      </c>
      <c r="K142" s="26">
        <v>110.3</v>
      </c>
      <c r="L142" s="26">
        <v>441.2</v>
      </c>
      <c r="M142" s="27">
        <v>5.7793969346010547E-2</v>
      </c>
      <c r="N142" s="27">
        <v>75.582129166770642</v>
      </c>
      <c r="O142" s="25" t="s">
        <v>2540</v>
      </c>
    </row>
    <row r="143" spans="1:15" ht="15" customHeight="1">
      <c r="A143" s="25" t="s">
        <v>2857</v>
      </c>
      <c r="B143" s="342" t="s">
        <v>2858</v>
      </c>
      <c r="C143" s="343"/>
      <c r="D143" s="343"/>
      <c r="E143" s="343"/>
      <c r="F143" s="343"/>
      <c r="G143" s="25" t="s">
        <v>14</v>
      </c>
      <c r="H143" s="25" t="s">
        <v>2574</v>
      </c>
      <c r="I143" s="25" t="s">
        <v>35</v>
      </c>
      <c r="J143" s="26">
        <v>3</v>
      </c>
      <c r="K143" s="26">
        <v>139.15</v>
      </c>
      <c r="L143" s="26">
        <v>417.45</v>
      </c>
      <c r="M143" s="27">
        <v>5.4682893253608575E-2</v>
      </c>
      <c r="N143" s="27">
        <v>75.636812060024255</v>
      </c>
      <c r="O143" s="25" t="s">
        <v>2540</v>
      </c>
    </row>
    <row r="144" spans="1:15" ht="27.95" customHeight="1">
      <c r="A144" s="25" t="s">
        <v>2859</v>
      </c>
      <c r="B144" s="342" t="s">
        <v>2860</v>
      </c>
      <c r="C144" s="343"/>
      <c r="D144" s="343"/>
      <c r="E144" s="343"/>
      <c r="F144" s="343"/>
      <c r="G144" s="25" t="s">
        <v>14</v>
      </c>
      <c r="H144" s="25" t="s">
        <v>2586</v>
      </c>
      <c r="I144" s="25" t="s">
        <v>15</v>
      </c>
      <c r="J144" s="26">
        <v>704</v>
      </c>
      <c r="K144" s="26">
        <v>0.57999999999999996</v>
      </c>
      <c r="L144" s="26">
        <v>408.32</v>
      </c>
      <c r="M144" s="27">
        <v>5.3486930107350471E-2</v>
      </c>
      <c r="N144" s="27">
        <v>75.690298990131609</v>
      </c>
      <c r="O144" s="25" t="s">
        <v>2540</v>
      </c>
    </row>
    <row r="145" spans="1:15" ht="27.95" customHeight="1">
      <c r="A145" s="25" t="s">
        <v>2861</v>
      </c>
      <c r="B145" s="342" t="s">
        <v>2862</v>
      </c>
      <c r="C145" s="343"/>
      <c r="D145" s="343"/>
      <c r="E145" s="343"/>
      <c r="F145" s="343"/>
      <c r="G145" s="25" t="s">
        <v>14</v>
      </c>
      <c r="H145" s="25" t="s">
        <v>2586</v>
      </c>
      <c r="I145" s="25" t="s">
        <v>15</v>
      </c>
      <c r="J145" s="26">
        <v>502.61430675600002</v>
      </c>
      <c r="K145" s="26">
        <v>0.8</v>
      </c>
      <c r="L145" s="26">
        <v>402.09144540480003</v>
      </c>
      <c r="M145" s="27">
        <v>5.2671035063504276E-2</v>
      </c>
      <c r="N145" s="27">
        <v>75.742969835857679</v>
      </c>
      <c r="O145" s="25" t="s">
        <v>2540</v>
      </c>
    </row>
    <row r="146" spans="1:15" ht="15" customHeight="1">
      <c r="A146" s="25" t="s">
        <v>2863</v>
      </c>
      <c r="B146" s="342" t="s">
        <v>2864</v>
      </c>
      <c r="C146" s="343"/>
      <c r="D146" s="343"/>
      <c r="E146" s="343"/>
      <c r="F146" s="343"/>
      <c r="G146" s="25" t="s">
        <v>14</v>
      </c>
      <c r="H146" s="25" t="s">
        <v>2574</v>
      </c>
      <c r="I146" s="25" t="s">
        <v>35</v>
      </c>
      <c r="J146" s="26">
        <v>2</v>
      </c>
      <c r="K146" s="26">
        <v>191.08</v>
      </c>
      <c r="L146" s="26">
        <v>382.16</v>
      </c>
      <c r="M146" s="27">
        <v>5.0060161661993181E-2</v>
      </c>
      <c r="N146" s="27">
        <v>75.793029997519653</v>
      </c>
      <c r="O146" s="25" t="s">
        <v>2540</v>
      </c>
    </row>
    <row r="147" spans="1:15" ht="27.95" customHeight="1">
      <c r="A147" s="25" t="s">
        <v>2865</v>
      </c>
      <c r="B147" s="342" t="s">
        <v>2866</v>
      </c>
      <c r="C147" s="343"/>
      <c r="D147" s="343"/>
      <c r="E147" s="343"/>
      <c r="F147" s="343"/>
      <c r="G147" s="25" t="s">
        <v>14</v>
      </c>
      <c r="H147" s="25" t="s">
        <v>2586</v>
      </c>
      <c r="I147" s="25" t="s">
        <v>15</v>
      </c>
      <c r="J147" s="26">
        <v>595.12911475149997</v>
      </c>
      <c r="K147" s="26">
        <v>0.63</v>
      </c>
      <c r="L147" s="26">
        <v>374.93134229344503</v>
      </c>
      <c r="M147" s="27">
        <v>4.9113260433739689E-2</v>
      </c>
      <c r="N147" s="27">
        <v>75.842143082122789</v>
      </c>
      <c r="O147" s="25" t="s">
        <v>2540</v>
      </c>
    </row>
    <row r="148" spans="1:15" ht="20.100000000000001" customHeight="1">
      <c r="A148" s="25" t="s">
        <v>2867</v>
      </c>
      <c r="B148" s="342" t="s">
        <v>2868</v>
      </c>
      <c r="C148" s="343"/>
      <c r="D148" s="343"/>
      <c r="E148" s="343"/>
      <c r="F148" s="343"/>
      <c r="G148" s="25" t="s">
        <v>14</v>
      </c>
      <c r="H148" s="25" t="s">
        <v>2574</v>
      </c>
      <c r="I148" s="25" t="s">
        <v>35</v>
      </c>
      <c r="J148" s="26">
        <v>24</v>
      </c>
      <c r="K148" s="26">
        <v>15.58</v>
      </c>
      <c r="L148" s="26">
        <v>373.92</v>
      </c>
      <c r="M148" s="27">
        <v>4.898078199877666E-2</v>
      </c>
      <c r="N148" s="27">
        <v>75.891123864121553</v>
      </c>
      <c r="O148" s="25" t="s">
        <v>2540</v>
      </c>
    </row>
    <row r="149" spans="1:15" ht="20.100000000000001" customHeight="1">
      <c r="A149" s="25" t="s">
        <v>2869</v>
      </c>
      <c r="B149" s="342" t="s">
        <v>2870</v>
      </c>
      <c r="C149" s="343"/>
      <c r="D149" s="343"/>
      <c r="E149" s="343"/>
      <c r="F149" s="343"/>
      <c r="G149" s="25" t="s">
        <v>27</v>
      </c>
      <c r="H149" s="25" t="s">
        <v>2574</v>
      </c>
      <c r="I149" s="25" t="s">
        <v>35</v>
      </c>
      <c r="J149" s="26">
        <v>6</v>
      </c>
      <c r="K149" s="26">
        <v>61.9</v>
      </c>
      <c r="L149" s="26">
        <v>371.4</v>
      </c>
      <c r="M149" s="27">
        <v>4.8650680451288113E-2</v>
      </c>
      <c r="N149" s="27">
        <v>75.939774544572856</v>
      </c>
      <c r="O149" s="25" t="s">
        <v>2540</v>
      </c>
    </row>
    <row r="150" spans="1:15" ht="20.100000000000001" customHeight="1">
      <c r="A150" s="25" t="s">
        <v>2871</v>
      </c>
      <c r="B150" s="342" t="s">
        <v>2872</v>
      </c>
      <c r="C150" s="343"/>
      <c r="D150" s="343"/>
      <c r="E150" s="343"/>
      <c r="F150" s="343"/>
      <c r="G150" s="25" t="s">
        <v>14</v>
      </c>
      <c r="H150" s="25" t="s">
        <v>2574</v>
      </c>
      <c r="I150" s="25" t="s">
        <v>93</v>
      </c>
      <c r="J150" s="26">
        <v>4.33</v>
      </c>
      <c r="K150" s="26">
        <v>85.25</v>
      </c>
      <c r="L150" s="26">
        <v>369.13249999999999</v>
      </c>
      <c r="M150" s="27">
        <v>4.8353654554887215E-2</v>
      </c>
      <c r="N150" s="27">
        <v>75.988127871646043</v>
      </c>
      <c r="O150" s="25" t="s">
        <v>2540</v>
      </c>
    </row>
    <row r="151" spans="1:15" ht="20.100000000000001" customHeight="1">
      <c r="A151" s="25" t="s">
        <v>2873</v>
      </c>
      <c r="B151" s="342" t="s">
        <v>2874</v>
      </c>
      <c r="C151" s="343"/>
      <c r="D151" s="343"/>
      <c r="E151" s="343"/>
      <c r="F151" s="343"/>
      <c r="G151" s="25" t="s">
        <v>27</v>
      </c>
      <c r="H151" s="25" t="s">
        <v>2536</v>
      </c>
      <c r="I151" s="25" t="s">
        <v>35</v>
      </c>
      <c r="J151" s="26">
        <v>1</v>
      </c>
      <c r="K151" s="26">
        <v>364.87</v>
      </c>
      <c r="L151" s="26">
        <v>364.87</v>
      </c>
      <c r="M151" s="27">
        <v>4.7795298266724545E-2</v>
      </c>
      <c r="N151" s="27">
        <v>76.035923169912763</v>
      </c>
      <c r="O151" s="25" t="s">
        <v>2540</v>
      </c>
    </row>
    <row r="152" spans="1:15" ht="15" customHeight="1">
      <c r="A152" s="25" t="s">
        <v>2875</v>
      </c>
      <c r="B152" s="342" t="s">
        <v>2876</v>
      </c>
      <c r="C152" s="343"/>
      <c r="D152" s="343"/>
      <c r="E152" s="343"/>
      <c r="F152" s="343"/>
      <c r="G152" s="25" t="s">
        <v>14</v>
      </c>
      <c r="H152" s="25" t="s">
        <v>2574</v>
      </c>
      <c r="I152" s="25" t="s">
        <v>35</v>
      </c>
      <c r="J152" s="26">
        <v>7</v>
      </c>
      <c r="K152" s="26">
        <v>50.9</v>
      </c>
      <c r="L152" s="26">
        <v>356.3</v>
      </c>
      <c r="M152" s="27">
        <v>4.6672691019908334E-2</v>
      </c>
      <c r="N152" s="27">
        <v>76.08259586093267</v>
      </c>
      <c r="O152" s="25" t="s">
        <v>2540</v>
      </c>
    </row>
    <row r="153" spans="1:15" ht="15" customHeight="1">
      <c r="A153" s="25" t="s">
        <v>2877</v>
      </c>
      <c r="B153" s="342" t="s">
        <v>2878</v>
      </c>
      <c r="C153" s="343"/>
      <c r="D153" s="343"/>
      <c r="E153" s="343"/>
      <c r="F153" s="343"/>
      <c r="G153" s="25" t="s">
        <v>14</v>
      </c>
      <c r="H153" s="25" t="s">
        <v>2574</v>
      </c>
      <c r="I153" s="25" t="s">
        <v>93</v>
      </c>
      <c r="J153" s="26">
        <v>34.218800000000002</v>
      </c>
      <c r="K153" s="26">
        <v>10.36</v>
      </c>
      <c r="L153" s="26">
        <v>354.50676800000002</v>
      </c>
      <c r="M153" s="27">
        <v>4.6437790758715486E-2</v>
      </c>
      <c r="N153" s="27">
        <v>76.129034075059721</v>
      </c>
      <c r="O153" s="25" t="s">
        <v>2540</v>
      </c>
    </row>
    <row r="154" spans="1:15" ht="15" customHeight="1">
      <c r="A154" s="25" t="s">
        <v>2879</v>
      </c>
      <c r="B154" s="342" t="s">
        <v>2880</v>
      </c>
      <c r="C154" s="343"/>
      <c r="D154" s="343"/>
      <c r="E154" s="343"/>
      <c r="F154" s="343"/>
      <c r="G154" s="25" t="s">
        <v>14</v>
      </c>
      <c r="H154" s="25" t="s">
        <v>2574</v>
      </c>
      <c r="I154" s="25" t="s">
        <v>2686</v>
      </c>
      <c r="J154" s="26">
        <v>75.209868389999997</v>
      </c>
      <c r="K154" s="26">
        <v>4.63</v>
      </c>
      <c r="L154" s="26">
        <v>348.22169064569999</v>
      </c>
      <c r="M154" s="27">
        <v>4.5614491647310865E-2</v>
      </c>
      <c r="N154" s="27">
        <v>76.174648345244833</v>
      </c>
      <c r="O154" s="25" t="s">
        <v>2540</v>
      </c>
    </row>
    <row r="155" spans="1:15" ht="15" customHeight="1">
      <c r="A155" s="25" t="s">
        <v>2881</v>
      </c>
      <c r="B155" s="342" t="s">
        <v>2882</v>
      </c>
      <c r="C155" s="343"/>
      <c r="D155" s="343"/>
      <c r="E155" s="343"/>
      <c r="F155" s="343"/>
      <c r="G155" s="25" t="s">
        <v>14</v>
      </c>
      <c r="H155" s="25" t="s">
        <v>2574</v>
      </c>
      <c r="I155" s="25" t="s">
        <v>35</v>
      </c>
      <c r="J155" s="26">
        <v>1</v>
      </c>
      <c r="K155" s="26">
        <v>340.14</v>
      </c>
      <c r="L155" s="26">
        <v>340.14</v>
      </c>
      <c r="M155" s="27">
        <v>4.4555849350299243E-2</v>
      </c>
      <c r="N155" s="27">
        <v>76.219204194595136</v>
      </c>
      <c r="O155" s="25" t="s">
        <v>2540</v>
      </c>
    </row>
    <row r="156" spans="1:15" ht="15" customHeight="1">
      <c r="A156" s="25" t="s">
        <v>2883</v>
      </c>
      <c r="B156" s="342" t="s">
        <v>2884</v>
      </c>
      <c r="C156" s="343"/>
      <c r="D156" s="343"/>
      <c r="E156" s="343"/>
      <c r="F156" s="343"/>
      <c r="G156" s="25" t="s">
        <v>14</v>
      </c>
      <c r="H156" s="25" t="s">
        <v>2574</v>
      </c>
      <c r="I156" s="25" t="s">
        <v>2686</v>
      </c>
      <c r="J156" s="26">
        <v>69.617599999999996</v>
      </c>
      <c r="K156" s="26">
        <v>4.6900000000000004</v>
      </c>
      <c r="L156" s="26">
        <v>326.50654400000002</v>
      </c>
      <c r="M156" s="27">
        <v>4.2769966444260753E-2</v>
      </c>
      <c r="N156" s="27">
        <v>76.261974613750084</v>
      </c>
      <c r="O156" s="25" t="s">
        <v>2540</v>
      </c>
    </row>
    <row r="157" spans="1:15" ht="20.100000000000001" customHeight="1">
      <c r="A157" s="25" t="s">
        <v>2885</v>
      </c>
      <c r="B157" s="342" t="s">
        <v>2886</v>
      </c>
      <c r="C157" s="343"/>
      <c r="D157" s="343"/>
      <c r="E157" s="343"/>
      <c r="F157" s="343"/>
      <c r="G157" s="25" t="s">
        <v>27</v>
      </c>
      <c r="H157" s="25" t="s">
        <v>2574</v>
      </c>
      <c r="I157" s="25" t="s">
        <v>35</v>
      </c>
      <c r="J157" s="26">
        <v>24</v>
      </c>
      <c r="K157" s="26">
        <v>13.3</v>
      </c>
      <c r="L157" s="26">
        <v>319.2</v>
      </c>
      <c r="M157" s="27">
        <v>4.1812862681882515E-2</v>
      </c>
      <c r="N157" s="27">
        <v>76.303787476431964</v>
      </c>
      <c r="O157" s="25" t="s">
        <v>2540</v>
      </c>
    </row>
    <row r="158" spans="1:15" ht="15" customHeight="1">
      <c r="A158" s="25" t="s">
        <v>2887</v>
      </c>
      <c r="B158" s="342" t="s">
        <v>2888</v>
      </c>
      <c r="C158" s="343"/>
      <c r="D158" s="343"/>
      <c r="E158" s="343"/>
      <c r="F158" s="343"/>
      <c r="G158" s="25" t="s">
        <v>14</v>
      </c>
      <c r="H158" s="25" t="s">
        <v>2574</v>
      </c>
      <c r="I158" s="25" t="s">
        <v>35</v>
      </c>
      <c r="J158" s="26">
        <v>5.5452496368000004</v>
      </c>
      <c r="K158" s="26">
        <v>56.66</v>
      </c>
      <c r="L158" s="26">
        <v>314.19384442108799</v>
      </c>
      <c r="M158" s="27">
        <v>4.1157092958244712E-2</v>
      </c>
      <c r="N158" s="27">
        <v>76.344944065799197</v>
      </c>
      <c r="O158" s="25" t="s">
        <v>2540</v>
      </c>
    </row>
    <row r="159" spans="1:15" ht="27.95" customHeight="1">
      <c r="A159" s="25" t="s">
        <v>2889</v>
      </c>
      <c r="B159" s="342" t="s">
        <v>2890</v>
      </c>
      <c r="C159" s="343"/>
      <c r="D159" s="343"/>
      <c r="E159" s="343"/>
      <c r="F159" s="343"/>
      <c r="G159" s="25" t="s">
        <v>14</v>
      </c>
      <c r="H159" s="25" t="s">
        <v>2586</v>
      </c>
      <c r="I159" s="25" t="s">
        <v>15</v>
      </c>
      <c r="J159" s="26">
        <v>502.43809479999999</v>
      </c>
      <c r="K159" s="26">
        <v>0.62</v>
      </c>
      <c r="L159" s="26">
        <v>311.51161877599998</v>
      </c>
      <c r="M159" s="27">
        <v>4.0805741039134778E-2</v>
      </c>
      <c r="N159" s="27">
        <v>76.385749594790539</v>
      </c>
      <c r="O159" s="25" t="s">
        <v>2540</v>
      </c>
    </row>
    <row r="160" spans="1:15" ht="15" customHeight="1">
      <c r="A160" s="25" t="s">
        <v>2891</v>
      </c>
      <c r="B160" s="342" t="s">
        <v>2892</v>
      </c>
      <c r="C160" s="343"/>
      <c r="D160" s="343"/>
      <c r="E160" s="343"/>
      <c r="F160" s="343"/>
      <c r="G160" s="25" t="s">
        <v>14</v>
      </c>
      <c r="H160" s="25" t="s">
        <v>2574</v>
      </c>
      <c r="I160" s="25" t="s">
        <v>93</v>
      </c>
      <c r="J160" s="26">
        <v>8</v>
      </c>
      <c r="K160" s="26">
        <v>38.630000000000003</v>
      </c>
      <c r="L160" s="26">
        <v>309.04000000000002</v>
      </c>
      <c r="M160" s="27">
        <v>4.0481977077722352E-2</v>
      </c>
      <c r="N160" s="27">
        <v>76.426231571868257</v>
      </c>
      <c r="O160" s="25" t="s">
        <v>2540</v>
      </c>
    </row>
    <row r="161" spans="1:15" ht="15" customHeight="1">
      <c r="A161" s="25" t="s">
        <v>2893</v>
      </c>
      <c r="B161" s="342" t="s">
        <v>2894</v>
      </c>
      <c r="C161" s="343"/>
      <c r="D161" s="343"/>
      <c r="E161" s="343"/>
      <c r="F161" s="343"/>
      <c r="G161" s="25" t="s">
        <v>14</v>
      </c>
      <c r="H161" s="25" t="s">
        <v>2536</v>
      </c>
      <c r="I161" s="25" t="s">
        <v>2895</v>
      </c>
      <c r="J161" s="26">
        <v>343.12836772834999</v>
      </c>
      <c r="K161" s="26">
        <v>0.9</v>
      </c>
      <c r="L161" s="26">
        <v>308.81553095551499</v>
      </c>
      <c r="M161" s="27">
        <v>4.0452573276552592E-2</v>
      </c>
      <c r="N161" s="27">
        <v>76.466684730556906</v>
      </c>
      <c r="O161" s="25" t="s">
        <v>2540</v>
      </c>
    </row>
    <row r="162" spans="1:15" ht="15" customHeight="1">
      <c r="A162" s="25" t="s">
        <v>2896</v>
      </c>
      <c r="B162" s="342" t="s">
        <v>2897</v>
      </c>
      <c r="C162" s="343"/>
      <c r="D162" s="343"/>
      <c r="E162" s="343"/>
      <c r="F162" s="343"/>
      <c r="G162" s="25" t="s">
        <v>14</v>
      </c>
      <c r="H162" s="25" t="s">
        <v>2574</v>
      </c>
      <c r="I162" s="25" t="s">
        <v>35</v>
      </c>
      <c r="J162" s="26">
        <v>102.04519999999999</v>
      </c>
      <c r="K162" s="26">
        <v>3.01</v>
      </c>
      <c r="L162" s="26">
        <v>307.15605199999999</v>
      </c>
      <c r="M162" s="27">
        <v>4.0235193684790616E-2</v>
      </c>
      <c r="N162" s="27">
        <v>76.50692044140078</v>
      </c>
      <c r="O162" s="25" t="s">
        <v>2540</v>
      </c>
    </row>
    <row r="163" spans="1:15" ht="15" customHeight="1">
      <c r="A163" s="25" t="s">
        <v>2898</v>
      </c>
      <c r="B163" s="342" t="s">
        <v>2899</v>
      </c>
      <c r="C163" s="343"/>
      <c r="D163" s="343"/>
      <c r="E163" s="343"/>
      <c r="F163" s="343"/>
      <c r="G163" s="25" t="s">
        <v>14</v>
      </c>
      <c r="H163" s="25" t="s">
        <v>2574</v>
      </c>
      <c r="I163" s="25" t="s">
        <v>93</v>
      </c>
      <c r="J163" s="26">
        <v>76.824179999999998</v>
      </c>
      <c r="K163" s="26">
        <v>3.94</v>
      </c>
      <c r="L163" s="26">
        <v>302.6872692</v>
      </c>
      <c r="M163" s="27">
        <v>3.9649815860318322E-2</v>
      </c>
      <c r="N163" s="27">
        <v>76.546570614975906</v>
      </c>
      <c r="O163" s="25" t="s">
        <v>2540</v>
      </c>
    </row>
    <row r="164" spans="1:15" ht="15" customHeight="1">
      <c r="A164" s="25" t="s">
        <v>2900</v>
      </c>
      <c r="B164" s="342" t="s">
        <v>2901</v>
      </c>
      <c r="C164" s="343"/>
      <c r="D164" s="343"/>
      <c r="E164" s="343"/>
      <c r="F164" s="343"/>
      <c r="G164" s="25" t="s">
        <v>14</v>
      </c>
      <c r="H164" s="25" t="s">
        <v>2574</v>
      </c>
      <c r="I164" s="25" t="s">
        <v>35</v>
      </c>
      <c r="J164" s="26">
        <v>8</v>
      </c>
      <c r="K164" s="26">
        <v>37.06</v>
      </c>
      <c r="L164" s="26">
        <v>296.48</v>
      </c>
      <c r="M164" s="27">
        <v>3.8836709047382609E-2</v>
      </c>
      <c r="N164" s="27">
        <v>76.585407324023294</v>
      </c>
      <c r="O164" s="25" t="s">
        <v>2540</v>
      </c>
    </row>
    <row r="165" spans="1:15" ht="20.100000000000001" customHeight="1">
      <c r="A165" s="25" t="s">
        <v>2902</v>
      </c>
      <c r="B165" s="342" t="s">
        <v>2903</v>
      </c>
      <c r="C165" s="343"/>
      <c r="D165" s="343"/>
      <c r="E165" s="343"/>
      <c r="F165" s="343"/>
      <c r="G165" s="25" t="s">
        <v>14</v>
      </c>
      <c r="H165" s="25" t="s">
        <v>2904</v>
      </c>
      <c r="I165" s="25" t="s">
        <v>35</v>
      </c>
      <c r="J165" s="26">
        <v>1.4301068799999999E-4</v>
      </c>
      <c r="K165" s="26">
        <v>2041345.16</v>
      </c>
      <c r="L165" s="26">
        <v>291.9341757770701</v>
      </c>
      <c r="M165" s="27">
        <v>3.8241239360636545E-2</v>
      </c>
      <c r="N165" s="27">
        <v>76.623648016387719</v>
      </c>
      <c r="O165" s="25" t="s">
        <v>2540</v>
      </c>
    </row>
    <row r="166" spans="1:15" ht="27.95" customHeight="1">
      <c r="A166" s="25" t="s">
        <v>2905</v>
      </c>
      <c r="B166" s="342" t="s">
        <v>2906</v>
      </c>
      <c r="C166" s="343"/>
      <c r="D166" s="343"/>
      <c r="E166" s="343"/>
      <c r="F166" s="343"/>
      <c r="G166" s="25" t="s">
        <v>14</v>
      </c>
      <c r="H166" s="25" t="s">
        <v>2586</v>
      </c>
      <c r="I166" s="25" t="s">
        <v>15</v>
      </c>
      <c r="J166" s="26">
        <v>528</v>
      </c>
      <c r="K166" s="26">
        <v>0.55000000000000004</v>
      </c>
      <c r="L166" s="26">
        <v>290.39999999999998</v>
      </c>
      <c r="M166" s="27">
        <v>3.8040273567727698E-2</v>
      </c>
      <c r="N166" s="27">
        <v>76.661688289955435</v>
      </c>
      <c r="O166" s="25" t="s">
        <v>2540</v>
      </c>
    </row>
    <row r="167" spans="1:15" ht="20.100000000000001" customHeight="1">
      <c r="A167" s="25" t="s">
        <v>2907</v>
      </c>
      <c r="B167" s="342" t="s">
        <v>2908</v>
      </c>
      <c r="C167" s="343"/>
      <c r="D167" s="343"/>
      <c r="E167" s="343"/>
      <c r="F167" s="343"/>
      <c r="G167" s="25" t="s">
        <v>14</v>
      </c>
      <c r="H167" s="25" t="s">
        <v>2574</v>
      </c>
      <c r="I167" s="25" t="s">
        <v>28</v>
      </c>
      <c r="J167" s="26">
        <v>15.34756</v>
      </c>
      <c r="K167" s="26">
        <v>18.84</v>
      </c>
      <c r="L167" s="26">
        <v>289.14803039999998</v>
      </c>
      <c r="M167" s="27">
        <v>3.7876274717581426E-2</v>
      </c>
      <c r="N167" s="27">
        <v>76.699564822676194</v>
      </c>
      <c r="O167" s="25" t="s">
        <v>2540</v>
      </c>
    </row>
    <row r="168" spans="1:15" ht="15" customHeight="1">
      <c r="A168" s="25" t="s">
        <v>2909</v>
      </c>
      <c r="B168" s="342" t="s">
        <v>2910</v>
      </c>
      <c r="C168" s="343"/>
      <c r="D168" s="343"/>
      <c r="E168" s="343"/>
      <c r="F168" s="343"/>
      <c r="G168" s="25" t="s">
        <v>14</v>
      </c>
      <c r="H168" s="25" t="s">
        <v>2574</v>
      </c>
      <c r="I168" s="25" t="s">
        <v>35</v>
      </c>
      <c r="J168" s="26">
        <v>12</v>
      </c>
      <c r="K168" s="26">
        <v>23.85</v>
      </c>
      <c r="L168" s="26">
        <v>286.2</v>
      </c>
      <c r="M168" s="27">
        <v>3.7490104321913457E-2</v>
      </c>
      <c r="N168" s="27">
        <v>76.737054926998113</v>
      </c>
      <c r="O168" s="25" t="s">
        <v>2540</v>
      </c>
    </row>
    <row r="169" spans="1:15" ht="15" customHeight="1">
      <c r="A169" s="25" t="s">
        <v>2911</v>
      </c>
      <c r="B169" s="342" t="s">
        <v>2912</v>
      </c>
      <c r="C169" s="343"/>
      <c r="D169" s="343"/>
      <c r="E169" s="343"/>
      <c r="F169" s="343"/>
      <c r="G169" s="25" t="s">
        <v>14</v>
      </c>
      <c r="H169" s="25" t="s">
        <v>2574</v>
      </c>
      <c r="I169" s="25" t="s">
        <v>35</v>
      </c>
      <c r="J169" s="26">
        <v>11</v>
      </c>
      <c r="K169" s="26">
        <v>25.89</v>
      </c>
      <c r="L169" s="26">
        <v>284.79000000000002</v>
      </c>
      <c r="M169" s="27">
        <v>3.7305404646532966E-2</v>
      </c>
      <c r="N169" s="27">
        <v>76.77436033164463</v>
      </c>
      <c r="O169" s="25" t="s">
        <v>2540</v>
      </c>
    </row>
    <row r="170" spans="1:15" ht="15" customHeight="1">
      <c r="A170" s="25" t="s">
        <v>2913</v>
      </c>
      <c r="B170" s="342" t="s">
        <v>2914</v>
      </c>
      <c r="C170" s="343"/>
      <c r="D170" s="343"/>
      <c r="E170" s="343"/>
      <c r="F170" s="343"/>
      <c r="G170" s="25" t="s">
        <v>14</v>
      </c>
      <c r="H170" s="25" t="s">
        <v>2574</v>
      </c>
      <c r="I170" s="25" t="s">
        <v>35</v>
      </c>
      <c r="J170" s="26">
        <v>10</v>
      </c>
      <c r="K170" s="26">
        <v>27.5</v>
      </c>
      <c r="L170" s="26">
        <v>275</v>
      </c>
      <c r="M170" s="27">
        <v>3.6022986333075477E-2</v>
      </c>
      <c r="N170" s="27">
        <v>76.81038331797771</v>
      </c>
      <c r="O170" s="25" t="s">
        <v>2540</v>
      </c>
    </row>
    <row r="171" spans="1:15" ht="20.100000000000001" customHeight="1">
      <c r="A171" s="25" t="s">
        <v>2915</v>
      </c>
      <c r="B171" s="342" t="s">
        <v>2916</v>
      </c>
      <c r="C171" s="343"/>
      <c r="D171" s="343"/>
      <c r="E171" s="343"/>
      <c r="F171" s="343"/>
      <c r="G171" s="25" t="s">
        <v>14</v>
      </c>
      <c r="H171" s="25" t="s">
        <v>2574</v>
      </c>
      <c r="I171" s="25" t="s">
        <v>35</v>
      </c>
      <c r="J171" s="26">
        <v>4</v>
      </c>
      <c r="K171" s="26">
        <v>66.44</v>
      </c>
      <c r="L171" s="26">
        <v>265.76</v>
      </c>
      <c r="M171" s="27">
        <v>3.4812613992284143E-2</v>
      </c>
      <c r="N171" s="27">
        <v>76.845195931970011</v>
      </c>
      <c r="O171" s="25" t="s">
        <v>2540</v>
      </c>
    </row>
    <row r="172" spans="1:15" ht="15" customHeight="1">
      <c r="A172" s="25" t="s">
        <v>2917</v>
      </c>
      <c r="B172" s="342" t="s">
        <v>2918</v>
      </c>
      <c r="C172" s="343"/>
      <c r="D172" s="343"/>
      <c r="E172" s="343"/>
      <c r="F172" s="343"/>
      <c r="G172" s="25" t="s">
        <v>14</v>
      </c>
      <c r="H172" s="25" t="s">
        <v>2574</v>
      </c>
      <c r="I172" s="25" t="s">
        <v>2919</v>
      </c>
      <c r="J172" s="26">
        <v>14.164680000000001</v>
      </c>
      <c r="K172" s="26">
        <v>18.61</v>
      </c>
      <c r="L172" s="26">
        <v>263.6046948</v>
      </c>
      <c r="M172" s="27">
        <v>3.4530284793145211E-2</v>
      </c>
      <c r="N172" s="27">
        <v>76.879725601778716</v>
      </c>
      <c r="O172" s="25" t="s">
        <v>2540</v>
      </c>
    </row>
    <row r="173" spans="1:15" ht="20.100000000000001" customHeight="1">
      <c r="A173" s="25" t="s">
        <v>2920</v>
      </c>
      <c r="B173" s="342" t="s">
        <v>2921</v>
      </c>
      <c r="C173" s="343"/>
      <c r="D173" s="343"/>
      <c r="E173" s="343"/>
      <c r="F173" s="343"/>
      <c r="G173" s="25" t="s">
        <v>14</v>
      </c>
      <c r="H173" s="25" t="s">
        <v>2574</v>
      </c>
      <c r="I173" s="25" t="s">
        <v>75</v>
      </c>
      <c r="J173" s="26">
        <v>11.157012</v>
      </c>
      <c r="K173" s="26">
        <v>22.68</v>
      </c>
      <c r="L173" s="26">
        <v>253.04103215999999</v>
      </c>
      <c r="M173" s="27">
        <v>3.3146522338934517E-2</v>
      </c>
      <c r="N173" s="27">
        <v>76.912871988912258</v>
      </c>
      <c r="O173" s="25" t="s">
        <v>2540</v>
      </c>
    </row>
    <row r="174" spans="1:15" ht="20.100000000000001" customHeight="1">
      <c r="A174" s="25" t="s">
        <v>2922</v>
      </c>
      <c r="B174" s="342" t="s">
        <v>2923</v>
      </c>
      <c r="C174" s="343"/>
      <c r="D174" s="343"/>
      <c r="E174" s="343"/>
      <c r="F174" s="343"/>
      <c r="G174" s="25" t="s">
        <v>14</v>
      </c>
      <c r="H174" s="25" t="s">
        <v>2574</v>
      </c>
      <c r="I174" s="25" t="s">
        <v>35</v>
      </c>
      <c r="J174" s="26">
        <v>97.817999999999998</v>
      </c>
      <c r="K174" s="26">
        <v>2.58</v>
      </c>
      <c r="L174" s="26">
        <v>252.37044</v>
      </c>
      <c r="M174" s="27">
        <v>3.305867967633544E-2</v>
      </c>
      <c r="N174" s="27">
        <v>76.94593061095182</v>
      </c>
      <c r="O174" s="25" t="s">
        <v>2540</v>
      </c>
    </row>
    <row r="175" spans="1:15" ht="15" customHeight="1">
      <c r="A175" s="25" t="s">
        <v>2924</v>
      </c>
      <c r="B175" s="342" t="s">
        <v>2925</v>
      </c>
      <c r="C175" s="343"/>
      <c r="D175" s="343"/>
      <c r="E175" s="343"/>
      <c r="F175" s="343"/>
      <c r="G175" s="25" t="s">
        <v>14</v>
      </c>
      <c r="H175" s="25" t="s">
        <v>2574</v>
      </c>
      <c r="I175" s="25" t="s">
        <v>93</v>
      </c>
      <c r="J175" s="26">
        <v>35.246420000000001</v>
      </c>
      <c r="K175" s="26">
        <v>7.12</v>
      </c>
      <c r="L175" s="26">
        <v>250.9545104</v>
      </c>
      <c r="M175" s="27">
        <v>3.2873203266773988E-2</v>
      </c>
      <c r="N175" s="27">
        <v>76.978803223389235</v>
      </c>
      <c r="O175" s="25" t="s">
        <v>2540</v>
      </c>
    </row>
    <row r="176" spans="1:15" ht="20.100000000000001" customHeight="1">
      <c r="A176" s="25" t="s">
        <v>2926</v>
      </c>
      <c r="B176" s="342" t="s">
        <v>2927</v>
      </c>
      <c r="C176" s="343"/>
      <c r="D176" s="343"/>
      <c r="E176" s="343"/>
      <c r="F176" s="343"/>
      <c r="G176" s="25" t="s">
        <v>14</v>
      </c>
      <c r="H176" s="25" t="s">
        <v>2574</v>
      </c>
      <c r="I176" s="25" t="s">
        <v>75</v>
      </c>
      <c r="J176" s="26">
        <v>28.908000000000001</v>
      </c>
      <c r="K176" s="26">
        <v>8.61</v>
      </c>
      <c r="L176" s="26">
        <v>248.89787999999999</v>
      </c>
      <c r="M176" s="27">
        <v>3.2603799743896218E-2</v>
      </c>
      <c r="N176" s="27">
        <v>77.011407300837575</v>
      </c>
      <c r="O176" s="25" t="s">
        <v>2540</v>
      </c>
    </row>
    <row r="177" spans="1:15" ht="15" customHeight="1">
      <c r="A177" s="25" t="s">
        <v>2928</v>
      </c>
      <c r="B177" s="342" t="s">
        <v>2929</v>
      </c>
      <c r="C177" s="343"/>
      <c r="D177" s="343"/>
      <c r="E177" s="343"/>
      <c r="F177" s="343"/>
      <c r="G177" s="25" t="s">
        <v>14</v>
      </c>
      <c r="H177" s="25" t="s">
        <v>2574</v>
      </c>
      <c r="I177" s="25" t="s">
        <v>75</v>
      </c>
      <c r="J177" s="26">
        <v>2.2347899999999998</v>
      </c>
      <c r="K177" s="26">
        <v>111.3</v>
      </c>
      <c r="L177" s="26">
        <v>248.73212699999999</v>
      </c>
      <c r="M177" s="27">
        <v>3.258208731461016E-2</v>
      </c>
      <c r="N177" s="27">
        <v>77.043989109530784</v>
      </c>
      <c r="O177" s="25" t="s">
        <v>2540</v>
      </c>
    </row>
    <row r="178" spans="1:15" ht="15" customHeight="1">
      <c r="A178" s="25" t="s">
        <v>2930</v>
      </c>
      <c r="B178" s="342" t="s">
        <v>2931</v>
      </c>
      <c r="C178" s="343"/>
      <c r="D178" s="343"/>
      <c r="E178" s="343"/>
      <c r="F178" s="343"/>
      <c r="G178" s="25" t="s">
        <v>14</v>
      </c>
      <c r="H178" s="25" t="s">
        <v>2574</v>
      </c>
      <c r="I178" s="25" t="s">
        <v>35</v>
      </c>
      <c r="J178" s="26">
        <v>145.32</v>
      </c>
      <c r="K178" s="26">
        <v>1.7</v>
      </c>
      <c r="L178" s="26">
        <v>247.04400000000001</v>
      </c>
      <c r="M178" s="27">
        <v>3.2360955038793812E-2</v>
      </c>
      <c r="N178" s="27">
        <v>77.076349540598855</v>
      </c>
      <c r="O178" s="25" t="s">
        <v>2540</v>
      </c>
    </row>
    <row r="179" spans="1:15" ht="20.100000000000001" customHeight="1">
      <c r="A179" s="25" t="s">
        <v>2932</v>
      </c>
      <c r="B179" s="342" t="s">
        <v>2933</v>
      </c>
      <c r="C179" s="343"/>
      <c r="D179" s="343"/>
      <c r="E179" s="343"/>
      <c r="F179" s="343"/>
      <c r="G179" s="25" t="s">
        <v>14</v>
      </c>
      <c r="H179" s="25" t="s">
        <v>2574</v>
      </c>
      <c r="I179" s="25" t="s">
        <v>35</v>
      </c>
      <c r="J179" s="26">
        <v>5</v>
      </c>
      <c r="K179" s="26">
        <v>48.94</v>
      </c>
      <c r="L179" s="26">
        <v>244.7</v>
      </c>
      <c r="M179" s="27">
        <v>3.2053908202558434E-2</v>
      </c>
      <c r="N179" s="27">
        <v>77.108403448801425</v>
      </c>
      <c r="O179" s="25" t="s">
        <v>2540</v>
      </c>
    </row>
    <row r="180" spans="1:15" ht="20.100000000000001" customHeight="1">
      <c r="A180" s="25" t="s">
        <v>2934</v>
      </c>
      <c r="B180" s="342" t="s">
        <v>2935</v>
      </c>
      <c r="C180" s="343"/>
      <c r="D180" s="343"/>
      <c r="E180" s="343"/>
      <c r="F180" s="343"/>
      <c r="G180" s="25" t="s">
        <v>14</v>
      </c>
      <c r="H180" s="25" t="s">
        <v>2577</v>
      </c>
      <c r="I180" s="25" t="s">
        <v>15</v>
      </c>
      <c r="J180" s="26">
        <v>18.9230715144</v>
      </c>
      <c r="K180" s="26">
        <v>12.84</v>
      </c>
      <c r="L180" s="26">
        <v>242.972238244896</v>
      </c>
      <c r="M180" s="27">
        <v>3.182758406404599E-2</v>
      </c>
      <c r="N180" s="27">
        <v>77.140230739671779</v>
      </c>
      <c r="O180" s="25" t="s">
        <v>2540</v>
      </c>
    </row>
    <row r="181" spans="1:15" ht="15" customHeight="1">
      <c r="A181" s="25" t="s">
        <v>2936</v>
      </c>
      <c r="B181" s="342" t="s">
        <v>2937</v>
      </c>
      <c r="C181" s="343"/>
      <c r="D181" s="343"/>
      <c r="E181" s="343"/>
      <c r="F181" s="343"/>
      <c r="G181" s="25" t="s">
        <v>14</v>
      </c>
      <c r="H181" s="25" t="s">
        <v>2574</v>
      </c>
      <c r="I181" s="25" t="s">
        <v>35</v>
      </c>
      <c r="J181" s="26">
        <v>35</v>
      </c>
      <c r="K181" s="26">
        <v>6.84</v>
      </c>
      <c r="L181" s="26">
        <v>239.4</v>
      </c>
      <c r="M181" s="27">
        <v>3.135964701141189E-2</v>
      </c>
      <c r="N181" s="27">
        <v>77.171590386683178</v>
      </c>
      <c r="O181" s="25" t="s">
        <v>2540</v>
      </c>
    </row>
    <row r="182" spans="1:15" ht="15" customHeight="1">
      <c r="A182" s="25" t="s">
        <v>2938</v>
      </c>
      <c r="B182" s="342" t="s">
        <v>2939</v>
      </c>
      <c r="C182" s="343"/>
      <c r="D182" s="343"/>
      <c r="E182" s="343"/>
      <c r="F182" s="343"/>
      <c r="G182" s="25" t="s">
        <v>14</v>
      </c>
      <c r="H182" s="25" t="s">
        <v>2574</v>
      </c>
      <c r="I182" s="25" t="s">
        <v>2822</v>
      </c>
      <c r="J182" s="26">
        <v>12.140332000000001</v>
      </c>
      <c r="K182" s="26">
        <v>18.93</v>
      </c>
      <c r="L182" s="26">
        <v>229.81648476000001</v>
      </c>
      <c r="M182" s="27">
        <v>3.0104276689545198E-2</v>
      </c>
      <c r="N182" s="27">
        <v>77.201695123843436</v>
      </c>
      <c r="O182" s="25" t="s">
        <v>2540</v>
      </c>
    </row>
    <row r="183" spans="1:15" ht="15" customHeight="1">
      <c r="A183" s="25" t="s">
        <v>2940</v>
      </c>
      <c r="B183" s="342" t="s">
        <v>2941</v>
      </c>
      <c r="C183" s="343"/>
      <c r="D183" s="343"/>
      <c r="E183" s="343"/>
      <c r="F183" s="343"/>
      <c r="G183" s="25" t="s">
        <v>14</v>
      </c>
      <c r="H183" s="25" t="s">
        <v>2574</v>
      </c>
      <c r="I183" s="25" t="s">
        <v>35</v>
      </c>
      <c r="J183" s="26">
        <v>15.366460999999999</v>
      </c>
      <c r="K183" s="26">
        <v>14.92</v>
      </c>
      <c r="L183" s="26">
        <v>229.26759812</v>
      </c>
      <c r="M183" s="27">
        <v>3.0032376558886548E-2</v>
      </c>
      <c r="N183" s="27">
        <v>77.231727815031007</v>
      </c>
      <c r="O183" s="25" t="s">
        <v>2540</v>
      </c>
    </row>
    <row r="184" spans="1:15" ht="20.100000000000001" customHeight="1">
      <c r="A184" s="25" t="s">
        <v>2942</v>
      </c>
      <c r="B184" s="342" t="s">
        <v>2943</v>
      </c>
      <c r="C184" s="343"/>
      <c r="D184" s="343"/>
      <c r="E184" s="343"/>
      <c r="F184" s="343"/>
      <c r="G184" s="25" t="s">
        <v>14</v>
      </c>
      <c r="H184" s="25" t="s">
        <v>2574</v>
      </c>
      <c r="I184" s="25" t="s">
        <v>28</v>
      </c>
      <c r="J184" s="26">
        <v>0.48</v>
      </c>
      <c r="K184" s="26">
        <v>468.42</v>
      </c>
      <c r="L184" s="26">
        <v>224.8416</v>
      </c>
      <c r="M184" s="27">
        <v>2.9452603214206629E-2</v>
      </c>
      <c r="N184" s="27">
        <v>77.261180208656924</v>
      </c>
      <c r="O184" s="25" t="s">
        <v>2540</v>
      </c>
    </row>
    <row r="185" spans="1:15" ht="20.100000000000001" customHeight="1">
      <c r="A185" s="25" t="s">
        <v>2944</v>
      </c>
      <c r="B185" s="342" t="s">
        <v>2945</v>
      </c>
      <c r="C185" s="343"/>
      <c r="D185" s="343"/>
      <c r="E185" s="343"/>
      <c r="F185" s="343"/>
      <c r="G185" s="25" t="s">
        <v>14</v>
      </c>
      <c r="H185" s="25" t="s">
        <v>2574</v>
      </c>
      <c r="I185" s="25" t="s">
        <v>93</v>
      </c>
      <c r="J185" s="26">
        <v>69.468000000000004</v>
      </c>
      <c r="K185" s="26">
        <v>3.16</v>
      </c>
      <c r="L185" s="26">
        <v>219.51888</v>
      </c>
      <c r="M185" s="27">
        <v>2.8755365869425582E-2</v>
      </c>
      <c r="N185" s="27">
        <v>77.289935721238152</v>
      </c>
      <c r="O185" s="25" t="s">
        <v>2540</v>
      </c>
    </row>
    <row r="186" spans="1:15" ht="20.100000000000001" customHeight="1">
      <c r="A186" s="25" t="s">
        <v>2946</v>
      </c>
      <c r="B186" s="342" t="s">
        <v>2947</v>
      </c>
      <c r="C186" s="343"/>
      <c r="D186" s="343"/>
      <c r="E186" s="343"/>
      <c r="F186" s="343"/>
      <c r="G186" s="25" t="s">
        <v>14</v>
      </c>
      <c r="H186" s="25" t="s">
        <v>2574</v>
      </c>
      <c r="I186" s="25" t="s">
        <v>2686</v>
      </c>
      <c r="J186" s="26">
        <v>46.587960000000002</v>
      </c>
      <c r="K186" s="26">
        <v>4.71</v>
      </c>
      <c r="L186" s="26">
        <v>219.4292916</v>
      </c>
      <c r="M186" s="27">
        <v>2.8743630445029939E-2</v>
      </c>
      <c r="N186" s="27">
        <v>77.318679444478406</v>
      </c>
      <c r="O186" s="25" t="s">
        <v>2540</v>
      </c>
    </row>
    <row r="187" spans="1:15" ht="15" customHeight="1">
      <c r="A187" s="25" t="s">
        <v>2948</v>
      </c>
      <c r="B187" s="342" t="s">
        <v>2949</v>
      </c>
      <c r="C187" s="343"/>
      <c r="D187" s="343"/>
      <c r="E187" s="343"/>
      <c r="F187" s="343"/>
      <c r="G187" s="25" t="s">
        <v>14</v>
      </c>
      <c r="H187" s="25" t="s">
        <v>2574</v>
      </c>
      <c r="I187" s="25" t="s">
        <v>2919</v>
      </c>
      <c r="J187" s="26">
        <v>23.57469</v>
      </c>
      <c r="K187" s="26">
        <v>9.2899999999999991</v>
      </c>
      <c r="L187" s="26">
        <v>219.0088701</v>
      </c>
      <c r="M187" s="27">
        <v>2.8688558307034914E-2</v>
      </c>
      <c r="N187" s="27">
        <v>77.347368150794068</v>
      </c>
      <c r="O187" s="25" t="s">
        <v>2540</v>
      </c>
    </row>
    <row r="188" spans="1:15" ht="20.100000000000001" customHeight="1">
      <c r="A188" s="25" t="s">
        <v>2950</v>
      </c>
      <c r="B188" s="342" t="s">
        <v>2951</v>
      </c>
      <c r="C188" s="343"/>
      <c r="D188" s="343"/>
      <c r="E188" s="343"/>
      <c r="F188" s="343"/>
      <c r="G188" s="25" t="s">
        <v>14</v>
      </c>
      <c r="H188" s="25" t="s">
        <v>2574</v>
      </c>
      <c r="I188" s="25" t="s">
        <v>35</v>
      </c>
      <c r="J188" s="26">
        <v>290.62076000000002</v>
      </c>
      <c r="K188" s="26">
        <v>0.73</v>
      </c>
      <c r="L188" s="26">
        <v>212.15315480000001</v>
      </c>
      <c r="M188" s="27">
        <v>2.779050980319726E-2</v>
      </c>
      <c r="N188" s="27">
        <v>77.375158247341545</v>
      </c>
      <c r="O188" s="25" t="s">
        <v>2540</v>
      </c>
    </row>
    <row r="189" spans="1:15" ht="27.95" customHeight="1">
      <c r="A189" s="25" t="s">
        <v>2952</v>
      </c>
      <c r="B189" s="342" t="s">
        <v>2953</v>
      </c>
      <c r="C189" s="343"/>
      <c r="D189" s="343"/>
      <c r="E189" s="343"/>
      <c r="F189" s="343"/>
      <c r="G189" s="25" t="s">
        <v>14</v>
      </c>
      <c r="H189" s="25" t="s">
        <v>2586</v>
      </c>
      <c r="I189" s="25" t="s">
        <v>15</v>
      </c>
      <c r="J189" s="26">
        <v>550.11362032</v>
      </c>
      <c r="K189" s="26">
        <v>0.38</v>
      </c>
      <c r="L189" s="26">
        <v>209.04317572159999</v>
      </c>
      <c r="M189" s="27">
        <v>2.7383125316515967E-2</v>
      </c>
      <c r="N189" s="27">
        <v>77.402540956661795</v>
      </c>
      <c r="O189" s="25" t="s">
        <v>2540</v>
      </c>
    </row>
    <row r="190" spans="1:15" ht="15" customHeight="1">
      <c r="A190" s="25" t="s">
        <v>2954</v>
      </c>
      <c r="B190" s="342" t="s">
        <v>2955</v>
      </c>
      <c r="C190" s="343"/>
      <c r="D190" s="343"/>
      <c r="E190" s="343"/>
      <c r="F190" s="343"/>
      <c r="G190" s="25" t="s">
        <v>14</v>
      </c>
      <c r="H190" s="25" t="s">
        <v>2574</v>
      </c>
      <c r="I190" s="25" t="s">
        <v>35</v>
      </c>
      <c r="J190" s="26">
        <v>4.1240288518000003</v>
      </c>
      <c r="K190" s="26">
        <v>50.01</v>
      </c>
      <c r="L190" s="26">
        <v>206.242682878518</v>
      </c>
      <c r="M190" s="27">
        <v>2.701628126047154E-2</v>
      </c>
      <c r="N190" s="27">
        <v>77.429556886484832</v>
      </c>
      <c r="O190" s="25" t="s">
        <v>2540</v>
      </c>
    </row>
    <row r="191" spans="1:15" ht="15" customHeight="1">
      <c r="A191" s="25" t="s">
        <v>2956</v>
      </c>
      <c r="B191" s="342" t="s">
        <v>2957</v>
      </c>
      <c r="C191" s="343"/>
      <c r="D191" s="343"/>
      <c r="E191" s="343"/>
      <c r="F191" s="343"/>
      <c r="G191" s="25" t="s">
        <v>14</v>
      </c>
      <c r="H191" s="25" t="s">
        <v>2574</v>
      </c>
      <c r="I191" s="25" t="s">
        <v>75</v>
      </c>
      <c r="J191" s="26">
        <v>2.4119999999999999</v>
      </c>
      <c r="K191" s="26">
        <v>82.73</v>
      </c>
      <c r="L191" s="26">
        <v>199.54476</v>
      </c>
      <c r="M191" s="27">
        <v>2.613890240842482E-2</v>
      </c>
      <c r="N191" s="27">
        <v>77.455695165368112</v>
      </c>
      <c r="O191" s="25" t="s">
        <v>2540</v>
      </c>
    </row>
    <row r="192" spans="1:15" ht="20.100000000000001" customHeight="1">
      <c r="A192" s="25" t="s">
        <v>2958</v>
      </c>
      <c r="B192" s="342" t="s">
        <v>2959</v>
      </c>
      <c r="C192" s="343"/>
      <c r="D192" s="343"/>
      <c r="E192" s="343"/>
      <c r="F192" s="343"/>
      <c r="G192" s="25" t="s">
        <v>14</v>
      </c>
      <c r="H192" s="25" t="s">
        <v>2574</v>
      </c>
      <c r="I192" s="25" t="s">
        <v>35</v>
      </c>
      <c r="J192" s="26">
        <v>949.56218741952</v>
      </c>
      <c r="K192" s="26">
        <v>0.21</v>
      </c>
      <c r="L192" s="26">
        <v>199.40805935809919</v>
      </c>
      <c r="M192" s="27">
        <v>2.612099562531604E-2</v>
      </c>
      <c r="N192" s="27">
        <v>77.481816415203312</v>
      </c>
      <c r="O192" s="25" t="s">
        <v>2540</v>
      </c>
    </row>
    <row r="193" spans="1:15" ht="15" customHeight="1">
      <c r="A193" s="25" t="s">
        <v>2960</v>
      </c>
      <c r="B193" s="342" t="s">
        <v>2961</v>
      </c>
      <c r="C193" s="343"/>
      <c r="D193" s="343"/>
      <c r="E193" s="343"/>
      <c r="F193" s="343"/>
      <c r="G193" s="25" t="s">
        <v>14</v>
      </c>
      <c r="H193" s="25" t="s">
        <v>2574</v>
      </c>
      <c r="I193" s="25" t="s">
        <v>93</v>
      </c>
      <c r="J193" s="26">
        <v>62.80059</v>
      </c>
      <c r="K193" s="26">
        <v>3.17</v>
      </c>
      <c r="L193" s="26">
        <v>199.0778703</v>
      </c>
      <c r="M193" s="27">
        <v>2.6077743276489717E-2</v>
      </c>
      <c r="N193" s="27">
        <v>77.507894437454894</v>
      </c>
      <c r="O193" s="25" t="s">
        <v>2540</v>
      </c>
    </row>
    <row r="194" spans="1:15" ht="15" customHeight="1">
      <c r="A194" s="25" t="s">
        <v>2962</v>
      </c>
      <c r="B194" s="342" t="s">
        <v>2963</v>
      </c>
      <c r="C194" s="343"/>
      <c r="D194" s="343"/>
      <c r="E194" s="343"/>
      <c r="F194" s="343"/>
      <c r="G194" s="25" t="s">
        <v>14</v>
      </c>
      <c r="H194" s="25" t="s">
        <v>2574</v>
      </c>
      <c r="I194" s="25" t="s">
        <v>35</v>
      </c>
      <c r="J194" s="26">
        <v>4</v>
      </c>
      <c r="K194" s="26">
        <v>49.68</v>
      </c>
      <c r="L194" s="26">
        <v>198.72</v>
      </c>
      <c r="M194" s="27">
        <v>2.6030864887668214E-2</v>
      </c>
      <c r="N194" s="27">
        <v>77.533925302342567</v>
      </c>
      <c r="O194" s="25" t="s">
        <v>2540</v>
      </c>
    </row>
    <row r="195" spans="1:15" ht="15" customHeight="1">
      <c r="A195" s="25" t="s">
        <v>2964</v>
      </c>
      <c r="B195" s="342" t="s">
        <v>2965</v>
      </c>
      <c r="C195" s="343"/>
      <c r="D195" s="343"/>
      <c r="E195" s="343"/>
      <c r="F195" s="343"/>
      <c r="G195" s="25" t="s">
        <v>14</v>
      </c>
      <c r="H195" s="25" t="s">
        <v>2574</v>
      </c>
      <c r="I195" s="25" t="s">
        <v>35</v>
      </c>
      <c r="J195" s="26">
        <v>94.085499999999996</v>
      </c>
      <c r="K195" s="26">
        <v>2.1</v>
      </c>
      <c r="L195" s="26">
        <v>197.57955000000001</v>
      </c>
      <c r="M195" s="27">
        <v>2.5881474288528012E-2</v>
      </c>
      <c r="N195" s="27">
        <v>77.559806835577788</v>
      </c>
      <c r="O195" s="25" t="s">
        <v>2540</v>
      </c>
    </row>
    <row r="196" spans="1:15" ht="15" customHeight="1">
      <c r="A196" s="25" t="s">
        <v>2966</v>
      </c>
      <c r="B196" s="342" t="s">
        <v>2967</v>
      </c>
      <c r="C196" s="343"/>
      <c r="D196" s="343"/>
      <c r="E196" s="343"/>
      <c r="F196" s="343"/>
      <c r="G196" s="25" t="s">
        <v>14</v>
      </c>
      <c r="H196" s="25" t="s">
        <v>2574</v>
      </c>
      <c r="I196" s="25" t="s">
        <v>75</v>
      </c>
      <c r="J196" s="26">
        <v>11.937041600000001</v>
      </c>
      <c r="K196" s="26">
        <v>16.53</v>
      </c>
      <c r="L196" s="26">
        <v>197.319297648</v>
      </c>
      <c r="M196" s="27">
        <v>2.5847383136094384E-2</v>
      </c>
      <c r="N196" s="27">
        <v>77.585654310716862</v>
      </c>
      <c r="O196" s="25" t="s">
        <v>2540</v>
      </c>
    </row>
    <row r="197" spans="1:15" ht="15" customHeight="1">
      <c r="A197" s="25" t="s">
        <v>2968</v>
      </c>
      <c r="B197" s="342" t="s">
        <v>2969</v>
      </c>
      <c r="C197" s="343"/>
      <c r="D197" s="343"/>
      <c r="E197" s="343"/>
      <c r="F197" s="343"/>
      <c r="G197" s="25" t="s">
        <v>14</v>
      </c>
      <c r="H197" s="25" t="s">
        <v>2574</v>
      </c>
      <c r="I197" s="25" t="s">
        <v>93</v>
      </c>
      <c r="J197" s="26">
        <v>183.35509999999999</v>
      </c>
      <c r="K197" s="26">
        <v>1.07</v>
      </c>
      <c r="L197" s="26">
        <v>196.18995699999999</v>
      </c>
      <c r="M197" s="27">
        <v>2.5699447780718782E-2</v>
      </c>
      <c r="N197" s="27">
        <v>77.611353764130257</v>
      </c>
      <c r="O197" s="25" t="s">
        <v>2540</v>
      </c>
    </row>
    <row r="198" spans="1:15" ht="15" customHeight="1">
      <c r="A198" s="25" t="s">
        <v>2970</v>
      </c>
      <c r="B198" s="342" t="s">
        <v>2971</v>
      </c>
      <c r="C198" s="343"/>
      <c r="D198" s="343"/>
      <c r="E198" s="343"/>
      <c r="F198" s="343"/>
      <c r="G198" s="25" t="s">
        <v>14</v>
      </c>
      <c r="H198" s="25" t="s">
        <v>2574</v>
      </c>
      <c r="I198" s="25" t="s">
        <v>35</v>
      </c>
      <c r="J198" s="26">
        <v>4</v>
      </c>
      <c r="K198" s="26">
        <v>48.69</v>
      </c>
      <c r="L198" s="26">
        <v>194.76</v>
      </c>
      <c r="M198" s="27">
        <v>2.5512133884471926E-2</v>
      </c>
      <c r="N198" s="27">
        <v>77.636865898014733</v>
      </c>
      <c r="O198" s="25" t="s">
        <v>2540</v>
      </c>
    </row>
    <row r="199" spans="1:15" ht="20.100000000000001" customHeight="1">
      <c r="A199" s="25" t="s">
        <v>2972</v>
      </c>
      <c r="B199" s="342" t="s">
        <v>2973</v>
      </c>
      <c r="C199" s="343"/>
      <c r="D199" s="343"/>
      <c r="E199" s="343"/>
      <c r="F199" s="343"/>
      <c r="G199" s="25" t="s">
        <v>27</v>
      </c>
      <c r="H199" s="25" t="s">
        <v>2574</v>
      </c>
      <c r="I199" s="25" t="s">
        <v>28</v>
      </c>
      <c r="J199" s="26">
        <v>4.8</v>
      </c>
      <c r="K199" s="26">
        <v>40</v>
      </c>
      <c r="L199" s="26">
        <v>192</v>
      </c>
      <c r="M199" s="27">
        <v>2.5150594094365424E-2</v>
      </c>
      <c r="N199" s="27">
        <v>77.662016492109103</v>
      </c>
      <c r="O199" s="25" t="s">
        <v>2540</v>
      </c>
    </row>
    <row r="200" spans="1:15" ht="15" customHeight="1">
      <c r="A200" s="25" t="s">
        <v>2974</v>
      </c>
      <c r="B200" s="342" t="s">
        <v>2975</v>
      </c>
      <c r="C200" s="343"/>
      <c r="D200" s="343"/>
      <c r="E200" s="343"/>
      <c r="F200" s="343"/>
      <c r="G200" s="25" t="s">
        <v>14</v>
      </c>
      <c r="H200" s="25" t="s">
        <v>2574</v>
      </c>
      <c r="I200" s="25" t="s">
        <v>35</v>
      </c>
      <c r="J200" s="26">
        <v>3</v>
      </c>
      <c r="K200" s="26">
        <v>62.36</v>
      </c>
      <c r="L200" s="26">
        <v>187.08</v>
      </c>
      <c r="M200" s="27">
        <v>2.4506110120697311E-2</v>
      </c>
      <c r="N200" s="27">
        <v>77.6865226022298</v>
      </c>
      <c r="O200" s="25" t="s">
        <v>2540</v>
      </c>
    </row>
    <row r="201" spans="1:15" ht="20.100000000000001" customHeight="1">
      <c r="A201" s="25" t="s">
        <v>2976</v>
      </c>
      <c r="B201" s="342" t="s">
        <v>2977</v>
      </c>
      <c r="C201" s="343"/>
      <c r="D201" s="343"/>
      <c r="E201" s="343"/>
      <c r="F201" s="343"/>
      <c r="G201" s="25" t="s">
        <v>14</v>
      </c>
      <c r="H201" s="25" t="s">
        <v>2577</v>
      </c>
      <c r="I201" s="25" t="s">
        <v>15</v>
      </c>
      <c r="J201" s="26">
        <v>20.797493997038806</v>
      </c>
      <c r="K201" s="26">
        <v>8.7899999999999991</v>
      </c>
      <c r="L201" s="26">
        <v>182.80997223397111</v>
      </c>
      <c r="M201" s="27">
        <v>2.3946767750306356E-2</v>
      </c>
      <c r="N201" s="27">
        <v>77.710469373617258</v>
      </c>
      <c r="O201" s="25" t="s">
        <v>2540</v>
      </c>
    </row>
    <row r="202" spans="1:15" ht="15" customHeight="1">
      <c r="A202" s="25" t="s">
        <v>2978</v>
      </c>
      <c r="B202" s="342" t="s">
        <v>2979</v>
      </c>
      <c r="C202" s="343"/>
      <c r="D202" s="343"/>
      <c r="E202" s="343"/>
      <c r="F202" s="343"/>
      <c r="G202" s="25" t="s">
        <v>14</v>
      </c>
      <c r="H202" s="25" t="s">
        <v>2574</v>
      </c>
      <c r="I202" s="25" t="s">
        <v>35</v>
      </c>
      <c r="J202" s="26">
        <v>8</v>
      </c>
      <c r="K202" s="26">
        <v>21.92</v>
      </c>
      <c r="L202" s="26">
        <v>175.36</v>
      </c>
      <c r="M202" s="27">
        <v>2.2970875939520422E-2</v>
      </c>
      <c r="N202" s="27">
        <v>77.733440249556779</v>
      </c>
      <c r="O202" s="25" t="s">
        <v>2540</v>
      </c>
    </row>
    <row r="203" spans="1:15" ht="15" customHeight="1">
      <c r="A203" s="25" t="s">
        <v>2980</v>
      </c>
      <c r="B203" s="342" t="s">
        <v>2981</v>
      </c>
      <c r="C203" s="343"/>
      <c r="D203" s="343"/>
      <c r="E203" s="343"/>
      <c r="F203" s="343"/>
      <c r="G203" s="25" t="s">
        <v>14</v>
      </c>
      <c r="H203" s="25" t="s">
        <v>2574</v>
      </c>
      <c r="I203" s="25" t="s">
        <v>2686</v>
      </c>
      <c r="J203" s="26">
        <v>13.15587</v>
      </c>
      <c r="K203" s="26">
        <v>13.26</v>
      </c>
      <c r="L203" s="26">
        <v>174.44683620000001</v>
      </c>
      <c r="M203" s="27">
        <v>2.2851258168294024E-2</v>
      </c>
      <c r="N203" s="27">
        <v>77.756291922159704</v>
      </c>
      <c r="O203" s="25" t="s">
        <v>2540</v>
      </c>
    </row>
    <row r="204" spans="1:15" ht="15" customHeight="1">
      <c r="A204" s="25" t="s">
        <v>2982</v>
      </c>
      <c r="B204" s="342" t="s">
        <v>2983</v>
      </c>
      <c r="C204" s="343"/>
      <c r="D204" s="343"/>
      <c r="E204" s="343"/>
      <c r="F204" s="343"/>
      <c r="G204" s="25" t="s">
        <v>14</v>
      </c>
      <c r="H204" s="25" t="s">
        <v>2574</v>
      </c>
      <c r="I204" s="25" t="s">
        <v>93</v>
      </c>
      <c r="J204" s="26">
        <v>16.88033055</v>
      </c>
      <c r="K204" s="26">
        <v>9.52</v>
      </c>
      <c r="L204" s="26">
        <v>160.70074683600001</v>
      </c>
      <c r="M204" s="27">
        <v>2.105062111632091E-2</v>
      </c>
      <c r="N204" s="27">
        <v>77.777342445445981</v>
      </c>
      <c r="O204" s="25" t="s">
        <v>2540</v>
      </c>
    </row>
    <row r="205" spans="1:15" ht="15" customHeight="1">
      <c r="A205" s="25" t="s">
        <v>2984</v>
      </c>
      <c r="B205" s="342" t="s">
        <v>2985</v>
      </c>
      <c r="C205" s="343"/>
      <c r="D205" s="343"/>
      <c r="E205" s="343"/>
      <c r="F205" s="343"/>
      <c r="G205" s="25" t="s">
        <v>14</v>
      </c>
      <c r="H205" s="25" t="s">
        <v>2574</v>
      </c>
      <c r="I205" s="25" t="s">
        <v>93</v>
      </c>
      <c r="J205" s="26">
        <v>13.402699999999999</v>
      </c>
      <c r="K205" s="26">
        <v>11.87</v>
      </c>
      <c r="L205" s="26">
        <v>159.09004899999999</v>
      </c>
      <c r="M205" s="27">
        <v>2.0839631494019302E-2</v>
      </c>
      <c r="N205" s="27">
        <v>77.798182070521349</v>
      </c>
      <c r="O205" s="25" t="s">
        <v>2540</v>
      </c>
    </row>
    <row r="206" spans="1:15" ht="15" customHeight="1">
      <c r="A206" s="25" t="s">
        <v>2986</v>
      </c>
      <c r="B206" s="342" t="s">
        <v>2987</v>
      </c>
      <c r="C206" s="343"/>
      <c r="D206" s="343"/>
      <c r="E206" s="343"/>
      <c r="F206" s="343"/>
      <c r="G206" s="25" t="s">
        <v>14</v>
      </c>
      <c r="H206" s="25" t="s">
        <v>2574</v>
      </c>
      <c r="I206" s="25" t="s">
        <v>35</v>
      </c>
      <c r="J206" s="26">
        <v>10</v>
      </c>
      <c r="K206" s="26">
        <v>15.78</v>
      </c>
      <c r="L206" s="26">
        <v>157.80000000000001</v>
      </c>
      <c r="M206" s="27">
        <v>2.0670644521306583E-2</v>
      </c>
      <c r="N206" s="27">
        <v>77.818852715042667</v>
      </c>
      <c r="O206" s="25" t="s">
        <v>2540</v>
      </c>
    </row>
    <row r="207" spans="1:15" ht="27.95" customHeight="1">
      <c r="A207" s="25" t="s">
        <v>2988</v>
      </c>
      <c r="B207" s="342" t="s">
        <v>2989</v>
      </c>
      <c r="C207" s="343"/>
      <c r="D207" s="343"/>
      <c r="E207" s="343"/>
      <c r="F207" s="343"/>
      <c r="G207" s="25" t="s">
        <v>14</v>
      </c>
      <c r="H207" s="25" t="s">
        <v>2574</v>
      </c>
      <c r="I207" s="25" t="s">
        <v>35</v>
      </c>
      <c r="J207" s="26">
        <v>7</v>
      </c>
      <c r="K207" s="26">
        <v>22.4</v>
      </c>
      <c r="L207" s="26">
        <v>156.80000000000001</v>
      </c>
      <c r="M207" s="27">
        <v>2.0539651843731764E-2</v>
      </c>
      <c r="N207" s="27">
        <v>77.839392366886401</v>
      </c>
      <c r="O207" s="25" t="s">
        <v>2540</v>
      </c>
    </row>
    <row r="208" spans="1:15" ht="20.100000000000001" customHeight="1">
      <c r="A208" s="25" t="s">
        <v>2990</v>
      </c>
      <c r="B208" s="342" t="s">
        <v>2991</v>
      </c>
      <c r="C208" s="343"/>
      <c r="D208" s="343"/>
      <c r="E208" s="343"/>
      <c r="F208" s="343"/>
      <c r="G208" s="25" t="s">
        <v>14</v>
      </c>
      <c r="H208" s="25" t="s">
        <v>2577</v>
      </c>
      <c r="I208" s="25" t="s">
        <v>15</v>
      </c>
      <c r="J208" s="26">
        <v>10.7617156639</v>
      </c>
      <c r="K208" s="26">
        <v>14.29</v>
      </c>
      <c r="L208" s="26">
        <v>153.78491683713099</v>
      </c>
      <c r="M208" s="27">
        <v>2.0144698027116794E-2</v>
      </c>
      <c r="N208" s="27">
        <v>77.859536420843838</v>
      </c>
      <c r="O208" s="25" t="s">
        <v>2540</v>
      </c>
    </row>
    <row r="209" spans="1:15" ht="15" customHeight="1">
      <c r="A209" s="25" t="s">
        <v>2992</v>
      </c>
      <c r="B209" s="342" t="s">
        <v>2993</v>
      </c>
      <c r="C209" s="343"/>
      <c r="D209" s="343"/>
      <c r="E209" s="343"/>
      <c r="F209" s="343"/>
      <c r="G209" s="25" t="s">
        <v>14</v>
      </c>
      <c r="H209" s="25" t="s">
        <v>2574</v>
      </c>
      <c r="I209" s="25" t="s">
        <v>75</v>
      </c>
      <c r="J209" s="26">
        <v>9.3161520000000007</v>
      </c>
      <c r="K209" s="26">
        <v>16.25</v>
      </c>
      <c r="L209" s="26">
        <v>151.38747000000001</v>
      </c>
      <c r="M209" s="27">
        <v>1.9830650046577723E-2</v>
      </c>
      <c r="N209" s="27">
        <v>77.879367402301895</v>
      </c>
      <c r="O209" s="25" t="s">
        <v>2540</v>
      </c>
    </row>
    <row r="210" spans="1:15" ht="15" customHeight="1">
      <c r="A210" s="25" t="s">
        <v>2994</v>
      </c>
      <c r="B210" s="342" t="s">
        <v>2995</v>
      </c>
      <c r="C210" s="343"/>
      <c r="D210" s="343"/>
      <c r="E210" s="343"/>
      <c r="F210" s="343"/>
      <c r="G210" s="25" t="s">
        <v>14</v>
      </c>
      <c r="H210" s="25" t="s">
        <v>2574</v>
      </c>
      <c r="I210" s="25" t="s">
        <v>75</v>
      </c>
      <c r="J210" s="26">
        <v>24.51</v>
      </c>
      <c r="K210" s="26">
        <v>6.12</v>
      </c>
      <c r="L210" s="26">
        <v>150.00120000000001</v>
      </c>
      <c r="M210" s="27">
        <v>1.9649058827436078E-2</v>
      </c>
      <c r="N210" s="27">
        <v>77.899016303938126</v>
      </c>
      <c r="O210" s="25" t="s">
        <v>2540</v>
      </c>
    </row>
    <row r="211" spans="1:15" ht="15" customHeight="1">
      <c r="A211" s="25" t="s">
        <v>2996</v>
      </c>
      <c r="B211" s="342" t="s">
        <v>2997</v>
      </c>
      <c r="C211" s="343"/>
      <c r="D211" s="343"/>
      <c r="E211" s="343"/>
      <c r="F211" s="343"/>
      <c r="G211" s="25" t="s">
        <v>14</v>
      </c>
      <c r="H211" s="25" t="s">
        <v>2574</v>
      </c>
      <c r="I211" s="25" t="s">
        <v>93</v>
      </c>
      <c r="J211" s="26">
        <v>6.93</v>
      </c>
      <c r="K211" s="26">
        <v>21.52</v>
      </c>
      <c r="L211" s="26">
        <v>149.1336</v>
      </c>
      <c r="M211" s="27">
        <v>1.9535409580372164E-2</v>
      </c>
      <c r="N211" s="27">
        <v>77.918551241944854</v>
      </c>
      <c r="O211" s="25" t="s">
        <v>2540</v>
      </c>
    </row>
    <row r="212" spans="1:15" ht="15" customHeight="1">
      <c r="A212" s="25" t="s">
        <v>2998</v>
      </c>
      <c r="B212" s="342" t="s">
        <v>2999</v>
      </c>
      <c r="C212" s="343"/>
      <c r="D212" s="343"/>
      <c r="E212" s="343"/>
      <c r="F212" s="343"/>
      <c r="G212" s="25" t="s">
        <v>14</v>
      </c>
      <c r="H212" s="25" t="s">
        <v>2574</v>
      </c>
      <c r="I212" s="25" t="s">
        <v>35</v>
      </c>
      <c r="J212" s="26">
        <v>88.604448000000005</v>
      </c>
      <c r="K212" s="26">
        <v>1.65</v>
      </c>
      <c r="L212" s="26">
        <v>146.19733919999999</v>
      </c>
      <c r="M212" s="27">
        <v>1.9150780916122177E-2</v>
      </c>
      <c r="N212" s="27">
        <v>77.937702371406303</v>
      </c>
      <c r="O212" s="25" t="s">
        <v>2540</v>
      </c>
    </row>
    <row r="213" spans="1:15" ht="15" customHeight="1">
      <c r="A213" s="25" t="s">
        <v>3000</v>
      </c>
      <c r="B213" s="342" t="s">
        <v>3001</v>
      </c>
      <c r="C213" s="343"/>
      <c r="D213" s="343"/>
      <c r="E213" s="343"/>
      <c r="F213" s="343"/>
      <c r="G213" s="25" t="s">
        <v>14</v>
      </c>
      <c r="H213" s="25" t="s">
        <v>2574</v>
      </c>
      <c r="I213" s="25" t="s">
        <v>35</v>
      </c>
      <c r="J213" s="26">
        <v>5</v>
      </c>
      <c r="K213" s="26">
        <v>28.37</v>
      </c>
      <c r="L213" s="26">
        <v>141.85</v>
      </c>
      <c r="M213" s="27">
        <v>1.8581311313988203E-2</v>
      </c>
      <c r="N213" s="27">
        <v>77.956283682720283</v>
      </c>
      <c r="O213" s="25" t="s">
        <v>2540</v>
      </c>
    </row>
    <row r="214" spans="1:15" ht="15" customHeight="1">
      <c r="A214" s="25" t="s">
        <v>3002</v>
      </c>
      <c r="B214" s="342" t="s">
        <v>3003</v>
      </c>
      <c r="C214" s="343"/>
      <c r="D214" s="343"/>
      <c r="E214" s="343"/>
      <c r="F214" s="343"/>
      <c r="G214" s="25" t="s">
        <v>14</v>
      </c>
      <c r="H214" s="25" t="s">
        <v>2574</v>
      </c>
      <c r="I214" s="25" t="s">
        <v>75</v>
      </c>
      <c r="J214" s="26">
        <v>44.742100000000001</v>
      </c>
      <c r="K214" s="26">
        <v>3.17</v>
      </c>
      <c r="L214" s="26">
        <v>141.83245700000001</v>
      </c>
      <c r="M214" s="27">
        <v>1.8579013309445513E-2</v>
      </c>
      <c r="N214" s="27">
        <v>77.974862374180717</v>
      </c>
      <c r="O214" s="25" t="s">
        <v>2540</v>
      </c>
    </row>
    <row r="215" spans="1:15" ht="27.95" customHeight="1">
      <c r="A215" s="25" t="s">
        <v>3004</v>
      </c>
      <c r="B215" s="342" t="s">
        <v>3005</v>
      </c>
      <c r="C215" s="343"/>
      <c r="D215" s="343"/>
      <c r="E215" s="343"/>
      <c r="F215" s="343"/>
      <c r="G215" s="25" t="s">
        <v>14</v>
      </c>
      <c r="H215" s="25" t="s">
        <v>2586</v>
      </c>
      <c r="I215" s="25" t="s">
        <v>15</v>
      </c>
      <c r="J215" s="26">
        <v>502.61430675600002</v>
      </c>
      <c r="K215" s="26">
        <v>0.28000000000000003</v>
      </c>
      <c r="L215" s="26">
        <v>140.73200589167999</v>
      </c>
      <c r="M215" s="27">
        <v>1.8434862272226491E-2</v>
      </c>
      <c r="N215" s="27">
        <v>77.99329697369582</v>
      </c>
      <c r="O215" s="25" t="s">
        <v>2540</v>
      </c>
    </row>
    <row r="216" spans="1:15" ht="20.100000000000001" customHeight="1">
      <c r="A216" s="25" t="s">
        <v>3006</v>
      </c>
      <c r="B216" s="342" t="s">
        <v>3007</v>
      </c>
      <c r="C216" s="343"/>
      <c r="D216" s="343"/>
      <c r="E216" s="343"/>
      <c r="F216" s="343"/>
      <c r="G216" s="25" t="s">
        <v>14</v>
      </c>
      <c r="H216" s="25" t="s">
        <v>2574</v>
      </c>
      <c r="I216" s="25" t="s">
        <v>35</v>
      </c>
      <c r="J216" s="26">
        <v>22</v>
      </c>
      <c r="K216" s="26">
        <v>6.35</v>
      </c>
      <c r="L216" s="26">
        <v>139.69999999999999</v>
      </c>
      <c r="M216" s="27">
        <v>1.829967705720234E-2</v>
      </c>
      <c r="N216" s="27">
        <v>78.01159665075302</v>
      </c>
      <c r="O216" s="25" t="s">
        <v>2540</v>
      </c>
    </row>
    <row r="217" spans="1:15" ht="15" customHeight="1">
      <c r="A217" s="25" t="s">
        <v>3008</v>
      </c>
      <c r="B217" s="342" t="s">
        <v>3009</v>
      </c>
      <c r="C217" s="343"/>
      <c r="D217" s="343"/>
      <c r="E217" s="343"/>
      <c r="F217" s="343"/>
      <c r="G217" s="25" t="s">
        <v>14</v>
      </c>
      <c r="H217" s="25" t="s">
        <v>2574</v>
      </c>
      <c r="I217" s="25" t="s">
        <v>75</v>
      </c>
      <c r="J217" s="26">
        <v>6.6049199999999999</v>
      </c>
      <c r="K217" s="26">
        <v>20.399999999999999</v>
      </c>
      <c r="L217" s="26">
        <v>134.74036799999999</v>
      </c>
      <c r="M217" s="27">
        <v>1.7650001581736581E-2</v>
      </c>
      <c r="N217" s="27">
        <v>78.029246604129455</v>
      </c>
      <c r="O217" s="25" t="s">
        <v>2540</v>
      </c>
    </row>
    <row r="218" spans="1:15" ht="15" customHeight="1">
      <c r="A218" s="25" t="s">
        <v>3010</v>
      </c>
      <c r="B218" s="342" t="s">
        <v>3011</v>
      </c>
      <c r="C218" s="343"/>
      <c r="D218" s="343"/>
      <c r="E218" s="343"/>
      <c r="F218" s="343"/>
      <c r="G218" s="25" t="s">
        <v>14</v>
      </c>
      <c r="H218" s="25" t="s">
        <v>2574</v>
      </c>
      <c r="I218" s="25" t="s">
        <v>93</v>
      </c>
      <c r="J218" s="26">
        <v>64.742220000000003</v>
      </c>
      <c r="K218" s="26">
        <v>2.0699999999999998</v>
      </c>
      <c r="L218" s="26">
        <v>134.01639539999999</v>
      </c>
      <c r="M218" s="27">
        <v>1.7555166472371778E-2</v>
      </c>
      <c r="N218" s="27">
        <v>78.046802242778043</v>
      </c>
      <c r="O218" s="25" t="s">
        <v>2540</v>
      </c>
    </row>
    <row r="219" spans="1:15" ht="15" customHeight="1">
      <c r="A219" s="25" t="s">
        <v>3012</v>
      </c>
      <c r="B219" s="342" t="s">
        <v>3013</v>
      </c>
      <c r="C219" s="343"/>
      <c r="D219" s="343"/>
      <c r="E219" s="343"/>
      <c r="F219" s="343"/>
      <c r="G219" s="25" t="s">
        <v>14</v>
      </c>
      <c r="H219" s="25" t="s">
        <v>2574</v>
      </c>
      <c r="I219" s="25" t="s">
        <v>35</v>
      </c>
      <c r="J219" s="26">
        <v>6</v>
      </c>
      <c r="K219" s="26">
        <v>22.16</v>
      </c>
      <c r="L219" s="26">
        <v>132.96</v>
      </c>
      <c r="M219" s="27">
        <v>1.7416786410348054E-2</v>
      </c>
      <c r="N219" s="27">
        <v>78.064219029188379</v>
      </c>
      <c r="O219" s="25" t="s">
        <v>2540</v>
      </c>
    </row>
    <row r="220" spans="1:15" ht="20.100000000000001" customHeight="1">
      <c r="A220" s="25" t="s">
        <v>3014</v>
      </c>
      <c r="B220" s="342" t="s">
        <v>3015</v>
      </c>
      <c r="C220" s="343"/>
      <c r="D220" s="343"/>
      <c r="E220" s="343"/>
      <c r="F220" s="343"/>
      <c r="G220" s="25" t="s">
        <v>14</v>
      </c>
      <c r="H220" s="25" t="s">
        <v>2577</v>
      </c>
      <c r="I220" s="25" t="s">
        <v>15</v>
      </c>
      <c r="J220" s="26">
        <v>7.3772967200000004</v>
      </c>
      <c r="K220" s="26">
        <v>17.91</v>
      </c>
      <c r="L220" s="26">
        <v>132.12738425520001</v>
      </c>
      <c r="M220" s="27">
        <v>1.7307719844545752E-2</v>
      </c>
      <c r="N220" s="27">
        <v>78.08152709167635</v>
      </c>
      <c r="O220" s="25" t="s">
        <v>2540</v>
      </c>
    </row>
    <row r="221" spans="1:15" ht="15" customHeight="1">
      <c r="A221" s="25" t="s">
        <v>3016</v>
      </c>
      <c r="B221" s="342" t="s">
        <v>3017</v>
      </c>
      <c r="C221" s="343"/>
      <c r="D221" s="343"/>
      <c r="E221" s="343"/>
      <c r="F221" s="343"/>
      <c r="G221" s="25" t="s">
        <v>14</v>
      </c>
      <c r="H221" s="25" t="s">
        <v>2574</v>
      </c>
      <c r="I221" s="25" t="s">
        <v>2686</v>
      </c>
      <c r="J221" s="26">
        <v>22.304562449999999</v>
      </c>
      <c r="K221" s="26">
        <v>5.87</v>
      </c>
      <c r="L221" s="26">
        <v>130.9277815815</v>
      </c>
      <c r="M221" s="27">
        <v>1.7150580678291876E-2</v>
      </c>
      <c r="N221" s="27">
        <v>78.0986779629512</v>
      </c>
      <c r="O221" s="25" t="s">
        <v>2540</v>
      </c>
    </row>
    <row r="222" spans="1:15" ht="20.100000000000001" customHeight="1">
      <c r="A222" s="25" t="s">
        <v>3018</v>
      </c>
      <c r="B222" s="342" t="s">
        <v>3019</v>
      </c>
      <c r="C222" s="343"/>
      <c r="D222" s="343"/>
      <c r="E222" s="343"/>
      <c r="F222" s="343"/>
      <c r="G222" s="25" t="s">
        <v>14</v>
      </c>
      <c r="H222" s="25" t="s">
        <v>2574</v>
      </c>
      <c r="I222" s="25" t="s">
        <v>2822</v>
      </c>
      <c r="J222" s="26">
        <v>1.0117799999999999</v>
      </c>
      <c r="K222" s="26">
        <v>128.51</v>
      </c>
      <c r="L222" s="26">
        <v>130.0238478</v>
      </c>
      <c r="M222" s="27">
        <v>1.7032171971902859E-2</v>
      </c>
      <c r="N222" s="27">
        <v>78.115709630889498</v>
      </c>
      <c r="O222" s="25" t="s">
        <v>2540</v>
      </c>
    </row>
    <row r="223" spans="1:15" ht="20.100000000000001" customHeight="1">
      <c r="A223" s="25" t="s">
        <v>3020</v>
      </c>
      <c r="B223" s="342" t="s">
        <v>3021</v>
      </c>
      <c r="C223" s="343"/>
      <c r="D223" s="343"/>
      <c r="E223" s="343"/>
      <c r="F223" s="343"/>
      <c r="G223" s="25" t="s">
        <v>27</v>
      </c>
      <c r="H223" s="25" t="s">
        <v>2574</v>
      </c>
      <c r="I223" s="25" t="s">
        <v>596</v>
      </c>
      <c r="J223" s="26">
        <v>1</v>
      </c>
      <c r="K223" s="26">
        <v>128.6</v>
      </c>
      <c r="L223" s="26">
        <v>128.6</v>
      </c>
      <c r="M223" s="27">
        <v>1.6845658336121842E-2</v>
      </c>
      <c r="N223" s="27">
        <v>78.132555289225621</v>
      </c>
      <c r="O223" s="25" t="s">
        <v>2540</v>
      </c>
    </row>
    <row r="224" spans="1:15" ht="15" customHeight="1">
      <c r="A224" s="25" t="s">
        <v>3022</v>
      </c>
      <c r="B224" s="342" t="s">
        <v>3023</v>
      </c>
      <c r="C224" s="343"/>
      <c r="D224" s="343"/>
      <c r="E224" s="343"/>
      <c r="F224" s="343"/>
      <c r="G224" s="25" t="s">
        <v>14</v>
      </c>
      <c r="H224" s="25" t="s">
        <v>2574</v>
      </c>
      <c r="I224" s="25" t="s">
        <v>2686</v>
      </c>
      <c r="J224" s="26">
        <v>10.586285</v>
      </c>
      <c r="K224" s="26">
        <v>12.04</v>
      </c>
      <c r="L224" s="26">
        <v>127.45887140000001</v>
      </c>
      <c r="M224" s="27">
        <v>1.6696178845350636E-2</v>
      </c>
      <c r="N224" s="27">
        <v>78.149251615909307</v>
      </c>
      <c r="O224" s="25" t="s">
        <v>2540</v>
      </c>
    </row>
    <row r="225" spans="1:15" ht="20.100000000000001" customHeight="1">
      <c r="A225" s="25" t="s">
        <v>3024</v>
      </c>
      <c r="B225" s="342" t="s">
        <v>3025</v>
      </c>
      <c r="C225" s="343"/>
      <c r="D225" s="343"/>
      <c r="E225" s="343"/>
      <c r="F225" s="343"/>
      <c r="G225" s="25" t="s">
        <v>14</v>
      </c>
      <c r="H225" s="25" t="s">
        <v>2904</v>
      </c>
      <c r="I225" s="25" t="s">
        <v>35</v>
      </c>
      <c r="J225" s="26">
        <v>5.8147534824320004E-3</v>
      </c>
      <c r="K225" s="26">
        <v>21622.37</v>
      </c>
      <c r="L225" s="26">
        <v>125.7287512559332</v>
      </c>
      <c r="M225" s="27">
        <v>1.6469545775153194E-2</v>
      </c>
      <c r="N225" s="27">
        <v>78.16572132526079</v>
      </c>
      <c r="O225" s="25" t="s">
        <v>2540</v>
      </c>
    </row>
    <row r="226" spans="1:15" ht="15" customHeight="1">
      <c r="A226" s="25" t="s">
        <v>3026</v>
      </c>
      <c r="B226" s="342" t="s">
        <v>3027</v>
      </c>
      <c r="C226" s="343"/>
      <c r="D226" s="343"/>
      <c r="E226" s="343"/>
      <c r="F226" s="343"/>
      <c r="G226" s="25" t="s">
        <v>14</v>
      </c>
      <c r="H226" s="25" t="s">
        <v>2574</v>
      </c>
      <c r="I226" s="25" t="s">
        <v>35</v>
      </c>
      <c r="J226" s="26">
        <v>3</v>
      </c>
      <c r="K226" s="26">
        <v>41.86</v>
      </c>
      <c r="L226" s="26">
        <v>125.58</v>
      </c>
      <c r="M226" s="27">
        <v>1.6450060449845885E-2</v>
      </c>
      <c r="N226" s="27">
        <v>78.182171385710618</v>
      </c>
      <c r="O226" s="25" t="s">
        <v>2540</v>
      </c>
    </row>
    <row r="227" spans="1:15" ht="36" customHeight="1">
      <c r="A227" s="25" t="s">
        <v>3028</v>
      </c>
      <c r="B227" s="342" t="s">
        <v>3029</v>
      </c>
      <c r="C227" s="343"/>
      <c r="D227" s="343"/>
      <c r="E227" s="343"/>
      <c r="F227" s="343"/>
      <c r="G227" s="25" t="s">
        <v>14</v>
      </c>
      <c r="H227" s="25" t="s">
        <v>2904</v>
      </c>
      <c r="I227" s="25" t="s">
        <v>35</v>
      </c>
      <c r="J227" s="26">
        <v>4.1403972167999999E-4</v>
      </c>
      <c r="K227" s="26">
        <v>301582.57</v>
      </c>
      <c r="L227" s="26">
        <v>124.86716334633911</v>
      </c>
      <c r="M227" s="27">
        <v>1.6356684067909369E-2</v>
      </c>
      <c r="N227" s="27">
        <v>78.198528441359386</v>
      </c>
      <c r="O227" s="25" t="s">
        <v>2540</v>
      </c>
    </row>
    <row r="228" spans="1:15" ht="15" customHeight="1">
      <c r="A228" s="25" t="s">
        <v>3030</v>
      </c>
      <c r="B228" s="342" t="s">
        <v>3031</v>
      </c>
      <c r="C228" s="343"/>
      <c r="D228" s="343"/>
      <c r="E228" s="343"/>
      <c r="F228" s="343"/>
      <c r="G228" s="25" t="s">
        <v>14</v>
      </c>
      <c r="H228" s="25" t="s">
        <v>2574</v>
      </c>
      <c r="I228" s="25" t="s">
        <v>35</v>
      </c>
      <c r="J228" s="26">
        <v>49</v>
      </c>
      <c r="K228" s="26">
        <v>2.4500000000000002</v>
      </c>
      <c r="L228" s="26">
        <v>120.05</v>
      </c>
      <c r="M228" s="27">
        <v>1.572567094285713E-2</v>
      </c>
      <c r="N228" s="27">
        <v>78.214254112302257</v>
      </c>
      <c r="O228" s="25" t="s">
        <v>2540</v>
      </c>
    </row>
    <row r="229" spans="1:15" ht="15" customHeight="1">
      <c r="A229" s="25" t="s">
        <v>3032</v>
      </c>
      <c r="B229" s="342" t="s">
        <v>3033</v>
      </c>
      <c r="C229" s="343"/>
      <c r="D229" s="343"/>
      <c r="E229" s="343"/>
      <c r="F229" s="343"/>
      <c r="G229" s="25" t="s">
        <v>14</v>
      </c>
      <c r="H229" s="25" t="s">
        <v>2574</v>
      </c>
      <c r="I229" s="25" t="s">
        <v>35</v>
      </c>
      <c r="J229" s="26">
        <v>5</v>
      </c>
      <c r="K229" s="26">
        <v>23.25</v>
      </c>
      <c r="L229" s="26">
        <v>116.25</v>
      </c>
      <c r="M229" s="27">
        <v>1.5227898768072816E-2</v>
      </c>
      <c r="N229" s="27">
        <v>78.229482011070331</v>
      </c>
      <c r="O229" s="25" t="s">
        <v>2540</v>
      </c>
    </row>
    <row r="230" spans="1:15" ht="15" customHeight="1">
      <c r="A230" s="25" t="s">
        <v>3034</v>
      </c>
      <c r="B230" s="342" t="s">
        <v>3035</v>
      </c>
      <c r="C230" s="343"/>
      <c r="D230" s="343"/>
      <c r="E230" s="343"/>
      <c r="F230" s="343"/>
      <c r="G230" s="25" t="s">
        <v>14</v>
      </c>
      <c r="H230" s="25" t="s">
        <v>2574</v>
      </c>
      <c r="I230" s="25" t="s">
        <v>35</v>
      </c>
      <c r="J230" s="26">
        <v>13</v>
      </c>
      <c r="K230" s="26">
        <v>8.8800000000000008</v>
      </c>
      <c r="L230" s="26">
        <v>115.44</v>
      </c>
      <c r="M230" s="27">
        <v>1.5121794699237211E-2</v>
      </c>
      <c r="N230" s="27">
        <v>78.244603805769557</v>
      </c>
      <c r="O230" s="25" t="s">
        <v>2540</v>
      </c>
    </row>
    <row r="231" spans="1:15" ht="20.100000000000001" customHeight="1">
      <c r="A231" s="25" t="s">
        <v>3036</v>
      </c>
      <c r="B231" s="342" t="s">
        <v>3037</v>
      </c>
      <c r="C231" s="343"/>
      <c r="D231" s="343"/>
      <c r="E231" s="343"/>
      <c r="F231" s="343"/>
      <c r="G231" s="25" t="s">
        <v>14</v>
      </c>
      <c r="H231" s="25" t="s">
        <v>2904</v>
      </c>
      <c r="I231" s="25" t="s">
        <v>3038</v>
      </c>
      <c r="J231" s="26">
        <v>8.3473199999999999</v>
      </c>
      <c r="K231" s="26">
        <v>13</v>
      </c>
      <c r="L231" s="26">
        <v>108.51515999999999</v>
      </c>
      <c r="M231" s="27">
        <v>1.4214691365859995E-2</v>
      </c>
      <c r="N231" s="27">
        <v>78.258819131139987</v>
      </c>
      <c r="O231" s="25" t="s">
        <v>2540</v>
      </c>
    </row>
    <row r="232" spans="1:15" ht="15" customHeight="1">
      <c r="A232" s="25" t="s">
        <v>3039</v>
      </c>
      <c r="B232" s="342" t="s">
        <v>3040</v>
      </c>
      <c r="C232" s="343"/>
      <c r="D232" s="343"/>
      <c r="E232" s="343"/>
      <c r="F232" s="343"/>
      <c r="G232" s="25" t="s">
        <v>14</v>
      </c>
      <c r="H232" s="25" t="s">
        <v>2574</v>
      </c>
      <c r="I232" s="25" t="s">
        <v>35</v>
      </c>
      <c r="J232" s="26">
        <v>3</v>
      </c>
      <c r="K232" s="26">
        <v>36.06</v>
      </c>
      <c r="L232" s="26">
        <v>108.18</v>
      </c>
      <c r="M232" s="27">
        <v>1.4170787860044018E-2</v>
      </c>
      <c r="N232" s="27">
        <v>78.272989919000025</v>
      </c>
      <c r="O232" s="25" t="s">
        <v>2540</v>
      </c>
    </row>
    <row r="233" spans="1:15" ht="20.100000000000001" customHeight="1">
      <c r="A233" s="25" t="s">
        <v>3041</v>
      </c>
      <c r="B233" s="342" t="s">
        <v>3042</v>
      </c>
      <c r="C233" s="343"/>
      <c r="D233" s="343"/>
      <c r="E233" s="343"/>
      <c r="F233" s="343"/>
      <c r="G233" s="25" t="s">
        <v>27</v>
      </c>
      <c r="H233" s="25" t="s">
        <v>2536</v>
      </c>
      <c r="I233" s="25" t="s">
        <v>35</v>
      </c>
      <c r="J233" s="26">
        <v>1</v>
      </c>
      <c r="K233" s="26">
        <v>106.74</v>
      </c>
      <c r="L233" s="26">
        <v>106.74</v>
      </c>
      <c r="M233" s="27">
        <v>1.3982158404336278E-2</v>
      </c>
      <c r="N233" s="27">
        <v>78.286972077404357</v>
      </c>
      <c r="O233" s="25" t="s">
        <v>2540</v>
      </c>
    </row>
    <row r="234" spans="1:15" ht="15" customHeight="1">
      <c r="A234" s="25" t="s">
        <v>3043</v>
      </c>
      <c r="B234" s="342" t="s">
        <v>3044</v>
      </c>
      <c r="C234" s="343"/>
      <c r="D234" s="343"/>
      <c r="E234" s="343"/>
      <c r="F234" s="343"/>
      <c r="G234" s="25" t="s">
        <v>14</v>
      </c>
      <c r="H234" s="25" t="s">
        <v>2574</v>
      </c>
      <c r="I234" s="25" t="s">
        <v>93</v>
      </c>
      <c r="J234" s="26">
        <v>18.217500000000001</v>
      </c>
      <c r="K234" s="26">
        <v>5.84</v>
      </c>
      <c r="L234" s="26">
        <v>106.39019999999999</v>
      </c>
      <c r="M234" s="27">
        <v>1.3936337165720604E-2</v>
      </c>
      <c r="N234" s="27">
        <v>78.300908388371553</v>
      </c>
      <c r="O234" s="25" t="s">
        <v>2540</v>
      </c>
    </row>
    <row r="235" spans="1:15" ht="20.100000000000001" customHeight="1">
      <c r="A235" s="25" t="s">
        <v>3045</v>
      </c>
      <c r="B235" s="342" t="s">
        <v>3046</v>
      </c>
      <c r="C235" s="343"/>
      <c r="D235" s="343"/>
      <c r="E235" s="343"/>
      <c r="F235" s="343"/>
      <c r="G235" s="25" t="s">
        <v>14</v>
      </c>
      <c r="H235" s="25" t="s">
        <v>2577</v>
      </c>
      <c r="I235" s="25" t="s">
        <v>15</v>
      </c>
      <c r="J235" s="26">
        <v>6.2988129073000003</v>
      </c>
      <c r="K235" s="26">
        <v>16.809999999999999</v>
      </c>
      <c r="L235" s="26">
        <v>105.88304497171301</v>
      </c>
      <c r="M235" s="27">
        <v>1.3869903570619759E-2</v>
      </c>
      <c r="N235" s="27">
        <v>78.31477789307317</v>
      </c>
      <c r="O235" s="25" t="s">
        <v>2540</v>
      </c>
    </row>
    <row r="236" spans="1:15" ht="15" customHeight="1">
      <c r="A236" s="25" t="s">
        <v>3047</v>
      </c>
      <c r="B236" s="342" t="s">
        <v>3048</v>
      </c>
      <c r="C236" s="343"/>
      <c r="D236" s="343"/>
      <c r="E236" s="343"/>
      <c r="F236" s="343"/>
      <c r="G236" s="25" t="s">
        <v>14</v>
      </c>
      <c r="H236" s="25" t="s">
        <v>2574</v>
      </c>
      <c r="I236" s="25" t="s">
        <v>48</v>
      </c>
      <c r="J236" s="26">
        <v>1.6035135</v>
      </c>
      <c r="K236" s="26">
        <v>65</v>
      </c>
      <c r="L236" s="26">
        <v>104.22837749999999</v>
      </c>
      <c r="M236" s="27">
        <v>1.3653154248004113E-2</v>
      </c>
      <c r="N236" s="27">
        <v>78.328431259856799</v>
      </c>
      <c r="O236" s="25" t="s">
        <v>2540</v>
      </c>
    </row>
    <row r="237" spans="1:15" ht="15" customHeight="1">
      <c r="A237" s="25" t="s">
        <v>3049</v>
      </c>
      <c r="B237" s="342" t="s">
        <v>3050</v>
      </c>
      <c r="C237" s="343"/>
      <c r="D237" s="343"/>
      <c r="E237" s="343"/>
      <c r="F237" s="343"/>
      <c r="G237" s="25" t="s">
        <v>14</v>
      </c>
      <c r="H237" s="25" t="s">
        <v>2574</v>
      </c>
      <c r="I237" s="25" t="s">
        <v>35</v>
      </c>
      <c r="J237" s="26">
        <v>4</v>
      </c>
      <c r="K237" s="26">
        <v>25.62</v>
      </c>
      <c r="L237" s="26">
        <v>102.48</v>
      </c>
      <c r="M237" s="27">
        <v>1.3424129597867545E-2</v>
      </c>
      <c r="N237" s="27">
        <v>78.341855389454665</v>
      </c>
      <c r="O237" s="25" t="s">
        <v>2540</v>
      </c>
    </row>
    <row r="238" spans="1:15" ht="20.100000000000001" customHeight="1">
      <c r="A238" s="25" t="s">
        <v>3051</v>
      </c>
      <c r="B238" s="342" t="s">
        <v>3052</v>
      </c>
      <c r="C238" s="343"/>
      <c r="D238" s="343"/>
      <c r="E238" s="343"/>
      <c r="F238" s="343"/>
      <c r="G238" s="25" t="s">
        <v>14</v>
      </c>
      <c r="H238" s="25" t="s">
        <v>2577</v>
      </c>
      <c r="I238" s="25" t="s">
        <v>15</v>
      </c>
      <c r="J238" s="26">
        <v>8.2831222760000003</v>
      </c>
      <c r="K238" s="26">
        <v>12.2</v>
      </c>
      <c r="L238" s="26">
        <v>101.05409176720001</v>
      </c>
      <c r="M238" s="27">
        <v>1.3237346060477094E-2</v>
      </c>
      <c r="N238" s="27">
        <v>78.355092199523597</v>
      </c>
      <c r="O238" s="25" t="s">
        <v>2540</v>
      </c>
    </row>
    <row r="239" spans="1:15" ht="20.100000000000001" customHeight="1">
      <c r="A239" s="25" t="s">
        <v>3053</v>
      </c>
      <c r="B239" s="342" t="s">
        <v>3054</v>
      </c>
      <c r="C239" s="343"/>
      <c r="D239" s="343"/>
      <c r="E239" s="343"/>
      <c r="F239" s="343"/>
      <c r="G239" s="25" t="s">
        <v>14</v>
      </c>
      <c r="H239" s="25" t="s">
        <v>2577</v>
      </c>
      <c r="I239" s="25" t="s">
        <v>15</v>
      </c>
      <c r="J239" s="26">
        <v>4.7197288027599997</v>
      </c>
      <c r="K239" s="26">
        <v>21.4</v>
      </c>
      <c r="L239" s="26">
        <v>101.002196379064</v>
      </c>
      <c r="M239" s="27">
        <v>1.3230548144631375E-2</v>
      </c>
      <c r="N239" s="27">
        <v>78.368322459958648</v>
      </c>
      <c r="O239" s="25" t="s">
        <v>2540</v>
      </c>
    </row>
    <row r="240" spans="1:15" ht="15" customHeight="1">
      <c r="A240" s="25" t="s">
        <v>3055</v>
      </c>
      <c r="B240" s="342" t="s">
        <v>3056</v>
      </c>
      <c r="C240" s="343"/>
      <c r="D240" s="343"/>
      <c r="E240" s="343"/>
      <c r="F240" s="343"/>
      <c r="G240" s="25" t="s">
        <v>14</v>
      </c>
      <c r="H240" s="25" t="s">
        <v>2574</v>
      </c>
      <c r="I240" s="25" t="s">
        <v>93</v>
      </c>
      <c r="J240" s="26">
        <v>11.898899999999999</v>
      </c>
      <c r="K240" s="26">
        <v>8.2100000000000009</v>
      </c>
      <c r="L240" s="26">
        <v>97.689969000000005</v>
      </c>
      <c r="M240" s="27">
        <v>1.2796670611511152E-2</v>
      </c>
      <c r="N240" s="27">
        <v>78.381119134630936</v>
      </c>
      <c r="O240" s="25" t="s">
        <v>2540</v>
      </c>
    </row>
    <row r="241" spans="1:15" ht="15" customHeight="1">
      <c r="A241" s="25" t="s">
        <v>3057</v>
      </c>
      <c r="B241" s="342" t="s">
        <v>3058</v>
      </c>
      <c r="C241" s="343"/>
      <c r="D241" s="343"/>
      <c r="E241" s="343"/>
      <c r="F241" s="343"/>
      <c r="G241" s="25" t="s">
        <v>14</v>
      </c>
      <c r="H241" s="25" t="s">
        <v>2574</v>
      </c>
      <c r="I241" s="25" t="s">
        <v>35</v>
      </c>
      <c r="J241" s="26">
        <v>47</v>
      </c>
      <c r="K241" s="26">
        <v>1.99</v>
      </c>
      <c r="L241" s="26">
        <v>93.53</v>
      </c>
      <c r="M241" s="27">
        <v>1.2251745133572906E-2</v>
      </c>
      <c r="N241" s="27">
        <v>78.393370879764518</v>
      </c>
      <c r="O241" s="25" t="s">
        <v>2540</v>
      </c>
    </row>
    <row r="242" spans="1:15" ht="15" customHeight="1">
      <c r="A242" s="25" t="s">
        <v>3059</v>
      </c>
      <c r="B242" s="342" t="s">
        <v>3060</v>
      </c>
      <c r="C242" s="343"/>
      <c r="D242" s="343"/>
      <c r="E242" s="343"/>
      <c r="F242" s="343"/>
      <c r="G242" s="25" t="s">
        <v>14</v>
      </c>
      <c r="H242" s="25" t="s">
        <v>2574</v>
      </c>
      <c r="I242" s="25" t="s">
        <v>35</v>
      </c>
      <c r="J242" s="26">
        <v>12</v>
      </c>
      <c r="K242" s="26">
        <v>7.59</v>
      </c>
      <c r="L242" s="26">
        <v>91.08</v>
      </c>
      <c r="M242" s="27">
        <v>1.1930813073514597E-2</v>
      </c>
      <c r="N242" s="27">
        <v>78.405301692838023</v>
      </c>
      <c r="O242" s="25" t="s">
        <v>2540</v>
      </c>
    </row>
    <row r="243" spans="1:15" ht="15" customHeight="1">
      <c r="A243" s="25" t="s">
        <v>3061</v>
      </c>
      <c r="B243" s="342" t="s">
        <v>3062</v>
      </c>
      <c r="C243" s="343"/>
      <c r="D243" s="343"/>
      <c r="E243" s="343"/>
      <c r="F243" s="343"/>
      <c r="G243" s="25" t="s">
        <v>14</v>
      </c>
      <c r="H243" s="25" t="s">
        <v>2574</v>
      </c>
      <c r="I243" s="25" t="s">
        <v>35</v>
      </c>
      <c r="J243" s="26">
        <v>13</v>
      </c>
      <c r="K243" s="26">
        <v>6.9</v>
      </c>
      <c r="L243" s="26">
        <v>89.7</v>
      </c>
      <c r="M243" s="27">
        <v>1.1750043178461346E-2</v>
      </c>
      <c r="N243" s="27">
        <v>78.417051736016489</v>
      </c>
      <c r="O243" s="25" t="s">
        <v>2540</v>
      </c>
    </row>
    <row r="244" spans="1:15" ht="20.100000000000001" customHeight="1">
      <c r="A244" s="25" t="s">
        <v>3063</v>
      </c>
      <c r="B244" s="342" t="s">
        <v>3064</v>
      </c>
      <c r="C244" s="343"/>
      <c r="D244" s="343"/>
      <c r="E244" s="343"/>
      <c r="F244" s="343"/>
      <c r="G244" s="25" t="s">
        <v>14</v>
      </c>
      <c r="H244" s="25" t="s">
        <v>2574</v>
      </c>
      <c r="I244" s="25" t="s">
        <v>35</v>
      </c>
      <c r="J244" s="26">
        <v>61.671999999999997</v>
      </c>
      <c r="K244" s="26">
        <v>1.41</v>
      </c>
      <c r="L244" s="26">
        <v>86.957520000000002</v>
      </c>
      <c r="M244" s="27">
        <v>1.1390798380065955E-2</v>
      </c>
      <c r="N244" s="27">
        <v>78.428442859258396</v>
      </c>
      <c r="O244" s="25" t="s">
        <v>2540</v>
      </c>
    </row>
    <row r="245" spans="1:15" ht="20.100000000000001" customHeight="1">
      <c r="A245" s="25" t="s">
        <v>3065</v>
      </c>
      <c r="B245" s="342" t="s">
        <v>3066</v>
      </c>
      <c r="C245" s="343"/>
      <c r="D245" s="343"/>
      <c r="E245" s="343"/>
      <c r="F245" s="343"/>
      <c r="G245" s="25" t="s">
        <v>27</v>
      </c>
      <c r="H245" s="25" t="s">
        <v>2574</v>
      </c>
      <c r="I245" s="25" t="s">
        <v>35</v>
      </c>
      <c r="J245" s="26">
        <v>6</v>
      </c>
      <c r="K245" s="26">
        <v>14.15</v>
      </c>
      <c r="L245" s="26">
        <v>84.9</v>
      </c>
      <c r="M245" s="27">
        <v>1.1121278326102211E-2</v>
      </c>
      <c r="N245" s="27">
        <v>78.439564137584497</v>
      </c>
      <c r="O245" s="25" t="s">
        <v>2540</v>
      </c>
    </row>
    <row r="246" spans="1:15" ht="20.100000000000001" customHeight="1">
      <c r="A246" s="25" t="s">
        <v>3067</v>
      </c>
      <c r="B246" s="342" t="s">
        <v>3068</v>
      </c>
      <c r="C246" s="343"/>
      <c r="D246" s="343"/>
      <c r="E246" s="343"/>
      <c r="F246" s="343"/>
      <c r="G246" s="25" t="s">
        <v>14</v>
      </c>
      <c r="H246" s="25" t="s">
        <v>2574</v>
      </c>
      <c r="I246" s="25" t="s">
        <v>35</v>
      </c>
      <c r="J246" s="26">
        <v>0.60073019999999999</v>
      </c>
      <c r="K246" s="26">
        <v>135.87</v>
      </c>
      <c r="L246" s="26">
        <v>81.621212274000001</v>
      </c>
      <c r="M246" s="27">
        <v>1.0691781142674016E-2</v>
      </c>
      <c r="N246" s="27">
        <v>78.450255759928154</v>
      </c>
      <c r="O246" s="25" t="s">
        <v>2540</v>
      </c>
    </row>
    <row r="247" spans="1:15" ht="15" customHeight="1">
      <c r="A247" s="25" t="s">
        <v>3069</v>
      </c>
      <c r="B247" s="342" t="s">
        <v>3070</v>
      </c>
      <c r="C247" s="343"/>
      <c r="D247" s="343"/>
      <c r="E247" s="343"/>
      <c r="F247" s="343"/>
      <c r="G247" s="25" t="s">
        <v>14</v>
      </c>
      <c r="H247" s="25" t="s">
        <v>2574</v>
      </c>
      <c r="I247" s="25" t="s">
        <v>35</v>
      </c>
      <c r="J247" s="26">
        <v>2</v>
      </c>
      <c r="K247" s="26">
        <v>37.46</v>
      </c>
      <c r="L247" s="26">
        <v>74.92</v>
      </c>
      <c r="M247" s="27">
        <v>9.8139714039055075E-3</v>
      </c>
      <c r="N247" s="27">
        <v>78.460069731332069</v>
      </c>
      <c r="O247" s="25" t="s">
        <v>2540</v>
      </c>
    </row>
    <row r="248" spans="1:15" ht="15" customHeight="1">
      <c r="A248" s="25" t="s">
        <v>3071</v>
      </c>
      <c r="B248" s="342" t="s">
        <v>3072</v>
      </c>
      <c r="C248" s="343"/>
      <c r="D248" s="343"/>
      <c r="E248" s="343"/>
      <c r="F248" s="343"/>
      <c r="G248" s="25" t="s">
        <v>14</v>
      </c>
      <c r="H248" s="25" t="s">
        <v>2574</v>
      </c>
      <c r="I248" s="25" t="s">
        <v>35</v>
      </c>
      <c r="J248" s="26">
        <v>3</v>
      </c>
      <c r="K248" s="26">
        <v>24.43</v>
      </c>
      <c r="L248" s="26">
        <v>73.290000000000006</v>
      </c>
      <c r="M248" s="27">
        <v>9.6004533394585534E-3</v>
      </c>
      <c r="N248" s="27">
        <v>78.469670184671514</v>
      </c>
      <c r="O248" s="25" t="s">
        <v>2540</v>
      </c>
    </row>
    <row r="249" spans="1:15" ht="15" customHeight="1">
      <c r="A249" s="25" t="s">
        <v>3073</v>
      </c>
      <c r="B249" s="342" t="s">
        <v>3074</v>
      </c>
      <c r="C249" s="343"/>
      <c r="D249" s="343"/>
      <c r="E249" s="343"/>
      <c r="F249" s="343"/>
      <c r="G249" s="25" t="s">
        <v>14</v>
      </c>
      <c r="H249" s="25" t="s">
        <v>2574</v>
      </c>
      <c r="I249" s="25" t="s">
        <v>35</v>
      </c>
      <c r="J249" s="26">
        <v>22.58568</v>
      </c>
      <c r="K249" s="26">
        <v>3.21</v>
      </c>
      <c r="L249" s="26">
        <v>72.5000328</v>
      </c>
      <c r="M249" s="27">
        <v>9.4969734207342674E-3</v>
      </c>
      <c r="N249" s="27">
        <v>78.479167153795686</v>
      </c>
      <c r="O249" s="25" t="s">
        <v>2540</v>
      </c>
    </row>
    <row r="250" spans="1:15" ht="15" customHeight="1">
      <c r="A250" s="25" t="s">
        <v>3075</v>
      </c>
      <c r="B250" s="342" t="s">
        <v>3076</v>
      </c>
      <c r="C250" s="343"/>
      <c r="D250" s="343"/>
      <c r="E250" s="343"/>
      <c r="F250" s="343"/>
      <c r="G250" s="25" t="s">
        <v>14</v>
      </c>
      <c r="H250" s="25" t="s">
        <v>2574</v>
      </c>
      <c r="I250" s="25" t="s">
        <v>35</v>
      </c>
      <c r="J250" s="26">
        <v>15</v>
      </c>
      <c r="K250" s="26">
        <v>4.7</v>
      </c>
      <c r="L250" s="26">
        <v>70.5</v>
      </c>
      <c r="M250" s="27">
        <v>9.2349837690248043E-3</v>
      </c>
      <c r="N250" s="27">
        <v>78.488402137564719</v>
      </c>
      <c r="O250" s="25" t="s">
        <v>2540</v>
      </c>
    </row>
    <row r="251" spans="1:15" ht="15" customHeight="1">
      <c r="A251" s="25" t="s">
        <v>3077</v>
      </c>
      <c r="B251" s="342" t="s">
        <v>3078</v>
      </c>
      <c r="C251" s="343"/>
      <c r="D251" s="343"/>
      <c r="E251" s="343"/>
      <c r="F251" s="343"/>
      <c r="G251" s="25" t="s">
        <v>14</v>
      </c>
      <c r="H251" s="25" t="s">
        <v>2574</v>
      </c>
      <c r="I251" s="25" t="s">
        <v>35</v>
      </c>
      <c r="J251" s="26">
        <v>5</v>
      </c>
      <c r="K251" s="26">
        <v>13.76</v>
      </c>
      <c r="L251" s="26">
        <v>68.8</v>
      </c>
      <c r="M251" s="27">
        <v>9.0122962171476102E-3</v>
      </c>
      <c r="N251" s="27">
        <v>78.49741443378187</v>
      </c>
      <c r="O251" s="25" t="s">
        <v>2540</v>
      </c>
    </row>
    <row r="252" spans="1:15" ht="20.100000000000001" customHeight="1">
      <c r="A252" s="25" t="s">
        <v>3079</v>
      </c>
      <c r="B252" s="342" t="s">
        <v>3080</v>
      </c>
      <c r="C252" s="343"/>
      <c r="D252" s="343"/>
      <c r="E252" s="343"/>
      <c r="F252" s="343"/>
      <c r="G252" s="25" t="s">
        <v>14</v>
      </c>
      <c r="H252" s="25" t="s">
        <v>2574</v>
      </c>
      <c r="I252" s="25" t="s">
        <v>35</v>
      </c>
      <c r="J252" s="26">
        <v>19.8</v>
      </c>
      <c r="K252" s="26">
        <v>3.31</v>
      </c>
      <c r="L252" s="26">
        <v>65.537999999999997</v>
      </c>
      <c r="M252" s="27">
        <v>8.5849981028985473E-3</v>
      </c>
      <c r="N252" s="27">
        <v>78.505999693870109</v>
      </c>
      <c r="O252" s="25" t="s">
        <v>2540</v>
      </c>
    </row>
    <row r="253" spans="1:15" ht="20.100000000000001" customHeight="1">
      <c r="A253" s="25" t="s">
        <v>3081</v>
      </c>
      <c r="B253" s="342" t="s">
        <v>3082</v>
      </c>
      <c r="C253" s="343"/>
      <c r="D253" s="343"/>
      <c r="E253" s="343"/>
      <c r="F253" s="343"/>
      <c r="G253" s="25" t="s">
        <v>14</v>
      </c>
      <c r="H253" s="25" t="s">
        <v>2577</v>
      </c>
      <c r="I253" s="25" t="s">
        <v>15</v>
      </c>
      <c r="J253" s="26">
        <v>3.7100281919999998</v>
      </c>
      <c r="K253" s="26">
        <v>17.579999999999998</v>
      </c>
      <c r="L253" s="26">
        <v>65.222295615359997</v>
      </c>
      <c r="M253" s="27">
        <v>8.5436431402324438E-3</v>
      </c>
      <c r="N253" s="27">
        <v>78.514543036301546</v>
      </c>
      <c r="O253" s="25" t="s">
        <v>2540</v>
      </c>
    </row>
    <row r="254" spans="1:15" ht="20.100000000000001" customHeight="1">
      <c r="A254" s="25" t="s">
        <v>3083</v>
      </c>
      <c r="B254" s="342" t="s">
        <v>3084</v>
      </c>
      <c r="C254" s="343"/>
      <c r="D254" s="343"/>
      <c r="E254" s="343"/>
      <c r="F254" s="343"/>
      <c r="G254" s="25" t="s">
        <v>14</v>
      </c>
      <c r="H254" s="25" t="s">
        <v>2574</v>
      </c>
      <c r="I254" s="25" t="s">
        <v>93</v>
      </c>
      <c r="J254" s="26">
        <v>25.20635</v>
      </c>
      <c r="K254" s="26">
        <v>2.57</v>
      </c>
      <c r="L254" s="26">
        <v>64.780319500000004</v>
      </c>
      <c r="M254" s="27">
        <v>8.4857475054573202E-3</v>
      </c>
      <c r="N254" s="27">
        <v>78.523028741954832</v>
      </c>
      <c r="O254" s="25" t="s">
        <v>2540</v>
      </c>
    </row>
    <row r="255" spans="1:15" ht="15" customHeight="1">
      <c r="A255" s="25" t="s">
        <v>3085</v>
      </c>
      <c r="B255" s="342" t="s">
        <v>3086</v>
      </c>
      <c r="C255" s="343"/>
      <c r="D255" s="343"/>
      <c r="E255" s="343"/>
      <c r="F255" s="343"/>
      <c r="G255" s="25" t="s">
        <v>14</v>
      </c>
      <c r="H255" s="25" t="s">
        <v>2574</v>
      </c>
      <c r="I255" s="25" t="s">
        <v>35</v>
      </c>
      <c r="J255" s="26">
        <v>7.5049440000000001</v>
      </c>
      <c r="K255" s="26">
        <v>8.57</v>
      </c>
      <c r="L255" s="26">
        <v>64.317370080000003</v>
      </c>
      <c r="M255" s="27">
        <v>8.4251045213498098E-3</v>
      </c>
      <c r="N255" s="27">
        <v>78.531454190976461</v>
      </c>
      <c r="O255" s="25" t="s">
        <v>2540</v>
      </c>
    </row>
    <row r="256" spans="1:15" ht="27.95" customHeight="1">
      <c r="A256" s="25" t="s">
        <v>3087</v>
      </c>
      <c r="B256" s="342" t="s">
        <v>3088</v>
      </c>
      <c r="C256" s="343"/>
      <c r="D256" s="343"/>
      <c r="E256" s="343"/>
      <c r="F256" s="343"/>
      <c r="G256" s="25" t="s">
        <v>14</v>
      </c>
      <c r="H256" s="25" t="s">
        <v>2904</v>
      </c>
      <c r="I256" s="25" t="s">
        <v>35</v>
      </c>
      <c r="J256" s="26">
        <v>2.6652014399999998E-4</v>
      </c>
      <c r="K256" s="26">
        <v>235772.14</v>
      </c>
      <c r="L256" s="26">
        <v>62.838024703988161</v>
      </c>
      <c r="M256" s="27">
        <v>8.2313211094880885E-3</v>
      </c>
      <c r="N256" s="27">
        <v>78.539685770835263</v>
      </c>
      <c r="O256" s="25" t="s">
        <v>2540</v>
      </c>
    </row>
    <row r="257" spans="1:15" ht="20.100000000000001" customHeight="1">
      <c r="A257" s="25" t="s">
        <v>3089</v>
      </c>
      <c r="B257" s="342" t="s">
        <v>3090</v>
      </c>
      <c r="C257" s="343"/>
      <c r="D257" s="343"/>
      <c r="E257" s="343"/>
      <c r="F257" s="343"/>
      <c r="G257" s="25" t="s">
        <v>14</v>
      </c>
      <c r="H257" s="25" t="s">
        <v>2574</v>
      </c>
      <c r="I257" s="25" t="s">
        <v>35</v>
      </c>
      <c r="J257" s="26">
        <v>10.026786</v>
      </c>
      <c r="K257" s="26">
        <v>6.19</v>
      </c>
      <c r="L257" s="26">
        <v>62.065805339999997</v>
      </c>
      <c r="M257" s="27">
        <v>8.1301660273241563E-3</v>
      </c>
      <c r="N257" s="27">
        <v>78.547816486332337</v>
      </c>
      <c r="O257" s="25" t="s">
        <v>2540</v>
      </c>
    </row>
    <row r="258" spans="1:15" ht="15" customHeight="1">
      <c r="A258" s="25" t="s">
        <v>3091</v>
      </c>
      <c r="B258" s="342" t="s">
        <v>3092</v>
      </c>
      <c r="C258" s="343"/>
      <c r="D258" s="343"/>
      <c r="E258" s="343"/>
      <c r="F258" s="343"/>
      <c r="G258" s="25" t="s">
        <v>14</v>
      </c>
      <c r="H258" s="25" t="s">
        <v>2574</v>
      </c>
      <c r="I258" s="25" t="s">
        <v>75</v>
      </c>
      <c r="J258" s="26">
        <v>1.496</v>
      </c>
      <c r="K258" s="26">
        <v>40.94</v>
      </c>
      <c r="L258" s="26">
        <v>61.24624</v>
      </c>
      <c r="M258" s="27">
        <v>8.0228089689900386E-3</v>
      </c>
      <c r="N258" s="27">
        <v>78.55583978783379</v>
      </c>
      <c r="O258" s="25" t="s">
        <v>2540</v>
      </c>
    </row>
    <row r="259" spans="1:15" ht="15" customHeight="1">
      <c r="A259" s="25" t="s">
        <v>3093</v>
      </c>
      <c r="B259" s="342" t="s">
        <v>3094</v>
      </c>
      <c r="C259" s="343"/>
      <c r="D259" s="343"/>
      <c r="E259" s="343"/>
      <c r="F259" s="343"/>
      <c r="G259" s="25" t="s">
        <v>14</v>
      </c>
      <c r="H259" s="25" t="s">
        <v>2574</v>
      </c>
      <c r="I259" s="25" t="s">
        <v>35</v>
      </c>
      <c r="J259" s="26">
        <v>25.171406000000001</v>
      </c>
      <c r="K259" s="26">
        <v>2.38</v>
      </c>
      <c r="L259" s="26">
        <v>59.907946279999997</v>
      </c>
      <c r="M259" s="27">
        <v>7.8475022912256713E-3</v>
      </c>
      <c r="N259" s="27">
        <v>78.563687559147283</v>
      </c>
      <c r="O259" s="25" t="s">
        <v>2540</v>
      </c>
    </row>
    <row r="260" spans="1:15" ht="20.100000000000001" customHeight="1">
      <c r="A260" s="25" t="s">
        <v>3095</v>
      </c>
      <c r="B260" s="342" t="s">
        <v>3096</v>
      </c>
      <c r="C260" s="343"/>
      <c r="D260" s="343"/>
      <c r="E260" s="343"/>
      <c r="F260" s="343"/>
      <c r="G260" s="25" t="s">
        <v>14</v>
      </c>
      <c r="H260" s="25" t="s">
        <v>2574</v>
      </c>
      <c r="I260" s="25" t="s">
        <v>35</v>
      </c>
      <c r="J260" s="26">
        <v>2.8862603440000001</v>
      </c>
      <c r="K260" s="26">
        <v>20.64</v>
      </c>
      <c r="L260" s="26">
        <v>59.572413500160003</v>
      </c>
      <c r="M260" s="27">
        <v>7.8035499539803078E-3</v>
      </c>
      <c r="N260" s="27">
        <v>78.571490792950428</v>
      </c>
      <c r="O260" s="25" t="s">
        <v>2540</v>
      </c>
    </row>
    <row r="261" spans="1:15" ht="20.100000000000001" customHeight="1">
      <c r="A261" s="25" t="s">
        <v>3097</v>
      </c>
      <c r="B261" s="342" t="s">
        <v>3098</v>
      </c>
      <c r="C261" s="343"/>
      <c r="D261" s="343"/>
      <c r="E261" s="343"/>
      <c r="F261" s="343"/>
      <c r="G261" s="25" t="s">
        <v>14</v>
      </c>
      <c r="H261" s="25" t="s">
        <v>2574</v>
      </c>
      <c r="I261" s="25" t="s">
        <v>2822</v>
      </c>
      <c r="J261" s="26">
        <v>0.72270000000000001</v>
      </c>
      <c r="K261" s="26">
        <v>78.459999999999994</v>
      </c>
      <c r="L261" s="26">
        <v>56.703042000000003</v>
      </c>
      <c r="M261" s="27">
        <v>7.4276832982174724E-3</v>
      </c>
      <c r="N261" s="27">
        <v>78.578918077768918</v>
      </c>
      <c r="O261" s="25" t="s">
        <v>2540</v>
      </c>
    </row>
    <row r="262" spans="1:15" ht="27.95" customHeight="1">
      <c r="A262" s="25" t="s">
        <v>3099</v>
      </c>
      <c r="B262" s="342" t="s">
        <v>3100</v>
      </c>
      <c r="C262" s="343"/>
      <c r="D262" s="343"/>
      <c r="E262" s="343"/>
      <c r="F262" s="343"/>
      <c r="G262" s="25" t="s">
        <v>14</v>
      </c>
      <c r="H262" s="25" t="s">
        <v>2586</v>
      </c>
      <c r="I262" s="25" t="s">
        <v>15</v>
      </c>
      <c r="J262" s="26">
        <v>704</v>
      </c>
      <c r="K262" s="26">
        <v>0.08</v>
      </c>
      <c r="L262" s="26">
        <v>56.32</v>
      </c>
      <c r="M262" s="27">
        <v>7.3775076010138578E-3</v>
      </c>
      <c r="N262" s="27">
        <v>78.586295585369939</v>
      </c>
      <c r="O262" s="25" t="s">
        <v>2540</v>
      </c>
    </row>
    <row r="263" spans="1:15" ht="15" customHeight="1">
      <c r="A263" s="25" t="s">
        <v>3101</v>
      </c>
      <c r="B263" s="342" t="s">
        <v>3102</v>
      </c>
      <c r="C263" s="343"/>
      <c r="D263" s="343"/>
      <c r="E263" s="343"/>
      <c r="F263" s="343"/>
      <c r="G263" s="25" t="s">
        <v>14</v>
      </c>
      <c r="H263" s="25" t="s">
        <v>2574</v>
      </c>
      <c r="I263" s="25" t="s">
        <v>93</v>
      </c>
      <c r="J263" s="26">
        <v>9.1300000000000008</v>
      </c>
      <c r="K263" s="26">
        <v>6.13</v>
      </c>
      <c r="L263" s="26">
        <v>55.966900000000003</v>
      </c>
      <c r="M263" s="27">
        <v>7.3312540865621894E-3</v>
      </c>
      <c r="N263" s="27">
        <v>78.593627245533796</v>
      </c>
      <c r="O263" s="25" t="s">
        <v>2540</v>
      </c>
    </row>
    <row r="264" spans="1:15" ht="20.100000000000001" customHeight="1">
      <c r="A264" s="25" t="s">
        <v>3103</v>
      </c>
      <c r="B264" s="342" t="s">
        <v>3104</v>
      </c>
      <c r="C264" s="343"/>
      <c r="D264" s="343"/>
      <c r="E264" s="343"/>
      <c r="F264" s="343"/>
      <c r="G264" s="25" t="s">
        <v>14</v>
      </c>
      <c r="H264" s="25" t="s">
        <v>2904</v>
      </c>
      <c r="I264" s="25" t="s">
        <v>3038</v>
      </c>
      <c r="J264" s="26">
        <v>16.673400000000001</v>
      </c>
      <c r="K264" s="26">
        <v>3.25</v>
      </c>
      <c r="L264" s="26">
        <v>54.188549999999999</v>
      </c>
      <c r="M264" s="27">
        <v>7.0983032583970072E-3</v>
      </c>
      <c r="N264" s="27">
        <v>78.600725738731569</v>
      </c>
      <c r="O264" s="25" t="s">
        <v>2540</v>
      </c>
    </row>
    <row r="265" spans="1:15" ht="15" customHeight="1">
      <c r="A265" s="25" t="s">
        <v>3105</v>
      </c>
      <c r="B265" s="342" t="s">
        <v>3106</v>
      </c>
      <c r="C265" s="343"/>
      <c r="D265" s="343"/>
      <c r="E265" s="343"/>
      <c r="F265" s="343"/>
      <c r="G265" s="25" t="s">
        <v>14</v>
      </c>
      <c r="H265" s="25" t="s">
        <v>2574</v>
      </c>
      <c r="I265" s="25" t="s">
        <v>35</v>
      </c>
      <c r="J265" s="26">
        <v>15.16493</v>
      </c>
      <c r="K265" s="26">
        <v>3.53</v>
      </c>
      <c r="L265" s="26">
        <v>53.532202900000001</v>
      </c>
      <c r="M265" s="27">
        <v>7.0123265943495402E-3</v>
      </c>
      <c r="N265" s="27">
        <v>78.60773777676215</v>
      </c>
      <c r="O265" s="25" t="s">
        <v>2540</v>
      </c>
    </row>
    <row r="266" spans="1:15" ht="15" customHeight="1">
      <c r="A266" s="25" t="s">
        <v>3107</v>
      </c>
      <c r="B266" s="342" t="s">
        <v>3108</v>
      </c>
      <c r="C266" s="343"/>
      <c r="D266" s="343"/>
      <c r="E266" s="343"/>
      <c r="F266" s="343"/>
      <c r="G266" s="25" t="s">
        <v>14</v>
      </c>
      <c r="H266" s="25" t="s">
        <v>2574</v>
      </c>
      <c r="I266" s="25" t="s">
        <v>35</v>
      </c>
      <c r="J266" s="26">
        <v>17</v>
      </c>
      <c r="K266" s="26">
        <v>3.1</v>
      </c>
      <c r="L266" s="26">
        <v>52.7</v>
      </c>
      <c r="M266" s="27">
        <v>6.9033141081930099E-3</v>
      </c>
      <c r="N266" s="27">
        <v>78.61464109087035</v>
      </c>
      <c r="O266" s="25" t="s">
        <v>2540</v>
      </c>
    </row>
    <row r="267" spans="1:15" ht="20.100000000000001" customHeight="1">
      <c r="A267" s="25" t="s">
        <v>3109</v>
      </c>
      <c r="B267" s="342" t="s">
        <v>3110</v>
      </c>
      <c r="C267" s="343"/>
      <c r="D267" s="343"/>
      <c r="E267" s="343"/>
      <c r="F267" s="343"/>
      <c r="G267" s="25" t="s">
        <v>14</v>
      </c>
      <c r="H267" s="25" t="s">
        <v>2904</v>
      </c>
      <c r="I267" s="25" t="s">
        <v>35</v>
      </c>
      <c r="J267" s="26">
        <v>3.9775067325000003E-3</v>
      </c>
      <c r="K267" s="26">
        <v>12886.33</v>
      </c>
      <c r="L267" s="26">
        <v>51.255464332216725</v>
      </c>
      <c r="M267" s="27">
        <v>6.7140905132177476E-3</v>
      </c>
      <c r="N267" s="27">
        <v>78.621355775522815</v>
      </c>
      <c r="O267" s="25" t="s">
        <v>2540</v>
      </c>
    </row>
    <row r="268" spans="1:15" ht="15" customHeight="1">
      <c r="A268" s="25" t="s">
        <v>3111</v>
      </c>
      <c r="B268" s="342" t="s">
        <v>3112</v>
      </c>
      <c r="C268" s="343"/>
      <c r="D268" s="343"/>
      <c r="E268" s="343"/>
      <c r="F268" s="343"/>
      <c r="G268" s="25" t="s">
        <v>14</v>
      </c>
      <c r="H268" s="25" t="s">
        <v>2574</v>
      </c>
      <c r="I268" s="25" t="s">
        <v>35</v>
      </c>
      <c r="J268" s="26">
        <v>1</v>
      </c>
      <c r="K268" s="26">
        <v>50.43</v>
      </c>
      <c r="L268" s="26">
        <v>50.43</v>
      </c>
      <c r="M268" s="27">
        <v>6.6059607300981687E-3</v>
      </c>
      <c r="N268" s="27">
        <v>78.627961736252928</v>
      </c>
      <c r="O268" s="25" t="s">
        <v>2540</v>
      </c>
    </row>
    <row r="269" spans="1:15" ht="15" customHeight="1">
      <c r="A269" s="25" t="s">
        <v>3113</v>
      </c>
      <c r="B269" s="342" t="s">
        <v>3114</v>
      </c>
      <c r="C269" s="343"/>
      <c r="D269" s="343"/>
      <c r="E269" s="343"/>
      <c r="F269" s="343"/>
      <c r="G269" s="25" t="s">
        <v>14</v>
      </c>
      <c r="H269" s="25" t="s">
        <v>2574</v>
      </c>
      <c r="I269" s="25" t="s">
        <v>35</v>
      </c>
      <c r="J269" s="26">
        <v>2.474043</v>
      </c>
      <c r="K269" s="26">
        <v>20.260000000000002</v>
      </c>
      <c r="L269" s="26">
        <v>50.12411118</v>
      </c>
      <c r="M269" s="27">
        <v>6.5658915345261663E-3</v>
      </c>
      <c r="N269" s="27">
        <v>78.634527089252984</v>
      </c>
      <c r="O269" s="25" t="s">
        <v>2540</v>
      </c>
    </row>
    <row r="270" spans="1:15" ht="15" customHeight="1">
      <c r="A270" s="25" t="s">
        <v>3115</v>
      </c>
      <c r="B270" s="342" t="s">
        <v>3116</v>
      </c>
      <c r="C270" s="343"/>
      <c r="D270" s="343"/>
      <c r="E270" s="343"/>
      <c r="F270" s="343"/>
      <c r="G270" s="25" t="s">
        <v>14</v>
      </c>
      <c r="H270" s="25" t="s">
        <v>2574</v>
      </c>
      <c r="I270" s="25" t="s">
        <v>35</v>
      </c>
      <c r="J270" s="26">
        <v>2</v>
      </c>
      <c r="K270" s="26">
        <v>25.06</v>
      </c>
      <c r="L270" s="26">
        <v>50.12</v>
      </c>
      <c r="M270" s="27">
        <v>6.5653530000499742E-3</v>
      </c>
      <c r="N270" s="27">
        <v>78.641092442253026</v>
      </c>
      <c r="O270" s="25" t="s">
        <v>2540</v>
      </c>
    </row>
    <row r="271" spans="1:15" ht="20.100000000000001" customHeight="1">
      <c r="A271" s="25" t="s">
        <v>3117</v>
      </c>
      <c r="B271" s="342" t="s">
        <v>3118</v>
      </c>
      <c r="C271" s="343"/>
      <c r="D271" s="343"/>
      <c r="E271" s="343"/>
      <c r="F271" s="343"/>
      <c r="G271" s="25" t="s">
        <v>14</v>
      </c>
      <c r="H271" s="25" t="s">
        <v>2904</v>
      </c>
      <c r="I271" s="25" t="s">
        <v>35</v>
      </c>
      <c r="J271" s="26">
        <v>1.04763678696712E-2</v>
      </c>
      <c r="K271" s="26">
        <v>4722.0600000000004</v>
      </c>
      <c r="L271" s="26">
        <v>49.470037662659585</v>
      </c>
      <c r="M271" s="27">
        <v>6.4802126931589651E-3</v>
      </c>
      <c r="N271" s="27">
        <v>78.647572650012648</v>
      </c>
      <c r="O271" s="25" t="s">
        <v>2540</v>
      </c>
    </row>
    <row r="272" spans="1:15" ht="20.100000000000001" customHeight="1">
      <c r="A272" s="25" t="s">
        <v>3119</v>
      </c>
      <c r="B272" s="342" t="s">
        <v>3120</v>
      </c>
      <c r="C272" s="343"/>
      <c r="D272" s="343"/>
      <c r="E272" s="343"/>
      <c r="F272" s="343"/>
      <c r="G272" s="25" t="s">
        <v>14</v>
      </c>
      <c r="H272" s="25" t="s">
        <v>2574</v>
      </c>
      <c r="I272" s="25" t="s">
        <v>93</v>
      </c>
      <c r="J272" s="26">
        <v>7.74</v>
      </c>
      <c r="K272" s="26">
        <v>6.35</v>
      </c>
      <c r="L272" s="26">
        <v>49.149000000000001</v>
      </c>
      <c r="M272" s="27">
        <v>6.4381591101248239E-3</v>
      </c>
      <c r="N272" s="27">
        <v>78.654010940115455</v>
      </c>
      <c r="O272" s="25" t="s">
        <v>2540</v>
      </c>
    </row>
    <row r="273" spans="1:15" ht="20.100000000000001" customHeight="1">
      <c r="A273" s="25" t="s">
        <v>3121</v>
      </c>
      <c r="B273" s="342" t="s">
        <v>3122</v>
      </c>
      <c r="C273" s="343"/>
      <c r="D273" s="343"/>
      <c r="E273" s="343"/>
      <c r="F273" s="343"/>
      <c r="G273" s="25" t="s">
        <v>14</v>
      </c>
      <c r="H273" s="25" t="s">
        <v>2574</v>
      </c>
      <c r="I273" s="25" t="s">
        <v>35</v>
      </c>
      <c r="J273" s="26">
        <v>47</v>
      </c>
      <c r="K273" s="26">
        <v>1.03</v>
      </c>
      <c r="L273" s="26">
        <v>48.41</v>
      </c>
      <c r="M273" s="27">
        <v>6.3413555213970322E-3</v>
      </c>
      <c r="N273" s="27">
        <v>78.660352295636855</v>
      </c>
      <c r="O273" s="25" t="s">
        <v>2540</v>
      </c>
    </row>
    <row r="274" spans="1:15" ht="15" customHeight="1">
      <c r="A274" s="25" t="s">
        <v>3123</v>
      </c>
      <c r="B274" s="342" t="s">
        <v>3124</v>
      </c>
      <c r="C274" s="343"/>
      <c r="D274" s="343"/>
      <c r="E274" s="343"/>
      <c r="F274" s="343"/>
      <c r="G274" s="25" t="s">
        <v>14</v>
      </c>
      <c r="H274" s="25" t="s">
        <v>2574</v>
      </c>
      <c r="I274" s="25" t="s">
        <v>93</v>
      </c>
      <c r="J274" s="26">
        <v>7.7698799999999997</v>
      </c>
      <c r="K274" s="26">
        <v>6.17</v>
      </c>
      <c r="L274" s="26">
        <v>47.940159600000001</v>
      </c>
      <c r="M274" s="27">
        <v>6.2798098693682075E-3</v>
      </c>
      <c r="N274" s="27">
        <v>78.666632084599797</v>
      </c>
      <c r="O274" s="25" t="s">
        <v>2540</v>
      </c>
    </row>
    <row r="275" spans="1:15" ht="15" customHeight="1">
      <c r="A275" s="25" t="s">
        <v>3125</v>
      </c>
      <c r="B275" s="342" t="s">
        <v>3126</v>
      </c>
      <c r="C275" s="343"/>
      <c r="D275" s="343"/>
      <c r="E275" s="343"/>
      <c r="F275" s="343"/>
      <c r="G275" s="25" t="s">
        <v>14</v>
      </c>
      <c r="H275" s="25" t="s">
        <v>2574</v>
      </c>
      <c r="I275" s="25" t="s">
        <v>75</v>
      </c>
      <c r="J275" s="26">
        <v>2.817466</v>
      </c>
      <c r="K275" s="26">
        <v>17</v>
      </c>
      <c r="L275" s="26">
        <v>47.896922000000004</v>
      </c>
      <c r="M275" s="27">
        <v>6.2741460603722987E-3</v>
      </c>
      <c r="N275" s="27">
        <v>78.672906633855632</v>
      </c>
      <c r="O275" s="25" t="s">
        <v>2540</v>
      </c>
    </row>
    <row r="276" spans="1:15" ht="15" customHeight="1">
      <c r="A276" s="25" t="s">
        <v>3127</v>
      </c>
      <c r="B276" s="342" t="s">
        <v>3128</v>
      </c>
      <c r="C276" s="343"/>
      <c r="D276" s="343"/>
      <c r="E276" s="343"/>
      <c r="F276" s="343"/>
      <c r="G276" s="25" t="s">
        <v>14</v>
      </c>
      <c r="H276" s="25" t="s">
        <v>2574</v>
      </c>
      <c r="I276" s="25" t="s">
        <v>35</v>
      </c>
      <c r="J276" s="26">
        <v>3.1469260000000001</v>
      </c>
      <c r="K276" s="26">
        <v>14.33</v>
      </c>
      <c r="L276" s="26">
        <v>45.09544958</v>
      </c>
      <c r="M276" s="27">
        <v>5.9071736869244886E-3</v>
      </c>
      <c r="N276" s="27">
        <v>78.678814403614254</v>
      </c>
      <c r="O276" s="25" t="s">
        <v>2540</v>
      </c>
    </row>
    <row r="277" spans="1:15" ht="15" customHeight="1">
      <c r="A277" s="25" t="s">
        <v>3129</v>
      </c>
      <c r="B277" s="342" t="s">
        <v>3130</v>
      </c>
      <c r="C277" s="343"/>
      <c r="D277" s="343"/>
      <c r="E277" s="343"/>
      <c r="F277" s="343"/>
      <c r="G277" s="25" t="s">
        <v>14</v>
      </c>
      <c r="H277" s="25" t="s">
        <v>2574</v>
      </c>
      <c r="I277" s="25" t="s">
        <v>35</v>
      </c>
      <c r="J277" s="26">
        <v>8</v>
      </c>
      <c r="K277" s="26">
        <v>5.35</v>
      </c>
      <c r="L277" s="26">
        <v>42.8</v>
      </c>
      <c r="M277" s="27">
        <v>5.6064866002022923E-3</v>
      </c>
      <c r="N277" s="27">
        <v>78.684420890214454</v>
      </c>
      <c r="O277" s="25" t="s">
        <v>2540</v>
      </c>
    </row>
    <row r="278" spans="1:15" ht="15" customHeight="1">
      <c r="A278" s="25" t="s">
        <v>3131</v>
      </c>
      <c r="B278" s="342" t="s">
        <v>3132</v>
      </c>
      <c r="C278" s="343"/>
      <c r="D278" s="343"/>
      <c r="E278" s="343"/>
      <c r="F278" s="343"/>
      <c r="G278" s="25" t="s">
        <v>14</v>
      </c>
      <c r="H278" s="25" t="s">
        <v>2574</v>
      </c>
      <c r="I278" s="25" t="s">
        <v>35</v>
      </c>
      <c r="J278" s="26">
        <v>56.603718000000001</v>
      </c>
      <c r="K278" s="26">
        <v>0.75</v>
      </c>
      <c r="L278" s="26">
        <v>42.452788499999997</v>
      </c>
      <c r="M278" s="27">
        <v>5.5610044361325221E-3</v>
      </c>
      <c r="N278" s="27">
        <v>78.689981529377505</v>
      </c>
      <c r="O278" s="25" t="s">
        <v>2540</v>
      </c>
    </row>
    <row r="279" spans="1:15" ht="20.100000000000001" customHeight="1">
      <c r="A279" s="25" t="s">
        <v>3133</v>
      </c>
      <c r="B279" s="342" t="s">
        <v>3134</v>
      </c>
      <c r="C279" s="343"/>
      <c r="D279" s="343"/>
      <c r="E279" s="343"/>
      <c r="F279" s="343"/>
      <c r="G279" s="25" t="s">
        <v>14</v>
      </c>
      <c r="H279" s="25" t="s">
        <v>2574</v>
      </c>
      <c r="I279" s="25" t="s">
        <v>75</v>
      </c>
      <c r="J279" s="26">
        <v>19.391999999999999</v>
      </c>
      <c r="K279" s="26">
        <v>2.16</v>
      </c>
      <c r="L279" s="26">
        <v>41.886719999999997</v>
      </c>
      <c r="M279" s="27">
        <v>5.4868536076267604E-3</v>
      </c>
      <c r="N279" s="27">
        <v>78.69546881264111</v>
      </c>
      <c r="O279" s="25" t="s">
        <v>2540</v>
      </c>
    </row>
    <row r="280" spans="1:15" ht="20.100000000000001" customHeight="1">
      <c r="A280" s="25" t="s">
        <v>3135</v>
      </c>
      <c r="B280" s="342" t="s">
        <v>3136</v>
      </c>
      <c r="C280" s="343"/>
      <c r="D280" s="343"/>
      <c r="E280" s="343"/>
      <c r="F280" s="343"/>
      <c r="G280" s="25" t="s">
        <v>14</v>
      </c>
      <c r="H280" s="25" t="s">
        <v>2577</v>
      </c>
      <c r="I280" s="25" t="s">
        <v>15</v>
      </c>
      <c r="J280" s="26">
        <v>3.2726011920000002</v>
      </c>
      <c r="K280" s="26">
        <v>12.62</v>
      </c>
      <c r="L280" s="26">
        <v>41.300227043040003</v>
      </c>
      <c r="M280" s="27">
        <v>5.4100273248157971E-3</v>
      </c>
      <c r="N280" s="27">
        <v>78.70087881022495</v>
      </c>
      <c r="O280" s="25" t="s">
        <v>2540</v>
      </c>
    </row>
    <row r="281" spans="1:15" ht="20.100000000000001" customHeight="1">
      <c r="A281" s="25" t="s">
        <v>3137</v>
      </c>
      <c r="B281" s="342" t="s">
        <v>3138</v>
      </c>
      <c r="C281" s="343"/>
      <c r="D281" s="343"/>
      <c r="E281" s="343"/>
      <c r="F281" s="343"/>
      <c r="G281" s="25" t="s">
        <v>14</v>
      </c>
      <c r="H281" s="25" t="s">
        <v>2574</v>
      </c>
      <c r="I281" s="25" t="s">
        <v>35</v>
      </c>
      <c r="J281" s="26">
        <v>5</v>
      </c>
      <c r="K281" s="26">
        <v>8.08</v>
      </c>
      <c r="L281" s="26">
        <v>40.4</v>
      </c>
      <c r="M281" s="27">
        <v>5.2921041740227248E-3</v>
      </c>
      <c r="N281" s="27">
        <v>78.706170914398982</v>
      </c>
      <c r="O281" s="25" t="s">
        <v>2540</v>
      </c>
    </row>
    <row r="282" spans="1:15" ht="27.95" customHeight="1">
      <c r="A282" s="25" t="s">
        <v>3139</v>
      </c>
      <c r="B282" s="342" t="s">
        <v>3140</v>
      </c>
      <c r="C282" s="343"/>
      <c r="D282" s="343"/>
      <c r="E282" s="343"/>
      <c r="F282" s="343"/>
      <c r="G282" s="25" t="s">
        <v>14</v>
      </c>
      <c r="H282" s="25" t="s">
        <v>2574</v>
      </c>
      <c r="I282" s="25" t="s">
        <v>35</v>
      </c>
      <c r="J282" s="26">
        <v>3</v>
      </c>
      <c r="K282" s="26">
        <v>13.39</v>
      </c>
      <c r="L282" s="26">
        <v>40.17</v>
      </c>
      <c r="M282" s="27">
        <v>5.2619758581805157E-3</v>
      </c>
      <c r="N282" s="27">
        <v>78.711432890257157</v>
      </c>
      <c r="O282" s="25" t="s">
        <v>2540</v>
      </c>
    </row>
    <row r="283" spans="1:15" ht="15" customHeight="1">
      <c r="A283" s="25" t="s">
        <v>3141</v>
      </c>
      <c r="B283" s="342" t="s">
        <v>3142</v>
      </c>
      <c r="C283" s="343"/>
      <c r="D283" s="343"/>
      <c r="E283" s="343"/>
      <c r="F283" s="343"/>
      <c r="G283" s="25" t="s">
        <v>14</v>
      </c>
      <c r="H283" s="25" t="s">
        <v>2574</v>
      </c>
      <c r="I283" s="25" t="s">
        <v>35</v>
      </c>
      <c r="J283" s="26">
        <v>29.838597309000001</v>
      </c>
      <c r="K283" s="26">
        <v>1.29</v>
      </c>
      <c r="L283" s="26">
        <v>38.491790528609997</v>
      </c>
      <c r="M283" s="27">
        <v>5.0421427059917159E-3</v>
      </c>
      <c r="N283" s="27">
        <v>78.716474798417011</v>
      </c>
      <c r="O283" s="25" t="s">
        <v>2540</v>
      </c>
    </row>
    <row r="284" spans="1:15" ht="20.100000000000001" customHeight="1">
      <c r="A284" s="25" t="s">
        <v>3143</v>
      </c>
      <c r="B284" s="342" t="s">
        <v>3144</v>
      </c>
      <c r="C284" s="343"/>
      <c r="D284" s="343"/>
      <c r="E284" s="343"/>
      <c r="F284" s="343"/>
      <c r="G284" s="25" t="s">
        <v>14</v>
      </c>
      <c r="H284" s="25" t="s">
        <v>2574</v>
      </c>
      <c r="I284" s="25" t="s">
        <v>35</v>
      </c>
      <c r="J284" s="26">
        <v>288.65199999999999</v>
      </c>
      <c r="K284" s="26">
        <v>0.13</v>
      </c>
      <c r="L284" s="26">
        <v>37.524760000000001</v>
      </c>
      <c r="M284" s="27">
        <v>4.9154687877524996E-3</v>
      </c>
      <c r="N284" s="27">
        <v>78.721389643679615</v>
      </c>
      <c r="O284" s="25" t="s">
        <v>2540</v>
      </c>
    </row>
    <row r="285" spans="1:15" ht="15" customHeight="1">
      <c r="A285" s="25" t="s">
        <v>3145</v>
      </c>
      <c r="B285" s="342" t="s">
        <v>3146</v>
      </c>
      <c r="C285" s="343"/>
      <c r="D285" s="343"/>
      <c r="E285" s="343"/>
      <c r="F285" s="343"/>
      <c r="G285" s="25" t="s">
        <v>14</v>
      </c>
      <c r="H285" s="25" t="s">
        <v>2574</v>
      </c>
      <c r="I285" s="25" t="s">
        <v>93</v>
      </c>
      <c r="J285" s="26">
        <v>4.0985100000000001</v>
      </c>
      <c r="K285" s="26">
        <v>9.02</v>
      </c>
      <c r="L285" s="26">
        <v>36.968560199999999</v>
      </c>
      <c r="M285" s="27">
        <v>4.8426106866839196E-3</v>
      </c>
      <c r="N285" s="27">
        <v>78.726232442969547</v>
      </c>
      <c r="O285" s="25" t="s">
        <v>2540</v>
      </c>
    </row>
    <row r="286" spans="1:15" ht="15" customHeight="1">
      <c r="A286" s="25" t="s">
        <v>3147</v>
      </c>
      <c r="B286" s="342" t="s">
        <v>3148</v>
      </c>
      <c r="C286" s="343"/>
      <c r="D286" s="343"/>
      <c r="E286" s="343"/>
      <c r="F286" s="343"/>
      <c r="G286" s="25" t="s">
        <v>14</v>
      </c>
      <c r="H286" s="25" t="s">
        <v>2574</v>
      </c>
      <c r="I286" s="25" t="s">
        <v>93</v>
      </c>
      <c r="J286" s="26">
        <v>4.5765000000000002</v>
      </c>
      <c r="K286" s="26">
        <v>7.86</v>
      </c>
      <c r="L286" s="26">
        <v>35.971290000000003</v>
      </c>
      <c r="M286" s="27">
        <v>4.7119755929203441E-3</v>
      </c>
      <c r="N286" s="27">
        <v>78.730944249581938</v>
      </c>
      <c r="O286" s="25" t="s">
        <v>2540</v>
      </c>
    </row>
    <row r="287" spans="1:15" ht="20.100000000000001" customHeight="1">
      <c r="A287" s="25" t="s">
        <v>3149</v>
      </c>
      <c r="B287" s="342" t="s">
        <v>3150</v>
      </c>
      <c r="C287" s="343"/>
      <c r="D287" s="343"/>
      <c r="E287" s="343"/>
      <c r="F287" s="343"/>
      <c r="G287" s="25" t="s">
        <v>14</v>
      </c>
      <c r="H287" s="25" t="s">
        <v>2904</v>
      </c>
      <c r="I287" s="25" t="s">
        <v>35</v>
      </c>
      <c r="J287" s="26">
        <v>5.559257584E-3</v>
      </c>
      <c r="K287" s="26">
        <v>6438.55</v>
      </c>
      <c r="L287" s="26">
        <v>35.793557917463197</v>
      </c>
      <c r="M287" s="27">
        <v>4.6886939915378985E-3</v>
      </c>
      <c r="N287" s="27">
        <v>78.735632477512326</v>
      </c>
      <c r="O287" s="25" t="s">
        <v>2540</v>
      </c>
    </row>
    <row r="288" spans="1:15" ht="20.100000000000001" customHeight="1">
      <c r="A288" s="25" t="s">
        <v>3151</v>
      </c>
      <c r="B288" s="342" t="s">
        <v>3152</v>
      </c>
      <c r="C288" s="343"/>
      <c r="D288" s="343"/>
      <c r="E288" s="343"/>
      <c r="F288" s="343"/>
      <c r="G288" s="25" t="s">
        <v>14</v>
      </c>
      <c r="H288" s="25" t="s">
        <v>2904</v>
      </c>
      <c r="I288" s="25" t="s">
        <v>3038</v>
      </c>
      <c r="J288" s="26">
        <v>4.1630399999999996</v>
      </c>
      <c r="K288" s="26">
        <v>8.4499999999999993</v>
      </c>
      <c r="L288" s="26">
        <v>35.177688000000003</v>
      </c>
      <c r="M288" s="27">
        <v>4.6080195420116123E-3</v>
      </c>
      <c r="N288" s="27">
        <v>78.740240799909415</v>
      </c>
      <c r="O288" s="25" t="s">
        <v>2540</v>
      </c>
    </row>
    <row r="289" spans="1:15" ht="20.100000000000001" customHeight="1">
      <c r="A289" s="25" t="s">
        <v>3153</v>
      </c>
      <c r="B289" s="342" t="s">
        <v>3154</v>
      </c>
      <c r="C289" s="343"/>
      <c r="D289" s="343"/>
      <c r="E289" s="343"/>
      <c r="F289" s="343"/>
      <c r="G289" s="25" t="s">
        <v>27</v>
      </c>
      <c r="H289" s="25" t="s">
        <v>2574</v>
      </c>
      <c r="I289" s="25" t="s">
        <v>35</v>
      </c>
      <c r="J289" s="26">
        <v>6</v>
      </c>
      <c r="K289" s="26">
        <v>5.85</v>
      </c>
      <c r="L289" s="26">
        <v>35.1</v>
      </c>
      <c r="M289" s="27">
        <v>4.5978429828761793E-3</v>
      </c>
      <c r="N289" s="27">
        <v>78.74483864289229</v>
      </c>
      <c r="O289" s="25" t="s">
        <v>2540</v>
      </c>
    </row>
    <row r="290" spans="1:15" ht="20.100000000000001" customHeight="1">
      <c r="A290" s="25" t="s">
        <v>3155</v>
      </c>
      <c r="B290" s="342" t="s">
        <v>3156</v>
      </c>
      <c r="C290" s="343"/>
      <c r="D290" s="343"/>
      <c r="E290" s="343"/>
      <c r="F290" s="343"/>
      <c r="G290" s="25" t="s">
        <v>14</v>
      </c>
      <c r="H290" s="25" t="s">
        <v>2577</v>
      </c>
      <c r="I290" s="25" t="s">
        <v>15</v>
      </c>
      <c r="J290" s="26">
        <v>1.8675233341999999</v>
      </c>
      <c r="K290" s="26">
        <v>18.760000000000002</v>
      </c>
      <c r="L290" s="26">
        <v>35.034737749591997</v>
      </c>
      <c r="M290" s="27">
        <v>4.589294105950676E-3</v>
      </c>
      <c r="N290" s="27">
        <v>78.749427316387738</v>
      </c>
      <c r="O290" s="25" t="s">
        <v>2540</v>
      </c>
    </row>
    <row r="291" spans="1:15" ht="15" customHeight="1">
      <c r="A291" s="25" t="s">
        <v>3157</v>
      </c>
      <c r="B291" s="342" t="s">
        <v>3158</v>
      </c>
      <c r="C291" s="343"/>
      <c r="D291" s="343"/>
      <c r="E291" s="343"/>
      <c r="F291" s="343"/>
      <c r="G291" s="25" t="s">
        <v>14</v>
      </c>
      <c r="H291" s="25" t="s">
        <v>2574</v>
      </c>
      <c r="I291" s="25" t="s">
        <v>35</v>
      </c>
      <c r="J291" s="26">
        <v>10</v>
      </c>
      <c r="K291" s="26">
        <v>3.35</v>
      </c>
      <c r="L291" s="26">
        <v>33.5</v>
      </c>
      <c r="M291" s="27">
        <v>4.388254698756467E-3</v>
      </c>
      <c r="N291" s="27">
        <v>78.753815571086491</v>
      </c>
      <c r="O291" s="25" t="s">
        <v>2540</v>
      </c>
    </row>
    <row r="292" spans="1:15" ht="20.100000000000001" customHeight="1">
      <c r="A292" s="25" t="s">
        <v>3159</v>
      </c>
      <c r="B292" s="342" t="s">
        <v>3160</v>
      </c>
      <c r="C292" s="343"/>
      <c r="D292" s="343"/>
      <c r="E292" s="343"/>
      <c r="F292" s="343"/>
      <c r="G292" s="25" t="s">
        <v>14</v>
      </c>
      <c r="H292" s="25" t="s">
        <v>2574</v>
      </c>
      <c r="I292" s="25" t="s">
        <v>35</v>
      </c>
      <c r="J292" s="26">
        <v>10</v>
      </c>
      <c r="K292" s="26">
        <v>3.32</v>
      </c>
      <c r="L292" s="26">
        <v>33.200000000000003</v>
      </c>
      <c r="M292" s="27">
        <v>4.3489568954840222E-3</v>
      </c>
      <c r="N292" s="27">
        <v>78.758164527981975</v>
      </c>
      <c r="O292" s="25" t="s">
        <v>2540</v>
      </c>
    </row>
    <row r="293" spans="1:15" ht="15" customHeight="1">
      <c r="A293" s="25" t="s">
        <v>3161</v>
      </c>
      <c r="B293" s="342" t="s">
        <v>3162</v>
      </c>
      <c r="C293" s="343"/>
      <c r="D293" s="343"/>
      <c r="E293" s="343"/>
      <c r="F293" s="343"/>
      <c r="G293" s="25" t="s">
        <v>14</v>
      </c>
      <c r="H293" s="25" t="s">
        <v>2574</v>
      </c>
      <c r="I293" s="25" t="s">
        <v>35</v>
      </c>
      <c r="J293" s="26">
        <v>8.5191999999999997</v>
      </c>
      <c r="K293" s="26">
        <v>3.59</v>
      </c>
      <c r="L293" s="26">
        <v>30.583928</v>
      </c>
      <c r="M293" s="27">
        <v>4.0062706194755066E-3</v>
      </c>
      <c r="N293" s="27">
        <v>78.762170284062222</v>
      </c>
      <c r="O293" s="25" t="s">
        <v>2540</v>
      </c>
    </row>
    <row r="294" spans="1:15" ht="15" customHeight="1">
      <c r="A294" s="25" t="s">
        <v>3163</v>
      </c>
      <c r="B294" s="342" t="s">
        <v>3164</v>
      </c>
      <c r="C294" s="343"/>
      <c r="D294" s="343"/>
      <c r="E294" s="343"/>
      <c r="F294" s="343"/>
      <c r="G294" s="25" t="s">
        <v>14</v>
      </c>
      <c r="H294" s="25" t="s">
        <v>2574</v>
      </c>
      <c r="I294" s="25" t="s">
        <v>93</v>
      </c>
      <c r="J294" s="26">
        <v>8.8916437500000001</v>
      </c>
      <c r="K294" s="26">
        <v>3.43</v>
      </c>
      <c r="L294" s="26">
        <v>30.4983380625</v>
      </c>
      <c r="M294" s="27">
        <v>3.9950589643889204E-3</v>
      </c>
      <c r="N294" s="27">
        <v>78.766165560728254</v>
      </c>
      <c r="O294" s="25" t="s">
        <v>2540</v>
      </c>
    </row>
    <row r="295" spans="1:15" ht="20.100000000000001" customHeight="1">
      <c r="A295" s="25" t="s">
        <v>3165</v>
      </c>
      <c r="B295" s="342" t="s">
        <v>3166</v>
      </c>
      <c r="C295" s="343"/>
      <c r="D295" s="343"/>
      <c r="E295" s="343"/>
      <c r="F295" s="343"/>
      <c r="G295" s="25" t="s">
        <v>14</v>
      </c>
      <c r="H295" s="25" t="s">
        <v>2574</v>
      </c>
      <c r="I295" s="25" t="s">
        <v>48</v>
      </c>
      <c r="J295" s="26">
        <v>0.2475</v>
      </c>
      <c r="K295" s="26">
        <v>119.73</v>
      </c>
      <c r="L295" s="26">
        <v>29.633175000000001</v>
      </c>
      <c r="M295" s="27">
        <v>3.881728938293214E-3</v>
      </c>
      <c r="N295" s="27">
        <v>78.770046873764798</v>
      </c>
      <c r="O295" s="25" t="s">
        <v>2540</v>
      </c>
    </row>
    <row r="296" spans="1:15" ht="15" customHeight="1">
      <c r="A296" s="25" t="s">
        <v>3167</v>
      </c>
      <c r="B296" s="342" t="s">
        <v>3168</v>
      </c>
      <c r="C296" s="343"/>
      <c r="D296" s="343"/>
      <c r="E296" s="343"/>
      <c r="F296" s="343"/>
      <c r="G296" s="25" t="s">
        <v>14</v>
      </c>
      <c r="H296" s="25" t="s">
        <v>2574</v>
      </c>
      <c r="I296" s="25" t="s">
        <v>35</v>
      </c>
      <c r="J296" s="26">
        <v>22.032719</v>
      </c>
      <c r="K296" s="26">
        <v>1.34</v>
      </c>
      <c r="L296" s="26">
        <v>29.523843459999998</v>
      </c>
      <c r="M296" s="27">
        <v>3.8674073071252352E-3</v>
      </c>
      <c r="N296" s="27">
        <v>78.773913777606779</v>
      </c>
      <c r="O296" s="25" t="s">
        <v>2540</v>
      </c>
    </row>
    <row r="297" spans="1:15" ht="15" customHeight="1">
      <c r="A297" s="25" t="s">
        <v>3169</v>
      </c>
      <c r="B297" s="342" t="s">
        <v>3170</v>
      </c>
      <c r="C297" s="343"/>
      <c r="D297" s="343"/>
      <c r="E297" s="343"/>
      <c r="F297" s="343"/>
      <c r="G297" s="25" t="s">
        <v>14</v>
      </c>
      <c r="H297" s="25" t="s">
        <v>2574</v>
      </c>
      <c r="I297" s="25" t="s">
        <v>35</v>
      </c>
      <c r="J297" s="26">
        <v>2.083615</v>
      </c>
      <c r="K297" s="26">
        <v>14.08</v>
      </c>
      <c r="L297" s="26">
        <v>29.3372992</v>
      </c>
      <c r="M297" s="27">
        <v>3.8429713750216224E-3</v>
      </c>
      <c r="N297" s="27">
        <v>78.777757102766842</v>
      </c>
      <c r="O297" s="25" t="s">
        <v>2540</v>
      </c>
    </row>
    <row r="298" spans="1:15" ht="20.100000000000001" customHeight="1">
      <c r="A298" s="25" t="s">
        <v>3171</v>
      </c>
      <c r="B298" s="342" t="s">
        <v>3172</v>
      </c>
      <c r="C298" s="343"/>
      <c r="D298" s="343"/>
      <c r="E298" s="343"/>
      <c r="F298" s="343"/>
      <c r="G298" s="25" t="s">
        <v>14</v>
      </c>
      <c r="H298" s="25" t="s">
        <v>2574</v>
      </c>
      <c r="I298" s="25" t="s">
        <v>35</v>
      </c>
      <c r="J298" s="26">
        <v>0.88410299999999997</v>
      </c>
      <c r="K298" s="26">
        <v>32.700000000000003</v>
      </c>
      <c r="L298" s="26">
        <v>28.9101681</v>
      </c>
      <c r="M298" s="27">
        <v>3.787020328557144E-3</v>
      </c>
      <c r="N298" s="27">
        <v>78.781544101075511</v>
      </c>
      <c r="O298" s="25" t="s">
        <v>2540</v>
      </c>
    </row>
    <row r="299" spans="1:15" ht="15" customHeight="1">
      <c r="A299" s="25" t="s">
        <v>3173</v>
      </c>
      <c r="B299" s="342" t="s">
        <v>3174</v>
      </c>
      <c r="C299" s="343"/>
      <c r="D299" s="343"/>
      <c r="E299" s="343"/>
      <c r="F299" s="343"/>
      <c r="G299" s="25" t="s">
        <v>14</v>
      </c>
      <c r="H299" s="25" t="s">
        <v>2574</v>
      </c>
      <c r="I299" s="25" t="s">
        <v>35</v>
      </c>
      <c r="J299" s="26">
        <v>6.8826029999999996</v>
      </c>
      <c r="K299" s="26">
        <v>4.12</v>
      </c>
      <c r="L299" s="26">
        <v>28.356324359999999</v>
      </c>
      <c r="M299" s="27">
        <v>3.7144708540964915E-3</v>
      </c>
      <c r="N299" s="27">
        <v>78.785259053411565</v>
      </c>
      <c r="O299" s="25" t="s">
        <v>2540</v>
      </c>
    </row>
    <row r="300" spans="1:15" ht="27.95" customHeight="1">
      <c r="A300" s="25" t="s">
        <v>3175</v>
      </c>
      <c r="B300" s="342" t="s">
        <v>3176</v>
      </c>
      <c r="C300" s="343"/>
      <c r="D300" s="343"/>
      <c r="E300" s="343"/>
      <c r="F300" s="343"/>
      <c r="G300" s="25" t="s">
        <v>14</v>
      </c>
      <c r="H300" s="25" t="s">
        <v>2586</v>
      </c>
      <c r="I300" s="25" t="s">
        <v>15</v>
      </c>
      <c r="J300" s="26">
        <v>704</v>
      </c>
      <c r="K300" s="26">
        <v>0.04</v>
      </c>
      <c r="L300" s="26">
        <v>28.16</v>
      </c>
      <c r="M300" s="27">
        <v>3.6887538005069289E-3</v>
      </c>
      <c r="N300" s="27">
        <v>78.788947807212054</v>
      </c>
      <c r="O300" s="25" t="s">
        <v>2540</v>
      </c>
    </row>
    <row r="301" spans="1:15" ht="15" customHeight="1">
      <c r="A301" s="25" t="s">
        <v>3177</v>
      </c>
      <c r="B301" s="342" t="s">
        <v>3178</v>
      </c>
      <c r="C301" s="343"/>
      <c r="D301" s="343"/>
      <c r="E301" s="343"/>
      <c r="F301" s="343"/>
      <c r="G301" s="25" t="s">
        <v>14</v>
      </c>
      <c r="H301" s="25" t="s">
        <v>2574</v>
      </c>
      <c r="I301" s="25" t="s">
        <v>35</v>
      </c>
      <c r="J301" s="26">
        <v>5.2901480000000003</v>
      </c>
      <c r="K301" s="26">
        <v>5.23</v>
      </c>
      <c r="L301" s="26">
        <v>27.667474039999998</v>
      </c>
      <c r="M301" s="27">
        <v>3.6242365062314199E-3</v>
      </c>
      <c r="N301" s="27">
        <v>78.792572374600553</v>
      </c>
      <c r="O301" s="25" t="s">
        <v>2540</v>
      </c>
    </row>
    <row r="302" spans="1:15" ht="15" customHeight="1">
      <c r="A302" s="25" t="s">
        <v>3179</v>
      </c>
      <c r="B302" s="342" t="s">
        <v>3180</v>
      </c>
      <c r="C302" s="343"/>
      <c r="D302" s="343"/>
      <c r="E302" s="343"/>
      <c r="F302" s="343"/>
      <c r="G302" s="25" t="s">
        <v>14</v>
      </c>
      <c r="H302" s="25" t="s">
        <v>2574</v>
      </c>
      <c r="I302" s="25" t="s">
        <v>35</v>
      </c>
      <c r="J302" s="26">
        <v>2.9172989999999999</v>
      </c>
      <c r="K302" s="26">
        <v>9.4499999999999993</v>
      </c>
      <c r="L302" s="26">
        <v>27.568475549999999</v>
      </c>
      <c r="M302" s="27">
        <v>3.6112684289504558E-3</v>
      </c>
      <c r="N302" s="27">
        <v>78.796183842721291</v>
      </c>
      <c r="O302" s="25" t="s">
        <v>2540</v>
      </c>
    </row>
    <row r="303" spans="1:15" ht="15" customHeight="1">
      <c r="A303" s="25" t="s">
        <v>3181</v>
      </c>
      <c r="B303" s="342" t="s">
        <v>3182</v>
      </c>
      <c r="C303" s="343"/>
      <c r="D303" s="343"/>
      <c r="E303" s="343"/>
      <c r="F303" s="343"/>
      <c r="G303" s="25" t="s">
        <v>14</v>
      </c>
      <c r="H303" s="25" t="s">
        <v>2574</v>
      </c>
      <c r="I303" s="25" t="s">
        <v>35</v>
      </c>
      <c r="J303" s="26">
        <v>1</v>
      </c>
      <c r="K303" s="26">
        <v>27.25</v>
      </c>
      <c r="L303" s="26">
        <v>27.25</v>
      </c>
      <c r="M303" s="27">
        <v>3.5695504639138426E-3</v>
      </c>
      <c r="N303" s="27">
        <v>78.799753393185199</v>
      </c>
      <c r="O303" s="25" t="s">
        <v>2540</v>
      </c>
    </row>
    <row r="304" spans="1:15" ht="15" customHeight="1">
      <c r="A304" s="25" t="s">
        <v>3183</v>
      </c>
      <c r="B304" s="342" t="s">
        <v>3184</v>
      </c>
      <c r="C304" s="343"/>
      <c r="D304" s="343"/>
      <c r="E304" s="343"/>
      <c r="F304" s="343"/>
      <c r="G304" s="25" t="s">
        <v>14</v>
      </c>
      <c r="H304" s="25" t="s">
        <v>2574</v>
      </c>
      <c r="I304" s="25" t="s">
        <v>28</v>
      </c>
      <c r="J304" s="26">
        <v>34.922879999999999</v>
      </c>
      <c r="K304" s="26">
        <v>0.78</v>
      </c>
      <c r="L304" s="26">
        <v>27.239846400000001</v>
      </c>
      <c r="M304" s="27">
        <v>3.5682204166628192E-3</v>
      </c>
      <c r="N304" s="27">
        <v>78.803321633722334</v>
      </c>
      <c r="O304" s="25" t="s">
        <v>2540</v>
      </c>
    </row>
    <row r="305" spans="1:15" ht="15" customHeight="1">
      <c r="A305" s="25" t="s">
        <v>3185</v>
      </c>
      <c r="B305" s="342" t="s">
        <v>3186</v>
      </c>
      <c r="C305" s="343"/>
      <c r="D305" s="343"/>
      <c r="E305" s="343"/>
      <c r="F305" s="343"/>
      <c r="G305" s="25" t="s">
        <v>14</v>
      </c>
      <c r="H305" s="25" t="s">
        <v>2574</v>
      </c>
      <c r="I305" s="25" t="s">
        <v>35</v>
      </c>
      <c r="J305" s="26">
        <v>43.143591000000001</v>
      </c>
      <c r="K305" s="26">
        <v>0.62</v>
      </c>
      <c r="L305" s="26">
        <v>26.74902642</v>
      </c>
      <c r="M305" s="27">
        <v>3.5039265932753994E-3</v>
      </c>
      <c r="N305" s="27">
        <v>78.806825687847464</v>
      </c>
      <c r="O305" s="25" t="s">
        <v>2540</v>
      </c>
    </row>
    <row r="306" spans="1:15" ht="20.100000000000001" customHeight="1">
      <c r="A306" s="25" t="s">
        <v>3187</v>
      </c>
      <c r="B306" s="342" t="s">
        <v>3188</v>
      </c>
      <c r="C306" s="343"/>
      <c r="D306" s="343"/>
      <c r="E306" s="343"/>
      <c r="F306" s="343"/>
      <c r="G306" s="25" t="s">
        <v>14</v>
      </c>
      <c r="H306" s="25" t="s">
        <v>2574</v>
      </c>
      <c r="I306" s="25" t="s">
        <v>35</v>
      </c>
      <c r="J306" s="26">
        <v>8.1600000000000006E-2</v>
      </c>
      <c r="K306" s="26">
        <v>321.74</v>
      </c>
      <c r="L306" s="26">
        <v>26.253983999999999</v>
      </c>
      <c r="M306" s="27">
        <v>3.4390796611664808E-3</v>
      </c>
      <c r="N306" s="27">
        <v>78.810264245633803</v>
      </c>
      <c r="O306" s="25" t="s">
        <v>2540</v>
      </c>
    </row>
    <row r="307" spans="1:15" ht="15" customHeight="1">
      <c r="A307" s="25" t="s">
        <v>3189</v>
      </c>
      <c r="B307" s="342" t="s">
        <v>3190</v>
      </c>
      <c r="C307" s="343"/>
      <c r="D307" s="343"/>
      <c r="E307" s="343"/>
      <c r="F307" s="343"/>
      <c r="G307" s="25" t="s">
        <v>14</v>
      </c>
      <c r="H307" s="25" t="s">
        <v>2574</v>
      </c>
      <c r="I307" s="25" t="s">
        <v>35</v>
      </c>
      <c r="J307" s="26">
        <v>2</v>
      </c>
      <c r="K307" s="26">
        <v>12.9</v>
      </c>
      <c r="L307" s="26">
        <v>25.8</v>
      </c>
      <c r="M307" s="27">
        <v>3.3796110814303536E-3</v>
      </c>
      <c r="N307" s="27">
        <v>78.813643856715231</v>
      </c>
      <c r="O307" s="25" t="s">
        <v>2540</v>
      </c>
    </row>
    <row r="308" spans="1:15" ht="15" customHeight="1">
      <c r="A308" s="25" t="s">
        <v>3191</v>
      </c>
      <c r="B308" s="342" t="s">
        <v>3192</v>
      </c>
      <c r="C308" s="343"/>
      <c r="D308" s="343"/>
      <c r="E308" s="343"/>
      <c r="F308" s="343"/>
      <c r="G308" s="25" t="s">
        <v>14</v>
      </c>
      <c r="H308" s="25" t="s">
        <v>2574</v>
      </c>
      <c r="I308" s="25" t="s">
        <v>35</v>
      </c>
      <c r="J308" s="26">
        <v>4</v>
      </c>
      <c r="K308" s="26">
        <v>6.39</v>
      </c>
      <c r="L308" s="26">
        <v>25.56</v>
      </c>
      <c r="M308" s="27">
        <v>3.3481728388123971E-3</v>
      </c>
      <c r="N308" s="27">
        <v>78.816992029554058</v>
      </c>
      <c r="O308" s="25" t="s">
        <v>2540</v>
      </c>
    </row>
    <row r="309" spans="1:15" ht="15" customHeight="1">
      <c r="A309" s="25" t="s">
        <v>3193</v>
      </c>
      <c r="B309" s="342" t="s">
        <v>3194</v>
      </c>
      <c r="C309" s="343"/>
      <c r="D309" s="343"/>
      <c r="E309" s="343"/>
      <c r="F309" s="343"/>
      <c r="G309" s="25" t="s">
        <v>14</v>
      </c>
      <c r="H309" s="25" t="s">
        <v>2574</v>
      </c>
      <c r="I309" s="25" t="s">
        <v>93</v>
      </c>
      <c r="J309" s="26">
        <v>10.06889</v>
      </c>
      <c r="K309" s="26">
        <v>2.4700000000000002</v>
      </c>
      <c r="L309" s="26">
        <v>24.8701583</v>
      </c>
      <c r="M309" s="27">
        <v>3.2578086274266311E-3</v>
      </c>
      <c r="N309" s="27">
        <v>78.820249817445344</v>
      </c>
      <c r="O309" s="25" t="s">
        <v>2540</v>
      </c>
    </row>
    <row r="310" spans="1:15" ht="20.100000000000001" customHeight="1">
      <c r="A310" s="25" t="s">
        <v>3195</v>
      </c>
      <c r="B310" s="342" t="s">
        <v>3196</v>
      </c>
      <c r="C310" s="343"/>
      <c r="D310" s="343"/>
      <c r="E310" s="343"/>
      <c r="F310" s="343"/>
      <c r="G310" s="25" t="s">
        <v>14</v>
      </c>
      <c r="H310" s="25" t="s">
        <v>2574</v>
      </c>
      <c r="I310" s="25" t="s">
        <v>35</v>
      </c>
      <c r="J310" s="26">
        <v>31</v>
      </c>
      <c r="K310" s="26">
        <v>0.8</v>
      </c>
      <c r="L310" s="26">
        <v>24.8</v>
      </c>
      <c r="M310" s="27">
        <v>3.2486184038555341E-3</v>
      </c>
      <c r="N310" s="27">
        <v>78.823498435849189</v>
      </c>
      <c r="O310" s="25" t="s">
        <v>2540</v>
      </c>
    </row>
    <row r="311" spans="1:15" ht="15" customHeight="1">
      <c r="A311" s="25" t="s">
        <v>3197</v>
      </c>
      <c r="B311" s="342" t="s">
        <v>3198</v>
      </c>
      <c r="C311" s="343"/>
      <c r="D311" s="343"/>
      <c r="E311" s="343"/>
      <c r="F311" s="343"/>
      <c r="G311" s="25" t="s">
        <v>14</v>
      </c>
      <c r="H311" s="25" t="s">
        <v>2574</v>
      </c>
      <c r="I311" s="25" t="s">
        <v>35</v>
      </c>
      <c r="J311" s="26">
        <v>2</v>
      </c>
      <c r="K311" s="26">
        <v>12.39</v>
      </c>
      <c r="L311" s="26">
        <v>24.78</v>
      </c>
      <c r="M311" s="27">
        <v>3.2459985503040375E-3</v>
      </c>
      <c r="N311" s="27">
        <v>78.826744434399501</v>
      </c>
      <c r="O311" s="25" t="s">
        <v>2540</v>
      </c>
    </row>
    <row r="312" spans="1:15" ht="20.100000000000001" customHeight="1">
      <c r="A312" s="25" t="s">
        <v>3199</v>
      </c>
      <c r="B312" s="342" t="s">
        <v>3200</v>
      </c>
      <c r="C312" s="343"/>
      <c r="D312" s="343"/>
      <c r="E312" s="343"/>
      <c r="F312" s="343"/>
      <c r="G312" s="25" t="s">
        <v>14</v>
      </c>
      <c r="H312" s="25" t="s">
        <v>2904</v>
      </c>
      <c r="I312" s="25" t="s">
        <v>35</v>
      </c>
      <c r="J312" s="26">
        <v>1.1291369205837999E-3</v>
      </c>
      <c r="K312" s="26">
        <v>19208.37</v>
      </c>
      <c r="L312" s="26">
        <v>21.688879751234246</v>
      </c>
      <c r="M312" s="27">
        <v>2.8410844322124679E-3</v>
      </c>
      <c r="N312" s="27">
        <v>78.829585665576076</v>
      </c>
      <c r="O312" s="25" t="s">
        <v>2540</v>
      </c>
    </row>
    <row r="313" spans="1:15" ht="27.95" customHeight="1">
      <c r="A313" s="25" t="s">
        <v>3201</v>
      </c>
      <c r="B313" s="342" t="s">
        <v>3202</v>
      </c>
      <c r="C313" s="343"/>
      <c r="D313" s="343"/>
      <c r="E313" s="343"/>
      <c r="F313" s="343"/>
      <c r="G313" s="25" t="s">
        <v>14</v>
      </c>
      <c r="H313" s="25" t="s">
        <v>2904</v>
      </c>
      <c r="I313" s="25" t="s">
        <v>35</v>
      </c>
      <c r="J313" s="26">
        <v>6.1849979999999998E-5</v>
      </c>
      <c r="K313" s="26">
        <v>347975.94</v>
      </c>
      <c r="L313" s="26">
        <v>21.522304929481201</v>
      </c>
      <c r="M313" s="27">
        <v>2.8192643502944884E-3</v>
      </c>
      <c r="N313" s="27">
        <v>78.832404627997505</v>
      </c>
      <c r="O313" s="25" t="s">
        <v>2540</v>
      </c>
    </row>
    <row r="314" spans="1:15" ht="20.100000000000001" customHeight="1">
      <c r="A314" s="25" t="s">
        <v>3203</v>
      </c>
      <c r="B314" s="342" t="s">
        <v>3204</v>
      </c>
      <c r="C314" s="343"/>
      <c r="D314" s="343"/>
      <c r="E314" s="343"/>
      <c r="F314" s="343"/>
      <c r="G314" s="25" t="s">
        <v>14</v>
      </c>
      <c r="H314" s="25" t="s">
        <v>2904</v>
      </c>
      <c r="I314" s="25" t="s">
        <v>35</v>
      </c>
      <c r="J314" s="26">
        <v>7.5900036457040004E-3</v>
      </c>
      <c r="K314" s="26">
        <v>2736.11</v>
      </c>
      <c r="L314" s="26">
        <v>20.767084875047171</v>
      </c>
      <c r="M314" s="27">
        <v>2.7203360532059733E-3</v>
      </c>
      <c r="N314" s="27">
        <v>78.835125345910726</v>
      </c>
      <c r="O314" s="25" t="s">
        <v>2540</v>
      </c>
    </row>
    <row r="315" spans="1:15" ht="15" customHeight="1">
      <c r="A315" s="25" t="s">
        <v>3205</v>
      </c>
      <c r="B315" s="342" t="s">
        <v>3206</v>
      </c>
      <c r="C315" s="343"/>
      <c r="D315" s="343"/>
      <c r="E315" s="343"/>
      <c r="F315" s="343"/>
      <c r="G315" s="25" t="s">
        <v>14</v>
      </c>
      <c r="H315" s="25" t="s">
        <v>2574</v>
      </c>
      <c r="I315" s="25" t="s">
        <v>35</v>
      </c>
      <c r="J315" s="26">
        <v>18.076626000000001</v>
      </c>
      <c r="K315" s="26">
        <v>1.06</v>
      </c>
      <c r="L315" s="26">
        <v>19.16122356</v>
      </c>
      <c r="M315" s="27">
        <v>2.5099799797341231E-3</v>
      </c>
      <c r="N315" s="27">
        <v>78.837635165613065</v>
      </c>
      <c r="O315" s="25" t="s">
        <v>2540</v>
      </c>
    </row>
    <row r="316" spans="1:15" ht="15" customHeight="1">
      <c r="A316" s="25" t="s">
        <v>3207</v>
      </c>
      <c r="B316" s="342" t="s">
        <v>3208</v>
      </c>
      <c r="C316" s="343"/>
      <c r="D316" s="343"/>
      <c r="E316" s="343"/>
      <c r="F316" s="343"/>
      <c r="G316" s="25" t="s">
        <v>14</v>
      </c>
      <c r="H316" s="25" t="s">
        <v>2574</v>
      </c>
      <c r="I316" s="25" t="s">
        <v>35</v>
      </c>
      <c r="J316" s="26">
        <v>0.54684299999999997</v>
      </c>
      <c r="K316" s="26">
        <v>34.270000000000003</v>
      </c>
      <c r="L316" s="26">
        <v>18.740309610000001</v>
      </c>
      <c r="M316" s="27">
        <v>2.4548433343950294E-3</v>
      </c>
      <c r="N316" s="27">
        <v>78.840089968390814</v>
      </c>
      <c r="O316" s="25" t="s">
        <v>2540</v>
      </c>
    </row>
    <row r="317" spans="1:15" ht="15" customHeight="1">
      <c r="A317" s="25" t="s">
        <v>3209</v>
      </c>
      <c r="B317" s="342" t="s">
        <v>3210</v>
      </c>
      <c r="C317" s="343"/>
      <c r="D317" s="343"/>
      <c r="E317" s="343"/>
      <c r="F317" s="343"/>
      <c r="G317" s="25" t="s">
        <v>14</v>
      </c>
      <c r="H317" s="25" t="s">
        <v>2574</v>
      </c>
      <c r="I317" s="25" t="s">
        <v>35</v>
      </c>
      <c r="J317" s="26">
        <v>4</v>
      </c>
      <c r="K317" s="26">
        <v>4.47</v>
      </c>
      <c r="L317" s="26">
        <v>17.88</v>
      </c>
      <c r="M317" s="27">
        <v>2.3421490750377802E-3</v>
      </c>
      <c r="N317" s="27">
        <v>78.842432117465862</v>
      </c>
      <c r="O317" s="25" t="s">
        <v>2540</v>
      </c>
    </row>
    <row r="318" spans="1:15" ht="15" customHeight="1">
      <c r="A318" s="25" t="s">
        <v>3211</v>
      </c>
      <c r="B318" s="342" t="s">
        <v>3212</v>
      </c>
      <c r="C318" s="343"/>
      <c r="D318" s="343"/>
      <c r="E318" s="343"/>
      <c r="F318" s="343"/>
      <c r="G318" s="25" t="s">
        <v>14</v>
      </c>
      <c r="H318" s="25" t="s">
        <v>2574</v>
      </c>
      <c r="I318" s="25" t="s">
        <v>35</v>
      </c>
      <c r="J318" s="26">
        <v>6.3894000000000002</v>
      </c>
      <c r="K318" s="26">
        <v>2.79</v>
      </c>
      <c r="L318" s="26">
        <v>17.826426000000001</v>
      </c>
      <c r="M318" s="27">
        <v>2.3351312733293867E-3</v>
      </c>
      <c r="N318" s="27">
        <v>78.844767716907015</v>
      </c>
      <c r="O318" s="25" t="s">
        <v>2540</v>
      </c>
    </row>
    <row r="319" spans="1:15" ht="15" customHeight="1">
      <c r="A319" s="25" t="s">
        <v>3213</v>
      </c>
      <c r="B319" s="342" t="s">
        <v>3214</v>
      </c>
      <c r="C319" s="343"/>
      <c r="D319" s="343"/>
      <c r="E319" s="343"/>
      <c r="F319" s="343"/>
      <c r="G319" s="25" t="s">
        <v>14</v>
      </c>
      <c r="H319" s="25" t="s">
        <v>2574</v>
      </c>
      <c r="I319" s="25" t="s">
        <v>35</v>
      </c>
      <c r="J319" s="26">
        <v>0.46287</v>
      </c>
      <c r="K319" s="26">
        <v>36.53</v>
      </c>
      <c r="L319" s="26">
        <v>16.908641100000001</v>
      </c>
      <c r="M319" s="27">
        <v>2.2149081718406483E-3</v>
      </c>
      <c r="N319" s="27">
        <v>78.846982803084799</v>
      </c>
      <c r="O319" s="25" t="s">
        <v>2540</v>
      </c>
    </row>
    <row r="320" spans="1:15" ht="15" customHeight="1">
      <c r="A320" s="25" t="s">
        <v>3215</v>
      </c>
      <c r="B320" s="342" t="s">
        <v>3216</v>
      </c>
      <c r="C320" s="343"/>
      <c r="D320" s="343"/>
      <c r="E320" s="343"/>
      <c r="F320" s="343"/>
      <c r="G320" s="25" t="s">
        <v>14</v>
      </c>
      <c r="H320" s="25" t="s">
        <v>2574</v>
      </c>
      <c r="I320" s="25" t="s">
        <v>35</v>
      </c>
      <c r="J320" s="26">
        <v>1.5957079999999999</v>
      </c>
      <c r="K320" s="26">
        <v>10.39</v>
      </c>
      <c r="L320" s="26">
        <v>16.579406120000002</v>
      </c>
      <c r="M320" s="27">
        <v>2.1717808002591561E-3</v>
      </c>
      <c r="N320" s="27">
        <v>78.849154661678995</v>
      </c>
      <c r="O320" s="25" t="s">
        <v>2540</v>
      </c>
    </row>
    <row r="321" spans="1:15" ht="15" customHeight="1">
      <c r="A321" s="25" t="s">
        <v>3217</v>
      </c>
      <c r="B321" s="342" t="s">
        <v>3218</v>
      </c>
      <c r="C321" s="343"/>
      <c r="D321" s="343"/>
      <c r="E321" s="343"/>
      <c r="F321" s="343"/>
      <c r="G321" s="25" t="s">
        <v>14</v>
      </c>
      <c r="H321" s="25" t="s">
        <v>2574</v>
      </c>
      <c r="I321" s="25" t="s">
        <v>35</v>
      </c>
      <c r="J321" s="26">
        <v>1</v>
      </c>
      <c r="K321" s="26">
        <v>16.559999999999999</v>
      </c>
      <c r="L321" s="26">
        <v>16.559999999999999</v>
      </c>
      <c r="M321" s="27">
        <v>2.1692387406390175E-3</v>
      </c>
      <c r="N321" s="27">
        <v>78.851323900419629</v>
      </c>
      <c r="O321" s="25" t="s">
        <v>2540</v>
      </c>
    </row>
    <row r="322" spans="1:15" ht="20.100000000000001" customHeight="1">
      <c r="A322" s="25" t="s">
        <v>3219</v>
      </c>
      <c r="B322" s="342" t="s">
        <v>3220</v>
      </c>
      <c r="C322" s="343"/>
      <c r="D322" s="343"/>
      <c r="E322" s="343"/>
      <c r="F322" s="343"/>
      <c r="G322" s="25" t="s">
        <v>14</v>
      </c>
      <c r="H322" s="25" t="s">
        <v>2574</v>
      </c>
      <c r="I322" s="25" t="s">
        <v>93</v>
      </c>
      <c r="J322" s="26">
        <v>1.54</v>
      </c>
      <c r="K322" s="26">
        <v>10.64</v>
      </c>
      <c r="L322" s="26">
        <v>16.3856</v>
      </c>
      <c r="M322" s="27">
        <v>2.1463936176699689E-3</v>
      </c>
      <c r="N322" s="27">
        <v>78.85347087040509</v>
      </c>
      <c r="O322" s="25" t="s">
        <v>2540</v>
      </c>
    </row>
    <row r="323" spans="1:15" ht="15" customHeight="1">
      <c r="A323" s="25" t="s">
        <v>3221</v>
      </c>
      <c r="B323" s="342" t="s">
        <v>3222</v>
      </c>
      <c r="C323" s="343"/>
      <c r="D323" s="343"/>
      <c r="E323" s="343"/>
      <c r="F323" s="343"/>
      <c r="G323" s="25" t="s">
        <v>14</v>
      </c>
      <c r="H323" s="25" t="s">
        <v>2574</v>
      </c>
      <c r="I323" s="25" t="s">
        <v>35</v>
      </c>
      <c r="J323" s="26">
        <v>6.8328639999999998</v>
      </c>
      <c r="K323" s="26">
        <v>2.38</v>
      </c>
      <c r="L323" s="26">
        <v>16.26221632</v>
      </c>
      <c r="M323" s="27">
        <v>2.1302312590577343E-3</v>
      </c>
      <c r="N323" s="27">
        <v>78.855600811342455</v>
      </c>
      <c r="O323" s="25" t="s">
        <v>2540</v>
      </c>
    </row>
    <row r="324" spans="1:15" ht="15" customHeight="1">
      <c r="A324" s="25" t="s">
        <v>3223</v>
      </c>
      <c r="B324" s="342" t="s">
        <v>3224</v>
      </c>
      <c r="C324" s="343"/>
      <c r="D324" s="343"/>
      <c r="E324" s="343"/>
      <c r="F324" s="343"/>
      <c r="G324" s="25" t="s">
        <v>14</v>
      </c>
      <c r="H324" s="25" t="s">
        <v>2574</v>
      </c>
      <c r="I324" s="25" t="s">
        <v>35</v>
      </c>
      <c r="J324" s="26">
        <v>9.2251940000000001</v>
      </c>
      <c r="K324" s="26">
        <v>1.64</v>
      </c>
      <c r="L324" s="26">
        <v>15.12931816</v>
      </c>
      <c r="M324" s="27">
        <v>1.9818298956597478E-3</v>
      </c>
      <c r="N324" s="27">
        <v>78.857582730554171</v>
      </c>
      <c r="O324" s="25" t="s">
        <v>2540</v>
      </c>
    </row>
    <row r="325" spans="1:15" ht="20.100000000000001" customHeight="1">
      <c r="A325" s="25" t="s">
        <v>3225</v>
      </c>
      <c r="B325" s="342" t="s">
        <v>3226</v>
      </c>
      <c r="C325" s="343"/>
      <c r="D325" s="343"/>
      <c r="E325" s="343"/>
      <c r="F325" s="343"/>
      <c r="G325" s="25" t="s">
        <v>27</v>
      </c>
      <c r="H325" s="25" t="s">
        <v>2574</v>
      </c>
      <c r="I325" s="25" t="s">
        <v>35</v>
      </c>
      <c r="J325" s="26">
        <v>3.15</v>
      </c>
      <c r="K325" s="26">
        <v>4.8</v>
      </c>
      <c r="L325" s="26">
        <v>15.12</v>
      </c>
      <c r="M325" s="27">
        <v>1.9806092849312773E-3</v>
      </c>
      <c r="N325" s="27">
        <v>78.859563339839099</v>
      </c>
      <c r="O325" s="25" t="s">
        <v>2540</v>
      </c>
    </row>
    <row r="326" spans="1:15" ht="20.100000000000001" customHeight="1">
      <c r="A326" s="25" t="s">
        <v>3227</v>
      </c>
      <c r="B326" s="342" t="s">
        <v>3228</v>
      </c>
      <c r="C326" s="343"/>
      <c r="D326" s="343"/>
      <c r="E326" s="343"/>
      <c r="F326" s="343"/>
      <c r="G326" s="25" t="s">
        <v>14</v>
      </c>
      <c r="H326" s="25" t="s">
        <v>2574</v>
      </c>
      <c r="I326" s="25" t="s">
        <v>93</v>
      </c>
      <c r="J326" s="26">
        <v>3.6577000000000002</v>
      </c>
      <c r="K326" s="26">
        <v>4.07</v>
      </c>
      <c r="L326" s="26">
        <v>14.886839</v>
      </c>
      <c r="M326" s="27">
        <v>1.9500669012352545E-3</v>
      </c>
      <c r="N326" s="27">
        <v>78.86151382080817</v>
      </c>
      <c r="O326" s="25" t="s">
        <v>2540</v>
      </c>
    </row>
    <row r="327" spans="1:15" ht="20.100000000000001" customHeight="1">
      <c r="A327" s="25" t="s">
        <v>3229</v>
      </c>
      <c r="B327" s="342" t="s">
        <v>3230</v>
      </c>
      <c r="C327" s="343"/>
      <c r="D327" s="343"/>
      <c r="E327" s="343"/>
      <c r="F327" s="343"/>
      <c r="G327" s="25" t="s">
        <v>14</v>
      </c>
      <c r="H327" s="25" t="s">
        <v>2574</v>
      </c>
      <c r="I327" s="25" t="s">
        <v>35</v>
      </c>
      <c r="J327" s="26">
        <v>91.723924999999994</v>
      </c>
      <c r="K327" s="26">
        <v>0.16</v>
      </c>
      <c r="L327" s="26">
        <v>14.675827999999999</v>
      </c>
      <c r="M327" s="27">
        <v>1.922426005347514E-3</v>
      </c>
      <c r="N327" s="27">
        <v>78.863436793314975</v>
      </c>
      <c r="O327" s="25" t="s">
        <v>2540</v>
      </c>
    </row>
    <row r="328" spans="1:15" ht="20.100000000000001" customHeight="1">
      <c r="A328" s="25" t="s">
        <v>3231</v>
      </c>
      <c r="B328" s="342" t="s">
        <v>3232</v>
      </c>
      <c r="C328" s="343"/>
      <c r="D328" s="343"/>
      <c r="E328" s="343"/>
      <c r="F328" s="343"/>
      <c r="G328" s="25" t="s">
        <v>14</v>
      </c>
      <c r="H328" s="25" t="s">
        <v>2574</v>
      </c>
      <c r="I328" s="25" t="s">
        <v>48</v>
      </c>
      <c r="J328" s="26">
        <v>0.107028</v>
      </c>
      <c r="K328" s="26">
        <v>133.38999999999999</v>
      </c>
      <c r="L328" s="26">
        <v>14.27646492</v>
      </c>
      <c r="M328" s="27">
        <v>1.8701123661737872E-3</v>
      </c>
      <c r="N328" s="27">
        <v>78.865307368750749</v>
      </c>
      <c r="O328" s="25" t="s">
        <v>2540</v>
      </c>
    </row>
    <row r="329" spans="1:15" ht="15" customHeight="1">
      <c r="A329" s="25" t="s">
        <v>3233</v>
      </c>
      <c r="B329" s="342" t="s">
        <v>3234</v>
      </c>
      <c r="C329" s="343"/>
      <c r="D329" s="343"/>
      <c r="E329" s="343"/>
      <c r="F329" s="343"/>
      <c r="G329" s="25" t="s">
        <v>14</v>
      </c>
      <c r="H329" s="25" t="s">
        <v>2574</v>
      </c>
      <c r="I329" s="25" t="s">
        <v>35</v>
      </c>
      <c r="J329" s="26">
        <v>3.7007080000000001</v>
      </c>
      <c r="K329" s="26">
        <v>3.81</v>
      </c>
      <c r="L329" s="26">
        <v>14.09969748</v>
      </c>
      <c r="M329" s="27">
        <v>1.8469571259001408E-3</v>
      </c>
      <c r="N329" s="27">
        <v>78.867154365504547</v>
      </c>
      <c r="O329" s="25" t="s">
        <v>2540</v>
      </c>
    </row>
    <row r="330" spans="1:15" ht="15" customHeight="1">
      <c r="A330" s="25" t="s">
        <v>3235</v>
      </c>
      <c r="B330" s="342" t="s">
        <v>3236</v>
      </c>
      <c r="C330" s="343"/>
      <c r="D330" s="343"/>
      <c r="E330" s="343"/>
      <c r="F330" s="343"/>
      <c r="G330" s="25" t="s">
        <v>14</v>
      </c>
      <c r="H330" s="25" t="s">
        <v>2574</v>
      </c>
      <c r="I330" s="25" t="s">
        <v>35</v>
      </c>
      <c r="J330" s="26">
        <v>7.185486</v>
      </c>
      <c r="K330" s="26">
        <v>1.86</v>
      </c>
      <c r="L330" s="26">
        <v>13.365003959999999</v>
      </c>
      <c r="M330" s="27">
        <v>1.7507176545184713E-3</v>
      </c>
      <c r="N330" s="27">
        <v>78.868905737603725</v>
      </c>
      <c r="O330" s="25" t="s">
        <v>2540</v>
      </c>
    </row>
    <row r="331" spans="1:15" ht="20.100000000000001" customHeight="1">
      <c r="A331" s="25" t="s">
        <v>3237</v>
      </c>
      <c r="B331" s="342" t="s">
        <v>3238</v>
      </c>
      <c r="C331" s="343"/>
      <c r="D331" s="343"/>
      <c r="E331" s="343"/>
      <c r="F331" s="343"/>
      <c r="G331" s="25" t="s">
        <v>14</v>
      </c>
      <c r="H331" s="25" t="s">
        <v>2574</v>
      </c>
      <c r="I331" s="25" t="s">
        <v>93</v>
      </c>
      <c r="J331" s="26">
        <v>1.4238</v>
      </c>
      <c r="K331" s="26">
        <v>9.2799999999999994</v>
      </c>
      <c r="L331" s="26">
        <v>13.212864</v>
      </c>
      <c r="M331" s="27">
        <v>1.7307884337919453E-3</v>
      </c>
      <c r="N331" s="27">
        <v>78.870636150874475</v>
      </c>
      <c r="O331" s="25" t="s">
        <v>2540</v>
      </c>
    </row>
    <row r="332" spans="1:15" ht="20.100000000000001" customHeight="1">
      <c r="A332" s="25" t="s">
        <v>3239</v>
      </c>
      <c r="B332" s="342" t="s">
        <v>3240</v>
      </c>
      <c r="C332" s="343"/>
      <c r="D332" s="343"/>
      <c r="E332" s="343"/>
      <c r="F332" s="343"/>
      <c r="G332" s="25" t="s">
        <v>14</v>
      </c>
      <c r="H332" s="25" t="s">
        <v>2574</v>
      </c>
      <c r="I332" s="25" t="s">
        <v>35</v>
      </c>
      <c r="J332" s="26">
        <v>2</v>
      </c>
      <c r="K332" s="26">
        <v>6.42</v>
      </c>
      <c r="L332" s="26">
        <v>12.84</v>
      </c>
      <c r="M332" s="27">
        <v>1.6819459800606878E-3</v>
      </c>
      <c r="N332" s="27">
        <v>78.872318096854556</v>
      </c>
      <c r="O332" s="25" t="s">
        <v>2540</v>
      </c>
    </row>
    <row r="333" spans="1:15" ht="20.100000000000001" customHeight="1">
      <c r="A333" s="25" t="s">
        <v>3241</v>
      </c>
      <c r="B333" s="342" t="s">
        <v>3242</v>
      </c>
      <c r="C333" s="343"/>
      <c r="D333" s="343"/>
      <c r="E333" s="343"/>
      <c r="F333" s="343"/>
      <c r="G333" s="25" t="s">
        <v>14</v>
      </c>
      <c r="H333" s="25" t="s">
        <v>2574</v>
      </c>
      <c r="I333" s="25" t="s">
        <v>28</v>
      </c>
      <c r="J333" s="26">
        <v>0.2</v>
      </c>
      <c r="K333" s="26">
        <v>62.97</v>
      </c>
      <c r="L333" s="26">
        <v>12.593999999999999</v>
      </c>
      <c r="M333" s="27">
        <v>1.6497217813772817E-3</v>
      </c>
      <c r="N333" s="27">
        <v>78.873967294665221</v>
      </c>
      <c r="O333" s="25" t="s">
        <v>2540</v>
      </c>
    </row>
    <row r="334" spans="1:15" ht="15" customHeight="1">
      <c r="A334" s="25" t="s">
        <v>3243</v>
      </c>
      <c r="B334" s="342" t="s">
        <v>3244</v>
      </c>
      <c r="C334" s="343"/>
      <c r="D334" s="343"/>
      <c r="E334" s="343"/>
      <c r="F334" s="343"/>
      <c r="G334" s="25" t="s">
        <v>14</v>
      </c>
      <c r="H334" s="25" t="s">
        <v>2574</v>
      </c>
      <c r="I334" s="25" t="s">
        <v>35</v>
      </c>
      <c r="J334" s="26">
        <v>2.8318159999999999</v>
      </c>
      <c r="K334" s="26">
        <v>4.37</v>
      </c>
      <c r="L334" s="26">
        <v>12.37503592</v>
      </c>
      <c r="M334" s="27">
        <v>1.6210390902453749E-3</v>
      </c>
      <c r="N334" s="27">
        <v>78.875588984013589</v>
      </c>
      <c r="O334" s="25" t="s">
        <v>2540</v>
      </c>
    </row>
    <row r="335" spans="1:15" ht="15" customHeight="1">
      <c r="A335" s="25" t="s">
        <v>3245</v>
      </c>
      <c r="B335" s="342" t="s">
        <v>3246</v>
      </c>
      <c r="C335" s="343"/>
      <c r="D335" s="343"/>
      <c r="E335" s="343"/>
      <c r="F335" s="343"/>
      <c r="G335" s="25" t="s">
        <v>14</v>
      </c>
      <c r="H335" s="25" t="s">
        <v>2574</v>
      </c>
      <c r="I335" s="25" t="s">
        <v>2822</v>
      </c>
      <c r="J335" s="26">
        <v>0.30183399999999999</v>
      </c>
      <c r="K335" s="26">
        <v>40.21</v>
      </c>
      <c r="L335" s="26">
        <v>12.13674514</v>
      </c>
      <c r="M335" s="27">
        <v>1.5898247429317826E-3</v>
      </c>
      <c r="N335" s="27">
        <v>78.877179235119357</v>
      </c>
      <c r="O335" s="25" t="s">
        <v>2540</v>
      </c>
    </row>
    <row r="336" spans="1:15" ht="15" customHeight="1">
      <c r="A336" s="25" t="s">
        <v>3247</v>
      </c>
      <c r="B336" s="342" t="s">
        <v>3248</v>
      </c>
      <c r="C336" s="343"/>
      <c r="D336" s="343"/>
      <c r="E336" s="343"/>
      <c r="F336" s="343"/>
      <c r="G336" s="25" t="s">
        <v>14</v>
      </c>
      <c r="H336" s="25" t="s">
        <v>2574</v>
      </c>
      <c r="I336" s="25" t="s">
        <v>35</v>
      </c>
      <c r="J336" s="26">
        <v>2</v>
      </c>
      <c r="K336" s="26">
        <v>5.71</v>
      </c>
      <c r="L336" s="26">
        <v>11.42</v>
      </c>
      <c r="M336" s="27">
        <v>1.4959363779044434E-3</v>
      </c>
      <c r="N336" s="27">
        <v>78.87867517149725</v>
      </c>
      <c r="O336" s="25" t="s">
        <v>2540</v>
      </c>
    </row>
    <row r="337" spans="1:15" ht="20.100000000000001" customHeight="1">
      <c r="A337" s="25" t="s">
        <v>3249</v>
      </c>
      <c r="B337" s="342" t="s">
        <v>3250</v>
      </c>
      <c r="C337" s="343"/>
      <c r="D337" s="343"/>
      <c r="E337" s="343"/>
      <c r="F337" s="343"/>
      <c r="G337" s="25" t="s">
        <v>14</v>
      </c>
      <c r="H337" s="25" t="s">
        <v>2574</v>
      </c>
      <c r="I337" s="25" t="s">
        <v>35</v>
      </c>
      <c r="J337" s="26">
        <v>47.41</v>
      </c>
      <c r="K337" s="26">
        <v>0.24</v>
      </c>
      <c r="L337" s="26">
        <v>11.378399999999999</v>
      </c>
      <c r="M337" s="27">
        <v>1.4904870825173308E-3</v>
      </c>
      <c r="N337" s="27">
        <v>78.880165868168049</v>
      </c>
      <c r="O337" s="25" t="s">
        <v>2540</v>
      </c>
    </row>
    <row r="338" spans="1:15" ht="15" customHeight="1">
      <c r="A338" s="25" t="s">
        <v>3251</v>
      </c>
      <c r="B338" s="342" t="s">
        <v>3252</v>
      </c>
      <c r="C338" s="343"/>
      <c r="D338" s="343"/>
      <c r="E338" s="343"/>
      <c r="F338" s="343"/>
      <c r="G338" s="25" t="s">
        <v>14</v>
      </c>
      <c r="H338" s="25" t="s">
        <v>2574</v>
      </c>
      <c r="I338" s="25" t="s">
        <v>35</v>
      </c>
      <c r="J338" s="26">
        <v>18.442304</v>
      </c>
      <c r="K338" s="26">
        <v>0.61</v>
      </c>
      <c r="L338" s="26">
        <v>11.249805439999999</v>
      </c>
      <c r="M338" s="27">
        <v>1.4736421367813751E-3</v>
      </c>
      <c r="N338" s="27">
        <v>78.881639535790768</v>
      </c>
      <c r="O338" s="25" t="s">
        <v>2540</v>
      </c>
    </row>
    <row r="339" spans="1:15" ht="20.100000000000001" customHeight="1">
      <c r="A339" s="25" t="s">
        <v>3253</v>
      </c>
      <c r="B339" s="342" t="s">
        <v>3254</v>
      </c>
      <c r="C339" s="343"/>
      <c r="D339" s="343"/>
      <c r="E339" s="343"/>
      <c r="F339" s="343"/>
      <c r="G339" s="25" t="s">
        <v>14</v>
      </c>
      <c r="H339" s="25" t="s">
        <v>2574</v>
      </c>
      <c r="I339" s="25" t="s">
        <v>93</v>
      </c>
      <c r="J339" s="26">
        <v>4.6440000000000001</v>
      </c>
      <c r="K339" s="26">
        <v>2.41</v>
      </c>
      <c r="L339" s="26">
        <v>11.19204</v>
      </c>
      <c r="M339" s="27">
        <v>1.4660752871244874E-3</v>
      </c>
      <c r="N339" s="27">
        <v>78.883105343852833</v>
      </c>
      <c r="O339" s="25" t="s">
        <v>2540</v>
      </c>
    </row>
    <row r="340" spans="1:15" ht="15" customHeight="1">
      <c r="A340" s="25" t="s">
        <v>3255</v>
      </c>
      <c r="B340" s="342" t="s">
        <v>3256</v>
      </c>
      <c r="C340" s="343"/>
      <c r="D340" s="343"/>
      <c r="E340" s="343"/>
      <c r="F340" s="343"/>
      <c r="G340" s="25" t="s">
        <v>14</v>
      </c>
      <c r="H340" s="25" t="s">
        <v>2574</v>
      </c>
      <c r="I340" s="25" t="s">
        <v>35</v>
      </c>
      <c r="J340" s="26">
        <v>6.3894000000000002</v>
      </c>
      <c r="K340" s="26">
        <v>1.72</v>
      </c>
      <c r="L340" s="26">
        <v>10.989768</v>
      </c>
      <c r="M340" s="27">
        <v>1.4395791362460733E-3</v>
      </c>
      <c r="N340" s="27">
        <v>78.88454495337939</v>
      </c>
      <c r="O340" s="25" t="s">
        <v>2540</v>
      </c>
    </row>
    <row r="341" spans="1:15" ht="20.100000000000001" customHeight="1">
      <c r="A341" s="25" t="s">
        <v>3257</v>
      </c>
      <c r="B341" s="342" t="s">
        <v>3258</v>
      </c>
      <c r="C341" s="343"/>
      <c r="D341" s="343"/>
      <c r="E341" s="343"/>
      <c r="F341" s="343"/>
      <c r="G341" s="25" t="s">
        <v>14</v>
      </c>
      <c r="H341" s="25" t="s">
        <v>2904</v>
      </c>
      <c r="I341" s="25" t="s">
        <v>35</v>
      </c>
      <c r="J341" s="26">
        <v>9.5041197537280003E-3</v>
      </c>
      <c r="K341" s="26">
        <v>1139.75</v>
      </c>
      <c r="L341" s="26">
        <v>10.832320489311488</v>
      </c>
      <c r="M341" s="27">
        <v>1.4189546652434953E-3</v>
      </c>
      <c r="N341" s="27">
        <v>78.885963604077517</v>
      </c>
      <c r="O341" s="25" t="s">
        <v>2540</v>
      </c>
    </row>
    <row r="342" spans="1:15" ht="20.100000000000001" customHeight="1">
      <c r="A342" s="25" t="s">
        <v>3259</v>
      </c>
      <c r="B342" s="342" t="s">
        <v>3260</v>
      </c>
      <c r="C342" s="343"/>
      <c r="D342" s="343"/>
      <c r="E342" s="343"/>
      <c r="F342" s="343"/>
      <c r="G342" s="25" t="s">
        <v>14</v>
      </c>
      <c r="H342" s="25" t="s">
        <v>2574</v>
      </c>
      <c r="I342" s="25" t="s">
        <v>35</v>
      </c>
      <c r="J342" s="26">
        <v>0.103587</v>
      </c>
      <c r="K342" s="26">
        <v>101.18</v>
      </c>
      <c r="L342" s="26">
        <v>10.480932660000001</v>
      </c>
      <c r="M342" s="27">
        <v>1.3729254326147798E-3</v>
      </c>
      <c r="N342" s="27">
        <v>78.887336407338495</v>
      </c>
      <c r="O342" s="25" t="s">
        <v>2540</v>
      </c>
    </row>
    <row r="343" spans="1:15" ht="20.100000000000001" customHeight="1">
      <c r="A343" s="25" t="s">
        <v>3261</v>
      </c>
      <c r="B343" s="342" t="s">
        <v>3262</v>
      </c>
      <c r="C343" s="343"/>
      <c r="D343" s="343"/>
      <c r="E343" s="343"/>
      <c r="F343" s="343"/>
      <c r="G343" s="25" t="s">
        <v>14</v>
      </c>
      <c r="H343" s="25" t="s">
        <v>2574</v>
      </c>
      <c r="I343" s="25" t="s">
        <v>2686</v>
      </c>
      <c r="J343" s="26">
        <v>2.1980284000000001</v>
      </c>
      <c r="K343" s="26">
        <v>4.5199999999999996</v>
      </c>
      <c r="L343" s="26">
        <v>9.9350883680000006</v>
      </c>
      <c r="M343" s="27">
        <v>1.3014238272667678E-3</v>
      </c>
      <c r="N343" s="27">
        <v>78.888638474553602</v>
      </c>
      <c r="O343" s="25" t="s">
        <v>2540</v>
      </c>
    </row>
    <row r="344" spans="1:15" ht="15" customHeight="1">
      <c r="A344" s="25" t="s">
        <v>3263</v>
      </c>
      <c r="B344" s="342" t="s">
        <v>3264</v>
      </c>
      <c r="C344" s="343"/>
      <c r="D344" s="343"/>
      <c r="E344" s="343"/>
      <c r="F344" s="343"/>
      <c r="G344" s="25" t="s">
        <v>14</v>
      </c>
      <c r="H344" s="25" t="s">
        <v>2574</v>
      </c>
      <c r="I344" s="25" t="s">
        <v>35</v>
      </c>
      <c r="J344" s="26">
        <v>4</v>
      </c>
      <c r="K344" s="26">
        <v>2.48</v>
      </c>
      <c r="L344" s="26">
        <v>9.92</v>
      </c>
      <c r="M344" s="27">
        <v>1.2994473615422135E-3</v>
      </c>
      <c r="N344" s="27">
        <v>78.889937921915148</v>
      </c>
      <c r="O344" s="25" t="s">
        <v>2540</v>
      </c>
    </row>
    <row r="345" spans="1:15" ht="15" customHeight="1">
      <c r="A345" s="25" t="s">
        <v>3265</v>
      </c>
      <c r="B345" s="342" t="s">
        <v>3266</v>
      </c>
      <c r="C345" s="343"/>
      <c r="D345" s="343"/>
      <c r="E345" s="343"/>
      <c r="F345" s="343"/>
      <c r="G345" s="25" t="s">
        <v>14</v>
      </c>
      <c r="H345" s="25" t="s">
        <v>2574</v>
      </c>
      <c r="I345" s="25" t="s">
        <v>35</v>
      </c>
      <c r="J345" s="26">
        <v>0.98768999999999996</v>
      </c>
      <c r="K345" s="26">
        <v>10</v>
      </c>
      <c r="L345" s="26">
        <v>9.8768999999999991</v>
      </c>
      <c r="M345" s="27">
        <v>1.2938015771387387E-3</v>
      </c>
      <c r="N345" s="27">
        <v>78.891232129569588</v>
      </c>
      <c r="O345" s="25" t="s">
        <v>2540</v>
      </c>
    </row>
    <row r="346" spans="1:15" ht="20.100000000000001" customHeight="1">
      <c r="A346" s="25" t="s">
        <v>3267</v>
      </c>
      <c r="B346" s="342" t="s">
        <v>3268</v>
      </c>
      <c r="C346" s="343"/>
      <c r="D346" s="343"/>
      <c r="E346" s="343"/>
      <c r="F346" s="343"/>
      <c r="G346" s="25" t="s">
        <v>14</v>
      </c>
      <c r="H346" s="25" t="s">
        <v>2574</v>
      </c>
      <c r="I346" s="25" t="s">
        <v>35</v>
      </c>
      <c r="J346" s="26">
        <v>1</v>
      </c>
      <c r="K346" s="26">
        <v>9.86</v>
      </c>
      <c r="L346" s="26">
        <v>9.86</v>
      </c>
      <c r="M346" s="27">
        <v>1.2915878008877243E-3</v>
      </c>
      <c r="N346" s="27">
        <v>78.89252371737048</v>
      </c>
      <c r="O346" s="25" t="s">
        <v>2540</v>
      </c>
    </row>
    <row r="347" spans="1:15" ht="15" customHeight="1">
      <c r="A347" s="25" t="s">
        <v>3269</v>
      </c>
      <c r="B347" s="342" t="s">
        <v>3270</v>
      </c>
      <c r="C347" s="343"/>
      <c r="D347" s="343"/>
      <c r="E347" s="343"/>
      <c r="F347" s="343"/>
      <c r="G347" s="25" t="s">
        <v>14</v>
      </c>
      <c r="H347" s="25" t="s">
        <v>2574</v>
      </c>
      <c r="I347" s="25" t="s">
        <v>75</v>
      </c>
      <c r="J347" s="26">
        <v>0.52800000000000002</v>
      </c>
      <c r="K347" s="26">
        <v>17.62</v>
      </c>
      <c r="L347" s="26">
        <v>9.3033599999999996</v>
      </c>
      <c r="M347" s="27">
        <v>1.2186720368424766E-3</v>
      </c>
      <c r="N347" s="27">
        <v>78.893741949271913</v>
      </c>
      <c r="O347" s="25" t="s">
        <v>2540</v>
      </c>
    </row>
    <row r="348" spans="1:15" ht="20.100000000000001" customHeight="1">
      <c r="A348" s="25" t="s">
        <v>3271</v>
      </c>
      <c r="B348" s="342" t="s">
        <v>3272</v>
      </c>
      <c r="C348" s="343"/>
      <c r="D348" s="343"/>
      <c r="E348" s="343"/>
      <c r="F348" s="343"/>
      <c r="G348" s="25" t="s">
        <v>14</v>
      </c>
      <c r="H348" s="25" t="s">
        <v>2904</v>
      </c>
      <c r="I348" s="25" t="s">
        <v>35</v>
      </c>
      <c r="J348" s="26">
        <v>3.0871862000000001E-5</v>
      </c>
      <c r="K348" s="26">
        <v>298786.07</v>
      </c>
      <c r="L348" s="26">
        <v>9.2240823205623403</v>
      </c>
      <c r="M348" s="27">
        <v>1.2082872413410194E-3</v>
      </c>
      <c r="N348" s="27">
        <v>78.894949701759145</v>
      </c>
      <c r="O348" s="25" t="s">
        <v>2540</v>
      </c>
    </row>
    <row r="349" spans="1:15" ht="15" customHeight="1">
      <c r="A349" s="25" t="s">
        <v>3273</v>
      </c>
      <c r="B349" s="342" t="s">
        <v>3274</v>
      </c>
      <c r="C349" s="343"/>
      <c r="D349" s="343"/>
      <c r="E349" s="343"/>
      <c r="F349" s="343"/>
      <c r="G349" s="25" t="s">
        <v>14</v>
      </c>
      <c r="H349" s="25" t="s">
        <v>2574</v>
      </c>
      <c r="I349" s="25" t="s">
        <v>35</v>
      </c>
      <c r="J349" s="26">
        <v>1</v>
      </c>
      <c r="K349" s="26">
        <v>9.1</v>
      </c>
      <c r="L349" s="26">
        <v>9.1</v>
      </c>
      <c r="M349" s="27">
        <v>1.1920333659308612E-3</v>
      </c>
      <c r="N349" s="27">
        <v>78.896141735125084</v>
      </c>
      <c r="O349" s="25" t="s">
        <v>2540</v>
      </c>
    </row>
    <row r="350" spans="1:15" ht="20.100000000000001" customHeight="1">
      <c r="A350" s="25" t="s">
        <v>3275</v>
      </c>
      <c r="B350" s="342" t="s">
        <v>3276</v>
      </c>
      <c r="C350" s="343"/>
      <c r="D350" s="343"/>
      <c r="E350" s="343"/>
      <c r="F350" s="343"/>
      <c r="G350" s="25" t="s">
        <v>14</v>
      </c>
      <c r="H350" s="25" t="s">
        <v>2904</v>
      </c>
      <c r="I350" s="25" t="s">
        <v>35</v>
      </c>
      <c r="J350" s="26">
        <v>1.46295268E-5</v>
      </c>
      <c r="K350" s="26">
        <v>600000</v>
      </c>
      <c r="L350" s="26">
        <v>8.7777160799999994</v>
      </c>
      <c r="M350" s="27">
        <v>1.149816532310752E-3</v>
      </c>
      <c r="N350" s="27">
        <v>78.897291850834179</v>
      </c>
      <c r="O350" s="25" t="s">
        <v>2540</v>
      </c>
    </row>
    <row r="351" spans="1:15" ht="15" customHeight="1">
      <c r="A351" s="25" t="s">
        <v>3277</v>
      </c>
      <c r="B351" s="342" t="s">
        <v>3278</v>
      </c>
      <c r="C351" s="343"/>
      <c r="D351" s="343"/>
      <c r="E351" s="343"/>
      <c r="F351" s="343"/>
      <c r="G351" s="25" t="s">
        <v>14</v>
      </c>
      <c r="H351" s="25" t="s">
        <v>2574</v>
      </c>
      <c r="I351" s="25" t="s">
        <v>35</v>
      </c>
      <c r="J351" s="26">
        <v>3.1554250000000001</v>
      </c>
      <c r="K351" s="26">
        <v>2.78</v>
      </c>
      <c r="L351" s="26">
        <v>8.7720815000000005</v>
      </c>
      <c r="M351" s="27">
        <v>1.1490784435895427E-3</v>
      </c>
      <c r="N351" s="27">
        <v>78.898440656616515</v>
      </c>
      <c r="O351" s="25" t="s">
        <v>2540</v>
      </c>
    </row>
    <row r="352" spans="1:15" ht="15" customHeight="1">
      <c r="A352" s="25" t="s">
        <v>3279</v>
      </c>
      <c r="B352" s="342" t="s">
        <v>3280</v>
      </c>
      <c r="C352" s="343"/>
      <c r="D352" s="343"/>
      <c r="E352" s="343"/>
      <c r="F352" s="343"/>
      <c r="G352" s="25" t="s">
        <v>14</v>
      </c>
      <c r="H352" s="25" t="s">
        <v>2574</v>
      </c>
      <c r="I352" s="25" t="s">
        <v>48</v>
      </c>
      <c r="J352" s="26">
        <v>8.4000000000000005E-2</v>
      </c>
      <c r="K352" s="26">
        <v>104.25</v>
      </c>
      <c r="L352" s="26">
        <v>8.7569999999999997</v>
      </c>
      <c r="M352" s="27">
        <v>1.1471028775226978E-3</v>
      </c>
      <c r="N352" s="27">
        <v>78.899588152472077</v>
      </c>
      <c r="O352" s="25" t="s">
        <v>2540</v>
      </c>
    </row>
    <row r="353" spans="1:15" ht="20.100000000000001" customHeight="1">
      <c r="A353" s="25" t="s">
        <v>3281</v>
      </c>
      <c r="B353" s="342" t="s">
        <v>3282</v>
      </c>
      <c r="C353" s="343"/>
      <c r="D353" s="343"/>
      <c r="E353" s="343"/>
      <c r="F353" s="343"/>
      <c r="G353" s="25" t="s">
        <v>14</v>
      </c>
      <c r="H353" s="25" t="s">
        <v>2904</v>
      </c>
      <c r="I353" s="25" t="s">
        <v>35</v>
      </c>
      <c r="J353" s="26">
        <v>1.8093660912E-3</v>
      </c>
      <c r="K353" s="26">
        <v>4815.63</v>
      </c>
      <c r="L353" s="26">
        <v>8.7132376297654552</v>
      </c>
      <c r="M353" s="27">
        <v>1.1413703274686542E-3</v>
      </c>
      <c r="N353" s="27">
        <v>78.900729098693759</v>
      </c>
      <c r="O353" s="25" t="s">
        <v>2540</v>
      </c>
    </row>
    <row r="354" spans="1:15" ht="15" customHeight="1">
      <c r="A354" s="25" t="s">
        <v>3283</v>
      </c>
      <c r="B354" s="342" t="s">
        <v>3284</v>
      </c>
      <c r="C354" s="343"/>
      <c r="D354" s="343"/>
      <c r="E354" s="343"/>
      <c r="F354" s="343"/>
      <c r="G354" s="25" t="s">
        <v>14</v>
      </c>
      <c r="H354" s="25" t="s">
        <v>2574</v>
      </c>
      <c r="I354" s="25" t="s">
        <v>35</v>
      </c>
      <c r="J354" s="26">
        <v>1</v>
      </c>
      <c r="K354" s="26">
        <v>8.6199999999999992</v>
      </c>
      <c r="L354" s="26">
        <v>8.6199999999999992</v>
      </c>
      <c r="M354" s="27">
        <v>1.1291568806949476E-3</v>
      </c>
      <c r="N354" s="27">
        <v>78.901858255574453</v>
      </c>
      <c r="O354" s="25" t="s">
        <v>2540</v>
      </c>
    </row>
    <row r="355" spans="1:15" ht="15" customHeight="1">
      <c r="A355" s="25" t="s">
        <v>3285</v>
      </c>
      <c r="B355" s="342" t="s">
        <v>3286</v>
      </c>
      <c r="C355" s="343"/>
      <c r="D355" s="343"/>
      <c r="E355" s="343"/>
      <c r="F355" s="343"/>
      <c r="G355" s="25" t="s">
        <v>14</v>
      </c>
      <c r="H355" s="25" t="s">
        <v>2574</v>
      </c>
      <c r="I355" s="25" t="s">
        <v>35</v>
      </c>
      <c r="J355" s="26">
        <v>2.7286589999999999</v>
      </c>
      <c r="K355" s="26">
        <v>3.14</v>
      </c>
      <c r="L355" s="26">
        <v>8.5679892599999992</v>
      </c>
      <c r="M355" s="27">
        <v>1.1223438545996999E-3</v>
      </c>
      <c r="N355" s="27">
        <v>78.902980862821266</v>
      </c>
      <c r="O355" s="25" t="s">
        <v>2540</v>
      </c>
    </row>
    <row r="356" spans="1:15" ht="20.100000000000001" customHeight="1">
      <c r="A356" s="25" t="s">
        <v>3287</v>
      </c>
      <c r="B356" s="342" t="s">
        <v>3288</v>
      </c>
      <c r="C356" s="343"/>
      <c r="D356" s="343"/>
      <c r="E356" s="343"/>
      <c r="F356" s="343"/>
      <c r="G356" s="25" t="s">
        <v>14</v>
      </c>
      <c r="H356" s="25" t="s">
        <v>2574</v>
      </c>
      <c r="I356" s="25" t="s">
        <v>35</v>
      </c>
      <c r="J356" s="26">
        <v>9</v>
      </c>
      <c r="K356" s="26">
        <v>0.95</v>
      </c>
      <c r="L356" s="26">
        <v>8.5500000000000007</v>
      </c>
      <c r="M356" s="27">
        <v>1.1199873932647103E-3</v>
      </c>
      <c r="N356" s="27">
        <v>78.904100850214533</v>
      </c>
      <c r="O356" s="25" t="s">
        <v>2540</v>
      </c>
    </row>
    <row r="357" spans="1:15" ht="20.100000000000001" customHeight="1">
      <c r="A357" s="25" t="s">
        <v>3289</v>
      </c>
      <c r="B357" s="342" t="s">
        <v>3290</v>
      </c>
      <c r="C357" s="343"/>
      <c r="D357" s="343"/>
      <c r="E357" s="343"/>
      <c r="F357" s="343"/>
      <c r="G357" s="25" t="s">
        <v>27</v>
      </c>
      <c r="H357" s="25" t="s">
        <v>2574</v>
      </c>
      <c r="I357" s="25" t="s">
        <v>93</v>
      </c>
      <c r="J357" s="26">
        <v>10.23</v>
      </c>
      <c r="K357" s="26">
        <v>0.83</v>
      </c>
      <c r="L357" s="26">
        <v>8.4908999999999999</v>
      </c>
      <c r="M357" s="27">
        <v>1.1122457260200383E-3</v>
      </c>
      <c r="N357" s="27">
        <v>78.905212978047132</v>
      </c>
      <c r="O357" s="25" t="s">
        <v>2540</v>
      </c>
    </row>
    <row r="358" spans="1:15" ht="15" customHeight="1">
      <c r="A358" s="25" t="s">
        <v>3291</v>
      </c>
      <c r="B358" s="342" t="s">
        <v>3292</v>
      </c>
      <c r="C358" s="343"/>
      <c r="D358" s="343"/>
      <c r="E358" s="343"/>
      <c r="F358" s="343"/>
      <c r="G358" s="25" t="s">
        <v>14</v>
      </c>
      <c r="H358" s="25" t="s">
        <v>2574</v>
      </c>
      <c r="I358" s="25" t="s">
        <v>35</v>
      </c>
      <c r="J358" s="26">
        <v>5.212218</v>
      </c>
      <c r="K358" s="26">
        <v>1.55</v>
      </c>
      <c r="L358" s="26">
        <v>8.0789378999999997</v>
      </c>
      <c r="M358" s="27">
        <v>1.0582817074816927E-3</v>
      </c>
      <c r="N358" s="27">
        <v>78.906271398881941</v>
      </c>
      <c r="O358" s="25" t="s">
        <v>2540</v>
      </c>
    </row>
    <row r="359" spans="1:15" ht="20.100000000000001" customHeight="1">
      <c r="A359" s="25" t="s">
        <v>3293</v>
      </c>
      <c r="B359" s="342" t="s">
        <v>3294</v>
      </c>
      <c r="C359" s="343"/>
      <c r="D359" s="343"/>
      <c r="E359" s="343"/>
      <c r="F359" s="343"/>
      <c r="G359" s="25" t="s">
        <v>14</v>
      </c>
      <c r="H359" s="25" t="s">
        <v>2577</v>
      </c>
      <c r="I359" s="25" t="s">
        <v>15</v>
      </c>
      <c r="J359" s="26">
        <v>0.65984673599999999</v>
      </c>
      <c r="K359" s="26">
        <v>12</v>
      </c>
      <c r="L359" s="26">
        <v>7.9181608319999999</v>
      </c>
      <c r="M359" s="27">
        <v>1.0372210888517437E-3</v>
      </c>
      <c r="N359" s="27">
        <v>78.907308860888335</v>
      </c>
      <c r="O359" s="25" t="s">
        <v>2540</v>
      </c>
    </row>
    <row r="360" spans="1:15" ht="15" customHeight="1">
      <c r="A360" s="25" t="s">
        <v>3295</v>
      </c>
      <c r="B360" s="342" t="s">
        <v>3296</v>
      </c>
      <c r="C360" s="343"/>
      <c r="D360" s="343"/>
      <c r="E360" s="343"/>
      <c r="F360" s="343"/>
      <c r="G360" s="25" t="s">
        <v>14</v>
      </c>
      <c r="H360" s="25" t="s">
        <v>2574</v>
      </c>
      <c r="I360" s="25" t="s">
        <v>35</v>
      </c>
      <c r="J360" s="26">
        <v>1</v>
      </c>
      <c r="K360" s="26">
        <v>7.91</v>
      </c>
      <c r="L360" s="26">
        <v>7.91</v>
      </c>
      <c r="M360" s="27">
        <v>1.0361520796168255E-3</v>
      </c>
      <c r="N360" s="27">
        <v>78.908345012967942</v>
      </c>
      <c r="O360" s="25" t="s">
        <v>2540</v>
      </c>
    </row>
    <row r="361" spans="1:15" ht="20.100000000000001" customHeight="1">
      <c r="A361" s="25" t="s">
        <v>3297</v>
      </c>
      <c r="B361" s="342" t="s">
        <v>3298</v>
      </c>
      <c r="C361" s="343"/>
      <c r="D361" s="343"/>
      <c r="E361" s="343"/>
      <c r="F361" s="343"/>
      <c r="G361" s="25" t="s">
        <v>14</v>
      </c>
      <c r="H361" s="25" t="s">
        <v>2574</v>
      </c>
      <c r="I361" s="25" t="s">
        <v>35</v>
      </c>
      <c r="J361" s="26">
        <v>17.796733133</v>
      </c>
      <c r="K361" s="26">
        <v>0.44</v>
      </c>
      <c r="L361" s="26">
        <v>7.8305625785200004</v>
      </c>
      <c r="M361" s="27">
        <v>1.0257463590775209E-3</v>
      </c>
      <c r="N361" s="27">
        <v>78.909370685633363</v>
      </c>
      <c r="O361" s="25" t="s">
        <v>2540</v>
      </c>
    </row>
    <row r="362" spans="1:15" ht="20.100000000000001" customHeight="1">
      <c r="A362" s="25" t="s">
        <v>3299</v>
      </c>
      <c r="B362" s="342" t="s">
        <v>3300</v>
      </c>
      <c r="C362" s="343"/>
      <c r="D362" s="343"/>
      <c r="E362" s="343"/>
      <c r="F362" s="343"/>
      <c r="G362" s="25" t="s">
        <v>14</v>
      </c>
      <c r="H362" s="25" t="s">
        <v>2574</v>
      </c>
      <c r="I362" s="25" t="s">
        <v>35</v>
      </c>
      <c r="J362" s="26">
        <v>0.99439200000000005</v>
      </c>
      <c r="K362" s="26">
        <v>7.51</v>
      </c>
      <c r="L362" s="26">
        <v>7.4678839200000002</v>
      </c>
      <c r="M362" s="27">
        <v>9.782381104987423E-4</v>
      </c>
      <c r="N362" s="27">
        <v>78.910349200934846</v>
      </c>
      <c r="O362" s="25" t="s">
        <v>2540</v>
      </c>
    </row>
    <row r="363" spans="1:15" ht="15" customHeight="1">
      <c r="A363" s="25" t="s">
        <v>3301</v>
      </c>
      <c r="B363" s="342" t="s">
        <v>3302</v>
      </c>
      <c r="C363" s="343"/>
      <c r="D363" s="343"/>
      <c r="E363" s="343"/>
      <c r="F363" s="343"/>
      <c r="G363" s="25" t="s">
        <v>14</v>
      </c>
      <c r="H363" s="25" t="s">
        <v>2574</v>
      </c>
      <c r="I363" s="25" t="s">
        <v>35</v>
      </c>
      <c r="J363" s="26">
        <v>0.59131599999999995</v>
      </c>
      <c r="K363" s="26">
        <v>12.47</v>
      </c>
      <c r="L363" s="26">
        <v>7.3737105200000004</v>
      </c>
      <c r="M363" s="27">
        <v>9.6590208467641782E-4</v>
      </c>
      <c r="N363" s="27">
        <v>78.911314616968568</v>
      </c>
      <c r="O363" s="25" t="s">
        <v>2540</v>
      </c>
    </row>
    <row r="364" spans="1:15" ht="15" customHeight="1">
      <c r="A364" s="25" t="s">
        <v>3303</v>
      </c>
      <c r="B364" s="342" t="s">
        <v>3304</v>
      </c>
      <c r="C364" s="343"/>
      <c r="D364" s="343"/>
      <c r="E364" s="343"/>
      <c r="F364" s="343"/>
      <c r="G364" s="25" t="s">
        <v>14</v>
      </c>
      <c r="H364" s="25" t="s">
        <v>2574</v>
      </c>
      <c r="I364" s="25" t="s">
        <v>35</v>
      </c>
      <c r="J364" s="26">
        <v>1.358428</v>
      </c>
      <c r="K364" s="26">
        <v>5.37</v>
      </c>
      <c r="L364" s="26">
        <v>7.2947583600000003</v>
      </c>
      <c r="M364" s="27">
        <v>9.555599298377022E-4</v>
      </c>
      <c r="N364" s="27">
        <v>78.912269553588089</v>
      </c>
      <c r="O364" s="25" t="s">
        <v>2540</v>
      </c>
    </row>
    <row r="365" spans="1:15" ht="20.100000000000001" customHeight="1">
      <c r="A365" s="25" t="s">
        <v>3305</v>
      </c>
      <c r="B365" s="342" t="s">
        <v>3306</v>
      </c>
      <c r="C365" s="343"/>
      <c r="D365" s="343"/>
      <c r="E365" s="343"/>
      <c r="F365" s="343"/>
      <c r="G365" s="25" t="s">
        <v>14</v>
      </c>
      <c r="H365" s="25" t="s">
        <v>2904</v>
      </c>
      <c r="I365" s="25" t="s">
        <v>35</v>
      </c>
      <c r="J365" s="26">
        <v>2.6652014399999998E-4</v>
      </c>
      <c r="K365" s="26">
        <v>27119.23</v>
      </c>
      <c r="L365" s="26">
        <v>7.2278210847691202</v>
      </c>
      <c r="M365" s="27">
        <v>9.4679163692564655E-4</v>
      </c>
      <c r="N365" s="27">
        <v>78.913216630646957</v>
      </c>
      <c r="O365" s="25" t="s">
        <v>2540</v>
      </c>
    </row>
    <row r="366" spans="1:15" ht="15" customHeight="1">
      <c r="A366" s="25" t="s">
        <v>3307</v>
      </c>
      <c r="B366" s="342" t="s">
        <v>3308</v>
      </c>
      <c r="C366" s="343"/>
      <c r="D366" s="343"/>
      <c r="E366" s="343"/>
      <c r="F366" s="343"/>
      <c r="G366" s="25" t="s">
        <v>14</v>
      </c>
      <c r="H366" s="25" t="s">
        <v>2574</v>
      </c>
      <c r="I366" s="25" t="s">
        <v>35</v>
      </c>
      <c r="J366" s="26">
        <v>3.4329390000000002</v>
      </c>
      <c r="K366" s="26">
        <v>2.04</v>
      </c>
      <c r="L366" s="26">
        <v>7.00319556</v>
      </c>
      <c r="M366" s="27">
        <v>9.1736733798449043E-4</v>
      </c>
      <c r="N366" s="27">
        <v>78.914133579389983</v>
      </c>
      <c r="O366" s="25" t="s">
        <v>2540</v>
      </c>
    </row>
    <row r="367" spans="1:15" ht="15" customHeight="1">
      <c r="A367" s="25" t="s">
        <v>3309</v>
      </c>
      <c r="B367" s="342" t="s">
        <v>3310</v>
      </c>
      <c r="C367" s="343"/>
      <c r="D367" s="343"/>
      <c r="E367" s="343"/>
      <c r="F367" s="343"/>
      <c r="G367" s="25" t="s">
        <v>14</v>
      </c>
      <c r="H367" s="25" t="s">
        <v>2574</v>
      </c>
      <c r="I367" s="25" t="s">
        <v>35</v>
      </c>
      <c r="J367" s="26">
        <v>1.3180000000000001</v>
      </c>
      <c r="K367" s="26">
        <v>5.3</v>
      </c>
      <c r="L367" s="26">
        <v>6.9854000000000003</v>
      </c>
      <c r="M367" s="27">
        <v>9.1503624993114711E-4</v>
      </c>
      <c r="N367" s="27">
        <v>78.915049218206235</v>
      </c>
      <c r="O367" s="25" t="s">
        <v>2540</v>
      </c>
    </row>
    <row r="368" spans="1:15" ht="15" customHeight="1">
      <c r="A368" s="25" t="s">
        <v>3311</v>
      </c>
      <c r="B368" s="342" t="s">
        <v>3312</v>
      </c>
      <c r="C368" s="343"/>
      <c r="D368" s="343"/>
      <c r="E368" s="343"/>
      <c r="F368" s="343"/>
      <c r="G368" s="25" t="s">
        <v>14</v>
      </c>
      <c r="H368" s="25" t="s">
        <v>2574</v>
      </c>
      <c r="I368" s="25" t="s">
        <v>35</v>
      </c>
      <c r="J368" s="26">
        <v>2.6863999999999999</v>
      </c>
      <c r="K368" s="26">
        <v>2.5499999999999998</v>
      </c>
      <c r="L368" s="26">
        <v>6.85032</v>
      </c>
      <c r="M368" s="27">
        <v>8.9734175904434036E-4</v>
      </c>
      <c r="N368" s="27">
        <v>78.915946518047619</v>
      </c>
      <c r="O368" s="25" t="s">
        <v>2540</v>
      </c>
    </row>
    <row r="369" spans="1:15" ht="15" customHeight="1">
      <c r="A369" s="25" t="s">
        <v>3313</v>
      </c>
      <c r="B369" s="342" t="s">
        <v>3314</v>
      </c>
      <c r="C369" s="343"/>
      <c r="D369" s="343"/>
      <c r="E369" s="343"/>
      <c r="F369" s="343"/>
      <c r="G369" s="25" t="s">
        <v>14</v>
      </c>
      <c r="H369" s="25" t="s">
        <v>2574</v>
      </c>
      <c r="I369" s="25" t="s">
        <v>75</v>
      </c>
      <c r="J369" s="26">
        <v>0.35914972000000001</v>
      </c>
      <c r="K369" s="26">
        <v>18.3</v>
      </c>
      <c r="L369" s="26">
        <v>6.5724398759999998</v>
      </c>
      <c r="M369" s="27">
        <v>8.6094149755675735E-4</v>
      </c>
      <c r="N369" s="27">
        <v>78.916807139939294</v>
      </c>
      <c r="O369" s="25" t="s">
        <v>2540</v>
      </c>
    </row>
    <row r="370" spans="1:15" ht="20.100000000000001" customHeight="1">
      <c r="A370" s="25" t="s">
        <v>3315</v>
      </c>
      <c r="B370" s="342" t="s">
        <v>3316</v>
      </c>
      <c r="C370" s="343"/>
      <c r="D370" s="343"/>
      <c r="E370" s="343"/>
      <c r="F370" s="343"/>
      <c r="G370" s="25" t="s">
        <v>14</v>
      </c>
      <c r="H370" s="25" t="s">
        <v>2574</v>
      </c>
      <c r="I370" s="25" t="s">
        <v>35</v>
      </c>
      <c r="J370" s="26">
        <v>1</v>
      </c>
      <c r="K370" s="26">
        <v>6.57</v>
      </c>
      <c r="L370" s="26">
        <v>6.57</v>
      </c>
      <c r="M370" s="27">
        <v>8.6062189166656686E-4</v>
      </c>
      <c r="N370" s="27">
        <v>78.917667761830955</v>
      </c>
      <c r="O370" s="25" t="s">
        <v>2540</v>
      </c>
    </row>
    <row r="371" spans="1:15" ht="15" customHeight="1">
      <c r="A371" s="25" t="s">
        <v>3317</v>
      </c>
      <c r="B371" s="342" t="s">
        <v>3318</v>
      </c>
      <c r="C371" s="343"/>
      <c r="D371" s="343"/>
      <c r="E371" s="343"/>
      <c r="F371" s="343"/>
      <c r="G371" s="25" t="s">
        <v>14</v>
      </c>
      <c r="H371" s="25" t="s">
        <v>2574</v>
      </c>
      <c r="I371" s="25" t="s">
        <v>35</v>
      </c>
      <c r="J371" s="26">
        <v>0.1065</v>
      </c>
      <c r="K371" s="26">
        <v>58.98</v>
      </c>
      <c r="L371" s="26">
        <v>6.2813699999999999</v>
      </c>
      <c r="M371" s="27">
        <v>8.2281347513814653E-4</v>
      </c>
      <c r="N371" s="27">
        <v>78.918490395846121</v>
      </c>
      <c r="O371" s="25" t="s">
        <v>2540</v>
      </c>
    </row>
    <row r="372" spans="1:15" ht="20.100000000000001" customHeight="1">
      <c r="A372" s="25" t="s">
        <v>3319</v>
      </c>
      <c r="B372" s="342" t="s">
        <v>3320</v>
      </c>
      <c r="C372" s="343"/>
      <c r="D372" s="343"/>
      <c r="E372" s="343"/>
      <c r="F372" s="343"/>
      <c r="G372" s="25" t="s">
        <v>14</v>
      </c>
      <c r="H372" s="25" t="s">
        <v>2574</v>
      </c>
      <c r="I372" s="25" t="s">
        <v>35</v>
      </c>
      <c r="J372" s="26">
        <v>10</v>
      </c>
      <c r="K372" s="26">
        <v>0.61</v>
      </c>
      <c r="L372" s="26">
        <v>6.1</v>
      </c>
      <c r="M372" s="27">
        <v>7.990553332064015E-4</v>
      </c>
      <c r="N372" s="27">
        <v>78.919289451179324</v>
      </c>
      <c r="O372" s="25" t="s">
        <v>2540</v>
      </c>
    </row>
    <row r="373" spans="1:15" ht="27.95" customHeight="1">
      <c r="A373" s="25" t="s">
        <v>3321</v>
      </c>
      <c r="B373" s="342" t="s">
        <v>3322</v>
      </c>
      <c r="C373" s="343"/>
      <c r="D373" s="343"/>
      <c r="E373" s="343"/>
      <c r="F373" s="343"/>
      <c r="G373" s="25" t="s">
        <v>14</v>
      </c>
      <c r="H373" s="25" t="s">
        <v>2586</v>
      </c>
      <c r="I373" s="25" t="s">
        <v>15</v>
      </c>
      <c r="J373" s="26">
        <v>595.12911475149997</v>
      </c>
      <c r="K373" s="26">
        <v>0.01</v>
      </c>
      <c r="L373" s="26">
        <v>5.9512911475149997</v>
      </c>
      <c r="M373" s="27">
        <v>7.7957556244031233E-4</v>
      </c>
      <c r="N373" s="27">
        <v>78.920068857610886</v>
      </c>
      <c r="O373" s="25" t="s">
        <v>2540</v>
      </c>
    </row>
    <row r="374" spans="1:15" ht="15" customHeight="1">
      <c r="A374" s="25" t="s">
        <v>3323</v>
      </c>
      <c r="B374" s="342" t="s">
        <v>3324</v>
      </c>
      <c r="C374" s="343"/>
      <c r="D374" s="343"/>
      <c r="E374" s="343"/>
      <c r="F374" s="343"/>
      <c r="G374" s="25" t="s">
        <v>14</v>
      </c>
      <c r="H374" s="25" t="s">
        <v>2574</v>
      </c>
      <c r="I374" s="25" t="s">
        <v>35</v>
      </c>
      <c r="J374" s="26">
        <v>14.824199999999999</v>
      </c>
      <c r="K374" s="26">
        <v>0.4</v>
      </c>
      <c r="L374" s="26">
        <v>5.9296800000000003</v>
      </c>
      <c r="M374" s="27">
        <v>7.767446603618583E-4</v>
      </c>
      <c r="N374" s="27">
        <v>78.920845644188915</v>
      </c>
      <c r="O374" s="25" t="s">
        <v>2540</v>
      </c>
    </row>
    <row r="375" spans="1:15" ht="15" customHeight="1">
      <c r="A375" s="25" t="s">
        <v>3325</v>
      </c>
      <c r="B375" s="342" t="s">
        <v>3326</v>
      </c>
      <c r="C375" s="343"/>
      <c r="D375" s="343"/>
      <c r="E375" s="343"/>
      <c r="F375" s="343"/>
      <c r="G375" s="25" t="s">
        <v>14</v>
      </c>
      <c r="H375" s="25" t="s">
        <v>2574</v>
      </c>
      <c r="I375" s="25" t="s">
        <v>35</v>
      </c>
      <c r="J375" s="26">
        <v>2.4803359999999999</v>
      </c>
      <c r="K375" s="26">
        <v>2.38</v>
      </c>
      <c r="L375" s="26">
        <v>5.9031996800000002</v>
      </c>
      <c r="M375" s="27">
        <v>7.7327593234202013E-4</v>
      </c>
      <c r="N375" s="27">
        <v>78.921618500986611</v>
      </c>
      <c r="O375" s="25" t="s">
        <v>2540</v>
      </c>
    </row>
    <row r="376" spans="1:15" ht="15" customHeight="1">
      <c r="A376" s="25" t="s">
        <v>3327</v>
      </c>
      <c r="B376" s="342" t="s">
        <v>3328</v>
      </c>
      <c r="C376" s="343"/>
      <c r="D376" s="343"/>
      <c r="E376" s="343"/>
      <c r="F376" s="343"/>
      <c r="G376" s="25" t="s">
        <v>14</v>
      </c>
      <c r="H376" s="25" t="s">
        <v>2574</v>
      </c>
      <c r="I376" s="25" t="s">
        <v>35</v>
      </c>
      <c r="J376" s="26">
        <v>3</v>
      </c>
      <c r="K376" s="26">
        <v>1.94</v>
      </c>
      <c r="L376" s="26">
        <v>5.82</v>
      </c>
      <c r="M376" s="27">
        <v>7.623773834854519E-4</v>
      </c>
      <c r="N376" s="27">
        <v>78.922380878370092</v>
      </c>
      <c r="O376" s="25" t="s">
        <v>2540</v>
      </c>
    </row>
    <row r="377" spans="1:15" ht="15" customHeight="1">
      <c r="A377" s="25" t="s">
        <v>3329</v>
      </c>
      <c r="B377" s="342" t="s">
        <v>3330</v>
      </c>
      <c r="C377" s="343"/>
      <c r="D377" s="343"/>
      <c r="E377" s="343"/>
      <c r="F377" s="343"/>
      <c r="G377" s="25" t="s">
        <v>14</v>
      </c>
      <c r="H377" s="25" t="s">
        <v>2574</v>
      </c>
      <c r="I377" s="25" t="s">
        <v>35</v>
      </c>
      <c r="J377" s="26">
        <v>1</v>
      </c>
      <c r="K377" s="26">
        <v>5.76</v>
      </c>
      <c r="L377" s="26">
        <v>5.76</v>
      </c>
      <c r="M377" s="27">
        <v>7.5451782283096267E-4</v>
      </c>
      <c r="N377" s="27">
        <v>78.923135396192919</v>
      </c>
      <c r="O377" s="25" t="s">
        <v>2540</v>
      </c>
    </row>
    <row r="378" spans="1:15" ht="15" customHeight="1">
      <c r="A378" s="25" t="s">
        <v>3331</v>
      </c>
      <c r="B378" s="342" t="s">
        <v>3332</v>
      </c>
      <c r="C378" s="343"/>
      <c r="D378" s="343"/>
      <c r="E378" s="343"/>
      <c r="F378" s="343"/>
      <c r="G378" s="25" t="s">
        <v>14</v>
      </c>
      <c r="H378" s="25" t="s">
        <v>2574</v>
      </c>
      <c r="I378" s="25" t="s">
        <v>35</v>
      </c>
      <c r="J378" s="26">
        <v>3.022113</v>
      </c>
      <c r="K378" s="26">
        <v>1.88</v>
      </c>
      <c r="L378" s="26">
        <v>5.6815724400000001</v>
      </c>
      <c r="M378" s="27">
        <v>7.4424438675090281E-4</v>
      </c>
      <c r="N378" s="27">
        <v>78.923879434601545</v>
      </c>
      <c r="O378" s="25" t="s">
        <v>2540</v>
      </c>
    </row>
    <row r="379" spans="1:15" ht="20.100000000000001" customHeight="1">
      <c r="A379" s="25" t="s">
        <v>3333</v>
      </c>
      <c r="B379" s="342" t="s">
        <v>3334</v>
      </c>
      <c r="C379" s="343"/>
      <c r="D379" s="343"/>
      <c r="E379" s="343"/>
      <c r="F379" s="343"/>
      <c r="G379" s="25" t="s">
        <v>14</v>
      </c>
      <c r="H379" s="25" t="s">
        <v>2577</v>
      </c>
      <c r="I379" s="25" t="s">
        <v>15</v>
      </c>
      <c r="J379" s="26">
        <v>0.33348624399999999</v>
      </c>
      <c r="K379" s="26">
        <v>16.59</v>
      </c>
      <c r="L379" s="26">
        <v>5.5325367879599998</v>
      </c>
      <c r="M379" s="27">
        <v>7.2472180763607412E-4</v>
      </c>
      <c r="N379" s="27">
        <v>78.92460382410853</v>
      </c>
      <c r="O379" s="25" t="s">
        <v>2540</v>
      </c>
    </row>
    <row r="380" spans="1:15" ht="15" customHeight="1">
      <c r="A380" s="25" t="s">
        <v>3335</v>
      </c>
      <c r="B380" s="342" t="s">
        <v>3336</v>
      </c>
      <c r="C380" s="343"/>
      <c r="D380" s="343"/>
      <c r="E380" s="343"/>
      <c r="F380" s="343"/>
      <c r="G380" s="25" t="s">
        <v>14</v>
      </c>
      <c r="H380" s="25" t="s">
        <v>2574</v>
      </c>
      <c r="I380" s="25" t="s">
        <v>35</v>
      </c>
      <c r="J380" s="26">
        <v>2</v>
      </c>
      <c r="K380" s="26">
        <v>2.75</v>
      </c>
      <c r="L380" s="26">
        <v>5.5</v>
      </c>
      <c r="M380" s="27">
        <v>7.2045972666150951E-4</v>
      </c>
      <c r="N380" s="27">
        <v>78.925324283835195</v>
      </c>
      <c r="O380" s="25" t="s">
        <v>2540</v>
      </c>
    </row>
    <row r="381" spans="1:15" ht="27.95" customHeight="1">
      <c r="A381" s="25" t="s">
        <v>3337</v>
      </c>
      <c r="B381" s="342" t="s">
        <v>3338</v>
      </c>
      <c r="C381" s="343"/>
      <c r="D381" s="343"/>
      <c r="E381" s="343"/>
      <c r="F381" s="343"/>
      <c r="G381" s="25" t="s">
        <v>14</v>
      </c>
      <c r="H381" s="25" t="s">
        <v>2904</v>
      </c>
      <c r="I381" s="25" t="s">
        <v>35</v>
      </c>
      <c r="J381" s="26">
        <v>6.1849979999999998E-5</v>
      </c>
      <c r="K381" s="26">
        <v>85950</v>
      </c>
      <c r="L381" s="26">
        <v>5.3160057810000003</v>
      </c>
      <c r="M381" s="27">
        <v>6.9635783125641178E-4</v>
      </c>
      <c r="N381" s="27">
        <v>78.926021164879899</v>
      </c>
      <c r="O381" s="25" t="s">
        <v>2540</v>
      </c>
    </row>
    <row r="382" spans="1:15" ht="15" customHeight="1">
      <c r="A382" s="25" t="s">
        <v>3339</v>
      </c>
      <c r="B382" s="342" t="s">
        <v>3340</v>
      </c>
      <c r="C382" s="343"/>
      <c r="D382" s="343"/>
      <c r="E382" s="343"/>
      <c r="F382" s="343"/>
      <c r="G382" s="25" t="s">
        <v>14</v>
      </c>
      <c r="H382" s="25" t="s">
        <v>2574</v>
      </c>
      <c r="I382" s="25" t="s">
        <v>35</v>
      </c>
      <c r="J382" s="26">
        <v>3.2570670000000002</v>
      </c>
      <c r="K382" s="26">
        <v>1.63</v>
      </c>
      <c r="L382" s="26">
        <v>5.3090192099999998</v>
      </c>
      <c r="M382" s="27">
        <v>6.9544264161405518E-4</v>
      </c>
      <c r="N382" s="27">
        <v>78.926716735997815</v>
      </c>
      <c r="O382" s="25" t="s">
        <v>2540</v>
      </c>
    </row>
    <row r="383" spans="1:15" ht="27.95" customHeight="1">
      <c r="A383" s="25" t="s">
        <v>3341</v>
      </c>
      <c r="B383" s="342" t="s">
        <v>3342</v>
      </c>
      <c r="C383" s="343"/>
      <c r="D383" s="343"/>
      <c r="E383" s="343"/>
      <c r="F383" s="343"/>
      <c r="G383" s="25" t="s">
        <v>14</v>
      </c>
      <c r="H383" s="25" t="s">
        <v>2586</v>
      </c>
      <c r="I383" s="25" t="s">
        <v>15</v>
      </c>
      <c r="J383" s="26">
        <v>528</v>
      </c>
      <c r="K383" s="26">
        <v>0.01</v>
      </c>
      <c r="L383" s="26">
        <v>5.28</v>
      </c>
      <c r="M383" s="27">
        <v>6.9164133759504914E-4</v>
      </c>
      <c r="N383" s="27">
        <v>78.927408377335411</v>
      </c>
      <c r="O383" s="25" t="s">
        <v>2540</v>
      </c>
    </row>
    <row r="384" spans="1:15" ht="15" customHeight="1">
      <c r="A384" s="25" t="s">
        <v>3343</v>
      </c>
      <c r="B384" s="342" t="s">
        <v>3344</v>
      </c>
      <c r="C384" s="343"/>
      <c r="D384" s="343"/>
      <c r="E384" s="343"/>
      <c r="F384" s="343"/>
      <c r="G384" s="25" t="s">
        <v>14</v>
      </c>
      <c r="H384" s="25" t="s">
        <v>2574</v>
      </c>
      <c r="I384" s="25" t="s">
        <v>75</v>
      </c>
      <c r="J384" s="26">
        <v>0.30030000000000001</v>
      </c>
      <c r="K384" s="26">
        <v>16.850000000000001</v>
      </c>
      <c r="L384" s="26">
        <v>5.0600550000000002</v>
      </c>
      <c r="M384" s="27">
        <v>6.6283015312585541E-4</v>
      </c>
      <c r="N384" s="27">
        <v>78.928071200283938</v>
      </c>
      <c r="O384" s="25" t="s">
        <v>2540</v>
      </c>
    </row>
    <row r="385" spans="1:15" ht="20.100000000000001" customHeight="1">
      <c r="A385" s="25" t="s">
        <v>3345</v>
      </c>
      <c r="B385" s="342" t="s">
        <v>3346</v>
      </c>
      <c r="C385" s="343"/>
      <c r="D385" s="343"/>
      <c r="E385" s="343"/>
      <c r="F385" s="343"/>
      <c r="G385" s="25" t="s">
        <v>14</v>
      </c>
      <c r="H385" s="25" t="s">
        <v>2574</v>
      </c>
      <c r="I385" s="25" t="s">
        <v>35</v>
      </c>
      <c r="J385" s="26">
        <v>1.6845399999999999</v>
      </c>
      <c r="K385" s="26">
        <v>2.89</v>
      </c>
      <c r="L385" s="26">
        <v>4.8683205999999997</v>
      </c>
      <c r="M385" s="27">
        <v>6.3771435068665382E-4</v>
      </c>
      <c r="N385" s="27">
        <v>78.92870913462373</v>
      </c>
      <c r="O385" s="25" t="s">
        <v>2540</v>
      </c>
    </row>
    <row r="386" spans="1:15" ht="15" customHeight="1">
      <c r="A386" s="25" t="s">
        <v>3347</v>
      </c>
      <c r="B386" s="342" t="s">
        <v>3348</v>
      </c>
      <c r="C386" s="343"/>
      <c r="D386" s="343"/>
      <c r="E386" s="343"/>
      <c r="F386" s="343"/>
      <c r="G386" s="25" t="s">
        <v>14</v>
      </c>
      <c r="H386" s="25" t="s">
        <v>2574</v>
      </c>
      <c r="I386" s="25" t="s">
        <v>35</v>
      </c>
      <c r="J386" s="26">
        <v>1</v>
      </c>
      <c r="K386" s="26">
        <v>4.79</v>
      </c>
      <c r="L386" s="26">
        <v>4.79</v>
      </c>
      <c r="M386" s="27">
        <v>6.2745492558338744E-4</v>
      </c>
      <c r="N386" s="27">
        <v>78.929336589549308</v>
      </c>
      <c r="O386" s="25" t="s">
        <v>2540</v>
      </c>
    </row>
    <row r="387" spans="1:15" ht="15" customHeight="1">
      <c r="A387" s="25" t="s">
        <v>3349</v>
      </c>
      <c r="B387" s="342" t="s">
        <v>3350</v>
      </c>
      <c r="C387" s="343"/>
      <c r="D387" s="343"/>
      <c r="E387" s="343"/>
      <c r="F387" s="343"/>
      <c r="G387" s="25" t="s">
        <v>14</v>
      </c>
      <c r="H387" s="25" t="s">
        <v>2574</v>
      </c>
      <c r="I387" s="25" t="s">
        <v>35</v>
      </c>
      <c r="J387" s="26">
        <v>1</v>
      </c>
      <c r="K387" s="26">
        <v>4.42</v>
      </c>
      <c r="L387" s="26">
        <v>4.42</v>
      </c>
      <c r="M387" s="27">
        <v>5.7898763488070399E-4</v>
      </c>
      <c r="N387" s="27">
        <v>78.929915577184204</v>
      </c>
      <c r="O387" s="25" t="s">
        <v>2540</v>
      </c>
    </row>
    <row r="388" spans="1:15" ht="15" customHeight="1">
      <c r="A388" s="25" t="s">
        <v>3351</v>
      </c>
      <c r="B388" s="342" t="s">
        <v>3352</v>
      </c>
      <c r="C388" s="343"/>
      <c r="D388" s="343"/>
      <c r="E388" s="343"/>
      <c r="F388" s="343"/>
      <c r="G388" s="25" t="s">
        <v>14</v>
      </c>
      <c r="H388" s="25" t="s">
        <v>2574</v>
      </c>
      <c r="I388" s="25" t="s">
        <v>75</v>
      </c>
      <c r="J388" s="26">
        <v>6.5659999999999996E-2</v>
      </c>
      <c r="K388" s="26">
        <v>66.760000000000005</v>
      </c>
      <c r="L388" s="26">
        <v>4.3834616000000004</v>
      </c>
      <c r="M388" s="27">
        <v>5.742013720304043E-4</v>
      </c>
      <c r="N388" s="27">
        <v>78.930489325111978</v>
      </c>
      <c r="O388" s="25" t="s">
        <v>2540</v>
      </c>
    </row>
    <row r="389" spans="1:15" ht="20.100000000000001" customHeight="1">
      <c r="A389" s="25" t="s">
        <v>3353</v>
      </c>
      <c r="B389" s="342" t="s">
        <v>3354</v>
      </c>
      <c r="C389" s="343"/>
      <c r="D389" s="343"/>
      <c r="E389" s="343"/>
      <c r="F389" s="343"/>
      <c r="G389" s="25" t="s">
        <v>14</v>
      </c>
      <c r="H389" s="25" t="s">
        <v>2574</v>
      </c>
      <c r="I389" s="25" t="s">
        <v>35</v>
      </c>
      <c r="J389" s="26">
        <v>1</v>
      </c>
      <c r="K389" s="26">
        <v>4.24</v>
      </c>
      <c r="L389" s="26">
        <v>4.24</v>
      </c>
      <c r="M389" s="27">
        <v>5.554089529172364E-4</v>
      </c>
      <c r="N389" s="27">
        <v>78.931044734064898</v>
      </c>
      <c r="O389" s="25" t="s">
        <v>2540</v>
      </c>
    </row>
    <row r="390" spans="1:15" ht="15" customHeight="1">
      <c r="A390" s="25" t="s">
        <v>3355</v>
      </c>
      <c r="B390" s="342" t="s">
        <v>3356</v>
      </c>
      <c r="C390" s="343"/>
      <c r="D390" s="343"/>
      <c r="E390" s="343"/>
      <c r="F390" s="343"/>
      <c r="G390" s="25" t="s">
        <v>14</v>
      </c>
      <c r="H390" s="25" t="s">
        <v>2574</v>
      </c>
      <c r="I390" s="25" t="s">
        <v>35</v>
      </c>
      <c r="J390" s="26">
        <v>6.1220359999999996</v>
      </c>
      <c r="K390" s="26">
        <v>0.68</v>
      </c>
      <c r="L390" s="26">
        <v>4.1629844800000004</v>
      </c>
      <c r="M390" s="27">
        <v>5.4532048373761948E-4</v>
      </c>
      <c r="N390" s="27">
        <v>78.931589663603603</v>
      </c>
      <c r="O390" s="25" t="s">
        <v>2540</v>
      </c>
    </row>
    <row r="391" spans="1:15" ht="15" customHeight="1">
      <c r="A391" s="25" t="s">
        <v>3357</v>
      </c>
      <c r="B391" s="342" t="s">
        <v>3358</v>
      </c>
      <c r="C391" s="343"/>
      <c r="D391" s="343"/>
      <c r="E391" s="343"/>
      <c r="F391" s="343"/>
      <c r="G391" s="25" t="s">
        <v>14</v>
      </c>
      <c r="H391" s="25" t="s">
        <v>2574</v>
      </c>
      <c r="I391" s="25" t="s">
        <v>35</v>
      </c>
      <c r="J391" s="26">
        <v>6.1735170000000004</v>
      </c>
      <c r="K391" s="26">
        <v>0.67</v>
      </c>
      <c r="L391" s="26">
        <v>4.1362563899999998</v>
      </c>
      <c r="M391" s="27">
        <v>5.4181929966205854E-4</v>
      </c>
      <c r="N391" s="27">
        <v>78.932131973288762</v>
      </c>
      <c r="O391" s="25" t="s">
        <v>2540</v>
      </c>
    </row>
    <row r="392" spans="1:15" ht="15" customHeight="1">
      <c r="A392" s="25" t="s">
        <v>3359</v>
      </c>
      <c r="B392" s="342" t="s">
        <v>3360</v>
      </c>
      <c r="C392" s="343"/>
      <c r="D392" s="343"/>
      <c r="E392" s="343"/>
      <c r="F392" s="343"/>
      <c r="G392" s="25" t="s">
        <v>14</v>
      </c>
      <c r="H392" s="25" t="s">
        <v>2574</v>
      </c>
      <c r="I392" s="25" t="s">
        <v>35</v>
      </c>
      <c r="J392" s="26">
        <v>0.46287</v>
      </c>
      <c r="K392" s="26">
        <v>8.4600000000000009</v>
      </c>
      <c r="L392" s="26">
        <v>3.9158802000000001</v>
      </c>
      <c r="M392" s="27">
        <v>5.1295163246022134E-4</v>
      </c>
      <c r="N392" s="27">
        <v>78.932645464584851</v>
      </c>
      <c r="O392" s="25" t="s">
        <v>2540</v>
      </c>
    </row>
    <row r="393" spans="1:15" ht="20.100000000000001" customHeight="1">
      <c r="A393" s="25" t="s">
        <v>3361</v>
      </c>
      <c r="B393" s="342" t="s">
        <v>3362</v>
      </c>
      <c r="C393" s="343"/>
      <c r="D393" s="343"/>
      <c r="E393" s="343"/>
      <c r="F393" s="343"/>
      <c r="G393" s="25" t="s">
        <v>14</v>
      </c>
      <c r="H393" s="25" t="s">
        <v>2574</v>
      </c>
      <c r="I393" s="25" t="s">
        <v>35</v>
      </c>
      <c r="J393" s="26">
        <v>3</v>
      </c>
      <c r="K393" s="26">
        <v>1.22</v>
      </c>
      <c r="L393" s="26">
        <v>3.66</v>
      </c>
      <c r="M393" s="27">
        <v>4.7943319992384091E-4</v>
      </c>
      <c r="N393" s="27">
        <v>78.933124897784779</v>
      </c>
      <c r="O393" s="25" t="s">
        <v>2540</v>
      </c>
    </row>
    <row r="394" spans="1:15" ht="15" customHeight="1">
      <c r="A394" s="25" t="s">
        <v>3363</v>
      </c>
      <c r="B394" s="342" t="s">
        <v>3364</v>
      </c>
      <c r="C394" s="343"/>
      <c r="D394" s="343"/>
      <c r="E394" s="343"/>
      <c r="F394" s="343"/>
      <c r="G394" s="25" t="s">
        <v>14</v>
      </c>
      <c r="H394" s="25" t="s">
        <v>2574</v>
      </c>
      <c r="I394" s="25" t="s">
        <v>35</v>
      </c>
      <c r="J394" s="26">
        <v>2</v>
      </c>
      <c r="K394" s="26">
        <v>1.67</v>
      </c>
      <c r="L394" s="26">
        <v>3.34</v>
      </c>
      <c r="M394" s="27">
        <v>4.3751554309989852E-4</v>
      </c>
      <c r="N394" s="27">
        <v>78.933562413327877</v>
      </c>
      <c r="O394" s="25" t="s">
        <v>2540</v>
      </c>
    </row>
    <row r="395" spans="1:15" ht="20.100000000000001" customHeight="1">
      <c r="A395" s="25" t="s">
        <v>3365</v>
      </c>
      <c r="B395" s="342" t="s">
        <v>3366</v>
      </c>
      <c r="C395" s="343"/>
      <c r="D395" s="343"/>
      <c r="E395" s="343"/>
      <c r="F395" s="343"/>
      <c r="G395" s="25" t="s">
        <v>14</v>
      </c>
      <c r="H395" s="25" t="s">
        <v>2574</v>
      </c>
      <c r="I395" s="25" t="s">
        <v>35</v>
      </c>
      <c r="J395" s="26">
        <v>3</v>
      </c>
      <c r="K395" s="26">
        <v>1.03</v>
      </c>
      <c r="L395" s="26">
        <v>3.09</v>
      </c>
      <c r="M395" s="27">
        <v>4.0476737370619354E-4</v>
      </c>
      <c r="N395" s="27">
        <v>78.9339671807016</v>
      </c>
      <c r="O395" s="25" t="s">
        <v>2540</v>
      </c>
    </row>
    <row r="396" spans="1:15" ht="15" customHeight="1">
      <c r="A396" s="25" t="s">
        <v>3367</v>
      </c>
      <c r="B396" s="342" t="s">
        <v>3368</v>
      </c>
      <c r="C396" s="343"/>
      <c r="D396" s="343"/>
      <c r="E396" s="343"/>
      <c r="F396" s="343"/>
      <c r="G396" s="25" t="s">
        <v>14</v>
      </c>
      <c r="H396" s="25" t="s">
        <v>2574</v>
      </c>
      <c r="I396" s="25" t="s">
        <v>35</v>
      </c>
      <c r="J396" s="26">
        <v>0.80392399999999997</v>
      </c>
      <c r="K396" s="26">
        <v>3.7</v>
      </c>
      <c r="L396" s="26">
        <v>2.9745187999999998</v>
      </c>
      <c r="M396" s="27">
        <v>3.896401821086402E-4</v>
      </c>
      <c r="N396" s="27">
        <v>78.934356228953988</v>
      </c>
      <c r="O396" s="25" t="s">
        <v>2540</v>
      </c>
    </row>
    <row r="397" spans="1:15" ht="15" customHeight="1">
      <c r="A397" s="25" t="s">
        <v>3369</v>
      </c>
      <c r="B397" s="342" t="s">
        <v>3370</v>
      </c>
      <c r="C397" s="343"/>
      <c r="D397" s="343"/>
      <c r="E397" s="343"/>
      <c r="F397" s="343"/>
      <c r="G397" s="25" t="s">
        <v>14</v>
      </c>
      <c r="H397" s="25" t="s">
        <v>2574</v>
      </c>
      <c r="I397" s="25" t="s">
        <v>35</v>
      </c>
      <c r="J397" s="26">
        <v>0.16700000000000001</v>
      </c>
      <c r="K397" s="26">
        <v>16.32</v>
      </c>
      <c r="L397" s="26">
        <v>2.7254399999999999</v>
      </c>
      <c r="M397" s="27">
        <v>3.5701268316951719E-4</v>
      </c>
      <c r="N397" s="27">
        <v>78.934713838963759</v>
      </c>
      <c r="O397" s="25" t="s">
        <v>2540</v>
      </c>
    </row>
    <row r="398" spans="1:15" ht="15" customHeight="1">
      <c r="A398" s="25" t="s">
        <v>3371</v>
      </c>
      <c r="B398" s="342" t="s">
        <v>3372</v>
      </c>
      <c r="C398" s="343"/>
      <c r="D398" s="343"/>
      <c r="E398" s="343"/>
      <c r="F398" s="343"/>
      <c r="G398" s="25" t="s">
        <v>14</v>
      </c>
      <c r="H398" s="25" t="s">
        <v>2574</v>
      </c>
      <c r="I398" s="25" t="s">
        <v>35</v>
      </c>
      <c r="J398" s="26">
        <v>4.6385679999999999E-2</v>
      </c>
      <c r="K398" s="26">
        <v>55.32</v>
      </c>
      <c r="L398" s="26">
        <v>2.5660558176000001</v>
      </c>
      <c r="M398" s="27">
        <v>3.3613452235386771E-4</v>
      </c>
      <c r="N398" s="27">
        <v>78.935050490145116</v>
      </c>
      <c r="O398" s="25" t="s">
        <v>2540</v>
      </c>
    </row>
    <row r="399" spans="1:15" ht="15" customHeight="1">
      <c r="A399" s="25" t="s">
        <v>3373</v>
      </c>
      <c r="B399" s="342" t="s">
        <v>3374</v>
      </c>
      <c r="C399" s="343"/>
      <c r="D399" s="343"/>
      <c r="E399" s="343"/>
      <c r="F399" s="343"/>
      <c r="G399" s="25" t="s">
        <v>14</v>
      </c>
      <c r="H399" s="25" t="s">
        <v>2574</v>
      </c>
      <c r="I399" s="25" t="s">
        <v>35</v>
      </c>
      <c r="J399" s="26">
        <v>5.639907</v>
      </c>
      <c r="K399" s="26">
        <v>0.45</v>
      </c>
      <c r="L399" s="26">
        <v>2.5379581500000001</v>
      </c>
      <c r="M399" s="27">
        <v>3.3245393364133647E-4</v>
      </c>
      <c r="N399" s="27">
        <v>78.935383211546167</v>
      </c>
      <c r="O399" s="25" t="s">
        <v>2540</v>
      </c>
    </row>
    <row r="400" spans="1:15" ht="20.100000000000001" customHeight="1">
      <c r="A400" s="25" t="s">
        <v>3375</v>
      </c>
      <c r="B400" s="342" t="s">
        <v>3376</v>
      </c>
      <c r="C400" s="343"/>
      <c r="D400" s="343"/>
      <c r="E400" s="343"/>
      <c r="F400" s="343"/>
      <c r="G400" s="25" t="s">
        <v>14</v>
      </c>
      <c r="H400" s="25" t="s">
        <v>2574</v>
      </c>
      <c r="I400" s="25" t="s">
        <v>35</v>
      </c>
      <c r="J400" s="26">
        <v>0.17826600000000001</v>
      </c>
      <c r="K400" s="26">
        <v>11.96</v>
      </c>
      <c r="L400" s="26">
        <v>2.1320613599999998</v>
      </c>
      <c r="M400" s="27">
        <v>2.7928442630021201E-4</v>
      </c>
      <c r="N400" s="27">
        <v>78.9356622259494</v>
      </c>
      <c r="O400" s="25" t="s">
        <v>2540</v>
      </c>
    </row>
    <row r="401" spans="1:15" ht="15" customHeight="1">
      <c r="A401" s="25" t="s">
        <v>3377</v>
      </c>
      <c r="B401" s="342" t="s">
        <v>3378</v>
      </c>
      <c r="C401" s="343"/>
      <c r="D401" s="343"/>
      <c r="E401" s="343"/>
      <c r="F401" s="343"/>
      <c r="G401" s="25" t="s">
        <v>14</v>
      </c>
      <c r="H401" s="25" t="s">
        <v>2574</v>
      </c>
      <c r="I401" s="25" t="s">
        <v>35</v>
      </c>
      <c r="J401" s="26">
        <v>0.222</v>
      </c>
      <c r="K401" s="26">
        <v>9.4</v>
      </c>
      <c r="L401" s="26">
        <v>2.0868000000000002</v>
      </c>
      <c r="M401" s="27">
        <v>2.7335551956313419E-4</v>
      </c>
      <c r="N401" s="27">
        <v>78.935936000645526</v>
      </c>
      <c r="O401" s="25" t="s">
        <v>2540</v>
      </c>
    </row>
    <row r="402" spans="1:15" ht="27.95" customHeight="1">
      <c r="A402" s="25" t="s">
        <v>3379</v>
      </c>
      <c r="B402" s="342" t="s">
        <v>3380</v>
      </c>
      <c r="C402" s="343"/>
      <c r="D402" s="343"/>
      <c r="E402" s="343"/>
      <c r="F402" s="343"/>
      <c r="G402" s="25" t="s">
        <v>14</v>
      </c>
      <c r="H402" s="25" t="s">
        <v>2904</v>
      </c>
      <c r="I402" s="25" t="s">
        <v>35</v>
      </c>
      <c r="J402" s="26">
        <v>8.4190367999999996E-4</v>
      </c>
      <c r="K402" s="26">
        <v>2450</v>
      </c>
      <c r="L402" s="26">
        <v>2.0626640159999998</v>
      </c>
      <c r="M402" s="27">
        <v>2.7019388239307116E-4</v>
      </c>
      <c r="N402" s="27">
        <v>78.936205845561346</v>
      </c>
      <c r="O402" s="25" t="s">
        <v>2540</v>
      </c>
    </row>
    <row r="403" spans="1:15" ht="15" customHeight="1">
      <c r="A403" s="25" t="s">
        <v>3381</v>
      </c>
      <c r="B403" s="342" t="s">
        <v>3382</v>
      </c>
      <c r="C403" s="343"/>
      <c r="D403" s="343"/>
      <c r="E403" s="343"/>
      <c r="F403" s="343"/>
      <c r="G403" s="25" t="s">
        <v>14</v>
      </c>
      <c r="H403" s="25" t="s">
        <v>2574</v>
      </c>
      <c r="I403" s="25" t="s">
        <v>35</v>
      </c>
      <c r="J403" s="26">
        <v>1.0185999999999999</v>
      </c>
      <c r="K403" s="26">
        <v>2</v>
      </c>
      <c r="L403" s="26">
        <v>2.0371999999999999</v>
      </c>
      <c r="M403" s="27">
        <v>2.6685828275542311E-4</v>
      </c>
      <c r="N403" s="27">
        <v>78.936473070623606</v>
      </c>
      <c r="O403" s="25" t="s">
        <v>2540</v>
      </c>
    </row>
    <row r="404" spans="1:15" ht="15" customHeight="1">
      <c r="A404" s="25" t="s">
        <v>3383</v>
      </c>
      <c r="B404" s="342" t="s">
        <v>3384</v>
      </c>
      <c r="C404" s="343"/>
      <c r="D404" s="343"/>
      <c r="E404" s="343"/>
      <c r="F404" s="343"/>
      <c r="G404" s="25" t="s">
        <v>14</v>
      </c>
      <c r="H404" s="25" t="s">
        <v>2574</v>
      </c>
      <c r="I404" s="25" t="s">
        <v>35</v>
      </c>
      <c r="J404" s="26">
        <v>2.3275039999999998</v>
      </c>
      <c r="K404" s="26">
        <v>0.87</v>
      </c>
      <c r="L404" s="26">
        <v>2.0249284799999998</v>
      </c>
      <c r="M404" s="27">
        <v>2.6525080349271016E-4</v>
      </c>
      <c r="N404" s="27">
        <v>78.936737675832291</v>
      </c>
      <c r="O404" s="25" t="s">
        <v>2540</v>
      </c>
    </row>
    <row r="405" spans="1:15" ht="20.100000000000001" customHeight="1">
      <c r="A405" s="25" t="s">
        <v>3385</v>
      </c>
      <c r="B405" s="342" t="s">
        <v>3386</v>
      </c>
      <c r="C405" s="343"/>
      <c r="D405" s="343"/>
      <c r="E405" s="343"/>
      <c r="F405" s="343"/>
      <c r="G405" s="25" t="s">
        <v>14</v>
      </c>
      <c r="H405" s="25" t="s">
        <v>2574</v>
      </c>
      <c r="I405" s="25" t="s">
        <v>35</v>
      </c>
      <c r="J405" s="26">
        <v>5.0589000000000002E-2</v>
      </c>
      <c r="K405" s="26">
        <v>38.17</v>
      </c>
      <c r="L405" s="26">
        <v>1.9309821300000001</v>
      </c>
      <c r="M405" s="27">
        <v>2.5294451955782901E-4</v>
      </c>
      <c r="N405" s="27">
        <v>78.936990491700016</v>
      </c>
      <c r="O405" s="25" t="s">
        <v>2540</v>
      </c>
    </row>
    <row r="406" spans="1:15" ht="15" customHeight="1">
      <c r="A406" s="25" t="s">
        <v>3387</v>
      </c>
      <c r="B406" s="342" t="s">
        <v>3388</v>
      </c>
      <c r="C406" s="343"/>
      <c r="D406" s="343"/>
      <c r="E406" s="343"/>
      <c r="F406" s="343"/>
      <c r="G406" s="25" t="s">
        <v>14</v>
      </c>
      <c r="H406" s="25" t="s">
        <v>2574</v>
      </c>
      <c r="I406" s="25" t="s">
        <v>75</v>
      </c>
      <c r="J406" s="26">
        <v>0.1023</v>
      </c>
      <c r="K406" s="26">
        <v>18.52</v>
      </c>
      <c r="L406" s="26">
        <v>1.8945959999999999</v>
      </c>
      <c r="M406" s="27">
        <v>2.4817820296254352E-4</v>
      </c>
      <c r="N406" s="27">
        <v>78.937238067860633</v>
      </c>
      <c r="O406" s="25" t="s">
        <v>2540</v>
      </c>
    </row>
    <row r="407" spans="1:15" ht="20.100000000000001" customHeight="1">
      <c r="A407" s="25" t="s">
        <v>3389</v>
      </c>
      <c r="B407" s="342" t="s">
        <v>3390</v>
      </c>
      <c r="C407" s="343"/>
      <c r="D407" s="343"/>
      <c r="E407" s="343"/>
      <c r="F407" s="343"/>
      <c r="G407" s="25" t="s">
        <v>14</v>
      </c>
      <c r="H407" s="25" t="s">
        <v>2904</v>
      </c>
      <c r="I407" s="25" t="s">
        <v>35</v>
      </c>
      <c r="J407" s="26">
        <v>3.0871862000000001E-5</v>
      </c>
      <c r="K407" s="26">
        <v>51548.95</v>
      </c>
      <c r="L407" s="26">
        <v>1.5914120706449</v>
      </c>
      <c r="M407" s="27">
        <v>2.0846332825866392E-4</v>
      </c>
      <c r="N407" s="27">
        <v>78.937446346217968</v>
      </c>
      <c r="O407" s="25" t="s">
        <v>2540</v>
      </c>
    </row>
    <row r="408" spans="1:15" ht="15" customHeight="1">
      <c r="A408" s="25" t="s">
        <v>3391</v>
      </c>
      <c r="B408" s="342" t="s">
        <v>3392</v>
      </c>
      <c r="C408" s="343"/>
      <c r="D408" s="343"/>
      <c r="E408" s="343"/>
      <c r="F408" s="343"/>
      <c r="G408" s="25" t="s">
        <v>14</v>
      </c>
      <c r="H408" s="25" t="s">
        <v>2574</v>
      </c>
      <c r="I408" s="25" t="s">
        <v>35</v>
      </c>
      <c r="J408" s="26">
        <v>0.103587</v>
      </c>
      <c r="K408" s="26">
        <v>15.01</v>
      </c>
      <c r="L408" s="26">
        <v>1.55484087</v>
      </c>
      <c r="M408" s="27">
        <v>2.0367276876406251E-4</v>
      </c>
      <c r="N408" s="27">
        <v>78.937649384868209</v>
      </c>
      <c r="O408" s="25" t="s">
        <v>2540</v>
      </c>
    </row>
    <row r="409" spans="1:15" ht="15" customHeight="1">
      <c r="A409" s="25" t="s">
        <v>3393</v>
      </c>
      <c r="B409" s="342" t="s">
        <v>3394</v>
      </c>
      <c r="C409" s="343"/>
      <c r="D409" s="343"/>
      <c r="E409" s="343"/>
      <c r="F409" s="343"/>
      <c r="G409" s="25" t="s">
        <v>14</v>
      </c>
      <c r="H409" s="25" t="s">
        <v>2574</v>
      </c>
      <c r="I409" s="25" t="s">
        <v>35</v>
      </c>
      <c r="J409" s="26">
        <v>1.3769990000000001</v>
      </c>
      <c r="K409" s="26">
        <v>1.0900000000000001</v>
      </c>
      <c r="L409" s="26">
        <v>1.5009289100000001</v>
      </c>
      <c r="M409" s="27">
        <v>1.9661069677035591E-4</v>
      </c>
      <c r="N409" s="27">
        <v>78.937845873884584</v>
      </c>
      <c r="O409" s="25" t="s">
        <v>2540</v>
      </c>
    </row>
    <row r="410" spans="1:15" ht="15" customHeight="1">
      <c r="A410" s="25" t="s">
        <v>3395</v>
      </c>
      <c r="B410" s="342" t="s">
        <v>3396</v>
      </c>
      <c r="C410" s="343"/>
      <c r="D410" s="343"/>
      <c r="E410" s="343"/>
      <c r="F410" s="343"/>
      <c r="G410" s="25" t="s">
        <v>14</v>
      </c>
      <c r="H410" s="25" t="s">
        <v>2574</v>
      </c>
      <c r="I410" s="25" t="s">
        <v>35</v>
      </c>
      <c r="J410" s="26">
        <v>0.18348900000000001</v>
      </c>
      <c r="K410" s="26">
        <v>7.63</v>
      </c>
      <c r="L410" s="26">
        <v>1.40002107</v>
      </c>
      <c r="M410" s="27">
        <v>1.8339250862046437E-4</v>
      </c>
      <c r="N410" s="27">
        <v>78.938029263633197</v>
      </c>
      <c r="O410" s="25" t="s">
        <v>2540</v>
      </c>
    </row>
    <row r="411" spans="1:15" ht="20.100000000000001" customHeight="1">
      <c r="A411" s="25" t="s">
        <v>3397</v>
      </c>
      <c r="B411" s="342" t="s">
        <v>3398</v>
      </c>
      <c r="C411" s="343"/>
      <c r="D411" s="343"/>
      <c r="E411" s="343"/>
      <c r="F411" s="343"/>
      <c r="G411" s="25" t="s">
        <v>27</v>
      </c>
      <c r="H411" s="25" t="s">
        <v>2574</v>
      </c>
      <c r="I411" s="25" t="s">
        <v>35</v>
      </c>
      <c r="J411" s="26">
        <v>1</v>
      </c>
      <c r="K411" s="26">
        <v>1</v>
      </c>
      <c r="L411" s="26">
        <v>1</v>
      </c>
      <c r="M411" s="27">
        <v>1.3099267757481992E-4</v>
      </c>
      <c r="N411" s="27">
        <v>78.938160256310766</v>
      </c>
      <c r="O411" s="25" t="s">
        <v>2540</v>
      </c>
    </row>
    <row r="412" spans="1:15" ht="15" customHeight="1">
      <c r="A412" s="25" t="s">
        <v>3399</v>
      </c>
      <c r="B412" s="342" t="s">
        <v>3400</v>
      </c>
      <c r="C412" s="343"/>
      <c r="D412" s="343"/>
      <c r="E412" s="343"/>
      <c r="F412" s="343"/>
      <c r="G412" s="25" t="s">
        <v>14</v>
      </c>
      <c r="H412" s="25" t="s">
        <v>2574</v>
      </c>
      <c r="I412" s="25" t="s">
        <v>35</v>
      </c>
      <c r="J412" s="26">
        <v>0.1603</v>
      </c>
      <c r="K412" s="26">
        <v>4.6100000000000003</v>
      </c>
      <c r="L412" s="26">
        <v>0.73898299999999995</v>
      </c>
      <c r="M412" s="27">
        <v>9.6801361852273131E-5</v>
      </c>
      <c r="N412" s="27">
        <v>78.938257190892173</v>
      </c>
      <c r="O412" s="25" t="s">
        <v>2540</v>
      </c>
    </row>
    <row r="413" spans="1:15" ht="15" customHeight="1">
      <c r="A413" s="25" t="s">
        <v>3401</v>
      </c>
      <c r="B413" s="342" t="s">
        <v>3402</v>
      </c>
      <c r="C413" s="343"/>
      <c r="D413" s="343"/>
      <c r="E413" s="343"/>
      <c r="F413" s="343"/>
      <c r="G413" s="25" t="s">
        <v>14</v>
      </c>
      <c r="H413" s="25" t="s">
        <v>2574</v>
      </c>
      <c r="I413" s="25" t="s">
        <v>35</v>
      </c>
      <c r="J413" s="26">
        <v>0.76014899999999996</v>
      </c>
      <c r="K413" s="26">
        <v>0.81</v>
      </c>
      <c r="L413" s="26">
        <v>0.61572068999999996</v>
      </c>
      <c r="M413" s="27">
        <v>8.065490182131564E-5</v>
      </c>
      <c r="N413" s="27">
        <v>78.938338406352273</v>
      </c>
      <c r="O413" s="25" t="s">
        <v>2540</v>
      </c>
    </row>
    <row r="414" spans="1:15" ht="15" customHeight="1">
      <c r="A414" s="25" t="s">
        <v>3403</v>
      </c>
      <c r="B414" s="342" t="s">
        <v>3404</v>
      </c>
      <c r="C414" s="343"/>
      <c r="D414" s="343"/>
      <c r="E414" s="343"/>
      <c r="F414" s="343"/>
      <c r="G414" s="25" t="s">
        <v>14</v>
      </c>
      <c r="H414" s="25" t="s">
        <v>2574</v>
      </c>
      <c r="I414" s="25" t="s">
        <v>35</v>
      </c>
      <c r="J414" s="26">
        <v>0.89585599999999999</v>
      </c>
      <c r="K414" s="26">
        <v>0.55000000000000004</v>
      </c>
      <c r="L414" s="26">
        <v>0.49272080000000001</v>
      </c>
      <c r="M414" s="27">
        <v>6.4542816888807337E-5</v>
      </c>
      <c r="N414" s="27">
        <v>78.938402592764277</v>
      </c>
      <c r="O414" s="25" t="s">
        <v>2540</v>
      </c>
    </row>
    <row r="415" spans="1:15" ht="20.100000000000001" customHeight="1">
      <c r="A415" s="25" t="s">
        <v>3405</v>
      </c>
      <c r="B415" s="342" t="s">
        <v>3406</v>
      </c>
      <c r="C415" s="343"/>
      <c r="D415" s="343"/>
      <c r="E415" s="343"/>
      <c r="F415" s="343"/>
      <c r="G415" s="25" t="s">
        <v>14</v>
      </c>
      <c r="H415" s="25" t="s">
        <v>2904</v>
      </c>
      <c r="I415" s="25" t="s">
        <v>35</v>
      </c>
      <c r="J415" s="26">
        <v>3.4023749759999998E-5</v>
      </c>
      <c r="K415" s="26">
        <v>12515.75</v>
      </c>
      <c r="L415" s="26">
        <v>0.42583274605872001</v>
      </c>
      <c r="M415" s="27">
        <v>5.5780971605270073E-5</v>
      </c>
      <c r="N415" s="27">
        <v>78.938458919615627</v>
      </c>
      <c r="O415" s="25" t="s">
        <v>2540</v>
      </c>
    </row>
    <row r="416" spans="1:15" ht="15" customHeight="1">
      <c r="A416" s="25" t="s">
        <v>3407</v>
      </c>
      <c r="B416" s="342" t="s">
        <v>3408</v>
      </c>
      <c r="C416" s="343"/>
      <c r="D416" s="343"/>
      <c r="E416" s="343"/>
      <c r="F416" s="343"/>
      <c r="G416" s="25" t="s">
        <v>14</v>
      </c>
      <c r="H416" s="25" t="s">
        <v>2574</v>
      </c>
      <c r="I416" s="25" t="s">
        <v>93</v>
      </c>
      <c r="J416" s="26">
        <v>0.06</v>
      </c>
      <c r="K416" s="26">
        <v>6.75</v>
      </c>
      <c r="L416" s="26">
        <v>0.40500000000000003</v>
      </c>
      <c r="M416" s="27">
        <v>5.3052034417802063E-5</v>
      </c>
      <c r="N416" s="27">
        <v>78.938512626613431</v>
      </c>
      <c r="O416" s="25" t="s">
        <v>2540</v>
      </c>
    </row>
    <row r="417" spans="1:15" ht="15" customHeight="1">
      <c r="A417" s="25" t="s">
        <v>3409</v>
      </c>
      <c r="B417" s="342" t="s">
        <v>3410</v>
      </c>
      <c r="C417" s="343"/>
      <c r="D417" s="343"/>
      <c r="E417" s="343"/>
      <c r="F417" s="343"/>
      <c r="G417" s="25" t="s">
        <v>14</v>
      </c>
      <c r="H417" s="25" t="s">
        <v>2574</v>
      </c>
      <c r="I417" s="25" t="s">
        <v>93</v>
      </c>
      <c r="J417" s="26">
        <v>1.446135E-2</v>
      </c>
      <c r="K417" s="26">
        <v>8.43</v>
      </c>
      <c r="L417" s="26">
        <v>0.12190918050000001</v>
      </c>
      <c r="M417" s="27">
        <v>1.5969209974647023E-5</v>
      </c>
      <c r="N417" s="27">
        <v>78.938528345734738</v>
      </c>
      <c r="O417" s="25" t="s">
        <v>2540</v>
      </c>
    </row>
    <row r="418" spans="1:15" ht="15" customHeight="1">
      <c r="A418" s="25" t="s">
        <v>3411</v>
      </c>
      <c r="B418" s="342" t="s">
        <v>3412</v>
      </c>
      <c r="C418" s="343"/>
      <c r="D418" s="343"/>
      <c r="E418" s="343"/>
      <c r="F418" s="343"/>
      <c r="G418" s="25" t="s">
        <v>14</v>
      </c>
      <c r="H418" s="25" t="s">
        <v>2574</v>
      </c>
      <c r="I418" s="25" t="s">
        <v>35</v>
      </c>
      <c r="J418" s="26">
        <v>7.8767000000000004E-2</v>
      </c>
      <c r="K418" s="26">
        <v>0.76</v>
      </c>
      <c r="L418" s="26">
        <v>5.986292E-2</v>
      </c>
      <c r="M418" s="27">
        <v>7.8416041782472389E-6</v>
      </c>
      <c r="N418" s="27">
        <v>78.938536205295406</v>
      </c>
      <c r="O418" s="25" t="s">
        <v>2540</v>
      </c>
    </row>
    <row r="419" spans="1:15" ht="20.100000000000001" customHeight="1">
      <c r="A419" s="25" t="s">
        <v>3413</v>
      </c>
      <c r="B419" s="342" t="s">
        <v>3414</v>
      </c>
      <c r="C419" s="343"/>
      <c r="D419" s="343"/>
      <c r="E419" s="343"/>
      <c r="F419" s="343"/>
      <c r="G419" s="25" t="s">
        <v>14</v>
      </c>
      <c r="H419" s="25" t="s">
        <v>2574</v>
      </c>
      <c r="I419" s="25" t="s">
        <v>2686</v>
      </c>
      <c r="J419" s="26">
        <v>7.1441999999999999E-3</v>
      </c>
      <c r="K419" s="26">
        <v>5.21</v>
      </c>
      <c r="L419" s="26">
        <v>3.7221282000000001E-2</v>
      </c>
      <c r="M419" s="27">
        <v>4.8757153919474481E-6</v>
      </c>
      <c r="N419" s="27">
        <v>78.9385414450025</v>
      </c>
      <c r="O419" s="25" t="s">
        <v>2540</v>
      </c>
    </row>
    <row r="420" spans="1:15" ht="18" customHeight="1">
      <c r="A420" s="1"/>
      <c r="B420" s="31" t="s">
        <v>2559</v>
      </c>
      <c r="C420" s="32" t="s">
        <v>2560</v>
      </c>
      <c r="D420" s="32" t="s">
        <v>2561</v>
      </c>
      <c r="E420" s="33" t="s">
        <v>2562</v>
      </c>
      <c r="F420" s="1"/>
      <c r="G420" s="1"/>
      <c r="H420" s="1"/>
      <c r="I420" s="1"/>
      <c r="J420" s="1"/>
      <c r="K420" s="330" t="s">
        <v>3415</v>
      </c>
      <c r="L420" s="331"/>
      <c r="M420" s="332">
        <v>602617.97</v>
      </c>
      <c r="N420" s="333"/>
      <c r="O420" s="333"/>
    </row>
    <row r="421" spans="1:15" ht="18" customHeight="1">
      <c r="A421" s="1"/>
      <c r="B421" s="334" t="s">
        <v>2564</v>
      </c>
      <c r="C421" s="336">
        <v>24</v>
      </c>
      <c r="D421" s="338">
        <v>38633.169516101538</v>
      </c>
      <c r="E421" s="340">
        <v>6.4148772154254106</v>
      </c>
      <c r="F421" s="1"/>
      <c r="G421" s="1"/>
      <c r="H421" s="1"/>
      <c r="I421" s="1"/>
      <c r="J421" s="1"/>
      <c r="K421" s="330" t="s">
        <v>2565</v>
      </c>
      <c r="L421" s="331"/>
      <c r="M421" s="332">
        <v>160783.47999999998</v>
      </c>
      <c r="N421" s="333"/>
      <c r="O421" s="333"/>
    </row>
    <row r="422" spans="1:15" ht="11.1" customHeight="1">
      <c r="A422" s="1"/>
      <c r="B422" s="335"/>
      <c r="C422" s="337"/>
      <c r="D422" s="339"/>
      <c r="E422" s="341"/>
      <c r="F422" s="1"/>
      <c r="G422" s="1"/>
      <c r="H422" s="1"/>
      <c r="I422" s="1"/>
      <c r="J422" s="1"/>
      <c r="K422" s="330" t="s">
        <v>2566</v>
      </c>
      <c r="L422" s="331"/>
      <c r="M422" s="332">
        <v>763401.45</v>
      </c>
      <c r="N422" s="333"/>
      <c r="O422" s="333"/>
    </row>
    <row r="423" spans="1:15" ht="2.1" customHeight="1">
      <c r="A423" s="1"/>
      <c r="B423" s="335"/>
      <c r="C423" s="337"/>
      <c r="D423" s="339"/>
      <c r="E423" s="341"/>
      <c r="F423" s="1"/>
      <c r="G423" s="330" t="s">
        <v>2567</v>
      </c>
      <c r="H423" s="331"/>
      <c r="I423" s="331"/>
      <c r="J423" s="331"/>
      <c r="K423" s="331"/>
      <c r="L423" s="331"/>
      <c r="M423" s="333"/>
      <c r="N423" s="333"/>
      <c r="O423" s="333"/>
    </row>
    <row r="424" spans="1:15" ht="5.0999999999999996" customHeight="1">
      <c r="A424" s="1"/>
      <c r="B424" s="334" t="s">
        <v>2568</v>
      </c>
      <c r="C424" s="336">
        <v>22</v>
      </c>
      <c r="D424" s="338">
        <v>1057.9179347695447</v>
      </c>
      <c r="E424" s="340">
        <v>0.17566287572430769</v>
      </c>
      <c r="F424" s="1"/>
      <c r="G424" s="331"/>
      <c r="H424" s="331"/>
      <c r="I424" s="331"/>
      <c r="J424" s="331"/>
      <c r="K424" s="331"/>
      <c r="L424" s="331"/>
      <c r="M424" s="333"/>
      <c r="N424" s="333"/>
      <c r="O424" s="333"/>
    </row>
    <row r="425" spans="1:15" ht="12.95" customHeight="1">
      <c r="A425" s="1"/>
      <c r="B425" s="335"/>
      <c r="C425" s="337"/>
      <c r="D425" s="339"/>
      <c r="E425" s="341"/>
      <c r="F425" s="1"/>
      <c r="G425" s="331"/>
      <c r="H425" s="331"/>
      <c r="I425" s="331"/>
      <c r="J425" s="331"/>
      <c r="K425" s="1"/>
      <c r="L425" s="1"/>
      <c r="M425" s="1"/>
      <c r="N425" s="1"/>
      <c r="O425" s="1"/>
    </row>
    <row r="426" spans="1:15" ht="18" customHeight="1">
      <c r="A426" s="1"/>
      <c r="B426" s="34" t="s">
        <v>2569</v>
      </c>
      <c r="C426" s="35">
        <v>4</v>
      </c>
      <c r="D426" s="36">
        <v>1529.7255309555151</v>
      </c>
      <c r="E426" s="37">
        <v>0.25400456595442444</v>
      </c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8" customHeight="1">
      <c r="A427" s="1"/>
      <c r="B427" s="34" t="s">
        <v>2570</v>
      </c>
      <c r="C427" s="35">
        <v>32</v>
      </c>
      <c r="D427" s="36">
        <v>152024.33275441782</v>
      </c>
      <c r="E427" s="37">
        <v>25.243008549172092</v>
      </c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8" customHeight="1">
      <c r="A428" s="1"/>
      <c r="B428" s="38" t="s">
        <v>2571</v>
      </c>
      <c r="C428" s="39">
        <v>334</v>
      </c>
      <c r="D428" s="40">
        <v>409372.81163086771</v>
      </c>
      <c r="E428" s="41">
        <v>67.974653771314181</v>
      </c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71.95" customHeight="1">
      <c r="A429" s="298" t="s">
        <v>905</v>
      </c>
      <c r="B429" s="299"/>
      <c r="C429" s="299"/>
      <c r="D429" s="299"/>
      <c r="E429" s="29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</row>
  </sheetData>
  <mergeCells count="435">
    <mergeCell ref="B6:F6"/>
    <mergeCell ref="B7:F7"/>
    <mergeCell ref="B8:F8"/>
    <mergeCell ref="B9:F9"/>
    <mergeCell ref="B10:F10"/>
    <mergeCell ref="A1:O1"/>
    <mergeCell ref="B2:G2"/>
    <mergeCell ref="B3:F3"/>
    <mergeCell ref="B4:F4"/>
    <mergeCell ref="B5:F5"/>
    <mergeCell ref="B16:F16"/>
    <mergeCell ref="B17:F17"/>
    <mergeCell ref="B18:F18"/>
    <mergeCell ref="B19:F19"/>
    <mergeCell ref="B20:F20"/>
    <mergeCell ref="B11:F11"/>
    <mergeCell ref="B12:F12"/>
    <mergeCell ref="B13:F13"/>
    <mergeCell ref="B14:F14"/>
    <mergeCell ref="B15:F15"/>
    <mergeCell ref="B26:F26"/>
    <mergeCell ref="B27:F27"/>
    <mergeCell ref="B28:F28"/>
    <mergeCell ref="B29:F29"/>
    <mergeCell ref="B30:F30"/>
    <mergeCell ref="B21:F21"/>
    <mergeCell ref="B22:F22"/>
    <mergeCell ref="B23:F23"/>
    <mergeCell ref="B24:F24"/>
    <mergeCell ref="B25:F25"/>
    <mergeCell ref="B36:F36"/>
    <mergeCell ref="B37:F37"/>
    <mergeCell ref="B38:F38"/>
    <mergeCell ref="B39:F39"/>
    <mergeCell ref="B40:F40"/>
    <mergeCell ref="B31:F31"/>
    <mergeCell ref="B32:F32"/>
    <mergeCell ref="B33:F33"/>
    <mergeCell ref="B34:F34"/>
    <mergeCell ref="B35:F35"/>
    <mergeCell ref="B46:F46"/>
    <mergeCell ref="B47:F47"/>
    <mergeCell ref="B48:F48"/>
    <mergeCell ref="B49:F49"/>
    <mergeCell ref="B50:F50"/>
    <mergeCell ref="B41:F41"/>
    <mergeCell ref="B42:F42"/>
    <mergeCell ref="B43:F43"/>
    <mergeCell ref="B44:F44"/>
    <mergeCell ref="B45:F45"/>
    <mergeCell ref="B56:F56"/>
    <mergeCell ref="B57:F57"/>
    <mergeCell ref="B58:F58"/>
    <mergeCell ref="B59:F59"/>
    <mergeCell ref="B60:F60"/>
    <mergeCell ref="B51:F51"/>
    <mergeCell ref="B52:F52"/>
    <mergeCell ref="B53:F53"/>
    <mergeCell ref="B54:F54"/>
    <mergeCell ref="B55:F55"/>
    <mergeCell ref="B66:F66"/>
    <mergeCell ref="B67:F67"/>
    <mergeCell ref="B68:F68"/>
    <mergeCell ref="B69:F69"/>
    <mergeCell ref="B70:F70"/>
    <mergeCell ref="B61:F61"/>
    <mergeCell ref="B62:F62"/>
    <mergeCell ref="B63:F63"/>
    <mergeCell ref="B64:F64"/>
    <mergeCell ref="B65:F65"/>
    <mergeCell ref="B76:F76"/>
    <mergeCell ref="B77:F77"/>
    <mergeCell ref="B78:F78"/>
    <mergeCell ref="B79:F79"/>
    <mergeCell ref="B80:F80"/>
    <mergeCell ref="B71:F71"/>
    <mergeCell ref="B72:F72"/>
    <mergeCell ref="B73:F73"/>
    <mergeCell ref="B74:F74"/>
    <mergeCell ref="B75:F75"/>
    <mergeCell ref="B86:F86"/>
    <mergeCell ref="B87:F87"/>
    <mergeCell ref="B88:F88"/>
    <mergeCell ref="B89:F89"/>
    <mergeCell ref="B90:F90"/>
    <mergeCell ref="B81:F81"/>
    <mergeCell ref="B82:F82"/>
    <mergeCell ref="B83:F83"/>
    <mergeCell ref="B84:F84"/>
    <mergeCell ref="B85:F85"/>
    <mergeCell ref="B96:F96"/>
    <mergeCell ref="B97:F97"/>
    <mergeCell ref="B98:F98"/>
    <mergeCell ref="B99:F99"/>
    <mergeCell ref="B100:F100"/>
    <mergeCell ref="B91:F91"/>
    <mergeCell ref="B92:F92"/>
    <mergeCell ref="B93:F93"/>
    <mergeCell ref="B94:F94"/>
    <mergeCell ref="B95:F95"/>
    <mergeCell ref="B106:F106"/>
    <mergeCell ref="B107:F107"/>
    <mergeCell ref="B108:F108"/>
    <mergeCell ref="B109:F109"/>
    <mergeCell ref="B110:F110"/>
    <mergeCell ref="B101:F101"/>
    <mergeCell ref="B102:F102"/>
    <mergeCell ref="B103:F103"/>
    <mergeCell ref="B104:F104"/>
    <mergeCell ref="B105:F105"/>
    <mergeCell ref="B116:F116"/>
    <mergeCell ref="B117:F117"/>
    <mergeCell ref="B118:F118"/>
    <mergeCell ref="B119:F119"/>
    <mergeCell ref="B120:F120"/>
    <mergeCell ref="B111:F111"/>
    <mergeCell ref="B112:F112"/>
    <mergeCell ref="B113:F113"/>
    <mergeCell ref="B114:F114"/>
    <mergeCell ref="B115:F115"/>
    <mergeCell ref="B126:F126"/>
    <mergeCell ref="B127:F127"/>
    <mergeCell ref="B128:F128"/>
    <mergeCell ref="B129:F129"/>
    <mergeCell ref="B130:F130"/>
    <mergeCell ref="B121:F121"/>
    <mergeCell ref="B122:F122"/>
    <mergeCell ref="B123:F123"/>
    <mergeCell ref="B124:F124"/>
    <mergeCell ref="B125:F125"/>
    <mergeCell ref="B136:F136"/>
    <mergeCell ref="B137:F137"/>
    <mergeCell ref="B138:F138"/>
    <mergeCell ref="B139:F139"/>
    <mergeCell ref="B140:F140"/>
    <mergeCell ref="B131:F131"/>
    <mergeCell ref="B132:F132"/>
    <mergeCell ref="B133:F133"/>
    <mergeCell ref="B134:F134"/>
    <mergeCell ref="B135:F135"/>
    <mergeCell ref="B146:F146"/>
    <mergeCell ref="B147:F147"/>
    <mergeCell ref="B148:F148"/>
    <mergeCell ref="B149:F149"/>
    <mergeCell ref="B150:F150"/>
    <mergeCell ref="B141:F141"/>
    <mergeCell ref="B142:F142"/>
    <mergeCell ref="B143:F143"/>
    <mergeCell ref="B144:F144"/>
    <mergeCell ref="B145:F145"/>
    <mergeCell ref="B156:F156"/>
    <mergeCell ref="B157:F157"/>
    <mergeCell ref="B158:F158"/>
    <mergeCell ref="B159:F159"/>
    <mergeCell ref="B160:F160"/>
    <mergeCell ref="B151:F151"/>
    <mergeCell ref="B152:F152"/>
    <mergeCell ref="B153:F153"/>
    <mergeCell ref="B154:F154"/>
    <mergeCell ref="B155:F155"/>
    <mergeCell ref="B166:F166"/>
    <mergeCell ref="B167:F167"/>
    <mergeCell ref="B168:F168"/>
    <mergeCell ref="B169:F169"/>
    <mergeCell ref="B170:F170"/>
    <mergeCell ref="B161:F161"/>
    <mergeCell ref="B162:F162"/>
    <mergeCell ref="B163:F163"/>
    <mergeCell ref="B164:F164"/>
    <mergeCell ref="B165:F165"/>
    <mergeCell ref="B176:F176"/>
    <mergeCell ref="B177:F177"/>
    <mergeCell ref="B178:F178"/>
    <mergeCell ref="B179:F179"/>
    <mergeCell ref="B180:F180"/>
    <mergeCell ref="B171:F171"/>
    <mergeCell ref="B172:F172"/>
    <mergeCell ref="B173:F173"/>
    <mergeCell ref="B174:F174"/>
    <mergeCell ref="B175:F175"/>
    <mergeCell ref="B186:F186"/>
    <mergeCell ref="B187:F187"/>
    <mergeCell ref="B188:F188"/>
    <mergeCell ref="B189:F189"/>
    <mergeCell ref="B190:F190"/>
    <mergeCell ref="B181:F181"/>
    <mergeCell ref="B182:F182"/>
    <mergeCell ref="B183:F183"/>
    <mergeCell ref="B184:F184"/>
    <mergeCell ref="B185:F185"/>
    <mergeCell ref="B196:F196"/>
    <mergeCell ref="B197:F197"/>
    <mergeCell ref="B198:F198"/>
    <mergeCell ref="B199:F199"/>
    <mergeCell ref="B200:F200"/>
    <mergeCell ref="B191:F191"/>
    <mergeCell ref="B192:F192"/>
    <mergeCell ref="B193:F193"/>
    <mergeCell ref="B194:F194"/>
    <mergeCell ref="B195:F195"/>
    <mergeCell ref="B206:F206"/>
    <mergeCell ref="B207:F207"/>
    <mergeCell ref="B208:F208"/>
    <mergeCell ref="B209:F209"/>
    <mergeCell ref="B210:F210"/>
    <mergeCell ref="B201:F201"/>
    <mergeCell ref="B202:F202"/>
    <mergeCell ref="B203:F203"/>
    <mergeCell ref="B204:F204"/>
    <mergeCell ref="B205:F205"/>
    <mergeCell ref="B216:F216"/>
    <mergeCell ref="B217:F217"/>
    <mergeCell ref="B218:F218"/>
    <mergeCell ref="B219:F219"/>
    <mergeCell ref="B220:F220"/>
    <mergeCell ref="B211:F211"/>
    <mergeCell ref="B212:F212"/>
    <mergeCell ref="B213:F213"/>
    <mergeCell ref="B214:F214"/>
    <mergeCell ref="B215:F215"/>
    <mergeCell ref="B226:F226"/>
    <mergeCell ref="B227:F227"/>
    <mergeCell ref="B228:F228"/>
    <mergeCell ref="B229:F229"/>
    <mergeCell ref="B230:F230"/>
    <mergeCell ref="B221:F221"/>
    <mergeCell ref="B222:F222"/>
    <mergeCell ref="B223:F223"/>
    <mergeCell ref="B224:F224"/>
    <mergeCell ref="B225:F225"/>
    <mergeCell ref="B236:F236"/>
    <mergeCell ref="B237:F237"/>
    <mergeCell ref="B238:F238"/>
    <mergeCell ref="B239:F239"/>
    <mergeCell ref="B240:F240"/>
    <mergeCell ref="B231:F231"/>
    <mergeCell ref="B232:F232"/>
    <mergeCell ref="B233:F233"/>
    <mergeCell ref="B234:F234"/>
    <mergeCell ref="B235:F235"/>
    <mergeCell ref="B246:F246"/>
    <mergeCell ref="B247:F247"/>
    <mergeCell ref="B248:F248"/>
    <mergeCell ref="B249:F249"/>
    <mergeCell ref="B250:F250"/>
    <mergeCell ref="B241:F241"/>
    <mergeCell ref="B242:F242"/>
    <mergeCell ref="B243:F243"/>
    <mergeCell ref="B244:F244"/>
    <mergeCell ref="B245:F245"/>
    <mergeCell ref="B256:F256"/>
    <mergeCell ref="B257:F257"/>
    <mergeCell ref="B258:F258"/>
    <mergeCell ref="B259:F259"/>
    <mergeCell ref="B260:F260"/>
    <mergeCell ref="B251:F251"/>
    <mergeCell ref="B252:F252"/>
    <mergeCell ref="B253:F253"/>
    <mergeCell ref="B254:F254"/>
    <mergeCell ref="B255:F255"/>
    <mergeCell ref="B266:F266"/>
    <mergeCell ref="B267:F267"/>
    <mergeCell ref="B268:F268"/>
    <mergeCell ref="B269:F269"/>
    <mergeCell ref="B270:F270"/>
    <mergeCell ref="B261:F261"/>
    <mergeCell ref="B262:F262"/>
    <mergeCell ref="B263:F263"/>
    <mergeCell ref="B264:F264"/>
    <mergeCell ref="B265:F265"/>
    <mergeCell ref="B276:F276"/>
    <mergeCell ref="B277:F277"/>
    <mergeCell ref="B278:F278"/>
    <mergeCell ref="B279:F279"/>
    <mergeCell ref="B280:F280"/>
    <mergeCell ref="B271:F271"/>
    <mergeCell ref="B272:F272"/>
    <mergeCell ref="B273:F273"/>
    <mergeCell ref="B274:F274"/>
    <mergeCell ref="B275:F275"/>
    <mergeCell ref="B286:F286"/>
    <mergeCell ref="B287:F287"/>
    <mergeCell ref="B288:F288"/>
    <mergeCell ref="B289:F289"/>
    <mergeCell ref="B290:F290"/>
    <mergeCell ref="B281:F281"/>
    <mergeCell ref="B282:F282"/>
    <mergeCell ref="B283:F283"/>
    <mergeCell ref="B284:F284"/>
    <mergeCell ref="B285:F285"/>
    <mergeCell ref="B296:F296"/>
    <mergeCell ref="B297:F297"/>
    <mergeCell ref="B298:F298"/>
    <mergeCell ref="B299:F299"/>
    <mergeCell ref="B300:F300"/>
    <mergeCell ref="B291:F291"/>
    <mergeCell ref="B292:F292"/>
    <mergeCell ref="B293:F293"/>
    <mergeCell ref="B294:F294"/>
    <mergeCell ref="B295:F295"/>
    <mergeCell ref="B306:F306"/>
    <mergeCell ref="B307:F307"/>
    <mergeCell ref="B308:F308"/>
    <mergeCell ref="B309:F309"/>
    <mergeCell ref="B310:F310"/>
    <mergeCell ref="B301:F301"/>
    <mergeCell ref="B302:F302"/>
    <mergeCell ref="B303:F303"/>
    <mergeCell ref="B304:F304"/>
    <mergeCell ref="B305:F305"/>
    <mergeCell ref="B316:F316"/>
    <mergeCell ref="B317:F317"/>
    <mergeCell ref="B318:F318"/>
    <mergeCell ref="B319:F319"/>
    <mergeCell ref="B320:F320"/>
    <mergeCell ref="B311:F311"/>
    <mergeCell ref="B312:F312"/>
    <mergeCell ref="B313:F313"/>
    <mergeCell ref="B314:F314"/>
    <mergeCell ref="B315:F315"/>
    <mergeCell ref="B326:F326"/>
    <mergeCell ref="B327:F327"/>
    <mergeCell ref="B328:F328"/>
    <mergeCell ref="B329:F329"/>
    <mergeCell ref="B330:F330"/>
    <mergeCell ref="B321:F321"/>
    <mergeCell ref="B322:F322"/>
    <mergeCell ref="B323:F323"/>
    <mergeCell ref="B324:F324"/>
    <mergeCell ref="B325:F325"/>
    <mergeCell ref="B336:F336"/>
    <mergeCell ref="B337:F337"/>
    <mergeCell ref="B338:F338"/>
    <mergeCell ref="B339:F339"/>
    <mergeCell ref="B340:F340"/>
    <mergeCell ref="B331:F331"/>
    <mergeCell ref="B332:F332"/>
    <mergeCell ref="B333:F333"/>
    <mergeCell ref="B334:F334"/>
    <mergeCell ref="B335:F335"/>
    <mergeCell ref="B346:F346"/>
    <mergeCell ref="B347:F347"/>
    <mergeCell ref="B348:F348"/>
    <mergeCell ref="B349:F349"/>
    <mergeCell ref="B350:F350"/>
    <mergeCell ref="B341:F341"/>
    <mergeCell ref="B342:F342"/>
    <mergeCell ref="B343:F343"/>
    <mergeCell ref="B344:F344"/>
    <mergeCell ref="B345:F345"/>
    <mergeCell ref="B356:F356"/>
    <mergeCell ref="B357:F357"/>
    <mergeCell ref="B358:F358"/>
    <mergeCell ref="B359:F359"/>
    <mergeCell ref="B360:F360"/>
    <mergeCell ref="B351:F351"/>
    <mergeCell ref="B352:F352"/>
    <mergeCell ref="B353:F353"/>
    <mergeCell ref="B354:F354"/>
    <mergeCell ref="B355:F355"/>
    <mergeCell ref="B366:F366"/>
    <mergeCell ref="B367:F367"/>
    <mergeCell ref="B368:F368"/>
    <mergeCell ref="B369:F369"/>
    <mergeCell ref="B370:F370"/>
    <mergeCell ref="B361:F361"/>
    <mergeCell ref="B362:F362"/>
    <mergeCell ref="B363:F363"/>
    <mergeCell ref="B364:F364"/>
    <mergeCell ref="B365:F365"/>
    <mergeCell ref="B376:F376"/>
    <mergeCell ref="B377:F377"/>
    <mergeCell ref="B378:F378"/>
    <mergeCell ref="B379:F379"/>
    <mergeCell ref="B380:F380"/>
    <mergeCell ref="B371:F371"/>
    <mergeCell ref="B372:F372"/>
    <mergeCell ref="B373:F373"/>
    <mergeCell ref="B374:F374"/>
    <mergeCell ref="B375:F375"/>
    <mergeCell ref="B386:F386"/>
    <mergeCell ref="B387:F387"/>
    <mergeCell ref="B388:F388"/>
    <mergeCell ref="B389:F389"/>
    <mergeCell ref="B390:F390"/>
    <mergeCell ref="B381:F381"/>
    <mergeCell ref="B382:F382"/>
    <mergeCell ref="B383:F383"/>
    <mergeCell ref="B384:F384"/>
    <mergeCell ref="B385:F385"/>
    <mergeCell ref="B396:F396"/>
    <mergeCell ref="B397:F397"/>
    <mergeCell ref="B398:F398"/>
    <mergeCell ref="B399:F399"/>
    <mergeCell ref="B400:F400"/>
    <mergeCell ref="B391:F391"/>
    <mergeCell ref="B392:F392"/>
    <mergeCell ref="B393:F393"/>
    <mergeCell ref="B394:F394"/>
    <mergeCell ref="B395:F395"/>
    <mergeCell ref="B406:F406"/>
    <mergeCell ref="B407:F407"/>
    <mergeCell ref="B408:F408"/>
    <mergeCell ref="B409:F409"/>
    <mergeCell ref="B410:F410"/>
    <mergeCell ref="B401:F401"/>
    <mergeCell ref="B402:F402"/>
    <mergeCell ref="B403:F403"/>
    <mergeCell ref="B404:F404"/>
    <mergeCell ref="B405:F405"/>
    <mergeCell ref="B416:F416"/>
    <mergeCell ref="B417:F417"/>
    <mergeCell ref="B418:F418"/>
    <mergeCell ref="B419:F419"/>
    <mergeCell ref="K420:L420"/>
    <mergeCell ref="B411:F411"/>
    <mergeCell ref="B412:F412"/>
    <mergeCell ref="B413:F413"/>
    <mergeCell ref="B414:F414"/>
    <mergeCell ref="B415:F415"/>
    <mergeCell ref="A429:O429"/>
    <mergeCell ref="M420:O420"/>
    <mergeCell ref="B421:B423"/>
    <mergeCell ref="C421:C423"/>
    <mergeCell ref="D421:D423"/>
    <mergeCell ref="E421:E423"/>
    <mergeCell ref="K421:L421"/>
    <mergeCell ref="M421:O421"/>
    <mergeCell ref="K422:L424"/>
    <mergeCell ref="M422:O424"/>
    <mergeCell ref="G423:J425"/>
    <mergeCell ref="B424:B425"/>
    <mergeCell ref="C424:C425"/>
    <mergeCell ref="D424:D425"/>
    <mergeCell ref="E424:E425"/>
  </mergeCells>
  <pageMargins left="0.27777777777777779" right="0.27777777777777779" top="0.27777777777777779" bottom="0.27777777777777779" header="0" footer="0"/>
  <pageSetup scale="8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J41"/>
  <sheetViews>
    <sheetView workbookViewId="0">
      <selection sqref="A1:H1"/>
    </sheetView>
  </sheetViews>
  <sheetFormatPr defaultRowHeight="15"/>
  <cols>
    <col min="1" max="1" width="9.28515625" customWidth="1"/>
    <col min="2" max="2" width="34.7109375" customWidth="1"/>
    <col min="3" max="3" width="13.7109375" customWidth="1"/>
    <col min="4" max="7" width="11.85546875" customWidth="1"/>
    <col min="8" max="8" width="10.140625" customWidth="1"/>
    <col min="9" max="9" width="2" customWidth="1"/>
    <col min="10" max="10" width="224.7109375" customWidth="1"/>
  </cols>
  <sheetData>
    <row r="1" spans="1:10" ht="68.099999999999994" customHeight="1">
      <c r="A1" s="242"/>
      <c r="B1" s="242"/>
      <c r="C1" s="242"/>
      <c r="D1" s="242"/>
      <c r="E1" s="242"/>
      <c r="F1" s="242"/>
      <c r="G1" s="242"/>
      <c r="H1" s="242"/>
      <c r="I1" s="1"/>
      <c r="J1" s="1"/>
    </row>
    <row r="2" spans="1:10" ht="15.95" customHeight="1">
      <c r="A2" s="42" t="s">
        <v>3416</v>
      </c>
      <c r="B2" s="42" t="s">
        <v>3417</v>
      </c>
      <c r="C2" s="42" t="s">
        <v>3418</v>
      </c>
      <c r="D2" s="42" t="s">
        <v>3419</v>
      </c>
      <c r="E2" s="42" t="s">
        <v>3420</v>
      </c>
      <c r="F2" s="42" t="s">
        <v>3421</v>
      </c>
      <c r="G2" s="42" t="s">
        <v>3422</v>
      </c>
      <c r="H2" s="362" t="s">
        <v>3423</v>
      </c>
      <c r="I2" s="363"/>
      <c r="J2" s="1"/>
    </row>
    <row r="3" spans="1:10" ht="12" customHeight="1">
      <c r="A3" s="352" t="s">
        <v>3424</v>
      </c>
      <c r="B3" s="354" t="s">
        <v>3425</v>
      </c>
      <c r="C3" s="356">
        <v>106784.48</v>
      </c>
      <c r="D3" s="43">
        <v>0.25</v>
      </c>
      <c r="E3" s="43">
        <v>0.25</v>
      </c>
      <c r="F3" s="43">
        <v>0.25</v>
      </c>
      <c r="G3" s="43">
        <v>0.25</v>
      </c>
      <c r="H3" s="358">
        <v>1</v>
      </c>
      <c r="I3" s="359"/>
      <c r="J3" s="1"/>
    </row>
    <row r="4" spans="1:10" ht="12.95" customHeight="1">
      <c r="A4" s="353"/>
      <c r="B4" s="355"/>
      <c r="C4" s="357"/>
      <c r="D4" s="44">
        <v>26696.12</v>
      </c>
      <c r="E4" s="44">
        <v>26696.12</v>
      </c>
      <c r="F4" s="44">
        <v>26696.12</v>
      </c>
      <c r="G4" s="44">
        <v>26696.12</v>
      </c>
      <c r="H4" s="360">
        <v>106784.48</v>
      </c>
      <c r="I4" s="361"/>
      <c r="J4" s="1"/>
    </row>
    <row r="5" spans="1:10" ht="12" customHeight="1">
      <c r="A5" s="352" t="s">
        <v>3426</v>
      </c>
      <c r="B5" s="354" t="s">
        <v>3427</v>
      </c>
      <c r="C5" s="356">
        <v>28761.87</v>
      </c>
      <c r="D5" s="43">
        <v>1</v>
      </c>
      <c r="E5" s="45"/>
      <c r="F5" s="45"/>
      <c r="G5" s="45"/>
      <c r="H5" s="358">
        <v>1</v>
      </c>
      <c r="I5" s="359"/>
      <c r="J5" s="1"/>
    </row>
    <row r="6" spans="1:10" ht="12.95" customHeight="1">
      <c r="A6" s="353"/>
      <c r="B6" s="355"/>
      <c r="C6" s="357"/>
      <c r="D6" s="44">
        <v>28761.87</v>
      </c>
      <c r="E6" s="46"/>
      <c r="F6" s="46"/>
      <c r="G6" s="46"/>
      <c r="H6" s="360">
        <v>28761.87</v>
      </c>
      <c r="I6" s="361"/>
      <c r="J6" s="1"/>
    </row>
    <row r="7" spans="1:10" ht="12" customHeight="1">
      <c r="A7" s="352" t="s">
        <v>3428</v>
      </c>
      <c r="B7" s="354" t="s">
        <v>3429</v>
      </c>
      <c r="C7" s="356">
        <v>1136.27</v>
      </c>
      <c r="D7" s="43">
        <v>1</v>
      </c>
      <c r="E7" s="45"/>
      <c r="F7" s="45"/>
      <c r="G7" s="45"/>
      <c r="H7" s="358">
        <v>1</v>
      </c>
      <c r="I7" s="359"/>
      <c r="J7" s="1"/>
    </row>
    <row r="8" spans="1:10" ht="12.95" customHeight="1">
      <c r="A8" s="353"/>
      <c r="B8" s="355"/>
      <c r="C8" s="357"/>
      <c r="D8" s="44">
        <v>1136.27</v>
      </c>
      <c r="E8" s="46"/>
      <c r="F8" s="46"/>
      <c r="G8" s="46"/>
      <c r="H8" s="360">
        <v>1136.27</v>
      </c>
      <c r="I8" s="361"/>
      <c r="J8" s="1"/>
    </row>
    <row r="9" spans="1:10" ht="12" customHeight="1">
      <c r="A9" s="352" t="s">
        <v>3430</v>
      </c>
      <c r="B9" s="354" t="s">
        <v>3431</v>
      </c>
      <c r="C9" s="356">
        <v>46846.31</v>
      </c>
      <c r="D9" s="43">
        <v>0.4</v>
      </c>
      <c r="E9" s="43">
        <v>0.6</v>
      </c>
      <c r="F9" s="45"/>
      <c r="G9" s="45"/>
      <c r="H9" s="358">
        <v>1</v>
      </c>
      <c r="I9" s="359"/>
      <c r="J9" s="1"/>
    </row>
    <row r="10" spans="1:10" ht="12.95" customHeight="1">
      <c r="A10" s="353"/>
      <c r="B10" s="355"/>
      <c r="C10" s="357"/>
      <c r="D10" s="44">
        <v>18738.52</v>
      </c>
      <c r="E10" s="44">
        <v>28107.79</v>
      </c>
      <c r="F10" s="46"/>
      <c r="G10" s="46"/>
      <c r="H10" s="360">
        <v>46846.31</v>
      </c>
      <c r="I10" s="361"/>
      <c r="J10" s="1"/>
    </row>
    <row r="11" spans="1:10" ht="12" customHeight="1">
      <c r="A11" s="352" t="s">
        <v>3432</v>
      </c>
      <c r="B11" s="354" t="s">
        <v>3433</v>
      </c>
      <c r="C11" s="356">
        <v>55701.79</v>
      </c>
      <c r="D11" s="43">
        <v>0.4</v>
      </c>
      <c r="E11" s="43">
        <v>0.6</v>
      </c>
      <c r="F11" s="45"/>
      <c r="G11" s="45"/>
      <c r="H11" s="358">
        <v>1</v>
      </c>
      <c r="I11" s="359"/>
      <c r="J11" s="1"/>
    </row>
    <row r="12" spans="1:10" ht="12.95" customHeight="1">
      <c r="A12" s="353"/>
      <c r="B12" s="355"/>
      <c r="C12" s="357"/>
      <c r="D12" s="44">
        <v>22280.720000000001</v>
      </c>
      <c r="E12" s="44">
        <v>33421.07</v>
      </c>
      <c r="F12" s="46"/>
      <c r="G12" s="46"/>
      <c r="H12" s="360">
        <v>55701.79</v>
      </c>
      <c r="I12" s="361"/>
      <c r="J12" s="1"/>
    </row>
    <row r="13" spans="1:10" ht="12" customHeight="1">
      <c r="A13" s="352" t="s">
        <v>3434</v>
      </c>
      <c r="B13" s="354" t="s">
        <v>3435</v>
      </c>
      <c r="C13" s="356">
        <v>44431.89</v>
      </c>
      <c r="D13" s="43">
        <v>0.2</v>
      </c>
      <c r="E13" s="43">
        <v>0.7</v>
      </c>
      <c r="F13" s="45"/>
      <c r="G13" s="43">
        <v>0.1</v>
      </c>
      <c r="H13" s="358">
        <v>1</v>
      </c>
      <c r="I13" s="359"/>
      <c r="J13" s="1"/>
    </row>
    <row r="14" spans="1:10" ht="12.95" customHeight="1">
      <c r="A14" s="353"/>
      <c r="B14" s="355"/>
      <c r="C14" s="357"/>
      <c r="D14" s="44">
        <v>8886.3799999999992</v>
      </c>
      <c r="E14" s="44">
        <v>31102.32</v>
      </c>
      <c r="F14" s="46"/>
      <c r="G14" s="44">
        <v>4443.1899999999996</v>
      </c>
      <c r="H14" s="360">
        <v>44431.89</v>
      </c>
      <c r="I14" s="361"/>
      <c r="J14" s="1"/>
    </row>
    <row r="15" spans="1:10" ht="12" customHeight="1">
      <c r="A15" s="352" t="s">
        <v>3436</v>
      </c>
      <c r="B15" s="354" t="s">
        <v>3437</v>
      </c>
      <c r="C15" s="356">
        <v>32383.119999999999</v>
      </c>
      <c r="D15" s="45"/>
      <c r="E15" s="43">
        <v>0.6</v>
      </c>
      <c r="F15" s="43">
        <v>0.4</v>
      </c>
      <c r="G15" s="45"/>
      <c r="H15" s="358">
        <v>1</v>
      </c>
      <c r="I15" s="359"/>
      <c r="J15" s="1"/>
    </row>
    <row r="16" spans="1:10" ht="12.95" customHeight="1">
      <c r="A16" s="353"/>
      <c r="B16" s="355"/>
      <c r="C16" s="357"/>
      <c r="D16" s="46"/>
      <c r="E16" s="44">
        <v>19429.87</v>
      </c>
      <c r="F16" s="44">
        <v>12953.25</v>
      </c>
      <c r="G16" s="46"/>
      <c r="H16" s="360">
        <v>32383.119999999999</v>
      </c>
      <c r="I16" s="361"/>
      <c r="J16" s="1"/>
    </row>
    <row r="17" spans="1:10" ht="12" customHeight="1">
      <c r="A17" s="352" t="s">
        <v>3438</v>
      </c>
      <c r="B17" s="354" t="s">
        <v>3439</v>
      </c>
      <c r="C17" s="356">
        <v>15113.97</v>
      </c>
      <c r="D17" s="45"/>
      <c r="E17" s="45"/>
      <c r="F17" s="43">
        <v>1</v>
      </c>
      <c r="G17" s="45"/>
      <c r="H17" s="358">
        <v>1</v>
      </c>
      <c r="I17" s="359"/>
      <c r="J17" s="1"/>
    </row>
    <row r="18" spans="1:10" ht="12.95" customHeight="1">
      <c r="A18" s="353"/>
      <c r="B18" s="355"/>
      <c r="C18" s="357"/>
      <c r="D18" s="46"/>
      <c r="E18" s="46"/>
      <c r="F18" s="44">
        <v>15113.97</v>
      </c>
      <c r="G18" s="46"/>
      <c r="H18" s="360">
        <v>15113.97</v>
      </c>
      <c r="I18" s="361"/>
      <c r="J18" s="1"/>
    </row>
    <row r="19" spans="1:10" ht="12" customHeight="1">
      <c r="A19" s="352" t="s">
        <v>3440</v>
      </c>
      <c r="B19" s="354" t="s">
        <v>3441</v>
      </c>
      <c r="C19" s="356">
        <v>148.34</v>
      </c>
      <c r="D19" s="43">
        <v>1</v>
      </c>
      <c r="E19" s="45"/>
      <c r="F19" s="45"/>
      <c r="G19" s="45"/>
      <c r="H19" s="358">
        <v>1</v>
      </c>
      <c r="I19" s="359"/>
      <c r="J19" s="1"/>
    </row>
    <row r="20" spans="1:10" ht="12.95" customHeight="1">
      <c r="A20" s="353"/>
      <c r="B20" s="355"/>
      <c r="C20" s="357"/>
      <c r="D20" s="44">
        <v>148.34</v>
      </c>
      <c r="E20" s="46"/>
      <c r="F20" s="46"/>
      <c r="G20" s="46"/>
      <c r="H20" s="360">
        <v>148.34</v>
      </c>
      <c r="I20" s="361"/>
      <c r="J20" s="1"/>
    </row>
    <row r="21" spans="1:10" ht="12" customHeight="1">
      <c r="A21" s="352" t="s">
        <v>3442</v>
      </c>
      <c r="B21" s="354" t="s">
        <v>3443</v>
      </c>
      <c r="C21" s="356">
        <v>59231.44</v>
      </c>
      <c r="D21" s="45"/>
      <c r="E21" s="43">
        <v>1</v>
      </c>
      <c r="F21" s="45"/>
      <c r="G21" s="45"/>
      <c r="H21" s="358">
        <v>1</v>
      </c>
      <c r="I21" s="359"/>
      <c r="J21" s="1"/>
    </row>
    <row r="22" spans="1:10" ht="12.95" customHeight="1">
      <c r="A22" s="353"/>
      <c r="B22" s="355"/>
      <c r="C22" s="357"/>
      <c r="D22" s="46"/>
      <c r="E22" s="44">
        <v>59231.44</v>
      </c>
      <c r="F22" s="46"/>
      <c r="G22" s="46"/>
      <c r="H22" s="360">
        <v>59231.44</v>
      </c>
      <c r="I22" s="361"/>
      <c r="J22" s="1"/>
    </row>
    <row r="23" spans="1:10" ht="12" customHeight="1">
      <c r="A23" s="352" t="s">
        <v>3444</v>
      </c>
      <c r="B23" s="354" t="s">
        <v>3445</v>
      </c>
      <c r="C23" s="356">
        <v>28061.19</v>
      </c>
      <c r="D23" s="45"/>
      <c r="E23" s="43">
        <v>0.6</v>
      </c>
      <c r="F23" s="43">
        <v>0.4</v>
      </c>
      <c r="G23" s="45"/>
      <c r="H23" s="358">
        <v>1</v>
      </c>
      <c r="I23" s="359"/>
      <c r="J23" s="1"/>
    </row>
    <row r="24" spans="1:10" ht="12.95" customHeight="1">
      <c r="A24" s="353"/>
      <c r="B24" s="355"/>
      <c r="C24" s="357"/>
      <c r="D24" s="46"/>
      <c r="E24" s="44">
        <v>16836.71</v>
      </c>
      <c r="F24" s="44">
        <v>11224.48</v>
      </c>
      <c r="G24" s="46"/>
      <c r="H24" s="360">
        <v>28061.19</v>
      </c>
      <c r="I24" s="361"/>
      <c r="J24" s="1"/>
    </row>
    <row r="25" spans="1:10" ht="12" customHeight="1">
      <c r="A25" s="352" t="s">
        <v>3446</v>
      </c>
      <c r="B25" s="354" t="s">
        <v>3447</v>
      </c>
      <c r="C25" s="356">
        <v>33342.839999999997</v>
      </c>
      <c r="D25" s="45"/>
      <c r="E25" s="45"/>
      <c r="F25" s="43">
        <v>0.8</v>
      </c>
      <c r="G25" s="43">
        <v>0.2</v>
      </c>
      <c r="H25" s="358">
        <v>1</v>
      </c>
      <c r="I25" s="359"/>
      <c r="J25" s="1"/>
    </row>
    <row r="26" spans="1:10" ht="12.95" customHeight="1">
      <c r="A26" s="353"/>
      <c r="B26" s="355"/>
      <c r="C26" s="357"/>
      <c r="D26" s="46"/>
      <c r="E26" s="46"/>
      <c r="F26" s="44">
        <v>26674.27</v>
      </c>
      <c r="G26" s="44">
        <v>6668.57</v>
      </c>
      <c r="H26" s="360">
        <v>33342.839999999997</v>
      </c>
      <c r="I26" s="361"/>
      <c r="J26" s="1"/>
    </row>
    <row r="27" spans="1:10" ht="12" customHeight="1">
      <c r="A27" s="352" t="s">
        <v>3448</v>
      </c>
      <c r="B27" s="354" t="s">
        <v>3449</v>
      </c>
      <c r="C27" s="356">
        <v>94186.92</v>
      </c>
      <c r="D27" s="45"/>
      <c r="E27" s="43">
        <v>0.2</v>
      </c>
      <c r="F27" s="43">
        <v>0.7</v>
      </c>
      <c r="G27" s="43">
        <v>0.1</v>
      </c>
      <c r="H27" s="358">
        <v>1</v>
      </c>
      <c r="I27" s="359"/>
      <c r="J27" s="1"/>
    </row>
    <row r="28" spans="1:10" ht="12.95" customHeight="1">
      <c r="A28" s="353"/>
      <c r="B28" s="355"/>
      <c r="C28" s="357"/>
      <c r="D28" s="46"/>
      <c r="E28" s="44">
        <v>18837.38</v>
      </c>
      <c r="F28" s="44">
        <v>65930.84</v>
      </c>
      <c r="G28" s="44">
        <v>9418.7000000000007</v>
      </c>
      <c r="H28" s="360">
        <v>94186.92</v>
      </c>
      <c r="I28" s="361"/>
      <c r="J28" s="1"/>
    </row>
    <row r="29" spans="1:10" ht="12" customHeight="1">
      <c r="A29" s="352" t="s">
        <v>3450</v>
      </c>
      <c r="B29" s="354" t="s">
        <v>3451</v>
      </c>
      <c r="C29" s="356">
        <v>71267.009999999995</v>
      </c>
      <c r="D29" s="45"/>
      <c r="E29" s="43">
        <v>0.35</v>
      </c>
      <c r="F29" s="43">
        <v>0.4</v>
      </c>
      <c r="G29" s="43">
        <v>0.25</v>
      </c>
      <c r="H29" s="358">
        <v>1</v>
      </c>
      <c r="I29" s="359"/>
      <c r="J29" s="1"/>
    </row>
    <row r="30" spans="1:10" ht="12.95" customHeight="1">
      <c r="A30" s="353"/>
      <c r="B30" s="355"/>
      <c r="C30" s="357"/>
      <c r="D30" s="46"/>
      <c r="E30" s="44">
        <v>24943.45</v>
      </c>
      <c r="F30" s="44">
        <v>28506.799999999999</v>
      </c>
      <c r="G30" s="44">
        <v>17816.759999999998</v>
      </c>
      <c r="H30" s="360">
        <v>71267.009999999995</v>
      </c>
      <c r="I30" s="361"/>
      <c r="J30" s="1"/>
    </row>
    <row r="31" spans="1:10" ht="12" customHeight="1">
      <c r="A31" s="352" t="s">
        <v>3452</v>
      </c>
      <c r="B31" s="354" t="s">
        <v>3453</v>
      </c>
      <c r="C31" s="356">
        <v>902.73</v>
      </c>
      <c r="D31" s="45"/>
      <c r="E31" s="45"/>
      <c r="F31" s="45"/>
      <c r="G31" s="43">
        <v>1</v>
      </c>
      <c r="H31" s="358">
        <v>1</v>
      </c>
      <c r="I31" s="359"/>
      <c r="J31" s="1"/>
    </row>
    <row r="32" spans="1:10" ht="12.95" customHeight="1">
      <c r="A32" s="353"/>
      <c r="B32" s="355"/>
      <c r="C32" s="357"/>
      <c r="D32" s="46"/>
      <c r="E32" s="46"/>
      <c r="F32" s="46"/>
      <c r="G32" s="44">
        <v>902.73</v>
      </c>
      <c r="H32" s="360">
        <v>902.73</v>
      </c>
      <c r="I32" s="361"/>
      <c r="J32" s="1"/>
    </row>
    <row r="33" spans="1:10" ht="12" customHeight="1">
      <c r="A33" s="352" t="s">
        <v>3454</v>
      </c>
      <c r="B33" s="354" t="s">
        <v>3455</v>
      </c>
      <c r="C33" s="356">
        <v>18313.64</v>
      </c>
      <c r="D33" s="45"/>
      <c r="E33" s="45"/>
      <c r="F33" s="45"/>
      <c r="G33" s="43">
        <v>1</v>
      </c>
      <c r="H33" s="358">
        <v>1</v>
      </c>
      <c r="I33" s="359"/>
      <c r="J33" s="1"/>
    </row>
    <row r="34" spans="1:10" ht="12.95" customHeight="1">
      <c r="A34" s="353"/>
      <c r="B34" s="355"/>
      <c r="C34" s="357"/>
      <c r="D34" s="46"/>
      <c r="E34" s="46"/>
      <c r="F34" s="46"/>
      <c r="G34" s="44">
        <v>18313.64</v>
      </c>
      <c r="H34" s="360">
        <v>18313.64</v>
      </c>
      <c r="I34" s="361"/>
      <c r="J34" s="1"/>
    </row>
    <row r="35" spans="1:10" ht="12" customHeight="1">
      <c r="A35" s="352" t="s">
        <v>3456</v>
      </c>
      <c r="B35" s="354" t="s">
        <v>3457</v>
      </c>
      <c r="C35" s="356">
        <v>124109.95</v>
      </c>
      <c r="D35" s="45"/>
      <c r="E35" s="45"/>
      <c r="F35" s="45"/>
      <c r="G35" s="43">
        <v>1</v>
      </c>
      <c r="H35" s="358">
        <v>1</v>
      </c>
      <c r="I35" s="359"/>
      <c r="J35" s="1"/>
    </row>
    <row r="36" spans="1:10" ht="12.95" customHeight="1">
      <c r="A36" s="353"/>
      <c r="B36" s="355"/>
      <c r="C36" s="357"/>
      <c r="D36" s="46"/>
      <c r="E36" s="46"/>
      <c r="F36" s="46"/>
      <c r="G36" s="44">
        <v>124109.95</v>
      </c>
      <c r="H36" s="360">
        <v>124109.95</v>
      </c>
      <c r="I36" s="361"/>
      <c r="J36" s="1"/>
    </row>
    <row r="37" spans="1:10" ht="12" customHeight="1">
      <c r="A37" s="352" t="s">
        <v>3458</v>
      </c>
      <c r="B37" s="354" t="s">
        <v>3459</v>
      </c>
      <c r="C37" s="356">
        <v>2677.69</v>
      </c>
      <c r="D37" s="43">
        <v>0.1</v>
      </c>
      <c r="E37" s="43">
        <v>0.1</v>
      </c>
      <c r="F37" s="43">
        <v>0.1</v>
      </c>
      <c r="G37" s="43">
        <v>0.7</v>
      </c>
      <c r="H37" s="358">
        <v>1</v>
      </c>
      <c r="I37" s="359"/>
      <c r="J37" s="1"/>
    </row>
    <row r="38" spans="1:10" ht="12.95" customHeight="1">
      <c r="A38" s="353"/>
      <c r="B38" s="355"/>
      <c r="C38" s="357"/>
      <c r="D38" s="44">
        <v>267.77</v>
      </c>
      <c r="E38" s="44">
        <v>267.77</v>
      </c>
      <c r="F38" s="44">
        <v>267.77</v>
      </c>
      <c r="G38" s="44">
        <v>1874.38</v>
      </c>
      <c r="H38" s="360">
        <v>2677.69</v>
      </c>
      <c r="I38" s="361"/>
      <c r="J38" s="1"/>
    </row>
    <row r="39" spans="1:10" ht="12" customHeight="1">
      <c r="A39" s="47"/>
      <c r="B39" s="48"/>
      <c r="C39" s="348">
        <v>763401.45</v>
      </c>
      <c r="D39" s="49">
        <v>106915.99</v>
      </c>
      <c r="E39" s="49">
        <v>258873.92</v>
      </c>
      <c r="F39" s="49">
        <v>187367.5</v>
      </c>
      <c r="G39" s="49">
        <v>210244.04</v>
      </c>
      <c r="H39" s="350">
        <v>763401.45</v>
      </c>
      <c r="I39" s="351"/>
      <c r="J39" s="1"/>
    </row>
    <row r="40" spans="1:10" ht="12.95" customHeight="1">
      <c r="A40" s="50"/>
      <c r="B40" s="51"/>
      <c r="C40" s="349"/>
      <c r="D40" s="44">
        <v>106915.99</v>
      </c>
      <c r="E40" s="44">
        <v>365789.91</v>
      </c>
      <c r="F40" s="44">
        <v>553157.41</v>
      </c>
      <c r="G40" s="44">
        <v>763401.45</v>
      </c>
      <c r="H40" s="351"/>
      <c r="I40" s="351"/>
      <c r="J40" s="1"/>
    </row>
    <row r="41" spans="1:10" ht="171.95" customHeight="1">
      <c r="A41" s="298" t="s">
        <v>905</v>
      </c>
      <c r="B41" s="299"/>
      <c r="C41" s="299"/>
      <c r="D41" s="299"/>
      <c r="E41" s="299"/>
      <c r="F41" s="299"/>
      <c r="G41" s="299"/>
      <c r="H41" s="299"/>
      <c r="I41" s="299"/>
      <c r="J41" s="299"/>
    </row>
  </sheetData>
  <mergeCells count="95">
    <mergeCell ref="A1:H1"/>
    <mergeCell ref="H2:I2"/>
    <mergeCell ref="A3:A4"/>
    <mergeCell ref="B3:B4"/>
    <mergeCell ref="C3:C4"/>
    <mergeCell ref="H3:I3"/>
    <mergeCell ref="H4:I4"/>
    <mergeCell ref="A5:A6"/>
    <mergeCell ref="B5:B6"/>
    <mergeCell ref="C5:C6"/>
    <mergeCell ref="H5:I5"/>
    <mergeCell ref="H6:I6"/>
    <mergeCell ref="A7:A8"/>
    <mergeCell ref="B7:B8"/>
    <mergeCell ref="C7:C8"/>
    <mergeCell ref="H7:I7"/>
    <mergeCell ref="H8:I8"/>
    <mergeCell ref="A9:A10"/>
    <mergeCell ref="B9:B10"/>
    <mergeCell ref="C9:C10"/>
    <mergeCell ref="H9:I9"/>
    <mergeCell ref="H10:I10"/>
    <mergeCell ref="A11:A12"/>
    <mergeCell ref="B11:B12"/>
    <mergeCell ref="C11:C12"/>
    <mergeCell ref="H11:I11"/>
    <mergeCell ref="H12:I12"/>
    <mergeCell ref="A13:A14"/>
    <mergeCell ref="B13:B14"/>
    <mergeCell ref="C13:C14"/>
    <mergeCell ref="H13:I13"/>
    <mergeCell ref="H14:I14"/>
    <mergeCell ref="A15:A16"/>
    <mergeCell ref="B15:B16"/>
    <mergeCell ref="C15:C16"/>
    <mergeCell ref="H15:I15"/>
    <mergeCell ref="H16:I16"/>
    <mergeCell ref="A17:A18"/>
    <mergeCell ref="B17:B18"/>
    <mergeCell ref="C17:C18"/>
    <mergeCell ref="H17:I17"/>
    <mergeCell ref="H18:I18"/>
    <mergeCell ref="A19:A20"/>
    <mergeCell ref="B19:B20"/>
    <mergeCell ref="C19:C20"/>
    <mergeCell ref="H19:I19"/>
    <mergeCell ref="H20:I20"/>
    <mergeCell ref="A21:A22"/>
    <mergeCell ref="B21:B22"/>
    <mergeCell ref="C21:C22"/>
    <mergeCell ref="H21:I21"/>
    <mergeCell ref="H22:I22"/>
    <mergeCell ref="A23:A24"/>
    <mergeCell ref="B23:B24"/>
    <mergeCell ref="C23:C24"/>
    <mergeCell ref="H23:I23"/>
    <mergeCell ref="H24:I24"/>
    <mergeCell ref="A25:A26"/>
    <mergeCell ref="B25:B26"/>
    <mergeCell ref="C25:C26"/>
    <mergeCell ref="H25:I25"/>
    <mergeCell ref="H26:I26"/>
    <mergeCell ref="A27:A28"/>
    <mergeCell ref="B27:B28"/>
    <mergeCell ref="C27:C28"/>
    <mergeCell ref="H27:I27"/>
    <mergeCell ref="H28:I28"/>
    <mergeCell ref="A29:A30"/>
    <mergeCell ref="B29:B30"/>
    <mergeCell ref="C29:C30"/>
    <mergeCell ref="H29:I29"/>
    <mergeCell ref="H30:I30"/>
    <mergeCell ref="A31:A32"/>
    <mergeCell ref="B31:B32"/>
    <mergeCell ref="C31:C32"/>
    <mergeCell ref="H31:I31"/>
    <mergeCell ref="H32:I32"/>
    <mergeCell ref="A33:A34"/>
    <mergeCell ref="B33:B34"/>
    <mergeCell ref="C33:C34"/>
    <mergeCell ref="H33:I33"/>
    <mergeCell ref="H34:I34"/>
    <mergeCell ref="A35:A36"/>
    <mergeCell ref="B35:B36"/>
    <mergeCell ref="C35:C36"/>
    <mergeCell ref="H35:I35"/>
    <mergeCell ref="H36:I36"/>
    <mergeCell ref="C39:C40"/>
    <mergeCell ref="H39:I40"/>
    <mergeCell ref="A41:J41"/>
    <mergeCell ref="A37:A38"/>
    <mergeCell ref="B37:B38"/>
    <mergeCell ref="C37:C38"/>
    <mergeCell ref="H37:I37"/>
    <mergeCell ref="H38:I38"/>
  </mergeCells>
  <pageMargins left="0.27777777777777779" right="0.27777777777777779" top="0" bottom="0.27777777777777779" header="0" footer="0"/>
  <pageSetup scale="8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K566"/>
  <sheetViews>
    <sheetView workbookViewId="0"/>
  </sheetViews>
  <sheetFormatPr defaultRowHeight="15"/>
  <cols>
    <col min="1" max="1" width="1.7109375" customWidth="1"/>
    <col min="2" max="2" width="8.7109375" customWidth="1"/>
    <col min="3" max="3" width="42.140625" customWidth="1"/>
    <col min="4" max="4" width="9.28515625" customWidth="1"/>
    <col min="5" max="9" width="13.28515625" customWidth="1"/>
    <col min="10" max="10" width="38.28515625" customWidth="1"/>
    <col min="11" max="11" width="1.7109375" customWidth="1"/>
  </cols>
  <sheetData>
    <row r="1" spans="1:11" ht="0.95" customHeight="1">
      <c r="A1" s="1"/>
      <c r="B1" s="368"/>
      <c r="C1" s="368"/>
      <c r="D1" s="368"/>
      <c r="E1" s="368"/>
      <c r="F1" s="368"/>
      <c r="G1" s="368"/>
      <c r="H1" s="368"/>
      <c r="I1" s="368"/>
      <c r="J1" s="368"/>
      <c r="K1" s="368"/>
    </row>
    <row r="2" spans="1:11" ht="81" customHeight="1">
      <c r="A2" s="242"/>
      <c r="B2" s="242"/>
      <c r="C2" s="242"/>
      <c r="D2" s="242"/>
      <c r="E2" s="242"/>
      <c r="F2" s="242"/>
      <c r="G2" s="242"/>
      <c r="H2" s="242"/>
      <c r="I2" s="242"/>
      <c r="J2" s="242"/>
      <c r="K2" s="1"/>
    </row>
    <row r="3" spans="1:11" ht="15" customHeight="1">
      <c r="A3" s="369" t="s">
        <v>3460</v>
      </c>
      <c r="B3" s="370"/>
      <c r="C3" s="52" t="s">
        <v>3461</v>
      </c>
      <c r="D3" s="52" t="s">
        <v>3462</v>
      </c>
      <c r="E3" s="52" t="s">
        <v>3463</v>
      </c>
      <c r="F3" s="52" t="s">
        <v>3464</v>
      </c>
      <c r="G3" s="52" t="s">
        <v>3465</v>
      </c>
      <c r="H3" s="52" t="s">
        <v>3466</v>
      </c>
      <c r="I3" s="52" t="s">
        <v>3467</v>
      </c>
      <c r="J3" s="1"/>
      <c r="K3" s="1"/>
    </row>
    <row r="4" spans="1:11" ht="12" customHeight="1">
      <c r="A4" s="306" t="s">
        <v>2699</v>
      </c>
      <c r="B4" s="307"/>
      <c r="C4" s="53" t="s">
        <v>2700</v>
      </c>
      <c r="D4" s="54" t="s">
        <v>75</v>
      </c>
      <c r="E4" s="55">
        <v>51.37</v>
      </c>
      <c r="F4" s="55">
        <v>84.12</v>
      </c>
      <c r="G4" s="56"/>
      <c r="H4" s="55">
        <v>12.96</v>
      </c>
      <c r="I4" s="57">
        <v>148.45000000000002</v>
      </c>
      <c r="J4" s="1"/>
      <c r="K4" s="1"/>
    </row>
    <row r="5" spans="1:11" ht="12" customHeight="1">
      <c r="A5" s="306" t="s">
        <v>2701</v>
      </c>
      <c r="B5" s="307"/>
      <c r="C5" s="53" t="s">
        <v>2702</v>
      </c>
      <c r="D5" s="54" t="s">
        <v>75</v>
      </c>
      <c r="E5" s="55">
        <v>55.21</v>
      </c>
      <c r="F5" s="55">
        <v>82.81</v>
      </c>
      <c r="G5" s="56"/>
      <c r="H5" s="55">
        <v>6.66</v>
      </c>
      <c r="I5" s="57">
        <v>144.68</v>
      </c>
      <c r="J5" s="1"/>
      <c r="K5" s="1"/>
    </row>
    <row r="6" spans="1:11" ht="12" customHeight="1">
      <c r="A6" s="306" t="s">
        <v>2680</v>
      </c>
      <c r="B6" s="307"/>
      <c r="C6" s="53" t="s">
        <v>2681</v>
      </c>
      <c r="D6" s="54" t="s">
        <v>75</v>
      </c>
      <c r="E6" s="55">
        <v>73.22</v>
      </c>
      <c r="F6" s="55">
        <v>109.83</v>
      </c>
      <c r="G6" s="56"/>
      <c r="H6" s="56"/>
      <c r="I6" s="57">
        <v>183.05</v>
      </c>
      <c r="J6" s="1"/>
      <c r="K6" s="1"/>
    </row>
    <row r="7" spans="1:11" ht="20.100000000000001" customHeight="1">
      <c r="A7" s="306" t="s">
        <v>3131</v>
      </c>
      <c r="B7" s="307"/>
      <c r="C7" s="53" t="s">
        <v>3132</v>
      </c>
      <c r="D7" s="54" t="s">
        <v>35</v>
      </c>
      <c r="E7" s="56"/>
      <c r="F7" s="55">
        <v>11.32</v>
      </c>
      <c r="G7" s="55">
        <v>39.619999999999997</v>
      </c>
      <c r="H7" s="55">
        <v>5.66</v>
      </c>
      <c r="I7" s="57">
        <v>56.599999999999994</v>
      </c>
      <c r="J7" s="1"/>
      <c r="K7" s="1"/>
    </row>
    <row r="8" spans="1:11" ht="20.100000000000001" customHeight="1">
      <c r="A8" s="306" t="s">
        <v>3251</v>
      </c>
      <c r="B8" s="307"/>
      <c r="C8" s="53" t="s">
        <v>3252</v>
      </c>
      <c r="D8" s="54" t="s">
        <v>35</v>
      </c>
      <c r="E8" s="56"/>
      <c r="F8" s="55">
        <v>3.68</v>
      </c>
      <c r="G8" s="55">
        <v>12.9</v>
      </c>
      <c r="H8" s="55">
        <v>1.84</v>
      </c>
      <c r="I8" s="57">
        <v>18.420000000000002</v>
      </c>
      <c r="J8" s="1"/>
      <c r="K8" s="1"/>
    </row>
    <row r="9" spans="1:11" ht="20.100000000000001" customHeight="1">
      <c r="A9" s="306" t="s">
        <v>3291</v>
      </c>
      <c r="B9" s="307"/>
      <c r="C9" s="53" t="s">
        <v>3292</v>
      </c>
      <c r="D9" s="54" t="s">
        <v>35</v>
      </c>
      <c r="E9" s="56"/>
      <c r="F9" s="55">
        <v>1.04</v>
      </c>
      <c r="G9" s="55">
        <v>3.64</v>
      </c>
      <c r="H9" s="55">
        <v>0.52</v>
      </c>
      <c r="I9" s="57">
        <v>5.1999999999999993</v>
      </c>
      <c r="J9" s="1"/>
      <c r="K9" s="1"/>
    </row>
    <row r="10" spans="1:11" ht="12" customHeight="1">
      <c r="A10" s="306" t="s">
        <v>2954</v>
      </c>
      <c r="B10" s="307"/>
      <c r="C10" s="53" t="s">
        <v>2955</v>
      </c>
      <c r="D10" s="54" t="s">
        <v>35</v>
      </c>
      <c r="E10" s="56"/>
      <c r="F10" s="55">
        <v>0.72</v>
      </c>
      <c r="G10" s="55">
        <v>2.76</v>
      </c>
      <c r="H10" s="55">
        <v>0.32</v>
      </c>
      <c r="I10" s="57">
        <v>3.7999999999999994</v>
      </c>
      <c r="J10" s="1"/>
      <c r="K10" s="1"/>
    </row>
    <row r="11" spans="1:11" ht="27.95" customHeight="1">
      <c r="A11" s="306" t="s">
        <v>2946</v>
      </c>
      <c r="B11" s="307"/>
      <c r="C11" s="53" t="s">
        <v>2947</v>
      </c>
      <c r="D11" s="54" t="s">
        <v>2686</v>
      </c>
      <c r="E11" s="56"/>
      <c r="F11" s="55">
        <v>9.3000000000000007</v>
      </c>
      <c r="G11" s="55">
        <v>32.590000000000003</v>
      </c>
      <c r="H11" s="55">
        <v>4.6399999999999997</v>
      </c>
      <c r="I11" s="57">
        <v>46.53</v>
      </c>
      <c r="J11" s="1"/>
      <c r="K11" s="1"/>
    </row>
    <row r="12" spans="1:11" ht="20.100000000000001" customHeight="1">
      <c r="A12" s="306" t="s">
        <v>2773</v>
      </c>
      <c r="B12" s="307"/>
      <c r="C12" s="53" t="s">
        <v>2774</v>
      </c>
      <c r="D12" s="54" t="s">
        <v>75</v>
      </c>
      <c r="E12" s="55">
        <v>5</v>
      </c>
      <c r="F12" s="55">
        <v>17.5</v>
      </c>
      <c r="G12" s="56"/>
      <c r="H12" s="55">
        <v>2.5</v>
      </c>
      <c r="I12" s="57">
        <v>25</v>
      </c>
      <c r="J12" s="1"/>
      <c r="K12" s="1"/>
    </row>
    <row r="13" spans="1:11" ht="27.95" customHeight="1">
      <c r="A13" s="306" t="s">
        <v>3133</v>
      </c>
      <c r="B13" s="307"/>
      <c r="C13" s="53" t="s">
        <v>3134</v>
      </c>
      <c r="D13" s="54" t="s">
        <v>75</v>
      </c>
      <c r="E13" s="55">
        <v>19.39</v>
      </c>
      <c r="F13" s="56"/>
      <c r="G13" s="56"/>
      <c r="H13" s="56"/>
      <c r="I13" s="57">
        <v>19.39</v>
      </c>
      <c r="J13" s="1"/>
      <c r="K13" s="1"/>
    </row>
    <row r="14" spans="1:11" ht="20.100000000000001" customHeight="1">
      <c r="A14" s="306" t="s">
        <v>2758</v>
      </c>
      <c r="B14" s="307"/>
      <c r="C14" s="53" t="s">
        <v>2759</v>
      </c>
      <c r="D14" s="54" t="s">
        <v>2760</v>
      </c>
      <c r="E14" s="55">
        <v>0.86</v>
      </c>
      <c r="F14" s="55">
        <v>1.29</v>
      </c>
      <c r="G14" s="55">
        <v>27.26</v>
      </c>
      <c r="H14" s="55">
        <v>6.81</v>
      </c>
      <c r="I14" s="57">
        <v>36.22</v>
      </c>
      <c r="J14" s="1"/>
      <c r="K14" s="1"/>
    </row>
    <row r="15" spans="1:11" ht="12" customHeight="1">
      <c r="A15" s="306" t="s">
        <v>3293</v>
      </c>
      <c r="B15" s="307"/>
      <c r="C15" s="53" t="s">
        <v>3294</v>
      </c>
      <c r="D15" s="54" t="s">
        <v>15</v>
      </c>
      <c r="E15" s="55">
        <v>0.65</v>
      </c>
      <c r="F15" s="56"/>
      <c r="G15" s="56"/>
      <c r="H15" s="56"/>
      <c r="I15" s="57">
        <v>0.65</v>
      </c>
      <c r="J15" s="1"/>
      <c r="K15" s="1"/>
    </row>
    <row r="16" spans="1:11" ht="12" customHeight="1">
      <c r="A16" s="306" t="s">
        <v>2709</v>
      </c>
      <c r="B16" s="307"/>
      <c r="C16" s="53" t="s">
        <v>2710</v>
      </c>
      <c r="D16" s="54" t="s">
        <v>15</v>
      </c>
      <c r="E16" s="56"/>
      <c r="F16" s="55">
        <v>32.1</v>
      </c>
      <c r="G16" s="55">
        <v>106.6</v>
      </c>
      <c r="H16" s="55">
        <v>26.13</v>
      </c>
      <c r="I16" s="57">
        <v>164.82999999999998</v>
      </c>
      <c r="J16" s="1"/>
      <c r="K16" s="1"/>
    </row>
    <row r="17" spans="1:11" ht="12" customHeight="1">
      <c r="A17" s="306" t="s">
        <v>2670</v>
      </c>
      <c r="B17" s="307"/>
      <c r="C17" s="53" t="s">
        <v>2671</v>
      </c>
      <c r="D17" s="54" t="s">
        <v>15</v>
      </c>
      <c r="E17" s="56"/>
      <c r="F17" s="55">
        <v>85.28</v>
      </c>
      <c r="G17" s="55">
        <v>97.48</v>
      </c>
      <c r="H17" s="55">
        <v>60.81</v>
      </c>
      <c r="I17" s="57">
        <v>243.57</v>
      </c>
      <c r="J17" s="1"/>
      <c r="K17" s="1"/>
    </row>
    <row r="18" spans="1:11" ht="12" customHeight="1">
      <c r="A18" s="306" t="s">
        <v>2593</v>
      </c>
      <c r="B18" s="307"/>
      <c r="C18" s="53" t="s">
        <v>2594</v>
      </c>
      <c r="D18" s="54" t="s">
        <v>15</v>
      </c>
      <c r="E18" s="55">
        <v>176.63</v>
      </c>
      <c r="F18" s="55">
        <v>176.63</v>
      </c>
      <c r="G18" s="55">
        <v>176.63</v>
      </c>
      <c r="H18" s="55">
        <v>176.63</v>
      </c>
      <c r="I18" s="57">
        <v>706.52</v>
      </c>
      <c r="J18" s="1"/>
      <c r="K18" s="1"/>
    </row>
    <row r="19" spans="1:11" ht="20.100000000000001" customHeight="1">
      <c r="A19" s="306" t="s">
        <v>3167</v>
      </c>
      <c r="B19" s="307"/>
      <c r="C19" s="53" t="s">
        <v>3168</v>
      </c>
      <c r="D19" s="54" t="s">
        <v>35</v>
      </c>
      <c r="E19" s="56"/>
      <c r="F19" s="55">
        <v>4.4000000000000004</v>
      </c>
      <c r="G19" s="55">
        <v>15.42</v>
      </c>
      <c r="H19" s="55">
        <v>2.2000000000000002</v>
      </c>
      <c r="I19" s="57">
        <v>22.02</v>
      </c>
      <c r="J19" s="1"/>
      <c r="K19" s="1"/>
    </row>
    <row r="20" spans="1:11" ht="20.100000000000001" customHeight="1">
      <c r="A20" s="306" t="s">
        <v>3265</v>
      </c>
      <c r="B20" s="307"/>
      <c r="C20" s="53" t="s">
        <v>3266</v>
      </c>
      <c r="D20" s="54" t="s">
        <v>35</v>
      </c>
      <c r="E20" s="56"/>
      <c r="F20" s="55">
        <v>0.19</v>
      </c>
      <c r="G20" s="55">
        <v>0.69</v>
      </c>
      <c r="H20" s="55">
        <v>0.09</v>
      </c>
      <c r="I20" s="57">
        <v>0.96999999999999986</v>
      </c>
      <c r="J20" s="1"/>
      <c r="K20" s="1"/>
    </row>
    <row r="21" spans="1:11" ht="20.100000000000001" customHeight="1">
      <c r="A21" s="306" t="s">
        <v>3093</v>
      </c>
      <c r="B21" s="307"/>
      <c r="C21" s="53" t="s">
        <v>3094</v>
      </c>
      <c r="D21" s="54" t="s">
        <v>35</v>
      </c>
      <c r="E21" s="56"/>
      <c r="F21" s="55">
        <v>5.0199999999999996</v>
      </c>
      <c r="G21" s="55">
        <v>17.61</v>
      </c>
      <c r="H21" s="55">
        <v>2.5099999999999998</v>
      </c>
      <c r="I21" s="57">
        <v>25.14</v>
      </c>
      <c r="J21" s="1"/>
      <c r="K21" s="1"/>
    </row>
    <row r="22" spans="1:11" ht="20.100000000000001" customHeight="1">
      <c r="A22" s="306" t="s">
        <v>3359</v>
      </c>
      <c r="B22" s="307"/>
      <c r="C22" s="53" t="s">
        <v>3360</v>
      </c>
      <c r="D22" s="54" t="s">
        <v>35</v>
      </c>
      <c r="E22" s="56"/>
      <c r="F22" s="55">
        <v>0.09</v>
      </c>
      <c r="G22" s="55">
        <v>0.32</v>
      </c>
      <c r="H22" s="55">
        <v>0.04</v>
      </c>
      <c r="I22" s="57">
        <v>0.45</v>
      </c>
      <c r="J22" s="1"/>
      <c r="K22" s="1"/>
    </row>
    <row r="23" spans="1:11" ht="20.100000000000001" customHeight="1">
      <c r="A23" s="306" t="s">
        <v>3047</v>
      </c>
      <c r="B23" s="307"/>
      <c r="C23" s="53" t="s">
        <v>3048</v>
      </c>
      <c r="D23" s="54" t="s">
        <v>48</v>
      </c>
      <c r="E23" s="56"/>
      <c r="F23" s="55">
        <v>1.53</v>
      </c>
      <c r="G23" s="55">
        <v>0.01</v>
      </c>
      <c r="H23" s="55">
        <v>0.02</v>
      </c>
      <c r="I23" s="57">
        <v>1.56</v>
      </c>
      <c r="J23" s="1"/>
      <c r="K23" s="1"/>
    </row>
    <row r="24" spans="1:11" ht="20.100000000000001" customHeight="1">
      <c r="A24" s="306" t="s">
        <v>2658</v>
      </c>
      <c r="B24" s="307"/>
      <c r="C24" s="53" t="s">
        <v>2659</v>
      </c>
      <c r="D24" s="54" t="s">
        <v>48</v>
      </c>
      <c r="E24" s="55">
        <v>2.4300000000000002</v>
      </c>
      <c r="F24" s="55">
        <v>25.9</v>
      </c>
      <c r="G24" s="55">
        <v>10.210000000000001</v>
      </c>
      <c r="H24" s="55">
        <v>2.54</v>
      </c>
      <c r="I24" s="57">
        <v>41.08</v>
      </c>
      <c r="J24" s="1"/>
      <c r="K24" s="1"/>
    </row>
    <row r="25" spans="1:11" ht="20.100000000000001" customHeight="1">
      <c r="A25" s="306" t="s">
        <v>2913</v>
      </c>
      <c r="B25" s="307"/>
      <c r="C25" s="53" t="s">
        <v>2914</v>
      </c>
      <c r="D25" s="54" t="s">
        <v>35</v>
      </c>
      <c r="E25" s="56"/>
      <c r="F25" s="55">
        <v>2</v>
      </c>
      <c r="G25" s="55">
        <v>7</v>
      </c>
      <c r="H25" s="55">
        <v>1</v>
      </c>
      <c r="I25" s="57">
        <v>10</v>
      </c>
      <c r="J25" s="1"/>
      <c r="K25" s="1"/>
    </row>
    <row r="26" spans="1:11" ht="12" customHeight="1">
      <c r="A26" s="306" t="s">
        <v>2695</v>
      </c>
      <c r="B26" s="307"/>
      <c r="C26" s="53" t="s">
        <v>2696</v>
      </c>
      <c r="D26" s="54" t="s">
        <v>15</v>
      </c>
      <c r="E26" s="55">
        <v>44.64</v>
      </c>
      <c r="F26" s="55">
        <v>69.59</v>
      </c>
      <c r="G26" s="55">
        <v>7.09</v>
      </c>
      <c r="H26" s="55">
        <v>9.75</v>
      </c>
      <c r="I26" s="57">
        <v>131.07</v>
      </c>
      <c r="J26" s="1"/>
      <c r="K26" s="1"/>
    </row>
    <row r="27" spans="1:11" ht="27.95" customHeight="1">
      <c r="A27" s="306" t="s">
        <v>3063</v>
      </c>
      <c r="B27" s="307"/>
      <c r="C27" s="53" t="s">
        <v>3064</v>
      </c>
      <c r="D27" s="54" t="s">
        <v>35</v>
      </c>
      <c r="E27" s="56"/>
      <c r="F27" s="55">
        <v>21.57</v>
      </c>
      <c r="G27" s="55">
        <v>24.66</v>
      </c>
      <c r="H27" s="55">
        <v>15.41</v>
      </c>
      <c r="I27" s="57">
        <v>61.64</v>
      </c>
      <c r="J27" s="1"/>
      <c r="K27" s="1"/>
    </row>
    <row r="28" spans="1:11" ht="27.95" customHeight="1">
      <c r="A28" s="306" t="s">
        <v>3345</v>
      </c>
      <c r="B28" s="307"/>
      <c r="C28" s="53" t="s">
        <v>3346</v>
      </c>
      <c r="D28" s="54" t="s">
        <v>35</v>
      </c>
      <c r="E28" s="56"/>
      <c r="F28" s="55">
        <v>0.57999999999999996</v>
      </c>
      <c r="G28" s="55">
        <v>0.67</v>
      </c>
      <c r="H28" s="55">
        <v>0.42</v>
      </c>
      <c r="I28" s="57">
        <v>1.67</v>
      </c>
      <c r="J28" s="1"/>
      <c r="K28" s="1"/>
    </row>
    <row r="29" spans="1:11" ht="20.100000000000001" customHeight="1">
      <c r="A29" s="306" t="s">
        <v>2964</v>
      </c>
      <c r="B29" s="307"/>
      <c r="C29" s="53" t="s">
        <v>2965</v>
      </c>
      <c r="D29" s="54" t="s">
        <v>35</v>
      </c>
      <c r="E29" s="56"/>
      <c r="F29" s="55">
        <v>18.8</v>
      </c>
      <c r="G29" s="55">
        <v>65.849999999999994</v>
      </c>
      <c r="H29" s="55">
        <v>9.4</v>
      </c>
      <c r="I29" s="57">
        <v>94.05</v>
      </c>
      <c r="J29" s="1"/>
      <c r="K29" s="1"/>
    </row>
    <row r="30" spans="1:11" ht="36" customHeight="1">
      <c r="A30" s="306" t="s">
        <v>3379</v>
      </c>
      <c r="B30" s="307"/>
      <c r="C30" s="53" t="s">
        <v>3380</v>
      </c>
      <c r="D30" s="54" t="s">
        <v>35</v>
      </c>
      <c r="E30" s="56"/>
      <c r="F30" s="56"/>
      <c r="G30" s="56"/>
      <c r="H30" s="56"/>
      <c r="I30" s="57">
        <v>0</v>
      </c>
      <c r="J30" s="1"/>
      <c r="K30" s="1"/>
    </row>
    <row r="31" spans="1:11" ht="20.100000000000001" customHeight="1">
      <c r="A31" s="306" t="s">
        <v>3363</v>
      </c>
      <c r="B31" s="307"/>
      <c r="C31" s="53" t="s">
        <v>3364</v>
      </c>
      <c r="D31" s="54" t="s">
        <v>35</v>
      </c>
      <c r="E31" s="56"/>
      <c r="F31" s="55">
        <v>0.4</v>
      </c>
      <c r="G31" s="55">
        <v>1.4</v>
      </c>
      <c r="H31" s="55">
        <v>0.2</v>
      </c>
      <c r="I31" s="57">
        <v>1.9999999999999998</v>
      </c>
      <c r="J31" s="1"/>
      <c r="K31" s="1"/>
    </row>
    <row r="32" spans="1:11" ht="20.100000000000001" customHeight="1">
      <c r="A32" s="306" t="s">
        <v>3335</v>
      </c>
      <c r="B32" s="307"/>
      <c r="C32" s="53" t="s">
        <v>3336</v>
      </c>
      <c r="D32" s="54" t="s">
        <v>35</v>
      </c>
      <c r="E32" s="56"/>
      <c r="F32" s="55">
        <v>0.4</v>
      </c>
      <c r="G32" s="55">
        <v>1.4</v>
      </c>
      <c r="H32" s="55">
        <v>0.2</v>
      </c>
      <c r="I32" s="57">
        <v>1.9999999999999998</v>
      </c>
      <c r="J32" s="1"/>
      <c r="K32" s="1"/>
    </row>
    <row r="33" spans="1:11" ht="12" customHeight="1">
      <c r="A33" s="306" t="s">
        <v>2891</v>
      </c>
      <c r="B33" s="307"/>
      <c r="C33" s="53" t="s">
        <v>2892</v>
      </c>
      <c r="D33" s="54" t="s">
        <v>93</v>
      </c>
      <c r="E33" s="56"/>
      <c r="F33" s="55">
        <v>2.8</v>
      </c>
      <c r="G33" s="55">
        <v>3.2</v>
      </c>
      <c r="H33" s="55">
        <v>2</v>
      </c>
      <c r="I33" s="57">
        <v>8</v>
      </c>
      <c r="J33" s="1"/>
      <c r="K33" s="1"/>
    </row>
    <row r="34" spans="1:11" ht="27.95" customHeight="1">
      <c r="A34" s="306" t="s">
        <v>2725</v>
      </c>
      <c r="B34" s="307"/>
      <c r="C34" s="53" t="s">
        <v>2726</v>
      </c>
      <c r="D34" s="54" t="s">
        <v>93</v>
      </c>
      <c r="E34" s="56"/>
      <c r="F34" s="55">
        <v>51.47</v>
      </c>
      <c r="G34" s="55">
        <v>58.83</v>
      </c>
      <c r="H34" s="55">
        <v>36.770000000000003</v>
      </c>
      <c r="I34" s="57">
        <v>147.07</v>
      </c>
      <c r="J34" s="1"/>
      <c r="K34" s="1"/>
    </row>
    <row r="35" spans="1:11" ht="27.95" customHeight="1">
      <c r="A35" s="306" t="s">
        <v>2837</v>
      </c>
      <c r="B35" s="307"/>
      <c r="C35" s="53" t="s">
        <v>2838</v>
      </c>
      <c r="D35" s="54" t="s">
        <v>93</v>
      </c>
      <c r="E35" s="56"/>
      <c r="F35" s="55">
        <v>49.21</v>
      </c>
      <c r="G35" s="55">
        <v>56.24</v>
      </c>
      <c r="H35" s="55">
        <v>35.15</v>
      </c>
      <c r="I35" s="57">
        <v>140.6</v>
      </c>
      <c r="J35" s="1"/>
      <c r="K35" s="1"/>
    </row>
    <row r="36" spans="1:11" ht="27.95" customHeight="1">
      <c r="A36" s="306" t="s">
        <v>2666</v>
      </c>
      <c r="B36" s="307"/>
      <c r="C36" s="53" t="s">
        <v>2667</v>
      </c>
      <c r="D36" s="54" t="s">
        <v>93</v>
      </c>
      <c r="E36" s="56"/>
      <c r="F36" s="55">
        <v>203.85</v>
      </c>
      <c r="G36" s="55">
        <v>232.97</v>
      </c>
      <c r="H36" s="55">
        <v>145.6</v>
      </c>
      <c r="I36" s="57">
        <v>582.41999999999996</v>
      </c>
      <c r="J36" s="1"/>
      <c r="K36" s="1"/>
    </row>
    <row r="37" spans="1:11" ht="36" customHeight="1">
      <c r="A37" s="306" t="s">
        <v>2693</v>
      </c>
      <c r="B37" s="307"/>
      <c r="C37" s="53" t="s">
        <v>2694</v>
      </c>
      <c r="D37" s="54" t="s">
        <v>93</v>
      </c>
      <c r="E37" s="56"/>
      <c r="F37" s="55">
        <v>32.47</v>
      </c>
      <c r="G37" s="55">
        <v>37.11</v>
      </c>
      <c r="H37" s="55">
        <v>23.19</v>
      </c>
      <c r="I37" s="57">
        <v>92.77</v>
      </c>
      <c r="J37" s="1"/>
      <c r="K37" s="1"/>
    </row>
    <row r="38" spans="1:11" ht="27.95" customHeight="1">
      <c r="A38" s="306" t="s">
        <v>2678</v>
      </c>
      <c r="B38" s="307"/>
      <c r="C38" s="53" t="s">
        <v>2679</v>
      </c>
      <c r="D38" s="54" t="s">
        <v>93</v>
      </c>
      <c r="E38" s="56"/>
      <c r="F38" s="55">
        <v>402.96</v>
      </c>
      <c r="G38" s="55">
        <v>460.53</v>
      </c>
      <c r="H38" s="55">
        <v>287.83</v>
      </c>
      <c r="I38" s="57">
        <v>1151.32</v>
      </c>
      <c r="J38" s="1"/>
      <c r="K38" s="1"/>
    </row>
    <row r="39" spans="1:11" ht="36" customHeight="1">
      <c r="A39" s="306" t="s">
        <v>2589</v>
      </c>
      <c r="B39" s="307"/>
      <c r="C39" s="53" t="s">
        <v>2590</v>
      </c>
      <c r="D39" s="54" t="s">
        <v>93</v>
      </c>
      <c r="E39" s="56"/>
      <c r="F39" s="55">
        <v>129.9</v>
      </c>
      <c r="G39" s="55">
        <v>148.46</v>
      </c>
      <c r="H39" s="55">
        <v>92.79</v>
      </c>
      <c r="I39" s="57">
        <v>371.15000000000003</v>
      </c>
      <c r="J39" s="1"/>
      <c r="K39" s="1"/>
    </row>
    <row r="40" spans="1:11" ht="36" customHeight="1">
      <c r="A40" s="306" t="s">
        <v>2703</v>
      </c>
      <c r="B40" s="307"/>
      <c r="C40" s="53" t="s">
        <v>2704</v>
      </c>
      <c r="D40" s="54" t="s">
        <v>93</v>
      </c>
      <c r="E40" s="56"/>
      <c r="F40" s="55">
        <v>147.31</v>
      </c>
      <c r="G40" s="55">
        <v>168.36</v>
      </c>
      <c r="H40" s="55">
        <v>105.22</v>
      </c>
      <c r="I40" s="57">
        <v>420.89</v>
      </c>
      <c r="J40" s="1"/>
      <c r="K40" s="1"/>
    </row>
    <row r="41" spans="1:11" ht="12" customHeight="1">
      <c r="A41" s="306" t="s">
        <v>2652</v>
      </c>
      <c r="B41" s="307"/>
      <c r="C41" s="53" t="s">
        <v>2653</v>
      </c>
      <c r="D41" s="54" t="s">
        <v>75</v>
      </c>
      <c r="E41" s="55">
        <v>22.7</v>
      </c>
      <c r="F41" s="55">
        <v>1880.73</v>
      </c>
      <c r="G41" s="55">
        <v>9.1300000000000008</v>
      </c>
      <c r="H41" s="55">
        <v>123.4</v>
      </c>
      <c r="I41" s="57">
        <v>2035.9600000000003</v>
      </c>
      <c r="J41" s="1"/>
      <c r="K41" s="1"/>
    </row>
    <row r="42" spans="1:11" ht="12" customHeight="1">
      <c r="A42" s="306" t="s">
        <v>2621</v>
      </c>
      <c r="B42" s="307"/>
      <c r="C42" s="53" t="s">
        <v>2622</v>
      </c>
      <c r="D42" s="54" t="s">
        <v>15</v>
      </c>
      <c r="E42" s="55">
        <v>226.55</v>
      </c>
      <c r="F42" s="55">
        <v>161.79</v>
      </c>
      <c r="G42" s="55">
        <v>2.25</v>
      </c>
      <c r="H42" s="55">
        <v>33.81</v>
      </c>
      <c r="I42" s="57">
        <v>424.40000000000003</v>
      </c>
      <c r="J42" s="1"/>
      <c r="K42" s="1"/>
    </row>
    <row r="43" spans="1:11" ht="12" customHeight="1">
      <c r="A43" s="306" t="s">
        <v>3045</v>
      </c>
      <c r="B43" s="307"/>
      <c r="C43" s="53" t="s">
        <v>3046</v>
      </c>
      <c r="D43" s="54" t="s">
        <v>15</v>
      </c>
      <c r="E43" s="56"/>
      <c r="F43" s="55">
        <v>1.31</v>
      </c>
      <c r="G43" s="55">
        <v>4.1900000000000004</v>
      </c>
      <c r="H43" s="55">
        <v>0.68</v>
      </c>
      <c r="I43" s="57">
        <v>6.18</v>
      </c>
      <c r="J43" s="1"/>
      <c r="K43" s="1"/>
    </row>
    <row r="44" spans="1:11" ht="20.100000000000001" customHeight="1">
      <c r="A44" s="306" t="s">
        <v>2626</v>
      </c>
      <c r="B44" s="307"/>
      <c r="C44" s="53" t="s">
        <v>2627</v>
      </c>
      <c r="D44" s="54" t="s">
        <v>28</v>
      </c>
      <c r="E44" s="56"/>
      <c r="F44" s="55">
        <v>99.16</v>
      </c>
      <c r="G44" s="55">
        <v>66.099999999999994</v>
      </c>
      <c r="H44" s="56"/>
      <c r="I44" s="57">
        <v>165.26</v>
      </c>
      <c r="J44" s="1"/>
      <c r="K44" s="1"/>
    </row>
    <row r="45" spans="1:11" ht="20.100000000000001" customHeight="1">
      <c r="A45" s="306" t="s">
        <v>2823</v>
      </c>
      <c r="B45" s="307"/>
      <c r="C45" s="53" t="s">
        <v>2824</v>
      </c>
      <c r="D45" s="54" t="s">
        <v>75</v>
      </c>
      <c r="E45" s="55">
        <v>26.01</v>
      </c>
      <c r="F45" s="55">
        <v>39.020000000000003</v>
      </c>
      <c r="G45" s="56"/>
      <c r="H45" s="56"/>
      <c r="I45" s="57">
        <v>65.03</v>
      </c>
      <c r="J45" s="1"/>
      <c r="K45" s="1"/>
    </row>
    <row r="46" spans="1:11" ht="20.100000000000001" customHeight="1">
      <c r="A46" s="306" t="s">
        <v>3241</v>
      </c>
      <c r="B46" s="307"/>
      <c r="C46" s="53" t="s">
        <v>3242</v>
      </c>
      <c r="D46" s="54" t="s">
        <v>28</v>
      </c>
      <c r="E46" s="56"/>
      <c r="F46" s="55">
        <v>0.04</v>
      </c>
      <c r="G46" s="55">
        <v>0.14000000000000001</v>
      </c>
      <c r="H46" s="55">
        <v>0.02</v>
      </c>
      <c r="I46" s="57">
        <v>0.2</v>
      </c>
      <c r="J46" s="1"/>
      <c r="K46" s="1"/>
    </row>
    <row r="47" spans="1:11" ht="20.100000000000001" customHeight="1">
      <c r="A47" s="306" t="s">
        <v>2767</v>
      </c>
      <c r="B47" s="307"/>
      <c r="C47" s="53" t="s">
        <v>2768</v>
      </c>
      <c r="D47" s="54" t="s">
        <v>28</v>
      </c>
      <c r="E47" s="55">
        <v>5.95</v>
      </c>
      <c r="F47" s="55">
        <v>9.27</v>
      </c>
      <c r="G47" s="55">
        <v>1.1299999999999999</v>
      </c>
      <c r="H47" s="55">
        <v>0.15</v>
      </c>
      <c r="I47" s="57">
        <v>16.499999999999996</v>
      </c>
      <c r="J47" s="1"/>
      <c r="K47" s="1"/>
    </row>
    <row r="48" spans="1:11" ht="27.95" customHeight="1">
      <c r="A48" s="306" t="s">
        <v>3067</v>
      </c>
      <c r="B48" s="307"/>
      <c r="C48" s="53" t="s">
        <v>3068</v>
      </c>
      <c r="D48" s="54" t="s">
        <v>35</v>
      </c>
      <c r="E48" s="56"/>
      <c r="F48" s="55">
        <v>0.12</v>
      </c>
      <c r="G48" s="55">
        <v>0.42</v>
      </c>
      <c r="H48" s="55">
        <v>0.06</v>
      </c>
      <c r="I48" s="57">
        <v>0.60000000000000009</v>
      </c>
      <c r="J48" s="1"/>
      <c r="K48" s="1"/>
    </row>
    <row r="49" spans="1:11" ht="12" customHeight="1">
      <c r="A49" s="306" t="s">
        <v>2587</v>
      </c>
      <c r="B49" s="307"/>
      <c r="C49" s="53" t="s">
        <v>2588</v>
      </c>
      <c r="D49" s="54" t="s">
        <v>75</v>
      </c>
      <c r="E49" s="55">
        <v>1121.0899999999999</v>
      </c>
      <c r="F49" s="55">
        <v>8225.14</v>
      </c>
      <c r="G49" s="55">
        <v>4131.3100000000004</v>
      </c>
      <c r="H49" s="55">
        <v>977.81</v>
      </c>
      <c r="I49" s="57">
        <v>14455.35</v>
      </c>
      <c r="J49" s="1"/>
      <c r="K49" s="1"/>
    </row>
    <row r="50" spans="1:11" ht="12" customHeight="1">
      <c r="A50" s="306" t="s">
        <v>2750</v>
      </c>
      <c r="B50" s="307"/>
      <c r="C50" s="53" t="s">
        <v>2751</v>
      </c>
      <c r="D50" s="54" t="s">
        <v>75</v>
      </c>
      <c r="E50" s="56"/>
      <c r="F50" s="55">
        <v>572.14</v>
      </c>
      <c r="G50" s="55">
        <v>381.42</v>
      </c>
      <c r="H50" s="56"/>
      <c r="I50" s="57">
        <v>953.56</v>
      </c>
      <c r="J50" s="1"/>
      <c r="K50" s="1"/>
    </row>
    <row r="51" spans="1:11" ht="27.95" customHeight="1">
      <c r="A51" s="306" t="s">
        <v>3319</v>
      </c>
      <c r="B51" s="307"/>
      <c r="C51" s="53" t="s">
        <v>3320</v>
      </c>
      <c r="D51" s="54" t="s">
        <v>35</v>
      </c>
      <c r="E51" s="56"/>
      <c r="F51" s="55">
        <v>3.5</v>
      </c>
      <c r="G51" s="55">
        <v>4</v>
      </c>
      <c r="H51" s="55">
        <v>2.5</v>
      </c>
      <c r="I51" s="57">
        <v>10</v>
      </c>
      <c r="J51" s="1"/>
      <c r="K51" s="1"/>
    </row>
    <row r="52" spans="1:11" ht="27.95" customHeight="1">
      <c r="A52" s="306" t="s">
        <v>3195</v>
      </c>
      <c r="B52" s="307"/>
      <c r="C52" s="53" t="s">
        <v>3196</v>
      </c>
      <c r="D52" s="54" t="s">
        <v>35</v>
      </c>
      <c r="E52" s="56"/>
      <c r="F52" s="55">
        <v>10.85</v>
      </c>
      <c r="G52" s="55">
        <v>12.4</v>
      </c>
      <c r="H52" s="55">
        <v>7.75</v>
      </c>
      <c r="I52" s="57">
        <v>31</v>
      </c>
      <c r="J52" s="1"/>
      <c r="K52" s="1"/>
    </row>
    <row r="53" spans="1:11" ht="27.95" customHeight="1">
      <c r="A53" s="306" t="s">
        <v>3287</v>
      </c>
      <c r="B53" s="307"/>
      <c r="C53" s="53" t="s">
        <v>3288</v>
      </c>
      <c r="D53" s="54" t="s">
        <v>35</v>
      </c>
      <c r="E53" s="56"/>
      <c r="F53" s="55">
        <v>3.15</v>
      </c>
      <c r="G53" s="55">
        <v>3.6</v>
      </c>
      <c r="H53" s="55">
        <v>2.25</v>
      </c>
      <c r="I53" s="57">
        <v>9</v>
      </c>
      <c r="J53" s="1"/>
      <c r="K53" s="1"/>
    </row>
    <row r="54" spans="1:11" ht="27.95" customHeight="1">
      <c r="A54" s="306" t="s">
        <v>3365</v>
      </c>
      <c r="B54" s="307"/>
      <c r="C54" s="53" t="s">
        <v>3366</v>
      </c>
      <c r="D54" s="54" t="s">
        <v>35</v>
      </c>
      <c r="E54" s="56"/>
      <c r="F54" s="55">
        <v>1.05</v>
      </c>
      <c r="G54" s="55">
        <v>1.2</v>
      </c>
      <c r="H54" s="55">
        <v>0.75</v>
      </c>
      <c r="I54" s="57">
        <v>3</v>
      </c>
      <c r="J54" s="1"/>
      <c r="K54" s="1"/>
    </row>
    <row r="55" spans="1:11" ht="27.95" customHeight="1">
      <c r="A55" s="306" t="s">
        <v>3361</v>
      </c>
      <c r="B55" s="307"/>
      <c r="C55" s="53" t="s">
        <v>3362</v>
      </c>
      <c r="D55" s="54" t="s">
        <v>35</v>
      </c>
      <c r="E55" s="56"/>
      <c r="F55" s="55">
        <v>1.05</v>
      </c>
      <c r="G55" s="55">
        <v>1.2</v>
      </c>
      <c r="H55" s="55">
        <v>0.75</v>
      </c>
      <c r="I55" s="57">
        <v>3</v>
      </c>
      <c r="J55" s="1"/>
      <c r="K55" s="1"/>
    </row>
    <row r="56" spans="1:11" ht="27.95" customHeight="1">
      <c r="A56" s="306" t="s">
        <v>3159</v>
      </c>
      <c r="B56" s="307"/>
      <c r="C56" s="53" t="s">
        <v>3160</v>
      </c>
      <c r="D56" s="54" t="s">
        <v>35</v>
      </c>
      <c r="E56" s="56"/>
      <c r="F56" s="55">
        <v>3.5</v>
      </c>
      <c r="G56" s="55">
        <v>4</v>
      </c>
      <c r="H56" s="55">
        <v>2.5</v>
      </c>
      <c r="I56" s="57">
        <v>10</v>
      </c>
      <c r="J56" s="1"/>
      <c r="K56" s="1"/>
    </row>
    <row r="57" spans="1:11" ht="20.100000000000001" customHeight="1">
      <c r="A57" s="306" t="s">
        <v>3030</v>
      </c>
      <c r="B57" s="307"/>
      <c r="C57" s="53" t="s">
        <v>3031</v>
      </c>
      <c r="D57" s="54" t="s">
        <v>35</v>
      </c>
      <c r="E57" s="56"/>
      <c r="F57" s="55">
        <v>17.149999999999999</v>
      </c>
      <c r="G57" s="55">
        <v>19.600000000000001</v>
      </c>
      <c r="H57" s="55">
        <v>12.25</v>
      </c>
      <c r="I57" s="57">
        <v>49</v>
      </c>
      <c r="J57" s="1"/>
      <c r="K57" s="1"/>
    </row>
    <row r="58" spans="1:11" ht="20.100000000000001" customHeight="1">
      <c r="A58" s="306" t="s">
        <v>3071</v>
      </c>
      <c r="B58" s="307"/>
      <c r="C58" s="53" t="s">
        <v>3072</v>
      </c>
      <c r="D58" s="54" t="s">
        <v>35</v>
      </c>
      <c r="E58" s="56"/>
      <c r="F58" s="55">
        <v>1.05</v>
      </c>
      <c r="G58" s="55">
        <v>1.2</v>
      </c>
      <c r="H58" s="55">
        <v>0.75</v>
      </c>
      <c r="I58" s="57">
        <v>3</v>
      </c>
      <c r="J58" s="1"/>
      <c r="K58" s="1"/>
    </row>
    <row r="59" spans="1:11" ht="20.100000000000001" customHeight="1">
      <c r="A59" s="306" t="s">
        <v>3127</v>
      </c>
      <c r="B59" s="307"/>
      <c r="C59" s="53" t="s">
        <v>3128</v>
      </c>
      <c r="D59" s="54" t="s">
        <v>35</v>
      </c>
      <c r="E59" s="56"/>
      <c r="F59" s="55">
        <v>0.62</v>
      </c>
      <c r="G59" s="55">
        <v>2.2000000000000002</v>
      </c>
      <c r="H59" s="55">
        <v>0.31</v>
      </c>
      <c r="I59" s="57">
        <v>3.1300000000000003</v>
      </c>
      <c r="J59" s="1"/>
      <c r="K59" s="1"/>
    </row>
    <row r="60" spans="1:11" ht="12" customHeight="1">
      <c r="A60" s="306" t="s">
        <v>2881</v>
      </c>
      <c r="B60" s="307"/>
      <c r="C60" s="53" t="s">
        <v>2882</v>
      </c>
      <c r="D60" s="54" t="s">
        <v>35</v>
      </c>
      <c r="E60" s="56"/>
      <c r="F60" s="55">
        <v>0.35</v>
      </c>
      <c r="G60" s="55">
        <v>0.4</v>
      </c>
      <c r="H60" s="55">
        <v>0.25</v>
      </c>
      <c r="I60" s="57">
        <v>1</v>
      </c>
      <c r="J60" s="1"/>
      <c r="K60" s="1"/>
    </row>
    <row r="61" spans="1:11" ht="12" customHeight="1">
      <c r="A61" s="306" t="s">
        <v>2646</v>
      </c>
      <c r="B61" s="307"/>
      <c r="C61" s="53" t="s">
        <v>2647</v>
      </c>
      <c r="D61" s="54" t="s">
        <v>15</v>
      </c>
      <c r="E61" s="56"/>
      <c r="F61" s="55">
        <v>94.69</v>
      </c>
      <c r="G61" s="55">
        <v>108.24</v>
      </c>
      <c r="H61" s="55">
        <v>67.53</v>
      </c>
      <c r="I61" s="57">
        <v>270.46000000000004</v>
      </c>
      <c r="J61" s="1"/>
      <c r="K61" s="1"/>
    </row>
    <row r="62" spans="1:11" ht="20.100000000000001" customHeight="1">
      <c r="A62" s="306" t="s">
        <v>2898</v>
      </c>
      <c r="B62" s="307"/>
      <c r="C62" s="53" t="s">
        <v>2899</v>
      </c>
      <c r="D62" s="54" t="s">
        <v>93</v>
      </c>
      <c r="E62" s="56"/>
      <c r="F62" s="55">
        <v>26.88</v>
      </c>
      <c r="G62" s="55">
        <v>30.72</v>
      </c>
      <c r="H62" s="55">
        <v>19.2</v>
      </c>
      <c r="I62" s="57">
        <v>76.8</v>
      </c>
      <c r="J62" s="1"/>
      <c r="K62" s="1"/>
    </row>
    <row r="63" spans="1:11" ht="20.100000000000001" customHeight="1">
      <c r="A63" s="306" t="s">
        <v>3145</v>
      </c>
      <c r="B63" s="307"/>
      <c r="C63" s="53" t="s">
        <v>3146</v>
      </c>
      <c r="D63" s="54" t="s">
        <v>93</v>
      </c>
      <c r="E63" s="56"/>
      <c r="F63" s="55">
        <v>1.43</v>
      </c>
      <c r="G63" s="55">
        <v>1.63</v>
      </c>
      <c r="H63" s="55">
        <v>1.02</v>
      </c>
      <c r="I63" s="57">
        <v>4.08</v>
      </c>
      <c r="J63" s="1"/>
      <c r="K63" s="1"/>
    </row>
    <row r="64" spans="1:11" ht="20.100000000000001" customHeight="1">
      <c r="A64" s="306" t="s">
        <v>2996</v>
      </c>
      <c r="B64" s="307"/>
      <c r="C64" s="53" t="s">
        <v>2997</v>
      </c>
      <c r="D64" s="54" t="s">
        <v>93</v>
      </c>
      <c r="E64" s="56"/>
      <c r="F64" s="55">
        <v>2.42</v>
      </c>
      <c r="G64" s="55">
        <v>2.77</v>
      </c>
      <c r="H64" s="55">
        <v>1.73</v>
      </c>
      <c r="I64" s="57">
        <v>6.92</v>
      </c>
      <c r="J64" s="1"/>
      <c r="K64" s="1"/>
    </row>
    <row r="65" spans="1:11" ht="20.100000000000001" customHeight="1">
      <c r="A65" s="306" t="s">
        <v>3055</v>
      </c>
      <c r="B65" s="307"/>
      <c r="C65" s="53" t="s">
        <v>3056</v>
      </c>
      <c r="D65" s="54" t="s">
        <v>93</v>
      </c>
      <c r="E65" s="56"/>
      <c r="F65" s="55">
        <v>4.16</v>
      </c>
      <c r="G65" s="55">
        <v>4.75</v>
      </c>
      <c r="H65" s="55">
        <v>2.97</v>
      </c>
      <c r="I65" s="57">
        <v>11.88</v>
      </c>
      <c r="J65" s="1"/>
      <c r="K65" s="1"/>
    </row>
    <row r="66" spans="1:11" ht="20.100000000000001" customHeight="1">
      <c r="A66" s="306" t="s">
        <v>3123</v>
      </c>
      <c r="B66" s="307"/>
      <c r="C66" s="53" t="s">
        <v>3124</v>
      </c>
      <c r="D66" s="54" t="s">
        <v>93</v>
      </c>
      <c r="E66" s="56"/>
      <c r="F66" s="55">
        <v>2.71</v>
      </c>
      <c r="G66" s="55">
        <v>3.1</v>
      </c>
      <c r="H66" s="55">
        <v>1.94</v>
      </c>
      <c r="I66" s="57">
        <v>7.75</v>
      </c>
      <c r="J66" s="1"/>
      <c r="K66" s="1"/>
    </row>
    <row r="67" spans="1:11" ht="20.100000000000001" customHeight="1">
      <c r="A67" s="306" t="s">
        <v>3010</v>
      </c>
      <c r="B67" s="307"/>
      <c r="C67" s="53" t="s">
        <v>3011</v>
      </c>
      <c r="D67" s="54" t="s">
        <v>93</v>
      </c>
      <c r="E67" s="56"/>
      <c r="F67" s="55">
        <v>22.65</v>
      </c>
      <c r="G67" s="55">
        <v>25.89</v>
      </c>
      <c r="H67" s="55">
        <v>16.18</v>
      </c>
      <c r="I67" s="57">
        <v>64.72</v>
      </c>
      <c r="J67" s="1"/>
      <c r="K67" s="1"/>
    </row>
    <row r="68" spans="1:11" ht="20.100000000000001" customHeight="1">
      <c r="A68" s="306" t="s">
        <v>3261</v>
      </c>
      <c r="B68" s="307"/>
      <c r="C68" s="53" t="s">
        <v>3262</v>
      </c>
      <c r="D68" s="54" t="s">
        <v>2686</v>
      </c>
      <c r="E68" s="55">
        <v>0.71</v>
      </c>
      <c r="F68" s="55">
        <v>1.2</v>
      </c>
      <c r="G68" s="55">
        <v>0.03</v>
      </c>
      <c r="H68" s="55">
        <v>0.14000000000000001</v>
      </c>
      <c r="I68" s="57">
        <v>2.08</v>
      </c>
      <c r="J68" s="1"/>
      <c r="K68" s="1"/>
    </row>
    <row r="69" spans="1:11" ht="12" customHeight="1">
      <c r="A69" s="306" t="s">
        <v>2638</v>
      </c>
      <c r="B69" s="307"/>
      <c r="C69" s="53" t="s">
        <v>2639</v>
      </c>
      <c r="D69" s="54" t="s">
        <v>15</v>
      </c>
      <c r="E69" s="56"/>
      <c r="F69" s="55">
        <v>73.599999999999994</v>
      </c>
      <c r="G69" s="55">
        <v>218.01</v>
      </c>
      <c r="H69" s="55">
        <v>50.82</v>
      </c>
      <c r="I69" s="57">
        <v>342.43</v>
      </c>
      <c r="J69" s="1"/>
      <c r="K69" s="1"/>
    </row>
    <row r="70" spans="1:11" ht="20.100000000000001" customHeight="1">
      <c r="A70" s="306" t="s">
        <v>2893</v>
      </c>
      <c r="B70" s="307"/>
      <c r="C70" s="53" t="s">
        <v>2894</v>
      </c>
      <c r="D70" s="54" t="s">
        <v>2895</v>
      </c>
      <c r="E70" s="55">
        <v>89.19</v>
      </c>
      <c r="F70" s="55">
        <v>190.05</v>
      </c>
      <c r="G70" s="55">
        <v>48.17</v>
      </c>
      <c r="H70" s="55">
        <v>15.17</v>
      </c>
      <c r="I70" s="57">
        <v>342.58000000000004</v>
      </c>
      <c r="J70" s="1"/>
      <c r="K70" s="1"/>
    </row>
    <row r="71" spans="1:11" ht="12" customHeight="1">
      <c r="A71" s="306" t="s">
        <v>2575</v>
      </c>
      <c r="B71" s="307"/>
      <c r="C71" s="53" t="s">
        <v>2576</v>
      </c>
      <c r="D71" s="54" t="s">
        <v>15</v>
      </c>
      <c r="E71" s="55">
        <v>133.38</v>
      </c>
      <c r="F71" s="55">
        <v>133.38</v>
      </c>
      <c r="G71" s="55">
        <v>133.38</v>
      </c>
      <c r="H71" s="55">
        <v>133.38</v>
      </c>
      <c r="I71" s="57">
        <v>533.52</v>
      </c>
      <c r="J71" s="1"/>
      <c r="K71" s="1"/>
    </row>
    <row r="72" spans="1:11" ht="12" customHeight="1">
      <c r="A72" s="306" t="s">
        <v>3311</v>
      </c>
      <c r="B72" s="307"/>
      <c r="C72" s="53" t="s">
        <v>3312</v>
      </c>
      <c r="D72" s="54" t="s">
        <v>35</v>
      </c>
      <c r="E72" s="56"/>
      <c r="F72" s="55">
        <v>0.45</v>
      </c>
      <c r="G72" s="55">
        <v>1.8</v>
      </c>
      <c r="H72" s="55">
        <v>0.17</v>
      </c>
      <c r="I72" s="57">
        <v>2.42</v>
      </c>
      <c r="J72" s="1"/>
      <c r="K72" s="1"/>
    </row>
    <row r="73" spans="1:11" ht="12" customHeight="1">
      <c r="A73" s="306" t="s">
        <v>3377</v>
      </c>
      <c r="B73" s="307"/>
      <c r="C73" s="53" t="s">
        <v>3378</v>
      </c>
      <c r="D73" s="54" t="s">
        <v>35</v>
      </c>
      <c r="E73" s="56"/>
      <c r="F73" s="55">
        <v>0.01</v>
      </c>
      <c r="G73" s="55">
        <v>0.08</v>
      </c>
      <c r="H73" s="55">
        <v>0.08</v>
      </c>
      <c r="I73" s="57">
        <v>0.16999999999999998</v>
      </c>
      <c r="J73" s="1"/>
      <c r="K73" s="1"/>
    </row>
    <row r="74" spans="1:11" ht="20.100000000000001" customHeight="1">
      <c r="A74" s="306" t="s">
        <v>3411</v>
      </c>
      <c r="B74" s="307"/>
      <c r="C74" s="53" t="s">
        <v>3412</v>
      </c>
      <c r="D74" s="54" t="s">
        <v>35</v>
      </c>
      <c r="E74" s="56"/>
      <c r="F74" s="55">
        <v>0.01</v>
      </c>
      <c r="G74" s="55">
        <v>0.05</v>
      </c>
      <c r="H74" s="56"/>
      <c r="I74" s="57">
        <v>6.0000000000000005E-2</v>
      </c>
      <c r="J74" s="1"/>
      <c r="K74" s="1"/>
    </row>
    <row r="75" spans="1:11" ht="20.100000000000001" customHeight="1">
      <c r="A75" s="306" t="s">
        <v>3367</v>
      </c>
      <c r="B75" s="307"/>
      <c r="C75" s="53" t="s">
        <v>3368</v>
      </c>
      <c r="D75" s="54" t="s">
        <v>35</v>
      </c>
      <c r="E75" s="56"/>
      <c r="F75" s="55">
        <v>0.16</v>
      </c>
      <c r="G75" s="55">
        <v>0.56000000000000005</v>
      </c>
      <c r="H75" s="55">
        <v>0.08</v>
      </c>
      <c r="I75" s="57">
        <v>0.8</v>
      </c>
      <c r="J75" s="1"/>
      <c r="K75" s="1"/>
    </row>
    <row r="76" spans="1:11" ht="20.100000000000001" customHeight="1">
      <c r="A76" s="306" t="s">
        <v>3355</v>
      </c>
      <c r="B76" s="307"/>
      <c r="C76" s="53" t="s">
        <v>3356</v>
      </c>
      <c r="D76" s="54" t="s">
        <v>35</v>
      </c>
      <c r="E76" s="56"/>
      <c r="F76" s="55">
        <v>1.22</v>
      </c>
      <c r="G76" s="55">
        <v>4.28</v>
      </c>
      <c r="H76" s="55">
        <v>0.61</v>
      </c>
      <c r="I76" s="57">
        <v>6.11</v>
      </c>
      <c r="J76" s="1"/>
      <c r="K76" s="1"/>
    </row>
    <row r="77" spans="1:11" ht="20.100000000000001" customHeight="1">
      <c r="A77" s="306" t="s">
        <v>3221</v>
      </c>
      <c r="B77" s="307"/>
      <c r="C77" s="53" t="s">
        <v>3222</v>
      </c>
      <c r="D77" s="54" t="s">
        <v>35</v>
      </c>
      <c r="E77" s="56"/>
      <c r="F77" s="55">
        <v>1.36</v>
      </c>
      <c r="G77" s="55">
        <v>4.78</v>
      </c>
      <c r="H77" s="55">
        <v>0.68</v>
      </c>
      <c r="I77" s="57">
        <v>6.82</v>
      </c>
      <c r="J77" s="1"/>
      <c r="K77" s="1"/>
    </row>
    <row r="78" spans="1:11" ht="20.100000000000001" customHeight="1">
      <c r="A78" s="306" t="s">
        <v>3307</v>
      </c>
      <c r="B78" s="307"/>
      <c r="C78" s="53" t="s">
        <v>3308</v>
      </c>
      <c r="D78" s="54" t="s">
        <v>35</v>
      </c>
      <c r="E78" s="56"/>
      <c r="F78" s="55">
        <v>0.68</v>
      </c>
      <c r="G78" s="55">
        <v>2.4</v>
      </c>
      <c r="H78" s="55">
        <v>0.34</v>
      </c>
      <c r="I78" s="57">
        <v>3.42</v>
      </c>
      <c r="J78" s="1"/>
      <c r="K78" s="1"/>
    </row>
    <row r="79" spans="1:11" ht="20.100000000000001" customHeight="1">
      <c r="A79" s="306" t="s">
        <v>3089</v>
      </c>
      <c r="B79" s="307"/>
      <c r="C79" s="53" t="s">
        <v>3090</v>
      </c>
      <c r="D79" s="54" t="s">
        <v>35</v>
      </c>
      <c r="E79" s="56"/>
      <c r="F79" s="55">
        <v>2</v>
      </c>
      <c r="G79" s="55">
        <v>7.01</v>
      </c>
      <c r="H79" s="55">
        <v>1</v>
      </c>
      <c r="I79" s="57">
        <v>10.01</v>
      </c>
      <c r="J79" s="1"/>
      <c r="K79" s="1"/>
    </row>
    <row r="80" spans="1:11" ht="20.100000000000001" customHeight="1">
      <c r="A80" s="306" t="s">
        <v>3339</v>
      </c>
      <c r="B80" s="307"/>
      <c r="C80" s="53" t="s">
        <v>3340</v>
      </c>
      <c r="D80" s="54" t="s">
        <v>35</v>
      </c>
      <c r="E80" s="56"/>
      <c r="F80" s="55">
        <v>0.65</v>
      </c>
      <c r="G80" s="55">
        <v>2.27</v>
      </c>
      <c r="H80" s="55">
        <v>0.32</v>
      </c>
      <c r="I80" s="57">
        <v>3.2399999999999998</v>
      </c>
      <c r="J80" s="1"/>
      <c r="K80" s="1"/>
    </row>
    <row r="81" spans="1:11" ht="20.100000000000001" customHeight="1">
      <c r="A81" s="306" t="s">
        <v>3303</v>
      </c>
      <c r="B81" s="307"/>
      <c r="C81" s="53" t="s">
        <v>3304</v>
      </c>
      <c r="D81" s="54" t="s">
        <v>35</v>
      </c>
      <c r="E81" s="56"/>
      <c r="F81" s="55">
        <v>0.27</v>
      </c>
      <c r="G81" s="55">
        <v>0.95</v>
      </c>
      <c r="H81" s="55">
        <v>0.13</v>
      </c>
      <c r="I81" s="57">
        <v>1.35</v>
      </c>
      <c r="J81" s="1"/>
      <c r="K81" s="1"/>
    </row>
    <row r="82" spans="1:11" ht="20.100000000000001" customHeight="1">
      <c r="A82" s="306" t="s">
        <v>3185</v>
      </c>
      <c r="B82" s="307"/>
      <c r="C82" s="53" t="s">
        <v>3186</v>
      </c>
      <c r="D82" s="54" t="s">
        <v>35</v>
      </c>
      <c r="E82" s="56"/>
      <c r="F82" s="55">
        <v>8.6199999999999992</v>
      </c>
      <c r="G82" s="55">
        <v>30.2</v>
      </c>
      <c r="H82" s="55">
        <v>4.3099999999999996</v>
      </c>
      <c r="I82" s="57">
        <v>43.13</v>
      </c>
      <c r="J82" s="1"/>
      <c r="K82" s="1"/>
    </row>
    <row r="83" spans="1:11" ht="20.100000000000001" customHeight="1">
      <c r="A83" s="306" t="s">
        <v>3327</v>
      </c>
      <c r="B83" s="307"/>
      <c r="C83" s="53" t="s">
        <v>3328</v>
      </c>
      <c r="D83" s="54" t="s">
        <v>35</v>
      </c>
      <c r="E83" s="56"/>
      <c r="F83" s="55">
        <v>0.6</v>
      </c>
      <c r="G83" s="55">
        <v>2.1</v>
      </c>
      <c r="H83" s="55">
        <v>0.3</v>
      </c>
      <c r="I83" s="57">
        <v>3</v>
      </c>
      <c r="J83" s="1"/>
      <c r="K83" s="1"/>
    </row>
    <row r="84" spans="1:11" ht="20.100000000000001" customHeight="1">
      <c r="A84" s="306" t="s">
        <v>3349</v>
      </c>
      <c r="B84" s="307"/>
      <c r="C84" s="53" t="s">
        <v>3350</v>
      </c>
      <c r="D84" s="54" t="s">
        <v>35</v>
      </c>
      <c r="E84" s="56"/>
      <c r="F84" s="55">
        <v>0.2</v>
      </c>
      <c r="G84" s="55">
        <v>0.7</v>
      </c>
      <c r="H84" s="55">
        <v>0.1</v>
      </c>
      <c r="I84" s="57">
        <v>0.99999999999999989</v>
      </c>
      <c r="J84" s="1"/>
      <c r="K84" s="1"/>
    </row>
    <row r="85" spans="1:11" ht="20.100000000000001" customHeight="1">
      <c r="A85" s="306" t="s">
        <v>3235</v>
      </c>
      <c r="B85" s="307"/>
      <c r="C85" s="53" t="s">
        <v>3236</v>
      </c>
      <c r="D85" s="54" t="s">
        <v>35</v>
      </c>
      <c r="E85" s="56"/>
      <c r="F85" s="55">
        <v>1.43</v>
      </c>
      <c r="G85" s="55">
        <v>5.0199999999999996</v>
      </c>
      <c r="H85" s="55">
        <v>0.71</v>
      </c>
      <c r="I85" s="57">
        <v>7.1599999999999993</v>
      </c>
      <c r="J85" s="1"/>
      <c r="K85" s="1"/>
    </row>
    <row r="86" spans="1:11" ht="20.100000000000001" customHeight="1">
      <c r="A86" s="306" t="s">
        <v>3157</v>
      </c>
      <c r="B86" s="307"/>
      <c r="C86" s="53" t="s">
        <v>3158</v>
      </c>
      <c r="D86" s="54" t="s">
        <v>35</v>
      </c>
      <c r="E86" s="56"/>
      <c r="F86" s="55">
        <v>2</v>
      </c>
      <c r="G86" s="55">
        <v>7</v>
      </c>
      <c r="H86" s="55">
        <v>1</v>
      </c>
      <c r="I86" s="57">
        <v>10</v>
      </c>
      <c r="J86" s="1"/>
      <c r="K86" s="1"/>
    </row>
    <row r="87" spans="1:11" ht="20.100000000000001" customHeight="1">
      <c r="A87" s="306" t="s">
        <v>3347</v>
      </c>
      <c r="B87" s="307"/>
      <c r="C87" s="53" t="s">
        <v>3348</v>
      </c>
      <c r="D87" s="54" t="s">
        <v>35</v>
      </c>
      <c r="E87" s="56"/>
      <c r="F87" s="55">
        <v>0.2</v>
      </c>
      <c r="G87" s="55">
        <v>0.7</v>
      </c>
      <c r="H87" s="55">
        <v>0.1</v>
      </c>
      <c r="I87" s="57">
        <v>0.99999999999999989</v>
      </c>
      <c r="J87" s="1"/>
      <c r="K87" s="1"/>
    </row>
    <row r="88" spans="1:11" ht="20.100000000000001" customHeight="1">
      <c r="A88" s="306" t="s">
        <v>3373</v>
      </c>
      <c r="B88" s="307"/>
      <c r="C88" s="53" t="s">
        <v>3374</v>
      </c>
      <c r="D88" s="54" t="s">
        <v>35</v>
      </c>
      <c r="E88" s="56"/>
      <c r="F88" s="55">
        <v>1.1200000000000001</v>
      </c>
      <c r="G88" s="55">
        <v>3.94</v>
      </c>
      <c r="H88" s="55">
        <v>0.56000000000000005</v>
      </c>
      <c r="I88" s="57">
        <v>5.620000000000001</v>
      </c>
      <c r="J88" s="1"/>
      <c r="K88" s="1"/>
    </row>
    <row r="89" spans="1:11" ht="20.100000000000001" customHeight="1">
      <c r="A89" s="306" t="s">
        <v>3329</v>
      </c>
      <c r="B89" s="307"/>
      <c r="C89" s="53" t="s">
        <v>3330</v>
      </c>
      <c r="D89" s="54" t="s">
        <v>35</v>
      </c>
      <c r="E89" s="56"/>
      <c r="F89" s="55">
        <v>0.2</v>
      </c>
      <c r="G89" s="55">
        <v>0.7</v>
      </c>
      <c r="H89" s="55">
        <v>0.1</v>
      </c>
      <c r="I89" s="57">
        <v>0.99999999999999989</v>
      </c>
      <c r="J89" s="1"/>
      <c r="K89" s="1"/>
    </row>
    <row r="90" spans="1:11" ht="20.100000000000001" customHeight="1">
      <c r="A90" s="306" t="s">
        <v>3325</v>
      </c>
      <c r="B90" s="307"/>
      <c r="C90" s="53" t="s">
        <v>3326</v>
      </c>
      <c r="D90" s="54" t="s">
        <v>35</v>
      </c>
      <c r="E90" s="56"/>
      <c r="F90" s="55">
        <v>0.49</v>
      </c>
      <c r="G90" s="55">
        <v>1.73</v>
      </c>
      <c r="H90" s="55">
        <v>0.24</v>
      </c>
      <c r="I90" s="57">
        <v>2.46</v>
      </c>
      <c r="J90" s="1"/>
      <c r="K90" s="1"/>
    </row>
    <row r="91" spans="1:11" ht="20.100000000000001" customHeight="1">
      <c r="A91" s="306" t="s">
        <v>3169</v>
      </c>
      <c r="B91" s="307"/>
      <c r="C91" s="53" t="s">
        <v>3170</v>
      </c>
      <c r="D91" s="54" t="s">
        <v>35</v>
      </c>
      <c r="E91" s="56"/>
      <c r="F91" s="55">
        <v>0.41</v>
      </c>
      <c r="G91" s="55">
        <v>1.45</v>
      </c>
      <c r="H91" s="55">
        <v>0.2</v>
      </c>
      <c r="I91" s="57">
        <v>2.06</v>
      </c>
      <c r="J91" s="1"/>
      <c r="K91" s="1"/>
    </row>
    <row r="92" spans="1:11" ht="20.100000000000001" customHeight="1">
      <c r="A92" s="306" t="s">
        <v>2968</v>
      </c>
      <c r="B92" s="307"/>
      <c r="C92" s="53" t="s">
        <v>2969</v>
      </c>
      <c r="D92" s="54" t="s">
        <v>93</v>
      </c>
      <c r="E92" s="56"/>
      <c r="F92" s="55">
        <v>103.28</v>
      </c>
      <c r="G92" s="55">
        <v>74.78</v>
      </c>
      <c r="H92" s="55">
        <v>5.28</v>
      </c>
      <c r="I92" s="57">
        <v>183.34</v>
      </c>
      <c r="J92" s="1"/>
      <c r="K92" s="1"/>
    </row>
    <row r="93" spans="1:11" ht="20.100000000000001" customHeight="1">
      <c r="A93" s="306" t="s">
        <v>3323</v>
      </c>
      <c r="B93" s="307"/>
      <c r="C93" s="53" t="s">
        <v>3324</v>
      </c>
      <c r="D93" s="54" t="s">
        <v>35</v>
      </c>
      <c r="E93" s="56"/>
      <c r="F93" s="55">
        <v>8.8800000000000008</v>
      </c>
      <c r="G93" s="55">
        <v>5.92</v>
      </c>
      <c r="H93" s="56"/>
      <c r="I93" s="57">
        <v>14.8</v>
      </c>
      <c r="J93" s="1"/>
      <c r="K93" s="1"/>
    </row>
    <row r="94" spans="1:11" ht="12" customHeight="1">
      <c r="A94" s="306" t="s">
        <v>2930</v>
      </c>
      <c r="B94" s="307"/>
      <c r="C94" s="53" t="s">
        <v>2931</v>
      </c>
      <c r="D94" s="54" t="s">
        <v>35</v>
      </c>
      <c r="E94" s="56"/>
      <c r="F94" s="55">
        <v>87.19</v>
      </c>
      <c r="G94" s="55">
        <v>58.12</v>
      </c>
      <c r="H94" s="56"/>
      <c r="I94" s="57">
        <v>145.31</v>
      </c>
      <c r="J94" s="1"/>
      <c r="K94" s="1"/>
    </row>
    <row r="95" spans="1:11" ht="12" customHeight="1">
      <c r="A95" s="306" t="s">
        <v>3183</v>
      </c>
      <c r="B95" s="307"/>
      <c r="C95" s="53" t="s">
        <v>3184</v>
      </c>
      <c r="D95" s="54" t="s">
        <v>28</v>
      </c>
      <c r="E95" s="56"/>
      <c r="F95" s="55">
        <v>20.9</v>
      </c>
      <c r="G95" s="55">
        <v>13.96</v>
      </c>
      <c r="H95" s="55">
        <v>0.04</v>
      </c>
      <c r="I95" s="57">
        <v>34.9</v>
      </c>
      <c r="J95" s="1"/>
      <c r="K95" s="1"/>
    </row>
    <row r="96" spans="1:11" ht="20.100000000000001" customHeight="1">
      <c r="A96" s="306" t="s">
        <v>3243</v>
      </c>
      <c r="B96" s="307"/>
      <c r="C96" s="53" t="s">
        <v>3244</v>
      </c>
      <c r="D96" s="54" t="s">
        <v>35</v>
      </c>
      <c r="E96" s="56"/>
      <c r="F96" s="55">
        <v>0.56000000000000005</v>
      </c>
      <c r="G96" s="55">
        <v>1.98</v>
      </c>
      <c r="H96" s="55">
        <v>0.28000000000000003</v>
      </c>
      <c r="I96" s="57">
        <v>2.8200000000000003</v>
      </c>
      <c r="J96" s="1"/>
      <c r="K96" s="1"/>
    </row>
    <row r="97" spans="1:11" ht="12" customHeight="1">
      <c r="A97" s="306" t="s">
        <v>3403</v>
      </c>
      <c r="B97" s="307"/>
      <c r="C97" s="53" t="s">
        <v>3404</v>
      </c>
      <c r="D97" s="54" t="s">
        <v>35</v>
      </c>
      <c r="E97" s="56"/>
      <c r="F97" s="55">
        <v>0.17</v>
      </c>
      <c r="G97" s="55">
        <v>0.62</v>
      </c>
      <c r="H97" s="55">
        <v>0.08</v>
      </c>
      <c r="I97" s="57">
        <v>0.87</v>
      </c>
      <c r="J97" s="1"/>
      <c r="K97" s="1"/>
    </row>
    <row r="98" spans="1:11" ht="20.100000000000001" customHeight="1">
      <c r="A98" s="306" t="s">
        <v>3393</v>
      </c>
      <c r="B98" s="307"/>
      <c r="C98" s="53" t="s">
        <v>3394</v>
      </c>
      <c r="D98" s="54" t="s">
        <v>35</v>
      </c>
      <c r="E98" s="56"/>
      <c r="F98" s="55">
        <v>0.27</v>
      </c>
      <c r="G98" s="55">
        <v>0.96</v>
      </c>
      <c r="H98" s="55">
        <v>0.13</v>
      </c>
      <c r="I98" s="57">
        <v>1.3599999999999999</v>
      </c>
      <c r="J98" s="1"/>
      <c r="K98" s="1"/>
    </row>
    <row r="99" spans="1:11" ht="20.100000000000001" customHeight="1">
      <c r="A99" s="306" t="s">
        <v>3285</v>
      </c>
      <c r="B99" s="307"/>
      <c r="C99" s="53" t="s">
        <v>3286</v>
      </c>
      <c r="D99" s="54" t="s">
        <v>35</v>
      </c>
      <c r="E99" s="56"/>
      <c r="F99" s="55">
        <v>0.54</v>
      </c>
      <c r="G99" s="55">
        <v>1.91</v>
      </c>
      <c r="H99" s="55">
        <v>0.27</v>
      </c>
      <c r="I99" s="57">
        <v>2.72</v>
      </c>
      <c r="J99" s="1"/>
      <c r="K99" s="1"/>
    </row>
    <row r="100" spans="1:11" ht="20.100000000000001" customHeight="1">
      <c r="A100" s="306" t="s">
        <v>3233</v>
      </c>
      <c r="B100" s="307"/>
      <c r="C100" s="53" t="s">
        <v>3234</v>
      </c>
      <c r="D100" s="54" t="s">
        <v>35</v>
      </c>
      <c r="E100" s="56"/>
      <c r="F100" s="55">
        <v>0.74</v>
      </c>
      <c r="G100" s="55">
        <v>2.59</v>
      </c>
      <c r="H100" s="55">
        <v>0.37</v>
      </c>
      <c r="I100" s="57">
        <v>3.7</v>
      </c>
      <c r="J100" s="1"/>
      <c r="K100" s="1"/>
    </row>
    <row r="101" spans="1:11" ht="20.100000000000001" customHeight="1">
      <c r="A101" s="306" t="s">
        <v>3331</v>
      </c>
      <c r="B101" s="307"/>
      <c r="C101" s="53" t="s">
        <v>3332</v>
      </c>
      <c r="D101" s="54" t="s">
        <v>35</v>
      </c>
      <c r="E101" s="56"/>
      <c r="F101" s="55">
        <v>0.6</v>
      </c>
      <c r="G101" s="55">
        <v>2.11</v>
      </c>
      <c r="H101" s="55">
        <v>0.3</v>
      </c>
      <c r="I101" s="57">
        <v>3.01</v>
      </c>
      <c r="J101" s="1"/>
      <c r="K101" s="1"/>
    </row>
    <row r="102" spans="1:11" ht="20.100000000000001" customHeight="1">
      <c r="A102" s="306" t="s">
        <v>3383</v>
      </c>
      <c r="B102" s="307"/>
      <c r="C102" s="53" t="s">
        <v>3384</v>
      </c>
      <c r="D102" s="54" t="s">
        <v>35</v>
      </c>
      <c r="E102" s="56"/>
      <c r="F102" s="55">
        <v>0.46</v>
      </c>
      <c r="G102" s="55">
        <v>1.62</v>
      </c>
      <c r="H102" s="55">
        <v>0.23</v>
      </c>
      <c r="I102" s="57">
        <v>2.31</v>
      </c>
      <c r="J102" s="1"/>
      <c r="K102" s="1"/>
    </row>
    <row r="103" spans="1:11" ht="20.100000000000001" customHeight="1">
      <c r="A103" s="306" t="s">
        <v>3173</v>
      </c>
      <c r="B103" s="307"/>
      <c r="C103" s="53" t="s">
        <v>3174</v>
      </c>
      <c r="D103" s="54" t="s">
        <v>35</v>
      </c>
      <c r="E103" s="56"/>
      <c r="F103" s="55">
        <v>1.37</v>
      </c>
      <c r="G103" s="55">
        <v>4.8099999999999996</v>
      </c>
      <c r="H103" s="55">
        <v>0.68</v>
      </c>
      <c r="I103" s="57">
        <v>6.8599999999999994</v>
      </c>
      <c r="J103" s="1"/>
      <c r="K103" s="1"/>
    </row>
    <row r="104" spans="1:11" ht="12" customHeight="1">
      <c r="A104" s="306" t="s">
        <v>3223</v>
      </c>
      <c r="B104" s="307"/>
      <c r="C104" s="53" t="s">
        <v>3224</v>
      </c>
      <c r="D104" s="54" t="s">
        <v>35</v>
      </c>
      <c r="E104" s="56"/>
      <c r="F104" s="55">
        <v>1.84</v>
      </c>
      <c r="G104" s="55">
        <v>6.45</v>
      </c>
      <c r="H104" s="55">
        <v>0.92</v>
      </c>
      <c r="I104" s="57">
        <v>9.2100000000000009</v>
      </c>
      <c r="J104" s="1"/>
      <c r="K104" s="1"/>
    </row>
    <row r="105" spans="1:11" ht="12" customHeight="1">
      <c r="A105" s="306" t="s">
        <v>3357</v>
      </c>
      <c r="B105" s="307"/>
      <c r="C105" s="53" t="s">
        <v>3358</v>
      </c>
      <c r="D105" s="54" t="s">
        <v>35</v>
      </c>
      <c r="E105" s="56"/>
      <c r="F105" s="55">
        <v>1.23</v>
      </c>
      <c r="G105" s="55">
        <v>4.32</v>
      </c>
      <c r="H105" s="55">
        <v>0.61</v>
      </c>
      <c r="I105" s="57">
        <v>6.160000000000001</v>
      </c>
      <c r="J105" s="1"/>
      <c r="K105" s="1"/>
    </row>
    <row r="106" spans="1:11" ht="20.100000000000001" customHeight="1">
      <c r="A106" s="306" t="s">
        <v>2636</v>
      </c>
      <c r="B106" s="307"/>
      <c r="C106" s="53" t="s">
        <v>2637</v>
      </c>
      <c r="D106" s="54" t="s">
        <v>93</v>
      </c>
      <c r="E106" s="55">
        <v>209.84</v>
      </c>
      <c r="F106" s="56"/>
      <c r="G106" s="56"/>
      <c r="H106" s="56"/>
      <c r="I106" s="57">
        <v>209.84</v>
      </c>
      <c r="J106" s="1"/>
      <c r="K106" s="1"/>
    </row>
    <row r="107" spans="1:11" ht="20.100000000000001" customHeight="1">
      <c r="A107" s="306" t="s">
        <v>2948</v>
      </c>
      <c r="B107" s="307"/>
      <c r="C107" s="53" t="s">
        <v>2949</v>
      </c>
      <c r="D107" s="54" t="s">
        <v>2919</v>
      </c>
      <c r="E107" s="56"/>
      <c r="F107" s="55">
        <v>14.14</v>
      </c>
      <c r="G107" s="55">
        <v>9.42</v>
      </c>
      <c r="H107" s="56"/>
      <c r="I107" s="57">
        <v>23.560000000000002</v>
      </c>
      <c r="J107" s="1"/>
      <c r="K107" s="1"/>
    </row>
    <row r="108" spans="1:11" ht="20.100000000000001" customHeight="1">
      <c r="A108" s="306" t="s">
        <v>2917</v>
      </c>
      <c r="B108" s="307"/>
      <c r="C108" s="53" t="s">
        <v>2918</v>
      </c>
      <c r="D108" s="54" t="s">
        <v>2919</v>
      </c>
      <c r="E108" s="56"/>
      <c r="F108" s="55">
        <v>8.49</v>
      </c>
      <c r="G108" s="55">
        <v>5.66</v>
      </c>
      <c r="H108" s="56"/>
      <c r="I108" s="57">
        <v>14.15</v>
      </c>
      <c r="J108" s="1"/>
      <c r="K108" s="1"/>
    </row>
    <row r="109" spans="1:11" ht="12" customHeight="1">
      <c r="A109" s="306" t="s">
        <v>2578</v>
      </c>
      <c r="B109" s="307"/>
      <c r="C109" s="53" t="s">
        <v>2579</v>
      </c>
      <c r="D109" s="54" t="s">
        <v>15</v>
      </c>
      <c r="E109" s="55">
        <v>178.65</v>
      </c>
      <c r="F109" s="55">
        <v>178.65</v>
      </c>
      <c r="G109" s="55">
        <v>178.65</v>
      </c>
      <c r="H109" s="55">
        <v>178.65</v>
      </c>
      <c r="I109" s="57">
        <v>714.6</v>
      </c>
      <c r="J109" s="1"/>
      <c r="K109" s="1"/>
    </row>
    <row r="110" spans="1:11" ht="12" customHeight="1">
      <c r="A110" s="306" t="s">
        <v>3081</v>
      </c>
      <c r="B110" s="307"/>
      <c r="C110" s="53" t="s">
        <v>3082</v>
      </c>
      <c r="D110" s="54" t="s">
        <v>15</v>
      </c>
      <c r="E110" s="55">
        <v>2.99</v>
      </c>
      <c r="F110" s="55">
        <v>0.12</v>
      </c>
      <c r="G110" s="55">
        <v>0.48</v>
      </c>
      <c r="H110" s="55">
        <v>0.05</v>
      </c>
      <c r="I110" s="57">
        <v>3.64</v>
      </c>
      <c r="J110" s="1"/>
      <c r="K110" s="1"/>
    </row>
    <row r="111" spans="1:11" ht="12" customHeight="1">
      <c r="A111" s="306" t="s">
        <v>2879</v>
      </c>
      <c r="B111" s="307"/>
      <c r="C111" s="53" t="s">
        <v>2880</v>
      </c>
      <c r="D111" s="54" t="s">
        <v>2686</v>
      </c>
      <c r="E111" s="55">
        <v>43.82</v>
      </c>
      <c r="F111" s="55">
        <v>6.26</v>
      </c>
      <c r="G111" s="55">
        <v>21.87</v>
      </c>
      <c r="H111" s="55">
        <v>3.13</v>
      </c>
      <c r="I111" s="57">
        <v>75.08</v>
      </c>
      <c r="J111" s="1"/>
      <c r="K111" s="1"/>
    </row>
    <row r="112" spans="1:11" ht="12" customHeight="1">
      <c r="A112" s="306" t="s">
        <v>3016</v>
      </c>
      <c r="B112" s="307"/>
      <c r="C112" s="53" t="s">
        <v>3017</v>
      </c>
      <c r="D112" s="54" t="s">
        <v>2686</v>
      </c>
      <c r="E112" s="56"/>
      <c r="F112" s="55">
        <v>4.4400000000000004</v>
      </c>
      <c r="G112" s="55">
        <v>15.57</v>
      </c>
      <c r="H112" s="55">
        <v>2.2200000000000002</v>
      </c>
      <c r="I112" s="57">
        <v>22.23</v>
      </c>
      <c r="J112" s="1"/>
      <c r="K112" s="1"/>
    </row>
    <row r="113" spans="1:11" ht="20.100000000000001" customHeight="1">
      <c r="A113" s="306" t="s">
        <v>2656</v>
      </c>
      <c r="B113" s="307"/>
      <c r="C113" s="53" t="s">
        <v>2657</v>
      </c>
      <c r="D113" s="54" t="s">
        <v>15</v>
      </c>
      <c r="E113" s="55">
        <v>25.38</v>
      </c>
      <c r="F113" s="55">
        <v>69.81</v>
      </c>
      <c r="G113" s="55">
        <v>36.450000000000003</v>
      </c>
      <c r="H113" s="55">
        <v>14.39</v>
      </c>
      <c r="I113" s="57">
        <v>146.02999999999997</v>
      </c>
      <c r="J113" s="1"/>
      <c r="K113" s="1"/>
    </row>
    <row r="114" spans="1:11" ht="12" customHeight="1">
      <c r="A114" s="306" t="s">
        <v>3053</v>
      </c>
      <c r="B114" s="307"/>
      <c r="C114" s="53" t="s">
        <v>3054</v>
      </c>
      <c r="D114" s="54" t="s">
        <v>15</v>
      </c>
      <c r="E114" s="55">
        <v>0.16</v>
      </c>
      <c r="F114" s="55">
        <v>0.9</v>
      </c>
      <c r="G114" s="55">
        <v>3.14</v>
      </c>
      <c r="H114" s="55">
        <v>0.45</v>
      </c>
      <c r="I114" s="57">
        <v>4.6500000000000004</v>
      </c>
      <c r="J114" s="1"/>
      <c r="K114" s="1"/>
    </row>
    <row r="115" spans="1:11" ht="12" customHeight="1">
      <c r="A115" s="306" t="s">
        <v>2934</v>
      </c>
      <c r="B115" s="307"/>
      <c r="C115" s="53" t="s">
        <v>2935</v>
      </c>
      <c r="D115" s="54" t="s">
        <v>15</v>
      </c>
      <c r="E115" s="55">
        <v>7.56</v>
      </c>
      <c r="F115" s="55">
        <v>11.34</v>
      </c>
      <c r="G115" s="56"/>
      <c r="H115" s="56"/>
      <c r="I115" s="57">
        <v>18.899999999999999</v>
      </c>
      <c r="J115" s="1"/>
      <c r="K115" s="1"/>
    </row>
    <row r="116" spans="1:11" ht="12" customHeight="1">
      <c r="A116" s="306" t="s">
        <v>3155</v>
      </c>
      <c r="B116" s="307"/>
      <c r="C116" s="53" t="s">
        <v>3156</v>
      </c>
      <c r="D116" s="54" t="s">
        <v>15</v>
      </c>
      <c r="E116" s="55">
        <v>0.74</v>
      </c>
      <c r="F116" s="55">
        <v>1.1200000000000001</v>
      </c>
      <c r="G116" s="56"/>
      <c r="H116" s="56"/>
      <c r="I116" s="57">
        <v>1.86</v>
      </c>
      <c r="J116" s="1"/>
      <c r="K116" s="1"/>
    </row>
    <row r="117" spans="1:11" ht="12" customHeight="1">
      <c r="A117" s="306" t="s">
        <v>2737</v>
      </c>
      <c r="B117" s="307"/>
      <c r="C117" s="53" t="s">
        <v>2738</v>
      </c>
      <c r="D117" s="54" t="s">
        <v>15</v>
      </c>
      <c r="E117" s="56"/>
      <c r="F117" s="55">
        <v>12.09</v>
      </c>
      <c r="G117" s="55">
        <v>42.35</v>
      </c>
      <c r="H117" s="55">
        <v>6.04</v>
      </c>
      <c r="I117" s="57">
        <v>60.48</v>
      </c>
      <c r="J117" s="1"/>
      <c r="K117" s="1"/>
    </row>
    <row r="118" spans="1:11" ht="27.95" customHeight="1">
      <c r="A118" s="306" t="s">
        <v>3297</v>
      </c>
      <c r="B118" s="307"/>
      <c r="C118" s="53" t="s">
        <v>3298</v>
      </c>
      <c r="D118" s="54" t="s">
        <v>35</v>
      </c>
      <c r="E118" s="56"/>
      <c r="F118" s="55">
        <v>2.14</v>
      </c>
      <c r="G118" s="55">
        <v>7.53</v>
      </c>
      <c r="H118" s="55">
        <v>8.06</v>
      </c>
      <c r="I118" s="57">
        <v>17.73</v>
      </c>
      <c r="J118" s="1"/>
      <c r="K118" s="1"/>
    </row>
    <row r="119" spans="1:11" ht="27.95" customHeight="1">
      <c r="A119" s="306" t="s">
        <v>2754</v>
      </c>
      <c r="B119" s="307"/>
      <c r="C119" s="53" t="s">
        <v>2755</v>
      </c>
      <c r="D119" s="54" t="s">
        <v>35</v>
      </c>
      <c r="E119" s="56"/>
      <c r="F119" s="55">
        <v>14.4</v>
      </c>
      <c r="G119" s="55">
        <v>50.4</v>
      </c>
      <c r="H119" s="55">
        <v>7.2</v>
      </c>
      <c r="I119" s="57">
        <v>72</v>
      </c>
      <c r="J119" s="1"/>
      <c r="K119" s="1"/>
    </row>
    <row r="120" spans="1:11" ht="27.95" customHeight="1">
      <c r="A120" s="306" t="s">
        <v>3143</v>
      </c>
      <c r="B120" s="307"/>
      <c r="C120" s="53" t="s">
        <v>3144</v>
      </c>
      <c r="D120" s="54" t="s">
        <v>35</v>
      </c>
      <c r="E120" s="56"/>
      <c r="F120" s="56"/>
      <c r="G120" s="55">
        <v>230.92</v>
      </c>
      <c r="H120" s="55">
        <v>57.73</v>
      </c>
      <c r="I120" s="57">
        <v>288.64999999999998</v>
      </c>
      <c r="J120" s="1"/>
      <c r="K120" s="1"/>
    </row>
    <row r="121" spans="1:11" ht="27.95" customHeight="1">
      <c r="A121" s="306" t="s">
        <v>2867</v>
      </c>
      <c r="B121" s="307"/>
      <c r="C121" s="53" t="s">
        <v>2868</v>
      </c>
      <c r="D121" s="54" t="s">
        <v>35</v>
      </c>
      <c r="E121" s="56"/>
      <c r="F121" s="55">
        <v>4.8</v>
      </c>
      <c r="G121" s="55">
        <v>16.8</v>
      </c>
      <c r="H121" s="55">
        <v>2.4</v>
      </c>
      <c r="I121" s="57">
        <v>24</v>
      </c>
      <c r="J121" s="1"/>
      <c r="K121" s="1"/>
    </row>
    <row r="122" spans="1:11" ht="27.95" customHeight="1">
      <c r="A122" s="306" t="s">
        <v>2632</v>
      </c>
      <c r="B122" s="307"/>
      <c r="C122" s="53" t="s">
        <v>2633</v>
      </c>
      <c r="D122" s="54" t="s">
        <v>93</v>
      </c>
      <c r="E122" s="55">
        <v>257.52999999999997</v>
      </c>
      <c r="F122" s="56"/>
      <c r="G122" s="56"/>
      <c r="H122" s="56"/>
      <c r="I122" s="57">
        <v>257.52999999999997</v>
      </c>
      <c r="J122" s="1"/>
      <c r="K122" s="1"/>
    </row>
    <row r="123" spans="1:11" ht="27.95" customHeight="1">
      <c r="A123" s="306" t="s">
        <v>3119</v>
      </c>
      <c r="B123" s="307"/>
      <c r="C123" s="53" t="s">
        <v>3120</v>
      </c>
      <c r="D123" s="54" t="s">
        <v>93</v>
      </c>
      <c r="E123" s="56"/>
      <c r="F123" s="55">
        <v>4.63</v>
      </c>
      <c r="G123" s="55">
        <v>3.09</v>
      </c>
      <c r="H123" s="56"/>
      <c r="I123" s="57">
        <v>7.72</v>
      </c>
      <c r="J123" s="1"/>
      <c r="K123" s="1"/>
    </row>
    <row r="124" spans="1:11" ht="20.100000000000001" customHeight="1">
      <c r="A124" s="306" t="s">
        <v>2733</v>
      </c>
      <c r="B124" s="307"/>
      <c r="C124" s="53" t="s">
        <v>2734</v>
      </c>
      <c r="D124" s="54" t="s">
        <v>93</v>
      </c>
      <c r="E124" s="55">
        <v>96.46</v>
      </c>
      <c r="F124" s="55">
        <v>144.69</v>
      </c>
      <c r="G124" s="56"/>
      <c r="H124" s="55">
        <v>8.5399999999999991</v>
      </c>
      <c r="I124" s="57">
        <v>249.68999999999997</v>
      </c>
      <c r="J124" s="1"/>
      <c r="K124" s="1"/>
    </row>
    <row r="125" spans="1:11" ht="20.100000000000001" customHeight="1">
      <c r="A125" s="306" t="s">
        <v>2835</v>
      </c>
      <c r="B125" s="307"/>
      <c r="C125" s="53" t="s">
        <v>2836</v>
      </c>
      <c r="D125" s="54" t="s">
        <v>93</v>
      </c>
      <c r="E125" s="55">
        <v>109.74</v>
      </c>
      <c r="F125" s="55">
        <v>182.6</v>
      </c>
      <c r="G125" s="55">
        <v>6.17</v>
      </c>
      <c r="H125" s="55">
        <v>33.21</v>
      </c>
      <c r="I125" s="57">
        <v>331.71999999999997</v>
      </c>
      <c r="J125" s="1"/>
      <c r="K125" s="1"/>
    </row>
    <row r="126" spans="1:11" ht="20.100000000000001" customHeight="1">
      <c r="A126" s="306" t="s">
        <v>3279</v>
      </c>
      <c r="B126" s="307"/>
      <c r="C126" s="53" t="s">
        <v>3280</v>
      </c>
      <c r="D126" s="54" t="s">
        <v>48</v>
      </c>
      <c r="E126" s="56"/>
      <c r="F126" s="55">
        <v>0.01</v>
      </c>
      <c r="G126" s="55">
        <v>0.05</v>
      </c>
      <c r="H126" s="56"/>
      <c r="I126" s="57">
        <v>6.0000000000000005E-2</v>
      </c>
      <c r="J126" s="1"/>
      <c r="K126" s="1"/>
    </row>
    <row r="127" spans="1:11" ht="20.100000000000001" customHeight="1">
      <c r="A127" s="306" t="s">
        <v>3165</v>
      </c>
      <c r="B127" s="307"/>
      <c r="C127" s="53" t="s">
        <v>3166</v>
      </c>
      <c r="D127" s="54" t="s">
        <v>48</v>
      </c>
      <c r="E127" s="56"/>
      <c r="F127" s="55">
        <v>0.08</v>
      </c>
      <c r="G127" s="55">
        <v>0.08</v>
      </c>
      <c r="H127" s="55">
        <v>0.04</v>
      </c>
      <c r="I127" s="57">
        <v>0.2</v>
      </c>
      <c r="J127" s="1"/>
      <c r="K127" s="1"/>
    </row>
    <row r="128" spans="1:11" ht="20.100000000000001" customHeight="1">
      <c r="A128" s="306" t="s">
        <v>2727</v>
      </c>
      <c r="B128" s="307"/>
      <c r="C128" s="53" t="s">
        <v>2728</v>
      </c>
      <c r="D128" s="54" t="s">
        <v>48</v>
      </c>
      <c r="E128" s="55">
        <v>1.85</v>
      </c>
      <c r="F128" s="55">
        <v>5.36</v>
      </c>
      <c r="G128" s="55">
        <v>2.83</v>
      </c>
      <c r="H128" s="55">
        <v>0.8</v>
      </c>
      <c r="I128" s="57">
        <v>10.840000000000002</v>
      </c>
      <c r="J128" s="1"/>
      <c r="K128" s="1"/>
    </row>
    <row r="129" spans="1:11" ht="20.100000000000001" customHeight="1">
      <c r="A129" s="306" t="s">
        <v>3231</v>
      </c>
      <c r="B129" s="307"/>
      <c r="C129" s="53" t="s">
        <v>3232</v>
      </c>
      <c r="D129" s="54" t="s">
        <v>48</v>
      </c>
      <c r="E129" s="56"/>
      <c r="F129" s="56"/>
      <c r="G129" s="56"/>
      <c r="H129" s="55">
        <v>0.1</v>
      </c>
      <c r="I129" s="57">
        <v>0.1</v>
      </c>
      <c r="J129" s="1"/>
      <c r="K129" s="1"/>
    </row>
    <row r="130" spans="1:11" ht="12" customHeight="1">
      <c r="A130" s="306" t="s">
        <v>2603</v>
      </c>
      <c r="B130" s="307"/>
      <c r="C130" s="53" t="s">
        <v>2604</v>
      </c>
      <c r="D130" s="54" t="s">
        <v>15</v>
      </c>
      <c r="E130" s="55">
        <v>24.81</v>
      </c>
      <c r="F130" s="55">
        <v>390.53</v>
      </c>
      <c r="G130" s="55">
        <v>231.15</v>
      </c>
      <c r="H130" s="55">
        <v>62.1</v>
      </c>
      <c r="I130" s="57">
        <v>708.59</v>
      </c>
      <c r="J130" s="1"/>
      <c r="K130" s="1"/>
    </row>
    <row r="131" spans="1:11" ht="12" customHeight="1">
      <c r="A131" s="306" t="s">
        <v>2687</v>
      </c>
      <c r="B131" s="307"/>
      <c r="C131" s="53" t="s">
        <v>2688</v>
      </c>
      <c r="D131" s="54" t="s">
        <v>15</v>
      </c>
      <c r="E131" s="55">
        <v>15.05</v>
      </c>
      <c r="F131" s="55">
        <v>62.78</v>
      </c>
      <c r="G131" s="55">
        <v>32.450000000000003</v>
      </c>
      <c r="H131" s="55">
        <v>12.51</v>
      </c>
      <c r="I131" s="57">
        <v>122.79</v>
      </c>
      <c r="J131" s="1"/>
      <c r="K131" s="1"/>
    </row>
    <row r="132" spans="1:11" ht="12" customHeight="1">
      <c r="A132" s="306" t="s">
        <v>2640</v>
      </c>
      <c r="B132" s="307"/>
      <c r="C132" s="53" t="s">
        <v>2641</v>
      </c>
      <c r="D132" s="54" t="s">
        <v>15</v>
      </c>
      <c r="E132" s="56"/>
      <c r="F132" s="55">
        <v>254.77</v>
      </c>
      <c r="G132" s="55">
        <v>21.66</v>
      </c>
      <c r="H132" s="56"/>
      <c r="I132" s="57">
        <v>276.43</v>
      </c>
      <c r="J132" s="1"/>
      <c r="K132" s="1"/>
    </row>
    <row r="133" spans="1:11" ht="20.100000000000001" customHeight="1">
      <c r="A133" s="306" t="s">
        <v>2660</v>
      </c>
      <c r="B133" s="307"/>
      <c r="C133" s="53" t="s">
        <v>2661</v>
      </c>
      <c r="D133" s="54" t="s">
        <v>75</v>
      </c>
      <c r="E133" s="55">
        <v>114.56</v>
      </c>
      <c r="F133" s="55">
        <v>171.84</v>
      </c>
      <c r="G133" s="56"/>
      <c r="H133" s="56"/>
      <c r="I133" s="57">
        <v>286.39999999999998</v>
      </c>
      <c r="J133" s="1"/>
      <c r="K133" s="1"/>
    </row>
    <row r="134" spans="1:11" ht="12" customHeight="1">
      <c r="A134" s="306" t="s">
        <v>2597</v>
      </c>
      <c r="B134" s="307"/>
      <c r="C134" s="53" t="s">
        <v>2598</v>
      </c>
      <c r="D134" s="54" t="s">
        <v>15</v>
      </c>
      <c r="E134" s="56"/>
      <c r="F134" s="55">
        <v>457.34</v>
      </c>
      <c r="G134" s="55">
        <v>304.88</v>
      </c>
      <c r="H134" s="55">
        <v>13.59</v>
      </c>
      <c r="I134" s="57">
        <v>775.81000000000006</v>
      </c>
      <c r="J134" s="1"/>
      <c r="K134" s="1"/>
    </row>
    <row r="135" spans="1:11" ht="12" customHeight="1">
      <c r="A135" s="306" t="s">
        <v>2845</v>
      </c>
      <c r="B135" s="307"/>
      <c r="C135" s="53" t="s">
        <v>2846</v>
      </c>
      <c r="D135" s="54" t="s">
        <v>75</v>
      </c>
      <c r="E135" s="56"/>
      <c r="F135" s="55">
        <v>3.11</v>
      </c>
      <c r="G135" s="55">
        <v>11.01</v>
      </c>
      <c r="H135" s="55">
        <v>1.53</v>
      </c>
      <c r="I135" s="57">
        <v>15.649999999999999</v>
      </c>
      <c r="J135" s="1"/>
      <c r="K135" s="1"/>
    </row>
    <row r="136" spans="1:11" ht="27.95" customHeight="1">
      <c r="A136" s="306" t="s">
        <v>2713</v>
      </c>
      <c r="B136" s="307"/>
      <c r="C136" s="53" t="s">
        <v>2714</v>
      </c>
      <c r="D136" s="54" t="s">
        <v>75</v>
      </c>
      <c r="E136" s="56"/>
      <c r="F136" s="55">
        <v>1422.84</v>
      </c>
      <c r="G136" s="55">
        <v>990.05</v>
      </c>
      <c r="H136" s="55">
        <v>7.32</v>
      </c>
      <c r="I136" s="57">
        <v>2420.21</v>
      </c>
      <c r="J136" s="1"/>
      <c r="K136" s="1"/>
    </row>
    <row r="137" spans="1:11" ht="27.95" customHeight="1">
      <c r="A137" s="306" t="s">
        <v>2689</v>
      </c>
      <c r="B137" s="307"/>
      <c r="C137" s="53" t="s">
        <v>2690</v>
      </c>
      <c r="D137" s="54" t="s">
        <v>28</v>
      </c>
      <c r="E137" s="56"/>
      <c r="F137" s="56"/>
      <c r="G137" s="56"/>
      <c r="H137" s="55">
        <v>4.63</v>
      </c>
      <c r="I137" s="57">
        <v>4.63</v>
      </c>
      <c r="J137" s="1"/>
      <c r="K137" s="1"/>
    </row>
    <row r="138" spans="1:11" ht="12" customHeight="1">
      <c r="A138" s="306" t="s">
        <v>2992</v>
      </c>
      <c r="B138" s="307"/>
      <c r="C138" s="53" t="s">
        <v>2993</v>
      </c>
      <c r="D138" s="54" t="s">
        <v>75</v>
      </c>
      <c r="E138" s="55">
        <v>9.11</v>
      </c>
      <c r="F138" s="55">
        <v>0.2</v>
      </c>
      <c r="G138" s="56"/>
      <c r="H138" s="56"/>
      <c r="I138" s="57">
        <v>9.3099999999999987</v>
      </c>
      <c r="J138" s="1"/>
      <c r="K138" s="1"/>
    </row>
    <row r="139" spans="1:11" ht="12" customHeight="1">
      <c r="A139" s="306" t="s">
        <v>3269</v>
      </c>
      <c r="B139" s="307"/>
      <c r="C139" s="53" t="s">
        <v>3270</v>
      </c>
      <c r="D139" s="54" t="s">
        <v>75</v>
      </c>
      <c r="E139" s="55">
        <v>0.52</v>
      </c>
      <c r="F139" s="56"/>
      <c r="G139" s="56"/>
      <c r="H139" s="56"/>
      <c r="I139" s="57">
        <v>0.52</v>
      </c>
      <c r="J139" s="1"/>
      <c r="K139" s="1"/>
    </row>
    <row r="140" spans="1:11" ht="12" customHeight="1">
      <c r="A140" s="306" t="s">
        <v>2966</v>
      </c>
      <c r="B140" s="307"/>
      <c r="C140" s="53" t="s">
        <v>2967</v>
      </c>
      <c r="D140" s="54" t="s">
        <v>75</v>
      </c>
      <c r="E140" s="55">
        <v>4.49</v>
      </c>
      <c r="F140" s="55">
        <v>7.15</v>
      </c>
      <c r="G140" s="56"/>
      <c r="H140" s="55">
        <v>0.24</v>
      </c>
      <c r="I140" s="57">
        <v>11.88</v>
      </c>
      <c r="J140" s="1"/>
      <c r="K140" s="1"/>
    </row>
    <row r="141" spans="1:11" ht="12" customHeight="1">
      <c r="A141" s="306" t="s">
        <v>3343</v>
      </c>
      <c r="B141" s="307"/>
      <c r="C141" s="53" t="s">
        <v>3344</v>
      </c>
      <c r="D141" s="54" t="s">
        <v>75</v>
      </c>
      <c r="E141" s="56"/>
      <c r="F141" s="56"/>
      <c r="G141" s="56"/>
      <c r="H141" s="55">
        <v>0.3</v>
      </c>
      <c r="I141" s="57">
        <v>0.3</v>
      </c>
      <c r="J141" s="1"/>
      <c r="K141" s="1"/>
    </row>
    <row r="142" spans="1:11" ht="12" customHeight="1">
      <c r="A142" s="306" t="s">
        <v>3387</v>
      </c>
      <c r="B142" s="307"/>
      <c r="C142" s="53" t="s">
        <v>3388</v>
      </c>
      <c r="D142" s="54" t="s">
        <v>75</v>
      </c>
      <c r="E142" s="56"/>
      <c r="F142" s="56"/>
      <c r="G142" s="56"/>
      <c r="H142" s="55">
        <v>0.1</v>
      </c>
      <c r="I142" s="57">
        <v>0.1</v>
      </c>
      <c r="J142" s="1"/>
      <c r="K142" s="1"/>
    </row>
    <row r="143" spans="1:11" ht="20.100000000000001" customHeight="1">
      <c r="A143" s="306" t="s">
        <v>2986</v>
      </c>
      <c r="B143" s="307"/>
      <c r="C143" s="53" t="s">
        <v>2987</v>
      </c>
      <c r="D143" s="54" t="s">
        <v>35</v>
      </c>
      <c r="E143" s="56"/>
      <c r="F143" s="55">
        <v>2</v>
      </c>
      <c r="G143" s="55">
        <v>7</v>
      </c>
      <c r="H143" s="55">
        <v>1</v>
      </c>
      <c r="I143" s="57">
        <v>10</v>
      </c>
      <c r="J143" s="1"/>
      <c r="K143" s="1"/>
    </row>
    <row r="144" spans="1:11" ht="20.100000000000001" customHeight="1">
      <c r="A144" s="306" t="s">
        <v>3351</v>
      </c>
      <c r="B144" s="307"/>
      <c r="C144" s="53" t="s">
        <v>3352</v>
      </c>
      <c r="D144" s="54" t="s">
        <v>75</v>
      </c>
      <c r="E144" s="55">
        <v>0.02</v>
      </c>
      <c r="F144" s="55">
        <v>0.03</v>
      </c>
      <c r="G144" s="56"/>
      <c r="H144" s="56"/>
      <c r="I144" s="57">
        <v>0.05</v>
      </c>
      <c r="J144" s="1"/>
      <c r="K144" s="1"/>
    </row>
    <row r="145" spans="1:11" ht="12" customHeight="1">
      <c r="A145" s="306" t="s">
        <v>3022</v>
      </c>
      <c r="B145" s="307"/>
      <c r="C145" s="53" t="s">
        <v>3023</v>
      </c>
      <c r="D145" s="54" t="s">
        <v>2686</v>
      </c>
      <c r="E145" s="56"/>
      <c r="F145" s="55">
        <v>6.24</v>
      </c>
      <c r="G145" s="55">
        <v>4.16</v>
      </c>
      <c r="H145" s="55">
        <v>0.16</v>
      </c>
      <c r="I145" s="57">
        <v>10.56</v>
      </c>
      <c r="J145" s="1"/>
      <c r="K145" s="1"/>
    </row>
    <row r="146" spans="1:11" ht="20.100000000000001" customHeight="1">
      <c r="A146" s="306" t="s">
        <v>2833</v>
      </c>
      <c r="B146" s="307"/>
      <c r="C146" s="53" t="s">
        <v>2834</v>
      </c>
      <c r="D146" s="54" t="s">
        <v>35</v>
      </c>
      <c r="E146" s="56"/>
      <c r="F146" s="55">
        <v>1.8</v>
      </c>
      <c r="G146" s="55">
        <v>6.3</v>
      </c>
      <c r="H146" s="55">
        <v>0.9</v>
      </c>
      <c r="I146" s="57">
        <v>9</v>
      </c>
      <c r="J146" s="1"/>
      <c r="K146" s="1"/>
    </row>
    <row r="147" spans="1:11" ht="20.100000000000001" customHeight="1">
      <c r="A147" s="306" t="s">
        <v>2932</v>
      </c>
      <c r="B147" s="307"/>
      <c r="C147" s="53" t="s">
        <v>2933</v>
      </c>
      <c r="D147" s="54" t="s">
        <v>35</v>
      </c>
      <c r="E147" s="56"/>
      <c r="F147" s="55">
        <v>1</v>
      </c>
      <c r="G147" s="55">
        <v>3.5</v>
      </c>
      <c r="H147" s="55">
        <v>0.5</v>
      </c>
      <c r="I147" s="57">
        <v>5</v>
      </c>
      <c r="J147" s="1"/>
      <c r="K147" s="1"/>
    </row>
    <row r="148" spans="1:11" ht="20.100000000000001" customHeight="1">
      <c r="A148" s="306" t="s">
        <v>2883</v>
      </c>
      <c r="B148" s="307"/>
      <c r="C148" s="53" t="s">
        <v>2884</v>
      </c>
      <c r="D148" s="54" t="s">
        <v>2686</v>
      </c>
      <c r="E148" s="56"/>
      <c r="F148" s="55">
        <v>41.75</v>
      </c>
      <c r="G148" s="55">
        <v>27.84</v>
      </c>
      <c r="H148" s="56"/>
      <c r="I148" s="57">
        <v>69.59</v>
      </c>
      <c r="J148" s="1"/>
      <c r="K148" s="1"/>
    </row>
    <row r="149" spans="1:11" ht="12" customHeight="1">
      <c r="A149" s="306" t="s">
        <v>2591</v>
      </c>
      <c r="B149" s="307"/>
      <c r="C149" s="53" t="s">
        <v>2592</v>
      </c>
      <c r="D149" s="54" t="s">
        <v>15</v>
      </c>
      <c r="E149" s="55">
        <v>128.55000000000001</v>
      </c>
      <c r="F149" s="55">
        <v>687.88</v>
      </c>
      <c r="G149" s="55">
        <v>475.86</v>
      </c>
      <c r="H149" s="55">
        <v>227.71</v>
      </c>
      <c r="I149" s="57">
        <v>1520</v>
      </c>
      <c r="J149" s="1"/>
      <c r="K149" s="1"/>
    </row>
    <row r="150" spans="1:11" ht="12" customHeight="1">
      <c r="A150" s="306" t="s">
        <v>2976</v>
      </c>
      <c r="B150" s="307"/>
      <c r="C150" s="53" t="s">
        <v>2977</v>
      </c>
      <c r="D150" s="54" t="s">
        <v>15</v>
      </c>
      <c r="E150" s="55">
        <v>6.96</v>
      </c>
      <c r="F150" s="55">
        <v>10.88</v>
      </c>
      <c r="G150" s="55">
        <v>1.19</v>
      </c>
      <c r="H150" s="55">
        <v>1.49</v>
      </c>
      <c r="I150" s="57">
        <v>20.52</v>
      </c>
      <c r="J150" s="1"/>
      <c r="K150" s="1"/>
    </row>
    <row r="151" spans="1:11" ht="12" customHeight="1">
      <c r="A151" s="306" t="s">
        <v>2746</v>
      </c>
      <c r="B151" s="307"/>
      <c r="C151" s="53" t="s">
        <v>2747</v>
      </c>
      <c r="D151" s="54" t="s">
        <v>15</v>
      </c>
      <c r="E151" s="55">
        <v>58.35</v>
      </c>
      <c r="F151" s="55">
        <v>28.19</v>
      </c>
      <c r="G151" s="55">
        <v>1.48</v>
      </c>
      <c r="H151" s="55">
        <v>8.02</v>
      </c>
      <c r="I151" s="57">
        <v>96.04</v>
      </c>
      <c r="J151" s="1"/>
      <c r="K151" s="1"/>
    </row>
    <row r="152" spans="1:11" ht="20.100000000000001" customHeight="1">
      <c r="A152" s="306" t="s">
        <v>3059</v>
      </c>
      <c r="B152" s="307"/>
      <c r="C152" s="53" t="s">
        <v>3060</v>
      </c>
      <c r="D152" s="54" t="s">
        <v>35</v>
      </c>
      <c r="E152" s="56"/>
      <c r="F152" s="55">
        <v>2.4</v>
      </c>
      <c r="G152" s="55">
        <v>8.4</v>
      </c>
      <c r="H152" s="55">
        <v>1.2</v>
      </c>
      <c r="I152" s="57">
        <v>12</v>
      </c>
      <c r="J152" s="1"/>
      <c r="K152" s="1"/>
    </row>
    <row r="153" spans="1:11" ht="20.100000000000001" customHeight="1">
      <c r="A153" s="306" t="s">
        <v>3107</v>
      </c>
      <c r="B153" s="307"/>
      <c r="C153" s="53" t="s">
        <v>3108</v>
      </c>
      <c r="D153" s="54" t="s">
        <v>35</v>
      </c>
      <c r="E153" s="56"/>
      <c r="F153" s="55">
        <v>3.4</v>
      </c>
      <c r="G153" s="55">
        <v>11.9</v>
      </c>
      <c r="H153" s="55">
        <v>1.7</v>
      </c>
      <c r="I153" s="57">
        <v>17</v>
      </c>
      <c r="J153" s="1"/>
      <c r="K153" s="1"/>
    </row>
    <row r="154" spans="1:11" ht="27.95" customHeight="1">
      <c r="A154" s="306" t="s">
        <v>3239</v>
      </c>
      <c r="B154" s="307"/>
      <c r="C154" s="53" t="s">
        <v>3240</v>
      </c>
      <c r="D154" s="54" t="s">
        <v>35</v>
      </c>
      <c r="E154" s="56"/>
      <c r="F154" s="55">
        <v>0.4</v>
      </c>
      <c r="G154" s="55">
        <v>1.4</v>
      </c>
      <c r="H154" s="55">
        <v>0.2</v>
      </c>
      <c r="I154" s="57">
        <v>1.9999999999999998</v>
      </c>
      <c r="J154" s="1"/>
      <c r="K154" s="1"/>
    </row>
    <row r="155" spans="1:11" ht="12" customHeight="1">
      <c r="A155" s="306" t="s">
        <v>3197</v>
      </c>
      <c r="B155" s="307"/>
      <c r="C155" s="53" t="s">
        <v>3198</v>
      </c>
      <c r="D155" s="54" t="s">
        <v>35</v>
      </c>
      <c r="E155" s="56"/>
      <c r="F155" s="55">
        <v>0.4</v>
      </c>
      <c r="G155" s="55">
        <v>1.4</v>
      </c>
      <c r="H155" s="55">
        <v>0.2</v>
      </c>
      <c r="I155" s="57">
        <v>1.9999999999999998</v>
      </c>
      <c r="J155" s="1"/>
      <c r="K155" s="1"/>
    </row>
    <row r="156" spans="1:11" ht="20.100000000000001" customHeight="1">
      <c r="A156" s="306" t="s">
        <v>3061</v>
      </c>
      <c r="B156" s="307"/>
      <c r="C156" s="53" t="s">
        <v>3062</v>
      </c>
      <c r="D156" s="54" t="s">
        <v>35</v>
      </c>
      <c r="E156" s="56"/>
      <c r="F156" s="55">
        <v>2.6</v>
      </c>
      <c r="G156" s="55">
        <v>9.1</v>
      </c>
      <c r="H156" s="55">
        <v>1.3</v>
      </c>
      <c r="I156" s="57">
        <v>13</v>
      </c>
      <c r="J156" s="1"/>
      <c r="K156" s="1"/>
    </row>
    <row r="157" spans="1:11" ht="20.100000000000001" customHeight="1">
      <c r="A157" s="306" t="s">
        <v>3263</v>
      </c>
      <c r="B157" s="307"/>
      <c r="C157" s="53" t="s">
        <v>3264</v>
      </c>
      <c r="D157" s="54" t="s">
        <v>35</v>
      </c>
      <c r="E157" s="56"/>
      <c r="F157" s="55">
        <v>0.8</v>
      </c>
      <c r="G157" s="55">
        <v>2.8</v>
      </c>
      <c r="H157" s="55">
        <v>0.4</v>
      </c>
      <c r="I157" s="57">
        <v>3.9999999999999996</v>
      </c>
      <c r="J157" s="1"/>
      <c r="K157" s="1"/>
    </row>
    <row r="158" spans="1:11" ht="20.100000000000001" customHeight="1">
      <c r="A158" s="306" t="s">
        <v>3111</v>
      </c>
      <c r="B158" s="307"/>
      <c r="C158" s="53" t="s">
        <v>3112</v>
      </c>
      <c r="D158" s="54" t="s">
        <v>35</v>
      </c>
      <c r="E158" s="56"/>
      <c r="F158" s="55">
        <v>0.2</v>
      </c>
      <c r="G158" s="55">
        <v>0.7</v>
      </c>
      <c r="H158" s="55">
        <v>0.1</v>
      </c>
      <c r="I158" s="57">
        <v>0.99999999999999989</v>
      </c>
      <c r="J158" s="1"/>
      <c r="K158" s="1"/>
    </row>
    <row r="159" spans="1:11" ht="27.95" customHeight="1">
      <c r="A159" s="306" t="s">
        <v>2648</v>
      </c>
      <c r="B159" s="307"/>
      <c r="C159" s="53" t="s">
        <v>2649</v>
      </c>
      <c r="D159" s="54" t="s">
        <v>93</v>
      </c>
      <c r="E159" s="55">
        <v>72.099999999999994</v>
      </c>
      <c r="F159" s="55">
        <v>121.95</v>
      </c>
      <c r="G159" s="56"/>
      <c r="H159" s="55">
        <v>30.57</v>
      </c>
      <c r="I159" s="57">
        <v>224.62</v>
      </c>
      <c r="J159" s="1"/>
      <c r="K159" s="1"/>
    </row>
    <row r="160" spans="1:11" ht="27.95" customHeight="1">
      <c r="A160" s="306" t="s">
        <v>2752</v>
      </c>
      <c r="B160" s="307"/>
      <c r="C160" s="53" t="s">
        <v>2753</v>
      </c>
      <c r="D160" s="54" t="s">
        <v>93</v>
      </c>
      <c r="E160" s="55">
        <v>30.68</v>
      </c>
      <c r="F160" s="55">
        <v>17.22</v>
      </c>
      <c r="G160" s="56"/>
      <c r="H160" s="55">
        <v>18.510000000000002</v>
      </c>
      <c r="I160" s="57">
        <v>66.41</v>
      </c>
      <c r="J160" s="1"/>
      <c r="K160" s="1"/>
    </row>
    <row r="161" spans="1:11" ht="20.100000000000001" customHeight="1">
      <c r="A161" s="306" t="s">
        <v>3407</v>
      </c>
      <c r="B161" s="307"/>
      <c r="C161" s="53" t="s">
        <v>3408</v>
      </c>
      <c r="D161" s="54" t="s">
        <v>93</v>
      </c>
      <c r="E161" s="56"/>
      <c r="F161" s="55">
        <v>0.01</v>
      </c>
      <c r="G161" s="55">
        <v>0.04</v>
      </c>
      <c r="H161" s="56"/>
      <c r="I161" s="57">
        <v>0.05</v>
      </c>
      <c r="J161" s="1"/>
      <c r="K161" s="1"/>
    </row>
    <row r="162" spans="1:11" ht="20.100000000000001" customHeight="1">
      <c r="A162" s="306" t="s">
        <v>3215</v>
      </c>
      <c r="B162" s="307"/>
      <c r="C162" s="53" t="s">
        <v>3216</v>
      </c>
      <c r="D162" s="54" t="s">
        <v>35</v>
      </c>
      <c r="E162" s="56"/>
      <c r="F162" s="55">
        <v>0.31</v>
      </c>
      <c r="G162" s="55">
        <v>1.1100000000000001</v>
      </c>
      <c r="H162" s="55">
        <v>0.15</v>
      </c>
      <c r="I162" s="57">
        <v>1.57</v>
      </c>
      <c r="J162" s="1"/>
      <c r="K162" s="1"/>
    </row>
    <row r="163" spans="1:11" ht="20.100000000000001" customHeight="1">
      <c r="A163" s="306" t="s">
        <v>3399</v>
      </c>
      <c r="B163" s="307"/>
      <c r="C163" s="53" t="s">
        <v>3400</v>
      </c>
      <c r="D163" s="54" t="s">
        <v>35</v>
      </c>
      <c r="E163" s="56"/>
      <c r="F163" s="55">
        <v>0.03</v>
      </c>
      <c r="G163" s="55">
        <v>0.11</v>
      </c>
      <c r="H163" s="55">
        <v>0.01</v>
      </c>
      <c r="I163" s="57">
        <v>0.15000000000000002</v>
      </c>
      <c r="J163" s="1"/>
      <c r="K163" s="1"/>
    </row>
    <row r="164" spans="1:11" ht="20.100000000000001" customHeight="1">
      <c r="A164" s="306" t="s">
        <v>3277</v>
      </c>
      <c r="B164" s="307"/>
      <c r="C164" s="53" t="s">
        <v>3278</v>
      </c>
      <c r="D164" s="54" t="s">
        <v>35</v>
      </c>
      <c r="E164" s="56"/>
      <c r="F164" s="55">
        <v>0.63</v>
      </c>
      <c r="G164" s="55">
        <v>2.2000000000000002</v>
      </c>
      <c r="H164" s="55">
        <v>0.31</v>
      </c>
      <c r="I164" s="57">
        <v>3.14</v>
      </c>
      <c r="J164" s="1"/>
      <c r="K164" s="1"/>
    </row>
    <row r="165" spans="1:11" ht="20.100000000000001" customHeight="1">
      <c r="A165" s="306" t="s">
        <v>3085</v>
      </c>
      <c r="B165" s="307"/>
      <c r="C165" s="53" t="s">
        <v>3086</v>
      </c>
      <c r="D165" s="54" t="s">
        <v>35</v>
      </c>
      <c r="E165" s="56"/>
      <c r="F165" s="55">
        <v>1.5</v>
      </c>
      <c r="G165" s="55">
        <v>5.25</v>
      </c>
      <c r="H165" s="55">
        <v>0.75</v>
      </c>
      <c r="I165" s="57">
        <v>7.5</v>
      </c>
      <c r="J165" s="1"/>
      <c r="K165" s="1"/>
    </row>
    <row r="166" spans="1:11" ht="20.100000000000001" customHeight="1">
      <c r="A166" s="306" t="s">
        <v>3395</v>
      </c>
      <c r="B166" s="307"/>
      <c r="C166" s="53" t="s">
        <v>3396</v>
      </c>
      <c r="D166" s="54" t="s">
        <v>35</v>
      </c>
      <c r="E166" s="56"/>
      <c r="F166" s="55">
        <v>0.03</v>
      </c>
      <c r="G166" s="55">
        <v>0.12</v>
      </c>
      <c r="H166" s="55">
        <v>0.01</v>
      </c>
      <c r="I166" s="57">
        <v>0.16</v>
      </c>
      <c r="J166" s="1"/>
      <c r="K166" s="1"/>
    </row>
    <row r="167" spans="1:11" ht="20.100000000000001" customHeight="1">
      <c r="A167" s="306" t="s">
        <v>3177</v>
      </c>
      <c r="B167" s="307"/>
      <c r="C167" s="53" t="s">
        <v>3178</v>
      </c>
      <c r="D167" s="54" t="s">
        <v>35</v>
      </c>
      <c r="E167" s="56"/>
      <c r="F167" s="55">
        <v>1.05</v>
      </c>
      <c r="G167" s="55">
        <v>3.7</v>
      </c>
      <c r="H167" s="55">
        <v>0.52</v>
      </c>
      <c r="I167" s="57">
        <v>5.27</v>
      </c>
      <c r="J167" s="1"/>
      <c r="K167" s="1"/>
    </row>
    <row r="168" spans="1:11" ht="27.95" customHeight="1">
      <c r="A168" s="306" t="s">
        <v>3299</v>
      </c>
      <c r="B168" s="307"/>
      <c r="C168" s="53" t="s">
        <v>3300</v>
      </c>
      <c r="D168" s="54" t="s">
        <v>35</v>
      </c>
      <c r="E168" s="56"/>
      <c r="F168" s="55">
        <v>0.19</v>
      </c>
      <c r="G168" s="55">
        <v>0.69</v>
      </c>
      <c r="H168" s="55">
        <v>0.09</v>
      </c>
      <c r="I168" s="57">
        <v>0.96999999999999986</v>
      </c>
      <c r="J168" s="1"/>
      <c r="K168" s="1"/>
    </row>
    <row r="169" spans="1:11" ht="20.100000000000001" customHeight="1">
      <c r="A169" s="306" t="s">
        <v>3401</v>
      </c>
      <c r="B169" s="307"/>
      <c r="C169" s="53" t="s">
        <v>3402</v>
      </c>
      <c r="D169" s="54" t="s">
        <v>35</v>
      </c>
      <c r="E169" s="56"/>
      <c r="F169" s="55">
        <v>0.15</v>
      </c>
      <c r="G169" s="55">
        <v>0.53</v>
      </c>
      <c r="H169" s="55">
        <v>7.0000000000000007E-2</v>
      </c>
      <c r="I169" s="57">
        <v>0.75</v>
      </c>
      <c r="J169" s="1"/>
      <c r="K169" s="1"/>
    </row>
    <row r="170" spans="1:11" ht="20.100000000000001" customHeight="1">
      <c r="A170" s="306" t="s">
        <v>3205</v>
      </c>
      <c r="B170" s="307"/>
      <c r="C170" s="53" t="s">
        <v>3206</v>
      </c>
      <c r="D170" s="54" t="s">
        <v>35</v>
      </c>
      <c r="E170" s="56"/>
      <c r="F170" s="55">
        <v>3.61</v>
      </c>
      <c r="G170" s="55">
        <v>12.65</v>
      </c>
      <c r="H170" s="55">
        <v>1.8</v>
      </c>
      <c r="I170" s="57">
        <v>18.060000000000002</v>
      </c>
      <c r="J170" s="1"/>
      <c r="K170" s="1"/>
    </row>
    <row r="171" spans="1:11" ht="20.100000000000001" customHeight="1">
      <c r="A171" s="306" t="s">
        <v>3105</v>
      </c>
      <c r="B171" s="307"/>
      <c r="C171" s="53" t="s">
        <v>3106</v>
      </c>
      <c r="D171" s="54" t="s">
        <v>35</v>
      </c>
      <c r="E171" s="56"/>
      <c r="F171" s="55">
        <v>3.03</v>
      </c>
      <c r="G171" s="55">
        <v>10.61</v>
      </c>
      <c r="H171" s="55">
        <v>1.51</v>
      </c>
      <c r="I171" s="57">
        <v>15.149999999999999</v>
      </c>
      <c r="J171" s="1"/>
      <c r="K171" s="1"/>
    </row>
    <row r="172" spans="1:11" ht="20.100000000000001" customHeight="1">
      <c r="A172" s="306" t="s">
        <v>3283</v>
      </c>
      <c r="B172" s="307"/>
      <c r="C172" s="53" t="s">
        <v>3284</v>
      </c>
      <c r="D172" s="54" t="s">
        <v>35</v>
      </c>
      <c r="E172" s="56"/>
      <c r="F172" s="55">
        <v>0.2</v>
      </c>
      <c r="G172" s="55">
        <v>0.7</v>
      </c>
      <c r="H172" s="55">
        <v>0.1</v>
      </c>
      <c r="I172" s="57">
        <v>0.99999999999999989</v>
      </c>
      <c r="J172" s="1"/>
      <c r="K172" s="1"/>
    </row>
    <row r="173" spans="1:11" ht="27.95" customHeight="1">
      <c r="A173" s="306" t="s">
        <v>2735</v>
      </c>
      <c r="B173" s="307"/>
      <c r="C173" s="53" t="s">
        <v>2736</v>
      </c>
      <c r="D173" s="54" t="s">
        <v>28</v>
      </c>
      <c r="E173" s="56"/>
      <c r="F173" s="55">
        <v>20.79</v>
      </c>
      <c r="G173" s="55">
        <v>13.89</v>
      </c>
      <c r="H173" s="55">
        <v>0.04</v>
      </c>
      <c r="I173" s="57">
        <v>34.72</v>
      </c>
      <c r="J173" s="1"/>
      <c r="K173" s="1"/>
    </row>
    <row r="174" spans="1:11" ht="36" customHeight="1">
      <c r="A174" s="306" t="s">
        <v>2623</v>
      </c>
      <c r="B174" s="307"/>
      <c r="C174" s="53" t="s">
        <v>2624</v>
      </c>
      <c r="D174" s="54" t="s">
        <v>2625</v>
      </c>
      <c r="E174" s="55">
        <v>1.58</v>
      </c>
      <c r="F174" s="55">
        <v>2.38</v>
      </c>
      <c r="G174" s="56"/>
      <c r="H174" s="56"/>
      <c r="I174" s="57">
        <v>3.96</v>
      </c>
      <c r="J174" s="1"/>
      <c r="K174" s="1"/>
    </row>
    <row r="175" spans="1:11" ht="20.100000000000001" customHeight="1">
      <c r="A175" s="306" t="s">
        <v>3079</v>
      </c>
      <c r="B175" s="307"/>
      <c r="C175" s="53" t="s">
        <v>3080</v>
      </c>
      <c r="D175" s="54" t="s">
        <v>35</v>
      </c>
      <c r="E175" s="55">
        <v>7.92</v>
      </c>
      <c r="F175" s="55">
        <v>11.88</v>
      </c>
      <c r="G175" s="56"/>
      <c r="H175" s="56"/>
      <c r="I175" s="57">
        <v>19.8</v>
      </c>
      <c r="J175" s="1"/>
      <c r="K175" s="1"/>
    </row>
    <row r="176" spans="1:11" ht="27.95" customHeight="1">
      <c r="A176" s="306" t="s">
        <v>2607</v>
      </c>
      <c r="B176" s="307"/>
      <c r="C176" s="53" t="s">
        <v>2608</v>
      </c>
      <c r="D176" s="54" t="s">
        <v>28</v>
      </c>
      <c r="E176" s="55">
        <v>122.81</v>
      </c>
      <c r="F176" s="56"/>
      <c r="G176" s="56"/>
      <c r="H176" s="56"/>
      <c r="I176" s="57">
        <v>122.81</v>
      </c>
      <c r="J176" s="1"/>
      <c r="K176" s="1"/>
    </row>
    <row r="177" spans="1:11" ht="20.100000000000001" customHeight="1">
      <c r="A177" s="306" t="s">
        <v>2668</v>
      </c>
      <c r="B177" s="307"/>
      <c r="C177" s="53" t="s">
        <v>2669</v>
      </c>
      <c r="D177" s="54" t="s">
        <v>35</v>
      </c>
      <c r="E177" s="56"/>
      <c r="F177" s="55">
        <v>803.85</v>
      </c>
      <c r="G177" s="55">
        <v>2512.56</v>
      </c>
      <c r="H177" s="55">
        <v>429.28</v>
      </c>
      <c r="I177" s="57">
        <v>3745.6899999999996</v>
      </c>
      <c r="J177" s="1"/>
      <c r="K177" s="1"/>
    </row>
    <row r="178" spans="1:11" ht="20.100000000000001" customHeight="1">
      <c r="A178" s="306" t="s">
        <v>2775</v>
      </c>
      <c r="B178" s="307"/>
      <c r="C178" s="53" t="s">
        <v>2776</v>
      </c>
      <c r="D178" s="54" t="s">
        <v>2625</v>
      </c>
      <c r="E178" s="55">
        <v>0.17</v>
      </c>
      <c r="F178" s="55">
        <v>0.62</v>
      </c>
      <c r="G178" s="56"/>
      <c r="H178" s="55">
        <v>0.08</v>
      </c>
      <c r="I178" s="57">
        <v>0.87</v>
      </c>
      <c r="J178" s="1"/>
      <c r="K178" s="1"/>
    </row>
    <row r="179" spans="1:11" ht="20.100000000000001" customHeight="1">
      <c r="A179" s="306" t="s">
        <v>2922</v>
      </c>
      <c r="B179" s="307"/>
      <c r="C179" s="53" t="s">
        <v>2923</v>
      </c>
      <c r="D179" s="54" t="s">
        <v>35</v>
      </c>
      <c r="E179" s="56"/>
      <c r="F179" s="56"/>
      <c r="G179" s="55">
        <v>78.25</v>
      </c>
      <c r="H179" s="55">
        <v>19.559999999999999</v>
      </c>
      <c r="I179" s="57">
        <v>97.81</v>
      </c>
      <c r="J179" s="1"/>
      <c r="K179" s="1"/>
    </row>
    <row r="180" spans="1:11" ht="20.100000000000001" customHeight="1">
      <c r="A180" s="306" t="s">
        <v>2781</v>
      </c>
      <c r="B180" s="307"/>
      <c r="C180" s="53" t="s">
        <v>2782</v>
      </c>
      <c r="D180" s="54" t="s">
        <v>2686</v>
      </c>
      <c r="E180" s="56"/>
      <c r="F180" s="55">
        <v>20.22</v>
      </c>
      <c r="G180" s="55">
        <v>13.48</v>
      </c>
      <c r="H180" s="55">
        <v>0.5</v>
      </c>
      <c r="I180" s="57">
        <v>34.200000000000003</v>
      </c>
      <c r="J180" s="1"/>
      <c r="K180" s="1"/>
    </row>
    <row r="181" spans="1:11" ht="12" customHeight="1">
      <c r="A181" s="306" t="s">
        <v>2711</v>
      </c>
      <c r="B181" s="307"/>
      <c r="C181" s="53" t="s">
        <v>2712</v>
      </c>
      <c r="D181" s="54" t="s">
        <v>2686</v>
      </c>
      <c r="E181" s="56"/>
      <c r="F181" s="55">
        <v>42.22</v>
      </c>
      <c r="G181" s="55">
        <v>28.15</v>
      </c>
      <c r="H181" s="55">
        <v>1.18</v>
      </c>
      <c r="I181" s="57">
        <v>71.550000000000011</v>
      </c>
      <c r="J181" s="1"/>
      <c r="K181" s="1"/>
    </row>
    <row r="182" spans="1:11" ht="20.100000000000001" customHeight="1">
      <c r="A182" s="306" t="s">
        <v>2818</v>
      </c>
      <c r="B182" s="307"/>
      <c r="C182" s="53" t="s">
        <v>2819</v>
      </c>
      <c r="D182" s="54" t="s">
        <v>2686</v>
      </c>
      <c r="E182" s="56"/>
      <c r="F182" s="55">
        <v>37.81</v>
      </c>
      <c r="G182" s="55">
        <v>9.2899999999999991</v>
      </c>
      <c r="H182" s="55">
        <v>5.36</v>
      </c>
      <c r="I182" s="57">
        <v>52.46</v>
      </c>
      <c r="J182" s="1"/>
      <c r="K182" s="1"/>
    </row>
    <row r="183" spans="1:11" ht="12" customHeight="1">
      <c r="A183" s="306" t="s">
        <v>2980</v>
      </c>
      <c r="B183" s="307"/>
      <c r="C183" s="53" t="s">
        <v>2981</v>
      </c>
      <c r="D183" s="54" t="s">
        <v>2686</v>
      </c>
      <c r="E183" s="56"/>
      <c r="F183" s="55">
        <v>7.89</v>
      </c>
      <c r="G183" s="55">
        <v>5.26</v>
      </c>
      <c r="H183" s="56"/>
      <c r="I183" s="57">
        <v>13.149999999999999</v>
      </c>
      <c r="J183" s="1"/>
      <c r="K183" s="1"/>
    </row>
    <row r="184" spans="1:11" ht="12" customHeight="1">
      <c r="A184" s="306" t="s">
        <v>2723</v>
      </c>
      <c r="B184" s="307"/>
      <c r="C184" s="53" t="s">
        <v>2724</v>
      </c>
      <c r="D184" s="54" t="s">
        <v>2686</v>
      </c>
      <c r="E184" s="56"/>
      <c r="F184" s="55">
        <v>30.37</v>
      </c>
      <c r="G184" s="55">
        <v>20.87</v>
      </c>
      <c r="H184" s="55">
        <v>0.11</v>
      </c>
      <c r="I184" s="57">
        <v>51.35</v>
      </c>
      <c r="J184" s="1"/>
      <c r="K184" s="1"/>
    </row>
    <row r="185" spans="1:11" ht="12" customHeight="1">
      <c r="A185" s="306" t="s">
        <v>2684</v>
      </c>
      <c r="B185" s="307"/>
      <c r="C185" s="53" t="s">
        <v>2685</v>
      </c>
      <c r="D185" s="54" t="s">
        <v>2686</v>
      </c>
      <c r="E185" s="56"/>
      <c r="F185" s="55">
        <v>60.05</v>
      </c>
      <c r="G185" s="55">
        <v>40.03</v>
      </c>
      <c r="H185" s="56"/>
      <c r="I185" s="57">
        <v>100.08</v>
      </c>
      <c r="J185" s="1"/>
      <c r="K185" s="1"/>
    </row>
    <row r="186" spans="1:11" ht="27.95" customHeight="1">
      <c r="A186" s="306" t="s">
        <v>2950</v>
      </c>
      <c r="B186" s="307"/>
      <c r="C186" s="53" t="s">
        <v>2951</v>
      </c>
      <c r="D186" s="54" t="s">
        <v>35</v>
      </c>
      <c r="E186" s="56"/>
      <c r="F186" s="55">
        <v>20.94</v>
      </c>
      <c r="G186" s="55">
        <v>222.02</v>
      </c>
      <c r="H186" s="55">
        <v>47.65</v>
      </c>
      <c r="I186" s="57">
        <v>290.61</v>
      </c>
      <c r="J186" s="1"/>
      <c r="K186" s="1"/>
    </row>
    <row r="187" spans="1:11" ht="20.100000000000001" customHeight="1">
      <c r="A187" s="306" t="s">
        <v>3137</v>
      </c>
      <c r="B187" s="307"/>
      <c r="C187" s="53" t="s">
        <v>3138</v>
      </c>
      <c r="D187" s="54" t="s">
        <v>35</v>
      </c>
      <c r="E187" s="56"/>
      <c r="F187" s="55">
        <v>1</v>
      </c>
      <c r="G187" s="55">
        <v>3.5</v>
      </c>
      <c r="H187" s="55">
        <v>0.5</v>
      </c>
      <c r="I187" s="57">
        <v>5</v>
      </c>
      <c r="J187" s="1"/>
      <c r="K187" s="1"/>
    </row>
    <row r="188" spans="1:11" ht="20.100000000000001" customHeight="1">
      <c r="A188" s="306" t="s">
        <v>3163</v>
      </c>
      <c r="B188" s="307"/>
      <c r="C188" s="53" t="s">
        <v>3164</v>
      </c>
      <c r="D188" s="54" t="s">
        <v>93</v>
      </c>
      <c r="E188" s="56"/>
      <c r="F188" s="55">
        <v>1.77</v>
      </c>
      <c r="G188" s="55">
        <v>6.21</v>
      </c>
      <c r="H188" s="55">
        <v>0.88</v>
      </c>
      <c r="I188" s="57">
        <v>8.8600000000000012</v>
      </c>
      <c r="J188" s="1"/>
      <c r="K188" s="1"/>
    </row>
    <row r="189" spans="1:11" ht="20.100000000000001" customHeight="1">
      <c r="A189" s="306" t="s">
        <v>2982</v>
      </c>
      <c r="B189" s="307"/>
      <c r="C189" s="53" t="s">
        <v>2983</v>
      </c>
      <c r="D189" s="54" t="s">
        <v>93</v>
      </c>
      <c r="E189" s="56"/>
      <c r="F189" s="55">
        <v>3.36</v>
      </c>
      <c r="G189" s="55">
        <v>11.81</v>
      </c>
      <c r="H189" s="55">
        <v>1.67</v>
      </c>
      <c r="I189" s="57">
        <v>16.84</v>
      </c>
      <c r="J189" s="1"/>
      <c r="K189" s="1"/>
    </row>
    <row r="190" spans="1:11" ht="20.100000000000001" customHeight="1">
      <c r="A190" s="306" t="s">
        <v>3409</v>
      </c>
      <c r="B190" s="307"/>
      <c r="C190" s="53" t="s">
        <v>3410</v>
      </c>
      <c r="D190" s="54" t="s">
        <v>93</v>
      </c>
      <c r="E190" s="56"/>
      <c r="F190" s="56"/>
      <c r="G190" s="55">
        <v>0.01</v>
      </c>
      <c r="H190" s="56"/>
      <c r="I190" s="57">
        <v>0.01</v>
      </c>
      <c r="J190" s="1"/>
      <c r="K190" s="1"/>
    </row>
    <row r="191" spans="1:11" ht="20.100000000000001" customHeight="1">
      <c r="A191" s="306" t="s">
        <v>3043</v>
      </c>
      <c r="B191" s="307"/>
      <c r="C191" s="53" t="s">
        <v>3044</v>
      </c>
      <c r="D191" s="54" t="s">
        <v>93</v>
      </c>
      <c r="E191" s="56"/>
      <c r="F191" s="55">
        <v>3.64</v>
      </c>
      <c r="G191" s="55">
        <v>12.74</v>
      </c>
      <c r="H191" s="55">
        <v>1.82</v>
      </c>
      <c r="I191" s="57">
        <v>18.2</v>
      </c>
      <c r="J191" s="1"/>
      <c r="K191" s="1"/>
    </row>
    <row r="192" spans="1:11" ht="20.100000000000001" customHeight="1">
      <c r="A192" s="306" t="s">
        <v>2806</v>
      </c>
      <c r="B192" s="307"/>
      <c r="C192" s="53" t="s">
        <v>2807</v>
      </c>
      <c r="D192" s="54" t="s">
        <v>93</v>
      </c>
      <c r="E192" s="56"/>
      <c r="F192" s="55">
        <v>5.01</v>
      </c>
      <c r="G192" s="55">
        <v>17.53</v>
      </c>
      <c r="H192" s="55">
        <v>2.5</v>
      </c>
      <c r="I192" s="57">
        <v>25.04</v>
      </c>
      <c r="J192" s="1"/>
      <c r="K192" s="1"/>
    </row>
    <row r="193" spans="1:11" ht="12" customHeight="1">
      <c r="A193" s="306" t="s">
        <v>3193</v>
      </c>
      <c r="B193" s="307"/>
      <c r="C193" s="53" t="s">
        <v>3194</v>
      </c>
      <c r="D193" s="54" t="s">
        <v>93</v>
      </c>
      <c r="E193" s="56"/>
      <c r="F193" s="55">
        <v>2.0099999999999998</v>
      </c>
      <c r="G193" s="55">
        <v>7.04</v>
      </c>
      <c r="H193" s="55">
        <v>1</v>
      </c>
      <c r="I193" s="57">
        <v>10.050000000000001</v>
      </c>
      <c r="J193" s="1"/>
      <c r="K193" s="1"/>
    </row>
    <row r="194" spans="1:11" ht="12" customHeight="1">
      <c r="A194" s="306" t="s">
        <v>2960</v>
      </c>
      <c r="B194" s="307"/>
      <c r="C194" s="53" t="s">
        <v>2961</v>
      </c>
      <c r="D194" s="54" t="s">
        <v>93</v>
      </c>
      <c r="E194" s="56"/>
      <c r="F194" s="55">
        <v>12.56</v>
      </c>
      <c r="G194" s="55">
        <v>43.96</v>
      </c>
      <c r="H194" s="55">
        <v>6.28</v>
      </c>
      <c r="I194" s="57">
        <v>62.800000000000004</v>
      </c>
      <c r="J194" s="1"/>
      <c r="K194" s="1"/>
    </row>
    <row r="195" spans="1:11" ht="12" customHeight="1">
      <c r="A195" s="306" t="s">
        <v>2924</v>
      </c>
      <c r="B195" s="307"/>
      <c r="C195" s="53" t="s">
        <v>2925</v>
      </c>
      <c r="D195" s="54" t="s">
        <v>93</v>
      </c>
      <c r="E195" s="56"/>
      <c r="F195" s="55">
        <v>7.04</v>
      </c>
      <c r="G195" s="55">
        <v>24.67</v>
      </c>
      <c r="H195" s="55">
        <v>3.52</v>
      </c>
      <c r="I195" s="57">
        <v>35.230000000000004</v>
      </c>
      <c r="J195" s="1"/>
      <c r="K195" s="1"/>
    </row>
    <row r="196" spans="1:11" ht="12" customHeight="1">
      <c r="A196" s="306" t="s">
        <v>2877</v>
      </c>
      <c r="B196" s="307"/>
      <c r="C196" s="53" t="s">
        <v>2878</v>
      </c>
      <c r="D196" s="54" t="s">
        <v>93</v>
      </c>
      <c r="E196" s="56"/>
      <c r="F196" s="55">
        <v>6.84</v>
      </c>
      <c r="G196" s="55">
        <v>23.95</v>
      </c>
      <c r="H196" s="55">
        <v>3.42</v>
      </c>
      <c r="I196" s="57">
        <v>34.21</v>
      </c>
      <c r="J196" s="1"/>
      <c r="K196" s="1"/>
    </row>
    <row r="197" spans="1:11" ht="20.100000000000001" customHeight="1">
      <c r="A197" s="306" t="s">
        <v>2984</v>
      </c>
      <c r="B197" s="307"/>
      <c r="C197" s="53" t="s">
        <v>2985</v>
      </c>
      <c r="D197" s="54" t="s">
        <v>93</v>
      </c>
      <c r="E197" s="56"/>
      <c r="F197" s="55">
        <v>2.68</v>
      </c>
      <c r="G197" s="55">
        <v>9.3800000000000008</v>
      </c>
      <c r="H197" s="55">
        <v>1.34</v>
      </c>
      <c r="I197" s="57">
        <v>13.4</v>
      </c>
      <c r="J197" s="1"/>
      <c r="K197" s="1"/>
    </row>
    <row r="198" spans="1:11" ht="20.100000000000001" customHeight="1">
      <c r="A198" s="306" t="s">
        <v>3301</v>
      </c>
      <c r="B198" s="307"/>
      <c r="C198" s="53" t="s">
        <v>3302</v>
      </c>
      <c r="D198" s="54" t="s">
        <v>35</v>
      </c>
      <c r="E198" s="56"/>
      <c r="F198" s="55">
        <v>0.11</v>
      </c>
      <c r="G198" s="55">
        <v>0.41</v>
      </c>
      <c r="H198" s="55">
        <v>0.05</v>
      </c>
      <c r="I198" s="57">
        <v>0.57000000000000006</v>
      </c>
      <c r="J198" s="1"/>
      <c r="K198" s="1"/>
    </row>
    <row r="199" spans="1:11" ht="20.100000000000001" customHeight="1">
      <c r="A199" s="306" t="s">
        <v>2705</v>
      </c>
      <c r="B199" s="307"/>
      <c r="C199" s="53" t="s">
        <v>2706</v>
      </c>
      <c r="D199" s="54" t="s">
        <v>35</v>
      </c>
      <c r="E199" s="56"/>
      <c r="F199" s="55">
        <v>1.6</v>
      </c>
      <c r="G199" s="55">
        <v>5.6</v>
      </c>
      <c r="H199" s="55">
        <v>0.8</v>
      </c>
      <c r="I199" s="57">
        <v>7.9999999999999991</v>
      </c>
      <c r="J199" s="1"/>
      <c r="K199" s="1"/>
    </row>
    <row r="200" spans="1:11" ht="20.100000000000001" customHeight="1">
      <c r="A200" s="306" t="s">
        <v>2962</v>
      </c>
      <c r="B200" s="307"/>
      <c r="C200" s="53" t="s">
        <v>2963</v>
      </c>
      <c r="D200" s="54" t="s">
        <v>35</v>
      </c>
      <c r="E200" s="56"/>
      <c r="F200" s="55">
        <v>0.8</v>
      </c>
      <c r="G200" s="55">
        <v>2.8</v>
      </c>
      <c r="H200" s="55">
        <v>0.4</v>
      </c>
      <c r="I200" s="57">
        <v>3.9999999999999996</v>
      </c>
      <c r="J200" s="1"/>
      <c r="K200" s="1"/>
    </row>
    <row r="201" spans="1:11" ht="20.100000000000001" customHeight="1">
      <c r="A201" s="306" t="s">
        <v>2863</v>
      </c>
      <c r="B201" s="307"/>
      <c r="C201" s="53" t="s">
        <v>2864</v>
      </c>
      <c r="D201" s="54" t="s">
        <v>35</v>
      </c>
      <c r="E201" s="56"/>
      <c r="F201" s="55">
        <v>0.4</v>
      </c>
      <c r="G201" s="55">
        <v>1.4</v>
      </c>
      <c r="H201" s="55">
        <v>0.2</v>
      </c>
      <c r="I201" s="57">
        <v>1.9999999999999998</v>
      </c>
      <c r="J201" s="1"/>
      <c r="K201" s="1"/>
    </row>
    <row r="202" spans="1:11" ht="12" customHeight="1">
      <c r="A202" s="306" t="s">
        <v>2990</v>
      </c>
      <c r="B202" s="307"/>
      <c r="C202" s="53" t="s">
        <v>2991</v>
      </c>
      <c r="D202" s="54" t="s">
        <v>15</v>
      </c>
      <c r="E202" s="56"/>
      <c r="F202" s="55">
        <v>1.57</v>
      </c>
      <c r="G202" s="55">
        <v>7.81</v>
      </c>
      <c r="H202" s="55">
        <v>1.35</v>
      </c>
      <c r="I202" s="57">
        <v>10.729999999999999</v>
      </c>
      <c r="J202" s="1"/>
      <c r="K202" s="1"/>
    </row>
    <row r="203" spans="1:11" ht="20.100000000000001" customHeight="1">
      <c r="A203" s="306" t="s">
        <v>2741</v>
      </c>
      <c r="B203" s="307"/>
      <c r="C203" s="53" t="s">
        <v>2742</v>
      </c>
      <c r="D203" s="54" t="s">
        <v>28</v>
      </c>
      <c r="E203" s="56"/>
      <c r="F203" s="56"/>
      <c r="G203" s="55">
        <v>1.6</v>
      </c>
      <c r="H203" s="55">
        <v>0.4</v>
      </c>
      <c r="I203" s="57">
        <v>2</v>
      </c>
      <c r="J203" s="1"/>
      <c r="K203" s="1"/>
    </row>
    <row r="204" spans="1:11" ht="27.95" customHeight="1">
      <c r="A204" s="306" t="s">
        <v>3117</v>
      </c>
      <c r="B204" s="307"/>
      <c r="C204" s="53" t="s">
        <v>3118</v>
      </c>
      <c r="D204" s="54" t="s">
        <v>35</v>
      </c>
      <c r="E204" s="56"/>
      <c r="F204" s="56"/>
      <c r="G204" s="56"/>
      <c r="H204" s="56"/>
      <c r="I204" s="57">
        <v>0</v>
      </c>
      <c r="J204" s="1"/>
      <c r="K204" s="1"/>
    </row>
    <row r="205" spans="1:11" ht="27.95" customHeight="1">
      <c r="A205" s="306" t="s">
        <v>3275</v>
      </c>
      <c r="B205" s="307"/>
      <c r="C205" s="53" t="s">
        <v>3276</v>
      </c>
      <c r="D205" s="54" t="s">
        <v>35</v>
      </c>
      <c r="E205" s="56"/>
      <c r="F205" s="56"/>
      <c r="G205" s="56"/>
      <c r="H205" s="56"/>
      <c r="I205" s="57">
        <v>0</v>
      </c>
      <c r="J205" s="1"/>
      <c r="K205" s="1"/>
    </row>
    <row r="206" spans="1:11" ht="12" customHeight="1">
      <c r="A206" s="306" t="s">
        <v>2787</v>
      </c>
      <c r="B206" s="307"/>
      <c r="C206" s="53" t="s">
        <v>2788</v>
      </c>
      <c r="D206" s="54" t="s">
        <v>35</v>
      </c>
      <c r="E206" s="56"/>
      <c r="F206" s="56"/>
      <c r="G206" s="56"/>
      <c r="H206" s="55">
        <v>1</v>
      </c>
      <c r="I206" s="57">
        <v>1</v>
      </c>
      <c r="J206" s="1"/>
      <c r="K206" s="1"/>
    </row>
    <row r="207" spans="1:11" ht="20.100000000000001" customHeight="1">
      <c r="A207" s="306" t="s">
        <v>2756</v>
      </c>
      <c r="B207" s="307"/>
      <c r="C207" s="53" t="s">
        <v>2757</v>
      </c>
      <c r="D207" s="54" t="s">
        <v>35</v>
      </c>
      <c r="E207" s="56"/>
      <c r="F207" s="56"/>
      <c r="G207" s="56"/>
      <c r="H207" s="55">
        <v>2</v>
      </c>
      <c r="I207" s="57">
        <v>2</v>
      </c>
      <c r="J207" s="1"/>
      <c r="K207" s="1"/>
    </row>
    <row r="208" spans="1:11" ht="20.100000000000001" customHeight="1">
      <c r="A208" s="306" t="s">
        <v>3125</v>
      </c>
      <c r="B208" s="307"/>
      <c r="C208" s="53" t="s">
        <v>3126</v>
      </c>
      <c r="D208" s="54" t="s">
        <v>75</v>
      </c>
      <c r="E208" s="55">
        <v>1.1200000000000001</v>
      </c>
      <c r="F208" s="55">
        <v>1.69</v>
      </c>
      <c r="G208" s="56"/>
      <c r="H208" s="56"/>
      <c r="I208" s="57">
        <v>2.81</v>
      </c>
      <c r="J208" s="1"/>
      <c r="K208" s="1"/>
    </row>
    <row r="209" spans="1:11" ht="12" customHeight="1">
      <c r="A209" s="306" t="s">
        <v>2664</v>
      </c>
      <c r="B209" s="307"/>
      <c r="C209" s="53" t="s">
        <v>2665</v>
      </c>
      <c r="D209" s="54" t="s">
        <v>28</v>
      </c>
      <c r="E209" s="56"/>
      <c r="F209" s="55">
        <v>0.85</v>
      </c>
      <c r="G209" s="55">
        <v>3</v>
      </c>
      <c r="H209" s="55">
        <v>0.42</v>
      </c>
      <c r="I209" s="57">
        <v>4.2700000000000005</v>
      </c>
      <c r="J209" s="1"/>
      <c r="K209" s="1"/>
    </row>
    <row r="210" spans="1:11" ht="20.100000000000001" customHeight="1">
      <c r="A210" s="306" t="s">
        <v>3069</v>
      </c>
      <c r="B210" s="307"/>
      <c r="C210" s="53" t="s">
        <v>3070</v>
      </c>
      <c r="D210" s="54" t="s">
        <v>35</v>
      </c>
      <c r="E210" s="56"/>
      <c r="F210" s="55">
        <v>0.4</v>
      </c>
      <c r="G210" s="55">
        <v>1.4</v>
      </c>
      <c r="H210" s="55">
        <v>0.2</v>
      </c>
      <c r="I210" s="57">
        <v>1.9999999999999998</v>
      </c>
      <c r="J210" s="1"/>
      <c r="K210" s="1"/>
    </row>
    <row r="211" spans="1:11" ht="20.100000000000001" customHeight="1">
      <c r="A211" s="306" t="s">
        <v>3191</v>
      </c>
      <c r="B211" s="307"/>
      <c r="C211" s="53" t="s">
        <v>3192</v>
      </c>
      <c r="D211" s="54" t="s">
        <v>35</v>
      </c>
      <c r="E211" s="56"/>
      <c r="F211" s="55">
        <v>0.8</v>
      </c>
      <c r="G211" s="55">
        <v>2.8</v>
      </c>
      <c r="H211" s="55">
        <v>0.4</v>
      </c>
      <c r="I211" s="57">
        <v>3.9999999999999996</v>
      </c>
      <c r="J211" s="1"/>
      <c r="K211" s="1"/>
    </row>
    <row r="212" spans="1:11" ht="12" customHeight="1">
      <c r="A212" s="306" t="s">
        <v>2900</v>
      </c>
      <c r="B212" s="307"/>
      <c r="C212" s="53" t="s">
        <v>2901</v>
      </c>
      <c r="D212" s="54" t="s">
        <v>35</v>
      </c>
      <c r="E212" s="56"/>
      <c r="F212" s="55">
        <v>1.6</v>
      </c>
      <c r="G212" s="55">
        <v>5.6</v>
      </c>
      <c r="H212" s="55">
        <v>0.8</v>
      </c>
      <c r="I212" s="57">
        <v>7.9999999999999991</v>
      </c>
      <c r="J212" s="1"/>
      <c r="K212" s="1"/>
    </row>
    <row r="213" spans="1:11" ht="20.100000000000001" customHeight="1">
      <c r="A213" s="306" t="s">
        <v>2909</v>
      </c>
      <c r="B213" s="307"/>
      <c r="C213" s="53" t="s">
        <v>2910</v>
      </c>
      <c r="D213" s="54" t="s">
        <v>35</v>
      </c>
      <c r="E213" s="56"/>
      <c r="F213" s="55">
        <v>2.4</v>
      </c>
      <c r="G213" s="55">
        <v>8.4</v>
      </c>
      <c r="H213" s="55">
        <v>1.2</v>
      </c>
      <c r="I213" s="57">
        <v>12</v>
      </c>
      <c r="J213" s="1"/>
      <c r="K213" s="1"/>
    </row>
    <row r="214" spans="1:11" ht="20.100000000000001" customHeight="1">
      <c r="A214" s="306" t="s">
        <v>3115</v>
      </c>
      <c r="B214" s="307"/>
      <c r="C214" s="53" t="s">
        <v>3116</v>
      </c>
      <c r="D214" s="54" t="s">
        <v>35</v>
      </c>
      <c r="E214" s="56"/>
      <c r="F214" s="55">
        <v>0.4</v>
      </c>
      <c r="G214" s="55">
        <v>1.4</v>
      </c>
      <c r="H214" s="55">
        <v>0.2</v>
      </c>
      <c r="I214" s="57">
        <v>1.9999999999999998</v>
      </c>
      <c r="J214" s="1"/>
      <c r="K214" s="1"/>
    </row>
    <row r="215" spans="1:11" ht="20.100000000000001" customHeight="1">
      <c r="A215" s="306" t="s">
        <v>3295</v>
      </c>
      <c r="B215" s="307"/>
      <c r="C215" s="53" t="s">
        <v>3296</v>
      </c>
      <c r="D215" s="54" t="s">
        <v>35</v>
      </c>
      <c r="E215" s="56"/>
      <c r="F215" s="55">
        <v>0.2</v>
      </c>
      <c r="G215" s="55">
        <v>0.7</v>
      </c>
      <c r="H215" s="55">
        <v>0.1</v>
      </c>
      <c r="I215" s="57">
        <v>0.99999999999999989</v>
      </c>
      <c r="J215" s="1"/>
      <c r="K215" s="1"/>
    </row>
    <row r="216" spans="1:11" ht="20.100000000000001" customHeight="1">
      <c r="A216" s="306" t="s">
        <v>2970</v>
      </c>
      <c r="B216" s="307"/>
      <c r="C216" s="53" t="s">
        <v>2971</v>
      </c>
      <c r="D216" s="54" t="s">
        <v>35</v>
      </c>
      <c r="E216" s="56"/>
      <c r="F216" s="56"/>
      <c r="G216" s="56"/>
      <c r="H216" s="55">
        <v>4</v>
      </c>
      <c r="I216" s="57">
        <v>4</v>
      </c>
      <c r="J216" s="1"/>
      <c r="K216" s="1"/>
    </row>
    <row r="217" spans="1:11" ht="20.100000000000001" customHeight="1">
      <c r="A217" s="306" t="s">
        <v>3039</v>
      </c>
      <c r="B217" s="307"/>
      <c r="C217" s="53" t="s">
        <v>3040</v>
      </c>
      <c r="D217" s="54" t="s">
        <v>35</v>
      </c>
      <c r="E217" s="56"/>
      <c r="F217" s="56"/>
      <c r="G217" s="56"/>
      <c r="H217" s="55">
        <v>3</v>
      </c>
      <c r="I217" s="57">
        <v>3</v>
      </c>
      <c r="J217" s="1"/>
      <c r="K217" s="1"/>
    </row>
    <row r="218" spans="1:11" ht="20.100000000000001" customHeight="1">
      <c r="A218" s="306" t="s">
        <v>3049</v>
      </c>
      <c r="B218" s="307"/>
      <c r="C218" s="53" t="s">
        <v>3050</v>
      </c>
      <c r="D218" s="54" t="s">
        <v>35</v>
      </c>
      <c r="E218" s="56"/>
      <c r="F218" s="56"/>
      <c r="G218" s="56"/>
      <c r="H218" s="55">
        <v>4</v>
      </c>
      <c r="I218" s="57">
        <v>4</v>
      </c>
      <c r="J218" s="1"/>
      <c r="K218" s="1"/>
    </row>
    <row r="219" spans="1:11" ht="12" customHeight="1">
      <c r="A219" s="306" t="s">
        <v>3032</v>
      </c>
      <c r="B219" s="307"/>
      <c r="C219" s="53" t="s">
        <v>3033</v>
      </c>
      <c r="D219" s="54" t="s">
        <v>35</v>
      </c>
      <c r="E219" s="56"/>
      <c r="F219" s="55">
        <v>1</v>
      </c>
      <c r="G219" s="55">
        <v>3.5</v>
      </c>
      <c r="H219" s="55">
        <v>0.5</v>
      </c>
      <c r="I219" s="57">
        <v>5</v>
      </c>
      <c r="J219" s="1"/>
      <c r="K219" s="1"/>
    </row>
    <row r="220" spans="1:11" ht="20.100000000000001" customHeight="1">
      <c r="A220" s="306" t="s">
        <v>2748</v>
      </c>
      <c r="B220" s="307"/>
      <c r="C220" s="53" t="s">
        <v>2749</v>
      </c>
      <c r="D220" s="54" t="s">
        <v>35</v>
      </c>
      <c r="E220" s="56"/>
      <c r="F220" s="55">
        <v>3.2</v>
      </c>
      <c r="G220" s="55">
        <v>11.2</v>
      </c>
      <c r="H220" s="55">
        <v>1.6</v>
      </c>
      <c r="I220" s="57">
        <v>15.999999999999998</v>
      </c>
      <c r="J220" s="1"/>
      <c r="K220" s="1"/>
    </row>
    <row r="221" spans="1:11" ht="20.100000000000001" customHeight="1">
      <c r="A221" s="306" t="s">
        <v>2855</v>
      </c>
      <c r="B221" s="307"/>
      <c r="C221" s="53" t="s">
        <v>2856</v>
      </c>
      <c r="D221" s="54" t="s">
        <v>35</v>
      </c>
      <c r="E221" s="56"/>
      <c r="F221" s="55">
        <v>0.8</v>
      </c>
      <c r="G221" s="55">
        <v>2.8</v>
      </c>
      <c r="H221" s="55">
        <v>0.4</v>
      </c>
      <c r="I221" s="57">
        <v>3.9999999999999996</v>
      </c>
      <c r="J221" s="1"/>
      <c r="K221" s="1"/>
    </row>
    <row r="222" spans="1:11" ht="27.95" customHeight="1">
      <c r="A222" s="306" t="s">
        <v>2609</v>
      </c>
      <c r="B222" s="307"/>
      <c r="C222" s="53" t="s">
        <v>2610</v>
      </c>
      <c r="D222" s="54" t="s">
        <v>28</v>
      </c>
      <c r="E222" s="56"/>
      <c r="F222" s="55">
        <v>3.62</v>
      </c>
      <c r="G222" s="55">
        <v>12.74</v>
      </c>
      <c r="H222" s="55">
        <v>1.79</v>
      </c>
      <c r="I222" s="57">
        <v>18.149999999999999</v>
      </c>
      <c r="J222" s="1"/>
      <c r="K222" s="1"/>
    </row>
    <row r="223" spans="1:11" ht="27.95" customHeight="1">
      <c r="A223" s="306" t="s">
        <v>3249</v>
      </c>
      <c r="B223" s="307"/>
      <c r="C223" s="53" t="s">
        <v>3250</v>
      </c>
      <c r="D223" s="54" t="s">
        <v>35</v>
      </c>
      <c r="E223" s="56"/>
      <c r="F223" s="56"/>
      <c r="G223" s="55">
        <v>2.72</v>
      </c>
      <c r="H223" s="55">
        <v>44.68</v>
      </c>
      <c r="I223" s="57">
        <v>47.4</v>
      </c>
      <c r="J223" s="1"/>
      <c r="K223" s="1"/>
    </row>
    <row r="224" spans="1:11" ht="20.100000000000001" customHeight="1">
      <c r="A224" s="306" t="s">
        <v>2998</v>
      </c>
      <c r="B224" s="307"/>
      <c r="C224" s="53" t="s">
        <v>2999</v>
      </c>
      <c r="D224" s="54" t="s">
        <v>35</v>
      </c>
      <c r="E224" s="55">
        <v>35.44</v>
      </c>
      <c r="F224" s="55">
        <v>53.16</v>
      </c>
      <c r="G224" s="56"/>
      <c r="H224" s="56"/>
      <c r="I224" s="57">
        <v>88.6</v>
      </c>
      <c r="J224" s="1"/>
      <c r="K224" s="1"/>
    </row>
    <row r="225" spans="1:11" ht="20.100000000000001" customHeight="1">
      <c r="A225" s="306" t="s">
        <v>3006</v>
      </c>
      <c r="B225" s="307"/>
      <c r="C225" s="53" t="s">
        <v>3007</v>
      </c>
      <c r="D225" s="54" t="s">
        <v>35</v>
      </c>
      <c r="E225" s="56"/>
      <c r="F225" s="55">
        <v>7.7</v>
      </c>
      <c r="G225" s="55">
        <v>8.8000000000000007</v>
      </c>
      <c r="H225" s="55">
        <v>5.5</v>
      </c>
      <c r="I225" s="57">
        <v>22</v>
      </c>
      <c r="J225" s="1"/>
      <c r="K225" s="1"/>
    </row>
    <row r="226" spans="1:11" ht="27.95" customHeight="1">
      <c r="A226" s="306" t="s">
        <v>2763</v>
      </c>
      <c r="B226" s="307"/>
      <c r="C226" s="53" t="s">
        <v>2764</v>
      </c>
      <c r="D226" s="54" t="s">
        <v>35</v>
      </c>
      <c r="E226" s="56"/>
      <c r="F226" s="55">
        <v>0.35</v>
      </c>
      <c r="G226" s="55">
        <v>0.4</v>
      </c>
      <c r="H226" s="55">
        <v>0.25</v>
      </c>
      <c r="I226" s="57">
        <v>1</v>
      </c>
      <c r="J226" s="1"/>
      <c r="K226" s="1"/>
    </row>
    <row r="227" spans="1:11" ht="20.100000000000001" customHeight="1">
      <c r="A227" s="306" t="s">
        <v>3247</v>
      </c>
      <c r="B227" s="307"/>
      <c r="C227" s="53" t="s">
        <v>3248</v>
      </c>
      <c r="D227" s="54" t="s">
        <v>35</v>
      </c>
      <c r="E227" s="56"/>
      <c r="F227" s="56"/>
      <c r="G227" s="56"/>
      <c r="H227" s="55">
        <v>2</v>
      </c>
      <c r="I227" s="57">
        <v>2</v>
      </c>
      <c r="J227" s="1"/>
      <c r="K227" s="1"/>
    </row>
    <row r="228" spans="1:11" ht="20.100000000000001" customHeight="1">
      <c r="A228" s="306" t="s">
        <v>3189</v>
      </c>
      <c r="B228" s="307"/>
      <c r="C228" s="53" t="s">
        <v>3190</v>
      </c>
      <c r="D228" s="54" t="s">
        <v>35</v>
      </c>
      <c r="E228" s="56"/>
      <c r="F228" s="56"/>
      <c r="G228" s="56"/>
      <c r="H228" s="55">
        <v>2</v>
      </c>
      <c r="I228" s="57">
        <v>2</v>
      </c>
      <c r="J228" s="1"/>
      <c r="K228" s="1"/>
    </row>
    <row r="229" spans="1:11" ht="20.100000000000001" customHeight="1">
      <c r="A229" s="306" t="s">
        <v>3012</v>
      </c>
      <c r="B229" s="307"/>
      <c r="C229" s="53" t="s">
        <v>3013</v>
      </c>
      <c r="D229" s="54" t="s">
        <v>35</v>
      </c>
      <c r="E229" s="56"/>
      <c r="F229" s="56"/>
      <c r="G229" s="56"/>
      <c r="H229" s="55">
        <v>6</v>
      </c>
      <c r="I229" s="57">
        <v>6</v>
      </c>
      <c r="J229" s="1"/>
      <c r="K229" s="1"/>
    </row>
    <row r="230" spans="1:11" ht="20.100000000000001" customHeight="1">
      <c r="A230" s="306" t="s">
        <v>3187</v>
      </c>
      <c r="B230" s="307"/>
      <c r="C230" s="53" t="s">
        <v>3188</v>
      </c>
      <c r="D230" s="54" t="s">
        <v>35</v>
      </c>
      <c r="E230" s="56"/>
      <c r="F230" s="56"/>
      <c r="G230" s="56"/>
      <c r="H230" s="55">
        <v>0.03</v>
      </c>
      <c r="I230" s="57">
        <v>0.03</v>
      </c>
      <c r="J230" s="1"/>
      <c r="K230" s="1"/>
    </row>
    <row r="231" spans="1:11" ht="20.100000000000001" customHeight="1">
      <c r="A231" s="306" t="s">
        <v>3217</v>
      </c>
      <c r="B231" s="307"/>
      <c r="C231" s="53" t="s">
        <v>3218</v>
      </c>
      <c r="D231" s="54" t="s">
        <v>35</v>
      </c>
      <c r="E231" s="56"/>
      <c r="F231" s="56"/>
      <c r="G231" s="56"/>
      <c r="H231" s="55">
        <v>1</v>
      </c>
      <c r="I231" s="57">
        <v>1</v>
      </c>
      <c r="J231" s="1"/>
      <c r="K231" s="1"/>
    </row>
    <row r="232" spans="1:11" ht="20.100000000000001" customHeight="1">
      <c r="A232" s="306" t="s">
        <v>3181</v>
      </c>
      <c r="B232" s="307"/>
      <c r="C232" s="53" t="s">
        <v>3182</v>
      </c>
      <c r="D232" s="54" t="s">
        <v>35</v>
      </c>
      <c r="E232" s="56"/>
      <c r="F232" s="56"/>
      <c r="G232" s="56"/>
      <c r="H232" s="55">
        <v>1</v>
      </c>
      <c r="I232" s="57">
        <v>1</v>
      </c>
      <c r="J232" s="1"/>
      <c r="K232" s="1"/>
    </row>
    <row r="233" spans="1:11" ht="12" customHeight="1">
      <c r="A233" s="306" t="s">
        <v>3309</v>
      </c>
      <c r="B233" s="307"/>
      <c r="C233" s="53" t="s">
        <v>3310</v>
      </c>
      <c r="D233" s="54" t="s">
        <v>35</v>
      </c>
      <c r="E233" s="56"/>
      <c r="F233" s="55">
        <v>0.78</v>
      </c>
      <c r="G233" s="55">
        <v>0.52</v>
      </c>
      <c r="H233" s="56"/>
      <c r="I233" s="57">
        <v>1.3</v>
      </c>
      <c r="J233" s="1"/>
      <c r="K233" s="1"/>
    </row>
    <row r="234" spans="1:11" ht="12" customHeight="1">
      <c r="A234" s="306" t="s">
        <v>2839</v>
      </c>
      <c r="B234" s="307"/>
      <c r="C234" s="53" t="s">
        <v>2840</v>
      </c>
      <c r="D234" s="54" t="s">
        <v>15</v>
      </c>
      <c r="E234" s="55">
        <v>11.09</v>
      </c>
      <c r="F234" s="55">
        <v>16.63</v>
      </c>
      <c r="G234" s="56"/>
      <c r="H234" s="56"/>
      <c r="I234" s="57">
        <v>27.72</v>
      </c>
      <c r="J234" s="1"/>
      <c r="K234" s="1"/>
    </row>
    <row r="235" spans="1:11" ht="12" customHeight="1">
      <c r="A235" s="306" t="s">
        <v>3135</v>
      </c>
      <c r="B235" s="307"/>
      <c r="C235" s="53" t="s">
        <v>3136</v>
      </c>
      <c r="D235" s="54" t="s">
        <v>15</v>
      </c>
      <c r="E235" s="55">
        <v>3.27</v>
      </c>
      <c r="F235" s="56"/>
      <c r="G235" s="56"/>
      <c r="H235" s="56"/>
      <c r="I235" s="57">
        <v>3.27</v>
      </c>
      <c r="J235" s="1"/>
      <c r="K235" s="1"/>
    </row>
    <row r="236" spans="1:11" ht="12" customHeight="1">
      <c r="A236" s="306" t="s">
        <v>2956</v>
      </c>
      <c r="B236" s="307"/>
      <c r="C236" s="53" t="s">
        <v>2957</v>
      </c>
      <c r="D236" s="54" t="s">
        <v>75</v>
      </c>
      <c r="E236" s="55">
        <v>0.96</v>
      </c>
      <c r="F236" s="55">
        <v>1.44</v>
      </c>
      <c r="G236" s="56"/>
      <c r="H236" s="56"/>
      <c r="I236" s="57">
        <v>2.4</v>
      </c>
      <c r="J236" s="1"/>
      <c r="K236" s="1"/>
    </row>
    <row r="237" spans="1:11" ht="36" customHeight="1">
      <c r="A237" s="306" t="s">
        <v>2851</v>
      </c>
      <c r="B237" s="307"/>
      <c r="C237" s="53" t="s">
        <v>2852</v>
      </c>
      <c r="D237" s="54" t="s">
        <v>35</v>
      </c>
      <c r="E237" s="56"/>
      <c r="F237" s="55">
        <v>0.35</v>
      </c>
      <c r="G237" s="55">
        <v>0.4</v>
      </c>
      <c r="H237" s="55">
        <v>0.25</v>
      </c>
      <c r="I237" s="57">
        <v>1</v>
      </c>
      <c r="J237" s="1"/>
      <c r="K237" s="1"/>
    </row>
    <row r="238" spans="1:11" ht="20.100000000000001" customHeight="1">
      <c r="A238" s="306" t="s">
        <v>2797</v>
      </c>
      <c r="B238" s="307"/>
      <c r="C238" s="53" t="s">
        <v>2798</v>
      </c>
      <c r="D238" s="54" t="s">
        <v>35</v>
      </c>
      <c r="E238" s="56"/>
      <c r="F238" s="55">
        <v>2.2000000000000002</v>
      </c>
      <c r="G238" s="55">
        <v>7.7</v>
      </c>
      <c r="H238" s="55">
        <v>1.1000000000000001</v>
      </c>
      <c r="I238" s="57">
        <v>11</v>
      </c>
      <c r="J238" s="1"/>
      <c r="K238" s="1"/>
    </row>
    <row r="239" spans="1:11" ht="20.100000000000001" customHeight="1">
      <c r="A239" s="306" t="s">
        <v>3026</v>
      </c>
      <c r="B239" s="307"/>
      <c r="C239" s="53" t="s">
        <v>3027</v>
      </c>
      <c r="D239" s="54" t="s">
        <v>35</v>
      </c>
      <c r="E239" s="56"/>
      <c r="F239" s="55">
        <v>0.6</v>
      </c>
      <c r="G239" s="55">
        <v>2.1</v>
      </c>
      <c r="H239" s="55">
        <v>0.3</v>
      </c>
      <c r="I239" s="57">
        <v>3</v>
      </c>
      <c r="J239" s="1"/>
      <c r="K239" s="1"/>
    </row>
    <row r="240" spans="1:11" ht="20.100000000000001" customHeight="1">
      <c r="A240" s="306" t="s">
        <v>3109</v>
      </c>
      <c r="B240" s="307"/>
      <c r="C240" s="53" t="s">
        <v>3110</v>
      </c>
      <c r="D240" s="54" t="s">
        <v>35</v>
      </c>
      <c r="E240" s="56"/>
      <c r="F240" s="56"/>
      <c r="G240" s="56"/>
      <c r="H240" s="56"/>
      <c r="I240" s="57">
        <v>0</v>
      </c>
      <c r="J240" s="1"/>
      <c r="K240" s="1"/>
    </row>
    <row r="241" spans="1:11" ht="20.100000000000001" customHeight="1">
      <c r="A241" s="306" t="s">
        <v>2761</v>
      </c>
      <c r="B241" s="307"/>
      <c r="C241" s="53" t="s">
        <v>2762</v>
      </c>
      <c r="D241" s="54" t="s">
        <v>35</v>
      </c>
      <c r="E241" s="56"/>
      <c r="F241" s="56"/>
      <c r="G241" s="56"/>
      <c r="H241" s="55">
        <v>11</v>
      </c>
      <c r="I241" s="57">
        <v>11</v>
      </c>
      <c r="J241" s="1"/>
      <c r="K241" s="1"/>
    </row>
    <row r="242" spans="1:11" ht="27.95" customHeight="1">
      <c r="A242" s="306" t="s">
        <v>3203</v>
      </c>
      <c r="B242" s="307"/>
      <c r="C242" s="53" t="s">
        <v>3204</v>
      </c>
      <c r="D242" s="54" t="s">
        <v>35</v>
      </c>
      <c r="E242" s="56"/>
      <c r="F242" s="56"/>
      <c r="G242" s="56"/>
      <c r="H242" s="56"/>
      <c r="I242" s="57">
        <v>0</v>
      </c>
      <c r="J242" s="1"/>
      <c r="K242" s="1"/>
    </row>
    <row r="243" spans="1:11" ht="27.95" customHeight="1">
      <c r="A243" s="306" t="s">
        <v>3149</v>
      </c>
      <c r="B243" s="307"/>
      <c r="C243" s="53" t="s">
        <v>3150</v>
      </c>
      <c r="D243" s="54" t="s">
        <v>35</v>
      </c>
      <c r="E243" s="56"/>
      <c r="F243" s="56"/>
      <c r="G243" s="56"/>
      <c r="H243" s="56"/>
      <c r="I243" s="57">
        <v>0</v>
      </c>
      <c r="J243" s="1"/>
      <c r="K243" s="1"/>
    </row>
    <row r="244" spans="1:11" ht="20.100000000000001" customHeight="1">
      <c r="A244" s="306" t="s">
        <v>3371</v>
      </c>
      <c r="B244" s="307"/>
      <c r="C244" s="53" t="s">
        <v>3372</v>
      </c>
      <c r="D244" s="54" t="s">
        <v>35</v>
      </c>
      <c r="E244" s="56"/>
      <c r="F244" s="56"/>
      <c r="G244" s="55">
        <v>0.02</v>
      </c>
      <c r="H244" s="56"/>
      <c r="I244" s="57">
        <v>0.02</v>
      </c>
      <c r="J244" s="1"/>
      <c r="K244" s="1"/>
    </row>
    <row r="245" spans="1:11" ht="27.95" customHeight="1">
      <c r="A245" s="306" t="s">
        <v>3257</v>
      </c>
      <c r="B245" s="307"/>
      <c r="C245" s="53" t="s">
        <v>3258</v>
      </c>
      <c r="D245" s="54" t="s">
        <v>35</v>
      </c>
      <c r="E245" s="56"/>
      <c r="F245" s="56"/>
      <c r="G245" s="56"/>
      <c r="H245" s="56"/>
      <c r="I245" s="57">
        <v>0</v>
      </c>
      <c r="J245" s="1"/>
      <c r="K245" s="1"/>
    </row>
    <row r="246" spans="1:11" ht="12" customHeight="1">
      <c r="A246" s="306" t="s">
        <v>3333</v>
      </c>
      <c r="B246" s="307"/>
      <c r="C246" s="53" t="s">
        <v>3334</v>
      </c>
      <c r="D246" s="54" t="s">
        <v>15</v>
      </c>
      <c r="E246" s="55">
        <v>0.33</v>
      </c>
      <c r="F246" s="56"/>
      <c r="G246" s="56"/>
      <c r="H246" s="56"/>
      <c r="I246" s="57">
        <v>0.33</v>
      </c>
      <c r="J246" s="1"/>
      <c r="K246" s="1"/>
    </row>
    <row r="247" spans="1:11" ht="20.100000000000001" customHeight="1">
      <c r="A247" s="306" t="s">
        <v>3375</v>
      </c>
      <c r="B247" s="307"/>
      <c r="C247" s="53" t="s">
        <v>3376</v>
      </c>
      <c r="D247" s="54" t="s">
        <v>35</v>
      </c>
      <c r="E247" s="56"/>
      <c r="F247" s="55">
        <v>0.03</v>
      </c>
      <c r="G247" s="55">
        <v>0.12</v>
      </c>
      <c r="H247" s="55">
        <v>0.01</v>
      </c>
      <c r="I247" s="57">
        <v>0.16</v>
      </c>
      <c r="J247" s="1"/>
      <c r="K247" s="1"/>
    </row>
    <row r="248" spans="1:11" ht="20.100000000000001" customHeight="1">
      <c r="A248" s="306" t="s">
        <v>3171</v>
      </c>
      <c r="B248" s="307"/>
      <c r="C248" s="53" t="s">
        <v>3172</v>
      </c>
      <c r="D248" s="54" t="s">
        <v>35</v>
      </c>
      <c r="E248" s="56"/>
      <c r="F248" s="55">
        <v>0.17</v>
      </c>
      <c r="G248" s="55">
        <v>0.61</v>
      </c>
      <c r="H248" s="55">
        <v>0.08</v>
      </c>
      <c r="I248" s="57">
        <v>0.86</v>
      </c>
      <c r="J248" s="1"/>
      <c r="K248" s="1"/>
    </row>
    <row r="249" spans="1:11" ht="20.100000000000001" customHeight="1">
      <c r="A249" s="306" t="s">
        <v>2729</v>
      </c>
      <c r="B249" s="307"/>
      <c r="C249" s="53" t="s">
        <v>2730</v>
      </c>
      <c r="D249" s="54" t="s">
        <v>93</v>
      </c>
      <c r="E249" s="56"/>
      <c r="F249" s="55">
        <v>8.75</v>
      </c>
      <c r="G249" s="55">
        <v>30.64</v>
      </c>
      <c r="H249" s="55">
        <v>4.37</v>
      </c>
      <c r="I249" s="57">
        <v>43.76</v>
      </c>
      <c r="J249" s="1"/>
      <c r="K249" s="1"/>
    </row>
    <row r="250" spans="1:11" ht="27.95" customHeight="1">
      <c r="A250" s="306" t="s">
        <v>3095</v>
      </c>
      <c r="B250" s="307"/>
      <c r="C250" s="53" t="s">
        <v>3096</v>
      </c>
      <c r="D250" s="54" t="s">
        <v>35</v>
      </c>
      <c r="E250" s="56"/>
      <c r="F250" s="55">
        <v>0.54</v>
      </c>
      <c r="G250" s="55">
        <v>1.98</v>
      </c>
      <c r="H250" s="55">
        <v>0.25</v>
      </c>
      <c r="I250" s="57">
        <v>2.77</v>
      </c>
      <c r="J250" s="1"/>
      <c r="K250" s="1"/>
    </row>
    <row r="251" spans="1:11" ht="12" customHeight="1">
      <c r="A251" s="306" t="s">
        <v>3369</v>
      </c>
      <c r="B251" s="307"/>
      <c r="C251" s="53" t="s">
        <v>3370</v>
      </c>
      <c r="D251" s="54" t="s">
        <v>35</v>
      </c>
      <c r="E251" s="56"/>
      <c r="F251" s="55">
        <v>0.03</v>
      </c>
      <c r="G251" s="55">
        <v>0.11</v>
      </c>
      <c r="H251" s="55">
        <v>0.01</v>
      </c>
      <c r="I251" s="57">
        <v>0.15000000000000002</v>
      </c>
      <c r="J251" s="1"/>
      <c r="K251" s="1"/>
    </row>
    <row r="252" spans="1:11" ht="20.100000000000001" customHeight="1">
      <c r="A252" s="306" t="s">
        <v>2887</v>
      </c>
      <c r="B252" s="307"/>
      <c r="C252" s="53" t="s">
        <v>2888</v>
      </c>
      <c r="D252" s="54" t="s">
        <v>35</v>
      </c>
      <c r="E252" s="56"/>
      <c r="F252" s="55">
        <v>1</v>
      </c>
      <c r="G252" s="55">
        <v>3.76</v>
      </c>
      <c r="H252" s="55">
        <v>0.46</v>
      </c>
      <c r="I252" s="57">
        <v>5.22</v>
      </c>
      <c r="J252" s="1"/>
      <c r="K252" s="1"/>
    </row>
    <row r="253" spans="1:11" ht="20.100000000000001" customHeight="1">
      <c r="A253" s="306" t="s">
        <v>3213</v>
      </c>
      <c r="B253" s="307"/>
      <c r="C253" s="53" t="s">
        <v>3214</v>
      </c>
      <c r="D253" s="54" t="s">
        <v>35</v>
      </c>
      <c r="E253" s="56"/>
      <c r="F253" s="55">
        <v>0.09</v>
      </c>
      <c r="G253" s="55">
        <v>0.32</v>
      </c>
      <c r="H253" s="55">
        <v>0.04</v>
      </c>
      <c r="I253" s="57">
        <v>0.45</v>
      </c>
      <c r="J253" s="1"/>
      <c r="K253" s="1"/>
    </row>
    <row r="254" spans="1:11" ht="20.100000000000001" customHeight="1">
      <c r="A254" s="306" t="s">
        <v>3385</v>
      </c>
      <c r="B254" s="307"/>
      <c r="C254" s="53" t="s">
        <v>3386</v>
      </c>
      <c r="D254" s="54" t="s">
        <v>35</v>
      </c>
      <c r="E254" s="56"/>
      <c r="F254" s="55">
        <v>0.01</v>
      </c>
      <c r="G254" s="55">
        <v>0.03</v>
      </c>
      <c r="H254" s="56"/>
      <c r="I254" s="57">
        <v>0.04</v>
      </c>
      <c r="J254" s="1"/>
      <c r="K254" s="1"/>
    </row>
    <row r="255" spans="1:11" ht="20.100000000000001" customHeight="1">
      <c r="A255" s="306" t="s">
        <v>3259</v>
      </c>
      <c r="B255" s="307"/>
      <c r="C255" s="53" t="s">
        <v>3260</v>
      </c>
      <c r="D255" s="54" t="s">
        <v>35</v>
      </c>
      <c r="E255" s="56"/>
      <c r="F255" s="55">
        <v>0.02</v>
      </c>
      <c r="G255" s="55">
        <v>7.0000000000000007E-2</v>
      </c>
      <c r="H255" s="55">
        <v>0.01</v>
      </c>
      <c r="I255" s="57">
        <v>0.1</v>
      </c>
      <c r="J255" s="1"/>
      <c r="K255" s="1"/>
    </row>
    <row r="256" spans="1:11" ht="20.100000000000001" customHeight="1">
      <c r="A256" s="306" t="s">
        <v>3391</v>
      </c>
      <c r="B256" s="307"/>
      <c r="C256" s="53" t="s">
        <v>3392</v>
      </c>
      <c r="D256" s="54" t="s">
        <v>35</v>
      </c>
      <c r="E256" s="56"/>
      <c r="F256" s="55">
        <v>0.02</v>
      </c>
      <c r="G256" s="55">
        <v>7.0000000000000007E-2</v>
      </c>
      <c r="H256" s="55">
        <v>0.01</v>
      </c>
      <c r="I256" s="57">
        <v>0.1</v>
      </c>
      <c r="J256" s="1"/>
      <c r="K256" s="1"/>
    </row>
    <row r="257" spans="1:11" ht="20.100000000000001" customHeight="1">
      <c r="A257" s="306" t="s">
        <v>3113</v>
      </c>
      <c r="B257" s="307"/>
      <c r="C257" s="53" t="s">
        <v>3114</v>
      </c>
      <c r="D257" s="54" t="s">
        <v>35</v>
      </c>
      <c r="E257" s="56"/>
      <c r="F257" s="55">
        <v>0.49</v>
      </c>
      <c r="G257" s="55">
        <v>1.73</v>
      </c>
      <c r="H257" s="55">
        <v>0.24</v>
      </c>
      <c r="I257" s="57">
        <v>2.46</v>
      </c>
      <c r="J257" s="1"/>
      <c r="K257" s="1"/>
    </row>
    <row r="258" spans="1:11" ht="20.100000000000001" customHeight="1">
      <c r="A258" s="306" t="s">
        <v>3179</v>
      </c>
      <c r="B258" s="307"/>
      <c r="C258" s="53" t="s">
        <v>3180</v>
      </c>
      <c r="D258" s="54" t="s">
        <v>35</v>
      </c>
      <c r="E258" s="56"/>
      <c r="F258" s="55">
        <v>0.57999999999999996</v>
      </c>
      <c r="G258" s="55">
        <v>2.04</v>
      </c>
      <c r="H258" s="55">
        <v>0.28999999999999998</v>
      </c>
      <c r="I258" s="57">
        <v>2.91</v>
      </c>
      <c r="J258" s="1"/>
      <c r="K258" s="1"/>
    </row>
    <row r="259" spans="1:11" ht="20.100000000000001" customHeight="1">
      <c r="A259" s="306" t="s">
        <v>3207</v>
      </c>
      <c r="B259" s="307"/>
      <c r="C259" s="53" t="s">
        <v>3208</v>
      </c>
      <c r="D259" s="54" t="s">
        <v>35</v>
      </c>
      <c r="E259" s="56"/>
      <c r="F259" s="55">
        <v>0.1</v>
      </c>
      <c r="G259" s="55">
        <v>0.38</v>
      </c>
      <c r="H259" s="55">
        <v>0.05</v>
      </c>
      <c r="I259" s="57">
        <v>0.53</v>
      </c>
      <c r="J259" s="1"/>
      <c r="K259" s="1"/>
    </row>
    <row r="260" spans="1:11" ht="27.95" customHeight="1">
      <c r="A260" s="306" t="s">
        <v>2804</v>
      </c>
      <c r="B260" s="307"/>
      <c r="C260" s="53" t="s">
        <v>2805</v>
      </c>
      <c r="D260" s="54" t="s">
        <v>93</v>
      </c>
      <c r="E260" s="56"/>
      <c r="F260" s="55">
        <v>6</v>
      </c>
      <c r="G260" s="55">
        <v>4</v>
      </c>
      <c r="H260" s="56"/>
      <c r="I260" s="57">
        <v>10</v>
      </c>
      <c r="J260" s="1"/>
      <c r="K260" s="1"/>
    </row>
    <row r="261" spans="1:11" ht="12" customHeight="1">
      <c r="A261" s="306" t="s">
        <v>3313</v>
      </c>
      <c r="B261" s="307"/>
      <c r="C261" s="53" t="s">
        <v>3314</v>
      </c>
      <c r="D261" s="54" t="s">
        <v>75</v>
      </c>
      <c r="E261" s="56"/>
      <c r="F261" s="55">
        <v>0.04</v>
      </c>
      <c r="G261" s="55">
        <v>0.2</v>
      </c>
      <c r="H261" s="55">
        <v>0.02</v>
      </c>
      <c r="I261" s="57">
        <v>0.26</v>
      </c>
      <c r="J261" s="1"/>
      <c r="K261" s="1"/>
    </row>
    <row r="262" spans="1:11" ht="12" customHeight="1">
      <c r="A262" s="306" t="s">
        <v>3077</v>
      </c>
      <c r="B262" s="307"/>
      <c r="C262" s="53" t="s">
        <v>3078</v>
      </c>
      <c r="D262" s="54" t="s">
        <v>35</v>
      </c>
      <c r="E262" s="56"/>
      <c r="F262" s="55">
        <v>1</v>
      </c>
      <c r="G262" s="55">
        <v>3.5</v>
      </c>
      <c r="H262" s="55">
        <v>0.5</v>
      </c>
      <c r="I262" s="57">
        <v>5</v>
      </c>
      <c r="J262" s="1"/>
      <c r="K262" s="1"/>
    </row>
    <row r="263" spans="1:11" ht="12" customHeight="1">
      <c r="A263" s="306" t="s">
        <v>2810</v>
      </c>
      <c r="B263" s="307"/>
      <c r="C263" s="53" t="s">
        <v>2811</v>
      </c>
      <c r="D263" s="54" t="s">
        <v>35</v>
      </c>
      <c r="E263" s="56"/>
      <c r="F263" s="55">
        <v>0.4</v>
      </c>
      <c r="G263" s="55">
        <v>1.4</v>
      </c>
      <c r="H263" s="55">
        <v>0.2</v>
      </c>
      <c r="I263" s="57">
        <v>1.9999999999999998</v>
      </c>
      <c r="J263" s="1"/>
      <c r="K263" s="1"/>
    </row>
    <row r="264" spans="1:11" ht="20.100000000000001" customHeight="1">
      <c r="A264" s="306" t="s">
        <v>3000</v>
      </c>
      <c r="B264" s="307"/>
      <c r="C264" s="53" t="s">
        <v>3001</v>
      </c>
      <c r="D264" s="54" t="s">
        <v>35</v>
      </c>
      <c r="E264" s="56"/>
      <c r="F264" s="55">
        <v>1</v>
      </c>
      <c r="G264" s="55">
        <v>3.5</v>
      </c>
      <c r="H264" s="55">
        <v>0.5</v>
      </c>
      <c r="I264" s="57">
        <v>5</v>
      </c>
      <c r="J264" s="1"/>
      <c r="K264" s="1"/>
    </row>
    <row r="265" spans="1:11" ht="27.95" customHeight="1">
      <c r="A265" s="306" t="s">
        <v>2843</v>
      </c>
      <c r="B265" s="307"/>
      <c r="C265" s="53" t="s">
        <v>2844</v>
      </c>
      <c r="D265" s="54" t="s">
        <v>35</v>
      </c>
      <c r="E265" s="56"/>
      <c r="F265" s="55">
        <v>0.4</v>
      </c>
      <c r="G265" s="55">
        <v>1.4</v>
      </c>
      <c r="H265" s="55">
        <v>0.2</v>
      </c>
      <c r="I265" s="57">
        <v>1.9999999999999998</v>
      </c>
      <c r="J265" s="1"/>
      <c r="K265" s="1"/>
    </row>
    <row r="266" spans="1:11" ht="20.100000000000001" customHeight="1">
      <c r="A266" s="306" t="s">
        <v>3073</v>
      </c>
      <c r="B266" s="307"/>
      <c r="C266" s="53" t="s">
        <v>3074</v>
      </c>
      <c r="D266" s="54" t="s">
        <v>35</v>
      </c>
      <c r="E266" s="56"/>
      <c r="F266" s="55">
        <v>7.87</v>
      </c>
      <c r="G266" s="55">
        <v>9</v>
      </c>
      <c r="H266" s="55">
        <v>5.61</v>
      </c>
      <c r="I266" s="57">
        <v>22.48</v>
      </c>
      <c r="J266" s="1"/>
      <c r="K266" s="1"/>
    </row>
    <row r="267" spans="1:11" ht="27.95" customHeight="1">
      <c r="A267" s="306" t="s">
        <v>2902</v>
      </c>
      <c r="B267" s="307"/>
      <c r="C267" s="53" t="s">
        <v>2903</v>
      </c>
      <c r="D267" s="54" t="s">
        <v>35</v>
      </c>
      <c r="E267" s="56"/>
      <c r="F267" s="56"/>
      <c r="G267" s="56"/>
      <c r="H267" s="56"/>
      <c r="I267" s="57">
        <v>0</v>
      </c>
      <c r="J267" s="1"/>
      <c r="K267" s="1"/>
    </row>
    <row r="268" spans="1:11" ht="12" customHeight="1">
      <c r="A268" s="306" t="s">
        <v>2650</v>
      </c>
      <c r="B268" s="307"/>
      <c r="C268" s="53" t="s">
        <v>2651</v>
      </c>
      <c r="D268" s="54" t="s">
        <v>15</v>
      </c>
      <c r="E268" s="55">
        <v>44.55</v>
      </c>
      <c r="F268" s="55">
        <v>66.84</v>
      </c>
      <c r="G268" s="55">
        <v>113</v>
      </c>
      <c r="H268" s="56"/>
      <c r="I268" s="57">
        <v>224.39</v>
      </c>
      <c r="J268" s="1"/>
      <c r="K268" s="1"/>
    </row>
    <row r="269" spans="1:11" ht="12" customHeight="1">
      <c r="A269" s="306" t="s">
        <v>3051</v>
      </c>
      <c r="B269" s="307"/>
      <c r="C269" s="53" t="s">
        <v>3052</v>
      </c>
      <c r="D269" s="54" t="s">
        <v>15</v>
      </c>
      <c r="E269" s="55">
        <v>8.2799999999999994</v>
      </c>
      <c r="F269" s="56"/>
      <c r="G269" s="56"/>
      <c r="H269" s="56"/>
      <c r="I269" s="57">
        <v>8.2799999999999994</v>
      </c>
      <c r="J269" s="1"/>
      <c r="K269" s="1"/>
    </row>
    <row r="270" spans="1:11" ht="27.95" customHeight="1">
      <c r="A270" s="306" t="s">
        <v>2942</v>
      </c>
      <c r="B270" s="307"/>
      <c r="C270" s="53" t="s">
        <v>2943</v>
      </c>
      <c r="D270" s="54" t="s">
        <v>28</v>
      </c>
      <c r="E270" s="55">
        <v>0.09</v>
      </c>
      <c r="F270" s="55">
        <v>0.33</v>
      </c>
      <c r="G270" s="56"/>
      <c r="H270" s="55">
        <v>0.04</v>
      </c>
      <c r="I270" s="57">
        <v>0.46</v>
      </c>
      <c r="J270" s="1"/>
      <c r="K270" s="1"/>
    </row>
    <row r="271" spans="1:11" ht="12" customHeight="1">
      <c r="A271" s="306" t="s">
        <v>2827</v>
      </c>
      <c r="B271" s="307"/>
      <c r="C271" s="53" t="s">
        <v>2828</v>
      </c>
      <c r="D271" s="54" t="s">
        <v>75</v>
      </c>
      <c r="E271" s="56"/>
      <c r="F271" s="55">
        <v>86.49</v>
      </c>
      <c r="G271" s="55">
        <v>11.79</v>
      </c>
      <c r="H271" s="56"/>
      <c r="I271" s="57">
        <v>98.28</v>
      </c>
      <c r="J271" s="1"/>
      <c r="K271" s="1"/>
    </row>
    <row r="272" spans="1:11" ht="12" customHeight="1">
      <c r="A272" s="306" t="s">
        <v>3091</v>
      </c>
      <c r="B272" s="307"/>
      <c r="C272" s="53" t="s">
        <v>3092</v>
      </c>
      <c r="D272" s="54" t="s">
        <v>75</v>
      </c>
      <c r="E272" s="56"/>
      <c r="F272" s="56"/>
      <c r="G272" s="55">
        <v>1.19</v>
      </c>
      <c r="H272" s="55">
        <v>0.28999999999999998</v>
      </c>
      <c r="I272" s="57">
        <v>1.48</v>
      </c>
      <c r="J272" s="1"/>
      <c r="K272" s="1"/>
    </row>
    <row r="273" spans="1:11" ht="27.95" customHeight="1">
      <c r="A273" s="306" t="s">
        <v>2628</v>
      </c>
      <c r="B273" s="307"/>
      <c r="C273" s="53" t="s">
        <v>2629</v>
      </c>
      <c r="D273" s="54" t="s">
        <v>35</v>
      </c>
      <c r="E273" s="56"/>
      <c r="F273" s="56"/>
      <c r="G273" s="55">
        <v>19.71</v>
      </c>
      <c r="H273" s="55">
        <v>4.92</v>
      </c>
      <c r="I273" s="57">
        <v>24.630000000000003</v>
      </c>
      <c r="J273" s="1"/>
      <c r="K273" s="1"/>
    </row>
    <row r="274" spans="1:11" ht="27.95" customHeight="1">
      <c r="A274" s="306" t="s">
        <v>2697</v>
      </c>
      <c r="B274" s="307"/>
      <c r="C274" s="53" t="s">
        <v>2698</v>
      </c>
      <c r="D274" s="54" t="s">
        <v>48</v>
      </c>
      <c r="E274" s="55">
        <v>1.38</v>
      </c>
      <c r="F274" s="55">
        <v>2.0699999999999998</v>
      </c>
      <c r="G274" s="56"/>
      <c r="H274" s="56"/>
      <c r="I274" s="57">
        <v>3.4499999999999997</v>
      </c>
      <c r="J274" s="1"/>
      <c r="K274" s="1"/>
    </row>
    <row r="275" spans="1:11" ht="27.95" customHeight="1">
      <c r="A275" s="306" t="s">
        <v>3227</v>
      </c>
      <c r="B275" s="307"/>
      <c r="C275" s="53" t="s">
        <v>3228</v>
      </c>
      <c r="D275" s="54" t="s">
        <v>93</v>
      </c>
      <c r="E275" s="56"/>
      <c r="F275" s="56"/>
      <c r="G275" s="56"/>
      <c r="H275" s="55">
        <v>3.65</v>
      </c>
      <c r="I275" s="57">
        <v>3.65</v>
      </c>
      <c r="J275" s="1"/>
      <c r="K275" s="1"/>
    </row>
    <row r="276" spans="1:11" ht="27.95" customHeight="1">
      <c r="A276" s="306" t="s">
        <v>3083</v>
      </c>
      <c r="B276" s="307"/>
      <c r="C276" s="53" t="s">
        <v>3084</v>
      </c>
      <c r="D276" s="54" t="s">
        <v>93</v>
      </c>
      <c r="E276" s="55">
        <v>5.03</v>
      </c>
      <c r="F276" s="55">
        <v>17.63</v>
      </c>
      <c r="G276" s="56"/>
      <c r="H276" s="55">
        <v>2.5099999999999998</v>
      </c>
      <c r="I276" s="57">
        <v>25.17</v>
      </c>
      <c r="J276" s="1"/>
      <c r="K276" s="1"/>
    </row>
    <row r="277" spans="1:11" ht="20.100000000000001" customHeight="1">
      <c r="A277" s="306" t="s">
        <v>2896</v>
      </c>
      <c r="B277" s="307"/>
      <c r="C277" s="53" t="s">
        <v>2897</v>
      </c>
      <c r="D277" s="54" t="s">
        <v>35</v>
      </c>
      <c r="E277" s="56"/>
      <c r="F277" s="56"/>
      <c r="G277" s="56"/>
      <c r="H277" s="55">
        <v>102.04</v>
      </c>
      <c r="I277" s="57">
        <v>102.04</v>
      </c>
      <c r="J277" s="1"/>
      <c r="K277" s="1"/>
    </row>
    <row r="278" spans="1:11" ht="12" customHeight="1">
      <c r="A278" s="306" t="s">
        <v>2875</v>
      </c>
      <c r="B278" s="307"/>
      <c r="C278" s="53" t="s">
        <v>2876</v>
      </c>
      <c r="D278" s="54" t="s">
        <v>35</v>
      </c>
      <c r="E278" s="56"/>
      <c r="F278" s="55">
        <v>2.4500000000000002</v>
      </c>
      <c r="G278" s="55">
        <v>2.8</v>
      </c>
      <c r="H278" s="55">
        <v>1.75</v>
      </c>
      <c r="I278" s="57">
        <v>7</v>
      </c>
      <c r="J278" s="1"/>
      <c r="K278" s="1"/>
    </row>
    <row r="279" spans="1:11" ht="12" customHeight="1">
      <c r="A279" s="306" t="s">
        <v>3034</v>
      </c>
      <c r="B279" s="307"/>
      <c r="C279" s="53" t="s">
        <v>3035</v>
      </c>
      <c r="D279" s="54" t="s">
        <v>35</v>
      </c>
      <c r="E279" s="56"/>
      <c r="F279" s="55">
        <v>4.55</v>
      </c>
      <c r="G279" s="55">
        <v>5.2</v>
      </c>
      <c r="H279" s="55">
        <v>3.25</v>
      </c>
      <c r="I279" s="57">
        <v>13</v>
      </c>
      <c r="J279" s="1"/>
      <c r="K279" s="1"/>
    </row>
    <row r="280" spans="1:11" ht="20.100000000000001" customHeight="1">
      <c r="A280" s="306" t="s">
        <v>3161</v>
      </c>
      <c r="B280" s="307"/>
      <c r="C280" s="53" t="s">
        <v>3162</v>
      </c>
      <c r="D280" s="54" t="s">
        <v>35</v>
      </c>
      <c r="E280" s="56"/>
      <c r="F280" s="56"/>
      <c r="G280" s="56"/>
      <c r="H280" s="55">
        <v>8.51</v>
      </c>
      <c r="I280" s="57">
        <v>8.51</v>
      </c>
      <c r="J280" s="1"/>
      <c r="K280" s="1"/>
    </row>
    <row r="281" spans="1:11" ht="12" customHeight="1">
      <c r="A281" s="306" t="s">
        <v>2974</v>
      </c>
      <c r="B281" s="307"/>
      <c r="C281" s="53" t="s">
        <v>2975</v>
      </c>
      <c r="D281" s="54" t="s">
        <v>35</v>
      </c>
      <c r="E281" s="56"/>
      <c r="F281" s="55">
        <v>1.05</v>
      </c>
      <c r="G281" s="55">
        <v>1.2</v>
      </c>
      <c r="H281" s="55">
        <v>0.75</v>
      </c>
      <c r="I281" s="57">
        <v>3</v>
      </c>
      <c r="J281" s="1"/>
      <c r="K281" s="1"/>
    </row>
    <row r="282" spans="1:11" ht="20.100000000000001" customHeight="1">
      <c r="A282" s="306" t="s">
        <v>2691</v>
      </c>
      <c r="B282" s="307"/>
      <c r="C282" s="53" t="s">
        <v>2692</v>
      </c>
      <c r="D282" s="54" t="s">
        <v>93</v>
      </c>
      <c r="E282" s="56"/>
      <c r="F282" s="56"/>
      <c r="G282" s="55">
        <v>15.72</v>
      </c>
      <c r="H282" s="55">
        <v>3.93</v>
      </c>
      <c r="I282" s="57">
        <v>19.650000000000002</v>
      </c>
      <c r="J282" s="1"/>
      <c r="K282" s="1"/>
    </row>
    <row r="283" spans="1:11" ht="20.100000000000001" customHeight="1">
      <c r="A283" s="306" t="s">
        <v>3255</v>
      </c>
      <c r="B283" s="307"/>
      <c r="C283" s="53" t="s">
        <v>3256</v>
      </c>
      <c r="D283" s="54" t="s">
        <v>35</v>
      </c>
      <c r="E283" s="56"/>
      <c r="F283" s="56"/>
      <c r="G283" s="56"/>
      <c r="H283" s="55">
        <v>6.38</v>
      </c>
      <c r="I283" s="57">
        <v>6.38</v>
      </c>
      <c r="J283" s="1"/>
      <c r="K283" s="1"/>
    </row>
    <row r="284" spans="1:11" ht="20.100000000000001" customHeight="1">
      <c r="A284" s="306" t="s">
        <v>2816</v>
      </c>
      <c r="B284" s="307"/>
      <c r="C284" s="53" t="s">
        <v>2817</v>
      </c>
      <c r="D284" s="54" t="s">
        <v>35</v>
      </c>
      <c r="E284" s="56"/>
      <c r="F284" s="55">
        <v>0.8</v>
      </c>
      <c r="G284" s="55">
        <v>2.8</v>
      </c>
      <c r="H284" s="55">
        <v>0.4</v>
      </c>
      <c r="I284" s="57">
        <v>3.9999999999999996</v>
      </c>
      <c r="J284" s="1"/>
      <c r="K284" s="1"/>
    </row>
    <row r="285" spans="1:11" ht="20.100000000000001" customHeight="1">
      <c r="A285" s="306" t="s">
        <v>2825</v>
      </c>
      <c r="B285" s="307"/>
      <c r="C285" s="53" t="s">
        <v>2826</v>
      </c>
      <c r="D285" s="54" t="s">
        <v>35</v>
      </c>
      <c r="E285" s="56"/>
      <c r="F285" s="55">
        <v>0.8</v>
      </c>
      <c r="G285" s="55">
        <v>2.8</v>
      </c>
      <c r="H285" s="55">
        <v>0.4</v>
      </c>
      <c r="I285" s="57">
        <v>3.9999999999999996</v>
      </c>
      <c r="J285" s="1"/>
      <c r="K285" s="1"/>
    </row>
    <row r="286" spans="1:11" ht="27.95" customHeight="1">
      <c r="A286" s="306" t="s">
        <v>2630</v>
      </c>
      <c r="B286" s="307"/>
      <c r="C286" s="53" t="s">
        <v>2631</v>
      </c>
      <c r="D286" s="54" t="s">
        <v>28</v>
      </c>
      <c r="E286" s="56"/>
      <c r="F286" s="56"/>
      <c r="G286" s="55">
        <v>162.03</v>
      </c>
      <c r="H286" s="56"/>
      <c r="I286" s="57">
        <v>162.03</v>
      </c>
      <c r="J286" s="1"/>
      <c r="K286" s="1"/>
    </row>
    <row r="287" spans="1:11" ht="20.100000000000001" customHeight="1">
      <c r="A287" s="306" t="s">
        <v>2799</v>
      </c>
      <c r="B287" s="307"/>
      <c r="C287" s="53" t="s">
        <v>2800</v>
      </c>
      <c r="D287" s="54" t="s">
        <v>93</v>
      </c>
      <c r="E287" s="56"/>
      <c r="F287" s="56"/>
      <c r="G287" s="55">
        <v>181.02</v>
      </c>
      <c r="H287" s="56"/>
      <c r="I287" s="57">
        <v>181.02</v>
      </c>
      <c r="J287" s="1"/>
      <c r="K287" s="1"/>
    </row>
    <row r="288" spans="1:11" ht="27.95" customHeight="1">
      <c r="A288" s="306" t="s">
        <v>3199</v>
      </c>
      <c r="B288" s="307"/>
      <c r="C288" s="53" t="s">
        <v>3200</v>
      </c>
      <c r="D288" s="54" t="s">
        <v>35</v>
      </c>
      <c r="E288" s="56"/>
      <c r="F288" s="56"/>
      <c r="G288" s="56"/>
      <c r="H288" s="56"/>
      <c r="I288" s="57">
        <v>0</v>
      </c>
      <c r="J288" s="1"/>
      <c r="K288" s="1"/>
    </row>
    <row r="289" spans="1:11" ht="20.100000000000001" customHeight="1">
      <c r="A289" s="306" t="s">
        <v>3281</v>
      </c>
      <c r="B289" s="307"/>
      <c r="C289" s="53" t="s">
        <v>3282</v>
      </c>
      <c r="D289" s="54" t="s">
        <v>35</v>
      </c>
      <c r="E289" s="56"/>
      <c r="F289" s="56"/>
      <c r="G289" s="56"/>
      <c r="H289" s="56"/>
      <c r="I289" s="57">
        <v>0</v>
      </c>
      <c r="J289" s="1"/>
      <c r="K289" s="1"/>
    </row>
    <row r="290" spans="1:11" ht="51.95" customHeight="1">
      <c r="A290" s="306" t="s">
        <v>3028</v>
      </c>
      <c r="B290" s="307"/>
      <c r="C290" s="53" t="s">
        <v>3029</v>
      </c>
      <c r="D290" s="54" t="s">
        <v>35</v>
      </c>
      <c r="E290" s="56"/>
      <c r="F290" s="56"/>
      <c r="G290" s="56"/>
      <c r="H290" s="56"/>
      <c r="I290" s="57">
        <v>0</v>
      </c>
      <c r="J290" s="1"/>
      <c r="K290" s="1"/>
    </row>
    <row r="291" spans="1:11" ht="27.95" customHeight="1">
      <c r="A291" s="306" t="s">
        <v>2676</v>
      </c>
      <c r="B291" s="307"/>
      <c r="C291" s="53" t="s">
        <v>2677</v>
      </c>
      <c r="D291" s="54" t="s">
        <v>93</v>
      </c>
      <c r="E291" s="56"/>
      <c r="F291" s="56"/>
      <c r="G291" s="55">
        <v>211.54</v>
      </c>
      <c r="H291" s="55">
        <v>52.88</v>
      </c>
      <c r="I291" s="57">
        <v>264.42</v>
      </c>
      <c r="J291" s="1"/>
      <c r="K291" s="1"/>
    </row>
    <row r="292" spans="1:11" ht="12" customHeight="1">
      <c r="A292" s="306" t="s">
        <v>2928</v>
      </c>
      <c r="B292" s="307"/>
      <c r="C292" s="53" t="s">
        <v>2929</v>
      </c>
      <c r="D292" s="54" t="s">
        <v>75</v>
      </c>
      <c r="E292" s="56"/>
      <c r="F292" s="55">
        <v>0.36</v>
      </c>
      <c r="G292" s="55">
        <v>1.5</v>
      </c>
      <c r="H292" s="55">
        <v>0.16</v>
      </c>
      <c r="I292" s="57">
        <v>2.02</v>
      </c>
      <c r="J292" s="1"/>
      <c r="K292" s="1"/>
    </row>
    <row r="293" spans="1:11" ht="12" customHeight="1">
      <c r="A293" s="306" t="s">
        <v>2584</v>
      </c>
      <c r="B293" s="307"/>
      <c r="C293" s="53" t="s">
        <v>2585</v>
      </c>
      <c r="D293" s="54" t="s">
        <v>15</v>
      </c>
      <c r="E293" s="55">
        <v>608.55999999999995</v>
      </c>
      <c r="F293" s="55">
        <v>2651</v>
      </c>
      <c r="G293" s="55">
        <v>1825.24</v>
      </c>
      <c r="H293" s="55">
        <v>596.99</v>
      </c>
      <c r="I293" s="57">
        <v>5681.79</v>
      </c>
      <c r="J293" s="1"/>
      <c r="K293" s="1"/>
    </row>
    <row r="294" spans="1:11" ht="12" customHeight="1">
      <c r="A294" s="306" t="s">
        <v>2615</v>
      </c>
      <c r="B294" s="307"/>
      <c r="C294" s="53" t="s">
        <v>2616</v>
      </c>
      <c r="D294" s="54" t="s">
        <v>15</v>
      </c>
      <c r="E294" s="55">
        <v>608.55999999999995</v>
      </c>
      <c r="F294" s="55">
        <v>2651</v>
      </c>
      <c r="G294" s="55">
        <v>1825.24</v>
      </c>
      <c r="H294" s="55">
        <v>596.99</v>
      </c>
      <c r="I294" s="57">
        <v>5681.79</v>
      </c>
      <c r="J294" s="1"/>
      <c r="K294" s="1"/>
    </row>
    <row r="295" spans="1:11" ht="12" customHeight="1">
      <c r="A295" s="306" t="s">
        <v>2644</v>
      </c>
      <c r="B295" s="307"/>
      <c r="C295" s="53" t="s">
        <v>2645</v>
      </c>
      <c r="D295" s="54" t="s">
        <v>15</v>
      </c>
      <c r="E295" s="55">
        <v>1092.56</v>
      </c>
      <c r="F295" s="55">
        <v>3135</v>
      </c>
      <c r="G295" s="55">
        <v>2309.2399999999998</v>
      </c>
      <c r="H295" s="55">
        <v>1080.99</v>
      </c>
      <c r="I295" s="57">
        <v>7617.7899999999991</v>
      </c>
      <c r="J295" s="1"/>
      <c r="K295" s="1"/>
    </row>
    <row r="296" spans="1:11" ht="12" customHeight="1">
      <c r="A296" s="306" t="s">
        <v>2847</v>
      </c>
      <c r="B296" s="307"/>
      <c r="C296" s="53" t="s">
        <v>2848</v>
      </c>
      <c r="D296" s="54" t="s">
        <v>15</v>
      </c>
      <c r="E296" s="55">
        <v>1092.56</v>
      </c>
      <c r="F296" s="55">
        <v>3135</v>
      </c>
      <c r="G296" s="55">
        <v>2309.2399999999998</v>
      </c>
      <c r="H296" s="55">
        <v>1080.99</v>
      </c>
      <c r="I296" s="57">
        <v>7617.7899999999991</v>
      </c>
      <c r="J296" s="1"/>
      <c r="K296" s="1"/>
    </row>
    <row r="297" spans="1:11" ht="12" customHeight="1">
      <c r="A297" s="306" t="s">
        <v>3245</v>
      </c>
      <c r="B297" s="307"/>
      <c r="C297" s="53" t="s">
        <v>3246</v>
      </c>
      <c r="D297" s="54" t="s">
        <v>2822</v>
      </c>
      <c r="E297" s="55">
        <v>0.05</v>
      </c>
      <c r="F297" s="55">
        <v>0.2</v>
      </c>
      <c r="G297" s="56"/>
      <c r="H297" s="55">
        <v>0.02</v>
      </c>
      <c r="I297" s="57">
        <v>0.27</v>
      </c>
      <c r="J297" s="1"/>
      <c r="K297" s="1"/>
    </row>
    <row r="298" spans="1:11" ht="20.100000000000001" customHeight="1">
      <c r="A298" s="306" t="s">
        <v>2907</v>
      </c>
      <c r="B298" s="307"/>
      <c r="C298" s="53" t="s">
        <v>2908</v>
      </c>
      <c r="D298" s="54" t="s">
        <v>28</v>
      </c>
      <c r="E298" s="56"/>
      <c r="F298" s="55">
        <v>12.41</v>
      </c>
      <c r="G298" s="56"/>
      <c r="H298" s="55">
        <v>2.92</v>
      </c>
      <c r="I298" s="57">
        <v>15.33</v>
      </c>
      <c r="J298" s="1"/>
      <c r="K298" s="1"/>
    </row>
    <row r="299" spans="1:11" ht="36" customHeight="1">
      <c r="A299" s="306" t="s">
        <v>2988</v>
      </c>
      <c r="B299" s="307"/>
      <c r="C299" s="53" t="s">
        <v>2989</v>
      </c>
      <c r="D299" s="54" t="s">
        <v>35</v>
      </c>
      <c r="E299" s="56"/>
      <c r="F299" s="56"/>
      <c r="G299" s="56"/>
      <c r="H299" s="55">
        <v>7</v>
      </c>
      <c r="I299" s="57">
        <v>7</v>
      </c>
      <c r="J299" s="1"/>
      <c r="K299" s="1"/>
    </row>
    <row r="300" spans="1:11" ht="27.95" customHeight="1">
      <c r="A300" s="306" t="s">
        <v>3405</v>
      </c>
      <c r="B300" s="307"/>
      <c r="C300" s="53" t="s">
        <v>3406</v>
      </c>
      <c r="D300" s="54" t="s">
        <v>35</v>
      </c>
      <c r="E300" s="56"/>
      <c r="F300" s="56"/>
      <c r="G300" s="56"/>
      <c r="H300" s="56"/>
      <c r="I300" s="57">
        <v>0</v>
      </c>
      <c r="J300" s="1"/>
      <c r="K300" s="1"/>
    </row>
    <row r="301" spans="1:11" ht="36" customHeight="1">
      <c r="A301" s="306" t="s">
        <v>3139</v>
      </c>
      <c r="B301" s="307"/>
      <c r="C301" s="53" t="s">
        <v>3140</v>
      </c>
      <c r="D301" s="54" t="s">
        <v>35</v>
      </c>
      <c r="E301" s="56"/>
      <c r="F301" s="56"/>
      <c r="G301" s="56"/>
      <c r="H301" s="55">
        <v>3</v>
      </c>
      <c r="I301" s="57">
        <v>3</v>
      </c>
      <c r="J301" s="1"/>
      <c r="K301" s="1"/>
    </row>
    <row r="302" spans="1:11" ht="20.100000000000001" customHeight="1">
      <c r="A302" s="306" t="s">
        <v>2911</v>
      </c>
      <c r="B302" s="307"/>
      <c r="C302" s="53" t="s">
        <v>2912</v>
      </c>
      <c r="D302" s="54" t="s">
        <v>35</v>
      </c>
      <c r="E302" s="56"/>
      <c r="F302" s="55">
        <v>2.2000000000000002</v>
      </c>
      <c r="G302" s="55">
        <v>7.7</v>
      </c>
      <c r="H302" s="55">
        <v>1.1000000000000001</v>
      </c>
      <c r="I302" s="57">
        <v>11</v>
      </c>
      <c r="J302" s="1"/>
      <c r="K302" s="1"/>
    </row>
    <row r="303" spans="1:11" ht="20.100000000000001" customHeight="1">
      <c r="A303" s="306" t="s">
        <v>2978</v>
      </c>
      <c r="B303" s="307"/>
      <c r="C303" s="53" t="s">
        <v>2979</v>
      </c>
      <c r="D303" s="54" t="s">
        <v>35</v>
      </c>
      <c r="E303" s="56"/>
      <c r="F303" s="55">
        <v>1.6</v>
      </c>
      <c r="G303" s="55">
        <v>5.6</v>
      </c>
      <c r="H303" s="55">
        <v>0.8</v>
      </c>
      <c r="I303" s="57">
        <v>7.9999999999999991</v>
      </c>
      <c r="J303" s="1"/>
      <c r="K303" s="1"/>
    </row>
    <row r="304" spans="1:11" ht="20.100000000000001" customHeight="1">
      <c r="A304" s="306" t="s">
        <v>2783</v>
      </c>
      <c r="B304" s="307"/>
      <c r="C304" s="53" t="s">
        <v>2784</v>
      </c>
      <c r="D304" s="54" t="s">
        <v>35</v>
      </c>
      <c r="E304" s="56"/>
      <c r="F304" s="55">
        <v>5.38</v>
      </c>
      <c r="G304" s="55">
        <v>18.829999999999998</v>
      </c>
      <c r="H304" s="55">
        <v>2.69</v>
      </c>
      <c r="I304" s="57">
        <v>26.9</v>
      </c>
      <c r="J304" s="1"/>
      <c r="K304" s="1"/>
    </row>
    <row r="305" spans="1:11" ht="12" customHeight="1">
      <c r="A305" s="306" t="s">
        <v>2619</v>
      </c>
      <c r="B305" s="307"/>
      <c r="C305" s="53" t="s">
        <v>2620</v>
      </c>
      <c r="D305" s="54" t="s">
        <v>75</v>
      </c>
      <c r="E305" s="56"/>
      <c r="F305" s="55">
        <v>1928.26</v>
      </c>
      <c r="G305" s="55">
        <v>5.16</v>
      </c>
      <c r="H305" s="56"/>
      <c r="I305" s="57">
        <v>1933.42</v>
      </c>
      <c r="J305" s="1"/>
      <c r="K305" s="1"/>
    </row>
    <row r="306" spans="1:11" ht="12" customHeight="1">
      <c r="A306" s="306" t="s">
        <v>3002</v>
      </c>
      <c r="B306" s="307"/>
      <c r="C306" s="53" t="s">
        <v>3003</v>
      </c>
      <c r="D306" s="54" t="s">
        <v>75</v>
      </c>
      <c r="E306" s="55">
        <v>8.94</v>
      </c>
      <c r="F306" s="55">
        <v>31.31</v>
      </c>
      <c r="G306" s="56"/>
      <c r="H306" s="55">
        <v>4.46</v>
      </c>
      <c r="I306" s="57">
        <v>44.71</v>
      </c>
      <c r="J306" s="1"/>
      <c r="K306" s="1"/>
    </row>
    <row r="307" spans="1:11" ht="20.100000000000001" customHeight="1">
      <c r="A307" s="306" t="s">
        <v>2682</v>
      </c>
      <c r="B307" s="307"/>
      <c r="C307" s="53" t="s">
        <v>2683</v>
      </c>
      <c r="D307" s="54" t="s">
        <v>15</v>
      </c>
      <c r="E307" s="55">
        <v>4.51</v>
      </c>
      <c r="F307" s="55">
        <v>91.13</v>
      </c>
      <c r="G307" s="55">
        <v>28.46</v>
      </c>
      <c r="H307" s="55">
        <v>6.96</v>
      </c>
      <c r="I307" s="57">
        <v>131.06</v>
      </c>
      <c r="J307" s="1"/>
      <c r="K307" s="1"/>
    </row>
    <row r="308" spans="1:11" ht="36" customHeight="1">
      <c r="A308" s="306" t="s">
        <v>3305</v>
      </c>
      <c r="B308" s="307"/>
      <c r="C308" s="53" t="s">
        <v>3306</v>
      </c>
      <c r="D308" s="54" t="s">
        <v>35</v>
      </c>
      <c r="E308" s="56"/>
      <c r="F308" s="56"/>
      <c r="G308" s="56"/>
      <c r="H308" s="56"/>
      <c r="I308" s="57">
        <v>0</v>
      </c>
      <c r="J308" s="1"/>
      <c r="K308" s="1"/>
    </row>
    <row r="309" spans="1:11" ht="20.100000000000001" customHeight="1">
      <c r="A309" s="306" t="s">
        <v>3389</v>
      </c>
      <c r="B309" s="307"/>
      <c r="C309" s="53" t="s">
        <v>3390</v>
      </c>
      <c r="D309" s="54" t="s">
        <v>35</v>
      </c>
      <c r="E309" s="56"/>
      <c r="F309" s="56"/>
      <c r="G309" s="56"/>
      <c r="H309" s="56"/>
      <c r="I309" s="57">
        <v>0</v>
      </c>
      <c r="J309" s="1"/>
      <c r="K309" s="1"/>
    </row>
    <row r="310" spans="1:11" ht="44.1" customHeight="1">
      <c r="A310" s="306" t="s">
        <v>3337</v>
      </c>
      <c r="B310" s="307"/>
      <c r="C310" s="53" t="s">
        <v>3338</v>
      </c>
      <c r="D310" s="54" t="s">
        <v>35</v>
      </c>
      <c r="E310" s="56"/>
      <c r="F310" s="56"/>
      <c r="G310" s="56"/>
      <c r="H310" s="56"/>
      <c r="I310" s="57">
        <v>0</v>
      </c>
      <c r="J310" s="1"/>
      <c r="K310" s="1"/>
    </row>
    <row r="311" spans="1:11" ht="36" customHeight="1">
      <c r="A311" s="306" t="s">
        <v>3201</v>
      </c>
      <c r="B311" s="307"/>
      <c r="C311" s="53" t="s">
        <v>3202</v>
      </c>
      <c r="D311" s="54" t="s">
        <v>35</v>
      </c>
      <c r="E311" s="56"/>
      <c r="F311" s="56"/>
      <c r="G311" s="56"/>
      <c r="H311" s="56"/>
      <c r="I311" s="57">
        <v>0</v>
      </c>
      <c r="J311" s="1"/>
      <c r="K311" s="1"/>
    </row>
    <row r="312" spans="1:11" ht="36" customHeight="1">
      <c r="A312" s="306" t="s">
        <v>3271</v>
      </c>
      <c r="B312" s="307"/>
      <c r="C312" s="53" t="s">
        <v>3272</v>
      </c>
      <c r="D312" s="54" t="s">
        <v>35</v>
      </c>
      <c r="E312" s="56"/>
      <c r="F312" s="56"/>
      <c r="G312" s="56"/>
      <c r="H312" s="56"/>
      <c r="I312" s="57">
        <v>0</v>
      </c>
      <c r="J312" s="1"/>
      <c r="K312" s="1"/>
    </row>
    <row r="313" spans="1:11" ht="36" customHeight="1">
      <c r="A313" s="306" t="s">
        <v>3087</v>
      </c>
      <c r="B313" s="307"/>
      <c r="C313" s="53" t="s">
        <v>3088</v>
      </c>
      <c r="D313" s="54" t="s">
        <v>35</v>
      </c>
      <c r="E313" s="56"/>
      <c r="F313" s="56"/>
      <c r="G313" s="56"/>
      <c r="H313" s="56"/>
      <c r="I313" s="57">
        <v>0</v>
      </c>
      <c r="J313" s="1"/>
      <c r="K313" s="1"/>
    </row>
    <row r="314" spans="1:11" ht="20.100000000000001" customHeight="1">
      <c r="A314" s="306" t="s">
        <v>3057</v>
      </c>
      <c r="B314" s="307"/>
      <c r="C314" s="53" t="s">
        <v>3058</v>
      </c>
      <c r="D314" s="54" t="s">
        <v>35</v>
      </c>
      <c r="E314" s="56"/>
      <c r="F314" s="55">
        <v>16.45</v>
      </c>
      <c r="G314" s="55">
        <v>18.8</v>
      </c>
      <c r="H314" s="55">
        <v>11.75</v>
      </c>
      <c r="I314" s="57">
        <v>47</v>
      </c>
      <c r="J314" s="1"/>
      <c r="K314" s="1"/>
    </row>
    <row r="315" spans="1:11" ht="27.95" customHeight="1">
      <c r="A315" s="306" t="s">
        <v>3121</v>
      </c>
      <c r="B315" s="307"/>
      <c r="C315" s="53" t="s">
        <v>3122</v>
      </c>
      <c r="D315" s="54" t="s">
        <v>35</v>
      </c>
      <c r="E315" s="56"/>
      <c r="F315" s="55">
        <v>16.45</v>
      </c>
      <c r="G315" s="55">
        <v>18.8</v>
      </c>
      <c r="H315" s="55">
        <v>11.75</v>
      </c>
      <c r="I315" s="57">
        <v>47</v>
      </c>
      <c r="J315" s="1"/>
      <c r="K315" s="1"/>
    </row>
    <row r="316" spans="1:11" ht="12" customHeight="1">
      <c r="A316" s="306" t="s">
        <v>3129</v>
      </c>
      <c r="B316" s="307"/>
      <c r="C316" s="53" t="s">
        <v>3130</v>
      </c>
      <c r="D316" s="54" t="s">
        <v>35</v>
      </c>
      <c r="E316" s="56"/>
      <c r="F316" s="55">
        <v>2.8</v>
      </c>
      <c r="G316" s="55">
        <v>3.2</v>
      </c>
      <c r="H316" s="55">
        <v>2</v>
      </c>
      <c r="I316" s="57">
        <v>8</v>
      </c>
      <c r="J316" s="1"/>
      <c r="K316" s="1"/>
    </row>
    <row r="317" spans="1:11" ht="12" customHeight="1">
      <c r="A317" s="306" t="s">
        <v>2936</v>
      </c>
      <c r="B317" s="307"/>
      <c r="C317" s="53" t="s">
        <v>2937</v>
      </c>
      <c r="D317" s="54" t="s">
        <v>35</v>
      </c>
      <c r="E317" s="56"/>
      <c r="F317" s="55">
        <v>12.25</v>
      </c>
      <c r="G317" s="55">
        <v>14</v>
      </c>
      <c r="H317" s="55">
        <v>8.75</v>
      </c>
      <c r="I317" s="57">
        <v>35</v>
      </c>
      <c r="J317" s="1"/>
      <c r="K317" s="1"/>
    </row>
    <row r="318" spans="1:11" ht="12" customHeight="1">
      <c r="A318" s="306" t="s">
        <v>3075</v>
      </c>
      <c r="B318" s="307"/>
      <c r="C318" s="53" t="s">
        <v>3076</v>
      </c>
      <c r="D318" s="54" t="s">
        <v>35</v>
      </c>
      <c r="E318" s="56"/>
      <c r="F318" s="55">
        <v>5.25</v>
      </c>
      <c r="G318" s="55">
        <v>6</v>
      </c>
      <c r="H318" s="55">
        <v>3.75</v>
      </c>
      <c r="I318" s="57">
        <v>15</v>
      </c>
      <c r="J318" s="1"/>
      <c r="K318" s="1"/>
    </row>
    <row r="319" spans="1:11" ht="20.100000000000001" customHeight="1">
      <c r="A319" s="306" t="s">
        <v>3273</v>
      </c>
      <c r="B319" s="307"/>
      <c r="C319" s="53" t="s">
        <v>3274</v>
      </c>
      <c r="D319" s="54" t="s">
        <v>35</v>
      </c>
      <c r="E319" s="56"/>
      <c r="F319" s="55">
        <v>0.35</v>
      </c>
      <c r="G319" s="55">
        <v>0.4</v>
      </c>
      <c r="H319" s="55">
        <v>0.25</v>
      </c>
      <c r="I319" s="57">
        <v>1</v>
      </c>
      <c r="J319" s="1"/>
      <c r="K319" s="1"/>
    </row>
    <row r="320" spans="1:11" ht="12" customHeight="1">
      <c r="A320" s="306" t="s">
        <v>3141</v>
      </c>
      <c r="B320" s="307"/>
      <c r="C320" s="53" t="s">
        <v>3142</v>
      </c>
      <c r="D320" s="54" t="s">
        <v>35</v>
      </c>
      <c r="E320" s="56"/>
      <c r="F320" s="55">
        <v>5.74</v>
      </c>
      <c r="G320" s="55">
        <v>20.309999999999999</v>
      </c>
      <c r="H320" s="55">
        <v>3.52</v>
      </c>
      <c r="I320" s="57">
        <v>29.569999999999997</v>
      </c>
      <c r="J320" s="1"/>
      <c r="K320" s="1"/>
    </row>
    <row r="321" spans="1:11" ht="20.100000000000001" customHeight="1">
      <c r="A321" s="306" t="s">
        <v>3381</v>
      </c>
      <c r="B321" s="307"/>
      <c r="C321" s="53" t="s">
        <v>3382</v>
      </c>
      <c r="D321" s="54" t="s">
        <v>35</v>
      </c>
      <c r="E321" s="56"/>
      <c r="F321" s="56"/>
      <c r="G321" s="56"/>
      <c r="H321" s="55">
        <v>1.01</v>
      </c>
      <c r="I321" s="57">
        <v>1.01</v>
      </c>
      <c r="J321" s="1"/>
      <c r="K321" s="1"/>
    </row>
    <row r="322" spans="1:11" ht="20.100000000000001" customHeight="1">
      <c r="A322" s="306" t="s">
        <v>3211</v>
      </c>
      <c r="B322" s="307"/>
      <c r="C322" s="53" t="s">
        <v>3212</v>
      </c>
      <c r="D322" s="54" t="s">
        <v>35</v>
      </c>
      <c r="E322" s="56"/>
      <c r="F322" s="56"/>
      <c r="G322" s="56"/>
      <c r="H322" s="55">
        <v>6.38</v>
      </c>
      <c r="I322" s="57">
        <v>6.38</v>
      </c>
      <c r="J322" s="1"/>
      <c r="K322" s="1"/>
    </row>
    <row r="323" spans="1:11" ht="27.95" customHeight="1">
      <c r="A323" s="306" t="s">
        <v>3353</v>
      </c>
      <c r="B323" s="307"/>
      <c r="C323" s="53" t="s">
        <v>3354</v>
      </c>
      <c r="D323" s="54" t="s">
        <v>35</v>
      </c>
      <c r="E323" s="56"/>
      <c r="F323" s="55">
        <v>0.35</v>
      </c>
      <c r="G323" s="55">
        <v>0.4</v>
      </c>
      <c r="H323" s="55">
        <v>0.25</v>
      </c>
      <c r="I323" s="57">
        <v>1</v>
      </c>
      <c r="J323" s="1"/>
      <c r="K323" s="1"/>
    </row>
    <row r="324" spans="1:11" ht="20.100000000000001" customHeight="1">
      <c r="A324" s="306" t="s">
        <v>2994</v>
      </c>
      <c r="B324" s="307"/>
      <c r="C324" s="53" t="s">
        <v>2995</v>
      </c>
      <c r="D324" s="54" t="s">
        <v>75</v>
      </c>
      <c r="E324" s="56"/>
      <c r="F324" s="56"/>
      <c r="G324" s="56"/>
      <c r="H324" s="55">
        <v>24.51</v>
      </c>
      <c r="I324" s="57">
        <v>24.51</v>
      </c>
      <c r="J324" s="1"/>
      <c r="K324" s="1"/>
    </row>
    <row r="325" spans="1:11" ht="27.95" customHeight="1">
      <c r="A325" s="306" t="s">
        <v>2958</v>
      </c>
      <c r="B325" s="307"/>
      <c r="C325" s="53" t="s">
        <v>2959</v>
      </c>
      <c r="D325" s="54" t="s">
        <v>35</v>
      </c>
      <c r="E325" s="55">
        <v>260.01</v>
      </c>
      <c r="F325" s="55">
        <v>527.97</v>
      </c>
      <c r="G325" s="55">
        <v>68.86</v>
      </c>
      <c r="H325" s="55">
        <v>92.51</v>
      </c>
      <c r="I325" s="57">
        <v>949.35</v>
      </c>
      <c r="J325" s="1"/>
      <c r="K325" s="1"/>
    </row>
    <row r="326" spans="1:11" ht="27.95" customHeight="1">
      <c r="A326" s="306" t="s">
        <v>2595</v>
      </c>
      <c r="B326" s="307"/>
      <c r="C326" s="53" t="s">
        <v>2596</v>
      </c>
      <c r="D326" s="54" t="s">
        <v>35</v>
      </c>
      <c r="E326" s="56"/>
      <c r="F326" s="56"/>
      <c r="G326" s="55">
        <v>16.899999999999999</v>
      </c>
      <c r="H326" s="55">
        <v>4.22</v>
      </c>
      <c r="I326" s="57">
        <v>21.119999999999997</v>
      </c>
      <c r="J326" s="1"/>
      <c r="K326" s="1"/>
    </row>
    <row r="327" spans="1:11" ht="12" customHeight="1">
      <c r="A327" s="306" t="s">
        <v>2831</v>
      </c>
      <c r="B327" s="307"/>
      <c r="C327" s="53" t="s">
        <v>2832</v>
      </c>
      <c r="D327" s="54" t="s">
        <v>93</v>
      </c>
      <c r="E327" s="56"/>
      <c r="F327" s="55">
        <v>17.170000000000002</v>
      </c>
      <c r="G327" s="55">
        <v>19.63</v>
      </c>
      <c r="H327" s="55">
        <v>12.27</v>
      </c>
      <c r="I327" s="57">
        <v>49.069999999999993</v>
      </c>
      <c r="J327" s="1"/>
      <c r="K327" s="1"/>
    </row>
    <row r="328" spans="1:11" ht="20.100000000000001" customHeight="1">
      <c r="A328" s="306" t="s">
        <v>2944</v>
      </c>
      <c r="B328" s="307"/>
      <c r="C328" s="53" t="s">
        <v>2945</v>
      </c>
      <c r="D328" s="54" t="s">
        <v>93</v>
      </c>
      <c r="E328" s="56"/>
      <c r="F328" s="55">
        <v>24.31</v>
      </c>
      <c r="G328" s="55">
        <v>27.78</v>
      </c>
      <c r="H328" s="55">
        <v>17.36</v>
      </c>
      <c r="I328" s="57">
        <v>69.45</v>
      </c>
      <c r="J328" s="1"/>
      <c r="K328" s="1"/>
    </row>
    <row r="329" spans="1:11" ht="27.95" customHeight="1">
      <c r="A329" s="306" t="s">
        <v>3219</v>
      </c>
      <c r="B329" s="307"/>
      <c r="C329" s="53" t="s">
        <v>3220</v>
      </c>
      <c r="D329" s="54" t="s">
        <v>93</v>
      </c>
      <c r="E329" s="56"/>
      <c r="F329" s="55">
        <v>0.53</v>
      </c>
      <c r="G329" s="55">
        <v>0.61</v>
      </c>
      <c r="H329" s="55">
        <v>0.38</v>
      </c>
      <c r="I329" s="57">
        <v>1.52</v>
      </c>
      <c r="J329" s="1"/>
      <c r="K329" s="1"/>
    </row>
    <row r="330" spans="1:11" ht="27.95" customHeight="1">
      <c r="A330" s="306" t="s">
        <v>3237</v>
      </c>
      <c r="B330" s="307"/>
      <c r="C330" s="53" t="s">
        <v>3238</v>
      </c>
      <c r="D330" s="54" t="s">
        <v>93</v>
      </c>
      <c r="E330" s="56"/>
      <c r="F330" s="55">
        <v>0.49</v>
      </c>
      <c r="G330" s="55">
        <v>0.56000000000000005</v>
      </c>
      <c r="H330" s="55">
        <v>0.35</v>
      </c>
      <c r="I330" s="57">
        <v>1.4</v>
      </c>
      <c r="J330" s="1"/>
      <c r="K330" s="1"/>
    </row>
    <row r="331" spans="1:11" ht="27.95" customHeight="1">
      <c r="A331" s="306" t="s">
        <v>2654</v>
      </c>
      <c r="B331" s="307"/>
      <c r="C331" s="53" t="s">
        <v>2655</v>
      </c>
      <c r="D331" s="54" t="s">
        <v>93</v>
      </c>
      <c r="E331" s="56"/>
      <c r="F331" s="55">
        <v>40.08</v>
      </c>
      <c r="G331" s="55">
        <v>45.81</v>
      </c>
      <c r="H331" s="55">
        <v>28.63</v>
      </c>
      <c r="I331" s="57">
        <v>114.52</v>
      </c>
      <c r="J331" s="1"/>
      <c r="K331" s="1"/>
    </row>
    <row r="332" spans="1:11" ht="20.100000000000001" customHeight="1">
      <c r="A332" s="306" t="s">
        <v>3209</v>
      </c>
      <c r="B332" s="307"/>
      <c r="C332" s="53" t="s">
        <v>3210</v>
      </c>
      <c r="D332" s="54" t="s">
        <v>35</v>
      </c>
      <c r="E332" s="56"/>
      <c r="F332" s="55">
        <v>0.8</v>
      </c>
      <c r="G332" s="55">
        <v>2.8</v>
      </c>
      <c r="H332" s="55">
        <v>0.4</v>
      </c>
      <c r="I332" s="57">
        <v>3.9999999999999996</v>
      </c>
      <c r="J332" s="1"/>
      <c r="K332" s="1"/>
    </row>
    <row r="333" spans="1:11" ht="12" customHeight="1">
      <c r="A333" s="306" t="s">
        <v>2791</v>
      </c>
      <c r="B333" s="307"/>
      <c r="C333" s="53" t="s">
        <v>2792</v>
      </c>
      <c r="D333" s="54" t="s">
        <v>35</v>
      </c>
      <c r="E333" s="56"/>
      <c r="F333" s="55">
        <v>13.3</v>
      </c>
      <c r="G333" s="55">
        <v>15.2</v>
      </c>
      <c r="H333" s="55">
        <v>9.5</v>
      </c>
      <c r="I333" s="57">
        <v>38</v>
      </c>
      <c r="J333" s="1"/>
      <c r="K333" s="1"/>
    </row>
    <row r="334" spans="1:11" ht="27.95" customHeight="1">
      <c r="A334" s="306" t="s">
        <v>2674</v>
      </c>
      <c r="B334" s="307"/>
      <c r="C334" s="53" t="s">
        <v>2675</v>
      </c>
      <c r="D334" s="54" t="s">
        <v>93</v>
      </c>
      <c r="E334" s="56"/>
      <c r="F334" s="56"/>
      <c r="G334" s="55">
        <v>376.89</v>
      </c>
      <c r="H334" s="56"/>
      <c r="I334" s="57">
        <v>376.89</v>
      </c>
      <c r="J334" s="1"/>
      <c r="K334" s="1"/>
    </row>
    <row r="335" spans="1:11" ht="36" customHeight="1">
      <c r="A335" s="306" t="s">
        <v>2765</v>
      </c>
      <c r="B335" s="307"/>
      <c r="C335" s="53" t="s">
        <v>2766</v>
      </c>
      <c r="D335" s="54" t="s">
        <v>35</v>
      </c>
      <c r="E335" s="56"/>
      <c r="F335" s="56"/>
      <c r="G335" s="55">
        <v>347.21</v>
      </c>
      <c r="H335" s="56"/>
      <c r="I335" s="57">
        <v>347.21</v>
      </c>
      <c r="J335" s="1"/>
      <c r="K335" s="1"/>
    </row>
    <row r="336" spans="1:11" ht="27.95" customHeight="1">
      <c r="A336" s="306" t="s">
        <v>3253</v>
      </c>
      <c r="B336" s="307"/>
      <c r="C336" s="53" t="s">
        <v>3254</v>
      </c>
      <c r="D336" s="54" t="s">
        <v>93</v>
      </c>
      <c r="E336" s="56"/>
      <c r="F336" s="56"/>
      <c r="G336" s="55">
        <v>3.71</v>
      </c>
      <c r="H336" s="55">
        <v>0.92</v>
      </c>
      <c r="I336" s="57">
        <v>4.63</v>
      </c>
      <c r="J336" s="1"/>
      <c r="K336" s="1"/>
    </row>
    <row r="337" spans="1:11" ht="27.95" customHeight="1">
      <c r="A337" s="306" t="s">
        <v>3229</v>
      </c>
      <c r="B337" s="307"/>
      <c r="C337" s="53" t="s">
        <v>3230</v>
      </c>
      <c r="D337" s="54" t="s">
        <v>35</v>
      </c>
      <c r="E337" s="56"/>
      <c r="F337" s="56"/>
      <c r="G337" s="55">
        <v>91.72</v>
      </c>
      <c r="H337" s="56"/>
      <c r="I337" s="57">
        <v>91.72</v>
      </c>
      <c r="J337" s="1"/>
      <c r="K337" s="1"/>
    </row>
    <row r="338" spans="1:11" ht="20.100000000000001" customHeight="1">
      <c r="A338" s="306" t="s">
        <v>2785</v>
      </c>
      <c r="B338" s="307"/>
      <c r="C338" s="53" t="s">
        <v>2786</v>
      </c>
      <c r="D338" s="54" t="s">
        <v>35</v>
      </c>
      <c r="E338" s="56"/>
      <c r="F338" s="55">
        <v>1.75</v>
      </c>
      <c r="G338" s="55">
        <v>2</v>
      </c>
      <c r="H338" s="55">
        <v>1.25</v>
      </c>
      <c r="I338" s="57">
        <v>5</v>
      </c>
      <c r="J338" s="1"/>
      <c r="K338" s="1"/>
    </row>
    <row r="339" spans="1:11" ht="20.100000000000001" customHeight="1">
      <c r="A339" s="306" t="s">
        <v>2857</v>
      </c>
      <c r="B339" s="307"/>
      <c r="C339" s="53" t="s">
        <v>2858</v>
      </c>
      <c r="D339" s="54" t="s">
        <v>35</v>
      </c>
      <c r="E339" s="56"/>
      <c r="F339" s="55">
        <v>1.05</v>
      </c>
      <c r="G339" s="55">
        <v>1.2</v>
      </c>
      <c r="H339" s="55">
        <v>0.75</v>
      </c>
      <c r="I339" s="57">
        <v>3</v>
      </c>
      <c r="J339" s="1"/>
      <c r="K339" s="1"/>
    </row>
    <row r="340" spans="1:11" ht="20.100000000000001" customHeight="1">
      <c r="A340" s="306" t="s">
        <v>2829</v>
      </c>
      <c r="B340" s="307"/>
      <c r="C340" s="53" t="s">
        <v>2830</v>
      </c>
      <c r="D340" s="54" t="s">
        <v>35</v>
      </c>
      <c r="E340" s="56"/>
      <c r="F340" s="55">
        <v>0.35</v>
      </c>
      <c r="G340" s="55">
        <v>0.4</v>
      </c>
      <c r="H340" s="55">
        <v>0.25</v>
      </c>
      <c r="I340" s="57">
        <v>1</v>
      </c>
      <c r="J340" s="1"/>
      <c r="K340" s="1"/>
    </row>
    <row r="341" spans="1:11" ht="20.100000000000001" customHeight="1">
      <c r="A341" s="306" t="s">
        <v>2915</v>
      </c>
      <c r="B341" s="307"/>
      <c r="C341" s="53" t="s">
        <v>2916</v>
      </c>
      <c r="D341" s="54" t="s">
        <v>35</v>
      </c>
      <c r="E341" s="56"/>
      <c r="F341" s="55">
        <v>1.4</v>
      </c>
      <c r="G341" s="55">
        <v>1.6</v>
      </c>
      <c r="H341" s="55">
        <v>1</v>
      </c>
      <c r="I341" s="57">
        <v>4</v>
      </c>
      <c r="J341" s="1"/>
      <c r="K341" s="1"/>
    </row>
    <row r="342" spans="1:11" ht="27.95" customHeight="1">
      <c r="A342" s="306" t="s">
        <v>2814</v>
      </c>
      <c r="B342" s="307"/>
      <c r="C342" s="53" t="s">
        <v>2815</v>
      </c>
      <c r="D342" s="54" t="s">
        <v>93</v>
      </c>
      <c r="E342" s="56"/>
      <c r="F342" s="56"/>
      <c r="G342" s="56"/>
      <c r="H342" s="55">
        <v>10.6</v>
      </c>
      <c r="I342" s="57">
        <v>10.6</v>
      </c>
      <c r="J342" s="1"/>
      <c r="K342" s="1"/>
    </row>
    <row r="343" spans="1:11" ht="27.95" customHeight="1">
      <c r="A343" s="306" t="s">
        <v>2871</v>
      </c>
      <c r="B343" s="307"/>
      <c r="C343" s="53" t="s">
        <v>2872</v>
      </c>
      <c r="D343" s="54" t="s">
        <v>93</v>
      </c>
      <c r="E343" s="56"/>
      <c r="F343" s="56"/>
      <c r="G343" s="56"/>
      <c r="H343" s="55">
        <v>4.33</v>
      </c>
      <c r="I343" s="57">
        <v>4.33</v>
      </c>
      <c r="J343" s="1"/>
      <c r="K343" s="1"/>
    </row>
    <row r="344" spans="1:11" ht="27.95" customHeight="1">
      <c r="A344" s="306" t="s">
        <v>2662</v>
      </c>
      <c r="B344" s="307"/>
      <c r="C344" s="53" t="s">
        <v>2663</v>
      </c>
      <c r="D344" s="54" t="s">
        <v>93</v>
      </c>
      <c r="E344" s="56"/>
      <c r="F344" s="56"/>
      <c r="G344" s="56"/>
      <c r="H344" s="55">
        <v>26.29</v>
      </c>
      <c r="I344" s="57">
        <v>26.29</v>
      </c>
      <c r="J344" s="1"/>
      <c r="K344" s="1"/>
    </row>
    <row r="345" spans="1:11" ht="20.100000000000001" customHeight="1">
      <c r="A345" s="306" t="s">
        <v>3315</v>
      </c>
      <c r="B345" s="307"/>
      <c r="C345" s="53" t="s">
        <v>3316</v>
      </c>
      <c r="D345" s="54" t="s">
        <v>35</v>
      </c>
      <c r="E345" s="56"/>
      <c r="F345" s="56"/>
      <c r="G345" s="56"/>
      <c r="H345" s="55">
        <v>1</v>
      </c>
      <c r="I345" s="57">
        <v>1</v>
      </c>
      <c r="J345" s="1"/>
      <c r="K345" s="1"/>
    </row>
    <row r="346" spans="1:11" ht="20.100000000000001" customHeight="1">
      <c r="A346" s="306" t="s">
        <v>3267</v>
      </c>
      <c r="B346" s="307"/>
      <c r="C346" s="53" t="s">
        <v>3268</v>
      </c>
      <c r="D346" s="54" t="s">
        <v>35</v>
      </c>
      <c r="E346" s="56"/>
      <c r="F346" s="56"/>
      <c r="G346" s="56"/>
      <c r="H346" s="55">
        <v>1</v>
      </c>
      <c r="I346" s="57">
        <v>1</v>
      </c>
      <c r="J346" s="1"/>
      <c r="K346" s="1"/>
    </row>
    <row r="347" spans="1:11" ht="20.100000000000001" customHeight="1">
      <c r="A347" s="306" t="s">
        <v>3317</v>
      </c>
      <c r="B347" s="307"/>
      <c r="C347" s="53" t="s">
        <v>3318</v>
      </c>
      <c r="D347" s="54" t="s">
        <v>35</v>
      </c>
      <c r="E347" s="56"/>
      <c r="F347" s="56"/>
      <c r="G347" s="56"/>
      <c r="H347" s="55">
        <v>0.06</v>
      </c>
      <c r="I347" s="57">
        <v>0.06</v>
      </c>
      <c r="J347" s="1"/>
      <c r="K347" s="1"/>
    </row>
    <row r="348" spans="1:11" ht="12" customHeight="1">
      <c r="A348" s="306" t="s">
        <v>2940</v>
      </c>
      <c r="B348" s="307"/>
      <c r="C348" s="53" t="s">
        <v>2941</v>
      </c>
      <c r="D348" s="54" t="s">
        <v>35</v>
      </c>
      <c r="E348" s="56"/>
      <c r="F348" s="56"/>
      <c r="G348" s="55">
        <v>12.28</v>
      </c>
      <c r="H348" s="55">
        <v>3.06</v>
      </c>
      <c r="I348" s="57">
        <v>15.34</v>
      </c>
      <c r="J348" s="1"/>
      <c r="K348" s="1"/>
    </row>
    <row r="349" spans="1:11" ht="27.95" customHeight="1">
      <c r="A349" s="306" t="s">
        <v>3151</v>
      </c>
      <c r="B349" s="307"/>
      <c r="C349" s="53" t="s">
        <v>3152</v>
      </c>
      <c r="D349" s="54" t="s">
        <v>3038</v>
      </c>
      <c r="E349" s="55">
        <v>1.66</v>
      </c>
      <c r="F349" s="55">
        <v>2.4900000000000002</v>
      </c>
      <c r="G349" s="56"/>
      <c r="H349" s="56"/>
      <c r="I349" s="57">
        <v>4.1500000000000004</v>
      </c>
      <c r="J349" s="1"/>
      <c r="K349" s="1"/>
    </row>
    <row r="350" spans="1:11" ht="27.95" customHeight="1">
      <c r="A350" s="306" t="s">
        <v>3036</v>
      </c>
      <c r="B350" s="307"/>
      <c r="C350" s="53" t="s">
        <v>3037</v>
      </c>
      <c r="D350" s="54" t="s">
        <v>3038</v>
      </c>
      <c r="E350" s="55">
        <v>3.33</v>
      </c>
      <c r="F350" s="55">
        <v>5</v>
      </c>
      <c r="G350" s="56"/>
      <c r="H350" s="56"/>
      <c r="I350" s="57">
        <v>8.33</v>
      </c>
      <c r="J350" s="1"/>
      <c r="K350" s="1"/>
    </row>
    <row r="351" spans="1:11" ht="27.95" customHeight="1">
      <c r="A351" s="306" t="s">
        <v>3103</v>
      </c>
      <c r="B351" s="307"/>
      <c r="C351" s="53" t="s">
        <v>3104</v>
      </c>
      <c r="D351" s="54" t="s">
        <v>3038</v>
      </c>
      <c r="E351" s="55">
        <v>6.66</v>
      </c>
      <c r="F351" s="55">
        <v>10</v>
      </c>
      <c r="G351" s="56"/>
      <c r="H351" s="56"/>
      <c r="I351" s="57">
        <v>16.66</v>
      </c>
      <c r="J351" s="1"/>
      <c r="K351" s="1"/>
    </row>
    <row r="352" spans="1:11" ht="20.100000000000001" customHeight="1">
      <c r="A352" s="306" t="s">
        <v>3008</v>
      </c>
      <c r="B352" s="307"/>
      <c r="C352" s="53" t="s">
        <v>3009</v>
      </c>
      <c r="D352" s="54" t="s">
        <v>75</v>
      </c>
      <c r="E352" s="55">
        <v>2.4700000000000002</v>
      </c>
      <c r="F352" s="55">
        <v>3.7</v>
      </c>
      <c r="G352" s="56"/>
      <c r="H352" s="55">
        <v>0.42</v>
      </c>
      <c r="I352" s="57">
        <v>6.59</v>
      </c>
      <c r="J352" s="1"/>
      <c r="K352" s="1"/>
    </row>
    <row r="353" spans="1:11" ht="12" customHeight="1">
      <c r="A353" s="306" t="s">
        <v>3014</v>
      </c>
      <c r="B353" s="307"/>
      <c r="C353" s="53" t="s">
        <v>3015</v>
      </c>
      <c r="D353" s="54" t="s">
        <v>15</v>
      </c>
      <c r="E353" s="56"/>
      <c r="F353" s="55">
        <v>1.47</v>
      </c>
      <c r="G353" s="55">
        <v>5.16</v>
      </c>
      <c r="H353" s="55">
        <v>0.73</v>
      </c>
      <c r="I353" s="57">
        <v>7.3599999999999994</v>
      </c>
      <c r="J353" s="1"/>
      <c r="K353" s="1"/>
    </row>
    <row r="354" spans="1:11" ht="20.100000000000001" customHeight="1">
      <c r="A354" s="306" t="s">
        <v>3101</v>
      </c>
      <c r="B354" s="307"/>
      <c r="C354" s="53" t="s">
        <v>3102</v>
      </c>
      <c r="D354" s="54" t="s">
        <v>93</v>
      </c>
      <c r="E354" s="56"/>
      <c r="F354" s="55">
        <v>3.19</v>
      </c>
      <c r="G354" s="55">
        <v>3.65</v>
      </c>
      <c r="H354" s="55">
        <v>2.2799999999999998</v>
      </c>
      <c r="I354" s="57">
        <v>9.1199999999999992</v>
      </c>
      <c r="J354" s="1"/>
      <c r="K354" s="1"/>
    </row>
    <row r="355" spans="1:11" ht="20.100000000000001" customHeight="1">
      <c r="A355" s="306" t="s">
        <v>3147</v>
      </c>
      <c r="B355" s="307"/>
      <c r="C355" s="53" t="s">
        <v>3148</v>
      </c>
      <c r="D355" s="54" t="s">
        <v>93</v>
      </c>
      <c r="E355" s="56"/>
      <c r="F355" s="55">
        <v>1.6</v>
      </c>
      <c r="G355" s="55">
        <v>1.83</v>
      </c>
      <c r="H355" s="55">
        <v>1.1399999999999999</v>
      </c>
      <c r="I355" s="57">
        <v>4.57</v>
      </c>
      <c r="J355" s="1"/>
      <c r="K355" s="1"/>
    </row>
    <row r="356" spans="1:11" ht="27.95" customHeight="1">
      <c r="A356" s="306" t="s">
        <v>2926</v>
      </c>
      <c r="B356" s="307"/>
      <c r="C356" s="53" t="s">
        <v>2927</v>
      </c>
      <c r="D356" s="54" t="s">
        <v>75</v>
      </c>
      <c r="E356" s="55">
        <v>11.56</v>
      </c>
      <c r="F356" s="55">
        <v>17.34</v>
      </c>
      <c r="G356" s="56"/>
      <c r="H356" s="56"/>
      <c r="I356" s="57">
        <v>28.9</v>
      </c>
      <c r="J356" s="1"/>
      <c r="K356" s="1"/>
    </row>
    <row r="357" spans="1:11" ht="20.100000000000001" customHeight="1">
      <c r="A357" s="306" t="s">
        <v>2642</v>
      </c>
      <c r="B357" s="307"/>
      <c r="C357" s="53" t="s">
        <v>2643</v>
      </c>
      <c r="D357" s="54" t="s">
        <v>75</v>
      </c>
      <c r="E357" s="55">
        <v>150.78</v>
      </c>
      <c r="F357" s="55">
        <v>226.17</v>
      </c>
      <c r="G357" s="56"/>
      <c r="H357" s="56"/>
      <c r="I357" s="57">
        <v>376.95</v>
      </c>
      <c r="J357" s="1"/>
      <c r="K357" s="1"/>
    </row>
    <row r="358" spans="1:11" ht="20.100000000000001" customHeight="1">
      <c r="A358" s="306" t="s">
        <v>2938</v>
      </c>
      <c r="B358" s="307"/>
      <c r="C358" s="53" t="s">
        <v>2939</v>
      </c>
      <c r="D358" s="54" t="s">
        <v>2822</v>
      </c>
      <c r="E358" s="55">
        <v>3.46</v>
      </c>
      <c r="F358" s="55">
        <v>5.2</v>
      </c>
      <c r="G358" s="55">
        <v>3.46</v>
      </c>
      <c r="H358" s="56"/>
      <c r="I358" s="57">
        <v>12.120000000000001</v>
      </c>
      <c r="J358" s="1"/>
      <c r="K358" s="1"/>
    </row>
    <row r="359" spans="1:11" ht="20.100000000000001" customHeight="1">
      <c r="A359" s="306" t="s">
        <v>3018</v>
      </c>
      <c r="B359" s="307"/>
      <c r="C359" s="53" t="s">
        <v>3019</v>
      </c>
      <c r="D359" s="54" t="s">
        <v>2822</v>
      </c>
      <c r="E359" s="55">
        <v>0.4</v>
      </c>
      <c r="F359" s="55">
        <v>0.6</v>
      </c>
      <c r="G359" s="56"/>
      <c r="H359" s="56"/>
      <c r="I359" s="57">
        <v>1</v>
      </c>
      <c r="J359" s="1"/>
      <c r="K359" s="1"/>
    </row>
    <row r="360" spans="1:11" ht="20.100000000000001" customHeight="1">
      <c r="A360" s="306" t="s">
        <v>2820</v>
      </c>
      <c r="B360" s="307"/>
      <c r="C360" s="53" t="s">
        <v>2821</v>
      </c>
      <c r="D360" s="54" t="s">
        <v>2822</v>
      </c>
      <c r="E360" s="56"/>
      <c r="F360" s="56"/>
      <c r="G360" s="55">
        <v>16.989999999999998</v>
      </c>
      <c r="H360" s="56"/>
      <c r="I360" s="57">
        <v>16.989999999999998</v>
      </c>
      <c r="J360" s="1"/>
      <c r="K360" s="1"/>
    </row>
    <row r="361" spans="1:11" ht="27.95" customHeight="1">
      <c r="A361" s="306" t="s">
        <v>2611</v>
      </c>
      <c r="B361" s="307"/>
      <c r="C361" s="53" t="s">
        <v>2612</v>
      </c>
      <c r="D361" s="54" t="s">
        <v>75</v>
      </c>
      <c r="E361" s="55">
        <v>274.05</v>
      </c>
      <c r="F361" s="55">
        <v>411.07</v>
      </c>
      <c r="G361" s="56"/>
      <c r="H361" s="56"/>
      <c r="I361" s="57">
        <v>685.12</v>
      </c>
      <c r="J361" s="1"/>
      <c r="K361" s="1"/>
    </row>
    <row r="362" spans="1:11" ht="20.100000000000001" customHeight="1">
      <c r="A362" s="306" t="s">
        <v>2617</v>
      </c>
      <c r="B362" s="307"/>
      <c r="C362" s="53" t="s">
        <v>2618</v>
      </c>
      <c r="D362" s="54" t="s">
        <v>75</v>
      </c>
      <c r="E362" s="55">
        <v>99.5</v>
      </c>
      <c r="F362" s="55">
        <v>149.25</v>
      </c>
      <c r="G362" s="56"/>
      <c r="H362" s="56"/>
      <c r="I362" s="57">
        <v>248.75</v>
      </c>
      <c r="J362" s="1"/>
      <c r="K362" s="1"/>
    </row>
    <row r="363" spans="1:11" ht="20.100000000000001" customHeight="1">
      <c r="A363" s="306" t="s">
        <v>2719</v>
      </c>
      <c r="B363" s="307"/>
      <c r="C363" s="53" t="s">
        <v>2720</v>
      </c>
      <c r="D363" s="54" t="s">
        <v>93</v>
      </c>
      <c r="E363" s="55">
        <v>5.62</v>
      </c>
      <c r="F363" s="55">
        <v>8.44</v>
      </c>
      <c r="G363" s="56"/>
      <c r="H363" s="56"/>
      <c r="I363" s="57">
        <v>14.059999999999999</v>
      </c>
      <c r="J363" s="1"/>
      <c r="K363" s="1"/>
    </row>
    <row r="364" spans="1:11" ht="20.100000000000001" customHeight="1">
      <c r="A364" s="306" t="s">
        <v>3097</v>
      </c>
      <c r="B364" s="307"/>
      <c r="C364" s="53" t="s">
        <v>3098</v>
      </c>
      <c r="D364" s="54" t="s">
        <v>2822</v>
      </c>
      <c r="E364" s="55">
        <v>0.28000000000000003</v>
      </c>
      <c r="F364" s="55">
        <v>0.43</v>
      </c>
      <c r="G364" s="56"/>
      <c r="H364" s="56"/>
      <c r="I364" s="57">
        <v>0.71</v>
      </c>
      <c r="J364" s="1"/>
      <c r="K364" s="1"/>
    </row>
    <row r="365" spans="1:11" ht="20.100000000000001" customHeight="1">
      <c r="A365" s="306" t="s">
        <v>3024</v>
      </c>
      <c r="B365" s="307"/>
      <c r="C365" s="53" t="s">
        <v>3025</v>
      </c>
      <c r="D365" s="54" t="s">
        <v>35</v>
      </c>
      <c r="E365" s="56"/>
      <c r="F365" s="56"/>
      <c r="G365" s="56"/>
      <c r="H365" s="56"/>
      <c r="I365" s="57">
        <v>0</v>
      </c>
      <c r="J365" s="1"/>
      <c r="K365" s="1"/>
    </row>
    <row r="366" spans="1:11" ht="20.100000000000001" customHeight="1">
      <c r="A366" s="306" t="s">
        <v>2605</v>
      </c>
      <c r="B366" s="307"/>
      <c r="C366" s="53" t="s">
        <v>2606</v>
      </c>
      <c r="D366" s="54" t="s">
        <v>93</v>
      </c>
      <c r="E366" s="56"/>
      <c r="F366" s="55">
        <v>14.88</v>
      </c>
      <c r="G366" s="55">
        <v>52.09</v>
      </c>
      <c r="H366" s="55">
        <v>7.44</v>
      </c>
      <c r="I366" s="57">
        <v>74.41</v>
      </c>
      <c r="J366" s="1"/>
      <c r="K366" s="1"/>
    </row>
    <row r="367" spans="1:11" ht="12" customHeight="1">
      <c r="A367" s="306" t="s">
        <v>2599</v>
      </c>
      <c r="B367" s="307"/>
      <c r="C367" s="53" t="s">
        <v>2600</v>
      </c>
      <c r="D367" s="54" t="s">
        <v>75</v>
      </c>
      <c r="E367" s="55">
        <v>400.45</v>
      </c>
      <c r="F367" s="55">
        <v>600.66999999999996</v>
      </c>
      <c r="G367" s="56"/>
      <c r="H367" s="56"/>
      <c r="I367" s="57">
        <v>1001.1199999999999</v>
      </c>
      <c r="J367" s="1"/>
      <c r="K367" s="1"/>
    </row>
    <row r="368" spans="1:11" ht="20.100000000000001" customHeight="1">
      <c r="A368" s="306" t="s">
        <v>2779</v>
      </c>
      <c r="B368" s="307"/>
      <c r="C368" s="53" t="s">
        <v>2780</v>
      </c>
      <c r="D368" s="54" t="s">
        <v>75</v>
      </c>
      <c r="E368" s="55">
        <v>0.97</v>
      </c>
      <c r="F368" s="55">
        <v>12.19</v>
      </c>
      <c r="G368" s="55">
        <v>27.98</v>
      </c>
      <c r="H368" s="55">
        <v>28.01</v>
      </c>
      <c r="I368" s="57">
        <v>69.150000000000006</v>
      </c>
      <c r="J368" s="1"/>
      <c r="K368" s="1"/>
    </row>
    <row r="369" spans="1:11" ht="27.95" customHeight="1">
      <c r="A369" s="306" t="s">
        <v>2601</v>
      </c>
      <c r="B369" s="307"/>
      <c r="C369" s="53" t="s">
        <v>2602</v>
      </c>
      <c r="D369" s="54" t="s">
        <v>75</v>
      </c>
      <c r="E369" s="55">
        <v>324</v>
      </c>
      <c r="F369" s="55">
        <v>486</v>
      </c>
      <c r="G369" s="56"/>
      <c r="H369" s="56"/>
      <c r="I369" s="57">
        <v>810</v>
      </c>
      <c r="J369" s="1"/>
      <c r="K369" s="1"/>
    </row>
    <row r="370" spans="1:11" ht="27.95" customHeight="1">
      <c r="A370" s="306" t="s">
        <v>2920</v>
      </c>
      <c r="B370" s="307"/>
      <c r="C370" s="53" t="s">
        <v>2921</v>
      </c>
      <c r="D370" s="54" t="s">
        <v>75</v>
      </c>
      <c r="E370" s="56"/>
      <c r="F370" s="56"/>
      <c r="G370" s="55">
        <v>11.15</v>
      </c>
      <c r="H370" s="56"/>
      <c r="I370" s="57">
        <v>11.15</v>
      </c>
      <c r="J370" s="1"/>
      <c r="K370" s="1"/>
    </row>
    <row r="371" spans="1:11" ht="20.100000000000001" customHeight="1">
      <c r="A371" s="306" t="s">
        <v>2789</v>
      </c>
      <c r="B371" s="307"/>
      <c r="C371" s="53" t="s">
        <v>2790</v>
      </c>
      <c r="D371" s="54" t="s">
        <v>75</v>
      </c>
      <c r="E371" s="55">
        <v>13</v>
      </c>
      <c r="F371" s="55">
        <v>19.690000000000001</v>
      </c>
      <c r="G371" s="55">
        <v>0.63</v>
      </c>
      <c r="H371" s="55">
        <v>1</v>
      </c>
      <c r="I371" s="57">
        <v>34.32</v>
      </c>
      <c r="J371" s="1"/>
      <c r="K371" s="1"/>
    </row>
    <row r="372" spans="1:11" ht="20.100000000000001" customHeight="1">
      <c r="A372" s="306" t="s">
        <v>3175</v>
      </c>
      <c r="B372" s="307"/>
      <c r="C372" s="53" t="s">
        <v>3176</v>
      </c>
      <c r="D372" s="54" t="s">
        <v>15</v>
      </c>
      <c r="E372" s="55">
        <v>176</v>
      </c>
      <c r="F372" s="55">
        <v>176</v>
      </c>
      <c r="G372" s="55">
        <v>176</v>
      </c>
      <c r="H372" s="55">
        <v>176</v>
      </c>
      <c r="I372" s="57">
        <v>704</v>
      </c>
      <c r="J372" s="1"/>
      <c r="K372" s="1"/>
    </row>
    <row r="373" spans="1:11" ht="27.95" customHeight="1">
      <c r="A373" s="306" t="s">
        <v>2952</v>
      </c>
      <c r="B373" s="307"/>
      <c r="C373" s="53" t="s">
        <v>2953</v>
      </c>
      <c r="D373" s="54" t="s">
        <v>15</v>
      </c>
      <c r="E373" s="55">
        <v>293.47000000000003</v>
      </c>
      <c r="F373" s="55">
        <v>206.2</v>
      </c>
      <c r="G373" s="55">
        <v>7.9</v>
      </c>
      <c r="H373" s="55">
        <v>42.22</v>
      </c>
      <c r="I373" s="57">
        <v>549.79</v>
      </c>
      <c r="J373" s="1"/>
      <c r="K373" s="1"/>
    </row>
    <row r="374" spans="1:11" ht="20.100000000000001" customHeight="1">
      <c r="A374" s="306" t="s">
        <v>2889</v>
      </c>
      <c r="B374" s="307"/>
      <c r="C374" s="53" t="s">
        <v>2890</v>
      </c>
      <c r="D374" s="54" t="s">
        <v>15</v>
      </c>
      <c r="E374" s="56"/>
      <c r="F374" s="55">
        <v>175.53</v>
      </c>
      <c r="G374" s="55">
        <v>200.68</v>
      </c>
      <c r="H374" s="55">
        <v>125.29</v>
      </c>
      <c r="I374" s="57">
        <v>501.50000000000006</v>
      </c>
      <c r="J374" s="1"/>
      <c r="K374" s="1"/>
    </row>
    <row r="375" spans="1:11" ht="20.100000000000001" customHeight="1">
      <c r="A375" s="306" t="s">
        <v>3004</v>
      </c>
      <c r="B375" s="307"/>
      <c r="C375" s="53" t="s">
        <v>3005</v>
      </c>
      <c r="D375" s="54" t="s">
        <v>15</v>
      </c>
      <c r="E375" s="56"/>
      <c r="F375" s="55">
        <v>104.61</v>
      </c>
      <c r="G375" s="55">
        <v>320.81</v>
      </c>
      <c r="H375" s="55">
        <v>76.290000000000006</v>
      </c>
      <c r="I375" s="57">
        <v>501.71000000000004</v>
      </c>
      <c r="J375" s="1"/>
      <c r="K375" s="1"/>
    </row>
    <row r="376" spans="1:11" ht="20.100000000000001" customHeight="1">
      <c r="A376" s="306" t="s">
        <v>3341</v>
      </c>
      <c r="B376" s="307"/>
      <c r="C376" s="53" t="s">
        <v>3342</v>
      </c>
      <c r="D376" s="54" t="s">
        <v>15</v>
      </c>
      <c r="E376" s="55">
        <v>132</v>
      </c>
      <c r="F376" s="55">
        <v>132</v>
      </c>
      <c r="G376" s="55">
        <v>132</v>
      </c>
      <c r="H376" s="55">
        <v>132</v>
      </c>
      <c r="I376" s="57">
        <v>528</v>
      </c>
      <c r="J376" s="1"/>
      <c r="K376" s="1"/>
    </row>
    <row r="377" spans="1:11" ht="27.95" customHeight="1">
      <c r="A377" s="306" t="s">
        <v>3099</v>
      </c>
      <c r="B377" s="307"/>
      <c r="C377" s="53" t="s">
        <v>3100</v>
      </c>
      <c r="D377" s="54" t="s">
        <v>15</v>
      </c>
      <c r="E377" s="55">
        <v>176</v>
      </c>
      <c r="F377" s="55">
        <v>176</v>
      </c>
      <c r="G377" s="55">
        <v>176</v>
      </c>
      <c r="H377" s="55">
        <v>176</v>
      </c>
      <c r="I377" s="57">
        <v>704</v>
      </c>
      <c r="J377" s="1"/>
      <c r="K377" s="1"/>
    </row>
    <row r="378" spans="1:11" ht="27.95" customHeight="1">
      <c r="A378" s="306" t="s">
        <v>3321</v>
      </c>
      <c r="B378" s="307"/>
      <c r="C378" s="53" t="s">
        <v>3322</v>
      </c>
      <c r="D378" s="54" t="s">
        <v>15</v>
      </c>
      <c r="E378" s="55">
        <v>85.57</v>
      </c>
      <c r="F378" s="55">
        <v>253.07</v>
      </c>
      <c r="G378" s="55">
        <v>227.41</v>
      </c>
      <c r="H378" s="55">
        <v>28.52</v>
      </c>
      <c r="I378" s="57">
        <v>594.56999999999994</v>
      </c>
      <c r="J378" s="1"/>
      <c r="K378" s="1"/>
    </row>
    <row r="379" spans="1:11" ht="20.100000000000001" customHeight="1">
      <c r="A379" s="306" t="s">
        <v>2777</v>
      </c>
      <c r="B379" s="307"/>
      <c r="C379" s="53" t="s">
        <v>2778</v>
      </c>
      <c r="D379" s="54" t="s">
        <v>15</v>
      </c>
      <c r="E379" s="55">
        <v>102.04</v>
      </c>
      <c r="F379" s="55">
        <v>780.49</v>
      </c>
      <c r="G379" s="55">
        <v>297.3</v>
      </c>
      <c r="H379" s="55">
        <v>86.2</v>
      </c>
      <c r="I379" s="57">
        <v>1266.03</v>
      </c>
      <c r="J379" s="1"/>
      <c r="K379" s="1"/>
    </row>
    <row r="380" spans="1:11" ht="20.100000000000001" customHeight="1">
      <c r="A380" s="306" t="s">
        <v>2739</v>
      </c>
      <c r="B380" s="307"/>
      <c r="C380" s="53" t="s">
        <v>2740</v>
      </c>
      <c r="D380" s="54" t="s">
        <v>15</v>
      </c>
      <c r="E380" s="56"/>
      <c r="F380" s="55">
        <v>452.6</v>
      </c>
      <c r="G380" s="55">
        <v>301.70999999999998</v>
      </c>
      <c r="H380" s="55">
        <v>13.44</v>
      </c>
      <c r="I380" s="57">
        <v>767.75</v>
      </c>
      <c r="J380" s="1"/>
      <c r="K380" s="1"/>
    </row>
    <row r="381" spans="1:11" ht="20.100000000000001" customHeight="1">
      <c r="A381" s="306" t="s">
        <v>2801</v>
      </c>
      <c r="B381" s="307"/>
      <c r="C381" s="53" t="s">
        <v>2802</v>
      </c>
      <c r="D381" s="54" t="s">
        <v>15</v>
      </c>
      <c r="E381" s="55">
        <v>127.32</v>
      </c>
      <c r="F381" s="55">
        <v>677.66</v>
      </c>
      <c r="G381" s="55">
        <v>468.84</v>
      </c>
      <c r="H381" s="55">
        <v>224.3</v>
      </c>
      <c r="I381" s="57">
        <v>1498.12</v>
      </c>
      <c r="J381" s="1"/>
      <c r="K381" s="1"/>
    </row>
    <row r="382" spans="1:11" ht="20.100000000000001" customHeight="1">
      <c r="A382" s="306" t="s">
        <v>2859</v>
      </c>
      <c r="B382" s="307"/>
      <c r="C382" s="53" t="s">
        <v>2860</v>
      </c>
      <c r="D382" s="54" t="s">
        <v>15</v>
      </c>
      <c r="E382" s="55">
        <v>176</v>
      </c>
      <c r="F382" s="55">
        <v>176</v>
      </c>
      <c r="G382" s="55">
        <v>176</v>
      </c>
      <c r="H382" s="55">
        <v>176</v>
      </c>
      <c r="I382" s="57">
        <v>704</v>
      </c>
      <c r="J382" s="1"/>
      <c r="K382" s="1"/>
    </row>
    <row r="383" spans="1:11" ht="20.100000000000001" customHeight="1">
      <c r="A383" s="306" t="s">
        <v>2808</v>
      </c>
      <c r="B383" s="307"/>
      <c r="C383" s="53" t="s">
        <v>2809</v>
      </c>
      <c r="D383" s="54" t="s">
        <v>15</v>
      </c>
      <c r="E383" s="55">
        <v>293.47000000000003</v>
      </c>
      <c r="F383" s="55">
        <v>206.2</v>
      </c>
      <c r="G383" s="55">
        <v>7.9</v>
      </c>
      <c r="H383" s="55">
        <v>42.22</v>
      </c>
      <c r="I383" s="57">
        <v>549.79</v>
      </c>
      <c r="J383" s="1"/>
      <c r="K383" s="1"/>
    </row>
    <row r="384" spans="1:11" ht="20.100000000000001" customHeight="1">
      <c r="A384" s="306" t="s">
        <v>2849</v>
      </c>
      <c r="B384" s="307"/>
      <c r="C384" s="53" t="s">
        <v>2850</v>
      </c>
      <c r="D384" s="54" t="s">
        <v>15</v>
      </c>
      <c r="E384" s="56"/>
      <c r="F384" s="55">
        <v>175.53</v>
      </c>
      <c r="G384" s="55">
        <v>200.68</v>
      </c>
      <c r="H384" s="55">
        <v>125.29</v>
      </c>
      <c r="I384" s="57">
        <v>501.50000000000006</v>
      </c>
      <c r="J384" s="1"/>
      <c r="K384" s="1"/>
    </row>
    <row r="385" spans="1:11" ht="20.100000000000001" customHeight="1">
      <c r="A385" s="306" t="s">
        <v>2861</v>
      </c>
      <c r="B385" s="307"/>
      <c r="C385" s="53" t="s">
        <v>2862</v>
      </c>
      <c r="D385" s="54" t="s">
        <v>15</v>
      </c>
      <c r="E385" s="56"/>
      <c r="F385" s="55">
        <v>104.61</v>
      </c>
      <c r="G385" s="55">
        <v>320.81</v>
      </c>
      <c r="H385" s="55">
        <v>76.290000000000006</v>
      </c>
      <c r="I385" s="57">
        <v>501.71000000000004</v>
      </c>
      <c r="J385" s="1"/>
      <c r="K385" s="1"/>
    </row>
    <row r="386" spans="1:11" ht="20.100000000000001" customHeight="1">
      <c r="A386" s="306" t="s">
        <v>2905</v>
      </c>
      <c r="B386" s="307"/>
      <c r="C386" s="53" t="s">
        <v>2906</v>
      </c>
      <c r="D386" s="54" t="s">
        <v>15</v>
      </c>
      <c r="E386" s="55">
        <v>132</v>
      </c>
      <c r="F386" s="55">
        <v>132</v>
      </c>
      <c r="G386" s="55">
        <v>132</v>
      </c>
      <c r="H386" s="55">
        <v>132</v>
      </c>
      <c r="I386" s="57">
        <v>528</v>
      </c>
      <c r="J386" s="1"/>
      <c r="K386" s="1"/>
    </row>
    <row r="387" spans="1:11" ht="20.100000000000001" customHeight="1">
      <c r="A387" s="306" t="s">
        <v>2795</v>
      </c>
      <c r="B387" s="307"/>
      <c r="C387" s="53" t="s">
        <v>2796</v>
      </c>
      <c r="D387" s="54" t="s">
        <v>15</v>
      </c>
      <c r="E387" s="55">
        <v>176</v>
      </c>
      <c r="F387" s="55">
        <v>176</v>
      </c>
      <c r="G387" s="55">
        <v>176</v>
      </c>
      <c r="H387" s="55">
        <v>176</v>
      </c>
      <c r="I387" s="57">
        <v>704</v>
      </c>
      <c r="J387" s="1"/>
      <c r="K387" s="1"/>
    </row>
    <row r="388" spans="1:11" ht="20.100000000000001" customHeight="1">
      <c r="A388" s="306" t="s">
        <v>2865</v>
      </c>
      <c r="B388" s="307"/>
      <c r="C388" s="53" t="s">
        <v>2866</v>
      </c>
      <c r="D388" s="54" t="s">
        <v>15</v>
      </c>
      <c r="E388" s="55">
        <v>85.57</v>
      </c>
      <c r="F388" s="55">
        <v>253.07</v>
      </c>
      <c r="G388" s="55">
        <v>227.41</v>
      </c>
      <c r="H388" s="55">
        <v>28.52</v>
      </c>
      <c r="I388" s="57">
        <v>594.56999999999994</v>
      </c>
      <c r="J388" s="1"/>
      <c r="K388" s="1"/>
    </row>
    <row r="389" spans="1:11" ht="20.100000000000001" customHeight="1">
      <c r="A389" s="306" t="s">
        <v>2721</v>
      </c>
      <c r="B389" s="307"/>
      <c r="C389" s="53" t="s">
        <v>2722</v>
      </c>
      <c r="D389" s="54" t="s">
        <v>15</v>
      </c>
      <c r="E389" s="55">
        <v>102.04</v>
      </c>
      <c r="F389" s="55">
        <v>780.49</v>
      </c>
      <c r="G389" s="55">
        <v>297.3</v>
      </c>
      <c r="H389" s="55">
        <v>86.2</v>
      </c>
      <c r="I389" s="57">
        <v>1266.03</v>
      </c>
      <c r="J389" s="1"/>
      <c r="K389" s="1"/>
    </row>
    <row r="390" spans="1:11" ht="20.100000000000001" customHeight="1">
      <c r="A390" s="306" t="s">
        <v>2731</v>
      </c>
      <c r="B390" s="307"/>
      <c r="C390" s="53" t="s">
        <v>2732</v>
      </c>
      <c r="D390" s="54" t="s">
        <v>15</v>
      </c>
      <c r="E390" s="56"/>
      <c r="F390" s="55">
        <v>452.6</v>
      </c>
      <c r="G390" s="55">
        <v>301.70999999999998</v>
      </c>
      <c r="H390" s="55">
        <v>13.44</v>
      </c>
      <c r="I390" s="57">
        <v>767.75</v>
      </c>
      <c r="J390" s="1"/>
      <c r="K390" s="1"/>
    </row>
    <row r="391" spans="1:11" ht="20.100000000000001" customHeight="1">
      <c r="A391" s="306" t="s">
        <v>2707</v>
      </c>
      <c r="B391" s="307"/>
      <c r="C391" s="53" t="s">
        <v>2708</v>
      </c>
      <c r="D391" s="54" t="s">
        <v>15</v>
      </c>
      <c r="E391" s="55">
        <v>127.32</v>
      </c>
      <c r="F391" s="55">
        <v>677.66</v>
      </c>
      <c r="G391" s="55">
        <v>468.84</v>
      </c>
      <c r="H391" s="55">
        <v>224.3</v>
      </c>
      <c r="I391" s="57">
        <v>1498.12</v>
      </c>
      <c r="J391" s="1"/>
      <c r="K391" s="1"/>
    </row>
    <row r="392" spans="1:11" ht="27.95" customHeight="1">
      <c r="A392" s="306" t="s">
        <v>3413</v>
      </c>
      <c r="B392" s="307"/>
      <c r="C392" s="53" t="s">
        <v>3414</v>
      </c>
      <c r="D392" s="54" t="s">
        <v>2686</v>
      </c>
      <c r="E392" s="56"/>
      <c r="F392" s="56"/>
      <c r="G392" s="56"/>
      <c r="H392" s="56"/>
      <c r="I392" s="57">
        <v>0</v>
      </c>
      <c r="J392" s="1"/>
      <c r="K392" s="1"/>
    </row>
    <row r="393" spans="1:11" ht="51.95" customHeight="1">
      <c r="A393" s="306" t="s">
        <v>3468</v>
      </c>
      <c r="B393" s="307"/>
      <c r="C393" s="53" t="s">
        <v>3469</v>
      </c>
      <c r="D393" s="54" t="s">
        <v>15</v>
      </c>
      <c r="E393" s="56"/>
      <c r="F393" s="55">
        <v>0.34</v>
      </c>
      <c r="G393" s="55">
        <v>1.23</v>
      </c>
      <c r="H393" s="55">
        <v>0.16</v>
      </c>
      <c r="I393" s="57">
        <v>1.73</v>
      </c>
      <c r="J393" s="1"/>
      <c r="K393" s="1"/>
    </row>
    <row r="394" spans="1:11" ht="51.95" customHeight="1">
      <c r="A394" s="306" t="s">
        <v>3470</v>
      </c>
      <c r="B394" s="307"/>
      <c r="C394" s="53" t="s">
        <v>3471</v>
      </c>
      <c r="D394" s="54" t="s">
        <v>15</v>
      </c>
      <c r="E394" s="55">
        <v>2.08</v>
      </c>
      <c r="F394" s="56"/>
      <c r="G394" s="56"/>
      <c r="H394" s="56"/>
      <c r="I394" s="57">
        <v>2.08</v>
      </c>
      <c r="J394" s="1"/>
      <c r="K394" s="1"/>
    </row>
    <row r="395" spans="1:11" ht="44.1" customHeight="1">
      <c r="A395" s="306" t="s">
        <v>3472</v>
      </c>
      <c r="B395" s="307"/>
      <c r="C395" s="53" t="s">
        <v>3473</v>
      </c>
      <c r="D395" s="54" t="s">
        <v>15</v>
      </c>
      <c r="E395" s="56"/>
      <c r="F395" s="55">
        <v>0.08</v>
      </c>
      <c r="G395" s="55">
        <v>0.32</v>
      </c>
      <c r="H395" s="55">
        <v>0.03</v>
      </c>
      <c r="I395" s="57">
        <v>0.43000000000000005</v>
      </c>
      <c r="J395" s="1"/>
      <c r="K395" s="1"/>
    </row>
    <row r="396" spans="1:11" ht="20.100000000000001" customHeight="1">
      <c r="A396" s="306" t="s">
        <v>3474</v>
      </c>
      <c r="B396" s="307"/>
      <c r="C396" s="53" t="s">
        <v>3475</v>
      </c>
      <c r="D396" s="54" t="s">
        <v>15</v>
      </c>
      <c r="E396" s="56"/>
      <c r="F396" s="55">
        <v>3.75</v>
      </c>
      <c r="G396" s="55">
        <v>13.15</v>
      </c>
      <c r="H396" s="55">
        <v>1.87</v>
      </c>
      <c r="I396" s="57">
        <v>18.77</v>
      </c>
      <c r="J396" s="1"/>
      <c r="K396" s="1"/>
    </row>
    <row r="397" spans="1:11" ht="27.95" customHeight="1">
      <c r="A397" s="306" t="s">
        <v>3476</v>
      </c>
      <c r="B397" s="307"/>
      <c r="C397" s="53" t="s">
        <v>3477</v>
      </c>
      <c r="D397" s="54" t="s">
        <v>15</v>
      </c>
      <c r="E397" s="55">
        <v>0.16</v>
      </c>
      <c r="F397" s="56"/>
      <c r="G397" s="56"/>
      <c r="H397" s="56"/>
      <c r="I397" s="57">
        <v>0.16</v>
      </c>
      <c r="J397" s="1"/>
      <c r="K397" s="1"/>
    </row>
    <row r="398" spans="1:11" ht="27.95" customHeight="1">
      <c r="A398" s="306" t="s">
        <v>3478</v>
      </c>
      <c r="B398" s="307"/>
      <c r="C398" s="53" t="s">
        <v>3479</v>
      </c>
      <c r="D398" s="54" t="s">
        <v>15</v>
      </c>
      <c r="E398" s="55">
        <v>0.16</v>
      </c>
      <c r="F398" s="56"/>
      <c r="G398" s="56"/>
      <c r="H398" s="56"/>
      <c r="I398" s="57">
        <v>0.16</v>
      </c>
      <c r="J398" s="1"/>
      <c r="K398" s="1"/>
    </row>
    <row r="399" spans="1:11" ht="27.95" customHeight="1">
      <c r="A399" s="306" t="s">
        <v>3480</v>
      </c>
      <c r="B399" s="307"/>
      <c r="C399" s="53" t="s">
        <v>3481</v>
      </c>
      <c r="D399" s="54" t="s">
        <v>15</v>
      </c>
      <c r="E399" s="55">
        <v>0.05</v>
      </c>
      <c r="F399" s="56"/>
      <c r="G399" s="56"/>
      <c r="H399" s="56"/>
      <c r="I399" s="57">
        <v>0.05</v>
      </c>
      <c r="J399" s="1"/>
      <c r="K399" s="1"/>
    </row>
    <row r="400" spans="1:11" ht="27.95" customHeight="1">
      <c r="A400" s="306" t="s">
        <v>3482</v>
      </c>
      <c r="B400" s="307"/>
      <c r="C400" s="53" t="s">
        <v>3483</v>
      </c>
      <c r="D400" s="54" t="s">
        <v>15</v>
      </c>
      <c r="E400" s="55">
        <v>0.05</v>
      </c>
      <c r="F400" s="56"/>
      <c r="G400" s="56"/>
      <c r="H400" s="56"/>
      <c r="I400" s="57">
        <v>0.05</v>
      </c>
      <c r="J400" s="1"/>
      <c r="K400" s="1"/>
    </row>
    <row r="401" spans="1:11" ht="51.95" customHeight="1">
      <c r="A401" s="306" t="s">
        <v>3484</v>
      </c>
      <c r="B401" s="307"/>
      <c r="C401" s="53" t="s">
        <v>3485</v>
      </c>
      <c r="D401" s="54" t="s">
        <v>15</v>
      </c>
      <c r="E401" s="56"/>
      <c r="F401" s="55">
        <v>0.34</v>
      </c>
      <c r="G401" s="55">
        <v>1.23</v>
      </c>
      <c r="H401" s="55">
        <v>0.16</v>
      </c>
      <c r="I401" s="57">
        <v>1.73</v>
      </c>
      <c r="J401" s="1"/>
      <c r="K401" s="1"/>
    </row>
    <row r="402" spans="1:11" ht="51.95" customHeight="1">
      <c r="A402" s="306" t="s">
        <v>3486</v>
      </c>
      <c r="B402" s="307"/>
      <c r="C402" s="53" t="s">
        <v>3487</v>
      </c>
      <c r="D402" s="54" t="s">
        <v>3488</v>
      </c>
      <c r="E402" s="56"/>
      <c r="F402" s="55">
        <v>0.34</v>
      </c>
      <c r="G402" s="55">
        <v>1.23</v>
      </c>
      <c r="H402" s="55">
        <v>0.16</v>
      </c>
      <c r="I402" s="57">
        <v>1.73</v>
      </c>
      <c r="J402" s="1"/>
      <c r="K402" s="1"/>
    </row>
    <row r="403" spans="1:11" ht="51.95" customHeight="1">
      <c r="A403" s="306" t="s">
        <v>3489</v>
      </c>
      <c r="B403" s="307"/>
      <c r="C403" s="53" t="s">
        <v>3490</v>
      </c>
      <c r="D403" s="54" t="s">
        <v>3491</v>
      </c>
      <c r="E403" s="56"/>
      <c r="F403" s="55">
        <v>0.52</v>
      </c>
      <c r="G403" s="55">
        <v>1.84</v>
      </c>
      <c r="H403" s="55">
        <v>0.26</v>
      </c>
      <c r="I403" s="57">
        <v>2.62</v>
      </c>
      <c r="J403" s="1"/>
      <c r="K403" s="1"/>
    </row>
    <row r="404" spans="1:11" ht="44.1" customHeight="1">
      <c r="A404" s="306" t="s">
        <v>3492</v>
      </c>
      <c r="B404" s="307"/>
      <c r="C404" s="53" t="s">
        <v>3493</v>
      </c>
      <c r="D404" s="54" t="s">
        <v>15</v>
      </c>
      <c r="E404" s="55">
        <v>2.08</v>
      </c>
      <c r="F404" s="56"/>
      <c r="G404" s="56"/>
      <c r="H404" s="56"/>
      <c r="I404" s="57">
        <v>2.08</v>
      </c>
      <c r="J404" s="1"/>
      <c r="K404" s="1"/>
    </row>
    <row r="405" spans="1:11" ht="44.1" customHeight="1">
      <c r="A405" s="306" t="s">
        <v>3494</v>
      </c>
      <c r="B405" s="307"/>
      <c r="C405" s="53" t="s">
        <v>3495</v>
      </c>
      <c r="D405" s="54" t="s">
        <v>15</v>
      </c>
      <c r="E405" s="56"/>
      <c r="F405" s="55">
        <v>0.08</v>
      </c>
      <c r="G405" s="55">
        <v>0.32</v>
      </c>
      <c r="H405" s="55">
        <v>0.03</v>
      </c>
      <c r="I405" s="57">
        <v>0.43000000000000005</v>
      </c>
      <c r="J405" s="1"/>
      <c r="K405" s="1"/>
    </row>
    <row r="406" spans="1:11" ht="20.100000000000001" customHeight="1">
      <c r="A406" s="306" t="s">
        <v>3496</v>
      </c>
      <c r="B406" s="307"/>
      <c r="C406" s="53" t="s">
        <v>3497</v>
      </c>
      <c r="D406" s="54" t="s">
        <v>3488</v>
      </c>
      <c r="E406" s="56"/>
      <c r="F406" s="55">
        <v>3.75</v>
      </c>
      <c r="G406" s="55">
        <v>13.15</v>
      </c>
      <c r="H406" s="55">
        <v>1.87</v>
      </c>
      <c r="I406" s="57">
        <v>18.77</v>
      </c>
      <c r="J406" s="1"/>
      <c r="K406" s="1"/>
    </row>
    <row r="407" spans="1:11" ht="44.1" customHeight="1">
      <c r="A407" s="306" t="s">
        <v>3498</v>
      </c>
      <c r="B407" s="307"/>
      <c r="C407" s="53" t="s">
        <v>3499</v>
      </c>
      <c r="D407" s="54" t="s">
        <v>3488</v>
      </c>
      <c r="E407" s="56"/>
      <c r="F407" s="55">
        <v>0.08</v>
      </c>
      <c r="G407" s="55">
        <v>0.32</v>
      </c>
      <c r="H407" s="55">
        <v>0.03</v>
      </c>
      <c r="I407" s="57">
        <v>0.43000000000000005</v>
      </c>
      <c r="J407" s="1"/>
      <c r="K407" s="1"/>
    </row>
    <row r="408" spans="1:11" ht="44.1" customHeight="1">
      <c r="A408" s="306" t="s">
        <v>3500</v>
      </c>
      <c r="B408" s="307"/>
      <c r="C408" s="53" t="s">
        <v>3501</v>
      </c>
      <c r="D408" s="54" t="s">
        <v>3491</v>
      </c>
      <c r="E408" s="56"/>
      <c r="F408" s="55">
        <v>0.03</v>
      </c>
      <c r="G408" s="55">
        <v>0.15</v>
      </c>
      <c r="H408" s="55">
        <v>0.01</v>
      </c>
      <c r="I408" s="57">
        <v>0.19</v>
      </c>
      <c r="J408" s="1"/>
      <c r="K408" s="1"/>
    </row>
    <row r="409" spans="1:11" ht="20.100000000000001" customHeight="1">
      <c r="A409" s="306" t="s">
        <v>3502</v>
      </c>
      <c r="B409" s="307"/>
      <c r="C409" s="53" t="s">
        <v>3503</v>
      </c>
      <c r="D409" s="54" t="s">
        <v>3491</v>
      </c>
      <c r="E409" s="56"/>
      <c r="F409" s="55">
        <v>8.25</v>
      </c>
      <c r="G409" s="55">
        <v>28.93</v>
      </c>
      <c r="H409" s="55">
        <v>4.1100000000000003</v>
      </c>
      <c r="I409" s="57">
        <v>41.29</v>
      </c>
      <c r="J409" s="1"/>
      <c r="K409" s="1"/>
    </row>
    <row r="410" spans="1:11" ht="44.1" customHeight="1">
      <c r="A410" s="306" t="s">
        <v>3504</v>
      </c>
      <c r="B410" s="307"/>
      <c r="C410" s="53" t="s">
        <v>3505</v>
      </c>
      <c r="D410" s="54" t="s">
        <v>15</v>
      </c>
      <c r="E410" s="55">
        <v>0.33</v>
      </c>
      <c r="F410" s="56"/>
      <c r="G410" s="56"/>
      <c r="H410" s="56"/>
      <c r="I410" s="57">
        <v>0.33</v>
      </c>
      <c r="J410" s="1"/>
      <c r="K410" s="1"/>
    </row>
    <row r="411" spans="1:11" ht="36" customHeight="1">
      <c r="A411" s="306" t="s">
        <v>3506</v>
      </c>
      <c r="B411" s="307"/>
      <c r="C411" s="53" t="s">
        <v>3507</v>
      </c>
      <c r="D411" s="54" t="s">
        <v>15</v>
      </c>
      <c r="E411" s="55">
        <v>0.33</v>
      </c>
      <c r="F411" s="56"/>
      <c r="G411" s="56"/>
      <c r="H411" s="56"/>
      <c r="I411" s="57">
        <v>0.33</v>
      </c>
      <c r="J411" s="1"/>
      <c r="K411" s="1"/>
    </row>
    <row r="412" spans="1:11" ht="44.1" customHeight="1">
      <c r="A412" s="306" t="s">
        <v>3508</v>
      </c>
      <c r="B412" s="307"/>
      <c r="C412" s="53" t="s">
        <v>3509</v>
      </c>
      <c r="D412" s="54" t="s">
        <v>15</v>
      </c>
      <c r="E412" s="55">
        <v>0.18</v>
      </c>
      <c r="F412" s="56"/>
      <c r="G412" s="56"/>
      <c r="H412" s="56"/>
      <c r="I412" s="57">
        <v>0.18</v>
      </c>
      <c r="J412" s="1"/>
      <c r="K412" s="1"/>
    </row>
    <row r="413" spans="1:11" ht="44.1" customHeight="1">
      <c r="A413" s="306" t="s">
        <v>3510</v>
      </c>
      <c r="B413" s="307"/>
      <c r="C413" s="53" t="s">
        <v>3511</v>
      </c>
      <c r="D413" s="54" t="s">
        <v>15</v>
      </c>
      <c r="E413" s="55">
        <v>0.18</v>
      </c>
      <c r="F413" s="56"/>
      <c r="G413" s="56"/>
      <c r="H413" s="56"/>
      <c r="I413" s="57">
        <v>0.18</v>
      </c>
      <c r="J413" s="1"/>
      <c r="K413" s="1"/>
    </row>
    <row r="414" spans="1:11" ht="27.95" customHeight="1">
      <c r="A414" s="306" t="s">
        <v>3512</v>
      </c>
      <c r="B414" s="307"/>
      <c r="C414" s="53" t="s">
        <v>3513</v>
      </c>
      <c r="D414" s="54" t="s">
        <v>48</v>
      </c>
      <c r="E414" s="56"/>
      <c r="F414" s="55">
        <v>3.3</v>
      </c>
      <c r="G414" s="55">
        <v>2.2000000000000002</v>
      </c>
      <c r="H414" s="56"/>
      <c r="I414" s="57">
        <v>5.5</v>
      </c>
      <c r="J414" s="1"/>
      <c r="K414" s="1"/>
    </row>
    <row r="415" spans="1:11" ht="20.100000000000001" customHeight="1">
      <c r="A415" s="306" t="s">
        <v>3514</v>
      </c>
      <c r="B415" s="307"/>
      <c r="C415" s="53" t="s">
        <v>3515</v>
      </c>
      <c r="D415" s="54" t="s">
        <v>15</v>
      </c>
      <c r="E415" s="55">
        <v>6.9</v>
      </c>
      <c r="F415" s="55">
        <v>10.79</v>
      </c>
      <c r="G415" s="55">
        <v>1.19</v>
      </c>
      <c r="H415" s="55">
        <v>1.48</v>
      </c>
      <c r="I415" s="57">
        <v>20.36</v>
      </c>
      <c r="J415" s="1"/>
      <c r="K415" s="1"/>
    </row>
    <row r="416" spans="1:11" ht="20.100000000000001" customHeight="1">
      <c r="A416" s="306" t="s">
        <v>3516</v>
      </c>
      <c r="B416" s="307"/>
      <c r="C416" s="53" t="s">
        <v>3517</v>
      </c>
      <c r="D416" s="54" t="s">
        <v>15</v>
      </c>
      <c r="E416" s="55">
        <v>57.74</v>
      </c>
      <c r="F416" s="55">
        <v>27.9</v>
      </c>
      <c r="G416" s="55">
        <v>1.46</v>
      </c>
      <c r="H416" s="55">
        <v>7.94</v>
      </c>
      <c r="I416" s="57">
        <v>95.039999999999992</v>
      </c>
      <c r="J416" s="1"/>
      <c r="K416" s="1"/>
    </row>
    <row r="417" spans="1:11" ht="12" customHeight="1">
      <c r="A417" s="306" t="s">
        <v>3518</v>
      </c>
      <c r="B417" s="307"/>
      <c r="C417" s="53" t="s">
        <v>3519</v>
      </c>
      <c r="D417" s="54" t="s">
        <v>15</v>
      </c>
      <c r="E417" s="55">
        <v>44.28</v>
      </c>
      <c r="F417" s="55">
        <v>69.010000000000005</v>
      </c>
      <c r="G417" s="55">
        <v>7.04</v>
      </c>
      <c r="H417" s="55">
        <v>9.68</v>
      </c>
      <c r="I417" s="57">
        <v>130.01000000000002</v>
      </c>
      <c r="J417" s="1"/>
      <c r="K417" s="1"/>
    </row>
    <row r="418" spans="1:11" ht="20.100000000000001" customHeight="1">
      <c r="A418" s="306" t="s">
        <v>3520</v>
      </c>
      <c r="B418" s="307"/>
      <c r="C418" s="53" t="s">
        <v>3521</v>
      </c>
      <c r="D418" s="54" t="s">
        <v>15</v>
      </c>
      <c r="E418" s="56"/>
      <c r="F418" s="55">
        <v>83.02</v>
      </c>
      <c r="G418" s="55">
        <v>94.93</v>
      </c>
      <c r="H418" s="55">
        <v>59.19</v>
      </c>
      <c r="I418" s="57">
        <v>237.14</v>
      </c>
      <c r="J418" s="1"/>
      <c r="K418" s="1"/>
    </row>
    <row r="419" spans="1:11" ht="20.100000000000001" customHeight="1">
      <c r="A419" s="306" t="s">
        <v>3522</v>
      </c>
      <c r="B419" s="307"/>
      <c r="C419" s="53" t="s">
        <v>3523</v>
      </c>
      <c r="D419" s="54" t="s">
        <v>15</v>
      </c>
      <c r="E419" s="56"/>
      <c r="F419" s="55">
        <v>31.72</v>
      </c>
      <c r="G419" s="55">
        <v>105.28</v>
      </c>
      <c r="H419" s="55">
        <v>25.81</v>
      </c>
      <c r="I419" s="57">
        <v>162.81</v>
      </c>
      <c r="J419" s="1"/>
      <c r="K419" s="1"/>
    </row>
    <row r="420" spans="1:11" ht="20.100000000000001" customHeight="1">
      <c r="A420" s="306" t="s">
        <v>3524</v>
      </c>
      <c r="B420" s="307"/>
      <c r="C420" s="53" t="s">
        <v>3525</v>
      </c>
      <c r="D420" s="54" t="s">
        <v>15</v>
      </c>
      <c r="E420" s="56"/>
      <c r="F420" s="55">
        <v>1.29</v>
      </c>
      <c r="G420" s="55">
        <v>4.16</v>
      </c>
      <c r="H420" s="55">
        <v>0.68</v>
      </c>
      <c r="I420" s="57">
        <v>6.13</v>
      </c>
      <c r="J420" s="1"/>
      <c r="K420" s="1"/>
    </row>
    <row r="421" spans="1:11" ht="20.100000000000001" customHeight="1">
      <c r="A421" s="306" t="s">
        <v>3526</v>
      </c>
      <c r="B421" s="307"/>
      <c r="C421" s="53" t="s">
        <v>3527</v>
      </c>
      <c r="D421" s="54" t="s">
        <v>15</v>
      </c>
      <c r="E421" s="55">
        <v>224.71</v>
      </c>
      <c r="F421" s="55">
        <v>160.46</v>
      </c>
      <c r="G421" s="55">
        <v>2.23</v>
      </c>
      <c r="H421" s="55">
        <v>33.53</v>
      </c>
      <c r="I421" s="57">
        <v>420.93000000000006</v>
      </c>
      <c r="J421" s="1"/>
      <c r="K421" s="1"/>
    </row>
    <row r="422" spans="1:11" ht="12" customHeight="1">
      <c r="A422" s="306" t="s">
        <v>3528</v>
      </c>
      <c r="B422" s="307"/>
      <c r="C422" s="53" t="s">
        <v>3529</v>
      </c>
      <c r="D422" s="54" t="s">
        <v>15</v>
      </c>
      <c r="E422" s="56"/>
      <c r="F422" s="55">
        <v>92.2</v>
      </c>
      <c r="G422" s="55">
        <v>105.42</v>
      </c>
      <c r="H422" s="55">
        <v>65.73</v>
      </c>
      <c r="I422" s="57">
        <v>263.35000000000002</v>
      </c>
      <c r="J422" s="1"/>
      <c r="K422" s="1"/>
    </row>
    <row r="423" spans="1:11" ht="20.100000000000001" customHeight="1">
      <c r="A423" s="306" t="s">
        <v>3530</v>
      </c>
      <c r="B423" s="307"/>
      <c r="C423" s="53" t="s">
        <v>3531</v>
      </c>
      <c r="D423" s="54" t="s">
        <v>15</v>
      </c>
      <c r="E423" s="56"/>
      <c r="F423" s="55">
        <v>72.680000000000007</v>
      </c>
      <c r="G423" s="55">
        <v>215.29</v>
      </c>
      <c r="H423" s="55">
        <v>50.21</v>
      </c>
      <c r="I423" s="57">
        <v>338.18</v>
      </c>
      <c r="J423" s="1"/>
      <c r="K423" s="1"/>
    </row>
    <row r="424" spans="1:11" ht="20.100000000000001" customHeight="1">
      <c r="A424" s="306" t="s">
        <v>3532</v>
      </c>
      <c r="B424" s="307"/>
      <c r="C424" s="53" t="s">
        <v>3533</v>
      </c>
      <c r="D424" s="54" t="s">
        <v>15</v>
      </c>
      <c r="E424" s="55">
        <v>0.33</v>
      </c>
      <c r="F424" s="56"/>
      <c r="G424" s="56"/>
      <c r="H424" s="56"/>
      <c r="I424" s="57">
        <v>0.33</v>
      </c>
      <c r="J424" s="1"/>
      <c r="K424" s="1"/>
    </row>
    <row r="425" spans="1:11" ht="20.100000000000001" customHeight="1">
      <c r="A425" s="306" t="s">
        <v>3534</v>
      </c>
      <c r="B425" s="307"/>
      <c r="C425" s="53" t="s">
        <v>3535</v>
      </c>
      <c r="D425" s="54" t="s">
        <v>15</v>
      </c>
      <c r="E425" s="55">
        <v>2.98</v>
      </c>
      <c r="F425" s="55">
        <v>0.12</v>
      </c>
      <c r="G425" s="55">
        <v>0.48</v>
      </c>
      <c r="H425" s="55">
        <v>0.05</v>
      </c>
      <c r="I425" s="57">
        <v>3.63</v>
      </c>
      <c r="J425" s="1"/>
      <c r="K425" s="1"/>
    </row>
    <row r="426" spans="1:11" ht="20.100000000000001" customHeight="1">
      <c r="A426" s="306" t="s">
        <v>3536</v>
      </c>
      <c r="B426" s="307"/>
      <c r="C426" s="53" t="s">
        <v>3537</v>
      </c>
      <c r="D426" s="54" t="s">
        <v>15</v>
      </c>
      <c r="E426" s="55">
        <v>0.16</v>
      </c>
      <c r="F426" s="55">
        <v>0.89</v>
      </c>
      <c r="G426" s="55">
        <v>3.11</v>
      </c>
      <c r="H426" s="55">
        <v>0.44</v>
      </c>
      <c r="I426" s="57">
        <v>4.6000000000000005</v>
      </c>
      <c r="J426" s="1"/>
      <c r="K426" s="1"/>
    </row>
    <row r="427" spans="1:11" ht="20.100000000000001" customHeight="1">
      <c r="A427" s="306" t="s">
        <v>3538</v>
      </c>
      <c r="B427" s="307"/>
      <c r="C427" s="53" t="s">
        <v>3539</v>
      </c>
      <c r="D427" s="54" t="s">
        <v>15</v>
      </c>
      <c r="E427" s="55">
        <v>7.45</v>
      </c>
      <c r="F427" s="55">
        <v>11.2</v>
      </c>
      <c r="G427" s="56"/>
      <c r="H427" s="56"/>
      <c r="I427" s="57">
        <v>18.649999999999999</v>
      </c>
      <c r="J427" s="1"/>
      <c r="K427" s="1"/>
    </row>
    <row r="428" spans="1:11" ht="20.100000000000001" customHeight="1">
      <c r="A428" s="306" t="s">
        <v>3540</v>
      </c>
      <c r="B428" s="307"/>
      <c r="C428" s="53" t="s">
        <v>3541</v>
      </c>
      <c r="D428" s="54" t="s">
        <v>15</v>
      </c>
      <c r="E428" s="55">
        <v>0.73</v>
      </c>
      <c r="F428" s="55">
        <v>1.1000000000000001</v>
      </c>
      <c r="G428" s="56"/>
      <c r="H428" s="56"/>
      <c r="I428" s="57">
        <v>1.83</v>
      </c>
      <c r="J428" s="1"/>
      <c r="K428" s="1"/>
    </row>
    <row r="429" spans="1:11" ht="20.100000000000001" customHeight="1">
      <c r="A429" s="306" t="s">
        <v>3542</v>
      </c>
      <c r="B429" s="307"/>
      <c r="C429" s="53" t="s">
        <v>3543</v>
      </c>
      <c r="D429" s="54" t="s">
        <v>15</v>
      </c>
      <c r="E429" s="55">
        <v>25.19</v>
      </c>
      <c r="F429" s="55">
        <v>69.27</v>
      </c>
      <c r="G429" s="55">
        <v>36.159999999999997</v>
      </c>
      <c r="H429" s="55">
        <v>14.29</v>
      </c>
      <c r="I429" s="57">
        <v>144.91</v>
      </c>
      <c r="J429" s="1"/>
      <c r="K429" s="1"/>
    </row>
    <row r="430" spans="1:11" ht="20.100000000000001" customHeight="1">
      <c r="A430" s="306" t="s">
        <v>3544</v>
      </c>
      <c r="B430" s="307"/>
      <c r="C430" s="53" t="s">
        <v>3545</v>
      </c>
      <c r="D430" s="54" t="s">
        <v>15</v>
      </c>
      <c r="E430" s="56"/>
      <c r="F430" s="55">
        <v>12.02</v>
      </c>
      <c r="G430" s="55">
        <v>42.1</v>
      </c>
      <c r="H430" s="55">
        <v>6.01</v>
      </c>
      <c r="I430" s="57">
        <v>60.13</v>
      </c>
      <c r="J430" s="1"/>
      <c r="K430" s="1"/>
    </row>
    <row r="431" spans="1:11" ht="12" customHeight="1">
      <c r="A431" s="306" t="s">
        <v>3546</v>
      </c>
      <c r="B431" s="307"/>
      <c r="C431" s="53" t="s">
        <v>3547</v>
      </c>
      <c r="D431" s="54" t="s">
        <v>15</v>
      </c>
      <c r="E431" s="55">
        <v>24.45</v>
      </c>
      <c r="F431" s="55">
        <v>384.72</v>
      </c>
      <c r="G431" s="55">
        <v>227.7</v>
      </c>
      <c r="H431" s="55">
        <v>61.22</v>
      </c>
      <c r="I431" s="57">
        <v>698.09</v>
      </c>
      <c r="J431" s="1"/>
      <c r="K431" s="1"/>
    </row>
    <row r="432" spans="1:11" ht="12" customHeight="1">
      <c r="A432" s="306" t="s">
        <v>3548</v>
      </c>
      <c r="B432" s="307"/>
      <c r="C432" s="53" t="s">
        <v>3549</v>
      </c>
      <c r="D432" s="54" t="s">
        <v>15</v>
      </c>
      <c r="E432" s="55">
        <v>126.67</v>
      </c>
      <c r="F432" s="55">
        <v>677.66</v>
      </c>
      <c r="G432" s="55">
        <v>468.84</v>
      </c>
      <c r="H432" s="55">
        <v>224.3</v>
      </c>
      <c r="I432" s="57">
        <v>1497.4699999999998</v>
      </c>
      <c r="J432" s="1"/>
      <c r="K432" s="1"/>
    </row>
    <row r="433" spans="1:11" ht="20.100000000000001" customHeight="1">
      <c r="A433" s="306" t="s">
        <v>3550</v>
      </c>
      <c r="B433" s="307"/>
      <c r="C433" s="53" t="s">
        <v>3551</v>
      </c>
      <c r="D433" s="54" t="s">
        <v>15</v>
      </c>
      <c r="E433" s="55">
        <v>4.4800000000000004</v>
      </c>
      <c r="F433" s="55">
        <v>90.58</v>
      </c>
      <c r="G433" s="55">
        <v>28.3</v>
      </c>
      <c r="H433" s="55">
        <v>6.9</v>
      </c>
      <c r="I433" s="57">
        <v>130.26</v>
      </c>
      <c r="J433" s="1"/>
      <c r="K433" s="1"/>
    </row>
    <row r="434" spans="1:11" ht="27.95" customHeight="1">
      <c r="A434" s="306" t="s">
        <v>3552</v>
      </c>
      <c r="B434" s="307"/>
      <c r="C434" s="53" t="s">
        <v>3553</v>
      </c>
      <c r="D434" s="54" t="s">
        <v>3488</v>
      </c>
      <c r="E434" s="55">
        <v>0.03</v>
      </c>
      <c r="F434" s="55">
        <v>0.05</v>
      </c>
      <c r="G434" s="56"/>
      <c r="H434" s="56"/>
      <c r="I434" s="57">
        <v>0.08</v>
      </c>
      <c r="J434" s="1"/>
      <c r="K434" s="1"/>
    </row>
    <row r="435" spans="1:11" ht="27.95" customHeight="1">
      <c r="A435" s="306" t="s">
        <v>3554</v>
      </c>
      <c r="B435" s="307"/>
      <c r="C435" s="53" t="s">
        <v>3555</v>
      </c>
      <c r="D435" s="54" t="s">
        <v>15</v>
      </c>
      <c r="E435" s="55">
        <v>0.15</v>
      </c>
      <c r="F435" s="55">
        <v>0.22</v>
      </c>
      <c r="G435" s="56"/>
      <c r="H435" s="56"/>
      <c r="I435" s="57">
        <v>0.37</v>
      </c>
      <c r="J435" s="1"/>
      <c r="K435" s="1"/>
    </row>
    <row r="436" spans="1:11" ht="27.95" customHeight="1">
      <c r="A436" s="306" t="s">
        <v>3556</v>
      </c>
      <c r="B436" s="307"/>
      <c r="C436" s="53" t="s">
        <v>3557</v>
      </c>
      <c r="D436" s="54" t="s">
        <v>15</v>
      </c>
      <c r="E436" s="55">
        <v>0.15</v>
      </c>
      <c r="F436" s="55">
        <v>0.22</v>
      </c>
      <c r="G436" s="56"/>
      <c r="H436" s="56"/>
      <c r="I436" s="57">
        <v>0.37</v>
      </c>
      <c r="J436" s="1"/>
      <c r="K436" s="1"/>
    </row>
    <row r="437" spans="1:11" ht="27.95" customHeight="1">
      <c r="A437" s="306" t="s">
        <v>3558</v>
      </c>
      <c r="B437" s="307"/>
      <c r="C437" s="53" t="s">
        <v>3559</v>
      </c>
      <c r="D437" s="54" t="s">
        <v>15</v>
      </c>
      <c r="E437" s="55">
        <v>0.03</v>
      </c>
      <c r="F437" s="55">
        <v>0.05</v>
      </c>
      <c r="G437" s="56"/>
      <c r="H437" s="56"/>
      <c r="I437" s="57">
        <v>0.08</v>
      </c>
      <c r="J437" s="1"/>
      <c r="K437" s="1"/>
    </row>
    <row r="438" spans="1:11" ht="27.95" customHeight="1">
      <c r="A438" s="306" t="s">
        <v>3560</v>
      </c>
      <c r="B438" s="307"/>
      <c r="C438" s="53" t="s">
        <v>3561</v>
      </c>
      <c r="D438" s="54" t="s">
        <v>15</v>
      </c>
      <c r="E438" s="55">
        <v>0.03</v>
      </c>
      <c r="F438" s="55">
        <v>0.05</v>
      </c>
      <c r="G438" s="56"/>
      <c r="H438" s="56"/>
      <c r="I438" s="57">
        <v>0.08</v>
      </c>
      <c r="J438" s="1"/>
      <c r="K438" s="1"/>
    </row>
    <row r="439" spans="1:11" ht="27.95" customHeight="1">
      <c r="A439" s="306" t="s">
        <v>3562</v>
      </c>
      <c r="B439" s="307"/>
      <c r="C439" s="53" t="s">
        <v>3563</v>
      </c>
      <c r="D439" s="54" t="s">
        <v>3491</v>
      </c>
      <c r="E439" s="55">
        <v>0.11</v>
      </c>
      <c r="F439" s="55">
        <v>0.17</v>
      </c>
      <c r="G439" s="56"/>
      <c r="H439" s="56"/>
      <c r="I439" s="57">
        <v>0.28000000000000003</v>
      </c>
      <c r="J439" s="1"/>
      <c r="K439" s="1"/>
    </row>
    <row r="440" spans="1:11" ht="20.100000000000001" customHeight="1">
      <c r="A440" s="306" t="s">
        <v>3564</v>
      </c>
      <c r="B440" s="307"/>
      <c r="C440" s="53" t="s">
        <v>3565</v>
      </c>
      <c r="D440" s="54" t="s">
        <v>48</v>
      </c>
      <c r="E440" s="56"/>
      <c r="F440" s="55">
        <v>0.04</v>
      </c>
      <c r="G440" s="55">
        <v>0.17</v>
      </c>
      <c r="H440" s="55">
        <v>0.02</v>
      </c>
      <c r="I440" s="57">
        <v>0.23</v>
      </c>
      <c r="J440" s="1"/>
      <c r="K440" s="1"/>
    </row>
    <row r="441" spans="1:11" ht="36" customHeight="1">
      <c r="A441" s="306" t="s">
        <v>3566</v>
      </c>
      <c r="B441" s="307"/>
      <c r="C441" s="53" t="s">
        <v>3567</v>
      </c>
      <c r="D441" s="54" t="s">
        <v>15</v>
      </c>
      <c r="E441" s="55">
        <v>3.98</v>
      </c>
      <c r="F441" s="55">
        <v>85.45</v>
      </c>
      <c r="G441" s="55">
        <v>23.37</v>
      </c>
      <c r="H441" s="55">
        <v>6.01</v>
      </c>
      <c r="I441" s="57">
        <v>118.81000000000002</v>
      </c>
      <c r="J441" s="1"/>
      <c r="K441" s="1"/>
    </row>
    <row r="442" spans="1:11" ht="36" customHeight="1">
      <c r="A442" s="306" t="s">
        <v>3568</v>
      </c>
      <c r="B442" s="307"/>
      <c r="C442" s="53" t="s">
        <v>3569</v>
      </c>
      <c r="D442" s="54" t="s">
        <v>15</v>
      </c>
      <c r="E442" s="55">
        <v>3.98</v>
      </c>
      <c r="F442" s="55">
        <v>85.45</v>
      </c>
      <c r="G442" s="55">
        <v>23.37</v>
      </c>
      <c r="H442" s="55">
        <v>6.01</v>
      </c>
      <c r="I442" s="57">
        <v>118.81000000000002</v>
      </c>
      <c r="J442" s="1"/>
      <c r="K442" s="1"/>
    </row>
    <row r="443" spans="1:11" ht="36" customHeight="1">
      <c r="A443" s="306" t="s">
        <v>3570</v>
      </c>
      <c r="B443" s="307"/>
      <c r="C443" s="53" t="s">
        <v>3571</v>
      </c>
      <c r="D443" s="54" t="s">
        <v>15</v>
      </c>
      <c r="E443" s="55">
        <v>2.04</v>
      </c>
      <c r="F443" s="55">
        <v>22.34</v>
      </c>
      <c r="G443" s="55">
        <v>6.15</v>
      </c>
      <c r="H443" s="55">
        <v>1.76</v>
      </c>
      <c r="I443" s="57">
        <v>32.29</v>
      </c>
      <c r="J443" s="1"/>
      <c r="K443" s="1"/>
    </row>
    <row r="444" spans="1:11" ht="36" customHeight="1">
      <c r="A444" s="306" t="s">
        <v>3572</v>
      </c>
      <c r="B444" s="307"/>
      <c r="C444" s="53" t="s">
        <v>3573</v>
      </c>
      <c r="D444" s="54" t="s">
        <v>15</v>
      </c>
      <c r="E444" s="55">
        <v>2.04</v>
      </c>
      <c r="F444" s="55">
        <v>22.34</v>
      </c>
      <c r="G444" s="55">
        <v>6.15</v>
      </c>
      <c r="H444" s="55">
        <v>1.76</v>
      </c>
      <c r="I444" s="57">
        <v>32.29</v>
      </c>
      <c r="J444" s="1"/>
      <c r="K444" s="1"/>
    </row>
    <row r="445" spans="1:11" ht="36" customHeight="1">
      <c r="A445" s="306" t="s">
        <v>3574</v>
      </c>
      <c r="B445" s="307"/>
      <c r="C445" s="53" t="s">
        <v>3575</v>
      </c>
      <c r="D445" s="54" t="s">
        <v>3488</v>
      </c>
      <c r="E445" s="55">
        <v>2.04</v>
      </c>
      <c r="F445" s="55">
        <v>22.34</v>
      </c>
      <c r="G445" s="55">
        <v>6.15</v>
      </c>
      <c r="H445" s="55">
        <v>1.76</v>
      </c>
      <c r="I445" s="57">
        <v>32.29</v>
      </c>
      <c r="J445" s="1"/>
      <c r="K445" s="1"/>
    </row>
    <row r="446" spans="1:11" ht="36" customHeight="1">
      <c r="A446" s="306" t="s">
        <v>3576</v>
      </c>
      <c r="B446" s="307"/>
      <c r="C446" s="53" t="s">
        <v>3577</v>
      </c>
      <c r="D446" s="54" t="s">
        <v>3491</v>
      </c>
      <c r="E446" s="55">
        <v>1.93</v>
      </c>
      <c r="F446" s="55">
        <v>62.99</v>
      </c>
      <c r="G446" s="55">
        <v>17.149999999999999</v>
      </c>
      <c r="H446" s="55">
        <v>4.2</v>
      </c>
      <c r="I446" s="57">
        <v>86.27</v>
      </c>
      <c r="J446" s="1"/>
      <c r="K446" s="1"/>
    </row>
    <row r="447" spans="1:11" ht="51.95" customHeight="1">
      <c r="A447" s="306" t="s">
        <v>3578</v>
      </c>
      <c r="B447" s="307"/>
      <c r="C447" s="53" t="s">
        <v>3579</v>
      </c>
      <c r="D447" s="54" t="s">
        <v>15</v>
      </c>
      <c r="E447" s="56"/>
      <c r="F447" s="55">
        <v>0.89</v>
      </c>
      <c r="G447" s="55">
        <v>3.11</v>
      </c>
      <c r="H447" s="55">
        <v>0.44</v>
      </c>
      <c r="I447" s="57">
        <v>4.4400000000000004</v>
      </c>
      <c r="J447" s="1"/>
      <c r="K447" s="1"/>
    </row>
    <row r="448" spans="1:11" ht="51.95" customHeight="1">
      <c r="A448" s="306" t="s">
        <v>3580</v>
      </c>
      <c r="B448" s="307"/>
      <c r="C448" s="53" t="s">
        <v>3581</v>
      </c>
      <c r="D448" s="54" t="s">
        <v>15</v>
      </c>
      <c r="E448" s="56"/>
      <c r="F448" s="55">
        <v>0.89</v>
      </c>
      <c r="G448" s="55">
        <v>3.11</v>
      </c>
      <c r="H448" s="55">
        <v>0.44</v>
      </c>
      <c r="I448" s="57">
        <v>4.4400000000000004</v>
      </c>
      <c r="J448" s="1"/>
      <c r="K448" s="1"/>
    </row>
    <row r="449" spans="1:11" ht="36" customHeight="1">
      <c r="A449" s="306" t="s">
        <v>3582</v>
      </c>
      <c r="B449" s="307"/>
      <c r="C449" s="53" t="s">
        <v>3583</v>
      </c>
      <c r="D449" s="54" t="s">
        <v>15</v>
      </c>
      <c r="E449" s="55">
        <v>0.35</v>
      </c>
      <c r="F449" s="55">
        <v>4.87</v>
      </c>
      <c r="G449" s="55">
        <v>4.91</v>
      </c>
      <c r="H449" s="55">
        <v>0.83</v>
      </c>
      <c r="I449" s="57">
        <v>10.959999999999999</v>
      </c>
      <c r="J449" s="1"/>
      <c r="K449" s="1"/>
    </row>
    <row r="450" spans="1:11" ht="36" customHeight="1">
      <c r="A450" s="306" t="s">
        <v>3584</v>
      </c>
      <c r="B450" s="307"/>
      <c r="C450" s="53" t="s">
        <v>3585</v>
      </c>
      <c r="D450" s="54" t="s">
        <v>15</v>
      </c>
      <c r="E450" s="55">
        <v>0.35</v>
      </c>
      <c r="F450" s="55">
        <v>4.87</v>
      </c>
      <c r="G450" s="55">
        <v>4.91</v>
      </c>
      <c r="H450" s="55">
        <v>0.83</v>
      </c>
      <c r="I450" s="57">
        <v>10.959999999999999</v>
      </c>
      <c r="J450" s="1"/>
      <c r="K450" s="1"/>
    </row>
    <row r="451" spans="1:11" ht="36" customHeight="1">
      <c r="A451" s="306" t="s">
        <v>3586</v>
      </c>
      <c r="B451" s="307"/>
      <c r="C451" s="53" t="s">
        <v>3587</v>
      </c>
      <c r="D451" s="54" t="s">
        <v>15</v>
      </c>
      <c r="E451" s="55">
        <v>0.12</v>
      </c>
      <c r="F451" s="55">
        <v>2.31</v>
      </c>
      <c r="G451" s="55">
        <v>2.44</v>
      </c>
      <c r="H451" s="55">
        <v>0.36</v>
      </c>
      <c r="I451" s="57">
        <v>5.23</v>
      </c>
      <c r="J451" s="1"/>
      <c r="K451" s="1"/>
    </row>
    <row r="452" spans="1:11" ht="36" customHeight="1">
      <c r="A452" s="306" t="s">
        <v>3588</v>
      </c>
      <c r="B452" s="307"/>
      <c r="C452" s="53" t="s">
        <v>3589</v>
      </c>
      <c r="D452" s="54" t="s">
        <v>15</v>
      </c>
      <c r="E452" s="55">
        <v>0.12</v>
      </c>
      <c r="F452" s="55">
        <v>2.31</v>
      </c>
      <c r="G452" s="55">
        <v>2.44</v>
      </c>
      <c r="H452" s="55">
        <v>0.36</v>
      </c>
      <c r="I452" s="57">
        <v>5.23</v>
      </c>
      <c r="J452" s="1"/>
      <c r="K452" s="1"/>
    </row>
    <row r="453" spans="1:11" ht="36" customHeight="1">
      <c r="A453" s="306" t="s">
        <v>3590</v>
      </c>
      <c r="B453" s="307"/>
      <c r="C453" s="53" t="s">
        <v>3591</v>
      </c>
      <c r="D453" s="54" t="s">
        <v>3488</v>
      </c>
      <c r="E453" s="55">
        <v>0.12</v>
      </c>
      <c r="F453" s="55">
        <v>2.31</v>
      </c>
      <c r="G453" s="55">
        <v>2.44</v>
      </c>
      <c r="H453" s="55">
        <v>0.36</v>
      </c>
      <c r="I453" s="57">
        <v>5.23</v>
      </c>
      <c r="J453" s="1"/>
      <c r="K453" s="1"/>
    </row>
    <row r="454" spans="1:11" ht="36" customHeight="1">
      <c r="A454" s="306" t="s">
        <v>3592</v>
      </c>
      <c r="B454" s="307"/>
      <c r="C454" s="53" t="s">
        <v>3593</v>
      </c>
      <c r="D454" s="54" t="s">
        <v>3491</v>
      </c>
      <c r="E454" s="55">
        <v>0.2</v>
      </c>
      <c r="F454" s="55">
        <v>2.4900000000000002</v>
      </c>
      <c r="G454" s="55">
        <v>2.41</v>
      </c>
      <c r="H454" s="55">
        <v>0.39</v>
      </c>
      <c r="I454" s="57">
        <v>5.49</v>
      </c>
      <c r="J454" s="1"/>
      <c r="K454" s="1"/>
    </row>
    <row r="455" spans="1:11" ht="44.1" customHeight="1">
      <c r="A455" s="306" t="s">
        <v>3594</v>
      </c>
      <c r="B455" s="307"/>
      <c r="C455" s="53" t="s">
        <v>3595</v>
      </c>
      <c r="D455" s="54" t="s">
        <v>15</v>
      </c>
      <c r="E455" s="55">
        <v>2.98</v>
      </c>
      <c r="F455" s="56"/>
      <c r="G455" s="56"/>
      <c r="H455" s="56"/>
      <c r="I455" s="57">
        <v>2.98</v>
      </c>
      <c r="J455" s="1"/>
      <c r="K455" s="1"/>
    </row>
    <row r="456" spans="1:11" ht="44.1" customHeight="1">
      <c r="A456" s="306" t="s">
        <v>3596</v>
      </c>
      <c r="B456" s="307"/>
      <c r="C456" s="53" t="s">
        <v>3597</v>
      </c>
      <c r="D456" s="54" t="s">
        <v>15</v>
      </c>
      <c r="E456" s="55">
        <v>2.98</v>
      </c>
      <c r="F456" s="56"/>
      <c r="G456" s="56"/>
      <c r="H456" s="56"/>
      <c r="I456" s="57">
        <v>2.98</v>
      </c>
      <c r="J456" s="1"/>
      <c r="K456" s="1"/>
    </row>
    <row r="457" spans="1:11" ht="44.1" customHeight="1">
      <c r="A457" s="306" t="s">
        <v>3598</v>
      </c>
      <c r="B457" s="307"/>
      <c r="C457" s="53" t="s">
        <v>3599</v>
      </c>
      <c r="D457" s="54" t="s">
        <v>15</v>
      </c>
      <c r="E457" s="55">
        <v>2.98</v>
      </c>
      <c r="F457" s="56"/>
      <c r="G457" s="56"/>
      <c r="H457" s="56"/>
      <c r="I457" s="57">
        <v>2.98</v>
      </c>
      <c r="J457" s="1"/>
      <c r="K457" s="1"/>
    </row>
    <row r="458" spans="1:11" ht="27.95" customHeight="1">
      <c r="A458" s="306" t="s">
        <v>3600</v>
      </c>
      <c r="B458" s="307"/>
      <c r="C458" s="53" t="s">
        <v>3601</v>
      </c>
      <c r="D458" s="54" t="s">
        <v>15</v>
      </c>
      <c r="E458" s="55">
        <v>7.33</v>
      </c>
      <c r="F458" s="55">
        <v>15.98</v>
      </c>
      <c r="G458" s="55">
        <v>15.5</v>
      </c>
      <c r="H458" s="55">
        <v>4.57</v>
      </c>
      <c r="I458" s="57">
        <v>43.38</v>
      </c>
      <c r="J458" s="1"/>
      <c r="K458" s="1"/>
    </row>
    <row r="459" spans="1:11" ht="27.95" customHeight="1">
      <c r="A459" s="306" t="s">
        <v>3602</v>
      </c>
      <c r="B459" s="307"/>
      <c r="C459" s="53" t="s">
        <v>3603</v>
      </c>
      <c r="D459" s="54" t="s">
        <v>15</v>
      </c>
      <c r="E459" s="55">
        <v>7.33</v>
      </c>
      <c r="F459" s="55">
        <v>15.98</v>
      </c>
      <c r="G459" s="55">
        <v>15.5</v>
      </c>
      <c r="H459" s="55">
        <v>4.57</v>
      </c>
      <c r="I459" s="57">
        <v>43.38</v>
      </c>
      <c r="J459" s="1"/>
      <c r="K459" s="1"/>
    </row>
    <row r="460" spans="1:11" ht="27.95" customHeight="1">
      <c r="A460" s="306" t="s">
        <v>3604</v>
      </c>
      <c r="B460" s="307"/>
      <c r="C460" s="53" t="s">
        <v>3605</v>
      </c>
      <c r="D460" s="54" t="s">
        <v>15</v>
      </c>
      <c r="E460" s="55">
        <v>2.66</v>
      </c>
      <c r="F460" s="55">
        <v>5.31</v>
      </c>
      <c r="G460" s="55">
        <v>4.0999999999999996</v>
      </c>
      <c r="H460" s="55">
        <v>1.36</v>
      </c>
      <c r="I460" s="57">
        <v>13.43</v>
      </c>
      <c r="J460" s="1"/>
      <c r="K460" s="1"/>
    </row>
    <row r="461" spans="1:11" ht="27.95" customHeight="1">
      <c r="A461" s="306" t="s">
        <v>3606</v>
      </c>
      <c r="B461" s="307"/>
      <c r="C461" s="53" t="s">
        <v>3607</v>
      </c>
      <c r="D461" s="54" t="s">
        <v>15</v>
      </c>
      <c r="E461" s="55">
        <v>2.66</v>
      </c>
      <c r="F461" s="55">
        <v>5.31</v>
      </c>
      <c r="G461" s="55">
        <v>4.0999999999999996</v>
      </c>
      <c r="H461" s="55">
        <v>1.36</v>
      </c>
      <c r="I461" s="57">
        <v>13.43</v>
      </c>
      <c r="J461" s="1"/>
      <c r="K461" s="1"/>
    </row>
    <row r="462" spans="1:11" ht="27.95" customHeight="1">
      <c r="A462" s="306" t="s">
        <v>3608</v>
      </c>
      <c r="B462" s="307"/>
      <c r="C462" s="53" t="s">
        <v>3609</v>
      </c>
      <c r="D462" s="54" t="s">
        <v>3488</v>
      </c>
      <c r="E462" s="55">
        <v>2.66</v>
      </c>
      <c r="F462" s="55">
        <v>5.31</v>
      </c>
      <c r="G462" s="55">
        <v>4.0999999999999996</v>
      </c>
      <c r="H462" s="55">
        <v>1.36</v>
      </c>
      <c r="I462" s="57">
        <v>13.43</v>
      </c>
      <c r="J462" s="1"/>
      <c r="K462" s="1"/>
    </row>
    <row r="463" spans="1:11" ht="27.95" customHeight="1">
      <c r="A463" s="306" t="s">
        <v>3610</v>
      </c>
      <c r="B463" s="307"/>
      <c r="C463" s="53" t="s">
        <v>3611</v>
      </c>
      <c r="D463" s="54" t="s">
        <v>3491</v>
      </c>
      <c r="E463" s="55">
        <v>4.6500000000000004</v>
      </c>
      <c r="F463" s="55">
        <v>10.63</v>
      </c>
      <c r="G463" s="55">
        <v>11.36</v>
      </c>
      <c r="H463" s="55">
        <v>3.16</v>
      </c>
      <c r="I463" s="57">
        <v>29.8</v>
      </c>
      <c r="J463" s="1"/>
      <c r="K463" s="1"/>
    </row>
    <row r="464" spans="1:11" ht="44.1" customHeight="1">
      <c r="A464" s="306" t="s">
        <v>3612</v>
      </c>
      <c r="B464" s="307"/>
      <c r="C464" s="53" t="s">
        <v>3613</v>
      </c>
      <c r="D464" s="54" t="s">
        <v>15</v>
      </c>
      <c r="E464" s="56"/>
      <c r="F464" s="55">
        <v>0.12</v>
      </c>
      <c r="G464" s="55">
        <v>0.48</v>
      </c>
      <c r="H464" s="55">
        <v>0.05</v>
      </c>
      <c r="I464" s="57">
        <v>0.65</v>
      </c>
      <c r="J464" s="1"/>
      <c r="K464" s="1"/>
    </row>
    <row r="465" spans="1:11" ht="44.1" customHeight="1">
      <c r="A465" s="306" t="s">
        <v>3614</v>
      </c>
      <c r="B465" s="307"/>
      <c r="C465" s="53" t="s">
        <v>3615</v>
      </c>
      <c r="D465" s="54" t="s">
        <v>15</v>
      </c>
      <c r="E465" s="56"/>
      <c r="F465" s="55">
        <v>0.12</v>
      </c>
      <c r="G465" s="55">
        <v>0.48</v>
      </c>
      <c r="H465" s="55">
        <v>0.05</v>
      </c>
      <c r="I465" s="57">
        <v>0.65</v>
      </c>
      <c r="J465" s="1"/>
      <c r="K465" s="1"/>
    </row>
    <row r="466" spans="1:11" ht="44.1" customHeight="1">
      <c r="A466" s="306" t="s">
        <v>3616</v>
      </c>
      <c r="B466" s="307"/>
      <c r="C466" s="53" t="s">
        <v>3617</v>
      </c>
      <c r="D466" s="54" t="s">
        <v>15</v>
      </c>
      <c r="E466" s="56"/>
      <c r="F466" s="55">
        <v>0.12</v>
      </c>
      <c r="G466" s="55">
        <v>0.48</v>
      </c>
      <c r="H466" s="55">
        <v>0.05</v>
      </c>
      <c r="I466" s="57">
        <v>0.65</v>
      </c>
      <c r="J466" s="1"/>
      <c r="K466" s="1"/>
    </row>
    <row r="467" spans="1:11" ht="44.1" customHeight="1">
      <c r="A467" s="306" t="s">
        <v>3618</v>
      </c>
      <c r="B467" s="307"/>
      <c r="C467" s="53" t="s">
        <v>3619</v>
      </c>
      <c r="D467" s="54" t="s">
        <v>15</v>
      </c>
      <c r="E467" s="55">
        <v>0.33</v>
      </c>
      <c r="F467" s="56"/>
      <c r="G467" s="56"/>
      <c r="H467" s="56"/>
      <c r="I467" s="57">
        <v>0.33</v>
      </c>
      <c r="J467" s="1"/>
      <c r="K467" s="1"/>
    </row>
    <row r="468" spans="1:11" ht="27.95" customHeight="1">
      <c r="A468" s="306" t="s">
        <v>3620</v>
      </c>
      <c r="B468" s="307"/>
      <c r="C468" s="53" t="s">
        <v>3621</v>
      </c>
      <c r="D468" s="54" t="s">
        <v>15</v>
      </c>
      <c r="E468" s="56"/>
      <c r="F468" s="55">
        <v>8.32</v>
      </c>
      <c r="G468" s="55">
        <v>29.16</v>
      </c>
      <c r="H468" s="55">
        <v>4.1500000000000004</v>
      </c>
      <c r="I468" s="57">
        <v>41.63</v>
      </c>
      <c r="J468" s="1"/>
      <c r="K468" s="1"/>
    </row>
    <row r="469" spans="1:11" ht="27.95" customHeight="1">
      <c r="A469" s="306" t="s">
        <v>3622</v>
      </c>
      <c r="B469" s="307"/>
      <c r="C469" s="53" t="s">
        <v>3623</v>
      </c>
      <c r="D469" s="54" t="s">
        <v>15</v>
      </c>
      <c r="E469" s="56"/>
      <c r="F469" s="55">
        <v>8.32</v>
      </c>
      <c r="G469" s="55">
        <v>29.16</v>
      </c>
      <c r="H469" s="55">
        <v>4.1500000000000004</v>
      </c>
      <c r="I469" s="57">
        <v>41.63</v>
      </c>
      <c r="J469" s="1"/>
      <c r="K469" s="1"/>
    </row>
    <row r="470" spans="1:11" ht="27.95" customHeight="1">
      <c r="A470" s="306" t="s">
        <v>3624</v>
      </c>
      <c r="B470" s="307"/>
      <c r="C470" s="53" t="s">
        <v>3625</v>
      </c>
      <c r="D470" s="54" t="s">
        <v>15</v>
      </c>
      <c r="E470" s="56"/>
      <c r="F470" s="55">
        <v>4.3099999999999996</v>
      </c>
      <c r="G470" s="55">
        <v>15.12</v>
      </c>
      <c r="H470" s="55">
        <v>2.15</v>
      </c>
      <c r="I470" s="57">
        <v>21.58</v>
      </c>
      <c r="J470" s="1"/>
      <c r="K470" s="1"/>
    </row>
    <row r="471" spans="1:11" ht="27.95" customHeight="1">
      <c r="A471" s="306" t="s">
        <v>3626</v>
      </c>
      <c r="B471" s="307"/>
      <c r="C471" s="53" t="s">
        <v>3627</v>
      </c>
      <c r="D471" s="54" t="s">
        <v>15</v>
      </c>
      <c r="E471" s="56"/>
      <c r="F471" s="55">
        <v>4.3099999999999996</v>
      </c>
      <c r="G471" s="55">
        <v>15.12</v>
      </c>
      <c r="H471" s="55">
        <v>2.15</v>
      </c>
      <c r="I471" s="57">
        <v>21.58</v>
      </c>
      <c r="J471" s="1"/>
      <c r="K471" s="1"/>
    </row>
    <row r="472" spans="1:11" ht="27.95" customHeight="1">
      <c r="A472" s="306" t="s">
        <v>3628</v>
      </c>
      <c r="B472" s="307"/>
      <c r="C472" s="53" t="s">
        <v>3629</v>
      </c>
      <c r="D472" s="54" t="s">
        <v>3488</v>
      </c>
      <c r="E472" s="56"/>
      <c r="F472" s="55">
        <v>4.3099999999999996</v>
      </c>
      <c r="G472" s="55">
        <v>15.12</v>
      </c>
      <c r="H472" s="55">
        <v>2.15</v>
      </c>
      <c r="I472" s="57">
        <v>21.58</v>
      </c>
      <c r="J472" s="1"/>
      <c r="K472" s="1"/>
    </row>
    <row r="473" spans="1:11" ht="27.95" customHeight="1">
      <c r="A473" s="306" t="s">
        <v>3630</v>
      </c>
      <c r="B473" s="307"/>
      <c r="C473" s="53" t="s">
        <v>3631</v>
      </c>
      <c r="D473" s="54" t="s">
        <v>3491</v>
      </c>
      <c r="E473" s="56"/>
      <c r="F473" s="55">
        <v>4</v>
      </c>
      <c r="G473" s="55">
        <v>14.01</v>
      </c>
      <c r="H473" s="55">
        <v>1.99</v>
      </c>
      <c r="I473" s="57">
        <v>19.999999999999996</v>
      </c>
      <c r="J473" s="1"/>
      <c r="K473" s="1"/>
    </row>
    <row r="474" spans="1:11" ht="27.95" customHeight="1">
      <c r="A474" s="306" t="s">
        <v>3632</v>
      </c>
      <c r="B474" s="307"/>
      <c r="C474" s="53" t="s">
        <v>3633</v>
      </c>
      <c r="D474" s="54" t="s">
        <v>15</v>
      </c>
      <c r="E474" s="55">
        <v>25.19</v>
      </c>
      <c r="F474" s="55">
        <v>60.95</v>
      </c>
      <c r="G474" s="55">
        <v>6.95</v>
      </c>
      <c r="H474" s="55">
        <v>10.119999999999999</v>
      </c>
      <c r="I474" s="57">
        <v>103.21000000000001</v>
      </c>
      <c r="J474" s="1"/>
      <c r="K474" s="1"/>
    </row>
    <row r="475" spans="1:11" ht="27.95" customHeight="1">
      <c r="A475" s="306" t="s">
        <v>3634</v>
      </c>
      <c r="B475" s="307"/>
      <c r="C475" s="53" t="s">
        <v>3635</v>
      </c>
      <c r="D475" s="54" t="s">
        <v>15</v>
      </c>
      <c r="E475" s="55">
        <v>25.19</v>
      </c>
      <c r="F475" s="55">
        <v>60.95</v>
      </c>
      <c r="G475" s="55">
        <v>6.95</v>
      </c>
      <c r="H475" s="55">
        <v>10.119999999999999</v>
      </c>
      <c r="I475" s="57">
        <v>103.21000000000001</v>
      </c>
      <c r="J475" s="1"/>
      <c r="K475" s="1"/>
    </row>
    <row r="476" spans="1:11" ht="27.95" customHeight="1">
      <c r="A476" s="306" t="s">
        <v>3636</v>
      </c>
      <c r="B476" s="307"/>
      <c r="C476" s="53" t="s">
        <v>3637</v>
      </c>
      <c r="D476" s="54" t="s">
        <v>15</v>
      </c>
      <c r="E476" s="55">
        <v>3.48</v>
      </c>
      <c r="F476" s="55">
        <v>5.95</v>
      </c>
      <c r="G476" s="55">
        <v>0.56000000000000005</v>
      </c>
      <c r="H476" s="55">
        <v>1.1299999999999999</v>
      </c>
      <c r="I476" s="57">
        <v>11.120000000000001</v>
      </c>
      <c r="J476" s="1"/>
      <c r="K476" s="1"/>
    </row>
    <row r="477" spans="1:11" ht="27.95" customHeight="1">
      <c r="A477" s="306" t="s">
        <v>3638</v>
      </c>
      <c r="B477" s="307"/>
      <c r="C477" s="53" t="s">
        <v>3639</v>
      </c>
      <c r="D477" s="54" t="s">
        <v>15</v>
      </c>
      <c r="E477" s="55">
        <v>3.48</v>
      </c>
      <c r="F477" s="55">
        <v>5.95</v>
      </c>
      <c r="G477" s="55">
        <v>0.56000000000000005</v>
      </c>
      <c r="H477" s="55">
        <v>1.1299999999999999</v>
      </c>
      <c r="I477" s="57">
        <v>11.120000000000001</v>
      </c>
      <c r="J477" s="1"/>
      <c r="K477" s="1"/>
    </row>
    <row r="478" spans="1:11" ht="27.95" customHeight="1">
      <c r="A478" s="306" t="s">
        <v>3640</v>
      </c>
      <c r="B478" s="307"/>
      <c r="C478" s="53" t="s">
        <v>3641</v>
      </c>
      <c r="D478" s="54" t="s">
        <v>3488</v>
      </c>
      <c r="E478" s="55">
        <v>3.48</v>
      </c>
      <c r="F478" s="55">
        <v>5.95</v>
      </c>
      <c r="G478" s="55">
        <v>0.56000000000000005</v>
      </c>
      <c r="H478" s="55">
        <v>1.1299999999999999</v>
      </c>
      <c r="I478" s="57">
        <v>11.120000000000001</v>
      </c>
      <c r="J478" s="1"/>
      <c r="K478" s="1"/>
    </row>
    <row r="479" spans="1:11" ht="27.95" customHeight="1">
      <c r="A479" s="306" t="s">
        <v>3642</v>
      </c>
      <c r="B479" s="307"/>
      <c r="C479" s="53" t="s">
        <v>3643</v>
      </c>
      <c r="D479" s="54" t="s">
        <v>3491</v>
      </c>
      <c r="E479" s="55">
        <v>21.66</v>
      </c>
      <c r="F479" s="55">
        <v>54.89</v>
      </c>
      <c r="G479" s="55">
        <v>6.35</v>
      </c>
      <c r="H479" s="55">
        <v>8.91</v>
      </c>
      <c r="I479" s="57">
        <v>91.809999999999988</v>
      </c>
      <c r="J479" s="1"/>
      <c r="K479" s="1"/>
    </row>
    <row r="480" spans="1:11" ht="36" customHeight="1">
      <c r="A480" s="306" t="s">
        <v>3644</v>
      </c>
      <c r="B480" s="307"/>
      <c r="C480" s="53" t="s">
        <v>3645</v>
      </c>
      <c r="D480" s="54" t="s">
        <v>75</v>
      </c>
      <c r="E480" s="56"/>
      <c r="F480" s="55">
        <v>7.73</v>
      </c>
      <c r="G480" s="55">
        <v>24.43</v>
      </c>
      <c r="H480" s="55">
        <v>4.09</v>
      </c>
      <c r="I480" s="57">
        <v>36.25</v>
      </c>
      <c r="J480" s="1"/>
      <c r="K480" s="1"/>
    </row>
    <row r="481" spans="1:11" ht="20.100000000000001" customHeight="1">
      <c r="A481" s="306" t="s">
        <v>3646</v>
      </c>
      <c r="B481" s="307"/>
      <c r="C481" s="53" t="s">
        <v>3647</v>
      </c>
      <c r="D481" s="54" t="s">
        <v>75</v>
      </c>
      <c r="E481" s="56"/>
      <c r="F481" s="55">
        <v>7.73</v>
      </c>
      <c r="G481" s="55">
        <v>24.43</v>
      </c>
      <c r="H481" s="55">
        <v>4.09</v>
      </c>
      <c r="I481" s="57">
        <v>36.25</v>
      </c>
      <c r="J481" s="1"/>
      <c r="K481" s="1"/>
    </row>
    <row r="482" spans="1:11" ht="27.95" customHeight="1">
      <c r="A482" s="306" t="s">
        <v>3648</v>
      </c>
      <c r="B482" s="307"/>
      <c r="C482" s="53" t="s">
        <v>3649</v>
      </c>
      <c r="D482" s="54" t="s">
        <v>15</v>
      </c>
      <c r="E482" s="55">
        <v>7.45</v>
      </c>
      <c r="F482" s="55">
        <v>11.2</v>
      </c>
      <c r="G482" s="56"/>
      <c r="H482" s="56"/>
      <c r="I482" s="57">
        <v>18.649999999999999</v>
      </c>
      <c r="J482" s="1"/>
      <c r="K482" s="1"/>
    </row>
    <row r="483" spans="1:11" ht="27.95" customHeight="1">
      <c r="A483" s="306" t="s">
        <v>3650</v>
      </c>
      <c r="B483" s="307"/>
      <c r="C483" s="53" t="s">
        <v>3651</v>
      </c>
      <c r="D483" s="54" t="s">
        <v>15</v>
      </c>
      <c r="E483" s="55">
        <v>7.45</v>
      </c>
      <c r="F483" s="55">
        <v>11.2</v>
      </c>
      <c r="G483" s="56"/>
      <c r="H483" s="56"/>
      <c r="I483" s="57">
        <v>18.649999999999999</v>
      </c>
      <c r="J483" s="1"/>
      <c r="K483" s="1"/>
    </row>
    <row r="484" spans="1:11" ht="27.95" customHeight="1">
      <c r="A484" s="306" t="s">
        <v>3652</v>
      </c>
      <c r="B484" s="307"/>
      <c r="C484" s="53" t="s">
        <v>3653</v>
      </c>
      <c r="D484" s="54" t="s">
        <v>15</v>
      </c>
      <c r="E484" s="55">
        <v>3.12</v>
      </c>
      <c r="F484" s="55">
        <v>4.68</v>
      </c>
      <c r="G484" s="56"/>
      <c r="H484" s="56"/>
      <c r="I484" s="57">
        <v>7.8</v>
      </c>
      <c r="J484" s="1"/>
      <c r="K484" s="1"/>
    </row>
    <row r="485" spans="1:11" ht="27.95" customHeight="1">
      <c r="A485" s="306" t="s">
        <v>3654</v>
      </c>
      <c r="B485" s="307"/>
      <c r="C485" s="53" t="s">
        <v>3655</v>
      </c>
      <c r="D485" s="54" t="s">
        <v>15</v>
      </c>
      <c r="E485" s="55">
        <v>3.12</v>
      </c>
      <c r="F485" s="55">
        <v>4.68</v>
      </c>
      <c r="G485" s="56"/>
      <c r="H485" s="56"/>
      <c r="I485" s="57">
        <v>7.8</v>
      </c>
      <c r="J485" s="1"/>
      <c r="K485" s="1"/>
    </row>
    <row r="486" spans="1:11" ht="27.95" customHeight="1">
      <c r="A486" s="306" t="s">
        <v>3656</v>
      </c>
      <c r="B486" s="307"/>
      <c r="C486" s="53" t="s">
        <v>3657</v>
      </c>
      <c r="D486" s="54" t="s">
        <v>15</v>
      </c>
      <c r="E486" s="55">
        <v>0.73</v>
      </c>
      <c r="F486" s="55">
        <v>1.1000000000000001</v>
      </c>
      <c r="G486" s="56"/>
      <c r="H486" s="56"/>
      <c r="I486" s="57">
        <v>1.83</v>
      </c>
      <c r="J486" s="1"/>
      <c r="K486" s="1"/>
    </row>
    <row r="487" spans="1:11" ht="27.95" customHeight="1">
      <c r="A487" s="306" t="s">
        <v>3658</v>
      </c>
      <c r="B487" s="307"/>
      <c r="C487" s="53" t="s">
        <v>3659</v>
      </c>
      <c r="D487" s="54" t="s">
        <v>15</v>
      </c>
      <c r="E487" s="55">
        <v>0.73</v>
      </c>
      <c r="F487" s="55">
        <v>1.1000000000000001</v>
      </c>
      <c r="G487" s="56"/>
      <c r="H487" s="56"/>
      <c r="I487" s="57">
        <v>1.83</v>
      </c>
      <c r="J487" s="1"/>
      <c r="K487" s="1"/>
    </row>
    <row r="488" spans="1:11" ht="27.95" customHeight="1">
      <c r="A488" s="306" t="s">
        <v>3660</v>
      </c>
      <c r="B488" s="307"/>
      <c r="C488" s="53" t="s">
        <v>3661</v>
      </c>
      <c r="D488" s="54" t="s">
        <v>15</v>
      </c>
      <c r="E488" s="55">
        <v>0.31</v>
      </c>
      <c r="F488" s="55">
        <v>0.46</v>
      </c>
      <c r="G488" s="56"/>
      <c r="H488" s="56"/>
      <c r="I488" s="57">
        <v>0.77</v>
      </c>
      <c r="J488" s="1"/>
      <c r="K488" s="1"/>
    </row>
    <row r="489" spans="1:11" ht="36" customHeight="1">
      <c r="A489" s="306" t="s">
        <v>3662</v>
      </c>
      <c r="B489" s="307"/>
      <c r="C489" s="53" t="s">
        <v>3663</v>
      </c>
      <c r="D489" s="54" t="s">
        <v>15</v>
      </c>
      <c r="E489" s="55">
        <v>0.31</v>
      </c>
      <c r="F489" s="55">
        <v>0.46</v>
      </c>
      <c r="G489" s="56"/>
      <c r="H489" s="56"/>
      <c r="I489" s="57">
        <v>0.77</v>
      </c>
      <c r="J489" s="1"/>
      <c r="K489" s="1"/>
    </row>
    <row r="490" spans="1:11" ht="27.95" customHeight="1">
      <c r="A490" s="306" t="s">
        <v>3664</v>
      </c>
      <c r="B490" s="307"/>
      <c r="C490" s="53" t="s">
        <v>3665</v>
      </c>
      <c r="D490" s="54" t="s">
        <v>15</v>
      </c>
      <c r="E490" s="55">
        <v>0.73</v>
      </c>
      <c r="F490" s="55">
        <v>1.1000000000000001</v>
      </c>
      <c r="G490" s="56"/>
      <c r="H490" s="56"/>
      <c r="I490" s="57">
        <v>1.83</v>
      </c>
      <c r="J490" s="1"/>
      <c r="K490" s="1"/>
    </row>
    <row r="491" spans="1:11" ht="27.95" customHeight="1">
      <c r="A491" s="306" t="s">
        <v>3666</v>
      </c>
      <c r="B491" s="307"/>
      <c r="C491" s="53" t="s">
        <v>3667</v>
      </c>
      <c r="D491" s="54" t="s">
        <v>48</v>
      </c>
      <c r="E491" s="56"/>
      <c r="F491" s="55">
        <v>0.02</v>
      </c>
      <c r="G491" s="55">
        <v>0.08</v>
      </c>
      <c r="H491" s="55">
        <v>0.01</v>
      </c>
      <c r="I491" s="57">
        <v>0.11</v>
      </c>
      <c r="J491" s="1"/>
      <c r="K491" s="1"/>
    </row>
    <row r="492" spans="1:11" ht="27.95" customHeight="1">
      <c r="A492" s="306" t="s">
        <v>3668</v>
      </c>
      <c r="B492" s="307"/>
      <c r="C492" s="53" t="s">
        <v>3669</v>
      </c>
      <c r="D492" s="54" t="s">
        <v>48</v>
      </c>
      <c r="E492" s="56"/>
      <c r="F492" s="55">
        <v>0.25</v>
      </c>
      <c r="G492" s="55">
        <v>0.89</v>
      </c>
      <c r="H492" s="55">
        <v>0.12</v>
      </c>
      <c r="I492" s="57">
        <v>1.2600000000000002</v>
      </c>
      <c r="J492" s="1"/>
      <c r="K492" s="1"/>
    </row>
    <row r="493" spans="1:11" ht="20.100000000000001" customHeight="1">
      <c r="A493" s="306" t="s">
        <v>3670</v>
      </c>
      <c r="B493" s="307"/>
      <c r="C493" s="53" t="s">
        <v>3671</v>
      </c>
      <c r="D493" s="54" t="s">
        <v>15</v>
      </c>
      <c r="E493" s="56"/>
      <c r="F493" s="55">
        <v>12.02</v>
      </c>
      <c r="G493" s="55">
        <v>42.1</v>
      </c>
      <c r="H493" s="55">
        <v>6.01</v>
      </c>
      <c r="I493" s="57">
        <v>60.13</v>
      </c>
      <c r="J493" s="1"/>
      <c r="K493" s="1"/>
    </row>
    <row r="494" spans="1:11" ht="20.100000000000001" customHeight="1">
      <c r="A494" s="306" t="s">
        <v>3672</v>
      </c>
      <c r="B494" s="307"/>
      <c r="C494" s="53" t="s">
        <v>3673</v>
      </c>
      <c r="D494" s="54" t="s">
        <v>15</v>
      </c>
      <c r="E494" s="56"/>
      <c r="F494" s="55">
        <v>12.02</v>
      </c>
      <c r="G494" s="55">
        <v>42.1</v>
      </c>
      <c r="H494" s="55">
        <v>6.01</v>
      </c>
      <c r="I494" s="57">
        <v>60.13</v>
      </c>
      <c r="J494" s="1"/>
      <c r="K494" s="1"/>
    </row>
    <row r="495" spans="1:11" ht="27.95" customHeight="1">
      <c r="A495" s="306" t="s">
        <v>3674</v>
      </c>
      <c r="B495" s="307"/>
      <c r="C495" s="53" t="s">
        <v>3675</v>
      </c>
      <c r="D495" s="54" t="s">
        <v>15</v>
      </c>
      <c r="E495" s="56"/>
      <c r="F495" s="55">
        <v>34.94</v>
      </c>
      <c r="G495" s="55">
        <v>27.74</v>
      </c>
      <c r="H495" s="55">
        <v>0.78</v>
      </c>
      <c r="I495" s="57">
        <v>63.459999999999994</v>
      </c>
      <c r="J495" s="1"/>
      <c r="K495" s="1"/>
    </row>
    <row r="496" spans="1:11" ht="27.95" customHeight="1">
      <c r="A496" s="306" t="s">
        <v>3676</v>
      </c>
      <c r="B496" s="307"/>
      <c r="C496" s="53" t="s">
        <v>3677</v>
      </c>
      <c r="D496" s="54" t="s">
        <v>15</v>
      </c>
      <c r="E496" s="56"/>
      <c r="F496" s="55">
        <v>34.94</v>
      </c>
      <c r="G496" s="55">
        <v>27.74</v>
      </c>
      <c r="H496" s="55">
        <v>0.78</v>
      </c>
      <c r="I496" s="57">
        <v>63.459999999999994</v>
      </c>
      <c r="J496" s="1"/>
      <c r="K496" s="1"/>
    </row>
    <row r="497" spans="1:11" ht="27.95" customHeight="1">
      <c r="A497" s="306" t="s">
        <v>3678</v>
      </c>
      <c r="B497" s="307"/>
      <c r="C497" s="53" t="s">
        <v>3679</v>
      </c>
      <c r="D497" s="54" t="s">
        <v>15</v>
      </c>
      <c r="E497" s="56"/>
      <c r="F497" s="55">
        <v>9.01</v>
      </c>
      <c r="G497" s="55">
        <v>10.45</v>
      </c>
      <c r="H497" s="55">
        <v>0.78</v>
      </c>
      <c r="I497" s="57">
        <v>20.240000000000002</v>
      </c>
      <c r="J497" s="1"/>
      <c r="K497" s="1"/>
    </row>
    <row r="498" spans="1:11" ht="27.95" customHeight="1">
      <c r="A498" s="306" t="s">
        <v>3680</v>
      </c>
      <c r="B498" s="307"/>
      <c r="C498" s="53" t="s">
        <v>3681</v>
      </c>
      <c r="D498" s="54" t="s">
        <v>15</v>
      </c>
      <c r="E498" s="56"/>
      <c r="F498" s="55">
        <v>9.01</v>
      </c>
      <c r="G498" s="55">
        <v>10.45</v>
      </c>
      <c r="H498" s="55">
        <v>0.78</v>
      </c>
      <c r="I498" s="57">
        <v>20.240000000000002</v>
      </c>
      <c r="J498" s="1"/>
      <c r="K498" s="1"/>
    </row>
    <row r="499" spans="1:11" ht="20.100000000000001" customHeight="1">
      <c r="A499" s="306" t="s">
        <v>3682</v>
      </c>
      <c r="B499" s="307"/>
      <c r="C499" s="53" t="s">
        <v>3683</v>
      </c>
      <c r="D499" s="54" t="s">
        <v>15</v>
      </c>
      <c r="E499" s="55">
        <v>6.9</v>
      </c>
      <c r="F499" s="55">
        <v>10.79</v>
      </c>
      <c r="G499" s="55">
        <v>1.19</v>
      </c>
      <c r="H499" s="55">
        <v>1.48</v>
      </c>
      <c r="I499" s="57">
        <v>20.36</v>
      </c>
      <c r="J499" s="1"/>
      <c r="K499" s="1"/>
    </row>
    <row r="500" spans="1:11" ht="27.95" customHeight="1">
      <c r="A500" s="306" t="s">
        <v>3684</v>
      </c>
      <c r="B500" s="307"/>
      <c r="C500" s="53" t="s">
        <v>3685</v>
      </c>
      <c r="D500" s="54" t="s">
        <v>15</v>
      </c>
      <c r="E500" s="55">
        <v>57.74</v>
      </c>
      <c r="F500" s="55">
        <v>27.9</v>
      </c>
      <c r="G500" s="55">
        <v>1.46</v>
      </c>
      <c r="H500" s="55">
        <v>7.94</v>
      </c>
      <c r="I500" s="57">
        <v>95.039999999999992</v>
      </c>
      <c r="J500" s="1"/>
      <c r="K500" s="1"/>
    </row>
    <row r="501" spans="1:11" ht="27.95" customHeight="1">
      <c r="A501" s="306" t="s">
        <v>3686</v>
      </c>
      <c r="B501" s="307"/>
      <c r="C501" s="53" t="s">
        <v>3687</v>
      </c>
      <c r="D501" s="54" t="s">
        <v>15</v>
      </c>
      <c r="E501" s="55">
        <v>0.65</v>
      </c>
      <c r="F501" s="56"/>
      <c r="G501" s="56"/>
      <c r="H501" s="56"/>
      <c r="I501" s="57">
        <v>0.65</v>
      </c>
      <c r="J501" s="1"/>
      <c r="K501" s="1"/>
    </row>
    <row r="502" spans="1:11" ht="20.100000000000001" customHeight="1">
      <c r="A502" s="306" t="s">
        <v>3688</v>
      </c>
      <c r="B502" s="307"/>
      <c r="C502" s="53" t="s">
        <v>3689</v>
      </c>
      <c r="D502" s="54" t="s">
        <v>15</v>
      </c>
      <c r="E502" s="55">
        <v>44.28</v>
      </c>
      <c r="F502" s="55">
        <v>69.010000000000005</v>
      </c>
      <c r="G502" s="55">
        <v>7.04</v>
      </c>
      <c r="H502" s="55">
        <v>9.68</v>
      </c>
      <c r="I502" s="57">
        <v>130.01000000000002</v>
      </c>
      <c r="J502" s="1"/>
      <c r="K502" s="1"/>
    </row>
    <row r="503" spans="1:11" ht="20.100000000000001" customHeight="1">
      <c r="A503" s="306" t="s">
        <v>3690</v>
      </c>
      <c r="B503" s="307"/>
      <c r="C503" s="53" t="s">
        <v>3691</v>
      </c>
      <c r="D503" s="54" t="s">
        <v>15</v>
      </c>
      <c r="E503" s="56"/>
      <c r="F503" s="55">
        <v>1.46</v>
      </c>
      <c r="G503" s="55">
        <v>5.1100000000000003</v>
      </c>
      <c r="H503" s="55">
        <v>0.73</v>
      </c>
      <c r="I503" s="57">
        <v>7.3000000000000007</v>
      </c>
      <c r="J503" s="1"/>
      <c r="K503" s="1"/>
    </row>
    <row r="504" spans="1:11" ht="27.95" customHeight="1">
      <c r="A504" s="306" t="s">
        <v>3692</v>
      </c>
      <c r="B504" s="307"/>
      <c r="C504" s="53" t="s">
        <v>3693</v>
      </c>
      <c r="D504" s="54" t="s">
        <v>15</v>
      </c>
      <c r="E504" s="56"/>
      <c r="F504" s="55">
        <v>83.02</v>
      </c>
      <c r="G504" s="55">
        <v>94.93</v>
      </c>
      <c r="H504" s="55">
        <v>59.19</v>
      </c>
      <c r="I504" s="57">
        <v>237.14</v>
      </c>
      <c r="J504" s="1"/>
      <c r="K504" s="1"/>
    </row>
    <row r="505" spans="1:11" ht="27.95" customHeight="1">
      <c r="A505" s="306" t="s">
        <v>3694</v>
      </c>
      <c r="B505" s="307"/>
      <c r="C505" s="53" t="s">
        <v>3695</v>
      </c>
      <c r="D505" s="54" t="s">
        <v>15</v>
      </c>
      <c r="E505" s="56"/>
      <c r="F505" s="55">
        <v>31.72</v>
      </c>
      <c r="G505" s="55">
        <v>105.28</v>
      </c>
      <c r="H505" s="55">
        <v>25.81</v>
      </c>
      <c r="I505" s="57">
        <v>162.81</v>
      </c>
      <c r="J505" s="1"/>
      <c r="K505" s="1"/>
    </row>
    <row r="506" spans="1:11" ht="27.95" customHeight="1">
      <c r="A506" s="306" t="s">
        <v>3696</v>
      </c>
      <c r="B506" s="307"/>
      <c r="C506" s="53" t="s">
        <v>3697</v>
      </c>
      <c r="D506" s="54" t="s">
        <v>15</v>
      </c>
      <c r="E506" s="56"/>
      <c r="F506" s="55">
        <v>252.13</v>
      </c>
      <c r="G506" s="55">
        <v>21.44</v>
      </c>
      <c r="H506" s="56"/>
      <c r="I506" s="57">
        <v>273.57</v>
      </c>
      <c r="J506" s="1"/>
      <c r="K506" s="1"/>
    </row>
    <row r="507" spans="1:11" ht="20.100000000000001" customHeight="1">
      <c r="A507" s="306" t="s">
        <v>3698</v>
      </c>
      <c r="B507" s="307"/>
      <c r="C507" s="53" t="s">
        <v>3699</v>
      </c>
      <c r="D507" s="54" t="s">
        <v>15</v>
      </c>
      <c r="E507" s="56"/>
      <c r="F507" s="55">
        <v>1.29</v>
      </c>
      <c r="G507" s="55">
        <v>4.16</v>
      </c>
      <c r="H507" s="55">
        <v>0.68</v>
      </c>
      <c r="I507" s="57">
        <v>6.13</v>
      </c>
      <c r="J507" s="1"/>
      <c r="K507" s="1"/>
    </row>
    <row r="508" spans="1:11" ht="20.100000000000001" customHeight="1">
      <c r="A508" s="306" t="s">
        <v>3700</v>
      </c>
      <c r="B508" s="307"/>
      <c r="C508" s="53" t="s">
        <v>3701</v>
      </c>
      <c r="D508" s="54" t="s">
        <v>15</v>
      </c>
      <c r="E508" s="55">
        <v>224.71</v>
      </c>
      <c r="F508" s="55">
        <v>160.46</v>
      </c>
      <c r="G508" s="55">
        <v>2.23</v>
      </c>
      <c r="H508" s="55">
        <v>33.53</v>
      </c>
      <c r="I508" s="57">
        <v>420.93000000000006</v>
      </c>
      <c r="J508" s="1"/>
      <c r="K508" s="1"/>
    </row>
    <row r="509" spans="1:11" ht="20.100000000000001" customHeight="1">
      <c r="A509" s="306" t="s">
        <v>3702</v>
      </c>
      <c r="B509" s="307"/>
      <c r="C509" s="53" t="s">
        <v>3703</v>
      </c>
      <c r="D509" s="54" t="s">
        <v>15</v>
      </c>
      <c r="E509" s="56"/>
      <c r="F509" s="55">
        <v>92.2</v>
      </c>
      <c r="G509" s="55">
        <v>105.42</v>
      </c>
      <c r="H509" s="55">
        <v>65.73</v>
      </c>
      <c r="I509" s="57">
        <v>263.35000000000002</v>
      </c>
      <c r="J509" s="1"/>
      <c r="K509" s="1"/>
    </row>
    <row r="510" spans="1:11" ht="27.95" customHeight="1">
      <c r="A510" s="306" t="s">
        <v>3704</v>
      </c>
      <c r="B510" s="307"/>
      <c r="C510" s="53" t="s">
        <v>3705</v>
      </c>
      <c r="D510" s="54" t="s">
        <v>15</v>
      </c>
      <c r="E510" s="56"/>
      <c r="F510" s="55">
        <v>72.680000000000007</v>
      </c>
      <c r="G510" s="55">
        <v>215.29</v>
      </c>
      <c r="H510" s="55">
        <v>50.21</v>
      </c>
      <c r="I510" s="57">
        <v>338.18</v>
      </c>
      <c r="J510" s="1"/>
      <c r="K510" s="1"/>
    </row>
    <row r="511" spans="1:11" ht="20.100000000000001" customHeight="1">
      <c r="A511" s="306" t="s">
        <v>3706</v>
      </c>
      <c r="B511" s="307"/>
      <c r="C511" s="53" t="s">
        <v>3707</v>
      </c>
      <c r="D511" s="54" t="s">
        <v>15</v>
      </c>
      <c r="E511" s="55">
        <v>3.22</v>
      </c>
      <c r="F511" s="56"/>
      <c r="G511" s="56"/>
      <c r="H511" s="56"/>
      <c r="I511" s="57">
        <v>3.22</v>
      </c>
      <c r="J511" s="1"/>
      <c r="K511" s="1"/>
    </row>
    <row r="512" spans="1:11" ht="27.95" customHeight="1">
      <c r="A512" s="306" t="s">
        <v>3708</v>
      </c>
      <c r="B512" s="307"/>
      <c r="C512" s="53" t="s">
        <v>3709</v>
      </c>
      <c r="D512" s="54" t="s">
        <v>15</v>
      </c>
      <c r="E512" s="55">
        <v>14.89</v>
      </c>
      <c r="F512" s="55">
        <v>62.12</v>
      </c>
      <c r="G512" s="55">
        <v>32.11</v>
      </c>
      <c r="H512" s="55">
        <v>12.34</v>
      </c>
      <c r="I512" s="57">
        <v>121.46</v>
      </c>
      <c r="J512" s="1"/>
      <c r="K512" s="1"/>
    </row>
    <row r="513" spans="1:11" ht="27.95" customHeight="1">
      <c r="A513" s="306" t="s">
        <v>3710</v>
      </c>
      <c r="B513" s="307"/>
      <c r="C513" s="53" t="s">
        <v>3711</v>
      </c>
      <c r="D513" s="54" t="s">
        <v>15</v>
      </c>
      <c r="E513" s="55">
        <v>44.2</v>
      </c>
      <c r="F513" s="55">
        <v>66.290000000000006</v>
      </c>
      <c r="G513" s="55">
        <v>112.08</v>
      </c>
      <c r="H513" s="56"/>
      <c r="I513" s="57">
        <v>222.57</v>
      </c>
      <c r="J513" s="1"/>
      <c r="K513" s="1"/>
    </row>
    <row r="514" spans="1:11" ht="27.95" customHeight="1">
      <c r="A514" s="306" t="s">
        <v>3712</v>
      </c>
      <c r="B514" s="307"/>
      <c r="C514" s="53" t="s">
        <v>3713</v>
      </c>
      <c r="D514" s="54" t="s">
        <v>15</v>
      </c>
      <c r="E514" s="55">
        <v>0.33</v>
      </c>
      <c r="F514" s="56"/>
      <c r="G514" s="56"/>
      <c r="H514" s="56"/>
      <c r="I514" s="57">
        <v>0.33</v>
      </c>
      <c r="J514" s="1"/>
      <c r="K514" s="1"/>
    </row>
    <row r="515" spans="1:11" ht="20.100000000000001" customHeight="1">
      <c r="A515" s="306" t="s">
        <v>3714</v>
      </c>
      <c r="B515" s="307"/>
      <c r="C515" s="53" t="s">
        <v>3715</v>
      </c>
      <c r="D515" s="54" t="s">
        <v>15</v>
      </c>
      <c r="E515" s="55">
        <v>2.98</v>
      </c>
      <c r="F515" s="55">
        <v>0.12</v>
      </c>
      <c r="G515" s="55">
        <v>0.48</v>
      </c>
      <c r="H515" s="55">
        <v>0.05</v>
      </c>
      <c r="I515" s="57">
        <v>3.63</v>
      </c>
      <c r="J515" s="1"/>
      <c r="K515" s="1"/>
    </row>
    <row r="516" spans="1:11" ht="27.95" customHeight="1">
      <c r="A516" s="306" t="s">
        <v>3716</v>
      </c>
      <c r="B516" s="307"/>
      <c r="C516" s="53" t="s">
        <v>3717</v>
      </c>
      <c r="D516" s="54" t="s">
        <v>15</v>
      </c>
      <c r="E516" s="55">
        <v>0.16</v>
      </c>
      <c r="F516" s="55">
        <v>0.89</v>
      </c>
      <c r="G516" s="55">
        <v>3.11</v>
      </c>
      <c r="H516" s="55">
        <v>0.44</v>
      </c>
      <c r="I516" s="57">
        <v>4.6000000000000005</v>
      </c>
      <c r="J516" s="1"/>
      <c r="K516" s="1"/>
    </row>
    <row r="517" spans="1:11" ht="20.100000000000001" customHeight="1">
      <c r="A517" s="306" t="s">
        <v>3718</v>
      </c>
      <c r="B517" s="307"/>
      <c r="C517" s="53" t="s">
        <v>3719</v>
      </c>
      <c r="D517" s="54" t="s">
        <v>15</v>
      </c>
      <c r="E517" s="55">
        <v>7.45</v>
      </c>
      <c r="F517" s="55">
        <v>11.2</v>
      </c>
      <c r="G517" s="56"/>
      <c r="H517" s="56"/>
      <c r="I517" s="57">
        <v>18.649999999999999</v>
      </c>
      <c r="J517" s="1"/>
      <c r="K517" s="1"/>
    </row>
    <row r="518" spans="1:11" ht="20.100000000000001" customHeight="1">
      <c r="A518" s="306" t="s">
        <v>3720</v>
      </c>
      <c r="B518" s="307"/>
      <c r="C518" s="53" t="s">
        <v>3721</v>
      </c>
      <c r="D518" s="54" t="s">
        <v>15</v>
      </c>
      <c r="E518" s="55">
        <v>0.73</v>
      </c>
      <c r="F518" s="55">
        <v>1.1000000000000001</v>
      </c>
      <c r="G518" s="56"/>
      <c r="H518" s="56"/>
      <c r="I518" s="57">
        <v>1.83</v>
      </c>
      <c r="J518" s="1"/>
      <c r="K518" s="1"/>
    </row>
    <row r="519" spans="1:11" ht="27.95" customHeight="1">
      <c r="A519" s="306" t="s">
        <v>3722</v>
      </c>
      <c r="B519" s="307"/>
      <c r="C519" s="53" t="s">
        <v>3723</v>
      </c>
      <c r="D519" s="54" t="s">
        <v>15</v>
      </c>
      <c r="E519" s="55">
        <v>25.19</v>
      </c>
      <c r="F519" s="55">
        <v>69.27</v>
      </c>
      <c r="G519" s="55">
        <v>36.159999999999997</v>
      </c>
      <c r="H519" s="55">
        <v>14.29</v>
      </c>
      <c r="I519" s="57">
        <v>144.91</v>
      </c>
      <c r="J519" s="1"/>
      <c r="K519" s="1"/>
    </row>
    <row r="520" spans="1:11" ht="27.95" customHeight="1">
      <c r="A520" s="306" t="s">
        <v>3724</v>
      </c>
      <c r="B520" s="307"/>
      <c r="C520" s="53" t="s">
        <v>3725</v>
      </c>
      <c r="D520" s="54" t="s">
        <v>15</v>
      </c>
      <c r="E520" s="56"/>
      <c r="F520" s="55">
        <v>12.02</v>
      </c>
      <c r="G520" s="55">
        <v>42.1</v>
      </c>
      <c r="H520" s="55">
        <v>6.01</v>
      </c>
      <c r="I520" s="57">
        <v>60.13</v>
      </c>
      <c r="J520" s="1"/>
      <c r="K520" s="1"/>
    </row>
    <row r="521" spans="1:11" ht="20.100000000000001" customHeight="1">
      <c r="A521" s="306" t="s">
        <v>3726</v>
      </c>
      <c r="B521" s="307"/>
      <c r="C521" s="53" t="s">
        <v>3727</v>
      </c>
      <c r="D521" s="54" t="s">
        <v>15</v>
      </c>
      <c r="E521" s="55">
        <v>24.45</v>
      </c>
      <c r="F521" s="55">
        <v>384.72</v>
      </c>
      <c r="G521" s="55">
        <v>227.7</v>
      </c>
      <c r="H521" s="55">
        <v>61.22</v>
      </c>
      <c r="I521" s="57">
        <v>698.09</v>
      </c>
      <c r="J521" s="1"/>
      <c r="K521" s="1"/>
    </row>
    <row r="522" spans="1:11" ht="20.100000000000001" customHeight="1">
      <c r="A522" s="306" t="s">
        <v>3728</v>
      </c>
      <c r="B522" s="307"/>
      <c r="C522" s="53" t="s">
        <v>3729</v>
      </c>
      <c r="D522" s="54" t="s">
        <v>15</v>
      </c>
      <c r="E522" s="56"/>
      <c r="F522" s="55">
        <v>452.6</v>
      </c>
      <c r="G522" s="55">
        <v>301.70999999999998</v>
      </c>
      <c r="H522" s="55">
        <v>13.44</v>
      </c>
      <c r="I522" s="57">
        <v>767.75</v>
      </c>
      <c r="J522" s="1"/>
      <c r="K522" s="1"/>
    </row>
    <row r="523" spans="1:11" ht="20.100000000000001" customHeight="1">
      <c r="A523" s="306" t="s">
        <v>3730</v>
      </c>
      <c r="B523" s="307"/>
      <c r="C523" s="53" t="s">
        <v>3731</v>
      </c>
      <c r="D523" s="54" t="s">
        <v>15</v>
      </c>
      <c r="E523" s="55">
        <v>126.67</v>
      </c>
      <c r="F523" s="55">
        <v>677.66</v>
      </c>
      <c r="G523" s="55">
        <v>468.84</v>
      </c>
      <c r="H523" s="55">
        <v>224.3</v>
      </c>
      <c r="I523" s="57">
        <v>1497.4699999999998</v>
      </c>
      <c r="J523" s="1"/>
      <c r="K523" s="1"/>
    </row>
    <row r="524" spans="1:11" ht="20.100000000000001" customHeight="1">
      <c r="A524" s="306" t="s">
        <v>3732</v>
      </c>
      <c r="B524" s="307"/>
      <c r="C524" s="53" t="s">
        <v>3733</v>
      </c>
      <c r="D524" s="54" t="s">
        <v>15</v>
      </c>
      <c r="E524" s="55">
        <v>10.99</v>
      </c>
      <c r="F524" s="55">
        <v>16.5</v>
      </c>
      <c r="G524" s="56"/>
      <c r="H524" s="56"/>
      <c r="I524" s="57">
        <v>27.490000000000002</v>
      </c>
      <c r="J524" s="1"/>
      <c r="K524" s="1"/>
    </row>
    <row r="525" spans="1:11" ht="20.100000000000001" customHeight="1">
      <c r="A525" s="306" t="s">
        <v>3734</v>
      </c>
      <c r="B525" s="307"/>
      <c r="C525" s="53" t="s">
        <v>3735</v>
      </c>
      <c r="D525" s="54" t="s">
        <v>15</v>
      </c>
      <c r="E525" s="56"/>
      <c r="F525" s="55">
        <v>1.56</v>
      </c>
      <c r="G525" s="55">
        <v>7.72</v>
      </c>
      <c r="H525" s="55">
        <v>1.34</v>
      </c>
      <c r="I525" s="57">
        <v>10.62</v>
      </c>
      <c r="J525" s="1"/>
      <c r="K525" s="1"/>
    </row>
    <row r="526" spans="1:11" ht="27.95" customHeight="1">
      <c r="A526" s="306" t="s">
        <v>3736</v>
      </c>
      <c r="B526" s="307"/>
      <c r="C526" s="53" t="s">
        <v>3737</v>
      </c>
      <c r="D526" s="54" t="s">
        <v>15</v>
      </c>
      <c r="E526" s="55">
        <v>4.4800000000000004</v>
      </c>
      <c r="F526" s="55">
        <v>90.58</v>
      </c>
      <c r="G526" s="55">
        <v>28.3</v>
      </c>
      <c r="H526" s="55">
        <v>6.9</v>
      </c>
      <c r="I526" s="57">
        <v>130.26</v>
      </c>
      <c r="J526" s="1"/>
      <c r="K526" s="1"/>
    </row>
    <row r="527" spans="1:11" ht="20.100000000000001" customHeight="1">
      <c r="A527" s="306" t="s">
        <v>3738</v>
      </c>
      <c r="B527" s="307"/>
      <c r="C527" s="53" t="s">
        <v>3739</v>
      </c>
      <c r="D527" s="54" t="s">
        <v>15</v>
      </c>
      <c r="E527" s="55">
        <v>8.25</v>
      </c>
      <c r="F527" s="56"/>
      <c r="G527" s="56"/>
      <c r="H527" s="56"/>
      <c r="I527" s="57">
        <v>8.25</v>
      </c>
      <c r="J527" s="1"/>
      <c r="K527" s="1"/>
    </row>
    <row r="528" spans="1:11" ht="36" customHeight="1">
      <c r="A528" s="306" t="s">
        <v>3740</v>
      </c>
      <c r="B528" s="307"/>
      <c r="C528" s="53" t="s">
        <v>3741</v>
      </c>
      <c r="D528" s="54" t="s">
        <v>15</v>
      </c>
      <c r="E528" s="55">
        <v>0.52</v>
      </c>
      <c r="F528" s="55">
        <v>0.52</v>
      </c>
      <c r="G528" s="55">
        <v>0.52</v>
      </c>
      <c r="H528" s="55">
        <v>3.64</v>
      </c>
      <c r="I528" s="57">
        <v>5.2</v>
      </c>
      <c r="J528" s="1"/>
      <c r="K528" s="1"/>
    </row>
    <row r="529" spans="1:11" ht="36" customHeight="1">
      <c r="A529" s="306" t="s">
        <v>3742</v>
      </c>
      <c r="B529" s="307"/>
      <c r="C529" s="53" t="s">
        <v>3743</v>
      </c>
      <c r="D529" s="54" t="s">
        <v>15</v>
      </c>
      <c r="E529" s="55">
        <v>0.52</v>
      </c>
      <c r="F529" s="55">
        <v>0.52</v>
      </c>
      <c r="G529" s="55">
        <v>0.52</v>
      </c>
      <c r="H529" s="55">
        <v>3.64</v>
      </c>
      <c r="I529" s="57">
        <v>5.2</v>
      </c>
      <c r="J529" s="1"/>
      <c r="K529" s="1"/>
    </row>
    <row r="530" spans="1:11" ht="36" customHeight="1">
      <c r="A530" s="306" t="s">
        <v>3744</v>
      </c>
      <c r="B530" s="307"/>
      <c r="C530" s="53" t="s">
        <v>3745</v>
      </c>
      <c r="D530" s="54" t="s">
        <v>15</v>
      </c>
      <c r="E530" s="55">
        <v>0.52</v>
      </c>
      <c r="F530" s="55">
        <v>0.52</v>
      </c>
      <c r="G530" s="55">
        <v>0.52</v>
      </c>
      <c r="H530" s="55">
        <v>3.64</v>
      </c>
      <c r="I530" s="57">
        <v>5.2</v>
      </c>
      <c r="J530" s="1"/>
      <c r="K530" s="1"/>
    </row>
    <row r="531" spans="1:11" ht="36" customHeight="1">
      <c r="A531" s="306" t="s">
        <v>3746</v>
      </c>
      <c r="B531" s="307"/>
      <c r="C531" s="53" t="s">
        <v>3747</v>
      </c>
      <c r="D531" s="54" t="s">
        <v>15</v>
      </c>
      <c r="E531" s="55">
        <v>0.52</v>
      </c>
      <c r="F531" s="55">
        <v>0.52</v>
      </c>
      <c r="G531" s="55">
        <v>0.52</v>
      </c>
      <c r="H531" s="55">
        <v>3.64</v>
      </c>
      <c r="I531" s="57">
        <v>5.2</v>
      </c>
      <c r="J531" s="1"/>
      <c r="K531" s="1"/>
    </row>
    <row r="532" spans="1:11" ht="12" customHeight="1">
      <c r="A532" s="306" t="s">
        <v>2771</v>
      </c>
      <c r="B532" s="307"/>
      <c r="C532" s="53" t="s">
        <v>2772</v>
      </c>
      <c r="D532" s="365" t="s">
        <v>35</v>
      </c>
      <c r="E532" s="45"/>
      <c r="F532" s="45"/>
      <c r="G532" s="45"/>
      <c r="H532" s="367">
        <v>2</v>
      </c>
      <c r="I532" s="364">
        <v>2</v>
      </c>
      <c r="J532" s="1"/>
      <c r="K532" s="1"/>
    </row>
    <row r="533" spans="1:11" ht="8.1" customHeight="1">
      <c r="A533" s="307"/>
      <c r="B533" s="307"/>
      <c r="C533" s="20"/>
      <c r="D533" s="366"/>
      <c r="E533" s="46"/>
      <c r="F533" s="46"/>
      <c r="G533" s="46"/>
      <c r="H533" s="301"/>
      <c r="I533" s="318"/>
      <c r="J533" s="1"/>
      <c r="K533" s="1"/>
    </row>
    <row r="534" spans="1:11" ht="20.100000000000001" customHeight="1">
      <c r="A534" s="306" t="s">
        <v>3041</v>
      </c>
      <c r="B534" s="307"/>
      <c r="C534" s="53" t="s">
        <v>3042</v>
      </c>
      <c r="D534" s="54" t="s">
        <v>35</v>
      </c>
      <c r="E534" s="56"/>
      <c r="F534" s="56"/>
      <c r="G534" s="56"/>
      <c r="H534" s="55">
        <v>1</v>
      </c>
      <c r="I534" s="57">
        <v>1</v>
      </c>
      <c r="J534" s="1"/>
      <c r="K534" s="1"/>
    </row>
    <row r="535" spans="1:11" ht="20.100000000000001" customHeight="1">
      <c r="A535" s="306" t="s">
        <v>2873</v>
      </c>
      <c r="B535" s="307"/>
      <c r="C535" s="53" t="s">
        <v>2874</v>
      </c>
      <c r="D535" s="54" t="s">
        <v>35</v>
      </c>
      <c r="E535" s="56"/>
      <c r="F535" s="56"/>
      <c r="G535" s="56"/>
      <c r="H535" s="55">
        <v>1</v>
      </c>
      <c r="I535" s="57">
        <v>1</v>
      </c>
      <c r="J535" s="1"/>
      <c r="K535" s="1"/>
    </row>
    <row r="536" spans="1:11" ht="20.100000000000001" customHeight="1">
      <c r="A536" s="306" t="s">
        <v>3289</v>
      </c>
      <c r="B536" s="307"/>
      <c r="C536" s="53" t="s">
        <v>3290</v>
      </c>
      <c r="D536" s="54" t="s">
        <v>93</v>
      </c>
      <c r="E536" s="56"/>
      <c r="F536" s="55">
        <v>3.57</v>
      </c>
      <c r="G536" s="55">
        <v>4.09</v>
      </c>
      <c r="H536" s="55">
        <v>2.5499999999999998</v>
      </c>
      <c r="I536" s="57">
        <v>10.210000000000001</v>
      </c>
      <c r="J536" s="1"/>
      <c r="K536" s="1"/>
    </row>
    <row r="537" spans="1:11" ht="20.100000000000001" customHeight="1">
      <c r="A537" s="306" t="s">
        <v>3020</v>
      </c>
      <c r="B537" s="307"/>
      <c r="C537" s="53" t="s">
        <v>3021</v>
      </c>
      <c r="D537" s="54" t="s">
        <v>596</v>
      </c>
      <c r="E537" s="56"/>
      <c r="F537" s="55">
        <v>0.35</v>
      </c>
      <c r="G537" s="55">
        <v>0.4</v>
      </c>
      <c r="H537" s="55">
        <v>0.25</v>
      </c>
      <c r="I537" s="57">
        <v>1</v>
      </c>
      <c r="J537" s="1"/>
      <c r="K537" s="1"/>
    </row>
    <row r="538" spans="1:11" ht="12" customHeight="1">
      <c r="A538" s="306" t="s">
        <v>2972</v>
      </c>
      <c r="B538" s="307"/>
      <c r="C538" s="53" t="s">
        <v>2973</v>
      </c>
      <c r="D538" s="365" t="s">
        <v>28</v>
      </c>
      <c r="E538" s="367">
        <v>4.8</v>
      </c>
      <c r="F538" s="45"/>
      <c r="G538" s="45"/>
      <c r="H538" s="45"/>
      <c r="I538" s="364">
        <v>4.8</v>
      </c>
      <c r="J538" s="1"/>
      <c r="K538" s="1"/>
    </row>
    <row r="539" spans="1:11" ht="8.1" customHeight="1">
      <c r="A539" s="307"/>
      <c r="B539" s="307"/>
      <c r="C539" s="20"/>
      <c r="D539" s="366"/>
      <c r="E539" s="301"/>
      <c r="F539" s="46"/>
      <c r="G539" s="46"/>
      <c r="H539" s="46"/>
      <c r="I539" s="318"/>
      <c r="J539" s="1"/>
      <c r="K539" s="1"/>
    </row>
    <row r="540" spans="1:11" ht="12" customHeight="1">
      <c r="A540" s="306" t="s">
        <v>2743</v>
      </c>
      <c r="B540" s="307"/>
      <c r="C540" s="53" t="s">
        <v>2744</v>
      </c>
      <c r="D540" s="365" t="s">
        <v>2745</v>
      </c>
      <c r="E540" s="367">
        <v>1</v>
      </c>
      <c r="F540" s="45"/>
      <c r="G540" s="45"/>
      <c r="H540" s="45"/>
      <c r="I540" s="364">
        <v>1</v>
      </c>
      <c r="J540" s="1"/>
      <c r="K540" s="1"/>
    </row>
    <row r="541" spans="1:11" ht="8.1" customHeight="1">
      <c r="A541" s="307"/>
      <c r="B541" s="307"/>
      <c r="C541" s="20"/>
      <c r="D541" s="366"/>
      <c r="E541" s="301"/>
      <c r="F541" s="46"/>
      <c r="G541" s="46"/>
      <c r="H541" s="46"/>
      <c r="I541" s="318"/>
      <c r="J541" s="1"/>
      <c r="K541" s="1"/>
    </row>
    <row r="542" spans="1:11" ht="12" customHeight="1">
      <c r="A542" s="306" t="s">
        <v>3397</v>
      </c>
      <c r="B542" s="307"/>
      <c r="C542" s="53" t="s">
        <v>3398</v>
      </c>
      <c r="D542" s="365" t="s">
        <v>35</v>
      </c>
      <c r="E542" s="367">
        <v>1</v>
      </c>
      <c r="F542" s="45"/>
      <c r="G542" s="45"/>
      <c r="H542" s="45"/>
      <c r="I542" s="364">
        <v>1</v>
      </c>
      <c r="J542" s="1"/>
      <c r="K542" s="1"/>
    </row>
    <row r="543" spans="1:11" ht="8.1" customHeight="1">
      <c r="A543" s="307"/>
      <c r="B543" s="307"/>
      <c r="C543" s="20"/>
      <c r="D543" s="366"/>
      <c r="E543" s="301"/>
      <c r="F543" s="46"/>
      <c r="G543" s="46"/>
      <c r="H543" s="46"/>
      <c r="I543" s="318"/>
      <c r="J543" s="1"/>
      <c r="K543" s="1"/>
    </row>
    <row r="544" spans="1:11" ht="20.100000000000001" customHeight="1">
      <c r="A544" s="306" t="s">
        <v>2803</v>
      </c>
      <c r="B544" s="307"/>
      <c r="C544" s="53" t="s">
        <v>515</v>
      </c>
      <c r="D544" s="54" t="s">
        <v>35</v>
      </c>
      <c r="E544" s="56"/>
      <c r="F544" s="55">
        <v>1.2</v>
      </c>
      <c r="G544" s="55">
        <v>4.2</v>
      </c>
      <c r="H544" s="55">
        <v>0.6</v>
      </c>
      <c r="I544" s="57">
        <v>6</v>
      </c>
      <c r="J544" s="1"/>
      <c r="K544" s="1"/>
    </row>
    <row r="545" spans="1:11" ht="20.100000000000001" customHeight="1">
      <c r="A545" s="306" t="s">
        <v>2853</v>
      </c>
      <c r="B545" s="307"/>
      <c r="C545" s="53" t="s">
        <v>2854</v>
      </c>
      <c r="D545" s="54" t="s">
        <v>35</v>
      </c>
      <c r="E545" s="56"/>
      <c r="F545" s="56"/>
      <c r="G545" s="56"/>
      <c r="H545" s="55">
        <v>3</v>
      </c>
      <c r="I545" s="57">
        <v>3</v>
      </c>
      <c r="J545" s="1"/>
      <c r="K545" s="1"/>
    </row>
    <row r="546" spans="1:11" ht="20.100000000000001" customHeight="1">
      <c r="A546" s="306" t="s">
        <v>2634</v>
      </c>
      <c r="B546" s="307"/>
      <c r="C546" s="53" t="s">
        <v>2635</v>
      </c>
      <c r="D546" s="54" t="s">
        <v>35</v>
      </c>
      <c r="E546" s="56"/>
      <c r="F546" s="55">
        <v>10.85</v>
      </c>
      <c r="G546" s="55">
        <v>12.4</v>
      </c>
      <c r="H546" s="55">
        <v>7.75</v>
      </c>
      <c r="I546" s="57">
        <v>31</v>
      </c>
      <c r="J546" s="1"/>
      <c r="K546" s="1"/>
    </row>
    <row r="547" spans="1:11" ht="12" customHeight="1">
      <c r="A547" s="306" t="s">
        <v>2885</v>
      </c>
      <c r="B547" s="307"/>
      <c r="C547" s="53" t="s">
        <v>2886</v>
      </c>
      <c r="D547" s="365" t="s">
        <v>35</v>
      </c>
      <c r="E547" s="45"/>
      <c r="F547" s="367">
        <v>8.4</v>
      </c>
      <c r="G547" s="367">
        <v>9.6</v>
      </c>
      <c r="H547" s="367">
        <v>6</v>
      </c>
      <c r="I547" s="364">
        <v>24</v>
      </c>
      <c r="J547" s="1"/>
      <c r="K547" s="1"/>
    </row>
    <row r="548" spans="1:11" ht="8.1" customHeight="1">
      <c r="A548" s="307"/>
      <c r="B548" s="307"/>
      <c r="C548" s="20"/>
      <c r="D548" s="366"/>
      <c r="E548" s="46"/>
      <c r="F548" s="301"/>
      <c r="G548" s="301"/>
      <c r="H548" s="301"/>
      <c r="I548" s="318"/>
      <c r="J548" s="1"/>
      <c r="K548" s="1"/>
    </row>
    <row r="549" spans="1:11" ht="27.95" customHeight="1">
      <c r="A549" s="306" t="s">
        <v>3065</v>
      </c>
      <c r="B549" s="307"/>
      <c r="C549" s="53" t="s">
        <v>3066</v>
      </c>
      <c r="D549" s="54" t="s">
        <v>35</v>
      </c>
      <c r="E549" s="56"/>
      <c r="F549" s="55">
        <v>2.1</v>
      </c>
      <c r="G549" s="55">
        <v>2.4</v>
      </c>
      <c r="H549" s="55">
        <v>1.5</v>
      </c>
      <c r="I549" s="57">
        <v>6</v>
      </c>
      <c r="J549" s="1"/>
      <c r="K549" s="1"/>
    </row>
    <row r="550" spans="1:11" ht="20.100000000000001" customHeight="1">
      <c r="A550" s="306" t="s">
        <v>3225</v>
      </c>
      <c r="B550" s="307"/>
      <c r="C550" s="53" t="s">
        <v>3226</v>
      </c>
      <c r="D550" s="54" t="s">
        <v>35</v>
      </c>
      <c r="E550" s="56"/>
      <c r="F550" s="55">
        <v>1.1000000000000001</v>
      </c>
      <c r="G550" s="55">
        <v>1.26</v>
      </c>
      <c r="H550" s="55">
        <v>0.78</v>
      </c>
      <c r="I550" s="57">
        <v>3.1400000000000006</v>
      </c>
      <c r="J550" s="1"/>
      <c r="K550" s="1"/>
    </row>
    <row r="551" spans="1:11" ht="20.100000000000001" customHeight="1">
      <c r="A551" s="306" t="s">
        <v>3153</v>
      </c>
      <c r="B551" s="307"/>
      <c r="C551" s="53" t="s">
        <v>3154</v>
      </c>
      <c r="D551" s="54" t="s">
        <v>35</v>
      </c>
      <c r="E551" s="56"/>
      <c r="F551" s="55">
        <v>2.1</v>
      </c>
      <c r="G551" s="55">
        <v>2.4</v>
      </c>
      <c r="H551" s="55">
        <v>1.5</v>
      </c>
      <c r="I551" s="57">
        <v>6</v>
      </c>
      <c r="J551" s="1"/>
      <c r="K551" s="1"/>
    </row>
    <row r="552" spans="1:11" ht="68.099999999999994" customHeight="1">
      <c r="A552" s="306" t="s">
        <v>2613</v>
      </c>
      <c r="B552" s="307"/>
      <c r="C552" s="53" t="s">
        <v>2614</v>
      </c>
      <c r="D552" s="54" t="s">
        <v>35</v>
      </c>
      <c r="E552" s="56"/>
      <c r="F552" s="56"/>
      <c r="G552" s="56"/>
      <c r="H552" s="55">
        <v>1</v>
      </c>
      <c r="I552" s="57">
        <v>1</v>
      </c>
      <c r="J552" s="1"/>
      <c r="K552" s="1"/>
    </row>
    <row r="553" spans="1:11" ht="36" customHeight="1">
      <c r="A553" s="306" t="s">
        <v>2841</v>
      </c>
      <c r="B553" s="307"/>
      <c r="C553" s="53" t="s">
        <v>2842</v>
      </c>
      <c r="D553" s="54" t="s">
        <v>35</v>
      </c>
      <c r="E553" s="56"/>
      <c r="F553" s="55">
        <v>1.05</v>
      </c>
      <c r="G553" s="55">
        <v>1.2</v>
      </c>
      <c r="H553" s="55">
        <v>0.75</v>
      </c>
      <c r="I553" s="57">
        <v>3</v>
      </c>
      <c r="J553" s="1"/>
      <c r="K553" s="1"/>
    </row>
    <row r="554" spans="1:11" ht="20.100000000000001" customHeight="1">
      <c r="A554" s="306" t="s">
        <v>2869</v>
      </c>
      <c r="B554" s="307"/>
      <c r="C554" s="53" t="s">
        <v>2870</v>
      </c>
      <c r="D554" s="54" t="s">
        <v>35</v>
      </c>
      <c r="E554" s="56"/>
      <c r="F554" s="55">
        <v>2.1</v>
      </c>
      <c r="G554" s="55">
        <v>2.4</v>
      </c>
      <c r="H554" s="55">
        <v>1.5</v>
      </c>
      <c r="I554" s="57">
        <v>6</v>
      </c>
      <c r="J554" s="1"/>
      <c r="K554" s="1"/>
    </row>
    <row r="555" spans="1:11" ht="20.100000000000001" customHeight="1">
      <c r="A555" s="306" t="s">
        <v>2582</v>
      </c>
      <c r="B555" s="307"/>
      <c r="C555" s="53" t="s">
        <v>2583</v>
      </c>
      <c r="D555" s="54" t="s">
        <v>28</v>
      </c>
      <c r="E555" s="56"/>
      <c r="F555" s="55">
        <v>338.24</v>
      </c>
      <c r="G555" s="56"/>
      <c r="H555" s="56"/>
      <c r="I555" s="57">
        <v>338.24</v>
      </c>
      <c r="J555" s="1"/>
      <c r="K555" s="1"/>
    </row>
    <row r="556" spans="1:11" ht="20.100000000000001" customHeight="1">
      <c r="A556" s="306" t="s">
        <v>2715</v>
      </c>
      <c r="B556" s="307"/>
      <c r="C556" s="53" t="s">
        <v>2716</v>
      </c>
      <c r="D556" s="54" t="s">
        <v>35</v>
      </c>
      <c r="E556" s="56"/>
      <c r="F556" s="55">
        <v>0.4</v>
      </c>
      <c r="G556" s="55">
        <v>1.4</v>
      </c>
      <c r="H556" s="55">
        <v>0.2</v>
      </c>
      <c r="I556" s="57">
        <v>1.9999999999999998</v>
      </c>
      <c r="J556" s="1"/>
      <c r="K556" s="1"/>
    </row>
    <row r="557" spans="1:11" ht="20.100000000000001" customHeight="1">
      <c r="A557" s="306" t="s">
        <v>2717</v>
      </c>
      <c r="B557" s="307"/>
      <c r="C557" s="53" t="s">
        <v>2718</v>
      </c>
      <c r="D557" s="54" t="s">
        <v>35</v>
      </c>
      <c r="E557" s="56"/>
      <c r="F557" s="55">
        <v>0.4</v>
      </c>
      <c r="G557" s="55">
        <v>1.4</v>
      </c>
      <c r="H557" s="55">
        <v>0.2</v>
      </c>
      <c r="I557" s="57">
        <v>1.9999999999999998</v>
      </c>
      <c r="J557" s="1"/>
      <c r="K557" s="1"/>
    </row>
    <row r="558" spans="1:11" ht="44.1" customHeight="1">
      <c r="A558" s="306" t="s">
        <v>2572</v>
      </c>
      <c r="B558" s="307"/>
      <c r="C558" s="53" t="s">
        <v>2573</v>
      </c>
      <c r="D558" s="54" t="s">
        <v>35</v>
      </c>
      <c r="E558" s="56"/>
      <c r="F558" s="56"/>
      <c r="G558" s="56"/>
      <c r="H558" s="55">
        <v>1</v>
      </c>
      <c r="I558" s="57">
        <v>1</v>
      </c>
      <c r="J558" s="1"/>
      <c r="K558" s="1"/>
    </row>
    <row r="559" spans="1:11" ht="20.100000000000001" customHeight="1">
      <c r="A559" s="306" t="s">
        <v>2769</v>
      </c>
      <c r="B559" s="307"/>
      <c r="C559" s="53" t="s">
        <v>2770</v>
      </c>
      <c r="D559" s="54" t="s">
        <v>35</v>
      </c>
      <c r="E559" s="56"/>
      <c r="F559" s="55">
        <v>1.8</v>
      </c>
      <c r="G559" s="55">
        <v>6.3</v>
      </c>
      <c r="H559" s="55">
        <v>0.9</v>
      </c>
      <c r="I559" s="57">
        <v>9</v>
      </c>
      <c r="J559" s="1"/>
      <c r="K559" s="1"/>
    </row>
    <row r="560" spans="1:11" ht="12" customHeight="1">
      <c r="A560" s="306" t="s">
        <v>2672</v>
      </c>
      <c r="B560" s="307"/>
      <c r="C560" s="53" t="s">
        <v>2673</v>
      </c>
      <c r="D560" s="365" t="s">
        <v>35</v>
      </c>
      <c r="E560" s="45"/>
      <c r="F560" s="367">
        <v>0.2</v>
      </c>
      <c r="G560" s="367">
        <v>0.7</v>
      </c>
      <c r="H560" s="367">
        <v>0.1</v>
      </c>
      <c r="I560" s="364">
        <v>0.99999999999999989</v>
      </c>
      <c r="J560" s="1"/>
      <c r="K560" s="1"/>
    </row>
    <row r="561" spans="1:11" ht="8.1" customHeight="1">
      <c r="A561" s="307"/>
      <c r="B561" s="307"/>
      <c r="C561" s="20"/>
      <c r="D561" s="366"/>
      <c r="E561" s="46"/>
      <c r="F561" s="301"/>
      <c r="G561" s="301"/>
      <c r="H561" s="301"/>
      <c r="I561" s="318"/>
      <c r="J561" s="1"/>
      <c r="K561" s="1"/>
    </row>
    <row r="562" spans="1:11" ht="12" customHeight="1">
      <c r="A562" s="306" t="s">
        <v>2812</v>
      </c>
      <c r="B562" s="307"/>
      <c r="C562" s="53" t="s">
        <v>2813</v>
      </c>
      <c r="D562" s="365" t="s">
        <v>35</v>
      </c>
      <c r="E562" s="45"/>
      <c r="F562" s="367">
        <v>0.4</v>
      </c>
      <c r="G562" s="367">
        <v>1.4</v>
      </c>
      <c r="H562" s="367">
        <v>0.2</v>
      </c>
      <c r="I562" s="364">
        <v>1.9999999999999998</v>
      </c>
      <c r="J562" s="1"/>
      <c r="K562" s="1"/>
    </row>
    <row r="563" spans="1:11" ht="8.1" customHeight="1">
      <c r="A563" s="307"/>
      <c r="B563" s="307"/>
      <c r="C563" s="20"/>
      <c r="D563" s="366"/>
      <c r="E563" s="46"/>
      <c r="F563" s="301"/>
      <c r="G563" s="301"/>
      <c r="H563" s="301"/>
      <c r="I563" s="318"/>
      <c r="J563" s="1"/>
      <c r="K563" s="1"/>
    </row>
    <row r="564" spans="1:11" ht="20.100000000000001" customHeight="1">
      <c r="A564" s="306" t="s">
        <v>2793</v>
      </c>
      <c r="B564" s="307"/>
      <c r="C564" s="53" t="s">
        <v>2794</v>
      </c>
      <c r="D564" s="54" t="s">
        <v>35</v>
      </c>
      <c r="E564" s="56"/>
      <c r="F564" s="55">
        <v>0.8</v>
      </c>
      <c r="G564" s="55">
        <v>2.8</v>
      </c>
      <c r="H564" s="55">
        <v>0.4</v>
      </c>
      <c r="I564" s="57">
        <v>3.9999999999999996</v>
      </c>
      <c r="J564" s="1"/>
      <c r="K564" s="1"/>
    </row>
    <row r="565" spans="1:11" ht="27.95" customHeight="1">
      <c r="A565" s="306" t="s">
        <v>2580</v>
      </c>
      <c r="B565" s="307"/>
      <c r="C565" s="53" t="s">
        <v>2581</v>
      </c>
      <c r="D565" s="54" t="s">
        <v>28</v>
      </c>
      <c r="E565" s="55">
        <v>10.93</v>
      </c>
      <c r="F565" s="55">
        <v>38.28</v>
      </c>
      <c r="G565" s="56"/>
      <c r="H565" s="55">
        <v>5.46</v>
      </c>
      <c r="I565" s="57">
        <v>54.67</v>
      </c>
      <c r="J565" s="1"/>
      <c r="K565" s="1"/>
    </row>
    <row r="566" spans="1:11" ht="171.95" customHeight="1">
      <c r="A566" s="298" t="s">
        <v>905</v>
      </c>
      <c r="B566" s="299"/>
      <c r="C566" s="299"/>
      <c r="D566" s="299"/>
      <c r="E566" s="299"/>
      <c r="F566" s="299"/>
      <c r="G566" s="299"/>
      <c r="H566" s="299"/>
      <c r="I566" s="299"/>
      <c r="J566" s="299"/>
      <c r="K566" s="1"/>
    </row>
  </sheetData>
  <mergeCells count="586">
    <mergeCell ref="B1:K1"/>
    <mergeCell ref="A2:J2"/>
    <mergeCell ref="A3:B3"/>
    <mergeCell ref="A4:B4"/>
    <mergeCell ref="A5:B5"/>
    <mergeCell ref="A11:B11"/>
    <mergeCell ref="A12:B12"/>
    <mergeCell ref="A13:B13"/>
    <mergeCell ref="A14:B14"/>
    <mergeCell ref="A15:B15"/>
    <mergeCell ref="A6:B6"/>
    <mergeCell ref="A7:B7"/>
    <mergeCell ref="A8:B8"/>
    <mergeCell ref="A9:B9"/>
    <mergeCell ref="A10:B10"/>
    <mergeCell ref="A21:B21"/>
    <mergeCell ref="A22:B22"/>
    <mergeCell ref="A23:B23"/>
    <mergeCell ref="A24:B24"/>
    <mergeCell ref="A25:B25"/>
    <mergeCell ref="A16:B16"/>
    <mergeCell ref="A17:B17"/>
    <mergeCell ref="A18:B18"/>
    <mergeCell ref="A19:B19"/>
    <mergeCell ref="A20:B20"/>
    <mergeCell ref="A31:B31"/>
    <mergeCell ref="A32:B32"/>
    <mergeCell ref="A33:B33"/>
    <mergeCell ref="A34:B34"/>
    <mergeCell ref="A35:B35"/>
    <mergeCell ref="A26:B26"/>
    <mergeCell ref="A27:B27"/>
    <mergeCell ref="A28:B28"/>
    <mergeCell ref="A29:B29"/>
    <mergeCell ref="A30:B30"/>
    <mergeCell ref="A41:B41"/>
    <mergeCell ref="A42:B42"/>
    <mergeCell ref="A43:B43"/>
    <mergeCell ref="A44:B44"/>
    <mergeCell ref="A45:B45"/>
    <mergeCell ref="A36:B36"/>
    <mergeCell ref="A37:B37"/>
    <mergeCell ref="A38:B38"/>
    <mergeCell ref="A39:B39"/>
    <mergeCell ref="A40:B40"/>
    <mergeCell ref="A51:B51"/>
    <mergeCell ref="A52:B52"/>
    <mergeCell ref="A53:B53"/>
    <mergeCell ref="A54:B54"/>
    <mergeCell ref="A55:B55"/>
    <mergeCell ref="A46:B46"/>
    <mergeCell ref="A47:B47"/>
    <mergeCell ref="A48:B48"/>
    <mergeCell ref="A49:B49"/>
    <mergeCell ref="A50:B50"/>
    <mergeCell ref="A61:B61"/>
    <mergeCell ref="A62:B62"/>
    <mergeCell ref="A63:B63"/>
    <mergeCell ref="A64:B64"/>
    <mergeCell ref="A65:B65"/>
    <mergeCell ref="A56:B56"/>
    <mergeCell ref="A57:B57"/>
    <mergeCell ref="A58:B58"/>
    <mergeCell ref="A59:B59"/>
    <mergeCell ref="A60:B60"/>
    <mergeCell ref="A71:B71"/>
    <mergeCell ref="A72:B72"/>
    <mergeCell ref="A73:B73"/>
    <mergeCell ref="A74:B74"/>
    <mergeCell ref="A75:B75"/>
    <mergeCell ref="A66:B66"/>
    <mergeCell ref="A67:B67"/>
    <mergeCell ref="A68:B68"/>
    <mergeCell ref="A69:B69"/>
    <mergeCell ref="A70:B70"/>
    <mergeCell ref="A81:B81"/>
    <mergeCell ref="A82:B82"/>
    <mergeCell ref="A83:B83"/>
    <mergeCell ref="A84:B84"/>
    <mergeCell ref="A85:B85"/>
    <mergeCell ref="A76:B76"/>
    <mergeCell ref="A77:B77"/>
    <mergeCell ref="A78:B78"/>
    <mergeCell ref="A79:B79"/>
    <mergeCell ref="A80:B80"/>
    <mergeCell ref="A91:B91"/>
    <mergeCell ref="A92:B92"/>
    <mergeCell ref="A93:B93"/>
    <mergeCell ref="A94:B94"/>
    <mergeCell ref="A95:B95"/>
    <mergeCell ref="A86:B86"/>
    <mergeCell ref="A87:B87"/>
    <mergeCell ref="A88:B88"/>
    <mergeCell ref="A89:B89"/>
    <mergeCell ref="A90:B90"/>
    <mergeCell ref="A101:B101"/>
    <mergeCell ref="A102:B102"/>
    <mergeCell ref="A103:B103"/>
    <mergeCell ref="A104:B104"/>
    <mergeCell ref="A105:B105"/>
    <mergeCell ref="A96:B96"/>
    <mergeCell ref="A97:B97"/>
    <mergeCell ref="A98:B98"/>
    <mergeCell ref="A99:B99"/>
    <mergeCell ref="A100:B100"/>
    <mergeCell ref="A111:B111"/>
    <mergeCell ref="A112:B112"/>
    <mergeCell ref="A113:B113"/>
    <mergeCell ref="A114:B114"/>
    <mergeCell ref="A115:B115"/>
    <mergeCell ref="A106:B106"/>
    <mergeCell ref="A107:B107"/>
    <mergeCell ref="A108:B108"/>
    <mergeCell ref="A109:B109"/>
    <mergeCell ref="A110:B110"/>
    <mergeCell ref="A121:B121"/>
    <mergeCell ref="A122:B122"/>
    <mergeCell ref="A123:B123"/>
    <mergeCell ref="A124:B124"/>
    <mergeCell ref="A125:B125"/>
    <mergeCell ref="A116:B116"/>
    <mergeCell ref="A117:B117"/>
    <mergeCell ref="A118:B118"/>
    <mergeCell ref="A119:B119"/>
    <mergeCell ref="A120:B120"/>
    <mergeCell ref="A131:B131"/>
    <mergeCell ref="A132:B132"/>
    <mergeCell ref="A133:B133"/>
    <mergeCell ref="A134:B134"/>
    <mergeCell ref="A135:B135"/>
    <mergeCell ref="A126:B126"/>
    <mergeCell ref="A127:B127"/>
    <mergeCell ref="A128:B128"/>
    <mergeCell ref="A129:B129"/>
    <mergeCell ref="A130:B130"/>
    <mergeCell ref="A141:B141"/>
    <mergeCell ref="A142:B142"/>
    <mergeCell ref="A143:B143"/>
    <mergeCell ref="A144:B144"/>
    <mergeCell ref="A145:B145"/>
    <mergeCell ref="A136:B136"/>
    <mergeCell ref="A137:B137"/>
    <mergeCell ref="A138:B138"/>
    <mergeCell ref="A139:B139"/>
    <mergeCell ref="A140:B140"/>
    <mergeCell ref="A151:B151"/>
    <mergeCell ref="A152:B152"/>
    <mergeCell ref="A153:B153"/>
    <mergeCell ref="A154:B154"/>
    <mergeCell ref="A155:B155"/>
    <mergeCell ref="A146:B146"/>
    <mergeCell ref="A147:B147"/>
    <mergeCell ref="A148:B148"/>
    <mergeCell ref="A149:B149"/>
    <mergeCell ref="A150:B150"/>
    <mergeCell ref="A161:B161"/>
    <mergeCell ref="A162:B162"/>
    <mergeCell ref="A163:B163"/>
    <mergeCell ref="A164:B164"/>
    <mergeCell ref="A165:B165"/>
    <mergeCell ref="A156:B156"/>
    <mergeCell ref="A157:B157"/>
    <mergeCell ref="A158:B158"/>
    <mergeCell ref="A159:B159"/>
    <mergeCell ref="A160:B160"/>
    <mergeCell ref="A171:B171"/>
    <mergeCell ref="A172:B172"/>
    <mergeCell ref="A173:B173"/>
    <mergeCell ref="A174:B174"/>
    <mergeCell ref="A175:B175"/>
    <mergeCell ref="A166:B166"/>
    <mergeCell ref="A167:B167"/>
    <mergeCell ref="A168:B168"/>
    <mergeCell ref="A169:B169"/>
    <mergeCell ref="A170:B170"/>
    <mergeCell ref="A181:B181"/>
    <mergeCell ref="A182:B182"/>
    <mergeCell ref="A183:B183"/>
    <mergeCell ref="A184:B184"/>
    <mergeCell ref="A185:B185"/>
    <mergeCell ref="A176:B176"/>
    <mergeCell ref="A177:B177"/>
    <mergeCell ref="A178:B178"/>
    <mergeCell ref="A179:B179"/>
    <mergeCell ref="A180:B180"/>
    <mergeCell ref="A191:B191"/>
    <mergeCell ref="A192:B192"/>
    <mergeCell ref="A193:B193"/>
    <mergeCell ref="A194:B194"/>
    <mergeCell ref="A195:B195"/>
    <mergeCell ref="A186:B186"/>
    <mergeCell ref="A187:B187"/>
    <mergeCell ref="A188:B188"/>
    <mergeCell ref="A189:B189"/>
    <mergeCell ref="A190:B190"/>
    <mergeCell ref="A201:B201"/>
    <mergeCell ref="A202:B202"/>
    <mergeCell ref="A203:B203"/>
    <mergeCell ref="A204:B204"/>
    <mergeCell ref="A205:B205"/>
    <mergeCell ref="A196:B196"/>
    <mergeCell ref="A197:B197"/>
    <mergeCell ref="A198:B198"/>
    <mergeCell ref="A199:B199"/>
    <mergeCell ref="A200:B200"/>
    <mergeCell ref="A211:B211"/>
    <mergeCell ref="A212:B212"/>
    <mergeCell ref="A213:B213"/>
    <mergeCell ref="A214:B214"/>
    <mergeCell ref="A215:B215"/>
    <mergeCell ref="A206:B206"/>
    <mergeCell ref="A207:B207"/>
    <mergeCell ref="A208:B208"/>
    <mergeCell ref="A209:B209"/>
    <mergeCell ref="A210:B210"/>
    <mergeCell ref="A221:B221"/>
    <mergeCell ref="A222:B222"/>
    <mergeCell ref="A223:B223"/>
    <mergeCell ref="A224:B224"/>
    <mergeCell ref="A225:B225"/>
    <mergeCell ref="A216:B216"/>
    <mergeCell ref="A217:B217"/>
    <mergeCell ref="A218:B218"/>
    <mergeCell ref="A219:B219"/>
    <mergeCell ref="A220:B220"/>
    <mergeCell ref="A231:B231"/>
    <mergeCell ref="A232:B232"/>
    <mergeCell ref="A233:B233"/>
    <mergeCell ref="A234:B234"/>
    <mergeCell ref="A235:B235"/>
    <mergeCell ref="A226:B226"/>
    <mergeCell ref="A227:B227"/>
    <mergeCell ref="A228:B228"/>
    <mergeCell ref="A229:B229"/>
    <mergeCell ref="A230:B230"/>
    <mergeCell ref="A241:B241"/>
    <mergeCell ref="A242:B242"/>
    <mergeCell ref="A243:B243"/>
    <mergeCell ref="A244:B244"/>
    <mergeCell ref="A245:B245"/>
    <mergeCell ref="A236:B236"/>
    <mergeCell ref="A237:B237"/>
    <mergeCell ref="A238:B238"/>
    <mergeCell ref="A239:B239"/>
    <mergeCell ref="A240:B240"/>
    <mergeCell ref="A251:B251"/>
    <mergeCell ref="A252:B252"/>
    <mergeCell ref="A253:B253"/>
    <mergeCell ref="A254:B254"/>
    <mergeCell ref="A255:B255"/>
    <mergeCell ref="A246:B246"/>
    <mergeCell ref="A247:B247"/>
    <mergeCell ref="A248:B248"/>
    <mergeCell ref="A249:B249"/>
    <mergeCell ref="A250:B250"/>
    <mergeCell ref="A261:B261"/>
    <mergeCell ref="A262:B262"/>
    <mergeCell ref="A263:B263"/>
    <mergeCell ref="A264:B264"/>
    <mergeCell ref="A265:B265"/>
    <mergeCell ref="A256:B256"/>
    <mergeCell ref="A257:B257"/>
    <mergeCell ref="A258:B258"/>
    <mergeCell ref="A259:B259"/>
    <mergeCell ref="A260:B260"/>
    <mergeCell ref="A271:B271"/>
    <mergeCell ref="A272:B272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81:B281"/>
    <mergeCell ref="A282:B282"/>
    <mergeCell ref="A283:B283"/>
    <mergeCell ref="A284:B284"/>
    <mergeCell ref="A285:B285"/>
    <mergeCell ref="A276:B276"/>
    <mergeCell ref="A277:B277"/>
    <mergeCell ref="A278:B278"/>
    <mergeCell ref="A279:B279"/>
    <mergeCell ref="A280:B280"/>
    <mergeCell ref="A291:B291"/>
    <mergeCell ref="A292:B292"/>
    <mergeCell ref="A293:B293"/>
    <mergeCell ref="A294:B294"/>
    <mergeCell ref="A295:B295"/>
    <mergeCell ref="A286:B286"/>
    <mergeCell ref="A287:B287"/>
    <mergeCell ref="A288:B288"/>
    <mergeCell ref="A289:B289"/>
    <mergeCell ref="A290:B290"/>
    <mergeCell ref="A301:B301"/>
    <mergeCell ref="A302:B302"/>
    <mergeCell ref="A303:B303"/>
    <mergeCell ref="A304:B304"/>
    <mergeCell ref="A305:B305"/>
    <mergeCell ref="A296:B296"/>
    <mergeCell ref="A297:B297"/>
    <mergeCell ref="A298:B298"/>
    <mergeCell ref="A299:B299"/>
    <mergeCell ref="A300:B300"/>
    <mergeCell ref="A311:B311"/>
    <mergeCell ref="A312:B312"/>
    <mergeCell ref="A313:B313"/>
    <mergeCell ref="A314:B314"/>
    <mergeCell ref="A315:B315"/>
    <mergeCell ref="A306:B306"/>
    <mergeCell ref="A307:B307"/>
    <mergeCell ref="A308:B308"/>
    <mergeCell ref="A309:B309"/>
    <mergeCell ref="A310:B310"/>
    <mergeCell ref="A321:B321"/>
    <mergeCell ref="A322:B322"/>
    <mergeCell ref="A323:B323"/>
    <mergeCell ref="A324:B324"/>
    <mergeCell ref="A325:B325"/>
    <mergeCell ref="A316:B316"/>
    <mergeCell ref="A317:B317"/>
    <mergeCell ref="A318:B318"/>
    <mergeCell ref="A319:B319"/>
    <mergeCell ref="A320:B320"/>
    <mergeCell ref="A331:B331"/>
    <mergeCell ref="A332:B332"/>
    <mergeCell ref="A333:B333"/>
    <mergeCell ref="A334:B334"/>
    <mergeCell ref="A335:B335"/>
    <mergeCell ref="A326:B326"/>
    <mergeCell ref="A327:B327"/>
    <mergeCell ref="A328:B328"/>
    <mergeCell ref="A329:B329"/>
    <mergeCell ref="A330:B330"/>
    <mergeCell ref="A341:B341"/>
    <mergeCell ref="A342:B342"/>
    <mergeCell ref="A343:B343"/>
    <mergeCell ref="A344:B344"/>
    <mergeCell ref="A345:B345"/>
    <mergeCell ref="A336:B336"/>
    <mergeCell ref="A337:B337"/>
    <mergeCell ref="A338:B338"/>
    <mergeCell ref="A339:B339"/>
    <mergeCell ref="A340:B340"/>
    <mergeCell ref="A351:B351"/>
    <mergeCell ref="A352:B352"/>
    <mergeCell ref="A353:B353"/>
    <mergeCell ref="A354:B354"/>
    <mergeCell ref="A355:B355"/>
    <mergeCell ref="A346:B346"/>
    <mergeCell ref="A347:B347"/>
    <mergeCell ref="A348:B348"/>
    <mergeCell ref="A349:B349"/>
    <mergeCell ref="A350:B350"/>
    <mergeCell ref="A361:B361"/>
    <mergeCell ref="A362:B362"/>
    <mergeCell ref="A363:B363"/>
    <mergeCell ref="A364:B364"/>
    <mergeCell ref="A365:B365"/>
    <mergeCell ref="A356:B356"/>
    <mergeCell ref="A357:B357"/>
    <mergeCell ref="A358:B358"/>
    <mergeCell ref="A359:B359"/>
    <mergeCell ref="A360:B360"/>
    <mergeCell ref="A371:B371"/>
    <mergeCell ref="A372:B372"/>
    <mergeCell ref="A373:B373"/>
    <mergeCell ref="A374:B374"/>
    <mergeCell ref="A375:B375"/>
    <mergeCell ref="A366:B366"/>
    <mergeCell ref="A367:B367"/>
    <mergeCell ref="A368:B368"/>
    <mergeCell ref="A369:B369"/>
    <mergeCell ref="A370:B370"/>
    <mergeCell ref="A381:B381"/>
    <mergeCell ref="A382:B382"/>
    <mergeCell ref="A383:B383"/>
    <mergeCell ref="A384:B384"/>
    <mergeCell ref="A385:B385"/>
    <mergeCell ref="A376:B376"/>
    <mergeCell ref="A377:B377"/>
    <mergeCell ref="A378:B378"/>
    <mergeCell ref="A379:B379"/>
    <mergeCell ref="A380:B380"/>
    <mergeCell ref="A391:B391"/>
    <mergeCell ref="A392:B392"/>
    <mergeCell ref="A393:B393"/>
    <mergeCell ref="A394:B394"/>
    <mergeCell ref="A395:B395"/>
    <mergeCell ref="A386:B386"/>
    <mergeCell ref="A387:B387"/>
    <mergeCell ref="A388:B388"/>
    <mergeCell ref="A389:B389"/>
    <mergeCell ref="A390:B390"/>
    <mergeCell ref="A401:B401"/>
    <mergeCell ref="A402:B402"/>
    <mergeCell ref="A403:B403"/>
    <mergeCell ref="A404:B404"/>
    <mergeCell ref="A405:B405"/>
    <mergeCell ref="A396:B396"/>
    <mergeCell ref="A397:B397"/>
    <mergeCell ref="A398:B398"/>
    <mergeCell ref="A399:B399"/>
    <mergeCell ref="A400:B400"/>
    <mergeCell ref="A411:B411"/>
    <mergeCell ref="A412:B412"/>
    <mergeCell ref="A413:B413"/>
    <mergeCell ref="A414:B414"/>
    <mergeCell ref="A415:B415"/>
    <mergeCell ref="A406:B406"/>
    <mergeCell ref="A407:B407"/>
    <mergeCell ref="A408:B408"/>
    <mergeCell ref="A409:B409"/>
    <mergeCell ref="A410:B410"/>
    <mergeCell ref="A421:B421"/>
    <mergeCell ref="A422:B422"/>
    <mergeCell ref="A423:B423"/>
    <mergeCell ref="A424:B424"/>
    <mergeCell ref="A425:B425"/>
    <mergeCell ref="A416:B416"/>
    <mergeCell ref="A417:B417"/>
    <mergeCell ref="A418:B418"/>
    <mergeCell ref="A419:B419"/>
    <mergeCell ref="A420:B420"/>
    <mergeCell ref="A431:B431"/>
    <mergeCell ref="A432:B432"/>
    <mergeCell ref="A433:B433"/>
    <mergeCell ref="A434:B434"/>
    <mergeCell ref="A435:B435"/>
    <mergeCell ref="A426:B426"/>
    <mergeCell ref="A427:B427"/>
    <mergeCell ref="A428:B428"/>
    <mergeCell ref="A429:B429"/>
    <mergeCell ref="A430:B430"/>
    <mergeCell ref="A441:B441"/>
    <mergeCell ref="A442:B442"/>
    <mergeCell ref="A443:B443"/>
    <mergeCell ref="A444:B444"/>
    <mergeCell ref="A445:B445"/>
    <mergeCell ref="A436:B436"/>
    <mergeCell ref="A437:B437"/>
    <mergeCell ref="A438:B438"/>
    <mergeCell ref="A439:B439"/>
    <mergeCell ref="A440:B440"/>
    <mergeCell ref="A451:B451"/>
    <mergeCell ref="A452:B452"/>
    <mergeCell ref="A453:B453"/>
    <mergeCell ref="A454:B454"/>
    <mergeCell ref="A455:B455"/>
    <mergeCell ref="A446:B446"/>
    <mergeCell ref="A447:B447"/>
    <mergeCell ref="A448:B448"/>
    <mergeCell ref="A449:B449"/>
    <mergeCell ref="A450:B450"/>
    <mergeCell ref="A461:B461"/>
    <mergeCell ref="A462:B462"/>
    <mergeCell ref="A463:B463"/>
    <mergeCell ref="A464:B464"/>
    <mergeCell ref="A465:B465"/>
    <mergeCell ref="A456:B456"/>
    <mergeCell ref="A457:B457"/>
    <mergeCell ref="A458:B458"/>
    <mergeCell ref="A459:B459"/>
    <mergeCell ref="A460:B460"/>
    <mergeCell ref="A471:B471"/>
    <mergeCell ref="A472:B472"/>
    <mergeCell ref="A473:B473"/>
    <mergeCell ref="A474:B474"/>
    <mergeCell ref="A475:B475"/>
    <mergeCell ref="A466:B466"/>
    <mergeCell ref="A467:B467"/>
    <mergeCell ref="A468:B468"/>
    <mergeCell ref="A469:B469"/>
    <mergeCell ref="A470:B470"/>
    <mergeCell ref="A481:B481"/>
    <mergeCell ref="A482:B482"/>
    <mergeCell ref="A483:B483"/>
    <mergeCell ref="A484:B484"/>
    <mergeCell ref="A485:B485"/>
    <mergeCell ref="A476:B476"/>
    <mergeCell ref="A477:B477"/>
    <mergeCell ref="A478:B478"/>
    <mergeCell ref="A479:B479"/>
    <mergeCell ref="A480:B480"/>
    <mergeCell ref="A491:B491"/>
    <mergeCell ref="A492:B492"/>
    <mergeCell ref="A493:B493"/>
    <mergeCell ref="A494:B494"/>
    <mergeCell ref="A495:B495"/>
    <mergeCell ref="A486:B486"/>
    <mergeCell ref="A487:B487"/>
    <mergeCell ref="A488:B488"/>
    <mergeCell ref="A489:B489"/>
    <mergeCell ref="A490:B490"/>
    <mergeCell ref="A501:B501"/>
    <mergeCell ref="A502:B502"/>
    <mergeCell ref="A503:B503"/>
    <mergeCell ref="A504:B504"/>
    <mergeCell ref="A505:B505"/>
    <mergeCell ref="A496:B496"/>
    <mergeCell ref="A497:B497"/>
    <mergeCell ref="A498:B498"/>
    <mergeCell ref="A499:B499"/>
    <mergeCell ref="A500:B500"/>
    <mergeCell ref="A511:B511"/>
    <mergeCell ref="A512:B512"/>
    <mergeCell ref="A513:B513"/>
    <mergeCell ref="A514:B514"/>
    <mergeCell ref="A515:B515"/>
    <mergeCell ref="A506:B506"/>
    <mergeCell ref="A507:B507"/>
    <mergeCell ref="A508:B508"/>
    <mergeCell ref="A509:B509"/>
    <mergeCell ref="A510:B510"/>
    <mergeCell ref="A521:B521"/>
    <mergeCell ref="A522:B522"/>
    <mergeCell ref="A523:B523"/>
    <mergeCell ref="A524:B524"/>
    <mergeCell ref="A525:B525"/>
    <mergeCell ref="A516:B516"/>
    <mergeCell ref="A517:B517"/>
    <mergeCell ref="A518:B518"/>
    <mergeCell ref="A519:B519"/>
    <mergeCell ref="A520:B520"/>
    <mergeCell ref="A531:B531"/>
    <mergeCell ref="A532:B533"/>
    <mergeCell ref="D532:D533"/>
    <mergeCell ref="H532:H533"/>
    <mergeCell ref="I532:I533"/>
    <mergeCell ref="A526:B526"/>
    <mergeCell ref="A527:B527"/>
    <mergeCell ref="A528:B528"/>
    <mergeCell ref="A529:B529"/>
    <mergeCell ref="A530:B530"/>
    <mergeCell ref="D538:D539"/>
    <mergeCell ref="E538:E539"/>
    <mergeCell ref="I538:I539"/>
    <mergeCell ref="A540:B541"/>
    <mergeCell ref="D540:D541"/>
    <mergeCell ref="E540:E541"/>
    <mergeCell ref="I540:I541"/>
    <mergeCell ref="A534:B534"/>
    <mergeCell ref="A535:B535"/>
    <mergeCell ref="A536:B536"/>
    <mergeCell ref="A537:B537"/>
    <mergeCell ref="A538:B539"/>
    <mergeCell ref="A545:B545"/>
    <mergeCell ref="A546:B546"/>
    <mergeCell ref="A547:B548"/>
    <mergeCell ref="D547:D548"/>
    <mergeCell ref="F547:F548"/>
    <mergeCell ref="A542:B543"/>
    <mergeCell ref="D542:D543"/>
    <mergeCell ref="E542:E543"/>
    <mergeCell ref="I542:I543"/>
    <mergeCell ref="A544:B544"/>
    <mergeCell ref="A551:B551"/>
    <mergeCell ref="A552:B552"/>
    <mergeCell ref="A553:B553"/>
    <mergeCell ref="A554:B554"/>
    <mergeCell ref="A555:B555"/>
    <mergeCell ref="G547:G548"/>
    <mergeCell ref="H547:H548"/>
    <mergeCell ref="I547:I548"/>
    <mergeCell ref="A549:B549"/>
    <mergeCell ref="A550:B550"/>
    <mergeCell ref="D560:D561"/>
    <mergeCell ref="F560:F561"/>
    <mergeCell ref="G560:G561"/>
    <mergeCell ref="H560:H561"/>
    <mergeCell ref="I560:I561"/>
    <mergeCell ref="A556:B556"/>
    <mergeCell ref="A557:B557"/>
    <mergeCell ref="A558:B558"/>
    <mergeCell ref="A559:B559"/>
    <mergeCell ref="A560:B561"/>
    <mergeCell ref="I562:I563"/>
    <mergeCell ref="A564:B564"/>
    <mergeCell ref="A565:B565"/>
    <mergeCell ref="A566:J566"/>
    <mergeCell ref="A562:B563"/>
    <mergeCell ref="D562:D563"/>
    <mergeCell ref="F562:F563"/>
    <mergeCell ref="G562:G563"/>
    <mergeCell ref="H562:H563"/>
  </mergeCells>
  <pageMargins left="0.27777777777777779" right="0.27777777777777779" top="0" bottom="0.27777777777777779" header="0" footer="0"/>
  <pageSetup scale="85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D27"/>
  <sheetViews>
    <sheetView workbookViewId="0">
      <selection sqref="A1:D1"/>
    </sheetView>
  </sheetViews>
  <sheetFormatPr defaultRowHeight="15"/>
  <cols>
    <col min="1" max="1" width="9.28515625" customWidth="1"/>
    <col min="2" max="2" width="60.28515625" customWidth="1"/>
    <col min="3" max="3" width="8.28515625" customWidth="1"/>
    <col min="4" max="4" width="37.42578125" customWidth="1"/>
  </cols>
  <sheetData>
    <row r="1" spans="1:4" ht="68.099999999999994" customHeight="1">
      <c r="A1" s="242"/>
      <c r="B1" s="242"/>
      <c r="C1" s="242"/>
      <c r="D1" s="242"/>
    </row>
    <row r="2" spans="1:4" ht="12" customHeight="1">
      <c r="A2" s="1"/>
      <c r="B2" s="330" t="s">
        <v>0</v>
      </c>
      <c r="C2" s="331"/>
      <c r="D2" s="331"/>
    </row>
    <row r="3" spans="1:4" ht="15" customHeight="1">
      <c r="A3" s="58" t="s">
        <v>3748</v>
      </c>
      <c r="B3" s="58" t="s">
        <v>3749</v>
      </c>
      <c r="C3" s="58" t="s">
        <v>3750</v>
      </c>
      <c r="D3" s="1"/>
    </row>
    <row r="4" spans="1:4" ht="8.1" customHeight="1">
      <c r="A4" s="1"/>
      <c r="B4" s="330" t="s">
        <v>949</v>
      </c>
      <c r="C4" s="331"/>
      <c r="D4" s="1"/>
    </row>
    <row r="5" spans="1:4" ht="12.95" customHeight="1">
      <c r="A5" s="1"/>
      <c r="B5" s="59" t="s">
        <v>3751</v>
      </c>
      <c r="C5" s="1"/>
      <c r="D5" s="1"/>
    </row>
    <row r="6" spans="1:4" ht="12.95" customHeight="1">
      <c r="A6" s="60" t="s">
        <v>3752</v>
      </c>
      <c r="B6" s="61" t="s">
        <v>3753</v>
      </c>
      <c r="C6" s="62">
        <v>0.8</v>
      </c>
      <c r="D6" s="1"/>
    </row>
    <row r="7" spans="1:4" ht="12.95" customHeight="1">
      <c r="A7" s="60" t="s">
        <v>3754</v>
      </c>
      <c r="B7" s="61" t="s">
        <v>3755</v>
      </c>
      <c r="C7" s="62">
        <v>7.4</v>
      </c>
      <c r="D7" s="1"/>
    </row>
    <row r="8" spans="1:4" ht="15" customHeight="1">
      <c r="A8" s="1"/>
      <c r="B8" s="63" t="s">
        <v>3756</v>
      </c>
      <c r="C8" s="64">
        <v>8.2000000000000011</v>
      </c>
      <c r="D8" s="1"/>
    </row>
    <row r="9" spans="1:4" ht="15" customHeight="1">
      <c r="A9" s="1"/>
      <c r="B9" s="330" t="s">
        <v>0</v>
      </c>
      <c r="C9" s="331"/>
      <c r="D9" s="1"/>
    </row>
    <row r="10" spans="1:4" ht="8.1" customHeight="1">
      <c r="A10" s="1"/>
      <c r="B10" s="330" t="s">
        <v>949</v>
      </c>
      <c r="C10" s="331"/>
      <c r="D10" s="1"/>
    </row>
    <row r="11" spans="1:4" ht="12.95" customHeight="1">
      <c r="A11" s="1"/>
      <c r="B11" s="59" t="s">
        <v>3757</v>
      </c>
      <c r="C11" s="1"/>
      <c r="D11" s="1"/>
    </row>
    <row r="12" spans="1:4" ht="12.95" customHeight="1">
      <c r="A12" s="60" t="s">
        <v>3758</v>
      </c>
      <c r="B12" s="61" t="s">
        <v>3759</v>
      </c>
      <c r="C12" s="62">
        <v>4</v>
      </c>
      <c r="D12" s="1"/>
    </row>
    <row r="13" spans="1:4" ht="12.95" customHeight="1">
      <c r="A13" s="60" t="s">
        <v>3760</v>
      </c>
      <c r="B13" s="61" t="s">
        <v>3761</v>
      </c>
      <c r="C13" s="62">
        <v>1.23</v>
      </c>
      <c r="D13" s="1"/>
    </row>
    <row r="14" spans="1:4" ht="12.95" customHeight="1">
      <c r="A14" s="60" t="s">
        <v>3762</v>
      </c>
      <c r="B14" s="61" t="s">
        <v>3763</v>
      </c>
      <c r="C14" s="62">
        <v>1.27</v>
      </c>
      <c r="D14" s="1"/>
    </row>
    <row r="15" spans="1:4" ht="15" customHeight="1">
      <c r="A15" s="1"/>
      <c r="B15" s="63" t="s">
        <v>3756</v>
      </c>
      <c r="C15" s="64">
        <v>6.5</v>
      </c>
      <c r="D15" s="1"/>
    </row>
    <row r="16" spans="1:4" ht="15" customHeight="1">
      <c r="A16" s="1"/>
      <c r="B16" s="330" t="s">
        <v>0</v>
      </c>
      <c r="C16" s="331"/>
      <c r="D16" s="1"/>
    </row>
    <row r="17" spans="1:4" ht="8.1" customHeight="1">
      <c r="A17" s="1"/>
      <c r="B17" s="330" t="s">
        <v>949</v>
      </c>
      <c r="C17" s="331"/>
      <c r="D17" s="1"/>
    </row>
    <row r="18" spans="1:4" ht="12.95" customHeight="1">
      <c r="A18" s="65" t="s">
        <v>3764</v>
      </c>
      <c r="B18" s="59" t="s">
        <v>3765</v>
      </c>
      <c r="C18" s="1"/>
      <c r="D18" s="1"/>
    </row>
    <row r="19" spans="1:4" ht="12.95" customHeight="1">
      <c r="A19" s="60" t="s">
        <v>949</v>
      </c>
      <c r="B19" s="61" t="s">
        <v>3766</v>
      </c>
      <c r="C19" s="62">
        <v>3</v>
      </c>
      <c r="D19" s="1"/>
    </row>
    <row r="20" spans="1:4" ht="12.95" customHeight="1">
      <c r="A20" s="60" t="s">
        <v>949</v>
      </c>
      <c r="B20" s="61" t="s">
        <v>3767</v>
      </c>
      <c r="C20" s="62">
        <v>2</v>
      </c>
      <c r="D20" s="1"/>
    </row>
    <row r="21" spans="1:4" ht="12.95" customHeight="1">
      <c r="A21" s="60" t="s">
        <v>949</v>
      </c>
      <c r="B21" s="61" t="s">
        <v>3768</v>
      </c>
      <c r="C21" s="62">
        <v>0.65</v>
      </c>
      <c r="D21" s="1"/>
    </row>
    <row r="22" spans="1:4" ht="12.95" customHeight="1">
      <c r="A22" s="60" t="s">
        <v>949</v>
      </c>
      <c r="B22" s="61" t="s">
        <v>3769</v>
      </c>
      <c r="C22" s="62">
        <v>4.5</v>
      </c>
      <c r="D22" s="1"/>
    </row>
    <row r="23" spans="1:4" ht="15" customHeight="1">
      <c r="A23" s="1"/>
      <c r="B23" s="63" t="s">
        <v>3756</v>
      </c>
      <c r="C23" s="64">
        <v>10.15</v>
      </c>
      <c r="D23" s="1"/>
    </row>
    <row r="24" spans="1:4" ht="15" customHeight="1">
      <c r="A24" s="1"/>
      <c r="B24" s="330" t="s">
        <v>0</v>
      </c>
      <c r="C24" s="331"/>
      <c r="D24" s="1"/>
    </row>
    <row r="25" spans="1:4" ht="26.1" customHeight="1">
      <c r="A25" s="1"/>
      <c r="B25" s="371" t="s">
        <v>3770</v>
      </c>
      <c r="C25" s="372"/>
      <c r="D25" s="1"/>
    </row>
    <row r="26" spans="1:4" ht="24" customHeight="1">
      <c r="A26" s="1"/>
      <c r="B26" s="371" t="s">
        <v>3771</v>
      </c>
      <c r="C26" s="372"/>
      <c r="D26" s="372"/>
    </row>
    <row r="27" spans="1:4" ht="171.95" customHeight="1">
      <c r="A27" s="298" t="s">
        <v>905</v>
      </c>
      <c r="B27" s="299"/>
      <c r="C27" s="299"/>
      <c r="D27" s="299"/>
    </row>
  </sheetData>
  <mergeCells count="11">
    <mergeCell ref="A1:D1"/>
    <mergeCell ref="B2:D2"/>
    <mergeCell ref="B4:C4"/>
    <mergeCell ref="B9:C9"/>
    <mergeCell ref="B10:C10"/>
    <mergeCell ref="A27:D27"/>
    <mergeCell ref="B16:C16"/>
    <mergeCell ref="B17:C17"/>
    <mergeCell ref="B24:C24"/>
    <mergeCell ref="B25:C25"/>
    <mergeCell ref="B26:D26"/>
  </mergeCells>
  <pageMargins left="0.27777777777777779" right="0.27777777777777779" top="0.27777777777777779" bottom="0.27777777777777779" header="0" footer="0"/>
  <pageSetup scale="85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E45"/>
  <sheetViews>
    <sheetView workbookViewId="0">
      <selection sqref="A1:E1"/>
    </sheetView>
  </sheetViews>
  <sheetFormatPr defaultRowHeight="15"/>
  <cols>
    <col min="1" max="1" width="9.28515625" customWidth="1"/>
    <col min="2" max="2" width="68.7109375" customWidth="1"/>
    <col min="3" max="3" width="8.85546875" customWidth="1"/>
    <col min="4" max="4" width="10.140625" customWidth="1"/>
    <col min="5" max="5" width="18.28515625" customWidth="1"/>
  </cols>
  <sheetData>
    <row r="1" spans="1:5" ht="68.099999999999994" customHeight="1">
      <c r="A1" s="242"/>
      <c r="B1" s="242"/>
      <c r="C1" s="242"/>
      <c r="D1" s="242"/>
      <c r="E1" s="242"/>
    </row>
    <row r="2" spans="1:5" ht="12" customHeight="1">
      <c r="A2" s="1"/>
      <c r="B2" s="330" t="s">
        <v>0</v>
      </c>
      <c r="C2" s="331"/>
      <c r="D2" s="1"/>
      <c r="E2" s="1"/>
    </row>
    <row r="3" spans="1:5" ht="15" customHeight="1">
      <c r="A3" s="58" t="s">
        <v>3748</v>
      </c>
      <c r="B3" s="58" t="s">
        <v>3749</v>
      </c>
      <c r="C3" s="66" t="s">
        <v>3772</v>
      </c>
      <c r="D3" s="58" t="s">
        <v>3773</v>
      </c>
      <c r="E3" s="1"/>
    </row>
    <row r="4" spans="1:5" ht="12" customHeight="1">
      <c r="A4" s="1"/>
      <c r="B4" s="330" t="s">
        <v>0</v>
      </c>
      <c r="C4" s="331"/>
      <c r="D4" s="1"/>
      <c r="E4" s="1"/>
    </row>
    <row r="5" spans="1:5" ht="12.95" customHeight="1">
      <c r="A5" s="65" t="s">
        <v>3774</v>
      </c>
      <c r="B5" s="59" t="s">
        <v>3775</v>
      </c>
      <c r="C5" s="1"/>
      <c r="D5" s="1"/>
      <c r="E5" s="1"/>
    </row>
    <row r="6" spans="1:5" ht="12.95" customHeight="1">
      <c r="A6" s="60" t="s">
        <v>3776</v>
      </c>
      <c r="B6" s="61" t="s">
        <v>3777</v>
      </c>
      <c r="C6" s="67">
        <v>0</v>
      </c>
      <c r="D6" s="62">
        <v>0</v>
      </c>
      <c r="E6" s="1"/>
    </row>
    <row r="7" spans="1:5" ht="12.95" customHeight="1">
      <c r="A7" s="60" t="s">
        <v>3778</v>
      </c>
      <c r="B7" s="61" t="s">
        <v>3779</v>
      </c>
      <c r="C7" s="67">
        <v>1.5</v>
      </c>
      <c r="D7" s="62">
        <v>1.5</v>
      </c>
      <c r="E7" s="1"/>
    </row>
    <row r="8" spans="1:5" ht="12.95" customHeight="1">
      <c r="A8" s="60" t="s">
        <v>3780</v>
      </c>
      <c r="B8" s="61" t="s">
        <v>3781</v>
      </c>
      <c r="C8" s="67">
        <v>1</v>
      </c>
      <c r="D8" s="62">
        <v>1</v>
      </c>
      <c r="E8" s="1"/>
    </row>
    <row r="9" spans="1:5" ht="12.95" customHeight="1">
      <c r="A9" s="60" t="s">
        <v>3782</v>
      </c>
      <c r="B9" s="61" t="s">
        <v>3783</v>
      </c>
      <c r="C9" s="67">
        <v>0.2</v>
      </c>
      <c r="D9" s="62">
        <v>0.2</v>
      </c>
      <c r="E9" s="1"/>
    </row>
    <row r="10" spans="1:5" ht="12.95" customHeight="1">
      <c r="A10" s="60" t="s">
        <v>3784</v>
      </c>
      <c r="B10" s="61" t="s">
        <v>3785</v>
      </c>
      <c r="C10" s="67">
        <v>0.6</v>
      </c>
      <c r="D10" s="62">
        <v>0.6</v>
      </c>
      <c r="E10" s="1"/>
    </row>
    <row r="11" spans="1:5" ht="12.95" customHeight="1">
      <c r="A11" s="60" t="s">
        <v>3786</v>
      </c>
      <c r="B11" s="61" t="s">
        <v>3787</v>
      </c>
      <c r="C11" s="67">
        <v>2.5</v>
      </c>
      <c r="D11" s="62">
        <v>2.5</v>
      </c>
      <c r="E11" s="1"/>
    </row>
    <row r="12" spans="1:5" ht="12.95" customHeight="1">
      <c r="A12" s="60" t="s">
        <v>3788</v>
      </c>
      <c r="B12" s="61" t="s">
        <v>3789</v>
      </c>
      <c r="C12" s="67">
        <v>3</v>
      </c>
      <c r="D12" s="62">
        <v>3</v>
      </c>
      <c r="E12" s="1"/>
    </row>
    <row r="13" spans="1:5" ht="12.95" customHeight="1">
      <c r="A13" s="60" t="s">
        <v>3790</v>
      </c>
      <c r="B13" s="61" t="s">
        <v>3791</v>
      </c>
      <c r="C13" s="67">
        <v>8</v>
      </c>
      <c r="D13" s="62">
        <v>8</v>
      </c>
      <c r="E13" s="1"/>
    </row>
    <row r="14" spans="1:5" ht="12.95" customHeight="1">
      <c r="A14" s="60" t="s">
        <v>3792</v>
      </c>
      <c r="B14" s="61" t="s">
        <v>3793</v>
      </c>
      <c r="C14" s="67">
        <v>1</v>
      </c>
      <c r="D14" s="62">
        <v>1</v>
      </c>
      <c r="E14" s="1"/>
    </row>
    <row r="15" spans="1:5" ht="15" customHeight="1">
      <c r="A15" s="1"/>
      <c r="B15" s="63" t="s">
        <v>3756</v>
      </c>
      <c r="C15" s="64">
        <v>17.8</v>
      </c>
      <c r="D15" s="64">
        <v>17.8</v>
      </c>
      <c r="E15" s="1"/>
    </row>
    <row r="16" spans="1:5" ht="12" customHeight="1">
      <c r="A16" s="1"/>
      <c r="B16" s="330" t="s">
        <v>0</v>
      </c>
      <c r="C16" s="331"/>
      <c r="D16" s="1"/>
      <c r="E16" s="1"/>
    </row>
    <row r="17" spans="1:5" ht="12.95" customHeight="1">
      <c r="A17" s="65" t="s">
        <v>3794</v>
      </c>
      <c r="B17" s="59" t="s">
        <v>3795</v>
      </c>
      <c r="C17" s="1"/>
      <c r="D17" s="1"/>
      <c r="E17" s="1"/>
    </row>
    <row r="18" spans="1:5" ht="12.95" customHeight="1">
      <c r="A18" s="60" t="s">
        <v>3796</v>
      </c>
      <c r="B18" s="61" t="s">
        <v>3797</v>
      </c>
      <c r="C18" s="67">
        <v>17.95</v>
      </c>
      <c r="D18" s="62">
        <v>0</v>
      </c>
      <c r="E18" s="1"/>
    </row>
    <row r="19" spans="1:5" ht="12.95" customHeight="1">
      <c r="A19" s="60" t="s">
        <v>3798</v>
      </c>
      <c r="B19" s="61" t="s">
        <v>3799</v>
      </c>
      <c r="C19" s="67">
        <v>4.01</v>
      </c>
      <c r="D19" s="62">
        <v>0</v>
      </c>
      <c r="E19" s="1"/>
    </row>
    <row r="20" spans="1:5" ht="12.95" customHeight="1">
      <c r="A20" s="60" t="s">
        <v>3800</v>
      </c>
      <c r="B20" s="61" t="s">
        <v>3801</v>
      </c>
      <c r="C20" s="67">
        <v>0.87</v>
      </c>
      <c r="D20" s="62">
        <v>0.67</v>
      </c>
      <c r="E20" s="1"/>
    </row>
    <row r="21" spans="1:5" ht="12.95" customHeight="1">
      <c r="A21" s="60" t="s">
        <v>3802</v>
      </c>
      <c r="B21" s="61" t="s">
        <v>3803</v>
      </c>
      <c r="C21" s="67">
        <v>10.82</v>
      </c>
      <c r="D21" s="62">
        <v>8.33</v>
      </c>
      <c r="E21" s="1"/>
    </row>
    <row r="22" spans="1:5" ht="12.95" customHeight="1">
      <c r="A22" s="60" t="s">
        <v>3804</v>
      </c>
      <c r="B22" s="61" t="s">
        <v>3805</v>
      </c>
      <c r="C22" s="67">
        <v>7.0000000000000007E-2</v>
      </c>
      <c r="D22" s="62">
        <v>0.06</v>
      </c>
      <c r="E22" s="1"/>
    </row>
    <row r="23" spans="1:5" ht="12.95" customHeight="1">
      <c r="A23" s="60" t="s">
        <v>3806</v>
      </c>
      <c r="B23" s="61" t="s">
        <v>3807</v>
      </c>
      <c r="C23" s="67">
        <v>0.72</v>
      </c>
      <c r="D23" s="62">
        <v>0.56000000000000005</v>
      </c>
      <c r="E23" s="1"/>
    </row>
    <row r="24" spans="1:5" ht="12.95" customHeight="1">
      <c r="A24" s="60" t="s">
        <v>3808</v>
      </c>
      <c r="B24" s="61" t="s">
        <v>3809</v>
      </c>
      <c r="C24" s="67">
        <v>1.86</v>
      </c>
      <c r="D24" s="62">
        <v>0</v>
      </c>
      <c r="E24" s="1"/>
    </row>
    <row r="25" spans="1:5" ht="12.95" customHeight="1">
      <c r="A25" s="60" t="s">
        <v>3810</v>
      </c>
      <c r="B25" s="61" t="s">
        <v>3811</v>
      </c>
      <c r="C25" s="67">
        <v>0.11</v>
      </c>
      <c r="D25" s="62">
        <v>0.08</v>
      </c>
      <c r="E25" s="1"/>
    </row>
    <row r="26" spans="1:5" ht="12.95" customHeight="1">
      <c r="A26" s="60" t="s">
        <v>3812</v>
      </c>
      <c r="B26" s="61" t="s">
        <v>3813</v>
      </c>
      <c r="C26" s="67">
        <v>8.1999999999999993</v>
      </c>
      <c r="D26" s="62">
        <v>6.31</v>
      </c>
      <c r="E26" s="1"/>
    </row>
    <row r="27" spans="1:5" ht="12.95" customHeight="1">
      <c r="A27" s="60" t="s">
        <v>3814</v>
      </c>
      <c r="B27" s="61" t="s">
        <v>3815</v>
      </c>
      <c r="C27" s="67">
        <v>0.03</v>
      </c>
      <c r="D27" s="62">
        <v>0.03</v>
      </c>
      <c r="E27" s="1"/>
    </row>
    <row r="28" spans="1:5" ht="15" customHeight="1">
      <c r="A28" s="1"/>
      <c r="B28" s="63" t="s">
        <v>3756</v>
      </c>
      <c r="C28" s="64">
        <v>44.64</v>
      </c>
      <c r="D28" s="64">
        <v>16.040000000000003</v>
      </c>
      <c r="E28" s="1"/>
    </row>
    <row r="29" spans="1:5" ht="12" customHeight="1">
      <c r="A29" s="1"/>
      <c r="B29" s="330" t="s">
        <v>0</v>
      </c>
      <c r="C29" s="331"/>
      <c r="D29" s="1"/>
      <c r="E29" s="1"/>
    </row>
    <row r="30" spans="1:5" ht="12.95" customHeight="1">
      <c r="A30" s="65" t="s">
        <v>3816</v>
      </c>
      <c r="B30" s="59" t="s">
        <v>3817</v>
      </c>
      <c r="C30" s="1"/>
      <c r="D30" s="1"/>
      <c r="E30" s="1"/>
    </row>
    <row r="31" spans="1:5" ht="12.95" customHeight="1">
      <c r="A31" s="60" t="s">
        <v>3818</v>
      </c>
      <c r="B31" s="61" t="s">
        <v>3819</v>
      </c>
      <c r="C31" s="67">
        <v>4.32</v>
      </c>
      <c r="D31" s="62">
        <v>3.33</v>
      </c>
      <c r="E31" s="1"/>
    </row>
    <row r="32" spans="1:5" ht="12.95" customHeight="1">
      <c r="A32" s="60" t="s">
        <v>3820</v>
      </c>
      <c r="B32" s="61" t="s">
        <v>3821</v>
      </c>
      <c r="C32" s="67">
        <v>0.1</v>
      </c>
      <c r="D32" s="62">
        <v>0.08</v>
      </c>
      <c r="E32" s="1"/>
    </row>
    <row r="33" spans="1:5" ht="12.95" customHeight="1">
      <c r="A33" s="60" t="s">
        <v>3822</v>
      </c>
      <c r="B33" s="61" t="s">
        <v>3823</v>
      </c>
      <c r="C33" s="67">
        <v>4.37</v>
      </c>
      <c r="D33" s="62">
        <v>3.36</v>
      </c>
      <c r="E33" s="1"/>
    </row>
    <row r="34" spans="1:5" ht="12.95" customHeight="1">
      <c r="A34" s="60" t="s">
        <v>3824</v>
      </c>
      <c r="B34" s="61" t="s">
        <v>3825</v>
      </c>
      <c r="C34" s="67">
        <v>3.32</v>
      </c>
      <c r="D34" s="62">
        <v>2.56</v>
      </c>
      <c r="E34" s="1"/>
    </row>
    <row r="35" spans="1:5" ht="12.95" customHeight="1">
      <c r="A35" s="60" t="s">
        <v>3826</v>
      </c>
      <c r="B35" s="61" t="s">
        <v>3827</v>
      </c>
      <c r="C35" s="67">
        <v>0.36</v>
      </c>
      <c r="D35" s="62">
        <v>0.28000000000000003</v>
      </c>
      <c r="E35" s="1"/>
    </row>
    <row r="36" spans="1:5" ht="15" customHeight="1">
      <c r="A36" s="1"/>
      <c r="B36" s="63" t="s">
        <v>3756</v>
      </c>
      <c r="C36" s="64">
        <v>12.469999999999999</v>
      </c>
      <c r="D36" s="64">
        <v>9.61</v>
      </c>
      <c r="E36" s="1"/>
    </row>
    <row r="37" spans="1:5" ht="12" customHeight="1">
      <c r="A37" s="1"/>
      <c r="B37" s="330" t="s">
        <v>0</v>
      </c>
      <c r="C37" s="331"/>
      <c r="D37" s="1"/>
      <c r="E37" s="1"/>
    </row>
    <row r="38" spans="1:5" ht="12.95" customHeight="1">
      <c r="A38" s="65" t="s">
        <v>3828</v>
      </c>
      <c r="B38" s="59" t="s">
        <v>3829</v>
      </c>
      <c r="C38" s="1"/>
      <c r="D38" s="1"/>
      <c r="E38" s="1"/>
    </row>
    <row r="39" spans="1:5" ht="12.95" customHeight="1">
      <c r="A39" s="60" t="s">
        <v>3830</v>
      </c>
      <c r="B39" s="61" t="s">
        <v>3831</v>
      </c>
      <c r="C39" s="67">
        <v>7.95</v>
      </c>
      <c r="D39" s="62">
        <v>2.86</v>
      </c>
      <c r="E39" s="1"/>
    </row>
    <row r="40" spans="1:5" ht="18" customHeight="1">
      <c r="A40" s="60" t="s">
        <v>3832</v>
      </c>
      <c r="B40" s="61" t="s">
        <v>3833</v>
      </c>
      <c r="C40" s="67">
        <v>0.36</v>
      </c>
      <c r="D40" s="62">
        <v>0.28000000000000003</v>
      </c>
      <c r="E40" s="1"/>
    </row>
    <row r="41" spans="1:5" ht="15" customHeight="1">
      <c r="A41" s="1"/>
      <c r="B41" s="63" t="s">
        <v>3756</v>
      </c>
      <c r="C41" s="64">
        <v>8.31</v>
      </c>
      <c r="D41" s="64">
        <v>3.1399999999999997</v>
      </c>
      <c r="E41" s="1"/>
    </row>
    <row r="42" spans="1:5" ht="15" customHeight="1">
      <c r="A42" s="1"/>
      <c r="B42" s="330" t="s">
        <v>0</v>
      </c>
      <c r="C42" s="331"/>
      <c r="D42" s="1"/>
      <c r="E42" s="1"/>
    </row>
    <row r="43" spans="1:5" ht="36.950000000000003" customHeight="1">
      <c r="A43" s="1"/>
      <c r="B43" s="371" t="s">
        <v>3834</v>
      </c>
      <c r="C43" s="372"/>
      <c r="D43" s="372"/>
      <c r="E43" s="1"/>
    </row>
    <row r="44" spans="1:5" ht="24" customHeight="1">
      <c r="A44" s="1"/>
      <c r="B44" s="371" t="s">
        <v>3835</v>
      </c>
      <c r="C44" s="372"/>
      <c r="D44" s="372"/>
      <c r="E44" s="372"/>
    </row>
    <row r="45" spans="1:5" ht="171.95" customHeight="1">
      <c r="A45" s="298" t="s">
        <v>905</v>
      </c>
      <c r="B45" s="299"/>
      <c r="C45" s="299"/>
      <c r="D45" s="299"/>
      <c r="E45" s="299"/>
    </row>
  </sheetData>
  <mergeCells count="10">
    <mergeCell ref="A1:E1"/>
    <mergeCell ref="B2:C2"/>
    <mergeCell ref="B4:C4"/>
    <mergeCell ref="B16:C16"/>
    <mergeCell ref="B29:C29"/>
    <mergeCell ref="B37:C37"/>
    <mergeCell ref="B42:C42"/>
    <mergeCell ref="B43:D43"/>
    <mergeCell ref="B44:E44"/>
    <mergeCell ref="A45:E45"/>
  </mergeCells>
  <pageMargins left="0.27777777777777779" right="0.27777777777777779" top="0.27777777777777779" bottom="0.27777777777777779" header="0" footer="0"/>
  <pageSetup scale="8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outlinePr summaryBelow="0"/>
  </sheetPr>
  <dimension ref="A1:AS468"/>
  <sheetViews>
    <sheetView tabSelected="1" view="pageBreakPreview" topLeftCell="B347" zoomScale="80" zoomScaleNormal="79" zoomScaleSheetLayoutView="80" workbookViewId="0">
      <pane xSplit="8" topLeftCell="J1" activePane="topRight" state="frozen"/>
      <selection activeCell="B1" sqref="B1"/>
      <selection pane="topRight" activeCell="J351" sqref="J351"/>
    </sheetView>
  </sheetViews>
  <sheetFormatPr defaultRowHeight="30" customHeight="1"/>
  <cols>
    <col min="1" max="1" width="18.28515625" hidden="1" customWidth="1"/>
    <col min="2" max="2" width="9.28515625" customWidth="1"/>
    <col min="3" max="3" width="10.28515625" customWidth="1"/>
    <col min="4" max="4" width="85" customWidth="1"/>
    <col min="5" max="5" width="8.28515625" customWidth="1"/>
    <col min="6" max="6" width="10.28515625" customWidth="1"/>
    <col min="7" max="8" width="12.42578125" customWidth="1"/>
    <col min="9" max="18" width="19.85546875" customWidth="1"/>
    <col min="19" max="19" width="15.7109375" customWidth="1"/>
    <col min="20" max="21" width="16.140625" customWidth="1"/>
    <col min="22" max="22" width="17.28515625" customWidth="1"/>
    <col min="23" max="23" width="17" customWidth="1"/>
    <col min="24" max="24" width="18.5703125" customWidth="1"/>
    <col min="25" max="25" width="17.28515625" customWidth="1"/>
    <col min="26" max="26" width="20.140625" customWidth="1"/>
    <col min="27" max="27" width="15.85546875" customWidth="1"/>
    <col min="28" max="28" width="25.28515625" customWidth="1"/>
    <col min="29" max="29" width="23.85546875" customWidth="1"/>
    <col min="30" max="30" width="22.28515625" customWidth="1"/>
    <col min="31" max="31" width="21.42578125" customWidth="1"/>
    <col min="32" max="32" width="24.28515625" customWidth="1"/>
    <col min="33" max="33" width="16.28515625" customWidth="1"/>
    <col min="34" max="34" width="24.28515625" customWidth="1"/>
    <col min="35" max="36" width="15.28515625" customWidth="1"/>
    <col min="37" max="37" width="17.42578125" customWidth="1"/>
    <col min="38" max="38" width="16.7109375" customWidth="1"/>
    <col min="39" max="39" width="13.85546875" customWidth="1"/>
    <col min="40" max="40" width="18.85546875" customWidth="1"/>
    <col min="41" max="41" width="20.85546875" customWidth="1"/>
    <col min="42" max="42" width="17.7109375" customWidth="1"/>
    <col min="43" max="43" width="15.42578125" customWidth="1"/>
    <col min="44" max="44" width="19" customWidth="1"/>
    <col min="45" max="45" width="15.140625" customWidth="1"/>
  </cols>
  <sheetData>
    <row r="1" spans="1:45" ht="85.9" customHeight="1">
      <c r="A1" s="130"/>
      <c r="B1" s="242"/>
      <c r="C1" s="242"/>
      <c r="D1" s="242"/>
      <c r="E1" s="242"/>
      <c r="F1" s="242"/>
      <c r="G1" s="242"/>
      <c r="H1" s="242"/>
      <c r="I1" s="242"/>
      <c r="J1" s="196"/>
      <c r="K1" s="196"/>
      <c r="L1" s="196"/>
      <c r="M1" s="196"/>
      <c r="N1" s="196"/>
      <c r="O1" s="196"/>
      <c r="P1" s="196"/>
      <c r="Q1" s="196"/>
    </row>
    <row r="2" spans="1:45" ht="20.25" customHeight="1">
      <c r="A2" s="130"/>
      <c r="B2" s="249" t="s">
        <v>1</v>
      </c>
      <c r="C2" s="249" t="s">
        <v>2</v>
      </c>
      <c r="D2" s="249" t="s">
        <v>3</v>
      </c>
      <c r="E2" s="249" t="s">
        <v>5</v>
      </c>
      <c r="F2" s="249" t="s">
        <v>6</v>
      </c>
      <c r="G2" s="249" t="s">
        <v>7</v>
      </c>
      <c r="H2" s="274" t="s">
        <v>5186</v>
      </c>
      <c r="I2" s="243" t="s">
        <v>8</v>
      </c>
      <c r="J2" s="264" t="s">
        <v>5178</v>
      </c>
      <c r="K2" s="240"/>
      <c r="L2" s="240"/>
      <c r="M2" s="241"/>
      <c r="N2" s="265" t="s">
        <v>5179</v>
      </c>
      <c r="O2" s="267" t="s">
        <v>5180</v>
      </c>
      <c r="P2" s="268"/>
      <c r="Q2" s="271" t="s">
        <v>5181</v>
      </c>
      <c r="R2" s="87" t="s">
        <v>3844</v>
      </c>
      <c r="S2" s="88">
        <v>1</v>
      </c>
      <c r="T2" s="89" t="s">
        <v>3837</v>
      </c>
      <c r="U2" s="89"/>
      <c r="V2" s="87" t="s">
        <v>3844</v>
      </c>
      <c r="W2" s="88">
        <v>2</v>
      </c>
      <c r="X2" s="89" t="s">
        <v>3837</v>
      </c>
      <c r="Y2" s="89"/>
      <c r="Z2" s="87" t="s">
        <v>3844</v>
      </c>
      <c r="AA2" s="88">
        <v>3</v>
      </c>
      <c r="AB2" s="89" t="s">
        <v>3837</v>
      </c>
      <c r="AC2" s="89"/>
      <c r="AD2" s="87" t="s">
        <v>3844</v>
      </c>
      <c r="AE2" s="88">
        <v>4</v>
      </c>
      <c r="AF2" s="89" t="s">
        <v>3837</v>
      </c>
      <c r="AG2" s="89"/>
      <c r="AH2" s="87" t="s">
        <v>3844</v>
      </c>
      <c r="AI2" s="88">
        <v>5</v>
      </c>
      <c r="AJ2" s="89" t="s">
        <v>3837</v>
      </c>
      <c r="AK2" s="89"/>
      <c r="AL2" s="87" t="s">
        <v>3844</v>
      </c>
      <c r="AM2" s="88">
        <v>6</v>
      </c>
      <c r="AN2" s="89" t="s">
        <v>3837</v>
      </c>
      <c r="AO2" s="89"/>
      <c r="AP2" s="87" t="s">
        <v>3844</v>
      </c>
      <c r="AQ2" s="88">
        <v>7</v>
      </c>
      <c r="AR2" s="89" t="s">
        <v>3837</v>
      </c>
      <c r="AS2" s="89"/>
    </row>
    <row r="3" spans="1:45" ht="20.25" customHeight="1">
      <c r="A3" s="130"/>
      <c r="B3" s="249"/>
      <c r="C3" s="249"/>
      <c r="D3" s="249"/>
      <c r="E3" s="249"/>
      <c r="F3" s="249"/>
      <c r="G3" s="249"/>
      <c r="H3" s="275"/>
      <c r="I3" s="243"/>
      <c r="J3" s="272" t="s">
        <v>5182</v>
      </c>
      <c r="K3" s="241"/>
      <c r="L3" s="272" t="s">
        <v>5183</v>
      </c>
      <c r="M3" s="241"/>
      <c r="N3" s="266"/>
      <c r="O3" s="269"/>
      <c r="P3" s="270"/>
      <c r="Q3" s="271"/>
      <c r="R3" s="90" t="s">
        <v>3845</v>
      </c>
      <c r="S3" s="91" t="s">
        <v>3839</v>
      </c>
      <c r="T3" s="92" t="s">
        <v>3845</v>
      </c>
      <c r="U3" s="93" t="s">
        <v>3839</v>
      </c>
      <c r="V3" s="90" t="s">
        <v>3845</v>
      </c>
      <c r="W3" s="91" t="s">
        <v>3839</v>
      </c>
      <c r="X3" s="92" t="s">
        <v>3845</v>
      </c>
      <c r="Y3" s="93" t="s">
        <v>3839</v>
      </c>
      <c r="Z3" s="90" t="s">
        <v>3845</v>
      </c>
      <c r="AA3" s="91" t="s">
        <v>3839</v>
      </c>
      <c r="AB3" s="92" t="s">
        <v>3845</v>
      </c>
      <c r="AC3" s="93" t="s">
        <v>3839</v>
      </c>
      <c r="AD3" s="90" t="s">
        <v>3845</v>
      </c>
      <c r="AE3" s="91" t="s">
        <v>3839</v>
      </c>
      <c r="AF3" s="92" t="s">
        <v>3845</v>
      </c>
      <c r="AG3" s="93" t="s">
        <v>3839</v>
      </c>
      <c r="AH3" s="90" t="s">
        <v>3845</v>
      </c>
      <c r="AI3" s="91" t="s">
        <v>3839</v>
      </c>
      <c r="AJ3" s="92" t="s">
        <v>3845</v>
      </c>
      <c r="AK3" s="93" t="s">
        <v>3839</v>
      </c>
      <c r="AL3" s="90" t="s">
        <v>3845</v>
      </c>
      <c r="AM3" s="91" t="s">
        <v>3839</v>
      </c>
      <c r="AN3" s="92" t="s">
        <v>3845</v>
      </c>
      <c r="AO3" s="93" t="s">
        <v>3839</v>
      </c>
      <c r="AP3" s="90" t="s">
        <v>3845</v>
      </c>
      <c r="AQ3" s="91" t="s">
        <v>3839</v>
      </c>
      <c r="AR3" s="92" t="s">
        <v>3845</v>
      </c>
      <c r="AS3" s="93" t="s">
        <v>3839</v>
      </c>
    </row>
    <row r="4" spans="1:45" ht="20.25" customHeight="1">
      <c r="A4" s="130"/>
      <c r="B4" s="250"/>
      <c r="C4" s="250"/>
      <c r="D4" s="250"/>
      <c r="E4" s="250"/>
      <c r="F4" s="250"/>
      <c r="G4" s="250"/>
      <c r="H4" s="275"/>
      <c r="I4" s="244"/>
      <c r="J4" s="207" t="s">
        <v>5184</v>
      </c>
      <c r="K4" s="207" t="s">
        <v>5185</v>
      </c>
      <c r="L4" s="207" t="s">
        <v>5184</v>
      </c>
      <c r="M4" s="207" t="s">
        <v>5185</v>
      </c>
      <c r="N4" s="266"/>
      <c r="O4" s="207" t="s">
        <v>5184</v>
      </c>
      <c r="P4" s="207" t="s">
        <v>5185</v>
      </c>
      <c r="Q4" s="271"/>
      <c r="R4" s="94" t="s">
        <v>3841</v>
      </c>
      <c r="S4" s="95" t="s">
        <v>3841</v>
      </c>
      <c r="T4" s="96" t="s">
        <v>3842</v>
      </c>
      <c r="U4" s="97" t="s">
        <v>3842</v>
      </c>
      <c r="V4" s="94" t="s">
        <v>3841</v>
      </c>
      <c r="W4" s="95" t="s">
        <v>3841</v>
      </c>
      <c r="X4" s="96" t="s">
        <v>3842</v>
      </c>
      <c r="Y4" s="97" t="s">
        <v>3842</v>
      </c>
      <c r="Z4" s="94" t="s">
        <v>3841</v>
      </c>
      <c r="AA4" s="95" t="s">
        <v>3841</v>
      </c>
      <c r="AB4" s="96" t="s">
        <v>3842</v>
      </c>
      <c r="AC4" s="97" t="s">
        <v>3842</v>
      </c>
      <c r="AD4" s="94" t="s">
        <v>3841</v>
      </c>
      <c r="AE4" s="95" t="s">
        <v>3841</v>
      </c>
      <c r="AF4" s="96" t="s">
        <v>3842</v>
      </c>
      <c r="AG4" s="97" t="s">
        <v>3842</v>
      </c>
      <c r="AH4" s="94" t="s">
        <v>3841</v>
      </c>
      <c r="AI4" s="95" t="s">
        <v>3841</v>
      </c>
      <c r="AJ4" s="96" t="s">
        <v>3842</v>
      </c>
      <c r="AK4" s="97" t="s">
        <v>3842</v>
      </c>
      <c r="AL4" s="94" t="s">
        <v>3841</v>
      </c>
      <c r="AM4" s="95" t="s">
        <v>3841</v>
      </c>
      <c r="AN4" s="96" t="s">
        <v>3842</v>
      </c>
      <c r="AO4" s="97" t="s">
        <v>3842</v>
      </c>
      <c r="AP4" s="94" t="s">
        <v>3841</v>
      </c>
      <c r="AQ4" s="95" t="s">
        <v>3841</v>
      </c>
      <c r="AR4" s="96" t="s">
        <v>3842</v>
      </c>
      <c r="AS4" s="97" t="s">
        <v>3842</v>
      </c>
    </row>
    <row r="5" spans="1:45" ht="30" customHeight="1">
      <c r="A5" s="130"/>
      <c r="B5" s="181" t="s">
        <v>4665</v>
      </c>
      <c r="C5" s="178" t="s">
        <v>4666</v>
      </c>
      <c r="D5" s="179"/>
      <c r="E5" s="179"/>
      <c r="F5" s="179"/>
      <c r="G5" s="179"/>
      <c r="H5" s="179"/>
      <c r="I5" s="177">
        <f>SUM(I6:I7)</f>
        <v>137167.35999999999</v>
      </c>
      <c r="J5" s="208"/>
      <c r="K5" s="208"/>
      <c r="L5" s="208"/>
      <c r="M5" s="208"/>
      <c r="N5" s="208"/>
      <c r="O5" s="214"/>
      <c r="P5" s="208"/>
      <c r="Q5" s="20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30" customHeight="1">
      <c r="A6" s="135">
        <v>1</v>
      </c>
      <c r="B6" s="182" t="s">
        <v>4667</v>
      </c>
      <c r="C6" s="173" t="s">
        <v>3944</v>
      </c>
      <c r="D6" s="172" t="s">
        <v>3931</v>
      </c>
      <c r="E6" s="174" t="s">
        <v>3932</v>
      </c>
      <c r="F6" s="175">
        <v>704</v>
      </c>
      <c r="G6" s="175">
        <v>147.11000000000001</v>
      </c>
      <c r="H6" s="175">
        <v>147.97999999999999</v>
      </c>
      <c r="I6" s="176">
        <f t="shared" ref="I6:I67" si="0">TRUNC(F6*G6,2)</f>
        <v>103565.44</v>
      </c>
      <c r="J6" s="210"/>
      <c r="K6" s="210"/>
      <c r="L6" s="210"/>
      <c r="M6" s="210"/>
      <c r="N6" s="210"/>
      <c r="O6" s="214">
        <f t="shared" ref="O6" si="1">IF($E6="","",SUM(F6,J6,L6))</f>
        <v>704</v>
      </c>
      <c r="P6" s="215">
        <f t="shared" ref="P6" si="2">IF($E6="","",TRUNC($G6*O6,2))</f>
        <v>103565.44</v>
      </c>
      <c r="Q6" s="215">
        <f>IF($E6="","",TRUNC($H6*O6,2))</f>
        <v>104177.92</v>
      </c>
      <c r="R6" s="98">
        <f t="shared" ref="R6:R66" si="3">IF($C6="","",$I6*S6)</f>
        <v>22294.520500000002</v>
      </c>
      <c r="S6" s="99">
        <f>IF($C6="","",'01. PLANILHA DE FISCALIZAÇÂO'!L6)</f>
        <v>0.21526988636363639</v>
      </c>
      <c r="T6" s="98">
        <f t="shared" ref="T6:T67" si="4">IF($C6="","",SUM(R6))</f>
        <v>22294.520500000002</v>
      </c>
      <c r="U6" s="99">
        <f t="shared" ref="U6:U67" si="5">IF($D6="","",T6/$I6)</f>
        <v>0.21526988636363639</v>
      </c>
      <c r="V6" s="98">
        <f t="shared" ref="V6:V67" si="6">IF($C6="","",$I6*W6)</f>
        <v>15234.417380000001</v>
      </c>
      <c r="W6" s="99">
        <f>IF($C6="","",'01. PLANILHA DE FISCALIZAÇÂO'!R6)</f>
        <v>0.14709943181818183</v>
      </c>
      <c r="X6" s="98">
        <f t="shared" ref="X6:X66" si="7">IF($C6="","",SUM(V6+T6))</f>
        <v>37528.937880000005</v>
      </c>
      <c r="Y6" s="99">
        <f t="shared" ref="Y6" si="8">IF($D6="","",X6/$I6)</f>
        <v>0.36236931818181822</v>
      </c>
      <c r="Z6" s="98">
        <f t="shared" ref="Z6:Z67" si="9">IF($C6="","",$I6*AA6)</f>
        <v>0</v>
      </c>
      <c r="AA6" s="99">
        <f>IF($C6="","",'01. PLANILHA DE FISCALIZAÇÂO'!X6)</f>
        <v>0</v>
      </c>
      <c r="AB6" s="98">
        <f t="shared" ref="AB6:AB66" si="10">IF($C6="","",SUM(Z6+X6))</f>
        <v>37528.937880000005</v>
      </c>
      <c r="AC6" s="99">
        <f t="shared" ref="AC6:AC7" si="11">IF($D6="","",AB6/$I6)</f>
        <v>0.36236931818181822</v>
      </c>
      <c r="AD6" s="98">
        <f t="shared" ref="AD6:AD67" si="12">IF($C6="","",$I6*AE6)</f>
        <v>0</v>
      </c>
      <c r="AE6" s="99">
        <f>IF($C6="","",'01. PLANILHA DE FISCALIZAÇÂO'!AD6)</f>
        <v>0</v>
      </c>
      <c r="AF6" s="98">
        <f t="shared" ref="AF6:AF65" si="13">IF($C6="","",SUM(AD6+AB6))</f>
        <v>37528.937880000005</v>
      </c>
      <c r="AG6" s="99">
        <f>IF($D6="","",AF6/$I6)</f>
        <v>0.36236931818181822</v>
      </c>
      <c r="AH6" s="98">
        <f t="shared" ref="AH6:AH67" si="14">IF($C6="","",$I6*AI6)</f>
        <v>0</v>
      </c>
      <c r="AI6" s="99">
        <f>IF($C6="","",'01. PLANILHA DE FISCALIZAÇÂO'!AJ6)</f>
        <v>0</v>
      </c>
      <c r="AJ6" s="98">
        <f t="shared" ref="AJ6:AJ66" si="15">IF($C6="","",SUM(AH6+AF6))</f>
        <v>37528.937880000005</v>
      </c>
      <c r="AK6" s="99">
        <f t="shared" ref="AK6:AK67" si="16">IF($D6="","",AJ6/$I6)</f>
        <v>0.36236931818181822</v>
      </c>
      <c r="AL6" s="98">
        <f t="shared" ref="AL6:AL67" si="17">IF($C6="","",$I6*AM6)</f>
        <v>0</v>
      </c>
      <c r="AM6" s="99">
        <f>IF($C6="","",'01. PLANILHA DE FISCALIZAÇÂO'!AP6)</f>
        <v>0</v>
      </c>
      <c r="AN6" s="98">
        <f t="shared" ref="AN6:AN66" si="18">IF($C6="","",SUM(AL6+AJ6))</f>
        <v>37528.937880000005</v>
      </c>
      <c r="AO6" s="99">
        <f>IF($D6="","",AN6/$I6)</f>
        <v>0.36236931818181822</v>
      </c>
      <c r="AP6" s="98">
        <f t="shared" ref="AP6:AP67" si="19">IF($C6="","",$I6*AQ6)</f>
        <v>0</v>
      </c>
      <c r="AQ6" s="99">
        <f>IF($C6="","",'01. PLANILHA DE FISCALIZAÇÂO'!AV6)</f>
        <v>0</v>
      </c>
      <c r="AR6" s="98">
        <f t="shared" ref="AR6:AR66" si="20">IF($C6="","",SUM(AP6+AN6))</f>
        <v>37528.937880000005</v>
      </c>
      <c r="AS6" s="99">
        <f t="shared" ref="AS6:AS66" si="21">IF($C6="","",SUM(AQ6+AO6))</f>
        <v>0.36236931818181822</v>
      </c>
    </row>
    <row r="7" spans="1:45" ht="30" customHeight="1">
      <c r="A7" s="135">
        <v>1</v>
      </c>
      <c r="B7" s="182" t="s">
        <v>4668</v>
      </c>
      <c r="C7" s="173" t="s">
        <v>3934</v>
      </c>
      <c r="D7" s="172" t="s">
        <v>3933</v>
      </c>
      <c r="E7" s="174" t="s">
        <v>3932</v>
      </c>
      <c r="F7" s="175">
        <v>704</v>
      </c>
      <c r="G7" s="175">
        <v>47.73</v>
      </c>
      <c r="H7" s="175">
        <v>48.85</v>
      </c>
      <c r="I7" s="176">
        <f t="shared" si="0"/>
        <v>33601.919999999998</v>
      </c>
      <c r="J7" s="210"/>
      <c r="K7" s="210"/>
      <c r="L7" s="210"/>
      <c r="M7" s="210"/>
      <c r="N7" s="210"/>
      <c r="O7" s="214">
        <f t="shared" ref="O7" si="22">IF($E7="","",SUM(F7,J7,L7))</f>
        <v>704</v>
      </c>
      <c r="P7" s="215">
        <f t="shared" ref="P7" si="23">IF($E7="","",TRUNC($G7*O7,2))</f>
        <v>33601.919999999998</v>
      </c>
      <c r="Q7" s="215">
        <f>IF($E7="","",TRUNC($H7*O7,2))</f>
        <v>34390.400000000001</v>
      </c>
      <c r="R7" s="98">
        <f t="shared" si="3"/>
        <v>7233.4815000000008</v>
      </c>
      <c r="S7" s="99">
        <f>IF($C7="","",'01. PLANILHA DE FISCALIZAÇÂO'!L7)</f>
        <v>0.21526988636363639</v>
      </c>
      <c r="T7" s="98">
        <f t="shared" si="4"/>
        <v>7233.4815000000008</v>
      </c>
      <c r="U7" s="99">
        <f t="shared" si="5"/>
        <v>0.21526988636363639</v>
      </c>
      <c r="V7" s="98">
        <f t="shared" si="6"/>
        <v>4942.8233399999999</v>
      </c>
      <c r="W7" s="99">
        <f>IF($C7="","",'01. PLANILHA DE FISCALIZAÇÂO'!R7)</f>
        <v>0.14709943181818183</v>
      </c>
      <c r="X7" s="98">
        <f t="shared" si="7"/>
        <v>12176.304840000001</v>
      </c>
      <c r="Y7" s="99">
        <f t="shared" ref="Y7" si="24">IF($D7="","",X7/$I7)</f>
        <v>0.36236931818181822</v>
      </c>
      <c r="Z7" s="98">
        <f t="shared" si="9"/>
        <v>0</v>
      </c>
      <c r="AA7" s="99">
        <f>IF($C7="","",'01. PLANILHA DE FISCALIZAÇÂO'!X7)</f>
        <v>0</v>
      </c>
      <c r="AB7" s="98">
        <f t="shared" si="10"/>
        <v>12176.304840000001</v>
      </c>
      <c r="AC7" s="99">
        <f t="shared" si="11"/>
        <v>0.36236931818181822</v>
      </c>
      <c r="AD7" s="98">
        <f t="shared" si="12"/>
        <v>0</v>
      </c>
      <c r="AE7" s="99">
        <f>IF($C7="","",'01. PLANILHA DE FISCALIZAÇÂO'!AD7)</f>
        <v>0</v>
      </c>
      <c r="AF7" s="98">
        <f t="shared" si="13"/>
        <v>12176.304840000001</v>
      </c>
      <c r="AG7" s="99">
        <f>IF($D7="","",AF7/$I7)</f>
        <v>0.36236931818181822</v>
      </c>
      <c r="AH7" s="98">
        <f t="shared" si="14"/>
        <v>0</v>
      </c>
      <c r="AI7" s="99">
        <f>IF($C7="","",'01. PLANILHA DE FISCALIZAÇÂO'!AJ7)</f>
        <v>0</v>
      </c>
      <c r="AJ7" s="98">
        <f t="shared" si="15"/>
        <v>12176.304840000001</v>
      </c>
      <c r="AK7" s="99">
        <f t="shared" si="16"/>
        <v>0.36236931818181822</v>
      </c>
      <c r="AL7" s="98">
        <f t="shared" si="17"/>
        <v>0</v>
      </c>
      <c r="AM7" s="99">
        <f>IF($C7="","",'01. PLANILHA DE FISCALIZAÇÂO'!AP7)</f>
        <v>0</v>
      </c>
      <c r="AN7" s="98">
        <f t="shared" si="18"/>
        <v>12176.304840000001</v>
      </c>
      <c r="AO7" s="99">
        <f>IF($D7="","",AN7/$I7)</f>
        <v>0.36236931818181822</v>
      </c>
      <c r="AP7" s="98">
        <f t="shared" si="19"/>
        <v>0</v>
      </c>
      <c r="AQ7" s="99">
        <f>IF($C7="","",'01. PLANILHA DE FISCALIZAÇÂO'!AV7)</f>
        <v>0</v>
      </c>
      <c r="AR7" s="98">
        <f t="shared" si="20"/>
        <v>12176.304840000001</v>
      </c>
      <c r="AS7" s="99">
        <f t="shared" si="21"/>
        <v>0.36236931818181822</v>
      </c>
    </row>
    <row r="8" spans="1:45" ht="30" customHeight="1">
      <c r="A8" s="135"/>
      <c r="B8" s="181" t="s">
        <v>4669</v>
      </c>
      <c r="C8" s="178" t="s">
        <v>4670</v>
      </c>
      <c r="D8" s="179"/>
      <c r="E8" s="179"/>
      <c r="F8" s="179"/>
      <c r="G8" s="179"/>
      <c r="H8" s="179"/>
      <c r="I8" s="177">
        <f>SUM(I9:I11)</f>
        <v>18342.39</v>
      </c>
      <c r="J8" s="211"/>
      <c r="K8" s="211"/>
      <c r="L8" s="211"/>
      <c r="M8" s="211"/>
      <c r="N8" s="211"/>
      <c r="O8" s="211"/>
      <c r="P8" s="211"/>
      <c r="Q8" s="212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</row>
    <row r="9" spans="1:45" ht="30" customHeight="1">
      <c r="A9" s="135">
        <v>2</v>
      </c>
      <c r="B9" s="182" t="s">
        <v>4671</v>
      </c>
      <c r="C9" s="173" t="s">
        <v>3935</v>
      </c>
      <c r="D9" s="172" t="s">
        <v>3936</v>
      </c>
      <c r="E9" s="174" t="s">
        <v>3937</v>
      </c>
      <c r="F9" s="175">
        <v>64.28</v>
      </c>
      <c r="G9" s="175">
        <v>52.97</v>
      </c>
      <c r="H9" s="175">
        <v>65.59</v>
      </c>
      <c r="I9" s="176">
        <f t="shared" si="0"/>
        <v>3404.91</v>
      </c>
      <c r="J9" s="210"/>
      <c r="K9" s="210"/>
      <c r="L9" s="210"/>
      <c r="M9" s="210"/>
      <c r="N9" s="210"/>
      <c r="O9" s="214">
        <f t="shared" ref="O9:O11" si="25">IF($E9="","",SUM(F9,J9,L9))</f>
        <v>64.28</v>
      </c>
      <c r="P9" s="215">
        <f t="shared" ref="P9:P11" si="26">IF($E9="","",TRUNC($G9*O9,2))</f>
        <v>3404.91</v>
      </c>
      <c r="Q9" s="215">
        <f t="shared" ref="Q9:Q11" si="27">IF($E9="","",TRUNC($H9*O9,2))</f>
        <v>4216.12</v>
      </c>
      <c r="R9" s="98">
        <f t="shared" si="3"/>
        <v>3404.91</v>
      </c>
      <c r="S9" s="99">
        <f>IF($C9="","",'01. PLANILHA DE FISCALIZAÇÂO'!L9)</f>
        <v>1</v>
      </c>
      <c r="T9" s="98">
        <f t="shared" si="4"/>
        <v>3404.91</v>
      </c>
      <c r="U9" s="99">
        <f t="shared" si="5"/>
        <v>1</v>
      </c>
      <c r="V9" s="98">
        <f t="shared" si="6"/>
        <v>0</v>
      </c>
      <c r="W9" s="99">
        <f>IF($C9="","",'01. PLANILHA DE FISCALIZAÇÂO'!R9)</f>
        <v>0</v>
      </c>
      <c r="X9" s="98">
        <f t="shared" si="7"/>
        <v>3404.91</v>
      </c>
      <c r="Y9" s="99">
        <f t="shared" ref="Y9" si="28">IF($D9="","",X9/$I9)</f>
        <v>1</v>
      </c>
      <c r="Z9" s="98">
        <f t="shared" si="9"/>
        <v>0</v>
      </c>
      <c r="AA9" s="99">
        <f>IF($C9="","",'01. PLANILHA DE FISCALIZAÇÂO'!X9)</f>
        <v>0</v>
      </c>
      <c r="AB9" s="98">
        <f t="shared" si="10"/>
        <v>3404.91</v>
      </c>
      <c r="AC9" s="99">
        <f t="shared" ref="AC9:AC11" si="29">IF($D9="","",AB9/$I9)</f>
        <v>1</v>
      </c>
      <c r="AD9" s="98">
        <f t="shared" si="12"/>
        <v>0</v>
      </c>
      <c r="AE9" s="99">
        <f>IF($C9="","",'01. PLANILHA DE FISCALIZAÇÂO'!AD9)</f>
        <v>0</v>
      </c>
      <c r="AF9" s="98">
        <f t="shared" si="13"/>
        <v>3404.91</v>
      </c>
      <c r="AG9" s="99">
        <f>IF($D9="","",AF9/$I9)</f>
        <v>1</v>
      </c>
      <c r="AH9" s="98">
        <f t="shared" si="14"/>
        <v>0</v>
      </c>
      <c r="AI9" s="99">
        <f>IF($C9="","",'01. PLANILHA DE FISCALIZAÇÂO'!AJ9)</f>
        <v>0</v>
      </c>
      <c r="AJ9" s="98">
        <f t="shared" si="15"/>
        <v>3404.91</v>
      </c>
      <c r="AK9" s="99">
        <f t="shared" si="16"/>
        <v>1</v>
      </c>
      <c r="AL9" s="98">
        <f t="shared" si="17"/>
        <v>0</v>
      </c>
      <c r="AM9" s="99">
        <f>IF($C9="","",'01. PLANILHA DE FISCALIZAÇÂO'!AP9)</f>
        <v>0</v>
      </c>
      <c r="AN9" s="98">
        <f t="shared" si="18"/>
        <v>3404.91</v>
      </c>
      <c r="AO9" s="99">
        <f>IF($D9="","",AN9/$I9)</f>
        <v>1</v>
      </c>
      <c r="AP9" s="98">
        <f t="shared" si="19"/>
        <v>0</v>
      </c>
      <c r="AQ9" s="99">
        <f>IF($C9="","",'01. PLANILHA DE FISCALIZAÇÂO'!AV9)</f>
        <v>0</v>
      </c>
      <c r="AR9" s="98">
        <f t="shared" si="20"/>
        <v>3404.91</v>
      </c>
      <c r="AS9" s="99">
        <f t="shared" si="21"/>
        <v>1</v>
      </c>
    </row>
    <row r="10" spans="1:45" ht="30" customHeight="1">
      <c r="A10" s="135">
        <v>2</v>
      </c>
      <c r="B10" s="182" t="s">
        <v>4672</v>
      </c>
      <c r="C10" s="173" t="s">
        <v>3938</v>
      </c>
      <c r="D10" s="172" t="s">
        <v>3939</v>
      </c>
      <c r="E10" s="174" t="s">
        <v>3940</v>
      </c>
      <c r="F10" s="175">
        <v>4.8</v>
      </c>
      <c r="G10" s="175">
        <v>108.2</v>
      </c>
      <c r="H10" s="175">
        <v>151.93</v>
      </c>
      <c r="I10" s="176">
        <f t="shared" si="0"/>
        <v>519.36</v>
      </c>
      <c r="J10" s="210"/>
      <c r="K10" s="210"/>
      <c r="L10" s="210"/>
      <c r="M10" s="210"/>
      <c r="N10" s="210"/>
      <c r="O10" s="214">
        <f t="shared" si="25"/>
        <v>4.8</v>
      </c>
      <c r="P10" s="215">
        <f t="shared" si="26"/>
        <v>519.36</v>
      </c>
      <c r="Q10" s="215">
        <f t="shared" si="27"/>
        <v>729.26</v>
      </c>
      <c r="R10" s="98">
        <f t="shared" si="3"/>
        <v>389.52</v>
      </c>
      <c r="S10" s="99">
        <f>IF($C10="","",'01. PLANILHA DE FISCALIZAÇÂO'!L10)</f>
        <v>0.75</v>
      </c>
      <c r="T10" s="98">
        <f t="shared" si="4"/>
        <v>389.52</v>
      </c>
      <c r="U10" s="99">
        <f t="shared" si="5"/>
        <v>0.75</v>
      </c>
      <c r="V10" s="98">
        <f t="shared" si="6"/>
        <v>0</v>
      </c>
      <c r="W10" s="99">
        <f>IF($C10="","",'01. PLANILHA DE FISCALIZAÇÂO'!R10)</f>
        <v>0</v>
      </c>
      <c r="X10" s="98">
        <f t="shared" si="7"/>
        <v>389.52</v>
      </c>
      <c r="Y10" s="99">
        <f t="shared" ref="Y10" si="30">IF($D10="","",X10/$I10)</f>
        <v>0.75</v>
      </c>
      <c r="Z10" s="98">
        <f t="shared" si="9"/>
        <v>0</v>
      </c>
      <c r="AA10" s="99">
        <f>IF($C10="","",'01. PLANILHA DE FISCALIZAÇÂO'!X10)</f>
        <v>0</v>
      </c>
      <c r="AB10" s="98">
        <f t="shared" si="10"/>
        <v>389.52</v>
      </c>
      <c r="AC10" s="99">
        <f t="shared" si="29"/>
        <v>0.75</v>
      </c>
      <c r="AD10" s="98">
        <f t="shared" si="12"/>
        <v>0</v>
      </c>
      <c r="AE10" s="99">
        <f>IF($C10="","",'01. PLANILHA DE FISCALIZAÇÂO'!AD10)</f>
        <v>0</v>
      </c>
      <c r="AF10" s="98">
        <f t="shared" si="13"/>
        <v>389.52</v>
      </c>
      <c r="AG10" s="99">
        <f>IF($D10="","",AF10/$I10)</f>
        <v>0.75</v>
      </c>
      <c r="AH10" s="98">
        <f t="shared" si="14"/>
        <v>0</v>
      </c>
      <c r="AI10" s="99">
        <f>IF($C10="","",'01. PLANILHA DE FISCALIZAÇÂO'!AJ10)</f>
        <v>0</v>
      </c>
      <c r="AJ10" s="98">
        <f t="shared" si="15"/>
        <v>389.52</v>
      </c>
      <c r="AK10" s="99">
        <f t="shared" si="16"/>
        <v>0.75</v>
      </c>
      <c r="AL10" s="98">
        <f t="shared" si="17"/>
        <v>0</v>
      </c>
      <c r="AM10" s="99">
        <f>IF($C10="","",'01. PLANILHA DE FISCALIZAÇÂO'!AP10)</f>
        <v>0</v>
      </c>
      <c r="AN10" s="98">
        <f t="shared" si="18"/>
        <v>389.52</v>
      </c>
      <c r="AO10" s="99">
        <f>IF($D10="","",AN10/$I10)</f>
        <v>0.75</v>
      </c>
      <c r="AP10" s="98">
        <f t="shared" si="19"/>
        <v>0</v>
      </c>
      <c r="AQ10" s="99">
        <f>IF($C10="","",'01. PLANILHA DE FISCALIZAÇÂO'!AV10)</f>
        <v>0</v>
      </c>
      <c r="AR10" s="98">
        <f t="shared" si="20"/>
        <v>389.52</v>
      </c>
      <c r="AS10" s="99">
        <f t="shared" si="21"/>
        <v>0.75</v>
      </c>
    </row>
    <row r="11" spans="1:45" ht="30" customHeight="1">
      <c r="A11" s="135">
        <v>2</v>
      </c>
      <c r="B11" s="182" t="s">
        <v>4673</v>
      </c>
      <c r="C11" s="173" t="s">
        <v>3941</v>
      </c>
      <c r="D11" s="172" t="s">
        <v>3942</v>
      </c>
      <c r="E11" s="174" t="s">
        <v>3943</v>
      </c>
      <c r="F11" s="175">
        <v>166.05</v>
      </c>
      <c r="G11" s="175">
        <v>86.83</v>
      </c>
      <c r="H11" s="175">
        <v>121.23</v>
      </c>
      <c r="I11" s="176">
        <f t="shared" si="0"/>
        <v>14418.12</v>
      </c>
      <c r="J11" s="210"/>
      <c r="K11" s="210"/>
      <c r="L11" s="210"/>
      <c r="M11" s="210"/>
      <c r="N11" s="210"/>
      <c r="O11" s="214">
        <f t="shared" si="25"/>
        <v>166.05</v>
      </c>
      <c r="P11" s="215">
        <f t="shared" si="26"/>
        <v>14418.12</v>
      </c>
      <c r="Q11" s="215">
        <f t="shared" si="27"/>
        <v>20130.240000000002</v>
      </c>
      <c r="R11" s="98">
        <f t="shared" si="3"/>
        <v>7113.1996899728993</v>
      </c>
      <c r="S11" s="99">
        <f>IF($C11="","",'01. PLANILHA DE FISCALIZAÇÂO'!L11)</f>
        <v>0.49335140018066842</v>
      </c>
      <c r="T11" s="98">
        <f t="shared" si="4"/>
        <v>7113.1996899728993</v>
      </c>
      <c r="U11" s="99">
        <f t="shared" si="5"/>
        <v>0.49335140018066842</v>
      </c>
      <c r="V11" s="98">
        <f t="shared" si="6"/>
        <v>0</v>
      </c>
      <c r="W11" s="99">
        <f>IF($C11="","",'01. PLANILHA DE FISCALIZAÇÂO'!R11)</f>
        <v>0</v>
      </c>
      <c r="X11" s="98">
        <f t="shared" si="7"/>
        <v>7113.1996899728993</v>
      </c>
      <c r="Y11" s="99">
        <f t="shared" ref="Y11" si="31">IF($D11="","",X11/$I11)</f>
        <v>0.49335140018066842</v>
      </c>
      <c r="Z11" s="98">
        <f t="shared" si="9"/>
        <v>0</v>
      </c>
      <c r="AA11" s="99">
        <f>IF($C11="","",'01. PLANILHA DE FISCALIZAÇÂO'!X11)</f>
        <v>0</v>
      </c>
      <c r="AB11" s="98">
        <f t="shared" si="10"/>
        <v>7113.1996899728993</v>
      </c>
      <c r="AC11" s="99">
        <f t="shared" si="29"/>
        <v>0.49335140018066842</v>
      </c>
      <c r="AD11" s="98">
        <f t="shared" si="12"/>
        <v>0</v>
      </c>
      <c r="AE11" s="99">
        <f>IF($C11="","",'01. PLANILHA DE FISCALIZAÇÂO'!AD11)</f>
        <v>0</v>
      </c>
      <c r="AF11" s="98">
        <f t="shared" si="13"/>
        <v>7113.1996899728993</v>
      </c>
      <c r="AG11" s="99">
        <f>IF($D11="","",AF11/$I11)</f>
        <v>0.49335140018066842</v>
      </c>
      <c r="AH11" s="98">
        <f t="shared" si="14"/>
        <v>0</v>
      </c>
      <c r="AI11" s="99">
        <f>IF($C11="","",'01. PLANILHA DE FISCALIZAÇÂO'!AJ11)</f>
        <v>0</v>
      </c>
      <c r="AJ11" s="98">
        <f t="shared" si="15"/>
        <v>7113.1996899728993</v>
      </c>
      <c r="AK11" s="99">
        <f t="shared" si="16"/>
        <v>0.49335140018066842</v>
      </c>
      <c r="AL11" s="98">
        <f t="shared" si="17"/>
        <v>0</v>
      </c>
      <c r="AM11" s="99">
        <f>IF($C11="","",'01. PLANILHA DE FISCALIZAÇÂO'!AP11)</f>
        <v>0</v>
      </c>
      <c r="AN11" s="98">
        <f t="shared" si="18"/>
        <v>7113.1996899728993</v>
      </c>
      <c r="AO11" s="99">
        <f>IF($D11="","",AN11/$I11)</f>
        <v>0.49335140018066842</v>
      </c>
      <c r="AP11" s="98">
        <f t="shared" si="19"/>
        <v>0</v>
      </c>
      <c r="AQ11" s="99">
        <f>IF($C11="","",'01. PLANILHA DE FISCALIZAÇÂO'!AV11)</f>
        <v>0</v>
      </c>
      <c r="AR11" s="98">
        <f t="shared" si="20"/>
        <v>7113.1996899728993</v>
      </c>
      <c r="AS11" s="99">
        <f t="shared" si="21"/>
        <v>0.49335140018066842</v>
      </c>
    </row>
    <row r="12" spans="1:45" ht="30" customHeight="1">
      <c r="A12" s="135"/>
      <c r="B12" s="181" t="s">
        <v>4674</v>
      </c>
      <c r="C12" s="178" t="s">
        <v>4675</v>
      </c>
      <c r="D12" s="179"/>
      <c r="E12" s="179"/>
      <c r="F12" s="179"/>
      <c r="G12" s="179"/>
      <c r="H12" s="179"/>
      <c r="I12" s="177">
        <f>SUM(I13:I32)</f>
        <v>32172.289999999997</v>
      </c>
      <c r="J12" s="211"/>
      <c r="K12" s="211"/>
      <c r="L12" s="211"/>
      <c r="M12" s="211"/>
      <c r="N12" s="211"/>
      <c r="O12" s="211"/>
      <c r="P12" s="211"/>
      <c r="Q12" s="212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</row>
    <row r="13" spans="1:45" ht="30" customHeight="1">
      <c r="A13" s="135">
        <v>3</v>
      </c>
      <c r="B13" s="182" t="s">
        <v>4676</v>
      </c>
      <c r="C13" s="173" t="s">
        <v>3945</v>
      </c>
      <c r="D13" s="172" t="s">
        <v>3946</v>
      </c>
      <c r="E13" s="174" t="s">
        <v>3947</v>
      </c>
      <c r="F13" s="175">
        <v>8.86</v>
      </c>
      <c r="G13" s="175">
        <v>64.95</v>
      </c>
      <c r="H13" s="175">
        <v>74.16</v>
      </c>
      <c r="I13" s="176">
        <f t="shared" si="0"/>
        <v>575.45000000000005</v>
      </c>
      <c r="J13" s="210"/>
      <c r="K13" s="210"/>
      <c r="L13" s="210"/>
      <c r="M13" s="210"/>
      <c r="N13" s="210"/>
      <c r="O13" s="214">
        <f t="shared" ref="O13:O32" si="32">IF($E13="","",SUM(F13,J13,L13))</f>
        <v>8.86</v>
      </c>
      <c r="P13" s="215">
        <f t="shared" ref="P13:P32" si="33">IF($E13="","",TRUNC($G13*O13,2))</f>
        <v>575.45000000000005</v>
      </c>
      <c r="Q13" s="215">
        <f t="shared" ref="Q13:Q32" si="34">IF($E13="","",TRUNC($H13*O13,2))</f>
        <v>657.05</v>
      </c>
      <c r="R13" s="98">
        <f t="shared" si="3"/>
        <v>458.54142212189623</v>
      </c>
      <c r="S13" s="99">
        <f>IF($C13="","",'01. PLANILHA DE FISCALIZAÇÂO'!L13)</f>
        <v>0.79683972911963885</v>
      </c>
      <c r="T13" s="98">
        <f t="shared" si="4"/>
        <v>458.54142212189623</v>
      </c>
      <c r="U13" s="99">
        <f t="shared" si="5"/>
        <v>0.79683972911963885</v>
      </c>
      <c r="V13" s="98">
        <f t="shared" si="6"/>
        <v>116.90857787810387</v>
      </c>
      <c r="W13" s="99">
        <f>IF($C13="","",'01. PLANILHA DE FISCALIZAÇÂO'!R13)</f>
        <v>0.2031602708803612</v>
      </c>
      <c r="X13" s="98">
        <f t="shared" si="7"/>
        <v>575.45000000000005</v>
      </c>
      <c r="Y13" s="99">
        <f t="shared" ref="Y13" si="35">IF($D13="","",X13/$I13)</f>
        <v>1</v>
      </c>
      <c r="Z13" s="98">
        <f t="shared" si="9"/>
        <v>0</v>
      </c>
      <c r="AA13" s="99">
        <f>IF($C13="","",'01. PLANILHA DE FISCALIZAÇÂO'!X13)</f>
        <v>0</v>
      </c>
      <c r="AB13" s="98">
        <f t="shared" si="10"/>
        <v>575.45000000000005</v>
      </c>
      <c r="AC13" s="99">
        <f t="shared" ref="AC13:AC17" si="36">IF($D13="","",AB13/$I13)</f>
        <v>1</v>
      </c>
      <c r="AD13" s="98">
        <f t="shared" si="12"/>
        <v>0</v>
      </c>
      <c r="AE13" s="99">
        <f>IF($C13="","",'01. PLANILHA DE FISCALIZAÇÂO'!AD13)</f>
        <v>0</v>
      </c>
      <c r="AF13" s="98">
        <f t="shared" si="13"/>
        <v>575.45000000000005</v>
      </c>
      <c r="AG13" s="99">
        <f t="shared" ref="AG13:AG19" si="37">IF($D13="","",AF13/$I13)</f>
        <v>1</v>
      </c>
      <c r="AH13" s="98">
        <f t="shared" si="14"/>
        <v>0</v>
      </c>
      <c r="AI13" s="99">
        <f>IF($C13="","",'01. PLANILHA DE FISCALIZAÇÂO'!AJ13)</f>
        <v>0</v>
      </c>
      <c r="AJ13" s="98">
        <f t="shared" si="15"/>
        <v>575.45000000000005</v>
      </c>
      <c r="AK13" s="99">
        <f t="shared" si="16"/>
        <v>1</v>
      </c>
      <c r="AL13" s="98">
        <f t="shared" si="17"/>
        <v>0</v>
      </c>
      <c r="AM13" s="99">
        <f>IF($C13="","",'01. PLANILHA DE FISCALIZAÇÂO'!AP13)</f>
        <v>0</v>
      </c>
      <c r="AN13" s="98">
        <f t="shared" si="18"/>
        <v>575.45000000000005</v>
      </c>
      <c r="AO13" s="99">
        <f t="shared" ref="AO13:AO19" si="38">IF($D13="","",AN13/$I13)</f>
        <v>1</v>
      </c>
      <c r="AP13" s="98">
        <f t="shared" si="19"/>
        <v>0</v>
      </c>
      <c r="AQ13" s="99">
        <f>IF($C13="","",'01. PLANILHA DE FISCALIZAÇÂO'!AV13)</f>
        <v>0</v>
      </c>
      <c r="AR13" s="98">
        <f t="shared" si="20"/>
        <v>575.45000000000005</v>
      </c>
      <c r="AS13" s="99">
        <f t="shared" si="21"/>
        <v>1</v>
      </c>
    </row>
    <row r="14" spans="1:45" ht="30" customHeight="1">
      <c r="A14" s="135">
        <v>3</v>
      </c>
      <c r="B14" s="182" t="s">
        <v>4677</v>
      </c>
      <c r="C14" s="173" t="s">
        <v>3948</v>
      </c>
      <c r="D14" s="172" t="s">
        <v>3949</v>
      </c>
      <c r="E14" s="174" t="s">
        <v>3943</v>
      </c>
      <c r="F14" s="175">
        <v>56.92</v>
      </c>
      <c r="G14" s="175">
        <v>2.2799999999999998</v>
      </c>
      <c r="H14" s="175">
        <v>2.59</v>
      </c>
      <c r="I14" s="176">
        <f t="shared" si="0"/>
        <v>129.77000000000001</v>
      </c>
      <c r="J14" s="210"/>
      <c r="K14" s="210"/>
      <c r="L14" s="210"/>
      <c r="M14" s="210"/>
      <c r="N14" s="210"/>
      <c r="O14" s="214">
        <f t="shared" si="32"/>
        <v>56.92</v>
      </c>
      <c r="P14" s="215">
        <f t="shared" si="33"/>
        <v>129.77000000000001</v>
      </c>
      <c r="Q14" s="215">
        <f t="shared" si="34"/>
        <v>147.41999999999999</v>
      </c>
      <c r="R14" s="98">
        <f t="shared" si="3"/>
        <v>129.77000000000001</v>
      </c>
      <c r="S14" s="99">
        <f>IF($C14="","",'01. PLANILHA DE FISCALIZAÇÂO'!L14)</f>
        <v>1</v>
      </c>
      <c r="T14" s="98">
        <f t="shared" si="4"/>
        <v>129.77000000000001</v>
      </c>
      <c r="U14" s="99">
        <f t="shared" si="5"/>
        <v>1</v>
      </c>
      <c r="V14" s="98">
        <f t="shared" si="6"/>
        <v>0</v>
      </c>
      <c r="W14" s="99">
        <f>IF($C14="","",'01. PLANILHA DE FISCALIZAÇÂO'!R14)</f>
        <v>0</v>
      </c>
      <c r="X14" s="98">
        <f t="shared" si="7"/>
        <v>129.77000000000001</v>
      </c>
      <c r="Y14" s="99">
        <f t="shared" ref="Y14" si="39">IF($D14="","",X14/$I14)</f>
        <v>1</v>
      </c>
      <c r="Z14" s="98">
        <f t="shared" si="9"/>
        <v>0</v>
      </c>
      <c r="AA14" s="99">
        <f>IF($C14="","",'01. PLANILHA DE FISCALIZAÇÂO'!X14)</f>
        <v>0</v>
      </c>
      <c r="AB14" s="98">
        <f t="shared" si="10"/>
        <v>129.77000000000001</v>
      </c>
      <c r="AC14" s="99">
        <f t="shared" si="36"/>
        <v>1</v>
      </c>
      <c r="AD14" s="98">
        <f t="shared" si="12"/>
        <v>0</v>
      </c>
      <c r="AE14" s="99">
        <f>IF($C14="","",'01. PLANILHA DE FISCALIZAÇÂO'!AD14)</f>
        <v>0</v>
      </c>
      <c r="AF14" s="98">
        <f t="shared" si="13"/>
        <v>129.77000000000001</v>
      </c>
      <c r="AG14" s="99">
        <f t="shared" si="37"/>
        <v>1</v>
      </c>
      <c r="AH14" s="98">
        <f t="shared" si="14"/>
        <v>0</v>
      </c>
      <c r="AI14" s="99">
        <f>IF($C14="","",'01. PLANILHA DE FISCALIZAÇÂO'!AJ14)</f>
        <v>0</v>
      </c>
      <c r="AJ14" s="98">
        <f t="shared" si="15"/>
        <v>129.77000000000001</v>
      </c>
      <c r="AK14" s="99">
        <f t="shared" si="16"/>
        <v>1</v>
      </c>
      <c r="AL14" s="98">
        <f t="shared" si="17"/>
        <v>0</v>
      </c>
      <c r="AM14" s="99">
        <f>IF($C14="","",'01. PLANILHA DE FISCALIZAÇÂO'!AP14)</f>
        <v>0</v>
      </c>
      <c r="AN14" s="98">
        <f t="shared" si="18"/>
        <v>129.77000000000001</v>
      </c>
      <c r="AO14" s="99">
        <f t="shared" si="38"/>
        <v>1</v>
      </c>
      <c r="AP14" s="98">
        <f t="shared" si="19"/>
        <v>0</v>
      </c>
      <c r="AQ14" s="99">
        <f>IF($C14="","",'01. PLANILHA DE FISCALIZAÇÂO'!AV14)</f>
        <v>0</v>
      </c>
      <c r="AR14" s="98">
        <f t="shared" si="20"/>
        <v>129.77000000000001</v>
      </c>
      <c r="AS14" s="99">
        <f t="shared" si="21"/>
        <v>1</v>
      </c>
    </row>
    <row r="15" spans="1:45" ht="30" customHeight="1">
      <c r="A15" s="135">
        <v>3</v>
      </c>
      <c r="B15" s="182" t="s">
        <v>4678</v>
      </c>
      <c r="C15" s="173" t="s">
        <v>3950</v>
      </c>
      <c r="D15" s="172" t="s">
        <v>3951</v>
      </c>
      <c r="E15" s="174" t="s">
        <v>3952</v>
      </c>
      <c r="F15" s="175">
        <v>77723.44</v>
      </c>
      <c r="G15" s="175">
        <v>0.3</v>
      </c>
      <c r="H15" s="175">
        <v>0.46</v>
      </c>
      <c r="I15" s="176">
        <f t="shared" si="0"/>
        <v>23317.03</v>
      </c>
      <c r="J15" s="210"/>
      <c r="K15" s="210"/>
      <c r="L15" s="210"/>
      <c r="M15" s="210"/>
      <c r="N15" s="210"/>
      <c r="O15" s="214">
        <f t="shared" si="32"/>
        <v>77723.44</v>
      </c>
      <c r="P15" s="215">
        <f t="shared" si="33"/>
        <v>23317.03</v>
      </c>
      <c r="Q15" s="215">
        <f t="shared" si="34"/>
        <v>35752.78</v>
      </c>
      <c r="R15" s="98">
        <f t="shared" si="3"/>
        <v>11644.169001230515</v>
      </c>
      <c r="S15" s="99">
        <f>IF($C15="","",'01. PLANILHA DE FISCALIZAÇÂO'!L15)</f>
        <v>0.4993847415914684</v>
      </c>
      <c r="T15" s="98">
        <f t="shared" si="4"/>
        <v>11644.169001230515</v>
      </c>
      <c r="U15" s="99">
        <f t="shared" si="5"/>
        <v>0.4993847415914684</v>
      </c>
      <c r="V15" s="98">
        <f t="shared" si="6"/>
        <v>2807.0337592288761</v>
      </c>
      <c r="W15" s="99">
        <f>IF($C15="","",'01. PLANILHA DE FISCALIZAÇÂO'!R15)</f>
        <v>0.12038556193601313</v>
      </c>
      <c r="X15" s="98">
        <f t="shared" si="7"/>
        <v>14451.202760459391</v>
      </c>
      <c r="Y15" s="99">
        <f t="shared" ref="Y15" si="40">IF($D15="","",X15/$I15)</f>
        <v>0.61977030352748153</v>
      </c>
      <c r="Z15" s="98">
        <f t="shared" si="9"/>
        <v>0</v>
      </c>
      <c r="AA15" s="99">
        <f>IF($C15="","",'01. PLANILHA DE FISCALIZAÇÂO'!X15)</f>
        <v>0</v>
      </c>
      <c r="AB15" s="98">
        <f t="shared" si="10"/>
        <v>14451.202760459391</v>
      </c>
      <c r="AC15" s="99">
        <f t="shared" si="36"/>
        <v>0.61977030352748153</v>
      </c>
      <c r="AD15" s="98">
        <f t="shared" si="12"/>
        <v>0</v>
      </c>
      <c r="AE15" s="99">
        <f>IF($C15="","",'01. PLANILHA DE FISCALIZAÇÂO'!AD15)</f>
        <v>0</v>
      </c>
      <c r="AF15" s="98">
        <f t="shared" si="13"/>
        <v>14451.202760459391</v>
      </c>
      <c r="AG15" s="99">
        <f t="shared" si="37"/>
        <v>0.61977030352748153</v>
      </c>
      <c r="AH15" s="98">
        <f t="shared" si="14"/>
        <v>0</v>
      </c>
      <c r="AI15" s="99">
        <f>IF($C15="","",'01. PLANILHA DE FISCALIZAÇÂO'!AJ15)</f>
        <v>0</v>
      </c>
      <c r="AJ15" s="98">
        <f t="shared" si="15"/>
        <v>14451.202760459391</v>
      </c>
      <c r="AK15" s="99">
        <f t="shared" si="16"/>
        <v>0.61977030352748153</v>
      </c>
      <c r="AL15" s="98">
        <f t="shared" si="17"/>
        <v>0</v>
      </c>
      <c r="AM15" s="99">
        <f>IF($C15="","",'01. PLANILHA DE FISCALIZAÇÂO'!AP15)</f>
        <v>0</v>
      </c>
      <c r="AN15" s="98">
        <f t="shared" si="18"/>
        <v>14451.202760459391</v>
      </c>
      <c r="AO15" s="99">
        <f t="shared" si="38"/>
        <v>0.61977030352748153</v>
      </c>
      <c r="AP15" s="98">
        <f t="shared" si="19"/>
        <v>0</v>
      </c>
      <c r="AQ15" s="99">
        <f>IF($C15="","",'01. PLANILHA DE FISCALIZAÇÂO'!AV15)</f>
        <v>0</v>
      </c>
      <c r="AR15" s="98">
        <f t="shared" si="20"/>
        <v>14451.202760459391</v>
      </c>
      <c r="AS15" s="99">
        <f t="shared" si="21"/>
        <v>0.61977030352748153</v>
      </c>
    </row>
    <row r="16" spans="1:45" ht="30" customHeight="1">
      <c r="A16" s="135">
        <v>3</v>
      </c>
      <c r="B16" s="182" t="s">
        <v>4679</v>
      </c>
      <c r="C16" s="173" t="s">
        <v>3953</v>
      </c>
      <c r="D16" s="172" t="s">
        <v>3954</v>
      </c>
      <c r="E16" s="174" t="s">
        <v>3955</v>
      </c>
      <c r="F16" s="175">
        <v>175.54</v>
      </c>
      <c r="G16" s="175">
        <v>2.0699999999999998</v>
      </c>
      <c r="H16" s="175">
        <v>2.88</v>
      </c>
      <c r="I16" s="176">
        <f t="shared" si="0"/>
        <v>363.36</v>
      </c>
      <c r="J16" s="210"/>
      <c r="K16" s="210"/>
      <c r="L16" s="210"/>
      <c r="M16" s="210"/>
      <c r="N16" s="210"/>
      <c r="O16" s="214">
        <f t="shared" si="32"/>
        <v>175.54</v>
      </c>
      <c r="P16" s="215">
        <f t="shared" si="33"/>
        <v>363.36</v>
      </c>
      <c r="Q16" s="215">
        <f t="shared" si="34"/>
        <v>505.55</v>
      </c>
      <c r="R16" s="98">
        <f t="shared" si="3"/>
        <v>181.45230488777489</v>
      </c>
      <c r="S16" s="99">
        <f>IF($C16="","",'01. PLANILHA DE FISCALIZAÇÂO'!L16)</f>
        <v>0.49937336219665041</v>
      </c>
      <c r="T16" s="98">
        <f t="shared" si="4"/>
        <v>181.45230488777489</v>
      </c>
      <c r="U16" s="99">
        <f t="shared" si="5"/>
        <v>0.49937336219665035</v>
      </c>
      <c r="V16" s="98">
        <f t="shared" si="6"/>
        <v>43.742301014013904</v>
      </c>
      <c r="W16" s="99">
        <f>IF($C16="","",'01. PLANILHA DE FISCALIZAÇÂO'!R16)</f>
        <v>0.12038281873077362</v>
      </c>
      <c r="X16" s="98">
        <f t="shared" si="7"/>
        <v>225.1946059017888</v>
      </c>
      <c r="Y16" s="99">
        <f t="shared" ref="Y16" si="41">IF($D16="","",X16/$I16)</f>
        <v>0.61975618092742402</v>
      </c>
      <c r="Z16" s="98">
        <f t="shared" si="9"/>
        <v>0</v>
      </c>
      <c r="AA16" s="99">
        <f>IF($C16="","",'01. PLANILHA DE FISCALIZAÇÂO'!X16)</f>
        <v>0</v>
      </c>
      <c r="AB16" s="98">
        <f t="shared" si="10"/>
        <v>225.1946059017888</v>
      </c>
      <c r="AC16" s="99">
        <f t="shared" si="36"/>
        <v>0.61975618092742402</v>
      </c>
      <c r="AD16" s="98">
        <f t="shared" si="12"/>
        <v>0</v>
      </c>
      <c r="AE16" s="99">
        <f>IF($C16="","",'01. PLANILHA DE FISCALIZAÇÂO'!AD16)</f>
        <v>0</v>
      </c>
      <c r="AF16" s="98">
        <f t="shared" si="13"/>
        <v>225.1946059017888</v>
      </c>
      <c r="AG16" s="99">
        <f t="shared" si="37"/>
        <v>0.61975618092742402</v>
      </c>
      <c r="AH16" s="98">
        <f t="shared" si="14"/>
        <v>0</v>
      </c>
      <c r="AI16" s="99">
        <f>IF($C16="","",'01. PLANILHA DE FISCALIZAÇÂO'!AJ16)</f>
        <v>0</v>
      </c>
      <c r="AJ16" s="98">
        <f t="shared" si="15"/>
        <v>225.1946059017888</v>
      </c>
      <c r="AK16" s="99">
        <f t="shared" si="16"/>
        <v>0.61975618092742402</v>
      </c>
      <c r="AL16" s="98">
        <f t="shared" si="17"/>
        <v>0</v>
      </c>
      <c r="AM16" s="99">
        <f>IF($C16="","",'01. PLANILHA DE FISCALIZAÇÂO'!AP16)</f>
        <v>0</v>
      </c>
      <c r="AN16" s="98">
        <f t="shared" si="18"/>
        <v>225.1946059017888</v>
      </c>
      <c r="AO16" s="99">
        <f t="shared" si="38"/>
        <v>0.61975618092742402</v>
      </c>
      <c r="AP16" s="98">
        <f t="shared" si="19"/>
        <v>0</v>
      </c>
      <c r="AQ16" s="99">
        <f>IF($C16="","",'01. PLANILHA DE FISCALIZAÇÂO'!AV16)</f>
        <v>0</v>
      </c>
      <c r="AR16" s="98">
        <f t="shared" si="20"/>
        <v>225.1946059017888</v>
      </c>
      <c r="AS16" s="99">
        <f t="shared" si="21"/>
        <v>0.61975618092742402</v>
      </c>
    </row>
    <row r="17" spans="1:45" ht="30" customHeight="1">
      <c r="A17" s="135">
        <v>3</v>
      </c>
      <c r="B17" s="182" t="s">
        <v>4680</v>
      </c>
      <c r="C17" s="173" t="s">
        <v>3956</v>
      </c>
      <c r="D17" s="172" t="s">
        <v>3957</v>
      </c>
      <c r="E17" s="174" t="s">
        <v>3958</v>
      </c>
      <c r="F17" s="175">
        <v>29.41</v>
      </c>
      <c r="G17" s="175">
        <v>2.78</v>
      </c>
      <c r="H17" s="175">
        <v>3.83</v>
      </c>
      <c r="I17" s="176">
        <f t="shared" si="0"/>
        <v>81.75</v>
      </c>
      <c r="J17" s="210"/>
      <c r="K17" s="210"/>
      <c r="L17" s="210"/>
      <c r="M17" s="210"/>
      <c r="N17" s="210"/>
      <c r="O17" s="214">
        <f t="shared" si="32"/>
        <v>29.41</v>
      </c>
      <c r="P17" s="215">
        <f t="shared" si="33"/>
        <v>81.75</v>
      </c>
      <c r="Q17" s="215">
        <f t="shared" si="34"/>
        <v>112.64</v>
      </c>
      <c r="R17" s="98">
        <f t="shared" si="3"/>
        <v>55.370962257735471</v>
      </c>
      <c r="S17" s="99">
        <f>IF($C17="","",'01. PLANILHA DE FISCALIZAÇÂO'!L17)</f>
        <v>0.67732063923835439</v>
      </c>
      <c r="T17" s="98">
        <f t="shared" si="4"/>
        <v>55.370962257735471</v>
      </c>
      <c r="U17" s="99">
        <f t="shared" si="5"/>
        <v>0.67732063923835439</v>
      </c>
      <c r="V17" s="98">
        <f t="shared" si="6"/>
        <v>8.1444236654199269</v>
      </c>
      <c r="W17" s="99">
        <f>IF($C17="","",'01. PLANILHA DE FISCALIZAÇÂO'!R17)</f>
        <v>9.9625977558653531E-2</v>
      </c>
      <c r="X17" s="98">
        <f t="shared" si="7"/>
        <v>63.515385923155399</v>
      </c>
      <c r="Y17" s="99">
        <f t="shared" ref="Y17" si="42">IF($D17="","",X17/$I17)</f>
        <v>0.77694661679700794</v>
      </c>
      <c r="Z17" s="98">
        <f t="shared" si="9"/>
        <v>0</v>
      </c>
      <c r="AA17" s="99">
        <f>IF($C17="","",'01. PLANILHA DE FISCALIZAÇÂO'!X17)</f>
        <v>0</v>
      </c>
      <c r="AB17" s="98">
        <f t="shared" si="10"/>
        <v>63.515385923155399</v>
      </c>
      <c r="AC17" s="99">
        <f t="shared" si="36"/>
        <v>0.77694661679700794</v>
      </c>
      <c r="AD17" s="98">
        <f t="shared" si="12"/>
        <v>0</v>
      </c>
      <c r="AE17" s="99">
        <f>IF($C17="","",'01. PLANILHA DE FISCALIZAÇÂO'!AD17)</f>
        <v>0</v>
      </c>
      <c r="AF17" s="98">
        <f t="shared" si="13"/>
        <v>63.515385923155399</v>
      </c>
      <c r="AG17" s="99">
        <f t="shared" si="37"/>
        <v>0.77694661679700794</v>
      </c>
      <c r="AH17" s="98">
        <f t="shared" si="14"/>
        <v>0</v>
      </c>
      <c r="AI17" s="99">
        <f>IF($C17="","",'01. PLANILHA DE FISCALIZAÇÂO'!AJ17)</f>
        <v>0</v>
      </c>
      <c r="AJ17" s="98">
        <f t="shared" si="15"/>
        <v>63.515385923155399</v>
      </c>
      <c r="AK17" s="99">
        <f t="shared" si="16"/>
        <v>0.77694661679700794</v>
      </c>
      <c r="AL17" s="98">
        <f t="shared" si="17"/>
        <v>0</v>
      </c>
      <c r="AM17" s="99">
        <f>IF($C17="","",'01. PLANILHA DE FISCALIZAÇÂO'!AP17)</f>
        <v>0</v>
      </c>
      <c r="AN17" s="98">
        <f t="shared" si="18"/>
        <v>63.515385923155399</v>
      </c>
      <c r="AO17" s="99">
        <f t="shared" si="38"/>
        <v>0.77694661679700794</v>
      </c>
      <c r="AP17" s="98">
        <f t="shared" si="19"/>
        <v>0</v>
      </c>
      <c r="AQ17" s="99">
        <f>IF($C17="","",'01. PLANILHA DE FISCALIZAÇÂO'!AV17)</f>
        <v>0</v>
      </c>
      <c r="AR17" s="98">
        <f t="shared" si="20"/>
        <v>63.515385923155399</v>
      </c>
      <c r="AS17" s="99">
        <f t="shared" si="21"/>
        <v>0.77694661679700794</v>
      </c>
    </row>
    <row r="18" spans="1:45" ht="30" customHeight="1">
      <c r="A18" s="135">
        <v>3</v>
      </c>
      <c r="B18" s="182" t="s">
        <v>4681</v>
      </c>
      <c r="C18" s="173" t="s">
        <v>3959</v>
      </c>
      <c r="D18" s="172" t="s">
        <v>3960</v>
      </c>
      <c r="E18" s="174" t="s">
        <v>3947</v>
      </c>
      <c r="F18" s="175">
        <v>29.41</v>
      </c>
      <c r="G18" s="175">
        <v>9</v>
      </c>
      <c r="H18" s="175">
        <v>12.18</v>
      </c>
      <c r="I18" s="176">
        <f t="shared" si="0"/>
        <v>264.69</v>
      </c>
      <c r="J18" s="210"/>
      <c r="K18" s="210"/>
      <c r="L18" s="210"/>
      <c r="M18" s="210"/>
      <c r="N18" s="210"/>
      <c r="O18" s="214">
        <f t="shared" si="32"/>
        <v>29.41</v>
      </c>
      <c r="P18" s="215">
        <f t="shared" si="33"/>
        <v>264.69</v>
      </c>
      <c r="Q18" s="215">
        <f t="shared" si="34"/>
        <v>358.21</v>
      </c>
      <c r="R18" s="98">
        <f t="shared" si="3"/>
        <v>179.28000000000003</v>
      </c>
      <c r="S18" s="99">
        <f>IF($C18="","",'01. PLANILHA DE FISCALIZAÇÂO'!L18)</f>
        <v>0.67732063923835439</v>
      </c>
      <c r="T18" s="98">
        <f t="shared" si="4"/>
        <v>179.28000000000003</v>
      </c>
      <c r="U18" s="99">
        <f t="shared" si="5"/>
        <v>0.67732063923835439</v>
      </c>
      <c r="V18" s="98">
        <f t="shared" si="6"/>
        <v>26.370000000000005</v>
      </c>
      <c r="W18" s="99">
        <f>IF($C18="","",'01. PLANILHA DE FISCALIZAÇÂO'!R18)</f>
        <v>9.9625977558653531E-2</v>
      </c>
      <c r="X18" s="98">
        <f t="shared" si="7"/>
        <v>205.65000000000003</v>
      </c>
      <c r="Y18" s="99">
        <f>IF($D18="","",X18/$I18)</f>
        <v>0.77694661679700794</v>
      </c>
      <c r="Z18" s="98">
        <f t="shared" si="9"/>
        <v>0</v>
      </c>
      <c r="AA18" s="99">
        <f>IF($C18="","",'01. PLANILHA DE FISCALIZAÇÂO'!X18)</f>
        <v>0</v>
      </c>
      <c r="AB18" s="98">
        <f t="shared" si="10"/>
        <v>205.65000000000003</v>
      </c>
      <c r="AC18" s="99">
        <f>IF($D18="","",AB18/$I18)</f>
        <v>0.77694661679700794</v>
      </c>
      <c r="AD18" s="98">
        <f t="shared" si="12"/>
        <v>0</v>
      </c>
      <c r="AE18" s="99">
        <f>IF($C18="","",'01. PLANILHA DE FISCALIZAÇÂO'!AD18)</f>
        <v>0</v>
      </c>
      <c r="AF18" s="98">
        <f t="shared" si="13"/>
        <v>205.65000000000003</v>
      </c>
      <c r="AG18" s="99">
        <f t="shared" si="37"/>
        <v>0.77694661679700794</v>
      </c>
      <c r="AH18" s="98">
        <f t="shared" si="14"/>
        <v>0</v>
      </c>
      <c r="AI18" s="99">
        <f>IF($C18="","",'01. PLANILHA DE FISCALIZAÇÂO'!AJ18)</f>
        <v>0</v>
      </c>
      <c r="AJ18" s="98">
        <f t="shared" si="15"/>
        <v>205.65000000000003</v>
      </c>
      <c r="AK18" s="99">
        <f t="shared" si="16"/>
        <v>0.77694661679700794</v>
      </c>
      <c r="AL18" s="98">
        <f t="shared" si="17"/>
        <v>0</v>
      </c>
      <c r="AM18" s="99">
        <f>IF($C18="","",'01. PLANILHA DE FISCALIZAÇÂO'!AP18)</f>
        <v>0</v>
      </c>
      <c r="AN18" s="98">
        <f t="shared" si="18"/>
        <v>205.65000000000003</v>
      </c>
      <c r="AO18" s="99">
        <f t="shared" si="38"/>
        <v>0.77694661679700794</v>
      </c>
      <c r="AP18" s="98">
        <f t="shared" si="19"/>
        <v>0</v>
      </c>
      <c r="AQ18" s="99">
        <f>IF($C18="","",'01. PLANILHA DE FISCALIZAÇÂO'!AV18)</f>
        <v>0</v>
      </c>
      <c r="AR18" s="98">
        <f t="shared" si="20"/>
        <v>205.65000000000003</v>
      </c>
      <c r="AS18" s="99">
        <f t="shared" si="21"/>
        <v>0.77694661679700794</v>
      </c>
    </row>
    <row r="19" spans="1:45" ht="30" customHeight="1">
      <c r="A19" s="135">
        <v>3</v>
      </c>
      <c r="B19" s="182" t="s">
        <v>4682</v>
      </c>
      <c r="C19" s="173" t="s">
        <v>3961</v>
      </c>
      <c r="D19" s="172" t="s">
        <v>3962</v>
      </c>
      <c r="E19" s="174" t="s">
        <v>3943</v>
      </c>
      <c r="F19" s="175">
        <v>191.49</v>
      </c>
      <c r="G19" s="175">
        <v>13.06</v>
      </c>
      <c r="H19" s="175">
        <v>14.88</v>
      </c>
      <c r="I19" s="176">
        <f t="shared" si="0"/>
        <v>2500.85</v>
      </c>
      <c r="J19" s="210"/>
      <c r="K19" s="210"/>
      <c r="L19" s="210"/>
      <c r="M19" s="210"/>
      <c r="N19" s="210"/>
      <c r="O19" s="214">
        <f t="shared" si="32"/>
        <v>191.49</v>
      </c>
      <c r="P19" s="215">
        <f t="shared" si="33"/>
        <v>2500.85</v>
      </c>
      <c r="Q19" s="215">
        <f t="shared" si="34"/>
        <v>2849.37</v>
      </c>
      <c r="R19" s="98">
        <f t="shared" si="3"/>
        <v>1066.4755914146951</v>
      </c>
      <c r="S19" s="99">
        <f>IF($C19="","",'01. PLANILHA DE FISCALIZAÇÂO'!L19)</f>
        <v>0.42644524518251603</v>
      </c>
      <c r="T19" s="98">
        <f t="shared" si="4"/>
        <v>1066.4755914146951</v>
      </c>
      <c r="U19" s="99">
        <f t="shared" si="5"/>
        <v>0.42644524518251603</v>
      </c>
      <c r="V19" s="98">
        <f t="shared" si="6"/>
        <v>211.44060525353805</v>
      </c>
      <c r="W19" s="99">
        <f>IF($C19="","",'01. PLANILHA DE FISCALIZAÇÂO'!R19)</f>
        <v>8.4547495952791277E-2</v>
      </c>
      <c r="X19" s="98">
        <f t="shared" si="7"/>
        <v>1277.9161966682332</v>
      </c>
      <c r="Y19" s="99">
        <f t="shared" ref="Y19" si="43">IF($D19="","",X19/$I19)</f>
        <v>0.51099274113530724</v>
      </c>
      <c r="Z19" s="98">
        <f t="shared" si="9"/>
        <v>0</v>
      </c>
      <c r="AA19" s="99">
        <f>IF($C19="","",'01. PLANILHA DE FISCALIZAÇÂO'!X19)</f>
        <v>0</v>
      </c>
      <c r="AB19" s="98">
        <f t="shared" si="10"/>
        <v>1277.9161966682332</v>
      </c>
      <c r="AC19" s="99">
        <f t="shared" ref="AC19:AC28" si="44">IF($D19="","",AB19/$I19)</f>
        <v>0.51099274113530724</v>
      </c>
      <c r="AD19" s="98">
        <f t="shared" si="12"/>
        <v>0</v>
      </c>
      <c r="AE19" s="99">
        <f>IF($C19="","",'01. PLANILHA DE FISCALIZAÇÂO'!AD19)</f>
        <v>0</v>
      </c>
      <c r="AF19" s="98">
        <f t="shared" si="13"/>
        <v>1277.9161966682332</v>
      </c>
      <c r="AG19" s="99">
        <f t="shared" si="37"/>
        <v>0.51099274113530724</v>
      </c>
      <c r="AH19" s="98">
        <f t="shared" si="14"/>
        <v>0</v>
      </c>
      <c r="AI19" s="99">
        <f>IF($C19="","",'01. PLANILHA DE FISCALIZAÇÂO'!AJ19)</f>
        <v>0</v>
      </c>
      <c r="AJ19" s="98">
        <f t="shared" si="15"/>
        <v>1277.9161966682332</v>
      </c>
      <c r="AK19" s="99">
        <f t="shared" si="16"/>
        <v>0.51099274113530724</v>
      </c>
      <c r="AL19" s="98">
        <f t="shared" si="17"/>
        <v>0</v>
      </c>
      <c r="AM19" s="99">
        <f>IF($C19="","",'01. PLANILHA DE FISCALIZAÇÂO'!AP19)</f>
        <v>0</v>
      </c>
      <c r="AN19" s="98">
        <f t="shared" si="18"/>
        <v>1277.9161966682332</v>
      </c>
      <c r="AO19" s="99">
        <f t="shared" si="38"/>
        <v>0.51099274113530724</v>
      </c>
      <c r="AP19" s="98">
        <f t="shared" si="19"/>
        <v>0</v>
      </c>
      <c r="AQ19" s="99">
        <f>IF($C19="","",'01. PLANILHA DE FISCALIZAÇÂO'!AV19)</f>
        <v>0</v>
      </c>
      <c r="AR19" s="98">
        <f t="shared" si="20"/>
        <v>1277.9161966682332</v>
      </c>
      <c r="AS19" s="99">
        <f t="shared" si="21"/>
        <v>0.51099274113530724</v>
      </c>
    </row>
    <row r="20" spans="1:45" ht="30" customHeight="1">
      <c r="A20" s="135">
        <v>3</v>
      </c>
      <c r="B20" s="182" t="s">
        <v>4683</v>
      </c>
      <c r="C20" s="173" t="s">
        <v>3963</v>
      </c>
      <c r="D20" s="172" t="s">
        <v>3964</v>
      </c>
      <c r="E20" s="174" t="s">
        <v>3943</v>
      </c>
      <c r="F20" s="175">
        <v>180.35</v>
      </c>
      <c r="G20" s="175">
        <v>8.82</v>
      </c>
      <c r="H20" s="175">
        <v>9.89</v>
      </c>
      <c r="I20" s="176">
        <f t="shared" si="0"/>
        <v>1590.68</v>
      </c>
      <c r="J20" s="210"/>
      <c r="K20" s="210"/>
      <c r="L20" s="210"/>
      <c r="M20" s="210"/>
      <c r="N20" s="210"/>
      <c r="O20" s="214">
        <f t="shared" si="32"/>
        <v>180.35</v>
      </c>
      <c r="P20" s="215">
        <f t="shared" si="33"/>
        <v>1590.68</v>
      </c>
      <c r="Q20" s="215">
        <f t="shared" si="34"/>
        <v>1783.66</v>
      </c>
      <c r="R20" s="98">
        <f t="shared" si="3"/>
        <v>1590.68</v>
      </c>
      <c r="S20" s="99">
        <f>IF($C20="","",'01. PLANILHA DE FISCALIZAÇÂO'!L20)</f>
        <v>1</v>
      </c>
      <c r="T20" s="98">
        <f t="shared" si="4"/>
        <v>1590.68</v>
      </c>
      <c r="U20" s="99">
        <f t="shared" si="5"/>
        <v>1</v>
      </c>
      <c r="V20" s="98">
        <f t="shared" si="6"/>
        <v>0</v>
      </c>
      <c r="W20" s="99">
        <f>IF($C20="","",'01. PLANILHA DE FISCALIZAÇÂO'!R20)</f>
        <v>0</v>
      </c>
      <c r="X20" s="98">
        <f t="shared" si="7"/>
        <v>1590.68</v>
      </c>
      <c r="Y20" s="99">
        <f t="shared" ref="Y20" si="45">IF($D20="","",X20/$I20)</f>
        <v>1</v>
      </c>
      <c r="Z20" s="98">
        <f t="shared" si="9"/>
        <v>0</v>
      </c>
      <c r="AA20" s="99">
        <f>IF($C20="","",'01. PLANILHA DE FISCALIZAÇÂO'!X20)</f>
        <v>0</v>
      </c>
      <c r="AB20" s="98">
        <f t="shared" si="10"/>
        <v>1590.68</v>
      </c>
      <c r="AC20" s="99">
        <f t="shared" si="44"/>
        <v>1</v>
      </c>
      <c r="AD20" s="98">
        <f t="shared" si="12"/>
        <v>0</v>
      </c>
      <c r="AE20" s="99">
        <f>IF($C20="","",'01. PLANILHA DE FISCALIZAÇÂO'!AD20)</f>
        <v>0</v>
      </c>
      <c r="AF20" s="98">
        <f t="shared" si="13"/>
        <v>1590.68</v>
      </c>
      <c r="AG20" s="99">
        <f t="shared" ref="AG20:AG80" si="46">IF($D20="","",AF20/$I20)</f>
        <v>1</v>
      </c>
      <c r="AH20" s="98">
        <f t="shared" si="14"/>
        <v>0</v>
      </c>
      <c r="AI20" s="99">
        <f>IF($C20="","",'01. PLANILHA DE FISCALIZAÇÂO'!AJ20)</f>
        <v>0</v>
      </c>
      <c r="AJ20" s="98">
        <f t="shared" si="15"/>
        <v>1590.68</v>
      </c>
      <c r="AK20" s="99">
        <f t="shared" si="16"/>
        <v>1</v>
      </c>
      <c r="AL20" s="98">
        <f t="shared" si="17"/>
        <v>0</v>
      </c>
      <c r="AM20" s="99">
        <f>IF($C20="","",'01. PLANILHA DE FISCALIZAÇÂO'!AP20)</f>
        <v>0</v>
      </c>
      <c r="AN20" s="98">
        <f t="shared" si="18"/>
        <v>1590.68</v>
      </c>
      <c r="AO20" s="99">
        <f t="shared" ref="AO20:AO80" si="47">IF($D20="","",AN20/$I20)</f>
        <v>1</v>
      </c>
      <c r="AP20" s="98">
        <f t="shared" si="19"/>
        <v>0</v>
      </c>
      <c r="AQ20" s="99">
        <f>IF($C20="","",'01. PLANILHA DE FISCALIZAÇÂO'!AV20)</f>
        <v>0</v>
      </c>
      <c r="AR20" s="98">
        <f t="shared" si="20"/>
        <v>1590.68</v>
      </c>
      <c r="AS20" s="99">
        <f t="shared" si="21"/>
        <v>1</v>
      </c>
    </row>
    <row r="21" spans="1:45" ht="30" customHeight="1">
      <c r="A21" s="135">
        <v>3</v>
      </c>
      <c r="B21" s="182" t="s">
        <v>4684</v>
      </c>
      <c r="C21" s="173" t="s">
        <v>3965</v>
      </c>
      <c r="D21" s="172" t="s">
        <v>3966</v>
      </c>
      <c r="E21" s="174" t="s">
        <v>3943</v>
      </c>
      <c r="F21" s="175">
        <v>147.32</v>
      </c>
      <c r="G21" s="175">
        <v>3.56</v>
      </c>
      <c r="H21" s="175">
        <v>4.08</v>
      </c>
      <c r="I21" s="176">
        <f t="shared" si="0"/>
        <v>524.45000000000005</v>
      </c>
      <c r="J21" s="210"/>
      <c r="K21" s="210"/>
      <c r="L21" s="210"/>
      <c r="M21" s="210"/>
      <c r="N21" s="210"/>
      <c r="O21" s="214">
        <f t="shared" si="32"/>
        <v>147.32</v>
      </c>
      <c r="P21" s="215">
        <f t="shared" si="33"/>
        <v>524.45000000000005</v>
      </c>
      <c r="Q21" s="215">
        <f t="shared" si="34"/>
        <v>601.05999999999995</v>
      </c>
      <c r="R21" s="98">
        <f t="shared" si="3"/>
        <v>524.45000000000005</v>
      </c>
      <c r="S21" s="99">
        <f>IF($C21="","",'01. PLANILHA DE FISCALIZAÇÂO'!L21)</f>
        <v>1</v>
      </c>
      <c r="T21" s="98">
        <f t="shared" si="4"/>
        <v>524.45000000000005</v>
      </c>
      <c r="U21" s="99">
        <f t="shared" si="5"/>
        <v>1</v>
      </c>
      <c r="V21" s="98">
        <f t="shared" si="6"/>
        <v>0</v>
      </c>
      <c r="W21" s="99">
        <f>IF($C21="","",'01. PLANILHA DE FISCALIZAÇÂO'!R21)</f>
        <v>0</v>
      </c>
      <c r="X21" s="98">
        <f t="shared" si="7"/>
        <v>524.45000000000005</v>
      </c>
      <c r="Y21" s="99">
        <f t="shared" ref="Y21" si="48">IF($D21="","",X21/$I21)</f>
        <v>1</v>
      </c>
      <c r="Z21" s="98">
        <f t="shared" si="9"/>
        <v>0</v>
      </c>
      <c r="AA21" s="99">
        <f>IF($C21="","",'01. PLANILHA DE FISCALIZAÇÂO'!X21)</f>
        <v>0</v>
      </c>
      <c r="AB21" s="98">
        <f t="shared" si="10"/>
        <v>524.45000000000005</v>
      </c>
      <c r="AC21" s="99">
        <f t="shared" si="44"/>
        <v>1</v>
      </c>
      <c r="AD21" s="98">
        <f t="shared" si="12"/>
        <v>0</v>
      </c>
      <c r="AE21" s="99">
        <f>IF($C21="","",'01. PLANILHA DE FISCALIZAÇÂO'!AD21)</f>
        <v>0</v>
      </c>
      <c r="AF21" s="98">
        <f t="shared" si="13"/>
        <v>524.45000000000005</v>
      </c>
      <c r="AG21" s="99">
        <f t="shared" si="46"/>
        <v>1</v>
      </c>
      <c r="AH21" s="98">
        <f t="shared" si="14"/>
        <v>0</v>
      </c>
      <c r="AI21" s="99">
        <f>IF($C21="","",'01. PLANILHA DE FISCALIZAÇÂO'!AJ21)</f>
        <v>0</v>
      </c>
      <c r="AJ21" s="98">
        <f t="shared" si="15"/>
        <v>524.45000000000005</v>
      </c>
      <c r="AK21" s="99">
        <f t="shared" si="16"/>
        <v>1</v>
      </c>
      <c r="AL21" s="98">
        <f t="shared" si="17"/>
        <v>0</v>
      </c>
      <c r="AM21" s="99">
        <f>IF($C21="","",'01. PLANILHA DE FISCALIZAÇÂO'!AP21)</f>
        <v>0</v>
      </c>
      <c r="AN21" s="98">
        <f t="shared" si="18"/>
        <v>524.45000000000005</v>
      </c>
      <c r="AO21" s="99">
        <f t="shared" si="47"/>
        <v>1</v>
      </c>
      <c r="AP21" s="98">
        <f t="shared" si="19"/>
        <v>0</v>
      </c>
      <c r="AQ21" s="99">
        <f>IF($C21="","",'01. PLANILHA DE FISCALIZAÇÂO'!AV21)</f>
        <v>0</v>
      </c>
      <c r="AR21" s="98">
        <f t="shared" si="20"/>
        <v>524.45000000000005</v>
      </c>
      <c r="AS21" s="99">
        <f t="shared" si="21"/>
        <v>1</v>
      </c>
    </row>
    <row r="22" spans="1:45" ht="30" customHeight="1">
      <c r="A22" s="135">
        <v>3</v>
      </c>
      <c r="B22" s="182" t="s">
        <v>4685</v>
      </c>
      <c r="C22" s="173" t="s">
        <v>3967</v>
      </c>
      <c r="D22" s="172" t="s">
        <v>3968</v>
      </c>
      <c r="E22" s="174" t="s">
        <v>3969</v>
      </c>
      <c r="F22" s="175">
        <v>8</v>
      </c>
      <c r="G22" s="175">
        <v>14.43</v>
      </c>
      <c r="H22" s="175">
        <v>16.399999999999999</v>
      </c>
      <c r="I22" s="176">
        <f t="shared" si="0"/>
        <v>115.44</v>
      </c>
      <c r="J22" s="210"/>
      <c r="K22" s="210"/>
      <c r="L22" s="210"/>
      <c r="M22" s="210"/>
      <c r="N22" s="210"/>
      <c r="O22" s="214">
        <f t="shared" si="32"/>
        <v>8</v>
      </c>
      <c r="P22" s="215">
        <f t="shared" si="33"/>
        <v>115.44</v>
      </c>
      <c r="Q22" s="215">
        <f t="shared" si="34"/>
        <v>131.19999999999999</v>
      </c>
      <c r="R22" s="98">
        <f t="shared" si="3"/>
        <v>115.44</v>
      </c>
      <c r="S22" s="99">
        <f>IF($C22="","",'01. PLANILHA DE FISCALIZAÇÂO'!L22)</f>
        <v>1</v>
      </c>
      <c r="T22" s="98">
        <f t="shared" si="4"/>
        <v>115.44</v>
      </c>
      <c r="U22" s="99">
        <f t="shared" si="5"/>
        <v>1</v>
      </c>
      <c r="V22" s="98">
        <f t="shared" si="6"/>
        <v>0</v>
      </c>
      <c r="W22" s="99">
        <f>IF($C22="","",'01. PLANILHA DE FISCALIZAÇÂO'!R22)</f>
        <v>0</v>
      </c>
      <c r="X22" s="98">
        <f t="shared" si="7"/>
        <v>115.44</v>
      </c>
      <c r="Y22" s="99">
        <f t="shared" ref="Y22" si="49">IF($D22="","",X22/$I22)</f>
        <v>1</v>
      </c>
      <c r="Z22" s="98">
        <f t="shared" si="9"/>
        <v>0</v>
      </c>
      <c r="AA22" s="99">
        <f>IF($C22="","",'01. PLANILHA DE FISCALIZAÇÂO'!X22)</f>
        <v>0</v>
      </c>
      <c r="AB22" s="98">
        <f t="shared" si="10"/>
        <v>115.44</v>
      </c>
      <c r="AC22" s="99">
        <f t="shared" si="44"/>
        <v>1</v>
      </c>
      <c r="AD22" s="98">
        <f t="shared" si="12"/>
        <v>0</v>
      </c>
      <c r="AE22" s="99">
        <f>IF($C22="","",'01. PLANILHA DE FISCALIZAÇÂO'!AD22)</f>
        <v>0</v>
      </c>
      <c r="AF22" s="98">
        <f t="shared" si="13"/>
        <v>115.44</v>
      </c>
      <c r="AG22" s="99">
        <f t="shared" si="46"/>
        <v>1</v>
      </c>
      <c r="AH22" s="98">
        <f t="shared" si="14"/>
        <v>0</v>
      </c>
      <c r="AI22" s="99">
        <f>IF($C22="","",'01. PLANILHA DE FISCALIZAÇÂO'!AJ22)</f>
        <v>0</v>
      </c>
      <c r="AJ22" s="98">
        <f t="shared" si="15"/>
        <v>115.44</v>
      </c>
      <c r="AK22" s="99">
        <f t="shared" si="16"/>
        <v>1</v>
      </c>
      <c r="AL22" s="98">
        <f t="shared" si="17"/>
        <v>0</v>
      </c>
      <c r="AM22" s="99">
        <f>IF($C22="","",'01. PLANILHA DE FISCALIZAÇÂO'!AP22)</f>
        <v>0</v>
      </c>
      <c r="AN22" s="98">
        <f t="shared" si="18"/>
        <v>115.44</v>
      </c>
      <c r="AO22" s="99">
        <f t="shared" si="47"/>
        <v>1</v>
      </c>
      <c r="AP22" s="98">
        <f t="shared" si="19"/>
        <v>0</v>
      </c>
      <c r="AQ22" s="99">
        <f>IF($C22="","",'01. PLANILHA DE FISCALIZAÇÂO'!AV22)</f>
        <v>0</v>
      </c>
      <c r="AR22" s="98">
        <f t="shared" si="20"/>
        <v>115.44</v>
      </c>
      <c r="AS22" s="99">
        <f t="shared" si="21"/>
        <v>1</v>
      </c>
    </row>
    <row r="23" spans="1:45" ht="30" customHeight="1">
      <c r="A23" s="135">
        <v>3</v>
      </c>
      <c r="B23" s="182" t="s">
        <v>4686</v>
      </c>
      <c r="C23" s="173" t="s">
        <v>3970</v>
      </c>
      <c r="D23" s="172" t="s">
        <v>3971</v>
      </c>
      <c r="E23" s="174" t="s">
        <v>3969</v>
      </c>
      <c r="F23" s="175">
        <v>39</v>
      </c>
      <c r="G23" s="175">
        <v>1.79</v>
      </c>
      <c r="H23" s="175">
        <v>2.04</v>
      </c>
      <c r="I23" s="176">
        <f t="shared" si="0"/>
        <v>69.81</v>
      </c>
      <c r="J23" s="210"/>
      <c r="K23" s="210"/>
      <c r="L23" s="210"/>
      <c r="M23" s="210"/>
      <c r="N23" s="210"/>
      <c r="O23" s="214">
        <f t="shared" si="32"/>
        <v>39</v>
      </c>
      <c r="P23" s="215">
        <f t="shared" si="33"/>
        <v>69.81</v>
      </c>
      <c r="Q23" s="215">
        <f t="shared" si="34"/>
        <v>79.56</v>
      </c>
      <c r="R23" s="98">
        <f t="shared" si="3"/>
        <v>69.81</v>
      </c>
      <c r="S23" s="99">
        <f>IF($C23="","",'01. PLANILHA DE FISCALIZAÇÂO'!L23)</f>
        <v>1</v>
      </c>
      <c r="T23" s="98">
        <f t="shared" si="4"/>
        <v>69.81</v>
      </c>
      <c r="U23" s="99">
        <f t="shared" si="5"/>
        <v>1</v>
      </c>
      <c r="V23" s="98">
        <f t="shared" si="6"/>
        <v>0</v>
      </c>
      <c r="W23" s="99">
        <f>IF($C23="","",'01. PLANILHA DE FISCALIZAÇÂO'!R23)</f>
        <v>0</v>
      </c>
      <c r="X23" s="98">
        <f t="shared" si="7"/>
        <v>69.81</v>
      </c>
      <c r="Y23" s="99">
        <f t="shared" ref="Y23" si="50">IF($D23="","",X23/$I23)</f>
        <v>1</v>
      </c>
      <c r="Z23" s="98">
        <f t="shared" si="9"/>
        <v>0</v>
      </c>
      <c r="AA23" s="99">
        <f>IF($C23="","",'01. PLANILHA DE FISCALIZAÇÂO'!X23)</f>
        <v>0</v>
      </c>
      <c r="AB23" s="98">
        <f t="shared" si="10"/>
        <v>69.81</v>
      </c>
      <c r="AC23" s="99">
        <f t="shared" si="44"/>
        <v>1</v>
      </c>
      <c r="AD23" s="98">
        <f t="shared" si="12"/>
        <v>0</v>
      </c>
      <c r="AE23" s="99">
        <f>IF($C23="","",'01. PLANILHA DE FISCALIZAÇÂO'!AD23)</f>
        <v>0</v>
      </c>
      <c r="AF23" s="98">
        <f t="shared" si="13"/>
        <v>69.81</v>
      </c>
      <c r="AG23" s="99">
        <f t="shared" si="46"/>
        <v>1</v>
      </c>
      <c r="AH23" s="98">
        <f t="shared" si="14"/>
        <v>0</v>
      </c>
      <c r="AI23" s="99">
        <f>IF($C23="","",'01. PLANILHA DE FISCALIZAÇÂO'!AJ23)</f>
        <v>0</v>
      </c>
      <c r="AJ23" s="98">
        <f t="shared" si="15"/>
        <v>69.81</v>
      </c>
      <c r="AK23" s="99">
        <f t="shared" si="16"/>
        <v>1</v>
      </c>
      <c r="AL23" s="98">
        <f t="shared" si="17"/>
        <v>0</v>
      </c>
      <c r="AM23" s="99">
        <f>IF($C23="","",'01. PLANILHA DE FISCALIZAÇÂO'!AP23)</f>
        <v>0</v>
      </c>
      <c r="AN23" s="98">
        <f t="shared" si="18"/>
        <v>69.81</v>
      </c>
      <c r="AO23" s="99">
        <f t="shared" si="47"/>
        <v>1</v>
      </c>
      <c r="AP23" s="98">
        <f t="shared" si="19"/>
        <v>0</v>
      </c>
      <c r="AQ23" s="99">
        <f>IF($C23="","",'01. PLANILHA DE FISCALIZAÇÂO'!AV23)</f>
        <v>0</v>
      </c>
      <c r="AR23" s="98">
        <f t="shared" si="20"/>
        <v>69.81</v>
      </c>
      <c r="AS23" s="99">
        <f t="shared" si="21"/>
        <v>1</v>
      </c>
    </row>
    <row r="24" spans="1:45" ht="30" customHeight="1">
      <c r="A24" s="135">
        <v>3</v>
      </c>
      <c r="B24" s="182" t="s">
        <v>4687</v>
      </c>
      <c r="C24" s="173" t="s">
        <v>3972</v>
      </c>
      <c r="D24" s="172" t="s">
        <v>3973</v>
      </c>
      <c r="E24" s="174" t="s">
        <v>3969</v>
      </c>
      <c r="F24" s="175">
        <v>19</v>
      </c>
      <c r="G24" s="175">
        <v>10.52</v>
      </c>
      <c r="H24" s="175">
        <v>11.95</v>
      </c>
      <c r="I24" s="176">
        <f t="shared" si="0"/>
        <v>199.88</v>
      </c>
      <c r="J24" s="210"/>
      <c r="K24" s="210"/>
      <c r="L24" s="210"/>
      <c r="M24" s="210"/>
      <c r="N24" s="210"/>
      <c r="O24" s="214">
        <f t="shared" si="32"/>
        <v>19</v>
      </c>
      <c r="P24" s="215">
        <f t="shared" si="33"/>
        <v>199.88</v>
      </c>
      <c r="Q24" s="215">
        <f t="shared" si="34"/>
        <v>227.05</v>
      </c>
      <c r="R24" s="98">
        <f t="shared" si="3"/>
        <v>199.88</v>
      </c>
      <c r="S24" s="99">
        <f>IF($C24="","",'01. PLANILHA DE FISCALIZAÇÂO'!L24)</f>
        <v>1</v>
      </c>
      <c r="T24" s="98">
        <f t="shared" si="4"/>
        <v>199.88</v>
      </c>
      <c r="U24" s="99">
        <f t="shared" si="5"/>
        <v>1</v>
      </c>
      <c r="V24" s="98">
        <f t="shared" si="6"/>
        <v>0</v>
      </c>
      <c r="W24" s="99">
        <f>IF($C24="","",'01. PLANILHA DE FISCALIZAÇÂO'!R24)</f>
        <v>0</v>
      </c>
      <c r="X24" s="98">
        <f t="shared" si="7"/>
        <v>199.88</v>
      </c>
      <c r="Y24" s="99">
        <f t="shared" ref="Y24" si="51">IF($D24="","",X24/$I24)</f>
        <v>1</v>
      </c>
      <c r="Z24" s="98">
        <f t="shared" si="9"/>
        <v>0</v>
      </c>
      <c r="AA24" s="99">
        <f>IF($C24="","",'01. PLANILHA DE FISCALIZAÇÂO'!X24)</f>
        <v>0</v>
      </c>
      <c r="AB24" s="98">
        <f t="shared" si="10"/>
        <v>199.88</v>
      </c>
      <c r="AC24" s="99">
        <f t="shared" si="44"/>
        <v>1</v>
      </c>
      <c r="AD24" s="98">
        <f t="shared" si="12"/>
        <v>0</v>
      </c>
      <c r="AE24" s="99">
        <f>IF($C24="","",'01. PLANILHA DE FISCALIZAÇÂO'!AD24)</f>
        <v>0</v>
      </c>
      <c r="AF24" s="98">
        <f t="shared" si="13"/>
        <v>199.88</v>
      </c>
      <c r="AG24" s="99">
        <f t="shared" si="46"/>
        <v>1</v>
      </c>
      <c r="AH24" s="98">
        <f t="shared" si="14"/>
        <v>0</v>
      </c>
      <c r="AI24" s="99">
        <f>IF($C24="","",'01. PLANILHA DE FISCALIZAÇÂO'!AJ24)</f>
        <v>0</v>
      </c>
      <c r="AJ24" s="98">
        <f t="shared" si="15"/>
        <v>199.88</v>
      </c>
      <c r="AK24" s="99">
        <f t="shared" si="16"/>
        <v>1</v>
      </c>
      <c r="AL24" s="98">
        <f t="shared" si="17"/>
        <v>0</v>
      </c>
      <c r="AM24" s="99">
        <f>IF($C24="","",'01. PLANILHA DE FISCALIZAÇÂO'!AP24)</f>
        <v>0</v>
      </c>
      <c r="AN24" s="98">
        <f t="shared" si="18"/>
        <v>199.88</v>
      </c>
      <c r="AO24" s="99">
        <f t="shared" si="47"/>
        <v>1</v>
      </c>
      <c r="AP24" s="98">
        <f t="shared" si="19"/>
        <v>0</v>
      </c>
      <c r="AQ24" s="99">
        <f>IF($C24="","",'01. PLANILHA DE FISCALIZAÇÂO'!AV24)</f>
        <v>0</v>
      </c>
      <c r="AR24" s="98">
        <f t="shared" si="20"/>
        <v>199.88</v>
      </c>
      <c r="AS24" s="99">
        <f t="shared" si="21"/>
        <v>1</v>
      </c>
    </row>
    <row r="25" spans="1:45" ht="30" customHeight="1">
      <c r="A25" s="135">
        <v>3</v>
      </c>
      <c r="B25" s="182" t="s">
        <v>4688</v>
      </c>
      <c r="C25" s="173" t="s">
        <v>3974</v>
      </c>
      <c r="D25" s="172" t="s">
        <v>3975</v>
      </c>
      <c r="E25" s="174" t="s">
        <v>3943</v>
      </c>
      <c r="F25" s="175">
        <v>3.42</v>
      </c>
      <c r="G25" s="175">
        <v>28.18</v>
      </c>
      <c r="H25" s="175">
        <v>32.07</v>
      </c>
      <c r="I25" s="176">
        <f t="shared" si="0"/>
        <v>96.37</v>
      </c>
      <c r="J25" s="210"/>
      <c r="K25" s="210"/>
      <c r="L25" s="210"/>
      <c r="M25" s="210"/>
      <c r="N25" s="210"/>
      <c r="O25" s="214">
        <f t="shared" si="32"/>
        <v>3.42</v>
      </c>
      <c r="P25" s="215">
        <f t="shared" si="33"/>
        <v>96.37</v>
      </c>
      <c r="Q25" s="215">
        <f t="shared" si="34"/>
        <v>109.67</v>
      </c>
      <c r="R25" s="98">
        <f t="shared" si="3"/>
        <v>96.37</v>
      </c>
      <c r="S25" s="99">
        <f>IF($C25="","",'01. PLANILHA DE FISCALIZAÇÂO'!L25)</f>
        <v>1</v>
      </c>
      <c r="T25" s="98">
        <f t="shared" si="4"/>
        <v>96.37</v>
      </c>
      <c r="U25" s="99">
        <f t="shared" si="5"/>
        <v>1</v>
      </c>
      <c r="V25" s="98">
        <f t="shared" si="6"/>
        <v>0</v>
      </c>
      <c r="W25" s="99">
        <f>IF($C25="","",'01. PLANILHA DE FISCALIZAÇÂO'!R25)</f>
        <v>0</v>
      </c>
      <c r="X25" s="98">
        <f t="shared" si="7"/>
        <v>96.37</v>
      </c>
      <c r="Y25" s="99">
        <f t="shared" ref="Y25" si="52">IF($D25="","",X25/$I25)</f>
        <v>1</v>
      </c>
      <c r="Z25" s="98">
        <f t="shared" si="9"/>
        <v>0</v>
      </c>
      <c r="AA25" s="99">
        <f>IF($C25="","",'01. PLANILHA DE FISCALIZAÇÂO'!X25)</f>
        <v>0</v>
      </c>
      <c r="AB25" s="98">
        <f t="shared" si="10"/>
        <v>96.37</v>
      </c>
      <c r="AC25" s="99">
        <f t="shared" si="44"/>
        <v>1</v>
      </c>
      <c r="AD25" s="98">
        <f t="shared" si="12"/>
        <v>0</v>
      </c>
      <c r="AE25" s="99">
        <f>IF($C25="","",'01. PLANILHA DE FISCALIZAÇÂO'!AD25)</f>
        <v>0</v>
      </c>
      <c r="AF25" s="98">
        <f t="shared" si="13"/>
        <v>96.37</v>
      </c>
      <c r="AG25" s="99">
        <f t="shared" si="46"/>
        <v>1</v>
      </c>
      <c r="AH25" s="98">
        <f t="shared" si="14"/>
        <v>0</v>
      </c>
      <c r="AI25" s="99">
        <f>IF($C25="","",'01. PLANILHA DE FISCALIZAÇÂO'!AJ25)</f>
        <v>0</v>
      </c>
      <c r="AJ25" s="98">
        <f t="shared" si="15"/>
        <v>96.37</v>
      </c>
      <c r="AK25" s="99">
        <f t="shared" si="16"/>
        <v>1</v>
      </c>
      <c r="AL25" s="98">
        <f t="shared" si="17"/>
        <v>0</v>
      </c>
      <c r="AM25" s="99">
        <f>IF($C25="","",'01. PLANILHA DE FISCALIZAÇÂO'!AP25)</f>
        <v>0</v>
      </c>
      <c r="AN25" s="98">
        <f t="shared" si="18"/>
        <v>96.37</v>
      </c>
      <c r="AO25" s="99">
        <f t="shared" si="47"/>
        <v>1</v>
      </c>
      <c r="AP25" s="98">
        <f t="shared" si="19"/>
        <v>0</v>
      </c>
      <c r="AQ25" s="99">
        <f>IF($C25="","",'01. PLANILHA DE FISCALIZAÇÂO'!AV25)</f>
        <v>0</v>
      </c>
      <c r="AR25" s="98">
        <f t="shared" si="20"/>
        <v>96.37</v>
      </c>
      <c r="AS25" s="99">
        <f t="shared" si="21"/>
        <v>1</v>
      </c>
    </row>
    <row r="26" spans="1:45" ht="30" customHeight="1">
      <c r="A26" s="135">
        <v>3</v>
      </c>
      <c r="B26" s="182" t="s">
        <v>4689</v>
      </c>
      <c r="C26" s="173" t="s">
        <v>3976</v>
      </c>
      <c r="D26" s="172" t="s">
        <v>3977</v>
      </c>
      <c r="E26" s="174" t="s">
        <v>3943</v>
      </c>
      <c r="F26" s="175">
        <v>20.49</v>
      </c>
      <c r="G26" s="175">
        <v>10.91</v>
      </c>
      <c r="H26" s="175">
        <v>12.41</v>
      </c>
      <c r="I26" s="176">
        <f t="shared" si="0"/>
        <v>223.54</v>
      </c>
      <c r="J26" s="210"/>
      <c r="K26" s="210"/>
      <c r="L26" s="210"/>
      <c r="M26" s="210"/>
      <c r="N26" s="210"/>
      <c r="O26" s="214">
        <f t="shared" si="32"/>
        <v>20.49</v>
      </c>
      <c r="P26" s="215">
        <f t="shared" si="33"/>
        <v>223.54</v>
      </c>
      <c r="Q26" s="215">
        <f t="shared" si="34"/>
        <v>254.28</v>
      </c>
      <c r="R26" s="98">
        <f t="shared" si="3"/>
        <v>223.54</v>
      </c>
      <c r="S26" s="99">
        <f>IF($C26="","",'01. PLANILHA DE FISCALIZAÇÂO'!L26)</f>
        <v>1</v>
      </c>
      <c r="T26" s="98">
        <f t="shared" si="4"/>
        <v>223.54</v>
      </c>
      <c r="U26" s="99">
        <f t="shared" si="5"/>
        <v>1</v>
      </c>
      <c r="V26" s="98">
        <f t="shared" si="6"/>
        <v>0</v>
      </c>
      <c r="W26" s="99">
        <f>IF($C26="","",'01. PLANILHA DE FISCALIZAÇÂO'!R26)</f>
        <v>0</v>
      </c>
      <c r="X26" s="98">
        <f t="shared" si="7"/>
        <v>223.54</v>
      </c>
      <c r="Y26" s="99">
        <f t="shared" ref="Y26" si="53">IF($D26="","",X26/$I26)</f>
        <v>1</v>
      </c>
      <c r="Z26" s="98">
        <f t="shared" si="9"/>
        <v>0</v>
      </c>
      <c r="AA26" s="99">
        <f>IF($C26="","",'01. PLANILHA DE FISCALIZAÇÂO'!X26)</f>
        <v>0</v>
      </c>
      <c r="AB26" s="98">
        <f t="shared" si="10"/>
        <v>223.54</v>
      </c>
      <c r="AC26" s="99">
        <f t="shared" si="44"/>
        <v>1</v>
      </c>
      <c r="AD26" s="98">
        <f t="shared" si="12"/>
        <v>0</v>
      </c>
      <c r="AE26" s="99">
        <f>IF($C26="","",'01. PLANILHA DE FISCALIZAÇÂO'!AD26)</f>
        <v>0</v>
      </c>
      <c r="AF26" s="98">
        <f t="shared" si="13"/>
        <v>223.54</v>
      </c>
      <c r="AG26" s="99">
        <f t="shared" si="46"/>
        <v>1</v>
      </c>
      <c r="AH26" s="98">
        <f t="shared" si="14"/>
        <v>0</v>
      </c>
      <c r="AI26" s="99">
        <f>IF($C26="","",'01. PLANILHA DE FISCALIZAÇÂO'!AJ26)</f>
        <v>0</v>
      </c>
      <c r="AJ26" s="98">
        <f t="shared" si="15"/>
        <v>223.54</v>
      </c>
      <c r="AK26" s="99">
        <f t="shared" si="16"/>
        <v>1</v>
      </c>
      <c r="AL26" s="98">
        <f t="shared" si="17"/>
        <v>0</v>
      </c>
      <c r="AM26" s="99">
        <f>IF($C26="","",'01. PLANILHA DE FISCALIZAÇÂO'!AP26)</f>
        <v>0</v>
      </c>
      <c r="AN26" s="98">
        <f t="shared" si="18"/>
        <v>223.54</v>
      </c>
      <c r="AO26" s="99">
        <f t="shared" si="47"/>
        <v>1</v>
      </c>
      <c r="AP26" s="98">
        <f t="shared" si="19"/>
        <v>0</v>
      </c>
      <c r="AQ26" s="99">
        <f>IF($C26="","",'01. PLANILHA DE FISCALIZAÇÂO'!AV26)</f>
        <v>0</v>
      </c>
      <c r="AR26" s="98">
        <f t="shared" si="20"/>
        <v>223.54</v>
      </c>
      <c r="AS26" s="99">
        <f t="shared" si="21"/>
        <v>1</v>
      </c>
    </row>
    <row r="27" spans="1:45" ht="30" customHeight="1">
      <c r="A27" s="135">
        <v>3</v>
      </c>
      <c r="B27" s="182" t="s">
        <v>4690</v>
      </c>
      <c r="C27" s="173" t="s">
        <v>3978</v>
      </c>
      <c r="D27" s="172" t="s">
        <v>3979</v>
      </c>
      <c r="E27" s="174" t="s">
        <v>3940</v>
      </c>
      <c r="F27" s="175">
        <v>46.64</v>
      </c>
      <c r="G27" s="175">
        <v>11.63</v>
      </c>
      <c r="H27" s="175">
        <v>13.1</v>
      </c>
      <c r="I27" s="176">
        <f t="shared" si="0"/>
        <v>542.41999999999996</v>
      </c>
      <c r="J27" s="210"/>
      <c r="K27" s="210"/>
      <c r="L27" s="210"/>
      <c r="M27" s="210"/>
      <c r="N27" s="210"/>
      <c r="O27" s="214">
        <f t="shared" si="32"/>
        <v>46.64</v>
      </c>
      <c r="P27" s="215">
        <f t="shared" si="33"/>
        <v>542.41999999999996</v>
      </c>
      <c r="Q27" s="215">
        <f t="shared" si="34"/>
        <v>610.98</v>
      </c>
      <c r="R27" s="98">
        <f t="shared" si="3"/>
        <v>542.41999999999996</v>
      </c>
      <c r="S27" s="99">
        <f>IF($C27="","",'01. PLANILHA DE FISCALIZAÇÂO'!L27)</f>
        <v>1</v>
      </c>
      <c r="T27" s="98">
        <f t="shared" si="4"/>
        <v>542.41999999999996</v>
      </c>
      <c r="U27" s="99">
        <f t="shared" si="5"/>
        <v>1</v>
      </c>
      <c r="V27" s="98">
        <f t="shared" si="6"/>
        <v>0</v>
      </c>
      <c r="W27" s="99">
        <f>IF($C27="","",'01. PLANILHA DE FISCALIZAÇÂO'!R27)</f>
        <v>0</v>
      </c>
      <c r="X27" s="98">
        <f t="shared" si="7"/>
        <v>542.41999999999996</v>
      </c>
      <c r="Y27" s="99">
        <f t="shared" ref="Y27" si="54">IF($D27="","",X27/$I27)</f>
        <v>1</v>
      </c>
      <c r="Z27" s="98">
        <f t="shared" si="9"/>
        <v>0</v>
      </c>
      <c r="AA27" s="99">
        <f>IF($C27="","",'01. PLANILHA DE FISCALIZAÇÂO'!X27)</f>
        <v>0</v>
      </c>
      <c r="AB27" s="98">
        <f t="shared" si="10"/>
        <v>542.41999999999996</v>
      </c>
      <c r="AC27" s="99">
        <f t="shared" si="44"/>
        <v>1</v>
      </c>
      <c r="AD27" s="98">
        <f t="shared" si="12"/>
        <v>0</v>
      </c>
      <c r="AE27" s="99">
        <f>IF($C27="","",'01. PLANILHA DE FISCALIZAÇÂO'!AD27)</f>
        <v>0</v>
      </c>
      <c r="AF27" s="98">
        <f t="shared" si="13"/>
        <v>542.41999999999996</v>
      </c>
      <c r="AG27" s="99">
        <f t="shared" si="46"/>
        <v>1</v>
      </c>
      <c r="AH27" s="98">
        <f t="shared" si="14"/>
        <v>0</v>
      </c>
      <c r="AI27" s="99">
        <f>IF($C27="","",'01. PLANILHA DE FISCALIZAÇÂO'!AJ27)</f>
        <v>0</v>
      </c>
      <c r="AJ27" s="98">
        <f t="shared" si="15"/>
        <v>542.41999999999996</v>
      </c>
      <c r="AK27" s="99">
        <f t="shared" si="16"/>
        <v>1</v>
      </c>
      <c r="AL27" s="98">
        <f t="shared" si="17"/>
        <v>0</v>
      </c>
      <c r="AM27" s="99">
        <f>IF($C27="","",'01. PLANILHA DE FISCALIZAÇÂO'!AP27)</f>
        <v>0</v>
      </c>
      <c r="AN27" s="98">
        <f t="shared" si="18"/>
        <v>542.41999999999996</v>
      </c>
      <c r="AO27" s="99">
        <f t="shared" si="47"/>
        <v>1</v>
      </c>
      <c r="AP27" s="98">
        <f t="shared" si="19"/>
        <v>0</v>
      </c>
      <c r="AQ27" s="99">
        <f>IF($C27="","",'01. PLANILHA DE FISCALIZAÇÂO'!AV27)</f>
        <v>0</v>
      </c>
      <c r="AR27" s="98">
        <f t="shared" si="20"/>
        <v>542.41999999999996</v>
      </c>
      <c r="AS27" s="99">
        <f t="shared" si="21"/>
        <v>1</v>
      </c>
    </row>
    <row r="28" spans="1:45" ht="30" customHeight="1">
      <c r="A28" s="135">
        <v>3</v>
      </c>
      <c r="B28" s="182" t="s">
        <v>4691</v>
      </c>
      <c r="C28" s="173" t="s">
        <v>3980</v>
      </c>
      <c r="D28" s="172" t="s">
        <v>3981</v>
      </c>
      <c r="E28" s="174" t="s">
        <v>3940</v>
      </c>
      <c r="F28" s="175">
        <v>2.4</v>
      </c>
      <c r="G28" s="175">
        <v>40</v>
      </c>
      <c r="H28" s="175">
        <v>45.46</v>
      </c>
      <c r="I28" s="176">
        <f t="shared" si="0"/>
        <v>96</v>
      </c>
      <c r="J28" s="210"/>
      <c r="K28" s="210"/>
      <c r="L28" s="210"/>
      <c r="M28" s="210"/>
      <c r="N28" s="210"/>
      <c r="O28" s="214">
        <f t="shared" si="32"/>
        <v>2.4</v>
      </c>
      <c r="P28" s="215">
        <f t="shared" si="33"/>
        <v>96</v>
      </c>
      <c r="Q28" s="215">
        <f t="shared" si="34"/>
        <v>109.1</v>
      </c>
      <c r="R28" s="98">
        <f t="shared" si="3"/>
        <v>96</v>
      </c>
      <c r="S28" s="99">
        <f>IF($C28="","",'01. PLANILHA DE FISCALIZAÇÂO'!L28)</f>
        <v>1</v>
      </c>
      <c r="T28" s="98">
        <f t="shared" si="4"/>
        <v>96</v>
      </c>
      <c r="U28" s="99">
        <f t="shared" si="5"/>
        <v>1</v>
      </c>
      <c r="V28" s="98">
        <f t="shared" si="6"/>
        <v>0</v>
      </c>
      <c r="W28" s="99">
        <f>IF($C28="","",'01. PLANILHA DE FISCALIZAÇÂO'!R28)</f>
        <v>0</v>
      </c>
      <c r="X28" s="98">
        <f t="shared" si="7"/>
        <v>96</v>
      </c>
      <c r="Y28" s="99">
        <f t="shared" ref="Y28" si="55">IF($D28="","",X28/$I28)</f>
        <v>1</v>
      </c>
      <c r="Z28" s="98">
        <f t="shared" si="9"/>
        <v>0</v>
      </c>
      <c r="AA28" s="99">
        <f>IF($C28="","",'01. PLANILHA DE FISCALIZAÇÂO'!X28)</f>
        <v>0</v>
      </c>
      <c r="AB28" s="98">
        <f t="shared" si="10"/>
        <v>96</v>
      </c>
      <c r="AC28" s="99">
        <f t="shared" si="44"/>
        <v>1</v>
      </c>
      <c r="AD28" s="98">
        <f t="shared" si="12"/>
        <v>0</v>
      </c>
      <c r="AE28" s="99">
        <f>IF($C28="","",'01. PLANILHA DE FISCALIZAÇÂO'!AD28)</f>
        <v>0</v>
      </c>
      <c r="AF28" s="98">
        <f t="shared" si="13"/>
        <v>96</v>
      </c>
      <c r="AG28" s="99">
        <f t="shared" si="46"/>
        <v>1</v>
      </c>
      <c r="AH28" s="98">
        <f t="shared" si="14"/>
        <v>0</v>
      </c>
      <c r="AI28" s="99">
        <f>IF($C28="","",'01. PLANILHA DE FISCALIZAÇÂO'!AJ28)</f>
        <v>0</v>
      </c>
      <c r="AJ28" s="98">
        <f t="shared" si="15"/>
        <v>96</v>
      </c>
      <c r="AK28" s="99">
        <f t="shared" si="16"/>
        <v>1</v>
      </c>
      <c r="AL28" s="98">
        <f t="shared" si="17"/>
        <v>0</v>
      </c>
      <c r="AM28" s="99">
        <f>IF($C28="","",'01. PLANILHA DE FISCALIZAÇÂO'!AP28)</f>
        <v>0</v>
      </c>
      <c r="AN28" s="98">
        <f t="shared" si="18"/>
        <v>96</v>
      </c>
      <c r="AO28" s="99">
        <f t="shared" si="47"/>
        <v>1</v>
      </c>
      <c r="AP28" s="98">
        <f t="shared" si="19"/>
        <v>0</v>
      </c>
      <c r="AQ28" s="99">
        <f>IF($C28="","",'01. PLANILHA DE FISCALIZAÇÂO'!AV28)</f>
        <v>0</v>
      </c>
      <c r="AR28" s="98">
        <f t="shared" si="20"/>
        <v>96</v>
      </c>
      <c r="AS28" s="99">
        <f t="shared" si="21"/>
        <v>1</v>
      </c>
    </row>
    <row r="29" spans="1:45" ht="30" customHeight="1">
      <c r="A29" s="135">
        <v>3</v>
      </c>
      <c r="B29" s="182" t="s">
        <v>4692</v>
      </c>
      <c r="C29" s="173" t="s">
        <v>3982</v>
      </c>
      <c r="D29" s="172" t="s">
        <v>3983</v>
      </c>
      <c r="E29" s="174" t="s">
        <v>3943</v>
      </c>
      <c r="F29" s="175">
        <v>11.47</v>
      </c>
      <c r="G29" s="175">
        <v>3.37</v>
      </c>
      <c r="H29" s="175">
        <v>3.82</v>
      </c>
      <c r="I29" s="176">
        <f t="shared" si="0"/>
        <v>38.65</v>
      </c>
      <c r="J29" s="210"/>
      <c r="K29" s="210"/>
      <c r="L29" s="210"/>
      <c r="M29" s="210"/>
      <c r="N29" s="210"/>
      <c r="O29" s="214">
        <f t="shared" si="32"/>
        <v>11.47</v>
      </c>
      <c r="P29" s="215">
        <f t="shared" si="33"/>
        <v>38.65</v>
      </c>
      <c r="Q29" s="215">
        <f t="shared" si="34"/>
        <v>43.81</v>
      </c>
      <c r="R29" s="98">
        <f t="shared" si="3"/>
        <v>38.65</v>
      </c>
      <c r="S29" s="99">
        <f>IF($C29="","",'01. PLANILHA DE FISCALIZAÇÂO'!L29)</f>
        <v>1</v>
      </c>
      <c r="T29" s="98">
        <f t="shared" si="4"/>
        <v>38.65</v>
      </c>
      <c r="U29" s="99">
        <f t="shared" si="5"/>
        <v>1</v>
      </c>
      <c r="V29" s="98">
        <f t="shared" si="6"/>
        <v>0</v>
      </c>
      <c r="W29" s="99">
        <f>IF($C29="","",'01. PLANILHA DE FISCALIZAÇÂO'!R29)</f>
        <v>0</v>
      </c>
      <c r="X29" s="98">
        <f t="shared" si="7"/>
        <v>38.65</v>
      </c>
      <c r="Y29" s="99">
        <f>IF($D29="","",X29/$I29)</f>
        <v>1</v>
      </c>
      <c r="Z29" s="98">
        <f t="shared" si="9"/>
        <v>0</v>
      </c>
      <c r="AA29" s="99">
        <f>IF($C29="","",'01. PLANILHA DE FISCALIZAÇÂO'!X29)</f>
        <v>0</v>
      </c>
      <c r="AB29" s="98">
        <f t="shared" si="10"/>
        <v>38.65</v>
      </c>
      <c r="AC29" s="99">
        <f>IF($D29="","",AB29/$I29)</f>
        <v>1</v>
      </c>
      <c r="AD29" s="98">
        <f t="shared" si="12"/>
        <v>0</v>
      </c>
      <c r="AE29" s="99">
        <f>IF($C29="","",'01. PLANILHA DE FISCALIZAÇÂO'!AD29)</f>
        <v>0</v>
      </c>
      <c r="AF29" s="98">
        <f t="shared" si="13"/>
        <v>38.65</v>
      </c>
      <c r="AG29" s="99">
        <f t="shared" si="46"/>
        <v>1</v>
      </c>
      <c r="AH29" s="98">
        <f t="shared" si="14"/>
        <v>0</v>
      </c>
      <c r="AI29" s="99">
        <f>IF($C29="","",'01. PLANILHA DE FISCALIZAÇÂO'!AJ29)</f>
        <v>0</v>
      </c>
      <c r="AJ29" s="98">
        <f t="shared" si="15"/>
        <v>38.65</v>
      </c>
      <c r="AK29" s="99">
        <f t="shared" si="16"/>
        <v>1</v>
      </c>
      <c r="AL29" s="98">
        <f t="shared" si="17"/>
        <v>0</v>
      </c>
      <c r="AM29" s="99">
        <f>IF($C29="","",'01. PLANILHA DE FISCALIZAÇÂO'!AP29)</f>
        <v>0</v>
      </c>
      <c r="AN29" s="98">
        <f t="shared" si="18"/>
        <v>38.65</v>
      </c>
      <c r="AO29" s="99">
        <f t="shared" si="47"/>
        <v>1</v>
      </c>
      <c r="AP29" s="98">
        <f t="shared" si="19"/>
        <v>0</v>
      </c>
      <c r="AQ29" s="99">
        <f>IF($C29="","",'01. PLANILHA DE FISCALIZAÇÂO'!AV29)</f>
        <v>0</v>
      </c>
      <c r="AR29" s="98">
        <f t="shared" si="20"/>
        <v>38.65</v>
      </c>
      <c r="AS29" s="99">
        <f t="shared" si="21"/>
        <v>1</v>
      </c>
    </row>
    <row r="30" spans="1:45" ht="30" customHeight="1">
      <c r="A30" s="135">
        <v>3</v>
      </c>
      <c r="B30" s="182" t="s">
        <v>4693</v>
      </c>
      <c r="C30" s="173" t="s">
        <v>3984</v>
      </c>
      <c r="D30" s="172" t="s">
        <v>3985</v>
      </c>
      <c r="E30" s="174" t="s">
        <v>3937</v>
      </c>
      <c r="F30" s="175">
        <v>155.11000000000001</v>
      </c>
      <c r="G30" s="175">
        <v>0.56999999999999995</v>
      </c>
      <c r="H30" s="175">
        <v>0.65</v>
      </c>
      <c r="I30" s="176">
        <f t="shared" si="0"/>
        <v>88.41</v>
      </c>
      <c r="J30" s="210"/>
      <c r="K30" s="210"/>
      <c r="L30" s="210"/>
      <c r="M30" s="210"/>
      <c r="N30" s="210"/>
      <c r="O30" s="214">
        <f t="shared" si="32"/>
        <v>155.11000000000001</v>
      </c>
      <c r="P30" s="215">
        <f t="shared" si="33"/>
        <v>88.41</v>
      </c>
      <c r="Q30" s="215">
        <f t="shared" si="34"/>
        <v>100.82</v>
      </c>
      <c r="R30" s="98">
        <f t="shared" si="3"/>
        <v>42.856991167558498</v>
      </c>
      <c r="S30" s="99">
        <f>IF($C30="","",'01. PLANILHA DE FISCALIZAÇÂO'!L30)</f>
        <v>0.48475275610856805</v>
      </c>
      <c r="T30" s="98">
        <f t="shared" si="4"/>
        <v>42.856991167558498</v>
      </c>
      <c r="U30" s="99">
        <f t="shared" si="5"/>
        <v>0.48475275610856805</v>
      </c>
      <c r="V30" s="98">
        <f t="shared" si="6"/>
        <v>45.553008832441485</v>
      </c>
      <c r="W30" s="99">
        <f>IF($C30="","",'01. PLANILHA DE FISCALIZAÇÂO'!R30)</f>
        <v>0.51524724389143184</v>
      </c>
      <c r="X30" s="98">
        <f t="shared" si="7"/>
        <v>88.409999999999982</v>
      </c>
      <c r="Y30" s="99">
        <f t="shared" ref="Y30:Y31" si="56">IF($D30="","",X30/$I30)</f>
        <v>0.99999999999999989</v>
      </c>
      <c r="Z30" s="98">
        <f t="shared" si="9"/>
        <v>0</v>
      </c>
      <c r="AA30" s="99">
        <f>IF($C30="","",'01. PLANILHA DE FISCALIZAÇÂO'!X30)</f>
        <v>0</v>
      </c>
      <c r="AB30" s="98">
        <f t="shared" si="10"/>
        <v>88.409999999999982</v>
      </c>
      <c r="AC30" s="99">
        <f t="shared" ref="AC30:AC36" si="57">IF($D30="","",AB30/$I30)</f>
        <v>0.99999999999999989</v>
      </c>
      <c r="AD30" s="98">
        <f t="shared" si="12"/>
        <v>0</v>
      </c>
      <c r="AE30" s="99">
        <f>IF($C30="","",'01. PLANILHA DE FISCALIZAÇÂO'!AD30)</f>
        <v>0</v>
      </c>
      <c r="AF30" s="98">
        <f t="shared" si="13"/>
        <v>88.409999999999982</v>
      </c>
      <c r="AG30" s="99">
        <f t="shared" si="46"/>
        <v>0.99999999999999989</v>
      </c>
      <c r="AH30" s="98">
        <f t="shared" si="14"/>
        <v>0</v>
      </c>
      <c r="AI30" s="99">
        <f>IF($C30="","",'01. PLANILHA DE FISCALIZAÇÂO'!AJ30)</f>
        <v>0</v>
      </c>
      <c r="AJ30" s="98">
        <f t="shared" si="15"/>
        <v>88.409999999999982</v>
      </c>
      <c r="AK30" s="99">
        <f t="shared" si="16"/>
        <v>0.99999999999999989</v>
      </c>
      <c r="AL30" s="98">
        <f t="shared" si="17"/>
        <v>0</v>
      </c>
      <c r="AM30" s="99">
        <f>IF($C30="","",'01. PLANILHA DE FISCALIZAÇÂO'!AP30)</f>
        <v>0</v>
      </c>
      <c r="AN30" s="98">
        <f t="shared" si="18"/>
        <v>88.409999999999982</v>
      </c>
      <c r="AO30" s="99">
        <f t="shared" si="47"/>
        <v>0.99999999999999989</v>
      </c>
      <c r="AP30" s="98">
        <f t="shared" si="19"/>
        <v>0</v>
      </c>
      <c r="AQ30" s="99">
        <f>IF($C30="","",'01. PLANILHA DE FISCALIZAÇÂO'!AV30)</f>
        <v>0</v>
      </c>
      <c r="AR30" s="98">
        <f t="shared" si="20"/>
        <v>88.409999999999982</v>
      </c>
      <c r="AS30" s="99">
        <f t="shared" si="21"/>
        <v>0.99999999999999989</v>
      </c>
    </row>
    <row r="31" spans="1:45" ht="30" customHeight="1">
      <c r="A31" s="135">
        <v>3</v>
      </c>
      <c r="B31" s="182" t="s">
        <v>4694</v>
      </c>
      <c r="C31" s="173" t="s">
        <v>3986</v>
      </c>
      <c r="D31" s="172" t="s">
        <v>3987</v>
      </c>
      <c r="E31" s="174" t="s">
        <v>3988</v>
      </c>
      <c r="F31" s="175">
        <v>1</v>
      </c>
      <c r="G31" s="175">
        <v>632.14</v>
      </c>
      <c r="H31" s="175">
        <v>838.73</v>
      </c>
      <c r="I31" s="176">
        <f t="shared" ref="I31" si="58">TRUNC(F31*G31,2)</f>
        <v>632.14</v>
      </c>
      <c r="J31" s="210"/>
      <c r="K31" s="210"/>
      <c r="L31" s="210"/>
      <c r="M31" s="210"/>
      <c r="N31" s="210"/>
      <c r="O31" s="214">
        <f t="shared" si="32"/>
        <v>1</v>
      </c>
      <c r="P31" s="215">
        <f t="shared" si="33"/>
        <v>632.14</v>
      </c>
      <c r="Q31" s="215">
        <f t="shared" si="34"/>
        <v>838.73</v>
      </c>
      <c r="R31" s="98">
        <f t="shared" ref="R31" si="59">IF($C31="","",$I31*S31)</f>
        <v>0</v>
      </c>
      <c r="S31" s="99">
        <f>IF($C31="","",'01. PLANILHA DE FISCALIZAÇÂO'!L31)</f>
        <v>0</v>
      </c>
      <c r="T31" s="98">
        <f t="shared" ref="T31" si="60">IF($C31="","",SUM(R31))</f>
        <v>0</v>
      </c>
      <c r="U31" s="99">
        <f t="shared" ref="U31" si="61">IF($D31="","",T31/$I31)</f>
        <v>0</v>
      </c>
      <c r="V31" s="98">
        <f t="shared" ref="V31" si="62">IF($C31="","",$I31*W31)</f>
        <v>632.14</v>
      </c>
      <c r="W31" s="99">
        <f>IF($C31="","",'01. PLANILHA DE FISCALIZAÇÂO'!R31)</f>
        <v>1</v>
      </c>
      <c r="X31" s="98">
        <f t="shared" ref="X31" si="63">IF($C31="","",SUM(V31+T31))</f>
        <v>632.14</v>
      </c>
      <c r="Y31" s="99">
        <f t="shared" si="56"/>
        <v>1</v>
      </c>
      <c r="Z31" s="98">
        <f t="shared" ref="Z31" si="64">IF($C31="","",$I31*AA31)</f>
        <v>0</v>
      </c>
      <c r="AA31" s="99">
        <f>IF($C31="","",'01. PLANILHA DE FISCALIZAÇÂO'!X31)</f>
        <v>0</v>
      </c>
      <c r="AB31" s="98">
        <f t="shared" ref="AB31" si="65">IF($C31="","",SUM(Z31+X31))</f>
        <v>632.14</v>
      </c>
      <c r="AC31" s="99">
        <f t="shared" ref="AC31" si="66">IF($D31="","",AB31/$I31)</f>
        <v>1</v>
      </c>
      <c r="AD31" s="98">
        <f t="shared" ref="AD31" si="67">IF($C31="","",$I31*AE31)</f>
        <v>0</v>
      </c>
      <c r="AE31" s="99">
        <f>IF($C31="","",'01. PLANILHA DE FISCALIZAÇÂO'!AD31)</f>
        <v>0</v>
      </c>
      <c r="AF31" s="98">
        <f t="shared" ref="AF31" si="68">IF($C31="","",SUM(AD31+AB31))</f>
        <v>632.14</v>
      </c>
      <c r="AG31" s="99">
        <f t="shared" ref="AG31" si="69">IF($D31="","",AF31/$I31)</f>
        <v>1</v>
      </c>
      <c r="AH31" s="98">
        <f t="shared" ref="AH31" si="70">IF($C31="","",$I31*AI31)</f>
        <v>0</v>
      </c>
      <c r="AI31" s="99">
        <f>IF($C31="","",'01. PLANILHA DE FISCALIZAÇÂO'!AJ31)</f>
        <v>0</v>
      </c>
      <c r="AJ31" s="98">
        <f t="shared" ref="AJ31" si="71">IF($C31="","",SUM(AH31+AF31))</f>
        <v>632.14</v>
      </c>
      <c r="AK31" s="99">
        <f t="shared" ref="AK31" si="72">IF($D31="","",AJ31/$I31)</f>
        <v>1</v>
      </c>
      <c r="AL31" s="98">
        <f t="shared" ref="AL31" si="73">IF($C31="","",$I31*AM31)</f>
        <v>0</v>
      </c>
      <c r="AM31" s="99">
        <f>IF($C31="","",'01. PLANILHA DE FISCALIZAÇÂO'!AP31)</f>
        <v>0</v>
      </c>
      <c r="AN31" s="98">
        <f t="shared" ref="AN31" si="74">IF($C31="","",SUM(AL31+AJ31))</f>
        <v>632.14</v>
      </c>
      <c r="AO31" s="99">
        <f t="shared" ref="AO31" si="75">IF($D31="","",AN31/$I31)</f>
        <v>1</v>
      </c>
      <c r="AP31" s="98">
        <f t="shared" ref="AP31" si="76">IF($C31="","",$I31*AQ31)</f>
        <v>0</v>
      </c>
      <c r="AQ31" s="99">
        <f>IF($C31="","",'01. PLANILHA DE FISCALIZAÇÂO'!AV31)</f>
        <v>0</v>
      </c>
      <c r="AR31" s="98">
        <f t="shared" ref="AR31" si="77">IF($C31="","",SUM(AP31+AN31))</f>
        <v>632.14</v>
      </c>
      <c r="AS31" s="99">
        <f t="shared" ref="AS31" si="78">IF($C31="","",SUM(AQ31+AO31))</f>
        <v>1</v>
      </c>
    </row>
    <row r="32" spans="1:45" ht="30" customHeight="1">
      <c r="A32" s="135">
        <v>3</v>
      </c>
      <c r="B32" s="182" t="s">
        <v>4694</v>
      </c>
      <c r="C32" s="173" t="s">
        <v>3989</v>
      </c>
      <c r="D32" s="172" t="s">
        <v>3990</v>
      </c>
      <c r="E32" s="174" t="s">
        <v>3940</v>
      </c>
      <c r="F32" s="175">
        <v>26.06</v>
      </c>
      <c r="G32" s="175">
        <v>27.69</v>
      </c>
      <c r="H32" s="175">
        <v>31.34</v>
      </c>
      <c r="I32" s="176">
        <f t="shared" si="0"/>
        <v>721.6</v>
      </c>
      <c r="J32" s="210"/>
      <c r="K32" s="210"/>
      <c r="L32" s="210"/>
      <c r="M32" s="210"/>
      <c r="N32" s="210"/>
      <c r="O32" s="214">
        <f t="shared" si="32"/>
        <v>26.06</v>
      </c>
      <c r="P32" s="215">
        <f t="shared" si="33"/>
        <v>721.6</v>
      </c>
      <c r="Q32" s="215">
        <f t="shared" si="34"/>
        <v>816.72</v>
      </c>
      <c r="R32" s="98">
        <f t="shared" si="3"/>
        <v>0</v>
      </c>
      <c r="S32" s="99">
        <f>IF($C32="","",'01. PLANILHA DE FISCALIZAÇÂO'!L32)</f>
        <v>0</v>
      </c>
      <c r="T32" s="98">
        <f t="shared" si="4"/>
        <v>0</v>
      </c>
      <c r="U32" s="99">
        <f t="shared" si="5"/>
        <v>0</v>
      </c>
      <c r="V32" s="98">
        <f t="shared" si="6"/>
        <v>721.6</v>
      </c>
      <c r="W32" s="99">
        <f>IF($C32="","",'01. PLANILHA DE FISCALIZAÇÂO'!R32)</f>
        <v>1</v>
      </c>
      <c r="X32" s="98">
        <f t="shared" si="7"/>
        <v>721.6</v>
      </c>
      <c r="Y32" s="99">
        <f t="shared" ref="Y32" si="79">IF($D32="","",X32/$I32)</f>
        <v>1</v>
      </c>
      <c r="Z32" s="98">
        <f t="shared" si="9"/>
        <v>0</v>
      </c>
      <c r="AA32" s="99">
        <f>IF($C32="","",'01. PLANILHA DE FISCALIZAÇÂO'!X32)</f>
        <v>0</v>
      </c>
      <c r="AB32" s="98">
        <f t="shared" si="10"/>
        <v>721.6</v>
      </c>
      <c r="AC32" s="99">
        <f t="shared" si="57"/>
        <v>1</v>
      </c>
      <c r="AD32" s="98">
        <f t="shared" si="12"/>
        <v>0</v>
      </c>
      <c r="AE32" s="99">
        <f>IF($C32="","",'01. PLANILHA DE FISCALIZAÇÂO'!AD32)</f>
        <v>0</v>
      </c>
      <c r="AF32" s="98">
        <f t="shared" si="13"/>
        <v>721.6</v>
      </c>
      <c r="AG32" s="99">
        <f t="shared" si="46"/>
        <v>1</v>
      </c>
      <c r="AH32" s="98">
        <f t="shared" si="14"/>
        <v>0</v>
      </c>
      <c r="AI32" s="99">
        <f>IF($C32="","",'01. PLANILHA DE FISCALIZAÇÂO'!AJ32)</f>
        <v>0</v>
      </c>
      <c r="AJ32" s="98">
        <f t="shared" si="15"/>
        <v>721.6</v>
      </c>
      <c r="AK32" s="99">
        <f t="shared" si="16"/>
        <v>1</v>
      </c>
      <c r="AL32" s="98">
        <f t="shared" si="17"/>
        <v>0</v>
      </c>
      <c r="AM32" s="99">
        <f>IF($C32="","",'01. PLANILHA DE FISCALIZAÇÂO'!AP32)</f>
        <v>0</v>
      </c>
      <c r="AN32" s="98">
        <f t="shared" si="18"/>
        <v>721.6</v>
      </c>
      <c r="AO32" s="99">
        <f t="shared" si="47"/>
        <v>1</v>
      </c>
      <c r="AP32" s="98">
        <f t="shared" si="19"/>
        <v>0</v>
      </c>
      <c r="AQ32" s="99">
        <f>IF($C32="","",'01. PLANILHA DE FISCALIZAÇÂO'!AV32)</f>
        <v>0</v>
      </c>
      <c r="AR32" s="98">
        <f t="shared" si="20"/>
        <v>721.6</v>
      </c>
      <c r="AS32" s="99">
        <f t="shared" si="21"/>
        <v>1</v>
      </c>
    </row>
    <row r="33" spans="1:45" ht="30" customHeight="1">
      <c r="A33" s="135"/>
      <c r="B33" s="181" t="s">
        <v>4695</v>
      </c>
      <c r="C33" s="178" t="s">
        <v>4696</v>
      </c>
      <c r="D33" s="179"/>
      <c r="E33" s="179"/>
      <c r="F33" s="179"/>
      <c r="G33" s="179"/>
      <c r="H33" s="179"/>
      <c r="I33" s="177">
        <f>SUM(I34:I36)</f>
        <v>11514.95</v>
      </c>
      <c r="J33" s="211"/>
      <c r="K33" s="211"/>
      <c r="L33" s="211"/>
      <c r="M33" s="211"/>
      <c r="N33" s="211"/>
      <c r="O33" s="211"/>
      <c r="P33" s="211"/>
      <c r="Q33" s="212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</row>
    <row r="34" spans="1:45" ht="30" customHeight="1">
      <c r="A34" s="135">
        <v>4</v>
      </c>
      <c r="B34" s="182" t="s">
        <v>4697</v>
      </c>
      <c r="C34" s="173" t="s">
        <v>3991</v>
      </c>
      <c r="D34" s="172" t="s">
        <v>3992</v>
      </c>
      <c r="E34" s="174" t="s">
        <v>3947</v>
      </c>
      <c r="F34" s="175">
        <v>75.94</v>
      </c>
      <c r="G34" s="175">
        <v>106.72</v>
      </c>
      <c r="H34" s="175">
        <v>121.52</v>
      </c>
      <c r="I34" s="176">
        <f t="shared" si="0"/>
        <v>8104.31</v>
      </c>
      <c r="J34" s="210"/>
      <c r="K34" s="210"/>
      <c r="L34" s="210"/>
      <c r="M34" s="210"/>
      <c r="N34" s="210"/>
      <c r="O34" s="214">
        <f t="shared" ref="O34:O36" si="80">IF($E34="","",SUM(F34,J34,L34))</f>
        <v>75.94</v>
      </c>
      <c r="P34" s="215">
        <f t="shared" ref="P34:P36" si="81">IF($E34="","",TRUNC($G34*O34,2))</f>
        <v>8104.31</v>
      </c>
      <c r="Q34" s="215">
        <f t="shared" ref="Q34:Q36" si="82">IF($E34="","",TRUNC($H34*O34,2))</f>
        <v>9228.2199999999993</v>
      </c>
      <c r="R34" s="98">
        <f t="shared" si="3"/>
        <v>8104.31</v>
      </c>
      <c r="S34" s="99">
        <f>IF($C34="","",'01. PLANILHA DE FISCALIZAÇÂO'!L34)</f>
        <v>1</v>
      </c>
      <c r="T34" s="98">
        <f t="shared" si="4"/>
        <v>8104.31</v>
      </c>
      <c r="U34" s="99">
        <f t="shared" si="5"/>
        <v>1</v>
      </c>
      <c r="V34" s="98">
        <f t="shared" si="6"/>
        <v>0</v>
      </c>
      <c r="W34" s="99">
        <f>IF($C34="","",'01. PLANILHA DE FISCALIZAÇÂO'!R34)</f>
        <v>0</v>
      </c>
      <c r="X34" s="98">
        <f t="shared" si="7"/>
        <v>8104.31</v>
      </c>
      <c r="Y34" s="99">
        <f t="shared" ref="Y34" si="83">IF($D34="","",X34/$I34)</f>
        <v>1</v>
      </c>
      <c r="Z34" s="98">
        <f t="shared" si="9"/>
        <v>0</v>
      </c>
      <c r="AA34" s="99">
        <f>IF($C34="","",'01. PLANILHA DE FISCALIZAÇÂO'!X34)</f>
        <v>0</v>
      </c>
      <c r="AB34" s="98">
        <f t="shared" si="10"/>
        <v>8104.31</v>
      </c>
      <c r="AC34" s="99">
        <f t="shared" si="57"/>
        <v>1</v>
      </c>
      <c r="AD34" s="98">
        <f t="shared" si="12"/>
        <v>0</v>
      </c>
      <c r="AE34" s="99">
        <f>IF($C34="","",'01. PLANILHA DE FISCALIZAÇÂO'!AD34)</f>
        <v>0</v>
      </c>
      <c r="AF34" s="98">
        <f t="shared" si="13"/>
        <v>8104.31</v>
      </c>
      <c r="AG34" s="99">
        <f t="shared" si="46"/>
        <v>1</v>
      </c>
      <c r="AH34" s="98">
        <f t="shared" si="14"/>
        <v>0</v>
      </c>
      <c r="AI34" s="99">
        <f>IF($C34="","",'01. PLANILHA DE FISCALIZAÇÂO'!AJ34)</f>
        <v>0</v>
      </c>
      <c r="AJ34" s="98">
        <f t="shared" si="15"/>
        <v>8104.31</v>
      </c>
      <c r="AK34" s="99">
        <f t="shared" si="16"/>
        <v>1</v>
      </c>
      <c r="AL34" s="98">
        <f t="shared" si="17"/>
        <v>0</v>
      </c>
      <c r="AM34" s="99">
        <f>IF($C34="","",'01. PLANILHA DE FISCALIZAÇÂO'!AP34)</f>
        <v>0</v>
      </c>
      <c r="AN34" s="98">
        <f t="shared" si="18"/>
        <v>8104.31</v>
      </c>
      <c r="AO34" s="99">
        <f t="shared" si="47"/>
        <v>1</v>
      </c>
      <c r="AP34" s="98">
        <f t="shared" si="19"/>
        <v>0</v>
      </c>
      <c r="AQ34" s="99">
        <f>IF($C34="","",'01. PLANILHA DE FISCALIZAÇÂO'!AV34)</f>
        <v>0</v>
      </c>
      <c r="AR34" s="98">
        <f t="shared" si="20"/>
        <v>8104.31</v>
      </c>
      <c r="AS34" s="99">
        <f t="shared" si="21"/>
        <v>1</v>
      </c>
    </row>
    <row r="35" spans="1:45" ht="30" customHeight="1">
      <c r="A35" s="135">
        <v>4</v>
      </c>
      <c r="B35" s="182" t="s">
        <v>4698</v>
      </c>
      <c r="C35" s="173" t="s">
        <v>3993</v>
      </c>
      <c r="D35" s="172" t="s">
        <v>3994</v>
      </c>
      <c r="E35" s="174" t="s">
        <v>3947</v>
      </c>
      <c r="F35" s="175">
        <v>11.66</v>
      </c>
      <c r="G35" s="175">
        <v>117.47</v>
      </c>
      <c r="H35" s="175">
        <v>133.81</v>
      </c>
      <c r="I35" s="176">
        <f t="shared" si="0"/>
        <v>1369.7</v>
      </c>
      <c r="J35" s="210"/>
      <c r="K35" s="210"/>
      <c r="L35" s="210"/>
      <c r="M35" s="210"/>
      <c r="N35" s="210"/>
      <c r="O35" s="214">
        <f t="shared" si="80"/>
        <v>11.66</v>
      </c>
      <c r="P35" s="215">
        <f t="shared" si="81"/>
        <v>1369.7</v>
      </c>
      <c r="Q35" s="215">
        <f t="shared" si="82"/>
        <v>1560.22</v>
      </c>
      <c r="R35" s="98">
        <f t="shared" si="3"/>
        <v>1369.7</v>
      </c>
      <c r="S35" s="99">
        <f>IF($C35="","",'01. PLANILHA DE FISCALIZAÇÂO'!L35)</f>
        <v>1</v>
      </c>
      <c r="T35" s="98">
        <f t="shared" si="4"/>
        <v>1369.7</v>
      </c>
      <c r="U35" s="99">
        <f t="shared" si="5"/>
        <v>1</v>
      </c>
      <c r="V35" s="98">
        <f t="shared" si="6"/>
        <v>0</v>
      </c>
      <c r="W35" s="99">
        <f>IF($C35="","",'01. PLANILHA DE FISCALIZAÇÂO'!R35)</f>
        <v>0</v>
      </c>
      <c r="X35" s="98">
        <f t="shared" si="7"/>
        <v>1369.7</v>
      </c>
      <c r="Y35" s="99">
        <f t="shared" ref="Y35" si="84">IF($D35="","",X35/$I35)</f>
        <v>1</v>
      </c>
      <c r="Z35" s="98">
        <f t="shared" si="9"/>
        <v>0</v>
      </c>
      <c r="AA35" s="99">
        <f>IF($C35="","",'01. PLANILHA DE FISCALIZAÇÂO'!X35)</f>
        <v>0</v>
      </c>
      <c r="AB35" s="98">
        <f t="shared" si="10"/>
        <v>1369.7</v>
      </c>
      <c r="AC35" s="99">
        <f t="shared" si="57"/>
        <v>1</v>
      </c>
      <c r="AD35" s="98">
        <f t="shared" si="12"/>
        <v>0</v>
      </c>
      <c r="AE35" s="99">
        <f>IF($C35="","",'01. PLANILHA DE FISCALIZAÇÂO'!AD35)</f>
        <v>0</v>
      </c>
      <c r="AF35" s="98">
        <f t="shared" si="13"/>
        <v>1369.7</v>
      </c>
      <c r="AG35" s="99">
        <f t="shared" si="46"/>
        <v>1</v>
      </c>
      <c r="AH35" s="98">
        <f t="shared" si="14"/>
        <v>0</v>
      </c>
      <c r="AI35" s="99">
        <f>IF($C35="","",'01. PLANILHA DE FISCALIZAÇÂO'!AJ35)</f>
        <v>0</v>
      </c>
      <c r="AJ35" s="98">
        <f t="shared" si="15"/>
        <v>1369.7</v>
      </c>
      <c r="AK35" s="99">
        <f t="shared" si="16"/>
        <v>1</v>
      </c>
      <c r="AL35" s="98">
        <f t="shared" si="17"/>
        <v>0</v>
      </c>
      <c r="AM35" s="99">
        <f>IF($C35="","",'01. PLANILHA DE FISCALIZAÇÂO'!AP35)</f>
        <v>0</v>
      </c>
      <c r="AN35" s="98">
        <f t="shared" si="18"/>
        <v>1369.7</v>
      </c>
      <c r="AO35" s="99">
        <f t="shared" si="47"/>
        <v>1</v>
      </c>
      <c r="AP35" s="98">
        <f t="shared" si="19"/>
        <v>0</v>
      </c>
      <c r="AQ35" s="99">
        <f>IF($C35="","",'01. PLANILHA DE FISCALIZAÇÂO'!AV35)</f>
        <v>0</v>
      </c>
      <c r="AR35" s="98">
        <f t="shared" si="20"/>
        <v>1369.7</v>
      </c>
      <c r="AS35" s="99">
        <f t="shared" si="21"/>
        <v>1</v>
      </c>
    </row>
    <row r="36" spans="1:45" ht="30" customHeight="1">
      <c r="A36" s="135">
        <v>4</v>
      </c>
      <c r="B36" s="182" t="s">
        <v>4699</v>
      </c>
      <c r="C36" s="173" t="s">
        <v>3995</v>
      </c>
      <c r="D36" s="172" t="s">
        <v>3996</v>
      </c>
      <c r="E36" s="174" t="s">
        <v>3947</v>
      </c>
      <c r="F36" s="175">
        <v>66.05</v>
      </c>
      <c r="G36" s="175">
        <v>30.9</v>
      </c>
      <c r="H36" s="175">
        <v>35.65</v>
      </c>
      <c r="I36" s="176">
        <f t="shared" si="0"/>
        <v>2040.94</v>
      </c>
      <c r="J36" s="210"/>
      <c r="K36" s="210"/>
      <c r="L36" s="210"/>
      <c r="M36" s="210"/>
      <c r="N36" s="210"/>
      <c r="O36" s="214">
        <f t="shared" si="80"/>
        <v>66.05</v>
      </c>
      <c r="P36" s="215">
        <f t="shared" si="81"/>
        <v>2040.94</v>
      </c>
      <c r="Q36" s="215">
        <f t="shared" si="82"/>
        <v>2354.6799999999998</v>
      </c>
      <c r="R36" s="98">
        <f t="shared" si="3"/>
        <v>2040.94</v>
      </c>
      <c r="S36" s="99">
        <f>IF($C36="","",'01. PLANILHA DE FISCALIZAÇÂO'!L36)</f>
        <v>1</v>
      </c>
      <c r="T36" s="98">
        <f t="shared" si="4"/>
        <v>2040.94</v>
      </c>
      <c r="U36" s="99">
        <f t="shared" si="5"/>
        <v>1</v>
      </c>
      <c r="V36" s="98">
        <f t="shared" si="6"/>
        <v>0</v>
      </c>
      <c r="W36" s="99">
        <f>IF($C36="","",'01. PLANILHA DE FISCALIZAÇÂO'!R36)</f>
        <v>0</v>
      </c>
      <c r="X36" s="98">
        <f t="shared" si="7"/>
        <v>2040.94</v>
      </c>
      <c r="Y36" s="99">
        <f t="shared" ref="Y36" si="85">IF($D36="","",X36/$I36)</f>
        <v>1</v>
      </c>
      <c r="Z36" s="98">
        <f t="shared" si="9"/>
        <v>0</v>
      </c>
      <c r="AA36" s="99">
        <f>IF($C36="","",'01. PLANILHA DE FISCALIZAÇÂO'!X36)</f>
        <v>0</v>
      </c>
      <c r="AB36" s="98">
        <f t="shared" si="10"/>
        <v>2040.94</v>
      </c>
      <c r="AC36" s="99">
        <f t="shared" si="57"/>
        <v>1</v>
      </c>
      <c r="AD36" s="98">
        <f t="shared" si="12"/>
        <v>0</v>
      </c>
      <c r="AE36" s="99">
        <f>IF($C36="","",'01. PLANILHA DE FISCALIZAÇÂO'!AD36)</f>
        <v>0</v>
      </c>
      <c r="AF36" s="98">
        <f t="shared" si="13"/>
        <v>2040.94</v>
      </c>
      <c r="AG36" s="99">
        <f t="shared" si="46"/>
        <v>1</v>
      </c>
      <c r="AH36" s="98">
        <f t="shared" si="14"/>
        <v>0</v>
      </c>
      <c r="AI36" s="99">
        <f>IF($C36="","",'01. PLANILHA DE FISCALIZAÇÂO'!AJ36)</f>
        <v>0</v>
      </c>
      <c r="AJ36" s="98">
        <f t="shared" si="15"/>
        <v>2040.94</v>
      </c>
      <c r="AK36" s="99">
        <f t="shared" si="16"/>
        <v>1</v>
      </c>
      <c r="AL36" s="98">
        <f t="shared" si="17"/>
        <v>0</v>
      </c>
      <c r="AM36" s="99">
        <f>IF($C36="","",'01. PLANILHA DE FISCALIZAÇÂO'!AP36)</f>
        <v>0</v>
      </c>
      <c r="AN36" s="98">
        <f t="shared" si="18"/>
        <v>2040.94</v>
      </c>
      <c r="AO36" s="99">
        <f t="shared" si="47"/>
        <v>1</v>
      </c>
      <c r="AP36" s="98">
        <f t="shared" si="19"/>
        <v>0</v>
      </c>
      <c r="AQ36" s="99">
        <f>IF($C36="","",'01. PLANILHA DE FISCALIZAÇÂO'!AV36)</f>
        <v>0</v>
      </c>
      <c r="AR36" s="98">
        <f t="shared" si="20"/>
        <v>2040.94</v>
      </c>
      <c r="AS36" s="99">
        <f t="shared" si="21"/>
        <v>1</v>
      </c>
    </row>
    <row r="37" spans="1:45" ht="30" customHeight="1">
      <c r="A37" s="135"/>
      <c r="B37" s="181" t="s">
        <v>4700</v>
      </c>
      <c r="C37" s="178" t="s">
        <v>4701</v>
      </c>
      <c r="D37" s="179"/>
      <c r="E37" s="179"/>
      <c r="F37" s="179"/>
      <c r="G37" s="179"/>
      <c r="H37" s="179"/>
      <c r="I37" s="177">
        <f>SUM(I38+I50)</f>
        <v>63896.93</v>
      </c>
      <c r="J37" s="211"/>
      <c r="K37" s="211"/>
      <c r="L37" s="211"/>
      <c r="M37" s="211"/>
      <c r="N37" s="211"/>
      <c r="O37" s="211"/>
      <c r="P37" s="211"/>
      <c r="Q37" s="212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</row>
    <row r="38" spans="1:45" ht="30" customHeight="1">
      <c r="A38" s="135"/>
      <c r="B38" s="181" t="s">
        <v>4702</v>
      </c>
      <c r="C38" s="178" t="s">
        <v>4703</v>
      </c>
      <c r="D38" s="179"/>
      <c r="E38" s="179"/>
      <c r="F38" s="179"/>
      <c r="G38" s="179"/>
      <c r="H38" s="179"/>
      <c r="I38" s="177">
        <f>SUM(I39:I49)</f>
        <v>35670.880000000005</v>
      </c>
      <c r="J38" s="211"/>
      <c r="K38" s="211"/>
      <c r="L38" s="211"/>
      <c r="M38" s="211"/>
      <c r="N38" s="211"/>
      <c r="O38" s="211"/>
      <c r="P38" s="211"/>
      <c r="Q38" s="212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</row>
    <row r="39" spans="1:45" ht="30" customHeight="1">
      <c r="A39" s="168" t="s">
        <v>3913</v>
      </c>
      <c r="B39" s="182" t="s">
        <v>4704</v>
      </c>
      <c r="C39" s="173" t="s">
        <v>3997</v>
      </c>
      <c r="D39" s="172" t="s">
        <v>3998</v>
      </c>
      <c r="E39" s="174" t="s">
        <v>3937</v>
      </c>
      <c r="F39" s="175">
        <v>84.3</v>
      </c>
      <c r="G39" s="175">
        <v>88.68</v>
      </c>
      <c r="H39" s="175">
        <v>117.03</v>
      </c>
      <c r="I39" s="176">
        <f t="shared" si="0"/>
        <v>7475.72</v>
      </c>
      <c r="J39" s="210"/>
      <c r="K39" s="210"/>
      <c r="L39" s="214">
        <f>IF($E39="","",IF('01. PLANILHA DE FISCALIZAÇÂO'!H39=0,"",'01. PLANILHA DE FISCALIZAÇÂO'!H39))</f>
        <v>-84.3</v>
      </c>
      <c r="M39" s="215">
        <f t="shared" ref="M39" si="86">IF($E39="","",IF(L39="","",TRUNC($G39*L39,2)))</f>
        <v>-7475.72</v>
      </c>
      <c r="N39" s="238" t="s">
        <v>5205</v>
      </c>
      <c r="O39" s="214">
        <f t="shared" ref="O39:O49" si="87">IF($E39="","",SUM(F39,J39,L39))</f>
        <v>0</v>
      </c>
      <c r="P39" s="215">
        <f t="shared" ref="P39:P49" si="88">IF($E39="","",TRUNC($G39*O39,2))</f>
        <v>0</v>
      </c>
      <c r="Q39" s="215">
        <f t="shared" ref="Q39:Q49" si="89">IF($E39="","",TRUNC($H39*O39,2))</f>
        <v>0</v>
      </c>
      <c r="R39" s="98">
        <f t="shared" si="3"/>
        <v>0</v>
      </c>
      <c r="S39" s="99">
        <f>IF($C39="","",'01. PLANILHA DE FISCALIZAÇÂO'!L39)</f>
        <v>0</v>
      </c>
      <c r="T39" s="98">
        <f t="shared" si="4"/>
        <v>0</v>
      </c>
      <c r="U39" s="99">
        <f t="shared" si="5"/>
        <v>0</v>
      </c>
      <c r="V39" s="98">
        <f t="shared" si="6"/>
        <v>0</v>
      </c>
      <c r="W39" s="99">
        <f>IF($C39="","",'01. PLANILHA DE FISCALIZAÇÂO'!R39)</f>
        <v>0</v>
      </c>
      <c r="X39" s="98">
        <f t="shared" si="7"/>
        <v>0</v>
      </c>
      <c r="Y39" s="99">
        <f t="shared" ref="Y39" si="90">IF($D39="","",X39/$I39)</f>
        <v>0</v>
      </c>
      <c r="Z39" s="98">
        <f t="shared" si="9"/>
        <v>0</v>
      </c>
      <c r="AA39" s="99">
        <f>IF($C39="","",'01. PLANILHA DE FISCALIZAÇÂO'!X39)</f>
        <v>0</v>
      </c>
      <c r="AB39" s="98">
        <f t="shared" si="10"/>
        <v>0</v>
      </c>
      <c r="AC39" s="99">
        <f t="shared" ref="AC39:AC45" si="91">IF($D39="","",AB39/$I39)</f>
        <v>0</v>
      </c>
      <c r="AD39" s="98">
        <f t="shared" si="12"/>
        <v>0</v>
      </c>
      <c r="AE39" s="99">
        <f>IF($C39="","",'01. PLANILHA DE FISCALIZAÇÂO'!AD39)</f>
        <v>0</v>
      </c>
      <c r="AF39" s="98">
        <f t="shared" si="13"/>
        <v>0</v>
      </c>
      <c r="AG39" s="99">
        <f t="shared" si="46"/>
        <v>0</v>
      </c>
      <c r="AH39" s="98">
        <f t="shared" si="14"/>
        <v>0</v>
      </c>
      <c r="AI39" s="99">
        <f>IF($C39="","",'01. PLANILHA DE FISCALIZAÇÂO'!AJ39)</f>
        <v>0</v>
      </c>
      <c r="AJ39" s="98">
        <f t="shared" si="15"/>
        <v>0</v>
      </c>
      <c r="AK39" s="99">
        <f t="shared" si="16"/>
        <v>0</v>
      </c>
      <c r="AL39" s="98">
        <f t="shared" si="17"/>
        <v>0</v>
      </c>
      <c r="AM39" s="99">
        <f>IF($C39="","",'01. PLANILHA DE FISCALIZAÇÂO'!AP39)</f>
        <v>0</v>
      </c>
      <c r="AN39" s="98">
        <f t="shared" si="18"/>
        <v>0</v>
      </c>
      <c r="AO39" s="99">
        <f t="shared" si="47"/>
        <v>0</v>
      </c>
      <c r="AP39" s="98">
        <f t="shared" si="19"/>
        <v>0</v>
      </c>
      <c r="AQ39" s="99">
        <f>IF($C39="","",'01. PLANILHA DE FISCALIZAÇÂO'!AV39)</f>
        <v>0</v>
      </c>
      <c r="AR39" s="98">
        <f t="shared" si="20"/>
        <v>0</v>
      </c>
      <c r="AS39" s="99">
        <f t="shared" si="21"/>
        <v>0</v>
      </c>
    </row>
    <row r="40" spans="1:45" ht="30" customHeight="1">
      <c r="A40" s="168" t="s">
        <v>3913</v>
      </c>
      <c r="B40" s="182" t="s">
        <v>4705</v>
      </c>
      <c r="C40" s="173" t="s">
        <v>3999</v>
      </c>
      <c r="D40" s="172" t="s">
        <v>4000</v>
      </c>
      <c r="E40" s="174" t="s">
        <v>4001</v>
      </c>
      <c r="F40" s="175">
        <v>283.2</v>
      </c>
      <c r="G40" s="175">
        <v>11.25</v>
      </c>
      <c r="H40" s="175">
        <v>16.309999999999999</v>
      </c>
      <c r="I40" s="176">
        <f t="shared" si="0"/>
        <v>3186</v>
      </c>
      <c r="J40" s="210"/>
      <c r="K40" s="210"/>
      <c r="L40" s="214">
        <f>IF($E40="","",IF('01. PLANILHA DE FISCALIZAÇÂO'!H40=0,"",'01. PLANILHA DE FISCALIZAÇÂO'!H40))</f>
        <v>-283.2</v>
      </c>
      <c r="M40" s="215">
        <f t="shared" ref="M40:M41" si="92">IF($E40="","",IF(L40="","",TRUNC($G40*L40,2)))</f>
        <v>-3186</v>
      </c>
      <c r="N40" s="238" t="s">
        <v>5205</v>
      </c>
      <c r="O40" s="214">
        <f t="shared" si="87"/>
        <v>0</v>
      </c>
      <c r="P40" s="215">
        <f t="shared" si="88"/>
        <v>0</v>
      </c>
      <c r="Q40" s="215">
        <f t="shared" si="89"/>
        <v>0</v>
      </c>
      <c r="R40" s="98">
        <f t="shared" si="3"/>
        <v>0</v>
      </c>
      <c r="S40" s="99">
        <f>IF($C40="","",'01. PLANILHA DE FISCALIZAÇÂO'!L40)</f>
        <v>0</v>
      </c>
      <c r="T40" s="98">
        <f t="shared" si="4"/>
        <v>0</v>
      </c>
      <c r="U40" s="99">
        <f t="shared" si="5"/>
        <v>0</v>
      </c>
      <c r="V40" s="98">
        <f t="shared" si="6"/>
        <v>0</v>
      </c>
      <c r="W40" s="99">
        <f>IF($C40="","",'01. PLANILHA DE FISCALIZAÇÂO'!R40)</f>
        <v>0</v>
      </c>
      <c r="X40" s="98">
        <f t="shared" si="7"/>
        <v>0</v>
      </c>
      <c r="Y40" s="99">
        <f t="shared" ref="Y40" si="93">IF($D40="","",X40/$I40)</f>
        <v>0</v>
      </c>
      <c r="Z40" s="98">
        <f t="shared" si="9"/>
        <v>0</v>
      </c>
      <c r="AA40" s="99">
        <f>IF($C40="","",'01. PLANILHA DE FISCALIZAÇÂO'!X40)</f>
        <v>0</v>
      </c>
      <c r="AB40" s="98">
        <f t="shared" si="10"/>
        <v>0</v>
      </c>
      <c r="AC40" s="99">
        <f t="shared" si="91"/>
        <v>0</v>
      </c>
      <c r="AD40" s="98">
        <f t="shared" si="12"/>
        <v>0</v>
      </c>
      <c r="AE40" s="99">
        <f>IF($C40="","",'01. PLANILHA DE FISCALIZAÇÂO'!AD40)</f>
        <v>0</v>
      </c>
      <c r="AF40" s="98">
        <f t="shared" si="13"/>
        <v>0</v>
      </c>
      <c r="AG40" s="99">
        <f t="shared" si="46"/>
        <v>0</v>
      </c>
      <c r="AH40" s="98">
        <f t="shared" si="14"/>
        <v>0</v>
      </c>
      <c r="AI40" s="99">
        <f>IF($C40="","",'01. PLANILHA DE FISCALIZAÇÂO'!AJ40)</f>
        <v>0</v>
      </c>
      <c r="AJ40" s="98">
        <f t="shared" si="15"/>
        <v>0</v>
      </c>
      <c r="AK40" s="99">
        <f t="shared" si="16"/>
        <v>0</v>
      </c>
      <c r="AL40" s="98">
        <f t="shared" si="17"/>
        <v>0</v>
      </c>
      <c r="AM40" s="99">
        <f>IF($C40="","",'01. PLANILHA DE FISCALIZAÇÂO'!AP40)</f>
        <v>0</v>
      </c>
      <c r="AN40" s="98">
        <f t="shared" si="18"/>
        <v>0</v>
      </c>
      <c r="AO40" s="99">
        <f t="shared" si="47"/>
        <v>0</v>
      </c>
      <c r="AP40" s="98">
        <f t="shared" si="19"/>
        <v>0</v>
      </c>
      <c r="AQ40" s="99">
        <f>IF($C40="","",'01. PLANILHA DE FISCALIZAÇÂO'!AV40)</f>
        <v>0</v>
      </c>
      <c r="AR40" s="98">
        <f t="shared" si="20"/>
        <v>0</v>
      </c>
      <c r="AS40" s="99">
        <f t="shared" si="21"/>
        <v>0</v>
      </c>
    </row>
    <row r="41" spans="1:45" ht="30" customHeight="1">
      <c r="A41" s="168" t="s">
        <v>3913</v>
      </c>
      <c r="B41" s="182" t="s">
        <v>4706</v>
      </c>
      <c r="C41" s="173" t="s">
        <v>4002</v>
      </c>
      <c r="D41" s="172" t="s">
        <v>4003</v>
      </c>
      <c r="E41" s="174" t="s">
        <v>4001</v>
      </c>
      <c r="F41" s="175">
        <v>27</v>
      </c>
      <c r="G41" s="175">
        <v>17.079999999999998</v>
      </c>
      <c r="H41" s="175">
        <v>22.62</v>
      </c>
      <c r="I41" s="176">
        <f t="shared" si="0"/>
        <v>461.16</v>
      </c>
      <c r="J41" s="210"/>
      <c r="K41" s="210"/>
      <c r="L41" s="214">
        <f>IF($E41="","",IF('01. PLANILHA DE FISCALIZAÇÂO'!H41=0,"",'01. PLANILHA DE FISCALIZAÇÂO'!H41))</f>
        <v>-27</v>
      </c>
      <c r="M41" s="215">
        <f t="shared" si="92"/>
        <v>-461.16</v>
      </c>
      <c r="N41" s="238" t="s">
        <v>5205</v>
      </c>
      <c r="O41" s="214">
        <f t="shared" si="87"/>
        <v>0</v>
      </c>
      <c r="P41" s="215">
        <f t="shared" si="88"/>
        <v>0</v>
      </c>
      <c r="Q41" s="215">
        <f t="shared" si="89"/>
        <v>0</v>
      </c>
      <c r="R41" s="98">
        <f t="shared" si="3"/>
        <v>0</v>
      </c>
      <c r="S41" s="99">
        <f>IF($C41="","",'01. PLANILHA DE FISCALIZAÇÂO'!L41)</f>
        <v>0</v>
      </c>
      <c r="T41" s="98">
        <f t="shared" si="4"/>
        <v>0</v>
      </c>
      <c r="U41" s="99">
        <f t="shared" si="5"/>
        <v>0</v>
      </c>
      <c r="V41" s="98">
        <f t="shared" si="6"/>
        <v>0</v>
      </c>
      <c r="W41" s="99">
        <f>IF($C41="","",'01. PLANILHA DE FISCALIZAÇÂO'!R41)</f>
        <v>0</v>
      </c>
      <c r="X41" s="98">
        <f t="shared" si="7"/>
        <v>0</v>
      </c>
      <c r="Y41" s="99">
        <f t="shared" ref="Y41" si="94">IF($D41="","",X41/$I41)</f>
        <v>0</v>
      </c>
      <c r="Z41" s="98">
        <f t="shared" si="9"/>
        <v>0</v>
      </c>
      <c r="AA41" s="99">
        <f>IF($C41="","",'01. PLANILHA DE FISCALIZAÇÂO'!X41)</f>
        <v>0</v>
      </c>
      <c r="AB41" s="98">
        <f t="shared" si="10"/>
        <v>0</v>
      </c>
      <c r="AC41" s="99">
        <f t="shared" si="91"/>
        <v>0</v>
      </c>
      <c r="AD41" s="98">
        <f t="shared" si="12"/>
        <v>0</v>
      </c>
      <c r="AE41" s="99">
        <f>IF($C41="","",'01. PLANILHA DE FISCALIZAÇÂO'!AD41)</f>
        <v>0</v>
      </c>
      <c r="AF41" s="98">
        <f t="shared" si="13"/>
        <v>0</v>
      </c>
      <c r="AG41" s="99">
        <f t="shared" si="46"/>
        <v>0</v>
      </c>
      <c r="AH41" s="98">
        <f t="shared" si="14"/>
        <v>0</v>
      </c>
      <c r="AI41" s="99">
        <f>IF($C41="","",'01. PLANILHA DE FISCALIZAÇÂO'!AJ41)</f>
        <v>0</v>
      </c>
      <c r="AJ41" s="98">
        <f t="shared" si="15"/>
        <v>0</v>
      </c>
      <c r="AK41" s="99">
        <f t="shared" si="16"/>
        <v>0</v>
      </c>
      <c r="AL41" s="98">
        <f t="shared" si="17"/>
        <v>0</v>
      </c>
      <c r="AM41" s="99">
        <f>IF($C41="","",'01. PLANILHA DE FISCALIZAÇÂO'!AP41)</f>
        <v>0</v>
      </c>
      <c r="AN41" s="98">
        <f t="shared" si="18"/>
        <v>0</v>
      </c>
      <c r="AO41" s="99">
        <f t="shared" si="47"/>
        <v>0</v>
      </c>
      <c r="AP41" s="98">
        <f t="shared" si="19"/>
        <v>0</v>
      </c>
      <c r="AQ41" s="99">
        <f>IF($C41="","",'01. PLANILHA DE FISCALIZAÇÂO'!AV41)</f>
        <v>0</v>
      </c>
      <c r="AR41" s="98">
        <f t="shared" si="20"/>
        <v>0</v>
      </c>
      <c r="AS41" s="99">
        <f t="shared" si="21"/>
        <v>0</v>
      </c>
    </row>
    <row r="42" spans="1:45" ht="30" customHeight="1">
      <c r="A42" s="168" t="s">
        <v>3913</v>
      </c>
      <c r="B42" s="182" t="s">
        <v>4707</v>
      </c>
      <c r="C42" s="173" t="s">
        <v>4004</v>
      </c>
      <c r="D42" s="172" t="s">
        <v>4005</v>
      </c>
      <c r="E42" s="174" t="s">
        <v>3943</v>
      </c>
      <c r="F42" s="175">
        <v>18.11</v>
      </c>
      <c r="G42" s="175">
        <v>48.91</v>
      </c>
      <c r="H42" s="175">
        <v>65.790000000000006</v>
      </c>
      <c r="I42" s="176">
        <f t="shared" si="0"/>
        <v>885.76</v>
      </c>
      <c r="J42" s="210"/>
      <c r="K42" s="210"/>
      <c r="L42" s="210"/>
      <c r="M42" s="210"/>
      <c r="N42" s="210"/>
      <c r="O42" s="214">
        <f t="shared" si="87"/>
        <v>18.11</v>
      </c>
      <c r="P42" s="215">
        <f t="shared" si="88"/>
        <v>885.76</v>
      </c>
      <c r="Q42" s="215">
        <f t="shared" si="89"/>
        <v>1191.45</v>
      </c>
      <c r="R42" s="98">
        <f t="shared" si="3"/>
        <v>885.76</v>
      </c>
      <c r="S42" s="99">
        <f>IF($C42="","",'01. PLANILHA DE FISCALIZAÇÂO'!L42)</f>
        <v>1</v>
      </c>
      <c r="T42" s="98">
        <f t="shared" si="4"/>
        <v>885.76</v>
      </c>
      <c r="U42" s="99">
        <f t="shared" si="5"/>
        <v>1</v>
      </c>
      <c r="V42" s="98">
        <f t="shared" si="6"/>
        <v>0</v>
      </c>
      <c r="W42" s="99">
        <f>IF($C42="","",'01. PLANILHA DE FISCALIZAÇÂO'!R42)</f>
        <v>0</v>
      </c>
      <c r="X42" s="98">
        <f t="shared" si="7"/>
        <v>885.76</v>
      </c>
      <c r="Y42" s="99">
        <f t="shared" ref="Y42" si="95">IF($D42="","",X42/$I42)</f>
        <v>1</v>
      </c>
      <c r="Z42" s="98">
        <f t="shared" si="9"/>
        <v>0</v>
      </c>
      <c r="AA42" s="99">
        <f>IF($C42="","",'01. PLANILHA DE FISCALIZAÇÂO'!X42)</f>
        <v>0</v>
      </c>
      <c r="AB42" s="98">
        <f t="shared" si="10"/>
        <v>885.76</v>
      </c>
      <c r="AC42" s="99">
        <f t="shared" si="91"/>
        <v>1</v>
      </c>
      <c r="AD42" s="98">
        <f t="shared" si="12"/>
        <v>0</v>
      </c>
      <c r="AE42" s="99">
        <f>IF($C42="","",'01. PLANILHA DE FISCALIZAÇÂO'!AD42)</f>
        <v>0</v>
      </c>
      <c r="AF42" s="98">
        <f t="shared" si="13"/>
        <v>885.76</v>
      </c>
      <c r="AG42" s="99">
        <f t="shared" si="46"/>
        <v>1</v>
      </c>
      <c r="AH42" s="98">
        <f t="shared" si="14"/>
        <v>0</v>
      </c>
      <c r="AI42" s="99">
        <f>IF($C42="","",'01. PLANILHA DE FISCALIZAÇÂO'!AJ42)</f>
        <v>0</v>
      </c>
      <c r="AJ42" s="98">
        <f t="shared" si="15"/>
        <v>885.76</v>
      </c>
      <c r="AK42" s="99">
        <f t="shared" si="16"/>
        <v>1</v>
      </c>
      <c r="AL42" s="98">
        <f t="shared" si="17"/>
        <v>0</v>
      </c>
      <c r="AM42" s="99">
        <f>IF($C42="","",'01. PLANILHA DE FISCALIZAÇÂO'!AP42)</f>
        <v>0</v>
      </c>
      <c r="AN42" s="98">
        <f t="shared" si="18"/>
        <v>885.76</v>
      </c>
      <c r="AO42" s="99">
        <f t="shared" si="47"/>
        <v>1</v>
      </c>
      <c r="AP42" s="98">
        <f t="shared" si="19"/>
        <v>0</v>
      </c>
      <c r="AQ42" s="99">
        <f>IF($C42="","",'01. PLANILHA DE FISCALIZAÇÂO'!AV42)</f>
        <v>0</v>
      </c>
      <c r="AR42" s="98">
        <f t="shared" si="20"/>
        <v>885.76</v>
      </c>
      <c r="AS42" s="99">
        <f t="shared" si="21"/>
        <v>1</v>
      </c>
    </row>
    <row r="43" spans="1:45" ht="30" customHeight="1">
      <c r="A43" s="168" t="s">
        <v>3913</v>
      </c>
      <c r="B43" s="182" t="s">
        <v>4708</v>
      </c>
      <c r="C43" s="173" t="s">
        <v>4006</v>
      </c>
      <c r="D43" s="172" t="s">
        <v>4007</v>
      </c>
      <c r="E43" s="174" t="s">
        <v>3943</v>
      </c>
      <c r="F43" s="175">
        <v>46.62</v>
      </c>
      <c r="G43" s="175">
        <v>82.54</v>
      </c>
      <c r="H43" s="175">
        <v>99.45</v>
      </c>
      <c r="I43" s="176">
        <f t="shared" si="0"/>
        <v>3848.01</v>
      </c>
      <c r="J43" s="210"/>
      <c r="K43" s="210"/>
      <c r="L43" s="210"/>
      <c r="M43" s="210"/>
      <c r="N43" s="210"/>
      <c r="O43" s="214">
        <f t="shared" si="87"/>
        <v>46.62</v>
      </c>
      <c r="P43" s="215">
        <f t="shared" si="88"/>
        <v>3848.01</v>
      </c>
      <c r="Q43" s="215">
        <f t="shared" si="89"/>
        <v>4636.3500000000004</v>
      </c>
      <c r="R43" s="98">
        <f t="shared" si="3"/>
        <v>3848.01</v>
      </c>
      <c r="S43" s="99">
        <f>IF($C43="","",'01. PLANILHA DE FISCALIZAÇÂO'!L43)</f>
        <v>1</v>
      </c>
      <c r="T43" s="98">
        <f t="shared" si="4"/>
        <v>3848.01</v>
      </c>
      <c r="U43" s="99">
        <f t="shared" si="5"/>
        <v>1</v>
      </c>
      <c r="V43" s="98">
        <f t="shared" si="6"/>
        <v>0</v>
      </c>
      <c r="W43" s="99">
        <f>IF($C43="","",'01. PLANILHA DE FISCALIZAÇÂO'!R43)</f>
        <v>0</v>
      </c>
      <c r="X43" s="98">
        <f t="shared" si="7"/>
        <v>3848.01</v>
      </c>
      <c r="Y43" s="99">
        <f t="shared" ref="Y43" si="96">IF($D43="","",X43/$I43)</f>
        <v>1</v>
      </c>
      <c r="Z43" s="98">
        <f t="shared" si="9"/>
        <v>0</v>
      </c>
      <c r="AA43" s="99">
        <f>IF($C43="","",'01. PLANILHA DE FISCALIZAÇÂO'!X43)</f>
        <v>0</v>
      </c>
      <c r="AB43" s="98">
        <f t="shared" si="10"/>
        <v>3848.01</v>
      </c>
      <c r="AC43" s="99">
        <f t="shared" si="91"/>
        <v>1</v>
      </c>
      <c r="AD43" s="98">
        <f t="shared" si="12"/>
        <v>0</v>
      </c>
      <c r="AE43" s="99">
        <f>IF($C43="","",'01. PLANILHA DE FISCALIZAÇÂO'!AD43)</f>
        <v>0</v>
      </c>
      <c r="AF43" s="98">
        <f t="shared" si="13"/>
        <v>3848.01</v>
      </c>
      <c r="AG43" s="99">
        <f t="shared" si="46"/>
        <v>1</v>
      </c>
      <c r="AH43" s="98">
        <f t="shared" si="14"/>
        <v>0</v>
      </c>
      <c r="AI43" s="99">
        <f>IF($C43="","",'01. PLANILHA DE FISCALIZAÇÂO'!AJ43)</f>
        <v>0</v>
      </c>
      <c r="AJ43" s="98">
        <f t="shared" si="15"/>
        <v>3848.01</v>
      </c>
      <c r="AK43" s="99">
        <f t="shared" si="16"/>
        <v>1</v>
      </c>
      <c r="AL43" s="98">
        <f t="shared" si="17"/>
        <v>0</v>
      </c>
      <c r="AM43" s="99">
        <f>IF($C43="","",'01. PLANILHA DE FISCALIZAÇÂO'!AP43)</f>
        <v>0</v>
      </c>
      <c r="AN43" s="98">
        <f t="shared" si="18"/>
        <v>3848.01</v>
      </c>
      <c r="AO43" s="99">
        <f t="shared" si="47"/>
        <v>1</v>
      </c>
      <c r="AP43" s="98">
        <f t="shared" si="19"/>
        <v>0</v>
      </c>
      <c r="AQ43" s="99">
        <f>IF($C43="","",'01. PLANILHA DE FISCALIZAÇÂO'!AV43)</f>
        <v>0</v>
      </c>
      <c r="AR43" s="98">
        <f t="shared" si="20"/>
        <v>3848.01</v>
      </c>
      <c r="AS43" s="99">
        <f t="shared" si="21"/>
        <v>1</v>
      </c>
    </row>
    <row r="44" spans="1:45" ht="30" customHeight="1">
      <c r="A44" s="168" t="s">
        <v>3913</v>
      </c>
      <c r="B44" s="182" t="s">
        <v>4709</v>
      </c>
      <c r="C44" s="173" t="s">
        <v>4008</v>
      </c>
      <c r="D44" s="172" t="s">
        <v>4009</v>
      </c>
      <c r="E44" s="174" t="s">
        <v>4001</v>
      </c>
      <c r="F44" s="175">
        <v>149.75</v>
      </c>
      <c r="G44" s="175">
        <v>19.2</v>
      </c>
      <c r="H44" s="175">
        <v>25.39</v>
      </c>
      <c r="I44" s="176">
        <f t="shared" si="0"/>
        <v>2875.2</v>
      </c>
      <c r="J44" s="210"/>
      <c r="K44" s="210"/>
      <c r="L44" s="210"/>
      <c r="M44" s="210"/>
      <c r="N44" s="210"/>
      <c r="O44" s="214">
        <f t="shared" si="87"/>
        <v>149.75</v>
      </c>
      <c r="P44" s="215">
        <f t="shared" si="88"/>
        <v>2875.2</v>
      </c>
      <c r="Q44" s="215">
        <f t="shared" si="89"/>
        <v>3802.15</v>
      </c>
      <c r="R44" s="98">
        <f t="shared" si="3"/>
        <v>2875.2</v>
      </c>
      <c r="S44" s="99">
        <f>IF($C44="","",'01. PLANILHA DE FISCALIZAÇÂO'!L44)</f>
        <v>1</v>
      </c>
      <c r="T44" s="98">
        <f t="shared" si="4"/>
        <v>2875.2</v>
      </c>
      <c r="U44" s="99">
        <f t="shared" si="5"/>
        <v>1</v>
      </c>
      <c r="V44" s="98">
        <f t="shared" si="6"/>
        <v>0</v>
      </c>
      <c r="W44" s="99">
        <f>IF($C44="","",'01. PLANILHA DE FISCALIZAÇÂO'!R44)</f>
        <v>0</v>
      </c>
      <c r="X44" s="98">
        <f t="shared" si="7"/>
        <v>2875.2</v>
      </c>
      <c r="Y44" s="99">
        <f t="shared" ref="Y44" si="97">IF($D44="","",X44/$I44)</f>
        <v>1</v>
      </c>
      <c r="Z44" s="98">
        <f t="shared" si="9"/>
        <v>0</v>
      </c>
      <c r="AA44" s="99">
        <f>IF($C44="","",'01. PLANILHA DE FISCALIZAÇÂO'!X44)</f>
        <v>0</v>
      </c>
      <c r="AB44" s="98">
        <f t="shared" si="10"/>
        <v>2875.2</v>
      </c>
      <c r="AC44" s="99">
        <f t="shared" si="91"/>
        <v>1</v>
      </c>
      <c r="AD44" s="98">
        <f t="shared" si="12"/>
        <v>0</v>
      </c>
      <c r="AE44" s="99">
        <f>IF($C44="","",'01. PLANILHA DE FISCALIZAÇÂO'!AD44)</f>
        <v>0</v>
      </c>
      <c r="AF44" s="98">
        <f t="shared" si="13"/>
        <v>2875.2</v>
      </c>
      <c r="AG44" s="99">
        <f t="shared" si="46"/>
        <v>1</v>
      </c>
      <c r="AH44" s="98">
        <f t="shared" si="14"/>
        <v>0</v>
      </c>
      <c r="AI44" s="99">
        <f>IF($C44="","",'01. PLANILHA DE FISCALIZAÇÂO'!AJ44)</f>
        <v>0</v>
      </c>
      <c r="AJ44" s="98">
        <f t="shared" si="15"/>
        <v>2875.2</v>
      </c>
      <c r="AK44" s="99">
        <f t="shared" si="16"/>
        <v>1</v>
      </c>
      <c r="AL44" s="98">
        <f t="shared" si="17"/>
        <v>0</v>
      </c>
      <c r="AM44" s="99">
        <f>IF($C44="","",'01. PLANILHA DE FISCALIZAÇÂO'!AP44)</f>
        <v>0</v>
      </c>
      <c r="AN44" s="98">
        <f t="shared" si="18"/>
        <v>2875.2</v>
      </c>
      <c r="AO44" s="99">
        <f t="shared" si="47"/>
        <v>1</v>
      </c>
      <c r="AP44" s="98">
        <f t="shared" si="19"/>
        <v>0</v>
      </c>
      <c r="AQ44" s="99">
        <f>IF($C44="","",'01. PLANILHA DE FISCALIZAÇÂO'!AV44)</f>
        <v>0</v>
      </c>
      <c r="AR44" s="98">
        <f t="shared" si="20"/>
        <v>2875.2</v>
      </c>
      <c r="AS44" s="99">
        <f t="shared" si="21"/>
        <v>1</v>
      </c>
    </row>
    <row r="45" spans="1:45" ht="30" customHeight="1">
      <c r="A45" s="168" t="s">
        <v>3913</v>
      </c>
      <c r="B45" s="182" t="s">
        <v>4710</v>
      </c>
      <c r="C45" s="173" t="s">
        <v>4010</v>
      </c>
      <c r="D45" s="172" t="s">
        <v>4011</v>
      </c>
      <c r="E45" s="174" t="s">
        <v>4001</v>
      </c>
      <c r="F45" s="175">
        <v>4.55</v>
      </c>
      <c r="G45" s="175">
        <v>17.170000000000002</v>
      </c>
      <c r="H45" s="175">
        <v>23.27</v>
      </c>
      <c r="I45" s="176">
        <f t="shared" si="0"/>
        <v>78.12</v>
      </c>
      <c r="J45" s="210"/>
      <c r="K45" s="210"/>
      <c r="L45" s="210"/>
      <c r="M45" s="210"/>
      <c r="N45" s="210"/>
      <c r="O45" s="214">
        <f t="shared" si="87"/>
        <v>4.55</v>
      </c>
      <c r="P45" s="215">
        <f t="shared" si="88"/>
        <v>78.12</v>
      </c>
      <c r="Q45" s="215">
        <f t="shared" si="89"/>
        <v>105.87</v>
      </c>
      <c r="R45" s="98">
        <f t="shared" si="3"/>
        <v>78.12</v>
      </c>
      <c r="S45" s="99">
        <f>IF($C45="","",'01. PLANILHA DE FISCALIZAÇÂO'!L45)</f>
        <v>1</v>
      </c>
      <c r="T45" s="98">
        <f t="shared" si="4"/>
        <v>78.12</v>
      </c>
      <c r="U45" s="99">
        <f t="shared" si="5"/>
        <v>1</v>
      </c>
      <c r="V45" s="98">
        <f t="shared" si="6"/>
        <v>0</v>
      </c>
      <c r="W45" s="99">
        <f>IF($C45="","",'01. PLANILHA DE FISCALIZAÇÂO'!R45)</f>
        <v>0</v>
      </c>
      <c r="X45" s="98">
        <f t="shared" si="7"/>
        <v>78.12</v>
      </c>
      <c r="Y45" s="99">
        <f t="shared" ref="Y45" si="98">IF($D45="","",X45/$I45)</f>
        <v>1</v>
      </c>
      <c r="Z45" s="98">
        <f t="shared" si="9"/>
        <v>0</v>
      </c>
      <c r="AA45" s="99">
        <f>IF($C45="","",'01. PLANILHA DE FISCALIZAÇÂO'!X45)</f>
        <v>0</v>
      </c>
      <c r="AB45" s="98">
        <f t="shared" si="10"/>
        <v>78.12</v>
      </c>
      <c r="AC45" s="99">
        <f t="shared" si="91"/>
        <v>1</v>
      </c>
      <c r="AD45" s="98">
        <f t="shared" si="12"/>
        <v>0</v>
      </c>
      <c r="AE45" s="99">
        <f>IF($C45="","",'01. PLANILHA DE FISCALIZAÇÂO'!AD45)</f>
        <v>0</v>
      </c>
      <c r="AF45" s="98">
        <f t="shared" si="13"/>
        <v>78.12</v>
      </c>
      <c r="AG45" s="99">
        <f t="shared" si="46"/>
        <v>1</v>
      </c>
      <c r="AH45" s="98">
        <f t="shared" si="14"/>
        <v>0</v>
      </c>
      <c r="AI45" s="99">
        <f>IF($C45="","",'01. PLANILHA DE FISCALIZAÇÂO'!AJ45)</f>
        <v>0</v>
      </c>
      <c r="AJ45" s="98">
        <f t="shared" si="15"/>
        <v>78.12</v>
      </c>
      <c r="AK45" s="99">
        <f t="shared" si="16"/>
        <v>1</v>
      </c>
      <c r="AL45" s="98">
        <f t="shared" si="17"/>
        <v>0</v>
      </c>
      <c r="AM45" s="99">
        <f>IF($C45="","",'01. PLANILHA DE FISCALIZAÇÂO'!AP45)</f>
        <v>0</v>
      </c>
      <c r="AN45" s="98">
        <f t="shared" si="18"/>
        <v>78.12</v>
      </c>
      <c r="AO45" s="99">
        <f t="shared" si="47"/>
        <v>1</v>
      </c>
      <c r="AP45" s="98">
        <f t="shared" si="19"/>
        <v>0</v>
      </c>
      <c r="AQ45" s="99">
        <f>IF($C45="","",'01. PLANILHA DE FISCALIZAÇÂO'!AV45)</f>
        <v>0</v>
      </c>
      <c r="AR45" s="98">
        <f t="shared" si="20"/>
        <v>78.12</v>
      </c>
      <c r="AS45" s="99">
        <f t="shared" si="21"/>
        <v>1</v>
      </c>
    </row>
    <row r="46" spans="1:45" ht="30" customHeight="1">
      <c r="A46" s="168" t="s">
        <v>3913</v>
      </c>
      <c r="B46" s="182" t="s">
        <v>4711</v>
      </c>
      <c r="C46" s="173" t="s">
        <v>4012</v>
      </c>
      <c r="D46" s="172" t="s">
        <v>4013</v>
      </c>
      <c r="E46" s="174" t="s">
        <v>4001</v>
      </c>
      <c r="F46" s="175">
        <v>218.03</v>
      </c>
      <c r="G46" s="175">
        <v>14.95</v>
      </c>
      <c r="H46" s="175">
        <v>20.54</v>
      </c>
      <c r="I46" s="176">
        <f t="shared" si="0"/>
        <v>3259.54</v>
      </c>
      <c r="J46" s="210"/>
      <c r="K46" s="210"/>
      <c r="L46" s="210"/>
      <c r="M46" s="210"/>
      <c r="N46" s="210"/>
      <c r="O46" s="214">
        <f t="shared" si="87"/>
        <v>218.03</v>
      </c>
      <c r="P46" s="215">
        <f t="shared" si="88"/>
        <v>3259.54</v>
      </c>
      <c r="Q46" s="215">
        <f t="shared" si="89"/>
        <v>4478.33</v>
      </c>
      <c r="R46" s="98">
        <f t="shared" si="3"/>
        <v>3259.54</v>
      </c>
      <c r="S46" s="99">
        <f>IF($C46="","",'01. PLANILHA DE FISCALIZAÇÂO'!L46)</f>
        <v>1</v>
      </c>
      <c r="T46" s="98">
        <f t="shared" si="4"/>
        <v>3259.54</v>
      </c>
      <c r="U46" s="99">
        <f t="shared" si="5"/>
        <v>1</v>
      </c>
      <c r="V46" s="98">
        <f t="shared" si="6"/>
        <v>0</v>
      </c>
      <c r="W46" s="99">
        <f>IF($C46="","",'01. PLANILHA DE FISCALIZAÇÂO'!R46)</f>
        <v>0</v>
      </c>
      <c r="X46" s="98">
        <f t="shared" si="7"/>
        <v>3259.54</v>
      </c>
      <c r="Y46" s="99">
        <f>IF($D46="","",X46/$I46)</f>
        <v>1</v>
      </c>
      <c r="Z46" s="98">
        <f t="shared" si="9"/>
        <v>0</v>
      </c>
      <c r="AA46" s="99">
        <f>IF($C46="","",'01. PLANILHA DE FISCALIZAÇÂO'!X46)</f>
        <v>0</v>
      </c>
      <c r="AB46" s="98">
        <f t="shared" si="10"/>
        <v>3259.54</v>
      </c>
      <c r="AC46" s="99">
        <f>IF($D46="","",AB46/$I46)</f>
        <v>1</v>
      </c>
      <c r="AD46" s="98">
        <f t="shared" si="12"/>
        <v>0</v>
      </c>
      <c r="AE46" s="99">
        <f>IF($C46="","",'01. PLANILHA DE FISCALIZAÇÂO'!AD46)</f>
        <v>0</v>
      </c>
      <c r="AF46" s="98">
        <f t="shared" si="13"/>
        <v>3259.54</v>
      </c>
      <c r="AG46" s="99">
        <f t="shared" si="46"/>
        <v>1</v>
      </c>
      <c r="AH46" s="98">
        <f t="shared" si="14"/>
        <v>0</v>
      </c>
      <c r="AI46" s="99">
        <f>IF($C46="","",'01. PLANILHA DE FISCALIZAÇÂO'!AJ46)</f>
        <v>0</v>
      </c>
      <c r="AJ46" s="98">
        <f t="shared" si="15"/>
        <v>3259.54</v>
      </c>
      <c r="AK46" s="99">
        <f t="shared" si="16"/>
        <v>1</v>
      </c>
      <c r="AL46" s="98">
        <f t="shared" si="17"/>
        <v>0</v>
      </c>
      <c r="AM46" s="99">
        <f>IF($C46="","",'01. PLANILHA DE FISCALIZAÇÂO'!AP46)</f>
        <v>0</v>
      </c>
      <c r="AN46" s="98">
        <f t="shared" si="18"/>
        <v>3259.54</v>
      </c>
      <c r="AO46" s="99">
        <f t="shared" si="47"/>
        <v>1</v>
      </c>
      <c r="AP46" s="98">
        <f t="shared" si="19"/>
        <v>0</v>
      </c>
      <c r="AQ46" s="99">
        <f>IF($C46="","",'01. PLANILHA DE FISCALIZAÇÂO'!AV46)</f>
        <v>0</v>
      </c>
      <c r="AR46" s="98">
        <f t="shared" si="20"/>
        <v>3259.54</v>
      </c>
      <c r="AS46" s="99">
        <f t="shared" si="21"/>
        <v>1</v>
      </c>
    </row>
    <row r="47" spans="1:45" ht="30" customHeight="1">
      <c r="A47" s="168" t="s">
        <v>3913</v>
      </c>
      <c r="B47" s="182" t="s">
        <v>4712</v>
      </c>
      <c r="C47" s="173" t="s">
        <v>4014</v>
      </c>
      <c r="D47" s="172" t="s">
        <v>4015</v>
      </c>
      <c r="E47" s="174" t="s">
        <v>4001</v>
      </c>
      <c r="F47" s="175">
        <v>197.15</v>
      </c>
      <c r="G47" s="175">
        <v>11.47</v>
      </c>
      <c r="H47" s="175">
        <v>16.13</v>
      </c>
      <c r="I47" s="176">
        <f t="shared" si="0"/>
        <v>2261.31</v>
      </c>
      <c r="J47" s="210"/>
      <c r="K47" s="210"/>
      <c r="L47" s="210"/>
      <c r="M47" s="210"/>
      <c r="N47" s="210"/>
      <c r="O47" s="214">
        <f t="shared" si="87"/>
        <v>197.15</v>
      </c>
      <c r="P47" s="215">
        <f t="shared" si="88"/>
        <v>2261.31</v>
      </c>
      <c r="Q47" s="215">
        <f t="shared" si="89"/>
        <v>3180.02</v>
      </c>
      <c r="R47" s="98">
        <f t="shared" si="3"/>
        <v>2261.31</v>
      </c>
      <c r="S47" s="99">
        <f>IF($C47="","",'01. PLANILHA DE FISCALIZAÇÂO'!L47)</f>
        <v>1</v>
      </c>
      <c r="T47" s="98">
        <f t="shared" si="4"/>
        <v>2261.31</v>
      </c>
      <c r="U47" s="99">
        <f t="shared" si="5"/>
        <v>1</v>
      </c>
      <c r="V47" s="98">
        <f t="shared" si="6"/>
        <v>0</v>
      </c>
      <c r="W47" s="99">
        <f>IF($C47="","",'01. PLANILHA DE FISCALIZAÇÂO'!R47)</f>
        <v>0</v>
      </c>
      <c r="X47" s="98">
        <f t="shared" si="7"/>
        <v>2261.31</v>
      </c>
      <c r="Y47" s="99">
        <f t="shared" ref="Y47" si="99">IF($D47="","",X47/$I47)</f>
        <v>1</v>
      </c>
      <c r="Z47" s="98">
        <f t="shared" si="9"/>
        <v>0</v>
      </c>
      <c r="AA47" s="99">
        <f>IF($C47="","",'01. PLANILHA DE FISCALIZAÇÂO'!X47)</f>
        <v>0</v>
      </c>
      <c r="AB47" s="98">
        <f t="shared" si="10"/>
        <v>2261.31</v>
      </c>
      <c r="AC47" s="99">
        <f t="shared" ref="AC47:AC54" si="100">IF($D47="","",AB47/$I47)</f>
        <v>1</v>
      </c>
      <c r="AD47" s="98">
        <f t="shared" si="12"/>
        <v>0</v>
      </c>
      <c r="AE47" s="99">
        <f>IF($C47="","",'01. PLANILHA DE FISCALIZAÇÂO'!AD47)</f>
        <v>0</v>
      </c>
      <c r="AF47" s="98">
        <f t="shared" si="13"/>
        <v>2261.31</v>
      </c>
      <c r="AG47" s="99">
        <f t="shared" si="46"/>
        <v>1</v>
      </c>
      <c r="AH47" s="98">
        <f t="shared" si="14"/>
        <v>0</v>
      </c>
      <c r="AI47" s="99">
        <f>IF($C47="","",'01. PLANILHA DE FISCALIZAÇÂO'!AJ47)</f>
        <v>0</v>
      </c>
      <c r="AJ47" s="98">
        <f t="shared" si="15"/>
        <v>2261.31</v>
      </c>
      <c r="AK47" s="99">
        <f t="shared" si="16"/>
        <v>1</v>
      </c>
      <c r="AL47" s="98">
        <f t="shared" si="17"/>
        <v>0</v>
      </c>
      <c r="AM47" s="99">
        <f>IF($C47="","",'01. PLANILHA DE FISCALIZAÇÂO'!AP47)</f>
        <v>0</v>
      </c>
      <c r="AN47" s="98">
        <f t="shared" si="18"/>
        <v>2261.31</v>
      </c>
      <c r="AO47" s="99">
        <f t="shared" si="47"/>
        <v>1</v>
      </c>
      <c r="AP47" s="98">
        <f t="shared" si="19"/>
        <v>0</v>
      </c>
      <c r="AQ47" s="99">
        <f>IF($C47="","",'01. PLANILHA DE FISCALIZAÇÂO'!AV47)</f>
        <v>0</v>
      </c>
      <c r="AR47" s="98">
        <f t="shared" si="20"/>
        <v>2261.31</v>
      </c>
      <c r="AS47" s="99">
        <f t="shared" si="21"/>
        <v>1</v>
      </c>
    </row>
    <row r="48" spans="1:45" ht="30" customHeight="1">
      <c r="A48" s="168" t="s">
        <v>3913</v>
      </c>
      <c r="B48" s="182" t="s">
        <v>4713</v>
      </c>
      <c r="C48" s="173" t="s">
        <v>4016</v>
      </c>
      <c r="D48" s="172" t="s">
        <v>4017</v>
      </c>
      <c r="E48" s="174" t="s">
        <v>4018</v>
      </c>
      <c r="F48" s="175">
        <v>11.44</v>
      </c>
      <c r="G48" s="175">
        <v>895.46</v>
      </c>
      <c r="H48" s="175">
        <v>1254.4000000000001</v>
      </c>
      <c r="I48" s="176">
        <f t="shared" si="0"/>
        <v>10244.06</v>
      </c>
      <c r="J48" s="210"/>
      <c r="K48" s="210"/>
      <c r="L48" s="210"/>
      <c r="M48" s="210"/>
      <c r="N48" s="210"/>
      <c r="O48" s="214">
        <f t="shared" si="87"/>
        <v>11.44</v>
      </c>
      <c r="P48" s="215">
        <f t="shared" si="88"/>
        <v>10244.06</v>
      </c>
      <c r="Q48" s="215">
        <f t="shared" si="89"/>
        <v>14350.33</v>
      </c>
      <c r="R48" s="98">
        <f t="shared" si="3"/>
        <v>10244.06</v>
      </c>
      <c r="S48" s="99">
        <f>IF($C48="","",'01. PLANILHA DE FISCALIZAÇÂO'!L48)</f>
        <v>1</v>
      </c>
      <c r="T48" s="98">
        <f t="shared" si="4"/>
        <v>10244.06</v>
      </c>
      <c r="U48" s="99">
        <f t="shared" si="5"/>
        <v>1</v>
      </c>
      <c r="V48" s="98">
        <f t="shared" si="6"/>
        <v>0</v>
      </c>
      <c r="W48" s="99">
        <f>IF($C48="","",'01. PLANILHA DE FISCALIZAÇÂO'!R48)</f>
        <v>0</v>
      </c>
      <c r="X48" s="98">
        <f t="shared" si="7"/>
        <v>10244.06</v>
      </c>
      <c r="Y48" s="99">
        <f t="shared" ref="Y48" si="101">IF($D48="","",X48/$I48)</f>
        <v>1</v>
      </c>
      <c r="Z48" s="98">
        <f t="shared" si="9"/>
        <v>0</v>
      </c>
      <c r="AA48" s="99">
        <f>IF($C48="","",'01. PLANILHA DE FISCALIZAÇÂO'!X48)</f>
        <v>0</v>
      </c>
      <c r="AB48" s="98">
        <f t="shared" si="10"/>
        <v>10244.06</v>
      </c>
      <c r="AC48" s="99">
        <f t="shared" si="100"/>
        <v>1</v>
      </c>
      <c r="AD48" s="98">
        <f t="shared" si="12"/>
        <v>0</v>
      </c>
      <c r="AE48" s="99">
        <f>IF($C48="","",'01. PLANILHA DE FISCALIZAÇÂO'!AD48)</f>
        <v>0</v>
      </c>
      <c r="AF48" s="98">
        <f t="shared" si="13"/>
        <v>10244.06</v>
      </c>
      <c r="AG48" s="99">
        <f t="shared" si="46"/>
        <v>1</v>
      </c>
      <c r="AH48" s="98">
        <f t="shared" si="14"/>
        <v>0</v>
      </c>
      <c r="AI48" s="99">
        <f>IF($C48="","",'01. PLANILHA DE FISCALIZAÇÂO'!AJ48)</f>
        <v>0</v>
      </c>
      <c r="AJ48" s="98">
        <f t="shared" si="15"/>
        <v>10244.06</v>
      </c>
      <c r="AK48" s="99">
        <f t="shared" si="16"/>
        <v>1</v>
      </c>
      <c r="AL48" s="98">
        <f t="shared" si="17"/>
        <v>0</v>
      </c>
      <c r="AM48" s="99">
        <f>IF($C48="","",'01. PLANILHA DE FISCALIZAÇÂO'!AP48)</f>
        <v>0</v>
      </c>
      <c r="AN48" s="98">
        <f t="shared" si="18"/>
        <v>10244.06</v>
      </c>
      <c r="AO48" s="99">
        <f t="shared" si="47"/>
        <v>1</v>
      </c>
      <c r="AP48" s="98">
        <f t="shared" si="19"/>
        <v>0</v>
      </c>
      <c r="AQ48" s="99">
        <f>IF($C48="","",'01. PLANILHA DE FISCALIZAÇÂO'!AV48)</f>
        <v>0</v>
      </c>
      <c r="AR48" s="98">
        <f t="shared" si="20"/>
        <v>10244.06</v>
      </c>
      <c r="AS48" s="99">
        <f t="shared" si="21"/>
        <v>1</v>
      </c>
    </row>
    <row r="49" spans="1:45" ht="30" customHeight="1">
      <c r="A49" s="168" t="s">
        <v>3913</v>
      </c>
      <c r="B49" s="182" t="s">
        <v>4714</v>
      </c>
      <c r="C49" s="173" t="s">
        <v>4019</v>
      </c>
      <c r="D49" s="172" t="s">
        <v>4020</v>
      </c>
      <c r="E49" s="174" t="s">
        <v>3969</v>
      </c>
      <c r="F49" s="175">
        <v>50</v>
      </c>
      <c r="G49" s="175">
        <v>21.92</v>
      </c>
      <c r="H49" s="175">
        <v>24.66</v>
      </c>
      <c r="I49" s="176">
        <f t="shared" si="0"/>
        <v>1096</v>
      </c>
      <c r="J49" s="210"/>
      <c r="K49" s="210"/>
      <c r="L49" s="210"/>
      <c r="M49" s="210"/>
      <c r="N49" s="210"/>
      <c r="O49" s="214">
        <f t="shared" si="87"/>
        <v>50</v>
      </c>
      <c r="P49" s="215">
        <f t="shared" si="88"/>
        <v>1096</v>
      </c>
      <c r="Q49" s="215">
        <f t="shared" si="89"/>
        <v>1233</v>
      </c>
      <c r="R49" s="98">
        <f t="shared" si="3"/>
        <v>0</v>
      </c>
      <c r="S49" s="99">
        <f>IF($C49="","",'01. PLANILHA DE FISCALIZAÇÂO'!L49)</f>
        <v>0</v>
      </c>
      <c r="T49" s="98">
        <f t="shared" si="4"/>
        <v>0</v>
      </c>
      <c r="U49" s="99">
        <f t="shared" si="5"/>
        <v>0</v>
      </c>
      <c r="V49" s="98">
        <f t="shared" si="6"/>
        <v>0</v>
      </c>
      <c r="W49" s="99">
        <f>IF($C49="","",'01. PLANILHA DE FISCALIZAÇÂO'!R49)</f>
        <v>0</v>
      </c>
      <c r="X49" s="98">
        <f t="shared" si="7"/>
        <v>0</v>
      </c>
      <c r="Y49" s="99">
        <f t="shared" ref="Y49" si="102">IF($D49="","",X49/$I49)</f>
        <v>0</v>
      </c>
      <c r="Z49" s="98">
        <f t="shared" si="9"/>
        <v>0</v>
      </c>
      <c r="AA49" s="99">
        <f>IF($C49="","",'01. PLANILHA DE FISCALIZAÇÂO'!X49)</f>
        <v>0</v>
      </c>
      <c r="AB49" s="98">
        <f t="shared" si="10"/>
        <v>0</v>
      </c>
      <c r="AC49" s="99">
        <f t="shared" si="100"/>
        <v>0</v>
      </c>
      <c r="AD49" s="98">
        <f t="shared" si="12"/>
        <v>0</v>
      </c>
      <c r="AE49" s="99">
        <f>IF($C49="","",'01. PLANILHA DE FISCALIZAÇÂO'!AD49)</f>
        <v>0</v>
      </c>
      <c r="AF49" s="98">
        <f t="shared" si="13"/>
        <v>0</v>
      </c>
      <c r="AG49" s="99">
        <f t="shared" si="46"/>
        <v>0</v>
      </c>
      <c r="AH49" s="98">
        <f t="shared" si="14"/>
        <v>0</v>
      </c>
      <c r="AI49" s="99">
        <f>IF($C49="","",'01. PLANILHA DE FISCALIZAÇÂO'!AJ49)</f>
        <v>0</v>
      </c>
      <c r="AJ49" s="98">
        <f t="shared" si="15"/>
        <v>0</v>
      </c>
      <c r="AK49" s="99">
        <f t="shared" si="16"/>
        <v>0</v>
      </c>
      <c r="AL49" s="98">
        <f t="shared" si="17"/>
        <v>0</v>
      </c>
      <c r="AM49" s="99">
        <f>IF($C49="","",'01. PLANILHA DE FISCALIZAÇÂO'!AP49)</f>
        <v>0</v>
      </c>
      <c r="AN49" s="98">
        <f t="shared" si="18"/>
        <v>0</v>
      </c>
      <c r="AO49" s="99">
        <f t="shared" si="47"/>
        <v>0</v>
      </c>
      <c r="AP49" s="98">
        <f t="shared" si="19"/>
        <v>0</v>
      </c>
      <c r="AQ49" s="99">
        <f>IF($C49="","",'01. PLANILHA DE FISCALIZAÇÂO'!AV49)</f>
        <v>0</v>
      </c>
      <c r="AR49" s="98">
        <f t="shared" si="20"/>
        <v>0</v>
      </c>
      <c r="AS49" s="99">
        <f t="shared" si="21"/>
        <v>0</v>
      </c>
    </row>
    <row r="50" spans="1:45" ht="30" customHeight="1">
      <c r="A50" s="135"/>
      <c r="B50" s="181" t="s">
        <v>4715</v>
      </c>
      <c r="C50" s="178" t="s">
        <v>4716</v>
      </c>
      <c r="D50" s="179"/>
      <c r="E50" s="179"/>
      <c r="F50" s="179"/>
      <c r="G50" s="179"/>
      <c r="H50" s="179"/>
      <c r="I50" s="177">
        <f>SUM(I51:I62)</f>
        <v>28226.049999999996</v>
      </c>
      <c r="J50" s="211"/>
      <c r="K50" s="211"/>
      <c r="L50" s="211"/>
      <c r="M50" s="211"/>
      <c r="N50" s="211"/>
      <c r="O50" s="211"/>
      <c r="P50" s="211"/>
      <c r="Q50" s="212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</row>
    <row r="51" spans="1:45" ht="30" customHeight="1">
      <c r="A51" s="168" t="s">
        <v>3915</v>
      </c>
      <c r="B51" s="182" t="s">
        <v>4717</v>
      </c>
      <c r="C51" s="173" t="s">
        <v>4004</v>
      </c>
      <c r="D51" s="172" t="s">
        <v>4005</v>
      </c>
      <c r="E51" s="174" t="s">
        <v>3943</v>
      </c>
      <c r="F51" s="175">
        <v>15.84</v>
      </c>
      <c r="G51" s="175">
        <v>48.91</v>
      </c>
      <c r="H51" s="175">
        <v>65.790000000000006</v>
      </c>
      <c r="I51" s="176">
        <f t="shared" si="0"/>
        <v>774.73</v>
      </c>
      <c r="J51" s="210"/>
      <c r="K51" s="210"/>
      <c r="L51" s="210"/>
      <c r="M51" s="210"/>
      <c r="N51" s="210"/>
      <c r="O51" s="214">
        <f t="shared" ref="O51:O62" si="103">IF($E51="","",SUM(F51,J51,L51))</f>
        <v>15.84</v>
      </c>
      <c r="P51" s="215">
        <f t="shared" ref="P51:P62" si="104">IF($E51="","",TRUNC($G51*O51,2))</f>
        <v>774.73</v>
      </c>
      <c r="Q51" s="215">
        <f t="shared" ref="Q51:Q62" si="105">IF($E51="","",TRUNC($H51*O51,2))</f>
        <v>1042.1099999999999</v>
      </c>
      <c r="R51" s="98">
        <f t="shared" si="3"/>
        <v>774.73</v>
      </c>
      <c r="S51" s="99">
        <f>IF($C51="","",'01. PLANILHA DE FISCALIZAÇÂO'!L51)</f>
        <v>1</v>
      </c>
      <c r="T51" s="98">
        <f t="shared" si="4"/>
        <v>774.73</v>
      </c>
      <c r="U51" s="99">
        <f t="shared" si="5"/>
        <v>1</v>
      </c>
      <c r="V51" s="98">
        <f t="shared" si="6"/>
        <v>0</v>
      </c>
      <c r="W51" s="99">
        <f>IF($C51="","",'01. PLANILHA DE FISCALIZAÇÂO'!R51)</f>
        <v>0</v>
      </c>
      <c r="X51" s="98">
        <f t="shared" si="7"/>
        <v>774.73</v>
      </c>
      <c r="Y51" s="99">
        <f t="shared" ref="Y51" si="106">IF($D51="","",X51/$I51)</f>
        <v>1</v>
      </c>
      <c r="Z51" s="98">
        <f t="shared" si="9"/>
        <v>0</v>
      </c>
      <c r="AA51" s="99">
        <f>IF($C51="","",'01. PLANILHA DE FISCALIZAÇÂO'!X51)</f>
        <v>0</v>
      </c>
      <c r="AB51" s="98">
        <f t="shared" si="10"/>
        <v>774.73</v>
      </c>
      <c r="AC51" s="99">
        <f t="shared" si="100"/>
        <v>1</v>
      </c>
      <c r="AD51" s="98">
        <f t="shared" si="12"/>
        <v>0</v>
      </c>
      <c r="AE51" s="99">
        <f>IF($C51="","",'01. PLANILHA DE FISCALIZAÇÂO'!AD51)</f>
        <v>0</v>
      </c>
      <c r="AF51" s="98">
        <f t="shared" si="13"/>
        <v>774.73</v>
      </c>
      <c r="AG51" s="99">
        <f t="shared" si="46"/>
        <v>1</v>
      </c>
      <c r="AH51" s="98">
        <f t="shared" si="14"/>
        <v>0</v>
      </c>
      <c r="AI51" s="99">
        <f>IF($C51="","",'01. PLANILHA DE FISCALIZAÇÂO'!AJ51)</f>
        <v>0</v>
      </c>
      <c r="AJ51" s="98">
        <f t="shared" si="15"/>
        <v>774.73</v>
      </c>
      <c r="AK51" s="99">
        <f t="shared" si="16"/>
        <v>1</v>
      </c>
      <c r="AL51" s="98">
        <f t="shared" si="17"/>
        <v>0</v>
      </c>
      <c r="AM51" s="99">
        <f>IF($C51="","",'01. PLANILHA DE FISCALIZAÇÂO'!AP51)</f>
        <v>0</v>
      </c>
      <c r="AN51" s="98">
        <f t="shared" si="18"/>
        <v>774.73</v>
      </c>
      <c r="AO51" s="99">
        <f t="shared" si="47"/>
        <v>1</v>
      </c>
      <c r="AP51" s="98">
        <f t="shared" si="19"/>
        <v>0</v>
      </c>
      <c r="AQ51" s="99">
        <f>IF($C51="","",'01. PLANILHA DE FISCALIZAÇÂO'!AV51)</f>
        <v>0</v>
      </c>
      <c r="AR51" s="98">
        <f t="shared" si="20"/>
        <v>774.73</v>
      </c>
      <c r="AS51" s="99">
        <f t="shared" si="21"/>
        <v>1</v>
      </c>
    </row>
    <row r="52" spans="1:45" ht="30" customHeight="1">
      <c r="A52" s="168" t="s">
        <v>3915</v>
      </c>
      <c r="B52" s="182" t="s">
        <v>4718</v>
      </c>
      <c r="C52" s="173" t="s">
        <v>4021</v>
      </c>
      <c r="D52" s="172" t="s">
        <v>4022</v>
      </c>
      <c r="E52" s="174" t="s">
        <v>3943</v>
      </c>
      <c r="F52" s="175">
        <v>22.57</v>
      </c>
      <c r="G52" s="175">
        <v>129.80000000000001</v>
      </c>
      <c r="H52" s="175">
        <v>167.93</v>
      </c>
      <c r="I52" s="176">
        <f t="shared" si="0"/>
        <v>2929.58</v>
      </c>
      <c r="J52" s="210"/>
      <c r="K52" s="210"/>
      <c r="L52" s="210"/>
      <c r="M52" s="210"/>
      <c r="N52" s="210"/>
      <c r="O52" s="214">
        <f t="shared" si="103"/>
        <v>22.57</v>
      </c>
      <c r="P52" s="215">
        <f t="shared" si="104"/>
        <v>2929.58</v>
      </c>
      <c r="Q52" s="215">
        <f t="shared" si="105"/>
        <v>3790.18</v>
      </c>
      <c r="R52" s="98">
        <f t="shared" si="3"/>
        <v>2929.58</v>
      </c>
      <c r="S52" s="99">
        <f>IF($C52="","",'01. PLANILHA DE FISCALIZAÇÂO'!L52)</f>
        <v>1</v>
      </c>
      <c r="T52" s="98">
        <f t="shared" si="4"/>
        <v>2929.58</v>
      </c>
      <c r="U52" s="99">
        <f t="shared" si="5"/>
        <v>1</v>
      </c>
      <c r="V52" s="98">
        <f t="shared" si="6"/>
        <v>0</v>
      </c>
      <c r="W52" s="99">
        <f>IF($C52="","",'01. PLANILHA DE FISCALIZAÇÂO'!R52)</f>
        <v>0</v>
      </c>
      <c r="X52" s="98">
        <f t="shared" si="7"/>
        <v>2929.58</v>
      </c>
      <c r="Y52" s="99">
        <f t="shared" ref="Y52" si="107">IF($D52="","",X52/$I52)</f>
        <v>1</v>
      </c>
      <c r="Z52" s="98">
        <f t="shared" si="9"/>
        <v>0</v>
      </c>
      <c r="AA52" s="99">
        <f>IF($C52="","",'01. PLANILHA DE FISCALIZAÇÂO'!X52)</f>
        <v>0</v>
      </c>
      <c r="AB52" s="98">
        <f t="shared" si="10"/>
        <v>2929.58</v>
      </c>
      <c r="AC52" s="99">
        <f t="shared" si="100"/>
        <v>1</v>
      </c>
      <c r="AD52" s="98">
        <f t="shared" si="12"/>
        <v>0</v>
      </c>
      <c r="AE52" s="99">
        <f>IF($C52="","",'01. PLANILHA DE FISCALIZAÇÂO'!AD52)</f>
        <v>0</v>
      </c>
      <c r="AF52" s="98">
        <f t="shared" si="13"/>
        <v>2929.58</v>
      </c>
      <c r="AG52" s="99">
        <f t="shared" si="46"/>
        <v>1</v>
      </c>
      <c r="AH52" s="98">
        <f t="shared" si="14"/>
        <v>0</v>
      </c>
      <c r="AI52" s="99">
        <f>IF($C52="","",'01. PLANILHA DE FISCALIZAÇÂO'!AJ52)</f>
        <v>0</v>
      </c>
      <c r="AJ52" s="98">
        <f t="shared" si="15"/>
        <v>2929.58</v>
      </c>
      <c r="AK52" s="99">
        <f t="shared" si="16"/>
        <v>1</v>
      </c>
      <c r="AL52" s="98">
        <f t="shared" si="17"/>
        <v>0</v>
      </c>
      <c r="AM52" s="99">
        <f>IF($C52="","",'01. PLANILHA DE FISCALIZAÇÂO'!AP52)</f>
        <v>0</v>
      </c>
      <c r="AN52" s="98">
        <f t="shared" si="18"/>
        <v>2929.58</v>
      </c>
      <c r="AO52" s="99">
        <f t="shared" si="47"/>
        <v>1</v>
      </c>
      <c r="AP52" s="98">
        <f t="shared" si="19"/>
        <v>0</v>
      </c>
      <c r="AQ52" s="99">
        <f>IF($C52="","",'01. PLANILHA DE FISCALIZAÇÂO'!AV52)</f>
        <v>0</v>
      </c>
      <c r="AR52" s="98">
        <f t="shared" si="20"/>
        <v>2929.58</v>
      </c>
      <c r="AS52" s="99">
        <f t="shared" si="21"/>
        <v>1</v>
      </c>
    </row>
    <row r="53" spans="1:45" ht="30" customHeight="1">
      <c r="A53" s="168" t="s">
        <v>3915</v>
      </c>
      <c r="B53" s="182" t="s">
        <v>4719</v>
      </c>
      <c r="C53" s="173" t="s">
        <v>4023</v>
      </c>
      <c r="D53" s="172" t="s">
        <v>4024</v>
      </c>
      <c r="E53" s="174" t="s">
        <v>3943</v>
      </c>
      <c r="F53" s="175">
        <v>74.77</v>
      </c>
      <c r="G53" s="175">
        <v>72.78</v>
      </c>
      <c r="H53" s="175">
        <v>88.24</v>
      </c>
      <c r="I53" s="176">
        <f t="shared" si="0"/>
        <v>5441.76</v>
      </c>
      <c r="J53" s="210"/>
      <c r="K53" s="210"/>
      <c r="L53" s="210"/>
      <c r="M53" s="210"/>
      <c r="N53" s="210"/>
      <c r="O53" s="214">
        <f t="shared" si="103"/>
        <v>74.77</v>
      </c>
      <c r="P53" s="215">
        <f t="shared" si="104"/>
        <v>5441.76</v>
      </c>
      <c r="Q53" s="215">
        <f t="shared" si="105"/>
        <v>6597.7</v>
      </c>
      <c r="R53" s="98">
        <f t="shared" si="3"/>
        <v>5441.76</v>
      </c>
      <c r="S53" s="99">
        <f>IF($C53="","",'01. PLANILHA DE FISCALIZAÇÂO'!L53)</f>
        <v>1</v>
      </c>
      <c r="T53" s="98">
        <f t="shared" si="4"/>
        <v>5441.76</v>
      </c>
      <c r="U53" s="99">
        <f t="shared" si="5"/>
        <v>1</v>
      </c>
      <c r="V53" s="98">
        <f t="shared" si="6"/>
        <v>0</v>
      </c>
      <c r="W53" s="99">
        <f>IF($C53="","",'01. PLANILHA DE FISCALIZAÇÂO'!R53)</f>
        <v>0</v>
      </c>
      <c r="X53" s="98">
        <f t="shared" si="7"/>
        <v>5441.76</v>
      </c>
      <c r="Y53" s="99">
        <f t="shared" ref="Y53" si="108">IF($D53="","",X53/$I53)</f>
        <v>1</v>
      </c>
      <c r="Z53" s="98">
        <f t="shared" si="9"/>
        <v>0</v>
      </c>
      <c r="AA53" s="99">
        <f>IF($C53="","",'01. PLANILHA DE FISCALIZAÇÂO'!X53)</f>
        <v>0</v>
      </c>
      <c r="AB53" s="98">
        <f t="shared" si="10"/>
        <v>5441.76</v>
      </c>
      <c r="AC53" s="99">
        <f t="shared" si="100"/>
        <v>1</v>
      </c>
      <c r="AD53" s="98">
        <f t="shared" si="12"/>
        <v>0</v>
      </c>
      <c r="AE53" s="99">
        <f>IF($C53="","",'01. PLANILHA DE FISCALIZAÇÂO'!AD53)</f>
        <v>0</v>
      </c>
      <c r="AF53" s="98">
        <f t="shared" si="13"/>
        <v>5441.76</v>
      </c>
      <c r="AG53" s="99">
        <f t="shared" si="46"/>
        <v>1</v>
      </c>
      <c r="AH53" s="98">
        <f t="shared" si="14"/>
        <v>0</v>
      </c>
      <c r="AI53" s="99">
        <f>IF($C53="","",'01. PLANILHA DE FISCALIZAÇÂO'!AJ53)</f>
        <v>0</v>
      </c>
      <c r="AJ53" s="98">
        <f t="shared" si="15"/>
        <v>5441.76</v>
      </c>
      <c r="AK53" s="99">
        <f t="shared" si="16"/>
        <v>1</v>
      </c>
      <c r="AL53" s="98">
        <f t="shared" si="17"/>
        <v>0</v>
      </c>
      <c r="AM53" s="99">
        <f>IF($C53="","",'01. PLANILHA DE FISCALIZAÇÂO'!AP53)</f>
        <v>0</v>
      </c>
      <c r="AN53" s="98">
        <f t="shared" si="18"/>
        <v>5441.76</v>
      </c>
      <c r="AO53" s="99">
        <f t="shared" si="47"/>
        <v>1</v>
      </c>
      <c r="AP53" s="98">
        <f t="shared" si="19"/>
        <v>0</v>
      </c>
      <c r="AQ53" s="99">
        <f>IF($C53="","",'01. PLANILHA DE FISCALIZAÇÂO'!AV53)</f>
        <v>0</v>
      </c>
      <c r="AR53" s="98">
        <f t="shared" si="20"/>
        <v>5441.76</v>
      </c>
      <c r="AS53" s="99">
        <f t="shared" si="21"/>
        <v>1</v>
      </c>
    </row>
    <row r="54" spans="1:45" ht="30" customHeight="1">
      <c r="A54" s="168" t="s">
        <v>3915</v>
      </c>
      <c r="B54" s="182" t="s">
        <v>4720</v>
      </c>
      <c r="C54" s="173" t="s">
        <v>4025</v>
      </c>
      <c r="D54" s="172" t="s">
        <v>4026</v>
      </c>
      <c r="E54" s="174" t="s">
        <v>4001</v>
      </c>
      <c r="F54" s="175">
        <v>70.64</v>
      </c>
      <c r="G54" s="175">
        <v>14.01</v>
      </c>
      <c r="H54" s="175">
        <v>19.59</v>
      </c>
      <c r="I54" s="176">
        <f t="shared" si="0"/>
        <v>989.66</v>
      </c>
      <c r="J54" s="210"/>
      <c r="K54" s="210"/>
      <c r="L54" s="210"/>
      <c r="M54" s="210"/>
      <c r="N54" s="210"/>
      <c r="O54" s="214">
        <f t="shared" si="103"/>
        <v>70.64</v>
      </c>
      <c r="P54" s="215">
        <f t="shared" si="104"/>
        <v>989.66</v>
      </c>
      <c r="Q54" s="215">
        <f t="shared" si="105"/>
        <v>1383.83</v>
      </c>
      <c r="R54" s="98">
        <f t="shared" si="3"/>
        <v>989.66</v>
      </c>
      <c r="S54" s="99">
        <f>IF($C54="","",'01. PLANILHA DE FISCALIZAÇÂO'!L54)</f>
        <v>1</v>
      </c>
      <c r="T54" s="98">
        <f t="shared" si="4"/>
        <v>989.66</v>
      </c>
      <c r="U54" s="99">
        <f t="shared" si="5"/>
        <v>1</v>
      </c>
      <c r="V54" s="98">
        <f t="shared" si="6"/>
        <v>0</v>
      </c>
      <c r="W54" s="99">
        <f>IF($C54="","",'01. PLANILHA DE FISCALIZAÇÂO'!R54)</f>
        <v>0</v>
      </c>
      <c r="X54" s="98">
        <f t="shared" si="7"/>
        <v>989.66</v>
      </c>
      <c r="Y54" s="99">
        <f t="shared" ref="Y54" si="109">IF($D54="","",X54/$I54)</f>
        <v>1</v>
      </c>
      <c r="Z54" s="98">
        <f t="shared" si="9"/>
        <v>0</v>
      </c>
      <c r="AA54" s="99">
        <f>IF($C54="","",'01. PLANILHA DE FISCALIZAÇÂO'!X54)</f>
        <v>0</v>
      </c>
      <c r="AB54" s="98">
        <f t="shared" si="10"/>
        <v>989.66</v>
      </c>
      <c r="AC54" s="99">
        <f t="shared" si="100"/>
        <v>1</v>
      </c>
      <c r="AD54" s="98">
        <f t="shared" si="12"/>
        <v>0</v>
      </c>
      <c r="AE54" s="99">
        <f>IF($C54="","",'01. PLANILHA DE FISCALIZAÇÂO'!AD54)</f>
        <v>0</v>
      </c>
      <c r="AF54" s="98">
        <f t="shared" si="13"/>
        <v>989.66</v>
      </c>
      <c r="AG54" s="99">
        <f t="shared" si="46"/>
        <v>1</v>
      </c>
      <c r="AH54" s="98">
        <f t="shared" si="14"/>
        <v>0</v>
      </c>
      <c r="AI54" s="99">
        <f>IF($C54="","",'01. PLANILHA DE FISCALIZAÇÂO'!AJ54)</f>
        <v>0</v>
      </c>
      <c r="AJ54" s="98">
        <f t="shared" si="15"/>
        <v>989.66</v>
      </c>
      <c r="AK54" s="99">
        <f t="shared" si="16"/>
        <v>1</v>
      </c>
      <c r="AL54" s="98">
        <f t="shared" si="17"/>
        <v>0</v>
      </c>
      <c r="AM54" s="99">
        <f>IF($C54="","",'01. PLANILHA DE FISCALIZAÇÂO'!AP54)</f>
        <v>0</v>
      </c>
      <c r="AN54" s="98">
        <f t="shared" si="18"/>
        <v>989.66</v>
      </c>
      <c r="AO54" s="99">
        <f t="shared" si="47"/>
        <v>1</v>
      </c>
      <c r="AP54" s="98">
        <f t="shared" si="19"/>
        <v>0</v>
      </c>
      <c r="AQ54" s="99">
        <f>IF($C54="","",'01. PLANILHA DE FISCALIZAÇÂO'!AV54)</f>
        <v>0</v>
      </c>
      <c r="AR54" s="98">
        <f t="shared" si="20"/>
        <v>989.66</v>
      </c>
      <c r="AS54" s="99">
        <f t="shared" si="21"/>
        <v>1</v>
      </c>
    </row>
    <row r="55" spans="1:45" ht="30" customHeight="1">
      <c r="A55" s="168" t="s">
        <v>3915</v>
      </c>
      <c r="B55" s="182" t="s">
        <v>4721</v>
      </c>
      <c r="C55" s="173" t="s">
        <v>4027</v>
      </c>
      <c r="D55" s="172" t="s">
        <v>4028</v>
      </c>
      <c r="E55" s="174" t="s">
        <v>4001</v>
      </c>
      <c r="F55" s="175">
        <v>201.63</v>
      </c>
      <c r="G55" s="175">
        <v>9.76</v>
      </c>
      <c r="H55" s="175">
        <v>14.22</v>
      </c>
      <c r="I55" s="176">
        <f t="shared" si="0"/>
        <v>1967.9</v>
      </c>
      <c r="J55" s="210"/>
      <c r="K55" s="210"/>
      <c r="L55" s="210"/>
      <c r="M55" s="210"/>
      <c r="N55" s="210"/>
      <c r="O55" s="214">
        <f t="shared" si="103"/>
        <v>201.63</v>
      </c>
      <c r="P55" s="215">
        <f t="shared" si="104"/>
        <v>1967.9</v>
      </c>
      <c r="Q55" s="215">
        <f t="shared" si="105"/>
        <v>2867.17</v>
      </c>
      <c r="R55" s="98">
        <f t="shared" si="3"/>
        <v>1967.9</v>
      </c>
      <c r="S55" s="99">
        <f>IF($C55="","",'01. PLANILHA DE FISCALIZAÇÂO'!L55)</f>
        <v>1</v>
      </c>
      <c r="T55" s="98">
        <f t="shared" si="4"/>
        <v>1967.9</v>
      </c>
      <c r="U55" s="99">
        <f t="shared" si="5"/>
        <v>1</v>
      </c>
      <c r="V55" s="98">
        <f t="shared" si="6"/>
        <v>0</v>
      </c>
      <c r="W55" s="99">
        <f>IF($C55="","",'01. PLANILHA DE FISCALIZAÇÂO'!R55)</f>
        <v>0</v>
      </c>
      <c r="X55" s="98">
        <f t="shared" si="7"/>
        <v>1967.9</v>
      </c>
      <c r="Y55" s="99">
        <f>IF($D55="","",X55/$I55)</f>
        <v>1</v>
      </c>
      <c r="Z55" s="98">
        <f t="shared" si="9"/>
        <v>0</v>
      </c>
      <c r="AA55" s="99">
        <f>IF($C55="","",'01. PLANILHA DE FISCALIZAÇÂO'!X55)</f>
        <v>0</v>
      </c>
      <c r="AB55" s="98">
        <f t="shared" si="10"/>
        <v>1967.9</v>
      </c>
      <c r="AC55" s="99">
        <f>IF($D55="","",AB55/$I55)</f>
        <v>1</v>
      </c>
      <c r="AD55" s="98">
        <f t="shared" si="12"/>
        <v>0</v>
      </c>
      <c r="AE55" s="99">
        <f>IF($C55="","",'01. PLANILHA DE FISCALIZAÇÂO'!AD55)</f>
        <v>0</v>
      </c>
      <c r="AF55" s="98">
        <f t="shared" si="13"/>
        <v>1967.9</v>
      </c>
      <c r="AG55" s="99">
        <f t="shared" si="46"/>
        <v>1</v>
      </c>
      <c r="AH55" s="98">
        <f t="shared" si="14"/>
        <v>0</v>
      </c>
      <c r="AI55" s="99">
        <f>IF($C55="","",'01. PLANILHA DE FISCALIZAÇÂO'!AJ55)</f>
        <v>0</v>
      </c>
      <c r="AJ55" s="98">
        <f t="shared" si="15"/>
        <v>1967.9</v>
      </c>
      <c r="AK55" s="99">
        <f t="shared" si="16"/>
        <v>1</v>
      </c>
      <c r="AL55" s="98">
        <f t="shared" si="17"/>
        <v>0</v>
      </c>
      <c r="AM55" s="99">
        <f>IF($C55="","",'01. PLANILHA DE FISCALIZAÇÂO'!AP55)</f>
        <v>0</v>
      </c>
      <c r="AN55" s="98">
        <f t="shared" si="18"/>
        <v>1967.9</v>
      </c>
      <c r="AO55" s="99">
        <f t="shared" si="47"/>
        <v>1</v>
      </c>
      <c r="AP55" s="98">
        <f t="shared" si="19"/>
        <v>0</v>
      </c>
      <c r="AQ55" s="99">
        <f>IF($C55="","",'01. PLANILHA DE FISCALIZAÇÂO'!AV55)</f>
        <v>0</v>
      </c>
      <c r="AR55" s="98">
        <f t="shared" si="20"/>
        <v>1967.9</v>
      </c>
      <c r="AS55" s="99">
        <f t="shared" si="21"/>
        <v>1</v>
      </c>
    </row>
    <row r="56" spans="1:45" ht="30" customHeight="1">
      <c r="A56" s="168" t="s">
        <v>3915</v>
      </c>
      <c r="B56" s="182" t="s">
        <v>4722</v>
      </c>
      <c r="C56" s="173" t="s">
        <v>4029</v>
      </c>
      <c r="D56" s="172" t="s">
        <v>4030</v>
      </c>
      <c r="E56" s="174" t="s">
        <v>4001</v>
      </c>
      <c r="F56" s="175">
        <v>101.62</v>
      </c>
      <c r="G56" s="175">
        <v>9.43</v>
      </c>
      <c r="H56" s="175">
        <v>13.84</v>
      </c>
      <c r="I56" s="176">
        <f t="shared" si="0"/>
        <v>958.27</v>
      </c>
      <c r="J56" s="210"/>
      <c r="K56" s="210"/>
      <c r="L56" s="210"/>
      <c r="M56" s="210"/>
      <c r="N56" s="210"/>
      <c r="O56" s="214">
        <f t="shared" si="103"/>
        <v>101.62</v>
      </c>
      <c r="P56" s="215">
        <f t="shared" si="104"/>
        <v>958.27</v>
      </c>
      <c r="Q56" s="215">
        <f t="shared" si="105"/>
        <v>1406.42</v>
      </c>
      <c r="R56" s="98">
        <f t="shared" si="3"/>
        <v>958.27</v>
      </c>
      <c r="S56" s="99">
        <f>IF($C56="","",'01. PLANILHA DE FISCALIZAÇÂO'!L56)</f>
        <v>1</v>
      </c>
      <c r="T56" s="98">
        <f t="shared" si="4"/>
        <v>958.27</v>
      </c>
      <c r="U56" s="99">
        <f t="shared" si="5"/>
        <v>1</v>
      </c>
      <c r="V56" s="98">
        <f t="shared" si="6"/>
        <v>0</v>
      </c>
      <c r="W56" s="99">
        <f>IF($C56="","",'01. PLANILHA DE FISCALIZAÇÂO'!R56)</f>
        <v>0</v>
      </c>
      <c r="X56" s="98">
        <f t="shared" si="7"/>
        <v>958.27</v>
      </c>
      <c r="Y56" s="99">
        <f t="shared" ref="Y56" si="110">IF($D56="","",X56/$I56)</f>
        <v>1</v>
      </c>
      <c r="Z56" s="98">
        <f t="shared" si="9"/>
        <v>0</v>
      </c>
      <c r="AA56" s="99">
        <f>IF($C56="","",'01. PLANILHA DE FISCALIZAÇÂO'!X56)</f>
        <v>0</v>
      </c>
      <c r="AB56" s="98">
        <f t="shared" si="10"/>
        <v>958.27</v>
      </c>
      <c r="AC56" s="99">
        <f t="shared" ref="AC56:AC57" si="111">IF($D56="","",AB56/$I56)</f>
        <v>1</v>
      </c>
      <c r="AD56" s="98">
        <f t="shared" si="12"/>
        <v>0</v>
      </c>
      <c r="AE56" s="99">
        <f>IF($C56="","",'01. PLANILHA DE FISCALIZAÇÂO'!AD56)</f>
        <v>0</v>
      </c>
      <c r="AF56" s="98">
        <f t="shared" si="13"/>
        <v>958.27</v>
      </c>
      <c r="AG56" s="99">
        <f t="shared" si="46"/>
        <v>1</v>
      </c>
      <c r="AH56" s="98">
        <f t="shared" si="14"/>
        <v>0</v>
      </c>
      <c r="AI56" s="99">
        <f>IF($C56="","",'01. PLANILHA DE FISCALIZAÇÂO'!AJ56)</f>
        <v>0</v>
      </c>
      <c r="AJ56" s="98">
        <f t="shared" si="15"/>
        <v>958.27</v>
      </c>
      <c r="AK56" s="99">
        <f t="shared" si="16"/>
        <v>1</v>
      </c>
      <c r="AL56" s="98">
        <f t="shared" si="17"/>
        <v>0</v>
      </c>
      <c r="AM56" s="99">
        <f>IF($C56="","",'01. PLANILHA DE FISCALIZAÇÂO'!AP56)</f>
        <v>0</v>
      </c>
      <c r="AN56" s="98">
        <f t="shared" si="18"/>
        <v>958.27</v>
      </c>
      <c r="AO56" s="99">
        <f t="shared" si="47"/>
        <v>1</v>
      </c>
      <c r="AP56" s="98">
        <f t="shared" si="19"/>
        <v>0</v>
      </c>
      <c r="AQ56" s="99">
        <f>IF($C56="","",'01. PLANILHA DE FISCALIZAÇÂO'!AV56)</f>
        <v>0</v>
      </c>
      <c r="AR56" s="98">
        <f t="shared" si="20"/>
        <v>958.27</v>
      </c>
      <c r="AS56" s="99">
        <f t="shared" si="21"/>
        <v>1</v>
      </c>
    </row>
    <row r="57" spans="1:45" ht="30" customHeight="1">
      <c r="A57" s="168" t="s">
        <v>3915</v>
      </c>
      <c r="B57" s="182" t="s">
        <v>4723</v>
      </c>
      <c r="C57" s="173" t="s">
        <v>4031</v>
      </c>
      <c r="D57" s="172" t="s">
        <v>4032</v>
      </c>
      <c r="E57" s="174" t="s">
        <v>4001</v>
      </c>
      <c r="F57" s="175">
        <v>108.31</v>
      </c>
      <c r="G57" s="175">
        <v>16.510000000000002</v>
      </c>
      <c r="H57" s="175">
        <v>22.37</v>
      </c>
      <c r="I57" s="176">
        <f t="shared" si="0"/>
        <v>1788.19</v>
      </c>
      <c r="J57" s="210"/>
      <c r="K57" s="210"/>
      <c r="L57" s="210"/>
      <c r="M57" s="210"/>
      <c r="N57" s="210"/>
      <c r="O57" s="214">
        <f t="shared" si="103"/>
        <v>108.31</v>
      </c>
      <c r="P57" s="215">
        <f t="shared" si="104"/>
        <v>1788.19</v>
      </c>
      <c r="Q57" s="215">
        <f t="shared" si="105"/>
        <v>2422.89</v>
      </c>
      <c r="R57" s="98">
        <f t="shared" si="3"/>
        <v>1788.19</v>
      </c>
      <c r="S57" s="99">
        <f>IF($C57="","",'01. PLANILHA DE FISCALIZAÇÂO'!L57)</f>
        <v>1</v>
      </c>
      <c r="T57" s="98">
        <f t="shared" si="4"/>
        <v>1788.19</v>
      </c>
      <c r="U57" s="99">
        <f t="shared" si="5"/>
        <v>1</v>
      </c>
      <c r="V57" s="98">
        <f t="shared" si="6"/>
        <v>0</v>
      </c>
      <c r="W57" s="99">
        <f>IF($C57="","",'01. PLANILHA DE FISCALIZAÇÂO'!R57)</f>
        <v>0</v>
      </c>
      <c r="X57" s="98">
        <f t="shared" si="7"/>
        <v>1788.19</v>
      </c>
      <c r="Y57" s="99">
        <f t="shared" ref="Y57" si="112">IF($D57="","",X57/$I57)</f>
        <v>1</v>
      </c>
      <c r="Z57" s="98">
        <f t="shared" si="9"/>
        <v>0</v>
      </c>
      <c r="AA57" s="99">
        <f>IF($C57="","",'01. PLANILHA DE FISCALIZAÇÂO'!X57)</f>
        <v>0</v>
      </c>
      <c r="AB57" s="98">
        <f t="shared" si="10"/>
        <v>1788.19</v>
      </c>
      <c r="AC57" s="99">
        <f t="shared" si="111"/>
        <v>1</v>
      </c>
      <c r="AD57" s="98">
        <f t="shared" si="12"/>
        <v>0</v>
      </c>
      <c r="AE57" s="99">
        <f>IF($C57="","",'01. PLANILHA DE FISCALIZAÇÂO'!AD57)</f>
        <v>0</v>
      </c>
      <c r="AF57" s="98">
        <f t="shared" si="13"/>
        <v>1788.19</v>
      </c>
      <c r="AG57" s="99">
        <f t="shared" si="46"/>
        <v>1</v>
      </c>
      <c r="AH57" s="98">
        <f t="shared" si="14"/>
        <v>0</v>
      </c>
      <c r="AI57" s="99">
        <f>IF($C57="","",'01. PLANILHA DE FISCALIZAÇÂO'!AJ57)</f>
        <v>0</v>
      </c>
      <c r="AJ57" s="98">
        <f t="shared" si="15"/>
        <v>1788.19</v>
      </c>
      <c r="AK57" s="99">
        <f t="shared" si="16"/>
        <v>1</v>
      </c>
      <c r="AL57" s="98">
        <f t="shared" si="17"/>
        <v>0</v>
      </c>
      <c r="AM57" s="99">
        <f>IF($C57="","",'01. PLANILHA DE FISCALIZAÇÂO'!AP57)</f>
        <v>0</v>
      </c>
      <c r="AN57" s="98">
        <f t="shared" si="18"/>
        <v>1788.19</v>
      </c>
      <c r="AO57" s="99">
        <f t="shared" si="47"/>
        <v>1</v>
      </c>
      <c r="AP57" s="98">
        <f t="shared" si="19"/>
        <v>0</v>
      </c>
      <c r="AQ57" s="99">
        <f>IF($C57="","",'01. PLANILHA DE FISCALIZAÇÂO'!AV57)</f>
        <v>0</v>
      </c>
      <c r="AR57" s="98">
        <f t="shared" si="20"/>
        <v>1788.19</v>
      </c>
      <c r="AS57" s="99">
        <f t="shared" si="21"/>
        <v>1</v>
      </c>
    </row>
    <row r="58" spans="1:45" ht="30" customHeight="1">
      <c r="A58" s="168" t="s">
        <v>3915</v>
      </c>
      <c r="B58" s="182" t="s">
        <v>4724</v>
      </c>
      <c r="C58" s="173" t="s">
        <v>4033</v>
      </c>
      <c r="D58" s="172" t="s">
        <v>4034</v>
      </c>
      <c r="E58" s="174" t="s">
        <v>4001</v>
      </c>
      <c r="F58" s="175">
        <v>165.43</v>
      </c>
      <c r="G58" s="175">
        <v>15.21</v>
      </c>
      <c r="H58" s="175">
        <v>21.05</v>
      </c>
      <c r="I58" s="176">
        <f t="shared" si="0"/>
        <v>2516.19</v>
      </c>
      <c r="J58" s="210"/>
      <c r="K58" s="210"/>
      <c r="L58" s="210"/>
      <c r="M58" s="210"/>
      <c r="N58" s="210"/>
      <c r="O58" s="214">
        <f t="shared" si="103"/>
        <v>165.43</v>
      </c>
      <c r="P58" s="215">
        <f t="shared" si="104"/>
        <v>2516.19</v>
      </c>
      <c r="Q58" s="215">
        <f t="shared" si="105"/>
        <v>3482.3</v>
      </c>
      <c r="R58" s="98">
        <f t="shared" si="3"/>
        <v>2516.19</v>
      </c>
      <c r="S58" s="99">
        <f>IF($C58="","",'01. PLANILHA DE FISCALIZAÇÂO'!L58)</f>
        <v>1</v>
      </c>
      <c r="T58" s="98">
        <f t="shared" si="4"/>
        <v>2516.19</v>
      </c>
      <c r="U58" s="99">
        <f t="shared" si="5"/>
        <v>1</v>
      </c>
      <c r="V58" s="98">
        <f t="shared" si="6"/>
        <v>0</v>
      </c>
      <c r="W58" s="99">
        <f>IF($C58="","",'01. PLANILHA DE FISCALIZAÇÂO'!R58)</f>
        <v>0</v>
      </c>
      <c r="X58" s="98">
        <f t="shared" si="7"/>
        <v>2516.19</v>
      </c>
      <c r="Y58" s="99">
        <f>IF($D58="","",X58/$I58)</f>
        <v>1</v>
      </c>
      <c r="Z58" s="98">
        <f t="shared" si="9"/>
        <v>0</v>
      </c>
      <c r="AA58" s="99">
        <f>IF($C58="","",'01. PLANILHA DE FISCALIZAÇÂO'!X58)</f>
        <v>0</v>
      </c>
      <c r="AB58" s="98">
        <f t="shared" si="10"/>
        <v>2516.19</v>
      </c>
      <c r="AC58" s="99">
        <f>IF($D58="","",AB58/$I58)</f>
        <v>1</v>
      </c>
      <c r="AD58" s="98">
        <f t="shared" si="12"/>
        <v>0</v>
      </c>
      <c r="AE58" s="99">
        <f>IF($C58="","",'01. PLANILHA DE FISCALIZAÇÂO'!AD58)</f>
        <v>0</v>
      </c>
      <c r="AF58" s="98">
        <f t="shared" si="13"/>
        <v>2516.19</v>
      </c>
      <c r="AG58" s="99">
        <f t="shared" si="46"/>
        <v>1</v>
      </c>
      <c r="AH58" s="98">
        <f t="shared" si="14"/>
        <v>0</v>
      </c>
      <c r="AI58" s="99">
        <f>IF($C58="","",'01. PLANILHA DE FISCALIZAÇÂO'!AJ58)</f>
        <v>0</v>
      </c>
      <c r="AJ58" s="98">
        <f t="shared" si="15"/>
        <v>2516.19</v>
      </c>
      <c r="AK58" s="99">
        <f t="shared" si="16"/>
        <v>1</v>
      </c>
      <c r="AL58" s="98">
        <f t="shared" si="17"/>
        <v>0</v>
      </c>
      <c r="AM58" s="99">
        <f>IF($C58="","",'01. PLANILHA DE FISCALIZAÇÂO'!AP58)</f>
        <v>0</v>
      </c>
      <c r="AN58" s="98">
        <f t="shared" si="18"/>
        <v>2516.19</v>
      </c>
      <c r="AO58" s="99">
        <f t="shared" si="47"/>
        <v>1</v>
      </c>
      <c r="AP58" s="98">
        <f t="shared" si="19"/>
        <v>0</v>
      </c>
      <c r="AQ58" s="99">
        <f>IF($C58="","",'01. PLANILHA DE FISCALIZAÇÂO'!AV58)</f>
        <v>0</v>
      </c>
      <c r="AR58" s="98">
        <f t="shared" si="20"/>
        <v>2516.19</v>
      </c>
      <c r="AS58" s="99">
        <f t="shared" si="21"/>
        <v>1</v>
      </c>
    </row>
    <row r="59" spans="1:45" ht="30" customHeight="1">
      <c r="A59" s="168" t="s">
        <v>3915</v>
      </c>
      <c r="B59" s="182" t="s">
        <v>4725</v>
      </c>
      <c r="C59" s="173" t="s">
        <v>4035</v>
      </c>
      <c r="D59" s="172" t="s">
        <v>4036</v>
      </c>
      <c r="E59" s="174" t="s">
        <v>4001</v>
      </c>
      <c r="F59" s="175">
        <v>99.69</v>
      </c>
      <c r="G59" s="175">
        <v>13.52</v>
      </c>
      <c r="H59" s="175">
        <v>18.93</v>
      </c>
      <c r="I59" s="176">
        <f t="shared" si="0"/>
        <v>1347.8</v>
      </c>
      <c r="J59" s="210"/>
      <c r="K59" s="210"/>
      <c r="L59" s="210"/>
      <c r="M59" s="210"/>
      <c r="N59" s="210"/>
      <c r="O59" s="214">
        <f t="shared" si="103"/>
        <v>99.69</v>
      </c>
      <c r="P59" s="215">
        <f t="shared" si="104"/>
        <v>1347.8</v>
      </c>
      <c r="Q59" s="215">
        <f t="shared" si="105"/>
        <v>1887.13</v>
      </c>
      <c r="R59" s="98">
        <f t="shared" si="3"/>
        <v>1347.8</v>
      </c>
      <c r="S59" s="99">
        <f>IF($C59="","",'01. PLANILHA DE FISCALIZAÇÂO'!L59)</f>
        <v>1</v>
      </c>
      <c r="T59" s="98">
        <f t="shared" si="4"/>
        <v>1347.8</v>
      </c>
      <c r="U59" s="99">
        <f t="shared" si="5"/>
        <v>1</v>
      </c>
      <c r="V59" s="98">
        <f t="shared" si="6"/>
        <v>0</v>
      </c>
      <c r="W59" s="99">
        <f>IF($C59="","",'01. PLANILHA DE FISCALIZAÇÂO'!R59)</f>
        <v>0</v>
      </c>
      <c r="X59" s="98">
        <f t="shared" si="7"/>
        <v>1347.8</v>
      </c>
      <c r="Y59" s="99">
        <f t="shared" ref="Y59" si="113">IF($D59="","",X59/$I59)</f>
        <v>1</v>
      </c>
      <c r="Z59" s="98">
        <f t="shared" si="9"/>
        <v>0</v>
      </c>
      <c r="AA59" s="99">
        <f>IF($C59="","",'01. PLANILHA DE FISCALIZAÇÂO'!X59)</f>
        <v>0</v>
      </c>
      <c r="AB59" s="98">
        <f t="shared" si="10"/>
        <v>1347.8</v>
      </c>
      <c r="AC59" s="99">
        <f t="shared" ref="AC59" si="114">IF($D59="","",AB59/$I59)</f>
        <v>1</v>
      </c>
      <c r="AD59" s="98">
        <f t="shared" si="12"/>
        <v>0</v>
      </c>
      <c r="AE59" s="99">
        <f>IF($C59="","",'01. PLANILHA DE FISCALIZAÇÂO'!AD59)</f>
        <v>0</v>
      </c>
      <c r="AF59" s="98">
        <f t="shared" si="13"/>
        <v>1347.8</v>
      </c>
      <c r="AG59" s="99">
        <f t="shared" si="46"/>
        <v>1</v>
      </c>
      <c r="AH59" s="98">
        <f t="shared" si="14"/>
        <v>0</v>
      </c>
      <c r="AI59" s="99">
        <f>IF($C59="","",'01. PLANILHA DE FISCALIZAÇÂO'!AJ59)</f>
        <v>0</v>
      </c>
      <c r="AJ59" s="98">
        <f t="shared" si="15"/>
        <v>1347.8</v>
      </c>
      <c r="AK59" s="99">
        <f t="shared" si="16"/>
        <v>1</v>
      </c>
      <c r="AL59" s="98">
        <f t="shared" si="17"/>
        <v>0</v>
      </c>
      <c r="AM59" s="99">
        <f>IF($C59="","",'01. PLANILHA DE FISCALIZAÇÂO'!AP59)</f>
        <v>0</v>
      </c>
      <c r="AN59" s="98">
        <f t="shared" si="18"/>
        <v>1347.8</v>
      </c>
      <c r="AO59" s="99">
        <f t="shared" si="47"/>
        <v>1</v>
      </c>
      <c r="AP59" s="98">
        <f t="shared" si="19"/>
        <v>0</v>
      </c>
      <c r="AQ59" s="99">
        <f>IF($C59="","",'01. PLANILHA DE FISCALIZAÇÂO'!AV59)</f>
        <v>0</v>
      </c>
      <c r="AR59" s="98">
        <f t="shared" si="20"/>
        <v>1347.8</v>
      </c>
      <c r="AS59" s="99">
        <f t="shared" si="21"/>
        <v>1</v>
      </c>
    </row>
    <row r="60" spans="1:45" ht="30" customHeight="1">
      <c r="A60" s="168" t="s">
        <v>3915</v>
      </c>
      <c r="B60" s="182" t="s">
        <v>4726</v>
      </c>
      <c r="C60" s="173" t="s">
        <v>4014</v>
      </c>
      <c r="D60" s="172" t="s">
        <v>4015</v>
      </c>
      <c r="E60" s="174" t="s">
        <v>4001</v>
      </c>
      <c r="F60" s="175">
        <v>138.72999999999999</v>
      </c>
      <c r="G60" s="175">
        <v>11.47</v>
      </c>
      <c r="H60" s="175">
        <v>16.13</v>
      </c>
      <c r="I60" s="176">
        <f t="shared" si="0"/>
        <v>1591.23</v>
      </c>
      <c r="J60" s="210"/>
      <c r="K60" s="210"/>
      <c r="L60" s="210"/>
      <c r="M60" s="210"/>
      <c r="N60" s="210"/>
      <c r="O60" s="214">
        <f t="shared" si="103"/>
        <v>138.72999999999999</v>
      </c>
      <c r="P60" s="215">
        <f t="shared" si="104"/>
        <v>1591.23</v>
      </c>
      <c r="Q60" s="215">
        <f t="shared" si="105"/>
        <v>2237.71</v>
      </c>
      <c r="R60" s="98">
        <f t="shared" si="3"/>
        <v>1591.23</v>
      </c>
      <c r="S60" s="99">
        <f>IF($C60="","",'01. PLANILHA DE FISCALIZAÇÂO'!L60)</f>
        <v>1</v>
      </c>
      <c r="T60" s="98">
        <f t="shared" si="4"/>
        <v>1591.23</v>
      </c>
      <c r="U60" s="99">
        <f t="shared" si="5"/>
        <v>1</v>
      </c>
      <c r="V60" s="98">
        <f t="shared" si="6"/>
        <v>0</v>
      </c>
      <c r="W60" s="99">
        <f>IF($C60="","",'01. PLANILHA DE FISCALIZAÇÂO'!R60)</f>
        <v>0</v>
      </c>
      <c r="X60" s="98">
        <f t="shared" si="7"/>
        <v>1591.23</v>
      </c>
      <c r="Y60" s="99">
        <f>IF($D60="","",X60/$I60)</f>
        <v>1</v>
      </c>
      <c r="Z60" s="98">
        <f t="shared" si="9"/>
        <v>0</v>
      </c>
      <c r="AA60" s="99">
        <f>IF($C60="","",'01. PLANILHA DE FISCALIZAÇÂO'!X60)</f>
        <v>0</v>
      </c>
      <c r="AB60" s="98">
        <f t="shared" si="10"/>
        <v>1591.23</v>
      </c>
      <c r="AC60" s="99">
        <f>IF($D60="","",AB60/$I60)</f>
        <v>1</v>
      </c>
      <c r="AD60" s="98">
        <f t="shared" si="12"/>
        <v>0</v>
      </c>
      <c r="AE60" s="99">
        <f>IF($C60="","",'01. PLANILHA DE FISCALIZAÇÂO'!AD60)</f>
        <v>0</v>
      </c>
      <c r="AF60" s="98">
        <f t="shared" si="13"/>
        <v>1591.23</v>
      </c>
      <c r="AG60" s="99">
        <f t="shared" si="46"/>
        <v>1</v>
      </c>
      <c r="AH60" s="98">
        <f t="shared" si="14"/>
        <v>0</v>
      </c>
      <c r="AI60" s="99">
        <f>IF($C60="","",'01. PLANILHA DE FISCALIZAÇÂO'!AJ60)</f>
        <v>0</v>
      </c>
      <c r="AJ60" s="98">
        <f t="shared" si="15"/>
        <v>1591.23</v>
      </c>
      <c r="AK60" s="99">
        <f t="shared" si="16"/>
        <v>1</v>
      </c>
      <c r="AL60" s="98">
        <f t="shared" si="17"/>
        <v>0</v>
      </c>
      <c r="AM60" s="99">
        <f>IF($C60="","",'01. PLANILHA DE FISCALIZAÇÂO'!AP60)</f>
        <v>0</v>
      </c>
      <c r="AN60" s="98">
        <f t="shared" si="18"/>
        <v>1591.23</v>
      </c>
      <c r="AO60" s="99">
        <f t="shared" si="47"/>
        <v>1</v>
      </c>
      <c r="AP60" s="98">
        <f t="shared" si="19"/>
        <v>0</v>
      </c>
      <c r="AQ60" s="99">
        <f>IF($C60="","",'01. PLANILHA DE FISCALIZAÇÂO'!AV60)</f>
        <v>0</v>
      </c>
      <c r="AR60" s="98">
        <f t="shared" si="20"/>
        <v>1591.23</v>
      </c>
      <c r="AS60" s="99">
        <f t="shared" si="21"/>
        <v>1</v>
      </c>
    </row>
    <row r="61" spans="1:45" ht="30" customHeight="1">
      <c r="A61" s="168" t="s">
        <v>3915</v>
      </c>
      <c r="B61" s="182" t="s">
        <v>4727</v>
      </c>
      <c r="C61" s="173" t="s">
        <v>4037</v>
      </c>
      <c r="D61" s="172" t="s">
        <v>4038</v>
      </c>
      <c r="E61" s="174" t="s">
        <v>3947</v>
      </c>
      <c r="F61" s="175">
        <v>1.48</v>
      </c>
      <c r="G61" s="175">
        <v>1225.48</v>
      </c>
      <c r="H61" s="175">
        <v>1714.42</v>
      </c>
      <c r="I61" s="176">
        <f t="shared" si="0"/>
        <v>1813.71</v>
      </c>
      <c r="J61" s="210"/>
      <c r="K61" s="210"/>
      <c r="L61" s="210"/>
      <c r="M61" s="210"/>
      <c r="N61" s="210"/>
      <c r="O61" s="214">
        <f t="shared" si="103"/>
        <v>1.48</v>
      </c>
      <c r="P61" s="215">
        <f t="shared" si="104"/>
        <v>1813.71</v>
      </c>
      <c r="Q61" s="215">
        <f t="shared" si="105"/>
        <v>2537.34</v>
      </c>
      <c r="R61" s="98">
        <f t="shared" si="3"/>
        <v>1813.71</v>
      </c>
      <c r="S61" s="99">
        <f>IF($C61="","",'01. PLANILHA DE FISCALIZAÇÂO'!L61)</f>
        <v>1</v>
      </c>
      <c r="T61" s="98">
        <f t="shared" si="4"/>
        <v>1813.71</v>
      </c>
      <c r="U61" s="99">
        <f t="shared" si="5"/>
        <v>1</v>
      </c>
      <c r="V61" s="98">
        <f t="shared" si="6"/>
        <v>0</v>
      </c>
      <c r="W61" s="99">
        <f>IF($C61="","",'01. PLANILHA DE FISCALIZAÇÂO'!R61)</f>
        <v>0</v>
      </c>
      <c r="X61" s="98">
        <f t="shared" si="7"/>
        <v>1813.71</v>
      </c>
      <c r="Y61" s="99">
        <f t="shared" ref="Y61" si="115">IF($D61="","",X61/$I61)</f>
        <v>1</v>
      </c>
      <c r="Z61" s="98">
        <f t="shared" si="9"/>
        <v>0</v>
      </c>
      <c r="AA61" s="99">
        <f>IF($C61="","",'01. PLANILHA DE FISCALIZAÇÂO'!X61)</f>
        <v>0</v>
      </c>
      <c r="AB61" s="98">
        <f t="shared" si="10"/>
        <v>1813.71</v>
      </c>
      <c r="AC61" s="99">
        <f t="shared" ref="AC61:AC70" si="116">IF($D61="","",AB61/$I61)</f>
        <v>1</v>
      </c>
      <c r="AD61" s="98">
        <f t="shared" si="12"/>
        <v>0</v>
      </c>
      <c r="AE61" s="99">
        <f>IF($C61="","",'01. PLANILHA DE FISCALIZAÇÂO'!AD61)</f>
        <v>0</v>
      </c>
      <c r="AF61" s="98">
        <f t="shared" si="13"/>
        <v>1813.71</v>
      </c>
      <c r="AG61" s="99">
        <f t="shared" si="46"/>
        <v>1</v>
      </c>
      <c r="AH61" s="98">
        <f t="shared" si="14"/>
        <v>0</v>
      </c>
      <c r="AI61" s="99">
        <f>IF($C61="","",'01. PLANILHA DE FISCALIZAÇÂO'!AJ61)</f>
        <v>0</v>
      </c>
      <c r="AJ61" s="98">
        <f t="shared" si="15"/>
        <v>1813.71</v>
      </c>
      <c r="AK61" s="99">
        <f t="shared" si="16"/>
        <v>1</v>
      </c>
      <c r="AL61" s="98">
        <f t="shared" si="17"/>
        <v>0</v>
      </c>
      <c r="AM61" s="99">
        <f>IF($C61="","",'01. PLANILHA DE FISCALIZAÇÂO'!AP61)</f>
        <v>0</v>
      </c>
      <c r="AN61" s="98">
        <f t="shared" si="18"/>
        <v>1813.71</v>
      </c>
      <c r="AO61" s="99">
        <f t="shared" si="47"/>
        <v>1</v>
      </c>
      <c r="AP61" s="98">
        <f t="shared" si="19"/>
        <v>0</v>
      </c>
      <c r="AQ61" s="99">
        <f>IF($C61="","",'01. PLANILHA DE FISCALIZAÇÂO'!AV61)</f>
        <v>0</v>
      </c>
      <c r="AR61" s="98">
        <f t="shared" si="20"/>
        <v>1813.71</v>
      </c>
      <c r="AS61" s="99">
        <f t="shared" si="21"/>
        <v>1</v>
      </c>
    </row>
    <row r="62" spans="1:45" ht="30" customHeight="1">
      <c r="A62" s="168" t="s">
        <v>3915</v>
      </c>
      <c r="B62" s="182" t="s">
        <v>4728</v>
      </c>
      <c r="C62" s="173" t="s">
        <v>4016</v>
      </c>
      <c r="D62" s="172" t="s">
        <v>4017</v>
      </c>
      <c r="E62" s="174" t="s">
        <v>4018</v>
      </c>
      <c r="F62" s="175">
        <v>6.82</v>
      </c>
      <c r="G62" s="175">
        <v>895.46</v>
      </c>
      <c r="H62" s="175">
        <v>1254.4000000000001</v>
      </c>
      <c r="I62" s="176">
        <f t="shared" si="0"/>
        <v>6107.03</v>
      </c>
      <c r="J62" s="210"/>
      <c r="K62" s="210"/>
      <c r="L62" s="210"/>
      <c r="M62" s="210"/>
      <c r="N62" s="210"/>
      <c r="O62" s="214">
        <f t="shared" si="103"/>
        <v>6.82</v>
      </c>
      <c r="P62" s="215">
        <f t="shared" si="104"/>
        <v>6107.03</v>
      </c>
      <c r="Q62" s="215">
        <f t="shared" si="105"/>
        <v>8555</v>
      </c>
      <c r="R62" s="98">
        <f t="shared" si="3"/>
        <v>6107.03</v>
      </c>
      <c r="S62" s="99">
        <f>IF($C62="","",'01. PLANILHA DE FISCALIZAÇÂO'!L62)</f>
        <v>1</v>
      </c>
      <c r="T62" s="98">
        <f t="shared" si="4"/>
        <v>6107.03</v>
      </c>
      <c r="U62" s="99">
        <f t="shared" si="5"/>
        <v>1</v>
      </c>
      <c r="V62" s="98">
        <f t="shared" si="6"/>
        <v>0</v>
      </c>
      <c r="W62" s="99">
        <f>IF($C62="","",'01. PLANILHA DE FISCALIZAÇÂO'!R62)</f>
        <v>0</v>
      </c>
      <c r="X62" s="98">
        <f t="shared" si="7"/>
        <v>6107.03</v>
      </c>
      <c r="Y62" s="99">
        <f t="shared" ref="Y62" si="117">IF($D62="","",X62/$I62)</f>
        <v>1</v>
      </c>
      <c r="Z62" s="98">
        <f t="shared" si="9"/>
        <v>0</v>
      </c>
      <c r="AA62" s="99">
        <f>IF($C62="","",'01. PLANILHA DE FISCALIZAÇÂO'!X62)</f>
        <v>0</v>
      </c>
      <c r="AB62" s="98">
        <f t="shared" si="10"/>
        <v>6107.03</v>
      </c>
      <c r="AC62" s="99">
        <f t="shared" si="116"/>
        <v>1</v>
      </c>
      <c r="AD62" s="98">
        <f t="shared" si="12"/>
        <v>0</v>
      </c>
      <c r="AE62" s="99">
        <f>IF($C62="","",'01. PLANILHA DE FISCALIZAÇÂO'!AD62)</f>
        <v>0</v>
      </c>
      <c r="AF62" s="98">
        <f t="shared" si="13"/>
        <v>6107.03</v>
      </c>
      <c r="AG62" s="99">
        <f t="shared" si="46"/>
        <v>1</v>
      </c>
      <c r="AH62" s="98">
        <f t="shared" si="14"/>
        <v>0</v>
      </c>
      <c r="AI62" s="99">
        <f>IF($C62="","",'01. PLANILHA DE FISCALIZAÇÂO'!AJ62)</f>
        <v>0</v>
      </c>
      <c r="AJ62" s="98">
        <f t="shared" si="15"/>
        <v>6107.03</v>
      </c>
      <c r="AK62" s="99">
        <f t="shared" si="16"/>
        <v>1</v>
      </c>
      <c r="AL62" s="98">
        <f t="shared" si="17"/>
        <v>0</v>
      </c>
      <c r="AM62" s="99">
        <f>IF($C62="","",'01. PLANILHA DE FISCALIZAÇÂO'!AP62)</f>
        <v>0</v>
      </c>
      <c r="AN62" s="98">
        <f t="shared" si="18"/>
        <v>6107.03</v>
      </c>
      <c r="AO62" s="99">
        <f t="shared" si="47"/>
        <v>1</v>
      </c>
      <c r="AP62" s="98">
        <f t="shared" si="19"/>
        <v>0</v>
      </c>
      <c r="AQ62" s="99">
        <f>IF($C62="","",'01. PLANILHA DE FISCALIZAÇÂO'!AV62)</f>
        <v>0</v>
      </c>
      <c r="AR62" s="98">
        <f t="shared" si="20"/>
        <v>6107.03</v>
      </c>
      <c r="AS62" s="99">
        <f t="shared" si="21"/>
        <v>1</v>
      </c>
    </row>
    <row r="63" spans="1:45" ht="30" customHeight="1">
      <c r="A63" s="135"/>
      <c r="B63" s="181" t="s">
        <v>4729</v>
      </c>
      <c r="C63" s="178" t="s">
        <v>4730</v>
      </c>
      <c r="D63" s="179"/>
      <c r="E63" s="179"/>
      <c r="F63" s="179"/>
      <c r="G63" s="179"/>
      <c r="H63" s="179"/>
      <c r="I63" s="177">
        <f>SUM(I64:I72)</f>
        <v>57458.61</v>
      </c>
      <c r="J63" s="211"/>
      <c r="K63" s="211"/>
      <c r="L63" s="211"/>
      <c r="M63" s="211"/>
      <c r="N63" s="211"/>
      <c r="O63" s="211"/>
      <c r="P63" s="211"/>
      <c r="Q63" s="212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</row>
    <row r="64" spans="1:45" ht="30" customHeight="1">
      <c r="A64" s="135">
        <v>6</v>
      </c>
      <c r="B64" s="182" t="s">
        <v>4731</v>
      </c>
      <c r="C64" s="173" t="s">
        <v>4021</v>
      </c>
      <c r="D64" s="172" t="s">
        <v>4022</v>
      </c>
      <c r="E64" s="174" t="s">
        <v>3943</v>
      </c>
      <c r="F64" s="175">
        <v>75.13</v>
      </c>
      <c r="G64" s="175">
        <v>129.80000000000001</v>
      </c>
      <c r="H64" s="175">
        <v>167.93</v>
      </c>
      <c r="I64" s="176">
        <f t="shared" si="0"/>
        <v>9751.8700000000008</v>
      </c>
      <c r="J64" s="210"/>
      <c r="K64" s="210"/>
      <c r="L64" s="210"/>
      <c r="M64" s="210"/>
      <c r="N64" s="210"/>
      <c r="O64" s="214">
        <f t="shared" ref="O64:O72" si="118">IF($E64="","",SUM(F64,J64,L64))</f>
        <v>75.13</v>
      </c>
      <c r="P64" s="215">
        <f t="shared" ref="P64:P72" si="119">IF($E64="","",TRUNC($G64*O64,2))</f>
        <v>9751.8700000000008</v>
      </c>
      <c r="Q64" s="215">
        <f t="shared" ref="Q64:Q72" si="120">IF($E64="","",TRUNC($H64*O64,2))</f>
        <v>12616.58</v>
      </c>
      <c r="R64" s="98">
        <f t="shared" si="3"/>
        <v>9751.8700000000008</v>
      </c>
      <c r="S64" s="99">
        <f>IF($C64="","",'01. PLANILHA DE FISCALIZAÇÂO'!L64)</f>
        <v>1</v>
      </c>
      <c r="T64" s="98">
        <f t="shared" si="4"/>
        <v>9751.8700000000008</v>
      </c>
      <c r="U64" s="99">
        <f t="shared" si="5"/>
        <v>1</v>
      </c>
      <c r="V64" s="98">
        <f t="shared" si="6"/>
        <v>0</v>
      </c>
      <c r="W64" s="99">
        <f>IF($C64="","",'01. PLANILHA DE FISCALIZAÇÂO'!R64)</f>
        <v>0</v>
      </c>
      <c r="X64" s="98">
        <f t="shared" si="7"/>
        <v>9751.8700000000008</v>
      </c>
      <c r="Y64" s="99">
        <f t="shared" ref="Y64" si="121">IF($D64="","",X64/$I64)</f>
        <v>1</v>
      </c>
      <c r="Z64" s="98">
        <f t="shared" si="9"/>
        <v>0</v>
      </c>
      <c r="AA64" s="99">
        <f>IF($C64="","",'01. PLANILHA DE FISCALIZAÇÂO'!X64)</f>
        <v>0</v>
      </c>
      <c r="AB64" s="98">
        <f t="shared" si="10"/>
        <v>9751.8700000000008</v>
      </c>
      <c r="AC64" s="99">
        <f t="shared" si="116"/>
        <v>1</v>
      </c>
      <c r="AD64" s="98">
        <f t="shared" si="12"/>
        <v>0</v>
      </c>
      <c r="AE64" s="99">
        <f>IF($C64="","",'01. PLANILHA DE FISCALIZAÇÂO'!AD64)</f>
        <v>0</v>
      </c>
      <c r="AF64" s="98">
        <f t="shared" si="13"/>
        <v>9751.8700000000008</v>
      </c>
      <c r="AG64" s="99">
        <f t="shared" si="46"/>
        <v>1</v>
      </c>
      <c r="AH64" s="98">
        <f t="shared" si="14"/>
        <v>0</v>
      </c>
      <c r="AI64" s="99">
        <f>IF($C64="","",'01. PLANILHA DE FISCALIZAÇÂO'!AJ64)</f>
        <v>0</v>
      </c>
      <c r="AJ64" s="98">
        <f t="shared" si="15"/>
        <v>9751.8700000000008</v>
      </c>
      <c r="AK64" s="99">
        <f t="shared" si="16"/>
        <v>1</v>
      </c>
      <c r="AL64" s="98">
        <f t="shared" si="17"/>
        <v>0</v>
      </c>
      <c r="AM64" s="99">
        <f>IF($C64="","",'01. PLANILHA DE FISCALIZAÇÂO'!AP64)</f>
        <v>0</v>
      </c>
      <c r="AN64" s="98">
        <f t="shared" si="18"/>
        <v>9751.8700000000008</v>
      </c>
      <c r="AO64" s="99">
        <f t="shared" si="47"/>
        <v>1</v>
      </c>
      <c r="AP64" s="98">
        <f t="shared" si="19"/>
        <v>0</v>
      </c>
      <c r="AQ64" s="99">
        <f>IF($C64="","",'01. PLANILHA DE FISCALIZAÇÂO'!AV64)</f>
        <v>0</v>
      </c>
      <c r="AR64" s="98">
        <f t="shared" si="20"/>
        <v>9751.8700000000008</v>
      </c>
      <c r="AS64" s="99">
        <f t="shared" si="21"/>
        <v>1</v>
      </c>
    </row>
    <row r="65" spans="1:45" ht="30" customHeight="1">
      <c r="A65" s="135">
        <v>6</v>
      </c>
      <c r="B65" s="182" t="s">
        <v>4732</v>
      </c>
      <c r="C65" s="173" t="s">
        <v>4039</v>
      </c>
      <c r="D65" s="172" t="s">
        <v>4040</v>
      </c>
      <c r="E65" s="174" t="s">
        <v>3943</v>
      </c>
      <c r="F65" s="175">
        <v>88.73</v>
      </c>
      <c r="G65" s="175">
        <v>164.17</v>
      </c>
      <c r="H65" s="175">
        <v>213.81</v>
      </c>
      <c r="I65" s="176">
        <f t="shared" si="0"/>
        <v>14566.8</v>
      </c>
      <c r="J65" s="210"/>
      <c r="K65" s="210"/>
      <c r="L65" s="210"/>
      <c r="M65" s="210"/>
      <c r="N65" s="210"/>
      <c r="O65" s="214">
        <f t="shared" si="118"/>
        <v>88.73</v>
      </c>
      <c r="P65" s="215">
        <f t="shared" si="119"/>
        <v>14566.8</v>
      </c>
      <c r="Q65" s="215">
        <f t="shared" si="120"/>
        <v>18971.36</v>
      </c>
      <c r="R65" s="98">
        <f t="shared" si="3"/>
        <v>14566.8</v>
      </c>
      <c r="S65" s="99">
        <f>IF($C65="","",'01. PLANILHA DE FISCALIZAÇÂO'!L65)</f>
        <v>1</v>
      </c>
      <c r="T65" s="98">
        <f t="shared" si="4"/>
        <v>14566.8</v>
      </c>
      <c r="U65" s="99">
        <f t="shared" si="5"/>
        <v>1</v>
      </c>
      <c r="V65" s="98">
        <f t="shared" si="6"/>
        <v>0</v>
      </c>
      <c r="W65" s="99">
        <f>IF($C65="","",'01. PLANILHA DE FISCALIZAÇÂO'!R65)</f>
        <v>0</v>
      </c>
      <c r="X65" s="98">
        <f t="shared" si="7"/>
        <v>14566.8</v>
      </c>
      <c r="Y65" s="99">
        <f t="shared" ref="Y65" si="122">IF($D65="","",X65/$I65)</f>
        <v>1</v>
      </c>
      <c r="Z65" s="98">
        <f t="shared" si="9"/>
        <v>0</v>
      </c>
      <c r="AA65" s="99">
        <f>IF($C65="","",'01. PLANILHA DE FISCALIZAÇÂO'!X65)</f>
        <v>0</v>
      </c>
      <c r="AB65" s="98">
        <f t="shared" si="10"/>
        <v>14566.8</v>
      </c>
      <c r="AC65" s="99">
        <f t="shared" si="116"/>
        <v>1</v>
      </c>
      <c r="AD65" s="98">
        <f t="shared" si="12"/>
        <v>0</v>
      </c>
      <c r="AE65" s="99">
        <f>IF($C65="","",'01. PLANILHA DE FISCALIZAÇÂO'!AD65)</f>
        <v>0</v>
      </c>
      <c r="AF65" s="98">
        <f t="shared" si="13"/>
        <v>14566.8</v>
      </c>
      <c r="AG65" s="99">
        <f t="shared" si="46"/>
        <v>1</v>
      </c>
      <c r="AH65" s="98">
        <f t="shared" si="14"/>
        <v>0</v>
      </c>
      <c r="AI65" s="99">
        <f>IF($C65="","",'01. PLANILHA DE FISCALIZAÇÂO'!AJ65)</f>
        <v>0</v>
      </c>
      <c r="AJ65" s="98">
        <f t="shared" si="15"/>
        <v>14566.8</v>
      </c>
      <c r="AK65" s="99">
        <f t="shared" si="16"/>
        <v>1</v>
      </c>
      <c r="AL65" s="98">
        <f t="shared" si="17"/>
        <v>0</v>
      </c>
      <c r="AM65" s="99">
        <f>IF($C65="","",'01. PLANILHA DE FISCALIZAÇÂO'!AP65)</f>
        <v>0</v>
      </c>
      <c r="AN65" s="98">
        <f t="shared" si="18"/>
        <v>14566.8</v>
      </c>
      <c r="AO65" s="99">
        <f t="shared" si="47"/>
        <v>1</v>
      </c>
      <c r="AP65" s="98">
        <f t="shared" si="19"/>
        <v>0</v>
      </c>
      <c r="AQ65" s="99">
        <f>IF($C65="","",'01. PLANILHA DE FISCALIZAÇÂO'!AV65)</f>
        <v>0</v>
      </c>
      <c r="AR65" s="98">
        <f t="shared" si="20"/>
        <v>14566.8</v>
      </c>
      <c r="AS65" s="99">
        <f t="shared" si="21"/>
        <v>1</v>
      </c>
    </row>
    <row r="66" spans="1:45" ht="30" customHeight="1">
      <c r="A66" s="135">
        <v>6</v>
      </c>
      <c r="B66" s="182" t="s">
        <v>4733</v>
      </c>
      <c r="C66" s="173" t="s">
        <v>4025</v>
      </c>
      <c r="D66" s="172" t="s">
        <v>4026</v>
      </c>
      <c r="E66" s="174" t="s">
        <v>4001</v>
      </c>
      <c r="F66" s="175">
        <v>229.14</v>
      </c>
      <c r="G66" s="175">
        <v>14.01</v>
      </c>
      <c r="H66" s="175">
        <v>19.59</v>
      </c>
      <c r="I66" s="176">
        <f t="shared" si="0"/>
        <v>3210.25</v>
      </c>
      <c r="J66" s="210"/>
      <c r="K66" s="210"/>
      <c r="L66" s="210"/>
      <c r="M66" s="210"/>
      <c r="N66" s="210"/>
      <c r="O66" s="214">
        <f t="shared" si="118"/>
        <v>229.14</v>
      </c>
      <c r="P66" s="215">
        <f t="shared" si="119"/>
        <v>3210.25</v>
      </c>
      <c r="Q66" s="215">
        <f t="shared" si="120"/>
        <v>4488.8500000000004</v>
      </c>
      <c r="R66" s="98">
        <f t="shared" si="3"/>
        <v>3210.25</v>
      </c>
      <c r="S66" s="99">
        <f>IF($C66="","",'01. PLANILHA DE FISCALIZAÇÂO'!L66)</f>
        <v>1</v>
      </c>
      <c r="T66" s="98">
        <f t="shared" si="4"/>
        <v>3210.25</v>
      </c>
      <c r="U66" s="99">
        <f t="shared" si="5"/>
        <v>1</v>
      </c>
      <c r="V66" s="98">
        <f t="shared" si="6"/>
        <v>0</v>
      </c>
      <c r="W66" s="99">
        <f>IF($C66="","",'01. PLANILHA DE FISCALIZAÇÂO'!R66)</f>
        <v>0</v>
      </c>
      <c r="X66" s="98">
        <f t="shared" si="7"/>
        <v>3210.25</v>
      </c>
      <c r="Y66" s="99">
        <f t="shared" ref="Y66" si="123">IF($D66="","",X66/$I66)</f>
        <v>1</v>
      </c>
      <c r="Z66" s="98">
        <f t="shared" si="9"/>
        <v>0</v>
      </c>
      <c r="AA66" s="99">
        <f>IF($C66="","",'01. PLANILHA DE FISCALIZAÇÂO'!X66)</f>
        <v>0</v>
      </c>
      <c r="AB66" s="98">
        <f t="shared" si="10"/>
        <v>3210.25</v>
      </c>
      <c r="AC66" s="99">
        <f t="shared" si="116"/>
        <v>1</v>
      </c>
      <c r="AD66" s="98">
        <f t="shared" si="12"/>
        <v>0</v>
      </c>
      <c r="AE66" s="99">
        <f>IF($C66="","",'01. PLANILHA DE FISCALIZAÇÂO'!AD66)</f>
        <v>0</v>
      </c>
      <c r="AF66" s="98">
        <f t="shared" ref="AF66:AF120" si="124">IF($C66="","",SUM(AD66+AB66))</f>
        <v>3210.25</v>
      </c>
      <c r="AG66" s="99">
        <f t="shared" si="46"/>
        <v>1</v>
      </c>
      <c r="AH66" s="98">
        <f t="shared" si="14"/>
        <v>0</v>
      </c>
      <c r="AI66" s="99">
        <f>IF($C66="","",'01. PLANILHA DE FISCALIZAÇÂO'!AJ66)</f>
        <v>0</v>
      </c>
      <c r="AJ66" s="98">
        <f t="shared" si="15"/>
        <v>3210.25</v>
      </c>
      <c r="AK66" s="99">
        <f t="shared" si="16"/>
        <v>1</v>
      </c>
      <c r="AL66" s="98">
        <f t="shared" si="17"/>
        <v>0</v>
      </c>
      <c r="AM66" s="99">
        <f>IF($C66="","",'01. PLANILHA DE FISCALIZAÇÂO'!AP66)</f>
        <v>0</v>
      </c>
      <c r="AN66" s="98">
        <f t="shared" si="18"/>
        <v>3210.25</v>
      </c>
      <c r="AO66" s="99">
        <f t="shared" si="47"/>
        <v>1</v>
      </c>
      <c r="AP66" s="98">
        <f t="shared" si="19"/>
        <v>0</v>
      </c>
      <c r="AQ66" s="99">
        <f>IF($C66="","",'01. PLANILHA DE FISCALIZAÇÂO'!AV66)</f>
        <v>0</v>
      </c>
      <c r="AR66" s="98">
        <f t="shared" si="20"/>
        <v>3210.25</v>
      </c>
      <c r="AS66" s="99">
        <f t="shared" si="21"/>
        <v>1</v>
      </c>
    </row>
    <row r="67" spans="1:45" ht="30" customHeight="1">
      <c r="A67" s="135">
        <v>6</v>
      </c>
      <c r="B67" s="182" t="s">
        <v>4734</v>
      </c>
      <c r="C67" s="173" t="s">
        <v>4041</v>
      </c>
      <c r="D67" s="172" t="s">
        <v>4042</v>
      </c>
      <c r="E67" s="174" t="s">
        <v>4001</v>
      </c>
      <c r="F67" s="175">
        <v>122.8</v>
      </c>
      <c r="G67" s="175">
        <v>13.07</v>
      </c>
      <c r="H67" s="175">
        <v>18.670000000000002</v>
      </c>
      <c r="I67" s="176">
        <f t="shared" si="0"/>
        <v>1604.99</v>
      </c>
      <c r="J67" s="210"/>
      <c r="K67" s="210"/>
      <c r="L67" s="210"/>
      <c r="M67" s="210"/>
      <c r="N67" s="210"/>
      <c r="O67" s="214">
        <f t="shared" si="118"/>
        <v>122.8</v>
      </c>
      <c r="P67" s="215">
        <f t="shared" si="119"/>
        <v>1604.99</v>
      </c>
      <c r="Q67" s="215">
        <f t="shared" si="120"/>
        <v>2292.67</v>
      </c>
      <c r="R67" s="98">
        <f t="shared" ref="R67:R120" si="125">IF($C67="","",$I67*S67)</f>
        <v>1604.99</v>
      </c>
      <c r="S67" s="99">
        <f>IF($C67="","",'01. PLANILHA DE FISCALIZAÇÂO'!L67)</f>
        <v>1</v>
      </c>
      <c r="T67" s="98">
        <f t="shared" si="4"/>
        <v>1604.99</v>
      </c>
      <c r="U67" s="99">
        <f t="shared" si="5"/>
        <v>1</v>
      </c>
      <c r="V67" s="98">
        <f t="shared" si="6"/>
        <v>0</v>
      </c>
      <c r="W67" s="99">
        <f>IF($C67="","",'01. PLANILHA DE FISCALIZAÇÂO'!R67)</f>
        <v>0</v>
      </c>
      <c r="X67" s="98">
        <f t="shared" ref="X67:X120" si="126">IF($C67="","",SUM(V67+T67))</f>
        <v>1604.99</v>
      </c>
      <c r="Y67" s="99">
        <f t="shared" ref="Y67" si="127">IF($D67="","",X67/$I67)</f>
        <v>1</v>
      </c>
      <c r="Z67" s="98">
        <f t="shared" si="9"/>
        <v>0</v>
      </c>
      <c r="AA67" s="99">
        <f>IF($C67="","",'01. PLANILHA DE FISCALIZAÇÂO'!X67)</f>
        <v>0</v>
      </c>
      <c r="AB67" s="98">
        <f t="shared" ref="AB67:AB120" si="128">IF($C67="","",SUM(Z67+X67))</f>
        <v>1604.99</v>
      </c>
      <c r="AC67" s="99">
        <f t="shared" si="116"/>
        <v>1</v>
      </c>
      <c r="AD67" s="98">
        <f t="shared" si="12"/>
        <v>0</v>
      </c>
      <c r="AE67" s="99">
        <f>IF($C67="","",'01. PLANILHA DE FISCALIZAÇÂO'!AD67)</f>
        <v>0</v>
      </c>
      <c r="AF67" s="98">
        <f t="shared" si="124"/>
        <v>1604.99</v>
      </c>
      <c r="AG67" s="99">
        <f t="shared" si="46"/>
        <v>1</v>
      </c>
      <c r="AH67" s="98">
        <f t="shared" si="14"/>
        <v>0</v>
      </c>
      <c r="AI67" s="99">
        <f>IF($C67="","",'01. PLANILHA DE FISCALIZAÇÂO'!AJ67)</f>
        <v>0</v>
      </c>
      <c r="AJ67" s="98">
        <f t="shared" ref="AJ67:AJ120" si="129">IF($C67="","",SUM(AH67+AF67))</f>
        <v>1604.99</v>
      </c>
      <c r="AK67" s="99">
        <f t="shared" si="16"/>
        <v>1</v>
      </c>
      <c r="AL67" s="98">
        <f t="shared" si="17"/>
        <v>0</v>
      </c>
      <c r="AM67" s="99">
        <f>IF($C67="","",'01. PLANILHA DE FISCALIZAÇÂO'!AP67)</f>
        <v>0</v>
      </c>
      <c r="AN67" s="98">
        <f t="shared" ref="AN67:AN120" si="130">IF($C67="","",SUM(AL67+AJ67))</f>
        <v>1604.99</v>
      </c>
      <c r="AO67" s="99">
        <f t="shared" si="47"/>
        <v>1</v>
      </c>
      <c r="AP67" s="98">
        <f t="shared" si="19"/>
        <v>0</v>
      </c>
      <c r="AQ67" s="99">
        <f>IF($C67="","",'01. PLANILHA DE FISCALIZAÇÂO'!AV67)</f>
        <v>0</v>
      </c>
      <c r="AR67" s="98">
        <f t="shared" ref="AR67:AR120" si="131">IF($C67="","",SUM(AP67+AN67))</f>
        <v>1604.99</v>
      </c>
      <c r="AS67" s="99">
        <f t="shared" ref="AS67:AS68" si="132">IF($C67="","",SUM(AQ67+AO67))</f>
        <v>1</v>
      </c>
    </row>
    <row r="68" spans="1:45" ht="30" customHeight="1">
      <c r="A68" s="135">
        <v>6</v>
      </c>
      <c r="B68" s="182" t="s">
        <v>4735</v>
      </c>
      <c r="C68" s="173" t="s">
        <v>4043</v>
      </c>
      <c r="D68" s="172" t="s">
        <v>4044</v>
      </c>
      <c r="E68" s="174" t="s">
        <v>4001</v>
      </c>
      <c r="F68" s="175">
        <v>164.92</v>
      </c>
      <c r="G68" s="175">
        <v>11.64</v>
      </c>
      <c r="H68" s="175">
        <v>16.8</v>
      </c>
      <c r="I68" s="176">
        <f t="shared" ref="I68:I127" si="133">TRUNC(F68*G68,2)</f>
        <v>1919.66</v>
      </c>
      <c r="J68" s="210"/>
      <c r="K68" s="210"/>
      <c r="L68" s="210"/>
      <c r="M68" s="210"/>
      <c r="N68" s="210"/>
      <c r="O68" s="214">
        <f t="shared" si="118"/>
        <v>164.92</v>
      </c>
      <c r="P68" s="215">
        <f t="shared" si="119"/>
        <v>1919.66</v>
      </c>
      <c r="Q68" s="215">
        <f t="shared" si="120"/>
        <v>2770.65</v>
      </c>
      <c r="R68" s="98">
        <f t="shared" si="125"/>
        <v>1919.66</v>
      </c>
      <c r="S68" s="99">
        <f>IF($C68="","",'01. PLANILHA DE FISCALIZAÇÂO'!L68)</f>
        <v>1</v>
      </c>
      <c r="T68" s="98">
        <f t="shared" ref="T68:T127" si="134">IF($C68="","",SUM(R68))</f>
        <v>1919.66</v>
      </c>
      <c r="U68" s="99">
        <f t="shared" ref="U68:U127" si="135">IF($D68="","",T68/$I68)</f>
        <v>1</v>
      </c>
      <c r="V68" s="98">
        <f t="shared" ref="V68:V127" si="136">IF($C68="","",$I68*W68)</f>
        <v>0</v>
      </c>
      <c r="W68" s="99">
        <f>IF($C68="","",'01. PLANILHA DE FISCALIZAÇÂO'!R68)</f>
        <v>0</v>
      </c>
      <c r="X68" s="98">
        <f t="shared" si="126"/>
        <v>1919.66</v>
      </c>
      <c r="Y68" s="99">
        <f t="shared" ref="Y68" si="137">IF($D68="","",X68/$I68)</f>
        <v>1</v>
      </c>
      <c r="Z68" s="98">
        <f t="shared" ref="Z68:Z127" si="138">IF($C68="","",$I68*AA68)</f>
        <v>0</v>
      </c>
      <c r="AA68" s="99">
        <f>IF($C68="","",'01. PLANILHA DE FISCALIZAÇÂO'!X68)</f>
        <v>0</v>
      </c>
      <c r="AB68" s="98">
        <f t="shared" si="128"/>
        <v>1919.66</v>
      </c>
      <c r="AC68" s="99">
        <f t="shared" si="116"/>
        <v>1</v>
      </c>
      <c r="AD68" s="98">
        <f t="shared" ref="AD68:AD127" si="139">IF($C68="","",$I68*AE68)</f>
        <v>0</v>
      </c>
      <c r="AE68" s="99">
        <f>IF($C68="","",'01. PLANILHA DE FISCALIZAÇÂO'!AD68)</f>
        <v>0</v>
      </c>
      <c r="AF68" s="98">
        <f t="shared" si="124"/>
        <v>1919.66</v>
      </c>
      <c r="AG68" s="99">
        <f t="shared" si="46"/>
        <v>1</v>
      </c>
      <c r="AH68" s="98">
        <f t="shared" ref="AH68:AH127" si="140">IF($C68="","",$I68*AI68)</f>
        <v>0</v>
      </c>
      <c r="AI68" s="99">
        <f>IF($C68="","",'01. PLANILHA DE FISCALIZAÇÂO'!AJ68)</f>
        <v>0</v>
      </c>
      <c r="AJ68" s="98">
        <f t="shared" si="129"/>
        <v>1919.66</v>
      </c>
      <c r="AK68" s="99">
        <f t="shared" ref="AK68:AK127" si="141">IF($D68="","",AJ68/$I68)</f>
        <v>1</v>
      </c>
      <c r="AL68" s="98">
        <f t="shared" ref="AL68:AL127" si="142">IF($C68="","",$I68*AM68)</f>
        <v>0</v>
      </c>
      <c r="AM68" s="99">
        <f>IF($C68="","",'01. PLANILHA DE FISCALIZAÇÂO'!AP68)</f>
        <v>0</v>
      </c>
      <c r="AN68" s="98">
        <f t="shared" si="130"/>
        <v>1919.66</v>
      </c>
      <c r="AO68" s="99">
        <f t="shared" si="47"/>
        <v>1</v>
      </c>
      <c r="AP68" s="98">
        <f t="shared" ref="AP68:AP127" si="143">IF($C68="","",$I68*AQ68)</f>
        <v>0</v>
      </c>
      <c r="AQ68" s="99">
        <f>IF($C68="","",'01. PLANILHA DE FISCALIZAÇÂO'!AV68)</f>
        <v>0</v>
      </c>
      <c r="AR68" s="98">
        <f t="shared" si="131"/>
        <v>1919.66</v>
      </c>
      <c r="AS68" s="99">
        <f t="shared" si="132"/>
        <v>1</v>
      </c>
    </row>
    <row r="69" spans="1:45" ht="30" customHeight="1">
      <c r="A69" s="135">
        <v>6</v>
      </c>
      <c r="B69" s="182" t="s">
        <v>4736</v>
      </c>
      <c r="C69" s="173" t="s">
        <v>4027</v>
      </c>
      <c r="D69" s="172" t="s">
        <v>4028</v>
      </c>
      <c r="E69" s="174" t="s">
        <v>4001</v>
      </c>
      <c r="F69" s="175">
        <v>410.01</v>
      </c>
      <c r="G69" s="175">
        <v>9.76</v>
      </c>
      <c r="H69" s="175">
        <v>14.22</v>
      </c>
      <c r="I69" s="176">
        <f t="shared" si="133"/>
        <v>4001.69</v>
      </c>
      <c r="J69" s="210"/>
      <c r="K69" s="210"/>
      <c r="L69" s="210"/>
      <c r="M69" s="210"/>
      <c r="N69" s="210"/>
      <c r="O69" s="214">
        <f t="shared" si="118"/>
        <v>410.01</v>
      </c>
      <c r="P69" s="215">
        <f t="shared" si="119"/>
        <v>4001.69</v>
      </c>
      <c r="Q69" s="215">
        <f t="shared" si="120"/>
        <v>5830.34</v>
      </c>
      <c r="R69" s="98">
        <f t="shared" si="125"/>
        <v>4001.69</v>
      </c>
      <c r="S69" s="99">
        <f>IF($C69="","",'01. PLANILHA DE FISCALIZAÇÂO'!L69)</f>
        <v>1</v>
      </c>
      <c r="T69" s="98">
        <f t="shared" si="134"/>
        <v>4001.69</v>
      </c>
      <c r="U69" s="99">
        <f t="shared" si="135"/>
        <v>1</v>
      </c>
      <c r="V69" s="98">
        <f t="shared" si="136"/>
        <v>0</v>
      </c>
      <c r="W69" s="99">
        <f>IF($C69="","",'01. PLANILHA DE FISCALIZAÇÂO'!R69)</f>
        <v>0</v>
      </c>
      <c r="X69" s="98">
        <f t="shared" si="126"/>
        <v>4001.69</v>
      </c>
      <c r="Y69" s="99">
        <f t="shared" ref="Y69" si="144">IF($D69="","",X69/$I69)</f>
        <v>1</v>
      </c>
      <c r="Z69" s="98">
        <f t="shared" si="138"/>
        <v>0</v>
      </c>
      <c r="AA69" s="99">
        <f>IF($C69="","",'01. PLANILHA DE FISCALIZAÇÂO'!X69)</f>
        <v>0</v>
      </c>
      <c r="AB69" s="98">
        <f t="shared" si="128"/>
        <v>4001.69</v>
      </c>
      <c r="AC69" s="99">
        <f t="shared" si="116"/>
        <v>1</v>
      </c>
      <c r="AD69" s="98">
        <f t="shared" si="139"/>
        <v>0</v>
      </c>
      <c r="AE69" s="99">
        <f>IF($C69="","",'01. PLANILHA DE FISCALIZAÇÂO'!AD69)</f>
        <v>0</v>
      </c>
      <c r="AF69" s="98">
        <f t="shared" si="124"/>
        <v>4001.69</v>
      </c>
      <c r="AG69" s="99">
        <f t="shared" si="46"/>
        <v>1</v>
      </c>
      <c r="AH69" s="98">
        <f t="shared" si="140"/>
        <v>0</v>
      </c>
      <c r="AI69" s="99">
        <f>IF($C69="","",'01. PLANILHA DE FISCALIZAÇÂO'!AJ69)</f>
        <v>0</v>
      </c>
      <c r="AJ69" s="98">
        <f t="shared" si="129"/>
        <v>4001.69</v>
      </c>
      <c r="AK69" s="99">
        <f t="shared" si="141"/>
        <v>1</v>
      </c>
      <c r="AL69" s="98">
        <f t="shared" si="142"/>
        <v>0</v>
      </c>
      <c r="AM69" s="99">
        <f>IF($C69="","",'01. PLANILHA DE FISCALIZAÇÂO'!AP69)</f>
        <v>0</v>
      </c>
      <c r="AN69" s="98">
        <f t="shared" si="130"/>
        <v>4001.69</v>
      </c>
      <c r="AO69" s="99">
        <f t="shared" si="47"/>
        <v>1</v>
      </c>
      <c r="AP69" s="98">
        <f t="shared" si="143"/>
        <v>0</v>
      </c>
      <c r="AQ69" s="99">
        <f>IF($C69="","",'01. PLANILHA DE FISCALIZAÇÂO'!AV69)</f>
        <v>0</v>
      </c>
      <c r="AR69" s="98">
        <f t="shared" si="131"/>
        <v>4001.69</v>
      </c>
      <c r="AS69" s="99">
        <f t="shared" ref="AS69:AS128" si="145">IF($C69="","",SUM(AQ69+AO69))</f>
        <v>1</v>
      </c>
    </row>
    <row r="70" spans="1:45" ht="30" customHeight="1">
      <c r="A70" s="135">
        <v>6</v>
      </c>
      <c r="B70" s="182" t="s">
        <v>4737</v>
      </c>
      <c r="C70" s="173" t="s">
        <v>4029</v>
      </c>
      <c r="D70" s="172" t="s">
        <v>4030</v>
      </c>
      <c r="E70" s="174" t="s">
        <v>4001</v>
      </c>
      <c r="F70" s="175">
        <v>818.27</v>
      </c>
      <c r="G70" s="175">
        <v>9.43</v>
      </c>
      <c r="H70" s="175">
        <v>13.84</v>
      </c>
      <c r="I70" s="176">
        <f t="shared" si="133"/>
        <v>7716.28</v>
      </c>
      <c r="J70" s="210"/>
      <c r="K70" s="210"/>
      <c r="L70" s="210"/>
      <c r="M70" s="210"/>
      <c r="N70" s="210"/>
      <c r="O70" s="214">
        <f t="shared" si="118"/>
        <v>818.27</v>
      </c>
      <c r="P70" s="215">
        <f t="shared" si="119"/>
        <v>7716.28</v>
      </c>
      <c r="Q70" s="215">
        <f t="shared" si="120"/>
        <v>11324.85</v>
      </c>
      <c r="R70" s="98">
        <f t="shared" si="125"/>
        <v>7716.28</v>
      </c>
      <c r="S70" s="99">
        <f>IF($C70="","",'01. PLANILHA DE FISCALIZAÇÂO'!L70)</f>
        <v>1</v>
      </c>
      <c r="T70" s="98">
        <f t="shared" si="134"/>
        <v>7716.28</v>
      </c>
      <c r="U70" s="99">
        <f t="shared" si="135"/>
        <v>1</v>
      </c>
      <c r="V70" s="98">
        <f t="shared" si="136"/>
        <v>0</v>
      </c>
      <c r="W70" s="99">
        <f>IF($C70="","",'01. PLANILHA DE FISCALIZAÇÂO'!R70)</f>
        <v>0</v>
      </c>
      <c r="X70" s="98">
        <f t="shared" si="126"/>
        <v>7716.28</v>
      </c>
      <c r="Y70" s="99">
        <f t="shared" ref="Y70" si="146">IF($D70="","",X70/$I70)</f>
        <v>1</v>
      </c>
      <c r="Z70" s="98">
        <f t="shared" si="138"/>
        <v>0</v>
      </c>
      <c r="AA70" s="99">
        <f>IF($C70="","",'01. PLANILHA DE FISCALIZAÇÂO'!X70)</f>
        <v>0</v>
      </c>
      <c r="AB70" s="98">
        <f t="shared" si="128"/>
        <v>7716.28</v>
      </c>
      <c r="AC70" s="99">
        <f t="shared" si="116"/>
        <v>1</v>
      </c>
      <c r="AD70" s="98">
        <f t="shared" si="139"/>
        <v>0</v>
      </c>
      <c r="AE70" s="99">
        <f>IF($C70="","",'01. PLANILHA DE FISCALIZAÇÂO'!AD70)</f>
        <v>0</v>
      </c>
      <c r="AF70" s="98">
        <f t="shared" si="124"/>
        <v>7716.28</v>
      </c>
      <c r="AG70" s="99">
        <f t="shared" si="46"/>
        <v>1</v>
      </c>
      <c r="AH70" s="98">
        <f t="shared" si="140"/>
        <v>0</v>
      </c>
      <c r="AI70" s="99">
        <f>IF($C70="","",'01. PLANILHA DE FISCALIZAÇÂO'!AJ70)</f>
        <v>0</v>
      </c>
      <c r="AJ70" s="98">
        <f t="shared" si="129"/>
        <v>7716.28</v>
      </c>
      <c r="AK70" s="99">
        <f t="shared" si="141"/>
        <v>1</v>
      </c>
      <c r="AL70" s="98">
        <f t="shared" si="142"/>
        <v>0</v>
      </c>
      <c r="AM70" s="99">
        <f>IF($C70="","",'01. PLANILHA DE FISCALIZAÇÂO'!AP70)</f>
        <v>0</v>
      </c>
      <c r="AN70" s="98">
        <f t="shared" si="130"/>
        <v>7716.28</v>
      </c>
      <c r="AO70" s="99">
        <f t="shared" si="47"/>
        <v>1</v>
      </c>
      <c r="AP70" s="98">
        <f t="shared" si="143"/>
        <v>0</v>
      </c>
      <c r="AQ70" s="99">
        <f>IF($C70="","",'01. PLANILHA DE FISCALIZAÇÂO'!AV70)</f>
        <v>0</v>
      </c>
      <c r="AR70" s="98">
        <f t="shared" si="131"/>
        <v>7716.28</v>
      </c>
      <c r="AS70" s="99">
        <f t="shared" si="145"/>
        <v>1</v>
      </c>
    </row>
    <row r="71" spans="1:45" ht="30" customHeight="1">
      <c r="A71" s="135">
        <v>6</v>
      </c>
      <c r="B71" s="182" t="s">
        <v>4738</v>
      </c>
      <c r="C71" s="173" t="s">
        <v>4037</v>
      </c>
      <c r="D71" s="172" t="s">
        <v>4038</v>
      </c>
      <c r="E71" s="174" t="s">
        <v>3947</v>
      </c>
      <c r="F71" s="175">
        <v>4.9800000000000004</v>
      </c>
      <c r="G71" s="175">
        <v>1225.48</v>
      </c>
      <c r="H71" s="175">
        <v>1714.42</v>
      </c>
      <c r="I71" s="176">
        <f t="shared" si="133"/>
        <v>6102.89</v>
      </c>
      <c r="J71" s="210"/>
      <c r="K71" s="210"/>
      <c r="L71" s="210"/>
      <c r="M71" s="210"/>
      <c r="N71" s="210"/>
      <c r="O71" s="214">
        <f t="shared" si="118"/>
        <v>4.9800000000000004</v>
      </c>
      <c r="P71" s="215">
        <f t="shared" si="119"/>
        <v>6102.89</v>
      </c>
      <c r="Q71" s="215">
        <f t="shared" si="120"/>
        <v>8537.81</v>
      </c>
      <c r="R71" s="98">
        <f t="shared" si="125"/>
        <v>6102.89</v>
      </c>
      <c r="S71" s="99">
        <f>IF($C71="","",'01. PLANILHA DE FISCALIZAÇÂO'!L71)</f>
        <v>1</v>
      </c>
      <c r="T71" s="98">
        <f t="shared" si="134"/>
        <v>6102.89</v>
      </c>
      <c r="U71" s="99">
        <f t="shared" si="135"/>
        <v>1</v>
      </c>
      <c r="V71" s="98">
        <f t="shared" si="136"/>
        <v>0</v>
      </c>
      <c r="W71" s="99">
        <f>IF($C71="","",'01. PLANILHA DE FISCALIZAÇÂO'!R71)</f>
        <v>0</v>
      </c>
      <c r="X71" s="98">
        <f t="shared" si="126"/>
        <v>6102.89</v>
      </c>
      <c r="Y71" s="99">
        <f>IF($D71="","",X71/$I71)</f>
        <v>1</v>
      </c>
      <c r="Z71" s="98">
        <f t="shared" si="138"/>
        <v>0</v>
      </c>
      <c r="AA71" s="99">
        <f>IF($C71="","",'01. PLANILHA DE FISCALIZAÇÂO'!X71)</f>
        <v>0</v>
      </c>
      <c r="AB71" s="98">
        <f t="shared" si="128"/>
        <v>6102.89</v>
      </c>
      <c r="AC71" s="99">
        <f>IF($D71="","",AB71/$I71)</f>
        <v>1</v>
      </c>
      <c r="AD71" s="98">
        <f t="shared" si="139"/>
        <v>0</v>
      </c>
      <c r="AE71" s="99">
        <f>IF($C71="","",'01. PLANILHA DE FISCALIZAÇÂO'!AD71)</f>
        <v>0</v>
      </c>
      <c r="AF71" s="98">
        <f t="shared" si="124"/>
        <v>6102.89</v>
      </c>
      <c r="AG71" s="99">
        <f t="shared" si="46"/>
        <v>1</v>
      </c>
      <c r="AH71" s="98">
        <f t="shared" si="140"/>
        <v>0</v>
      </c>
      <c r="AI71" s="99">
        <f>IF($C71="","",'01. PLANILHA DE FISCALIZAÇÂO'!AJ71)</f>
        <v>0</v>
      </c>
      <c r="AJ71" s="98">
        <f t="shared" si="129"/>
        <v>6102.89</v>
      </c>
      <c r="AK71" s="99">
        <f t="shared" si="141"/>
        <v>1</v>
      </c>
      <c r="AL71" s="98">
        <f t="shared" si="142"/>
        <v>0</v>
      </c>
      <c r="AM71" s="99">
        <f>IF($C71="","",'01. PLANILHA DE FISCALIZAÇÂO'!AP71)</f>
        <v>0</v>
      </c>
      <c r="AN71" s="98">
        <f t="shared" si="130"/>
        <v>6102.89</v>
      </c>
      <c r="AO71" s="99">
        <f t="shared" si="47"/>
        <v>1</v>
      </c>
      <c r="AP71" s="98">
        <f t="shared" si="143"/>
        <v>0</v>
      </c>
      <c r="AQ71" s="99">
        <f>IF($C71="","",'01. PLANILHA DE FISCALIZAÇÂO'!AV71)</f>
        <v>0</v>
      </c>
      <c r="AR71" s="98">
        <f t="shared" si="131"/>
        <v>6102.89</v>
      </c>
      <c r="AS71" s="99">
        <f t="shared" si="145"/>
        <v>1</v>
      </c>
    </row>
    <row r="72" spans="1:45" ht="30" customHeight="1">
      <c r="A72" s="135">
        <v>6</v>
      </c>
      <c r="B72" s="182" t="s">
        <v>4739</v>
      </c>
      <c r="C72" s="173" t="s">
        <v>4045</v>
      </c>
      <c r="D72" s="172" t="s">
        <v>4046</v>
      </c>
      <c r="E72" s="174" t="s">
        <v>3947</v>
      </c>
      <c r="F72" s="175">
        <v>6.89</v>
      </c>
      <c r="G72" s="175">
        <v>1245.8900000000001</v>
      </c>
      <c r="H72" s="175">
        <v>1737.76</v>
      </c>
      <c r="I72" s="176">
        <f t="shared" si="133"/>
        <v>8584.18</v>
      </c>
      <c r="J72" s="210"/>
      <c r="K72" s="210"/>
      <c r="L72" s="210"/>
      <c r="M72" s="210"/>
      <c r="N72" s="210"/>
      <c r="O72" s="214">
        <f t="shared" si="118"/>
        <v>6.89</v>
      </c>
      <c r="P72" s="215">
        <f t="shared" si="119"/>
        <v>8584.18</v>
      </c>
      <c r="Q72" s="215">
        <f t="shared" si="120"/>
        <v>11973.16</v>
      </c>
      <c r="R72" s="98">
        <f t="shared" si="125"/>
        <v>8584.18</v>
      </c>
      <c r="S72" s="99">
        <f>IF($C72="","",'01. PLANILHA DE FISCALIZAÇÂO'!L72)</f>
        <v>1</v>
      </c>
      <c r="T72" s="98">
        <f t="shared" si="134"/>
        <v>8584.18</v>
      </c>
      <c r="U72" s="99">
        <f t="shared" si="135"/>
        <v>1</v>
      </c>
      <c r="V72" s="98">
        <f t="shared" si="136"/>
        <v>0</v>
      </c>
      <c r="W72" s="99">
        <f>IF($C72="","",'01. PLANILHA DE FISCALIZAÇÂO'!R72)</f>
        <v>0</v>
      </c>
      <c r="X72" s="98">
        <f t="shared" si="126"/>
        <v>8584.18</v>
      </c>
      <c r="Y72" s="99">
        <f>IF($D72="","",X72/$I72)</f>
        <v>1</v>
      </c>
      <c r="Z72" s="98">
        <f t="shared" si="138"/>
        <v>0</v>
      </c>
      <c r="AA72" s="99">
        <f>IF($C72="","",'01. PLANILHA DE FISCALIZAÇÂO'!X72)</f>
        <v>0</v>
      </c>
      <c r="AB72" s="98">
        <f t="shared" si="128"/>
        <v>8584.18</v>
      </c>
      <c r="AC72" s="99">
        <f>IF($D72="","",AB72/$I72)</f>
        <v>1</v>
      </c>
      <c r="AD72" s="98">
        <f t="shared" si="139"/>
        <v>0</v>
      </c>
      <c r="AE72" s="99">
        <f>IF($C72="","",'01. PLANILHA DE FISCALIZAÇÂO'!AD72)</f>
        <v>0</v>
      </c>
      <c r="AF72" s="98">
        <f t="shared" si="124"/>
        <v>8584.18</v>
      </c>
      <c r="AG72" s="99">
        <f t="shared" si="46"/>
        <v>1</v>
      </c>
      <c r="AH72" s="98">
        <f t="shared" si="140"/>
        <v>0</v>
      </c>
      <c r="AI72" s="99">
        <f>IF($C72="","",'01. PLANILHA DE FISCALIZAÇÂO'!AJ72)</f>
        <v>0</v>
      </c>
      <c r="AJ72" s="98">
        <f t="shared" si="129"/>
        <v>8584.18</v>
      </c>
      <c r="AK72" s="99">
        <f t="shared" si="141"/>
        <v>1</v>
      </c>
      <c r="AL72" s="98">
        <f t="shared" si="142"/>
        <v>0</v>
      </c>
      <c r="AM72" s="99">
        <f>IF($C72="","",'01. PLANILHA DE FISCALIZAÇÂO'!AP72)</f>
        <v>0</v>
      </c>
      <c r="AN72" s="98">
        <f t="shared" si="130"/>
        <v>8584.18</v>
      </c>
      <c r="AO72" s="99">
        <f t="shared" si="47"/>
        <v>1</v>
      </c>
      <c r="AP72" s="98">
        <f t="shared" si="143"/>
        <v>0</v>
      </c>
      <c r="AQ72" s="99">
        <f>IF($C72="","",'01. PLANILHA DE FISCALIZAÇÂO'!AV72)</f>
        <v>0</v>
      </c>
      <c r="AR72" s="98">
        <f t="shared" si="131"/>
        <v>8584.18</v>
      </c>
      <c r="AS72" s="99">
        <f t="shared" si="145"/>
        <v>1</v>
      </c>
    </row>
    <row r="73" spans="1:45" ht="30" customHeight="1">
      <c r="A73" s="135"/>
      <c r="B73" s="181" t="s">
        <v>4740</v>
      </c>
      <c r="C73" s="178" t="s">
        <v>4741</v>
      </c>
      <c r="D73" s="179"/>
      <c r="E73" s="179"/>
      <c r="F73" s="179"/>
      <c r="G73" s="179"/>
      <c r="H73" s="179"/>
      <c r="I73" s="177">
        <f>SUM(I74:I78)</f>
        <v>34250.78</v>
      </c>
      <c r="J73" s="211"/>
      <c r="K73" s="211"/>
      <c r="L73" s="211"/>
      <c r="M73" s="211"/>
      <c r="N73" s="211"/>
      <c r="O73" s="211"/>
      <c r="P73" s="211"/>
      <c r="Q73" s="212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</row>
    <row r="74" spans="1:45" ht="30" customHeight="1">
      <c r="A74" s="135">
        <v>7</v>
      </c>
      <c r="B74" s="182" t="s">
        <v>4742</v>
      </c>
      <c r="C74" s="173" t="s">
        <v>4047</v>
      </c>
      <c r="D74" s="172" t="s">
        <v>4048</v>
      </c>
      <c r="E74" s="174" t="s">
        <v>3943</v>
      </c>
      <c r="F74" s="175">
        <v>144.54</v>
      </c>
      <c r="G74" s="175">
        <v>108.91</v>
      </c>
      <c r="H74" s="175">
        <v>156.18</v>
      </c>
      <c r="I74" s="176">
        <f t="shared" si="133"/>
        <v>15741.85</v>
      </c>
      <c r="J74" s="210"/>
      <c r="K74" s="210"/>
      <c r="L74" s="210"/>
      <c r="M74" s="210"/>
      <c r="N74" s="210"/>
      <c r="O74" s="214">
        <f t="shared" ref="O74:O78" si="147">IF($E74="","",SUM(F74,J74,L74))</f>
        <v>144.54</v>
      </c>
      <c r="P74" s="215">
        <f t="shared" ref="P74:P78" si="148">IF($E74="","",TRUNC($G74*O74,2))</f>
        <v>15741.85</v>
      </c>
      <c r="Q74" s="215">
        <f t="shared" ref="Q74:Q78" si="149">IF($E74="","",TRUNC($H74*O74,2))</f>
        <v>22574.25</v>
      </c>
      <c r="R74" s="98">
        <f t="shared" si="125"/>
        <v>0</v>
      </c>
      <c r="S74" s="99">
        <f>IF($C74="","",'01. PLANILHA DE FISCALIZAÇÂO'!L74)</f>
        <v>0</v>
      </c>
      <c r="T74" s="98">
        <f t="shared" si="134"/>
        <v>0</v>
      </c>
      <c r="U74" s="99">
        <f t="shared" si="135"/>
        <v>0</v>
      </c>
      <c r="V74" s="98">
        <f t="shared" si="136"/>
        <v>15741.85</v>
      </c>
      <c r="W74" s="99">
        <f>IF($C74="","",'01. PLANILHA DE FISCALIZAÇÂO'!R74)</f>
        <v>1</v>
      </c>
      <c r="X74" s="98">
        <f t="shared" si="126"/>
        <v>15741.85</v>
      </c>
      <c r="Y74" s="99">
        <f>IF($D74="","",X74/$I74)</f>
        <v>1</v>
      </c>
      <c r="Z74" s="98">
        <f t="shared" si="138"/>
        <v>0</v>
      </c>
      <c r="AA74" s="99">
        <f>IF($C74="","",'01. PLANILHA DE FISCALIZAÇÂO'!X74)</f>
        <v>0</v>
      </c>
      <c r="AB74" s="98">
        <f t="shared" si="128"/>
        <v>15741.85</v>
      </c>
      <c r="AC74" s="99">
        <f>IF($D74="","",AB74/$I74)</f>
        <v>1</v>
      </c>
      <c r="AD74" s="98">
        <f t="shared" si="139"/>
        <v>0</v>
      </c>
      <c r="AE74" s="99">
        <f>IF($C74="","",'01. PLANILHA DE FISCALIZAÇÂO'!AD74)</f>
        <v>0</v>
      </c>
      <c r="AF74" s="98">
        <f t="shared" si="124"/>
        <v>15741.85</v>
      </c>
      <c r="AG74" s="99">
        <f t="shared" si="46"/>
        <v>1</v>
      </c>
      <c r="AH74" s="98">
        <f t="shared" si="140"/>
        <v>0</v>
      </c>
      <c r="AI74" s="99">
        <f>IF($C74="","",'01. PLANILHA DE FISCALIZAÇÂO'!AJ74)</f>
        <v>0</v>
      </c>
      <c r="AJ74" s="98">
        <f t="shared" si="129"/>
        <v>15741.85</v>
      </c>
      <c r="AK74" s="99">
        <f t="shared" si="141"/>
        <v>1</v>
      </c>
      <c r="AL74" s="98">
        <f t="shared" si="142"/>
        <v>0</v>
      </c>
      <c r="AM74" s="99">
        <f>IF($C74="","",'01. PLANILHA DE FISCALIZAÇÂO'!AP74)</f>
        <v>0</v>
      </c>
      <c r="AN74" s="98">
        <f t="shared" si="130"/>
        <v>15741.85</v>
      </c>
      <c r="AO74" s="99">
        <f t="shared" si="47"/>
        <v>1</v>
      </c>
      <c r="AP74" s="98">
        <f t="shared" si="143"/>
        <v>0</v>
      </c>
      <c r="AQ74" s="99">
        <f>IF($C74="","",'01. PLANILHA DE FISCALIZAÇÂO'!AV74)</f>
        <v>0</v>
      </c>
      <c r="AR74" s="98">
        <f t="shared" si="131"/>
        <v>15741.85</v>
      </c>
      <c r="AS74" s="99">
        <f t="shared" si="145"/>
        <v>1</v>
      </c>
    </row>
    <row r="75" spans="1:45" ht="30" customHeight="1">
      <c r="A75" s="135">
        <v>7</v>
      </c>
      <c r="B75" s="182" t="s">
        <v>4743</v>
      </c>
      <c r="C75" s="233" t="s">
        <v>4049</v>
      </c>
      <c r="D75" s="234" t="s">
        <v>4050</v>
      </c>
      <c r="E75" s="174" t="s">
        <v>4001</v>
      </c>
      <c r="F75" s="175">
        <v>971.54</v>
      </c>
      <c r="G75" s="175">
        <v>9.39</v>
      </c>
      <c r="H75" s="175">
        <v>13.27</v>
      </c>
      <c r="I75" s="176">
        <f t="shared" si="133"/>
        <v>9122.76</v>
      </c>
      <c r="J75" s="210"/>
      <c r="K75" s="210"/>
      <c r="L75" s="214">
        <f>IF($E75="","",IF('01. PLANILHA DE FISCALIZAÇÂO'!H75=0,"",'01. PLANILHA DE FISCALIZAÇÂO'!H75))</f>
        <v>-247.88</v>
      </c>
      <c r="M75" s="215">
        <f t="shared" ref="M75" si="150">IF($E75="","",IF(L75="","",TRUNC($G75*L75,2)))</f>
        <v>-2327.59</v>
      </c>
      <c r="N75" s="238" t="s">
        <v>5205</v>
      </c>
      <c r="O75" s="214">
        <f t="shared" si="147"/>
        <v>723.66</v>
      </c>
      <c r="P75" s="215">
        <f t="shared" si="148"/>
        <v>6795.16</v>
      </c>
      <c r="Q75" s="215">
        <f t="shared" si="149"/>
        <v>9602.9599999999991</v>
      </c>
      <c r="R75" s="98">
        <f t="shared" si="125"/>
        <v>5633.9996294542689</v>
      </c>
      <c r="S75" s="99">
        <f>IF($C75="","",'01. PLANILHA DE FISCALIZAÇÂO'!L75)</f>
        <v>0.61757621919838612</v>
      </c>
      <c r="T75" s="98">
        <f t="shared" si="134"/>
        <v>5633.9996294542689</v>
      </c>
      <c r="U75" s="99">
        <f t="shared" si="135"/>
        <v>0.61757621919838612</v>
      </c>
      <c r="V75" s="98">
        <f t="shared" si="136"/>
        <v>0</v>
      </c>
      <c r="W75" s="99">
        <f>IF($C75="","",'01. PLANILHA DE FISCALIZAÇÂO'!R75)</f>
        <v>0</v>
      </c>
      <c r="X75" s="98">
        <f t="shared" si="126"/>
        <v>5633.9996294542689</v>
      </c>
      <c r="Y75" s="99">
        <f t="shared" ref="Y75" si="151">IF($D75="","",X75/$I75)</f>
        <v>0.61757621919838612</v>
      </c>
      <c r="Z75" s="98">
        <f t="shared" si="138"/>
        <v>0</v>
      </c>
      <c r="AA75" s="99">
        <f>IF($C75="","",'01. PLANILHA DE FISCALIZAÇÂO'!X75)</f>
        <v>0</v>
      </c>
      <c r="AB75" s="98">
        <f t="shared" si="128"/>
        <v>5633.9996294542689</v>
      </c>
      <c r="AC75" s="99">
        <f t="shared" ref="AC75:AC76" si="152">IF($D75="","",AB75/$I75)</f>
        <v>0.61757621919838612</v>
      </c>
      <c r="AD75" s="98">
        <f t="shared" si="139"/>
        <v>0</v>
      </c>
      <c r="AE75" s="99">
        <f>IF($C75="","",'01. PLANILHA DE FISCALIZAÇÂO'!AD75)</f>
        <v>0</v>
      </c>
      <c r="AF75" s="98">
        <f t="shared" si="124"/>
        <v>5633.9996294542689</v>
      </c>
      <c r="AG75" s="99">
        <f t="shared" si="46"/>
        <v>0.61757621919838612</v>
      </c>
      <c r="AH75" s="98">
        <f t="shared" si="140"/>
        <v>0</v>
      </c>
      <c r="AI75" s="99">
        <f>IF($C75="","",'01. PLANILHA DE FISCALIZAÇÂO'!AJ75)</f>
        <v>0</v>
      </c>
      <c r="AJ75" s="98">
        <f t="shared" si="129"/>
        <v>5633.9996294542689</v>
      </c>
      <c r="AK75" s="99">
        <f t="shared" si="141"/>
        <v>0.61757621919838612</v>
      </c>
      <c r="AL75" s="98">
        <f t="shared" si="142"/>
        <v>0</v>
      </c>
      <c r="AM75" s="99">
        <f>IF($C75="","",'01. PLANILHA DE FISCALIZAÇÂO'!AP75)</f>
        <v>0</v>
      </c>
      <c r="AN75" s="98">
        <f t="shared" si="130"/>
        <v>5633.9996294542689</v>
      </c>
      <c r="AO75" s="99">
        <f t="shared" si="47"/>
        <v>0.61757621919838612</v>
      </c>
      <c r="AP75" s="98">
        <f t="shared" si="143"/>
        <v>0</v>
      </c>
      <c r="AQ75" s="99">
        <f>IF($C75="","",'01. PLANILHA DE FISCALIZAÇÂO'!AV75)</f>
        <v>0</v>
      </c>
      <c r="AR75" s="98">
        <f t="shared" si="131"/>
        <v>5633.9996294542689</v>
      </c>
      <c r="AS75" s="99">
        <f t="shared" si="145"/>
        <v>0.61757621919838612</v>
      </c>
    </row>
    <row r="76" spans="1:45" ht="30" customHeight="1">
      <c r="A76" s="135">
        <v>7</v>
      </c>
      <c r="B76" s="182" t="s">
        <v>4744</v>
      </c>
      <c r="C76" s="173" t="s">
        <v>4051</v>
      </c>
      <c r="D76" s="172" t="s">
        <v>4052</v>
      </c>
      <c r="E76" s="174" t="s">
        <v>3943</v>
      </c>
      <c r="F76" s="175">
        <v>144.54</v>
      </c>
      <c r="G76" s="175">
        <v>49.8</v>
      </c>
      <c r="H76" s="175">
        <v>67.959999999999994</v>
      </c>
      <c r="I76" s="176">
        <f t="shared" si="133"/>
        <v>7198.09</v>
      </c>
      <c r="J76" s="210"/>
      <c r="K76" s="210"/>
      <c r="L76" s="210"/>
      <c r="M76" s="210"/>
      <c r="N76" s="210"/>
      <c r="O76" s="214">
        <f t="shared" si="147"/>
        <v>144.54</v>
      </c>
      <c r="P76" s="215">
        <f t="shared" si="148"/>
        <v>7198.09</v>
      </c>
      <c r="Q76" s="215">
        <f t="shared" si="149"/>
        <v>9822.93</v>
      </c>
      <c r="R76" s="98">
        <f t="shared" si="125"/>
        <v>0</v>
      </c>
      <c r="S76" s="99">
        <f>IF($C76="","",'01. PLANILHA DE FISCALIZAÇÂO'!L76)</f>
        <v>0</v>
      </c>
      <c r="T76" s="98">
        <f t="shared" si="134"/>
        <v>0</v>
      </c>
      <c r="U76" s="99">
        <f t="shared" si="135"/>
        <v>0</v>
      </c>
      <c r="V76" s="98">
        <f t="shared" si="136"/>
        <v>6722.9981320049819</v>
      </c>
      <c r="W76" s="99">
        <f>IF($C76="","",'01. PLANILHA DE FISCALIZAÇÂO'!R76)</f>
        <v>0.93399750933997516</v>
      </c>
      <c r="X76" s="98">
        <f t="shared" si="126"/>
        <v>6722.9981320049819</v>
      </c>
      <c r="Y76" s="99">
        <f t="shared" ref="Y76" si="153">IF($D76="","",X76/$I76)</f>
        <v>0.93399750933997516</v>
      </c>
      <c r="Z76" s="98">
        <f t="shared" si="138"/>
        <v>0</v>
      </c>
      <c r="AA76" s="99">
        <f>IF($C76="","",'01. PLANILHA DE FISCALIZAÇÂO'!X76)</f>
        <v>0</v>
      </c>
      <c r="AB76" s="98">
        <f t="shared" si="128"/>
        <v>6722.9981320049819</v>
      </c>
      <c r="AC76" s="99">
        <f t="shared" si="152"/>
        <v>0.93399750933997516</v>
      </c>
      <c r="AD76" s="98">
        <f t="shared" si="139"/>
        <v>0</v>
      </c>
      <c r="AE76" s="99">
        <f>IF($C76="","",'01. PLANILHA DE FISCALIZAÇÂO'!AD76)</f>
        <v>0</v>
      </c>
      <c r="AF76" s="98">
        <f t="shared" si="124"/>
        <v>6722.9981320049819</v>
      </c>
      <c r="AG76" s="99">
        <f t="shared" si="46"/>
        <v>0.93399750933997516</v>
      </c>
      <c r="AH76" s="98">
        <f t="shared" si="140"/>
        <v>0</v>
      </c>
      <c r="AI76" s="99">
        <f>IF($C76="","",'01. PLANILHA DE FISCALIZAÇÂO'!AJ76)</f>
        <v>0</v>
      </c>
      <c r="AJ76" s="98">
        <f t="shared" si="129"/>
        <v>6722.9981320049819</v>
      </c>
      <c r="AK76" s="99">
        <f t="shared" si="141"/>
        <v>0.93399750933997516</v>
      </c>
      <c r="AL76" s="98">
        <f t="shared" si="142"/>
        <v>0</v>
      </c>
      <c r="AM76" s="99">
        <f>IF($C76="","",'01. PLANILHA DE FISCALIZAÇÂO'!AP76)</f>
        <v>0</v>
      </c>
      <c r="AN76" s="98">
        <f t="shared" si="130"/>
        <v>6722.9981320049819</v>
      </c>
      <c r="AO76" s="99">
        <f t="shared" si="47"/>
        <v>0.93399750933997516</v>
      </c>
      <c r="AP76" s="98">
        <f t="shared" si="143"/>
        <v>0</v>
      </c>
      <c r="AQ76" s="99">
        <f>IF($C76="","",'01. PLANILHA DE FISCALIZAÇÂO'!AV76)</f>
        <v>0</v>
      </c>
      <c r="AR76" s="98">
        <f t="shared" si="131"/>
        <v>6722.9981320049819</v>
      </c>
      <c r="AS76" s="99">
        <f t="shared" si="145"/>
        <v>0.93399750933997516</v>
      </c>
    </row>
    <row r="77" spans="1:45" ht="30" customHeight="1">
      <c r="A77" s="135">
        <v>7</v>
      </c>
      <c r="B77" s="182" t="s">
        <v>4745</v>
      </c>
      <c r="C77" s="173" t="s">
        <v>4053</v>
      </c>
      <c r="D77" s="172" t="s">
        <v>4054</v>
      </c>
      <c r="E77" s="174" t="s">
        <v>3937</v>
      </c>
      <c r="F77" s="175">
        <v>6.6</v>
      </c>
      <c r="G77" s="175">
        <v>27.41</v>
      </c>
      <c r="H77" s="175">
        <v>36.42</v>
      </c>
      <c r="I77" s="176">
        <f t="shared" si="133"/>
        <v>180.9</v>
      </c>
      <c r="J77" s="210"/>
      <c r="K77" s="210"/>
      <c r="L77" s="210"/>
      <c r="M77" s="210"/>
      <c r="N77" s="210"/>
      <c r="O77" s="214">
        <f t="shared" si="147"/>
        <v>6.6</v>
      </c>
      <c r="P77" s="215">
        <f t="shared" si="148"/>
        <v>180.9</v>
      </c>
      <c r="Q77" s="215">
        <f t="shared" si="149"/>
        <v>240.37</v>
      </c>
      <c r="R77" s="98">
        <f t="shared" si="125"/>
        <v>0</v>
      </c>
      <c r="S77" s="99">
        <f>IF($C77="","",'01. PLANILHA DE FISCALIZAÇÂO'!L77)</f>
        <v>0</v>
      </c>
      <c r="T77" s="98">
        <f t="shared" si="134"/>
        <v>0</v>
      </c>
      <c r="U77" s="99">
        <f t="shared" si="135"/>
        <v>0</v>
      </c>
      <c r="V77" s="98">
        <f t="shared" si="136"/>
        <v>0</v>
      </c>
      <c r="W77" s="99">
        <f>IF($C77="","",'01. PLANILHA DE FISCALIZAÇÂO'!R77)</f>
        <v>0</v>
      </c>
      <c r="X77" s="98">
        <f t="shared" si="126"/>
        <v>0</v>
      </c>
      <c r="Y77" s="99">
        <f>IF($D77="","",X77/$I77)</f>
        <v>0</v>
      </c>
      <c r="Z77" s="98">
        <f t="shared" si="138"/>
        <v>0</v>
      </c>
      <c r="AA77" s="99">
        <f>IF($C77="","",'01. PLANILHA DE FISCALIZAÇÂO'!X77)</f>
        <v>0</v>
      </c>
      <c r="AB77" s="98">
        <f t="shared" si="128"/>
        <v>0</v>
      </c>
      <c r="AC77" s="99">
        <f>IF($D77="","",AB77/$I77)</f>
        <v>0</v>
      </c>
      <c r="AD77" s="98">
        <f t="shared" si="139"/>
        <v>0</v>
      </c>
      <c r="AE77" s="99">
        <f>IF($C77="","",'01. PLANILHA DE FISCALIZAÇÂO'!AD77)</f>
        <v>0</v>
      </c>
      <c r="AF77" s="98">
        <f t="shared" si="124"/>
        <v>0</v>
      </c>
      <c r="AG77" s="99">
        <f t="shared" si="46"/>
        <v>0</v>
      </c>
      <c r="AH77" s="98">
        <f t="shared" si="140"/>
        <v>0</v>
      </c>
      <c r="AI77" s="99">
        <f>IF($C77="","",'01. PLANILHA DE FISCALIZAÇÂO'!AJ77)</f>
        <v>0</v>
      </c>
      <c r="AJ77" s="98">
        <f t="shared" si="129"/>
        <v>0</v>
      </c>
      <c r="AK77" s="99">
        <f t="shared" si="141"/>
        <v>0</v>
      </c>
      <c r="AL77" s="98">
        <f t="shared" si="142"/>
        <v>0</v>
      </c>
      <c r="AM77" s="99">
        <f>IF($C77="","",'01. PLANILHA DE FISCALIZAÇÂO'!AP77)</f>
        <v>0</v>
      </c>
      <c r="AN77" s="98">
        <f t="shared" si="130"/>
        <v>0</v>
      </c>
      <c r="AO77" s="99">
        <f t="shared" si="47"/>
        <v>0</v>
      </c>
      <c r="AP77" s="98">
        <f t="shared" si="143"/>
        <v>0</v>
      </c>
      <c r="AQ77" s="99">
        <f>IF($C77="","",'01. PLANILHA DE FISCALIZAÇÂO'!AV77)</f>
        <v>0</v>
      </c>
      <c r="AR77" s="98">
        <f t="shared" si="131"/>
        <v>0</v>
      </c>
      <c r="AS77" s="99">
        <f t="shared" si="145"/>
        <v>0</v>
      </c>
    </row>
    <row r="78" spans="1:45" ht="30" customHeight="1">
      <c r="A78" s="135">
        <v>7</v>
      </c>
      <c r="B78" s="182" t="s">
        <v>4746</v>
      </c>
      <c r="C78" s="173" t="s">
        <v>4055</v>
      </c>
      <c r="D78" s="172" t="s">
        <v>4056</v>
      </c>
      <c r="E78" s="174" t="s">
        <v>3937</v>
      </c>
      <c r="F78" s="175">
        <v>13.4</v>
      </c>
      <c r="G78" s="175">
        <v>149.79</v>
      </c>
      <c r="H78" s="175">
        <v>212.16</v>
      </c>
      <c r="I78" s="176">
        <f t="shared" si="133"/>
        <v>2007.18</v>
      </c>
      <c r="J78" s="210"/>
      <c r="K78" s="210"/>
      <c r="L78" s="210"/>
      <c r="M78" s="210"/>
      <c r="N78" s="210"/>
      <c r="O78" s="214">
        <f t="shared" si="147"/>
        <v>13.4</v>
      </c>
      <c r="P78" s="215">
        <f t="shared" si="148"/>
        <v>2007.18</v>
      </c>
      <c r="Q78" s="215">
        <f t="shared" si="149"/>
        <v>2842.94</v>
      </c>
      <c r="R78" s="98">
        <f t="shared" si="125"/>
        <v>0</v>
      </c>
      <c r="S78" s="99">
        <f>IF($C78="","",'01. PLANILHA DE FISCALIZAÇÂO'!L78)</f>
        <v>0</v>
      </c>
      <c r="T78" s="98">
        <f t="shared" si="134"/>
        <v>0</v>
      </c>
      <c r="U78" s="99">
        <f t="shared" si="135"/>
        <v>0</v>
      </c>
      <c r="V78" s="98">
        <f t="shared" si="136"/>
        <v>1797.4746268656718</v>
      </c>
      <c r="W78" s="99">
        <f>IF($C78="","",'01. PLANILHA DE FISCALIZAÇÂO'!R78)</f>
        <v>0.89552238805970152</v>
      </c>
      <c r="X78" s="98">
        <f t="shared" si="126"/>
        <v>1797.4746268656718</v>
      </c>
      <c r="Y78" s="99">
        <f t="shared" ref="Y78" si="154">IF($D78="","",X78/$I78)</f>
        <v>0.89552238805970152</v>
      </c>
      <c r="Z78" s="98">
        <f t="shared" si="138"/>
        <v>0</v>
      </c>
      <c r="AA78" s="99">
        <f>IF($C78="","",'01. PLANILHA DE FISCALIZAÇÂO'!X78)</f>
        <v>0</v>
      </c>
      <c r="AB78" s="98">
        <f t="shared" si="128"/>
        <v>1797.4746268656718</v>
      </c>
      <c r="AC78" s="99">
        <f t="shared" ref="AC78:AC81" si="155">IF($D78="","",AB78/$I78)</f>
        <v>0.89552238805970152</v>
      </c>
      <c r="AD78" s="98">
        <f t="shared" si="139"/>
        <v>0</v>
      </c>
      <c r="AE78" s="99">
        <f>IF($C78="","",'01. PLANILHA DE FISCALIZAÇÂO'!AD78)</f>
        <v>0</v>
      </c>
      <c r="AF78" s="98">
        <f t="shared" si="124"/>
        <v>1797.4746268656718</v>
      </c>
      <c r="AG78" s="99">
        <f t="shared" si="46"/>
        <v>0.89552238805970152</v>
      </c>
      <c r="AH78" s="98">
        <f t="shared" si="140"/>
        <v>0</v>
      </c>
      <c r="AI78" s="99">
        <f>IF($C78="","",'01. PLANILHA DE FISCALIZAÇÂO'!AJ78)</f>
        <v>0</v>
      </c>
      <c r="AJ78" s="98">
        <f t="shared" si="129"/>
        <v>1797.4746268656718</v>
      </c>
      <c r="AK78" s="99">
        <f t="shared" si="141"/>
        <v>0.89552238805970152</v>
      </c>
      <c r="AL78" s="98">
        <f t="shared" si="142"/>
        <v>0</v>
      </c>
      <c r="AM78" s="99">
        <f>IF($C78="","",'01. PLANILHA DE FISCALIZAÇÂO'!AP78)</f>
        <v>0</v>
      </c>
      <c r="AN78" s="98">
        <f t="shared" si="130"/>
        <v>1797.4746268656718</v>
      </c>
      <c r="AO78" s="99">
        <f t="shared" si="47"/>
        <v>0.89552238805970152</v>
      </c>
      <c r="AP78" s="98">
        <f t="shared" si="143"/>
        <v>0</v>
      </c>
      <c r="AQ78" s="99">
        <f>IF($C78="","",'01. PLANILHA DE FISCALIZAÇÂO'!AV78)</f>
        <v>0</v>
      </c>
      <c r="AR78" s="98">
        <f t="shared" si="131"/>
        <v>1797.4746268656718</v>
      </c>
      <c r="AS78" s="99">
        <f t="shared" si="145"/>
        <v>0.89552238805970152</v>
      </c>
    </row>
    <row r="79" spans="1:45" ht="30" customHeight="1">
      <c r="A79" s="135"/>
      <c r="B79" s="181" t="s">
        <v>4747</v>
      </c>
      <c r="C79" s="178" t="s">
        <v>4748</v>
      </c>
      <c r="D79" s="179"/>
      <c r="E79" s="179"/>
      <c r="F79" s="179"/>
      <c r="G79" s="179"/>
      <c r="H79" s="179"/>
      <c r="I79" s="177">
        <f>SUM(I80:I87)</f>
        <v>59003.32</v>
      </c>
      <c r="J79" s="211"/>
      <c r="K79" s="211"/>
      <c r="L79" s="211"/>
      <c r="M79" s="211"/>
      <c r="N79" s="211"/>
      <c r="O79" s="211"/>
      <c r="P79" s="211"/>
      <c r="Q79" s="212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</row>
    <row r="80" spans="1:45" ht="30" customHeight="1">
      <c r="A80" s="135">
        <v>8</v>
      </c>
      <c r="B80" s="182" t="s">
        <v>4749</v>
      </c>
      <c r="C80" s="173" t="s">
        <v>4057</v>
      </c>
      <c r="D80" s="172" t="s">
        <v>4058</v>
      </c>
      <c r="E80" s="174" t="s">
        <v>3937</v>
      </c>
      <c r="F80" s="175">
        <v>37.26</v>
      </c>
      <c r="G80" s="175">
        <v>7.6</v>
      </c>
      <c r="H80" s="175">
        <v>9.19</v>
      </c>
      <c r="I80" s="176">
        <f t="shared" si="133"/>
        <v>283.17</v>
      </c>
      <c r="J80" s="210"/>
      <c r="K80" s="210"/>
      <c r="L80" s="210"/>
      <c r="M80" s="210"/>
      <c r="N80" s="210"/>
      <c r="O80" s="214">
        <f t="shared" ref="O80:O87" si="156">IF($E80="","",SUM(F80,J80,L80))</f>
        <v>37.26</v>
      </c>
      <c r="P80" s="215">
        <f t="shared" ref="P80:P87" si="157">IF($E80="","",TRUNC($G80*O80,2))</f>
        <v>283.17</v>
      </c>
      <c r="Q80" s="215">
        <f t="shared" ref="Q80:Q87" si="158">IF($E80="","",TRUNC($H80*O80,2))</f>
        <v>342.41</v>
      </c>
      <c r="R80" s="98">
        <f t="shared" si="125"/>
        <v>187.64002415458941</v>
      </c>
      <c r="S80" s="99">
        <f>IF($C80="","",'01. PLANILHA DE FISCALIZAÇÂO'!L80)</f>
        <v>0.66264090177133661</v>
      </c>
      <c r="T80" s="98">
        <f t="shared" si="134"/>
        <v>187.64002415458941</v>
      </c>
      <c r="U80" s="99">
        <f t="shared" si="135"/>
        <v>0.66264090177133661</v>
      </c>
      <c r="V80" s="98">
        <f t="shared" si="136"/>
        <v>95.529975845410632</v>
      </c>
      <c r="W80" s="99">
        <f>IF($C80="","",'01. PLANILHA DE FISCALIZAÇÂO'!R80)</f>
        <v>0.33735909822866345</v>
      </c>
      <c r="X80" s="98">
        <f t="shared" si="126"/>
        <v>283.17000000000007</v>
      </c>
      <c r="Y80" s="99">
        <f t="shared" ref="Y80" si="159">IF($D80="","",X80/$I80)</f>
        <v>1.0000000000000002</v>
      </c>
      <c r="Z80" s="98">
        <f t="shared" si="138"/>
        <v>0</v>
      </c>
      <c r="AA80" s="99">
        <f>IF($C80="","",'01. PLANILHA DE FISCALIZAÇÂO'!X80)</f>
        <v>0</v>
      </c>
      <c r="AB80" s="98">
        <f t="shared" si="128"/>
        <v>283.17000000000007</v>
      </c>
      <c r="AC80" s="99">
        <f t="shared" si="155"/>
        <v>1.0000000000000002</v>
      </c>
      <c r="AD80" s="98">
        <f t="shared" si="139"/>
        <v>0</v>
      </c>
      <c r="AE80" s="99">
        <f>IF($C80="","",'01. PLANILHA DE FISCALIZAÇÂO'!AD80)</f>
        <v>0</v>
      </c>
      <c r="AF80" s="98">
        <f t="shared" si="124"/>
        <v>283.17000000000007</v>
      </c>
      <c r="AG80" s="99">
        <f t="shared" si="46"/>
        <v>1.0000000000000002</v>
      </c>
      <c r="AH80" s="98">
        <f t="shared" si="140"/>
        <v>0</v>
      </c>
      <c r="AI80" s="99">
        <f>IF($C80="","",'01. PLANILHA DE FISCALIZAÇÂO'!AJ80)</f>
        <v>0</v>
      </c>
      <c r="AJ80" s="98">
        <f t="shared" si="129"/>
        <v>283.17000000000007</v>
      </c>
      <c r="AK80" s="99">
        <f t="shared" si="141"/>
        <v>1.0000000000000002</v>
      </c>
      <c r="AL80" s="98">
        <f t="shared" si="142"/>
        <v>0</v>
      </c>
      <c r="AM80" s="99">
        <f>IF($C80="","",'01. PLANILHA DE FISCALIZAÇÂO'!AP80)</f>
        <v>0</v>
      </c>
      <c r="AN80" s="98">
        <f t="shared" si="130"/>
        <v>283.17000000000007</v>
      </c>
      <c r="AO80" s="99">
        <f t="shared" si="47"/>
        <v>1.0000000000000002</v>
      </c>
      <c r="AP80" s="98">
        <f t="shared" si="143"/>
        <v>0</v>
      </c>
      <c r="AQ80" s="99">
        <f>IF($C80="","",'01. PLANILHA DE FISCALIZAÇÂO'!AV80)</f>
        <v>0</v>
      </c>
      <c r="AR80" s="98">
        <f t="shared" si="131"/>
        <v>283.17000000000007</v>
      </c>
      <c r="AS80" s="99">
        <f t="shared" si="145"/>
        <v>1.0000000000000002</v>
      </c>
    </row>
    <row r="81" spans="1:45" ht="30" customHeight="1">
      <c r="A81" s="135">
        <v>8</v>
      </c>
      <c r="B81" s="182" t="s">
        <v>4750</v>
      </c>
      <c r="C81" s="173" t="s">
        <v>4059</v>
      </c>
      <c r="D81" s="172" t="s">
        <v>4060</v>
      </c>
      <c r="E81" s="174" t="s">
        <v>3937</v>
      </c>
      <c r="F81" s="175">
        <v>19</v>
      </c>
      <c r="G81" s="175">
        <v>43.9</v>
      </c>
      <c r="H81" s="175">
        <v>60.36</v>
      </c>
      <c r="I81" s="176">
        <f t="shared" si="133"/>
        <v>834.1</v>
      </c>
      <c r="J81" s="210"/>
      <c r="K81" s="210"/>
      <c r="L81" s="210"/>
      <c r="M81" s="210"/>
      <c r="N81" s="210"/>
      <c r="O81" s="214">
        <f t="shared" si="156"/>
        <v>19</v>
      </c>
      <c r="P81" s="215">
        <f t="shared" si="157"/>
        <v>834.1</v>
      </c>
      <c r="Q81" s="215">
        <f t="shared" si="158"/>
        <v>1146.8399999999999</v>
      </c>
      <c r="R81" s="98">
        <f t="shared" si="125"/>
        <v>0</v>
      </c>
      <c r="S81" s="99">
        <f>IF($C81="","",'01. PLANILHA DE FISCALIZAÇÂO'!L81)</f>
        <v>0</v>
      </c>
      <c r="T81" s="98">
        <f t="shared" si="134"/>
        <v>0</v>
      </c>
      <c r="U81" s="99">
        <f t="shared" si="135"/>
        <v>0</v>
      </c>
      <c r="V81" s="98">
        <f t="shared" si="136"/>
        <v>834.1</v>
      </c>
      <c r="W81" s="99">
        <f>IF($C81="","",'01. PLANILHA DE FISCALIZAÇÂO'!R81)</f>
        <v>1</v>
      </c>
      <c r="X81" s="98">
        <f t="shared" si="126"/>
        <v>834.1</v>
      </c>
      <c r="Y81" s="99">
        <f t="shared" ref="Y81" si="160">IF($D81="","",X81/$I81)</f>
        <v>1</v>
      </c>
      <c r="Z81" s="98">
        <f t="shared" si="138"/>
        <v>0</v>
      </c>
      <c r="AA81" s="99">
        <f>IF($C81="","",'01. PLANILHA DE FISCALIZAÇÂO'!X81)</f>
        <v>0</v>
      </c>
      <c r="AB81" s="98">
        <f t="shared" si="128"/>
        <v>834.1</v>
      </c>
      <c r="AC81" s="99">
        <f t="shared" si="155"/>
        <v>1</v>
      </c>
      <c r="AD81" s="98">
        <f t="shared" si="139"/>
        <v>0</v>
      </c>
      <c r="AE81" s="99">
        <f>IF($C81="","",'01. PLANILHA DE FISCALIZAÇÂO'!AD81)</f>
        <v>0</v>
      </c>
      <c r="AF81" s="98">
        <f t="shared" si="124"/>
        <v>834.1</v>
      </c>
      <c r="AG81" s="99">
        <f t="shared" ref="AG81:AG142" si="161">IF($D81="","",AF81/$I81)</f>
        <v>1</v>
      </c>
      <c r="AH81" s="98">
        <f t="shared" si="140"/>
        <v>0</v>
      </c>
      <c r="AI81" s="99">
        <f>IF($C81="","",'01. PLANILHA DE FISCALIZAÇÂO'!AJ81)</f>
        <v>0</v>
      </c>
      <c r="AJ81" s="98">
        <f t="shared" si="129"/>
        <v>834.1</v>
      </c>
      <c r="AK81" s="99">
        <f t="shared" si="141"/>
        <v>1</v>
      </c>
      <c r="AL81" s="98">
        <f t="shared" si="142"/>
        <v>0</v>
      </c>
      <c r="AM81" s="99">
        <f>IF($C81="","",'01. PLANILHA DE FISCALIZAÇÂO'!AP81)</f>
        <v>0</v>
      </c>
      <c r="AN81" s="98">
        <f t="shared" si="130"/>
        <v>834.1</v>
      </c>
      <c r="AO81" s="99">
        <f t="shared" ref="AO81:AO142" si="162">IF($D81="","",AN81/$I81)</f>
        <v>1</v>
      </c>
      <c r="AP81" s="98">
        <f t="shared" si="143"/>
        <v>0</v>
      </c>
      <c r="AQ81" s="99">
        <f>IF($C81="","",'01. PLANILHA DE FISCALIZAÇÂO'!AV81)</f>
        <v>0</v>
      </c>
      <c r="AR81" s="98">
        <f t="shared" si="131"/>
        <v>834.1</v>
      </c>
      <c r="AS81" s="99">
        <f t="shared" si="145"/>
        <v>1</v>
      </c>
    </row>
    <row r="82" spans="1:45" ht="30" customHeight="1">
      <c r="A82" s="135">
        <v>8</v>
      </c>
      <c r="B82" s="182" t="s">
        <v>4751</v>
      </c>
      <c r="C82" s="173" t="s">
        <v>4061</v>
      </c>
      <c r="D82" s="172" t="s">
        <v>4062</v>
      </c>
      <c r="E82" s="174" t="s">
        <v>3937</v>
      </c>
      <c r="F82" s="175">
        <v>6.4</v>
      </c>
      <c r="G82" s="175">
        <v>52.99</v>
      </c>
      <c r="H82" s="175">
        <v>73.2</v>
      </c>
      <c r="I82" s="176">
        <f t="shared" si="133"/>
        <v>339.13</v>
      </c>
      <c r="J82" s="210"/>
      <c r="K82" s="210"/>
      <c r="L82" s="210"/>
      <c r="M82" s="210"/>
      <c r="N82" s="210"/>
      <c r="O82" s="214">
        <f t="shared" si="156"/>
        <v>6.4</v>
      </c>
      <c r="P82" s="215">
        <f t="shared" si="157"/>
        <v>339.13</v>
      </c>
      <c r="Q82" s="215">
        <f t="shared" si="158"/>
        <v>468.48</v>
      </c>
      <c r="R82" s="98">
        <f t="shared" si="125"/>
        <v>0</v>
      </c>
      <c r="S82" s="99">
        <f>IF($C82="","",'01. PLANILHA DE FISCALIZAÇÂO'!L82)</f>
        <v>0</v>
      </c>
      <c r="T82" s="98">
        <f t="shared" si="134"/>
        <v>0</v>
      </c>
      <c r="U82" s="99">
        <f t="shared" si="135"/>
        <v>0</v>
      </c>
      <c r="V82" s="98">
        <f t="shared" si="136"/>
        <v>339.13</v>
      </c>
      <c r="W82" s="99">
        <f>IF($C82="","",'01. PLANILHA DE FISCALIZAÇÂO'!R82)</f>
        <v>1</v>
      </c>
      <c r="X82" s="98">
        <f t="shared" si="126"/>
        <v>339.13</v>
      </c>
      <c r="Y82" s="99">
        <f>IF($D82="","",X82/$I82)</f>
        <v>1</v>
      </c>
      <c r="Z82" s="98">
        <f t="shared" si="138"/>
        <v>0</v>
      </c>
      <c r="AA82" s="99">
        <f>IF($C82="","",'01. PLANILHA DE FISCALIZAÇÂO'!X82)</f>
        <v>0</v>
      </c>
      <c r="AB82" s="98">
        <f t="shared" si="128"/>
        <v>339.13</v>
      </c>
      <c r="AC82" s="99">
        <f>IF($D82="","",AB82/$I82)</f>
        <v>1</v>
      </c>
      <c r="AD82" s="98">
        <f t="shared" si="139"/>
        <v>0</v>
      </c>
      <c r="AE82" s="99">
        <f>IF($C82="","",'01. PLANILHA DE FISCALIZAÇÂO'!AD82)</f>
        <v>0</v>
      </c>
      <c r="AF82" s="98">
        <f t="shared" si="124"/>
        <v>339.13</v>
      </c>
      <c r="AG82" s="99">
        <f t="shared" si="161"/>
        <v>1</v>
      </c>
      <c r="AH82" s="98">
        <f t="shared" si="140"/>
        <v>0</v>
      </c>
      <c r="AI82" s="99">
        <f>IF($C82="","",'01. PLANILHA DE FISCALIZAÇÂO'!AJ82)</f>
        <v>0</v>
      </c>
      <c r="AJ82" s="98">
        <f t="shared" si="129"/>
        <v>339.13</v>
      </c>
      <c r="AK82" s="99">
        <f t="shared" si="141"/>
        <v>1</v>
      </c>
      <c r="AL82" s="98">
        <f t="shared" si="142"/>
        <v>0</v>
      </c>
      <c r="AM82" s="99">
        <f>IF($C82="","",'01. PLANILHA DE FISCALIZAÇÂO'!AP82)</f>
        <v>0</v>
      </c>
      <c r="AN82" s="98">
        <f t="shared" si="130"/>
        <v>339.13</v>
      </c>
      <c r="AO82" s="99">
        <f t="shared" si="162"/>
        <v>1</v>
      </c>
      <c r="AP82" s="98">
        <f t="shared" si="143"/>
        <v>0</v>
      </c>
      <c r="AQ82" s="99">
        <f>IF($C82="","",'01. PLANILHA DE FISCALIZAÇÂO'!AV82)</f>
        <v>0</v>
      </c>
      <c r="AR82" s="98">
        <f t="shared" si="131"/>
        <v>339.13</v>
      </c>
      <c r="AS82" s="99">
        <f t="shared" si="145"/>
        <v>1</v>
      </c>
    </row>
    <row r="83" spans="1:45" ht="30" customHeight="1">
      <c r="A83" s="135">
        <v>8</v>
      </c>
      <c r="B83" s="182" t="s">
        <v>4752</v>
      </c>
      <c r="C83" s="173" t="s">
        <v>4063</v>
      </c>
      <c r="D83" s="172" t="s">
        <v>4064</v>
      </c>
      <c r="E83" s="174" t="s">
        <v>3937</v>
      </c>
      <c r="F83" s="175">
        <v>2.6</v>
      </c>
      <c r="G83" s="175">
        <v>44.64</v>
      </c>
      <c r="H83" s="175">
        <v>61.36</v>
      </c>
      <c r="I83" s="176">
        <f t="shared" si="133"/>
        <v>116.06</v>
      </c>
      <c r="J83" s="210"/>
      <c r="K83" s="210"/>
      <c r="L83" s="210"/>
      <c r="M83" s="210"/>
      <c r="N83" s="210"/>
      <c r="O83" s="214">
        <f t="shared" si="156"/>
        <v>2.6</v>
      </c>
      <c r="P83" s="215">
        <f t="shared" si="157"/>
        <v>116.06</v>
      </c>
      <c r="Q83" s="215">
        <f t="shared" si="158"/>
        <v>159.53</v>
      </c>
      <c r="R83" s="98">
        <f t="shared" si="125"/>
        <v>0</v>
      </c>
      <c r="S83" s="99">
        <f>IF($C83="","",'01. PLANILHA DE FISCALIZAÇÂO'!L83)</f>
        <v>0</v>
      </c>
      <c r="T83" s="98">
        <f t="shared" si="134"/>
        <v>0</v>
      </c>
      <c r="U83" s="99">
        <f t="shared" si="135"/>
        <v>0</v>
      </c>
      <c r="V83" s="98">
        <f t="shared" si="136"/>
        <v>116.06</v>
      </c>
      <c r="W83" s="99">
        <f>IF($C83="","",'01. PLANILHA DE FISCALIZAÇÂO'!R83)</f>
        <v>1</v>
      </c>
      <c r="X83" s="98">
        <f t="shared" si="126"/>
        <v>116.06</v>
      </c>
      <c r="Y83" s="99">
        <f t="shared" ref="Y83" si="163">IF($D83="","",X83/$I83)</f>
        <v>1</v>
      </c>
      <c r="Z83" s="98">
        <f t="shared" si="138"/>
        <v>0</v>
      </c>
      <c r="AA83" s="99">
        <f>IF($C83="","",'01. PLANILHA DE FISCALIZAÇÂO'!X83)</f>
        <v>0</v>
      </c>
      <c r="AB83" s="98">
        <f t="shared" si="128"/>
        <v>116.06</v>
      </c>
      <c r="AC83" s="99">
        <f t="shared" ref="AC83:AC87" si="164">IF($D83="","",AB83/$I83)</f>
        <v>1</v>
      </c>
      <c r="AD83" s="98">
        <f t="shared" si="139"/>
        <v>0</v>
      </c>
      <c r="AE83" s="99">
        <f>IF($C83="","",'01. PLANILHA DE FISCALIZAÇÂO'!AD83)</f>
        <v>0</v>
      </c>
      <c r="AF83" s="98">
        <f t="shared" si="124"/>
        <v>116.06</v>
      </c>
      <c r="AG83" s="99">
        <f t="shared" si="161"/>
        <v>1</v>
      </c>
      <c r="AH83" s="98">
        <f t="shared" si="140"/>
        <v>0</v>
      </c>
      <c r="AI83" s="99">
        <f>IF($C83="","",'01. PLANILHA DE FISCALIZAÇÂO'!AJ83)</f>
        <v>0</v>
      </c>
      <c r="AJ83" s="98">
        <f t="shared" si="129"/>
        <v>116.06</v>
      </c>
      <c r="AK83" s="99">
        <f t="shared" si="141"/>
        <v>1</v>
      </c>
      <c r="AL83" s="98">
        <f t="shared" si="142"/>
        <v>0</v>
      </c>
      <c r="AM83" s="99">
        <f>IF($C83="","",'01. PLANILHA DE FISCALIZAÇÂO'!AP83)</f>
        <v>0</v>
      </c>
      <c r="AN83" s="98">
        <f t="shared" si="130"/>
        <v>116.06</v>
      </c>
      <c r="AO83" s="99">
        <f t="shared" si="162"/>
        <v>1</v>
      </c>
      <c r="AP83" s="98">
        <f t="shared" si="143"/>
        <v>0</v>
      </c>
      <c r="AQ83" s="99">
        <f>IF($C83="","",'01. PLANILHA DE FISCALIZAÇÂO'!AV83)</f>
        <v>0</v>
      </c>
      <c r="AR83" s="98">
        <f t="shared" si="131"/>
        <v>116.06</v>
      </c>
      <c r="AS83" s="99">
        <f t="shared" si="145"/>
        <v>1</v>
      </c>
    </row>
    <row r="84" spans="1:45" ht="30" customHeight="1">
      <c r="A84" s="135">
        <v>8</v>
      </c>
      <c r="B84" s="182" t="s">
        <v>4753</v>
      </c>
      <c r="C84" s="173" t="s">
        <v>4065</v>
      </c>
      <c r="D84" s="172" t="s">
        <v>4066</v>
      </c>
      <c r="E84" s="174" t="s">
        <v>3937</v>
      </c>
      <c r="F84" s="175">
        <v>14</v>
      </c>
      <c r="G84" s="175">
        <v>33.53</v>
      </c>
      <c r="H84" s="175">
        <v>45.47</v>
      </c>
      <c r="I84" s="176">
        <f t="shared" si="133"/>
        <v>469.42</v>
      </c>
      <c r="J84" s="210"/>
      <c r="K84" s="210"/>
      <c r="L84" s="210"/>
      <c r="M84" s="210"/>
      <c r="N84" s="210"/>
      <c r="O84" s="214">
        <f t="shared" si="156"/>
        <v>14</v>
      </c>
      <c r="P84" s="215">
        <f t="shared" si="157"/>
        <v>469.42</v>
      </c>
      <c r="Q84" s="215">
        <f t="shared" si="158"/>
        <v>636.58000000000004</v>
      </c>
      <c r="R84" s="98">
        <f t="shared" si="125"/>
        <v>36.88300000000001</v>
      </c>
      <c r="S84" s="99">
        <f>IF($C84="","",'01. PLANILHA DE FISCALIZAÇÂO'!L84)</f>
        <v>7.8571428571428584E-2</v>
      </c>
      <c r="T84" s="98">
        <f t="shared" si="134"/>
        <v>36.88300000000001</v>
      </c>
      <c r="U84" s="99">
        <f t="shared" si="135"/>
        <v>7.8571428571428584E-2</v>
      </c>
      <c r="V84" s="98">
        <f t="shared" si="136"/>
        <v>432.53700000000003</v>
      </c>
      <c r="W84" s="99">
        <f>IF($C84="","",'01. PLANILHA DE FISCALIZAÇÂO'!R84)</f>
        <v>0.92142857142857149</v>
      </c>
      <c r="X84" s="98">
        <f t="shared" si="126"/>
        <v>469.42000000000007</v>
      </c>
      <c r="Y84" s="99">
        <f t="shared" ref="Y84" si="165">IF($D84="","",X84/$I84)</f>
        <v>1.0000000000000002</v>
      </c>
      <c r="Z84" s="98">
        <f t="shared" si="138"/>
        <v>0</v>
      </c>
      <c r="AA84" s="99">
        <f>IF($C84="","",'01. PLANILHA DE FISCALIZAÇÂO'!X84)</f>
        <v>0</v>
      </c>
      <c r="AB84" s="98">
        <f t="shared" si="128"/>
        <v>469.42000000000007</v>
      </c>
      <c r="AC84" s="99">
        <f t="shared" si="164"/>
        <v>1.0000000000000002</v>
      </c>
      <c r="AD84" s="98">
        <f t="shared" si="139"/>
        <v>0</v>
      </c>
      <c r="AE84" s="99">
        <f>IF($C84="","",'01. PLANILHA DE FISCALIZAÇÂO'!AD84)</f>
        <v>0</v>
      </c>
      <c r="AF84" s="98">
        <f t="shared" si="124"/>
        <v>469.42000000000007</v>
      </c>
      <c r="AG84" s="99">
        <f t="shared" si="161"/>
        <v>1.0000000000000002</v>
      </c>
      <c r="AH84" s="98">
        <f t="shared" si="140"/>
        <v>0</v>
      </c>
      <c r="AI84" s="99">
        <f>IF($C84="","",'01. PLANILHA DE FISCALIZAÇÂO'!AJ84)</f>
        <v>0</v>
      </c>
      <c r="AJ84" s="98">
        <f t="shared" si="129"/>
        <v>469.42000000000007</v>
      </c>
      <c r="AK84" s="99">
        <f t="shared" si="141"/>
        <v>1.0000000000000002</v>
      </c>
      <c r="AL84" s="98">
        <f t="shared" si="142"/>
        <v>0</v>
      </c>
      <c r="AM84" s="99">
        <f>IF($C84="","",'01. PLANILHA DE FISCALIZAÇÂO'!AP84)</f>
        <v>0</v>
      </c>
      <c r="AN84" s="98">
        <f t="shared" si="130"/>
        <v>469.42000000000007</v>
      </c>
      <c r="AO84" s="99">
        <f t="shared" si="162"/>
        <v>1.0000000000000002</v>
      </c>
      <c r="AP84" s="98">
        <f t="shared" si="143"/>
        <v>0</v>
      </c>
      <c r="AQ84" s="99">
        <f>IF($C84="","",'01. PLANILHA DE FISCALIZAÇÂO'!AV84)</f>
        <v>0</v>
      </c>
      <c r="AR84" s="98">
        <f t="shared" si="131"/>
        <v>469.42000000000007</v>
      </c>
      <c r="AS84" s="99">
        <f t="shared" si="145"/>
        <v>1.0000000000000002</v>
      </c>
    </row>
    <row r="85" spans="1:45" ht="30" customHeight="1">
      <c r="A85" s="135">
        <v>8</v>
      </c>
      <c r="B85" s="182" t="s">
        <v>4754</v>
      </c>
      <c r="C85" s="173" t="s">
        <v>4067</v>
      </c>
      <c r="D85" s="172" t="s">
        <v>4068</v>
      </c>
      <c r="E85" s="174" t="s">
        <v>3943</v>
      </c>
      <c r="F85" s="175">
        <v>152.28</v>
      </c>
      <c r="G85" s="175">
        <v>95.02</v>
      </c>
      <c r="H85" s="175">
        <v>115.87</v>
      </c>
      <c r="I85" s="176">
        <f t="shared" si="133"/>
        <v>14469.64</v>
      </c>
      <c r="J85" s="210"/>
      <c r="K85" s="210"/>
      <c r="L85" s="210"/>
      <c r="M85" s="210"/>
      <c r="N85" s="210"/>
      <c r="O85" s="214">
        <f t="shared" si="156"/>
        <v>152.28</v>
      </c>
      <c r="P85" s="215">
        <f t="shared" si="157"/>
        <v>14469.64</v>
      </c>
      <c r="Q85" s="215">
        <f t="shared" si="158"/>
        <v>17644.68</v>
      </c>
      <c r="R85" s="98">
        <f t="shared" si="125"/>
        <v>12416.258594693983</v>
      </c>
      <c r="S85" s="99">
        <f>IF($C85="","",'01. PLANILHA DE FISCALIZAÇÂO'!L85)</f>
        <v>0.85809035986340942</v>
      </c>
      <c r="T85" s="98">
        <f t="shared" si="134"/>
        <v>12416.258594693983</v>
      </c>
      <c r="U85" s="99">
        <f t="shared" si="135"/>
        <v>0.85809035986340942</v>
      </c>
      <c r="V85" s="98">
        <f t="shared" si="136"/>
        <v>2053.3814053060164</v>
      </c>
      <c r="W85" s="99">
        <f>IF($C85="","",'01. PLANILHA DE FISCALIZAÇÂO'!R85)</f>
        <v>0.14190964013659058</v>
      </c>
      <c r="X85" s="98">
        <f t="shared" si="126"/>
        <v>14469.64</v>
      </c>
      <c r="Y85" s="99">
        <f t="shared" ref="Y85" si="166">IF($D85="","",X85/$I85)</f>
        <v>1</v>
      </c>
      <c r="Z85" s="98">
        <f t="shared" si="138"/>
        <v>0</v>
      </c>
      <c r="AA85" s="99">
        <f>IF($C85="","",'01. PLANILHA DE FISCALIZAÇÂO'!X85)</f>
        <v>0</v>
      </c>
      <c r="AB85" s="98">
        <f t="shared" si="128"/>
        <v>14469.64</v>
      </c>
      <c r="AC85" s="99">
        <f t="shared" si="164"/>
        <v>1</v>
      </c>
      <c r="AD85" s="98">
        <f t="shared" si="139"/>
        <v>0</v>
      </c>
      <c r="AE85" s="99">
        <f>IF($C85="","",'01. PLANILHA DE FISCALIZAÇÂO'!AD85)</f>
        <v>0</v>
      </c>
      <c r="AF85" s="98">
        <f t="shared" si="124"/>
        <v>14469.64</v>
      </c>
      <c r="AG85" s="99">
        <f t="shared" si="161"/>
        <v>1</v>
      </c>
      <c r="AH85" s="98">
        <f t="shared" si="140"/>
        <v>0</v>
      </c>
      <c r="AI85" s="99">
        <f>IF($C85="","",'01. PLANILHA DE FISCALIZAÇÂO'!AJ85)</f>
        <v>0</v>
      </c>
      <c r="AJ85" s="98">
        <f t="shared" si="129"/>
        <v>14469.64</v>
      </c>
      <c r="AK85" s="99">
        <f t="shared" si="141"/>
        <v>1</v>
      </c>
      <c r="AL85" s="98">
        <f t="shared" si="142"/>
        <v>0</v>
      </c>
      <c r="AM85" s="99">
        <f>IF($C85="","",'01. PLANILHA DE FISCALIZAÇÂO'!AP85)</f>
        <v>0</v>
      </c>
      <c r="AN85" s="98">
        <f t="shared" si="130"/>
        <v>14469.64</v>
      </c>
      <c r="AO85" s="99">
        <f t="shared" si="162"/>
        <v>1</v>
      </c>
      <c r="AP85" s="98">
        <f t="shared" si="143"/>
        <v>0</v>
      </c>
      <c r="AQ85" s="99">
        <f>IF($C85="","",'01. PLANILHA DE FISCALIZAÇÂO'!AV85)</f>
        <v>0</v>
      </c>
      <c r="AR85" s="98">
        <f t="shared" si="131"/>
        <v>14469.64</v>
      </c>
      <c r="AS85" s="99">
        <f t="shared" si="145"/>
        <v>1</v>
      </c>
    </row>
    <row r="86" spans="1:45" ht="30" customHeight="1">
      <c r="A86" s="135">
        <v>8</v>
      </c>
      <c r="B86" s="182" t="s">
        <v>4755</v>
      </c>
      <c r="C86" s="173" t="s">
        <v>4069</v>
      </c>
      <c r="D86" s="172" t="s">
        <v>4070</v>
      </c>
      <c r="E86" s="174" t="s">
        <v>3943</v>
      </c>
      <c r="F86" s="175">
        <v>52.81</v>
      </c>
      <c r="G86" s="175">
        <v>796.77</v>
      </c>
      <c r="H86" s="175">
        <v>1143.0899999999999</v>
      </c>
      <c r="I86" s="176">
        <f t="shared" si="133"/>
        <v>42077.42</v>
      </c>
      <c r="J86" s="210"/>
      <c r="K86" s="210"/>
      <c r="L86" s="210"/>
      <c r="M86" s="210"/>
      <c r="N86" s="210"/>
      <c r="O86" s="214">
        <f t="shared" si="156"/>
        <v>52.81</v>
      </c>
      <c r="P86" s="215">
        <f t="shared" si="157"/>
        <v>42077.42</v>
      </c>
      <c r="Q86" s="215">
        <f t="shared" si="158"/>
        <v>60366.58</v>
      </c>
      <c r="R86" s="98">
        <f t="shared" si="125"/>
        <v>0</v>
      </c>
      <c r="S86" s="99">
        <f>IF($C86="","",'01. PLANILHA DE FISCALIZAÇÂO'!L86)</f>
        <v>0</v>
      </c>
      <c r="T86" s="98">
        <f t="shared" si="134"/>
        <v>0</v>
      </c>
      <c r="U86" s="99">
        <f t="shared" si="135"/>
        <v>0</v>
      </c>
      <c r="V86" s="98">
        <f t="shared" si="136"/>
        <v>0</v>
      </c>
      <c r="W86" s="99">
        <f>IF($C86="","",'01. PLANILHA DE FISCALIZAÇÂO'!R86)</f>
        <v>0</v>
      </c>
      <c r="X86" s="98">
        <f t="shared" si="126"/>
        <v>0</v>
      </c>
      <c r="Y86" s="99">
        <f t="shared" ref="Y86" si="167">IF($D86="","",X86/$I86)</f>
        <v>0</v>
      </c>
      <c r="Z86" s="98">
        <f t="shared" si="138"/>
        <v>0</v>
      </c>
      <c r="AA86" s="99">
        <f>IF($C86="","",'01. PLANILHA DE FISCALIZAÇÂO'!X86)</f>
        <v>0</v>
      </c>
      <c r="AB86" s="98">
        <f t="shared" si="128"/>
        <v>0</v>
      </c>
      <c r="AC86" s="99">
        <f t="shared" si="164"/>
        <v>0</v>
      </c>
      <c r="AD86" s="98">
        <f t="shared" si="139"/>
        <v>0</v>
      </c>
      <c r="AE86" s="99">
        <f>IF($C86="","",'01. PLANILHA DE FISCALIZAÇÂO'!AD86)</f>
        <v>0</v>
      </c>
      <c r="AF86" s="98">
        <f t="shared" si="124"/>
        <v>0</v>
      </c>
      <c r="AG86" s="99">
        <f t="shared" si="161"/>
        <v>0</v>
      </c>
      <c r="AH86" s="98">
        <f t="shared" si="140"/>
        <v>0</v>
      </c>
      <c r="AI86" s="99">
        <f>IF($C86="","",'01. PLANILHA DE FISCALIZAÇÂO'!AJ86)</f>
        <v>0</v>
      </c>
      <c r="AJ86" s="98">
        <f t="shared" si="129"/>
        <v>0</v>
      </c>
      <c r="AK86" s="99">
        <f t="shared" si="141"/>
        <v>0</v>
      </c>
      <c r="AL86" s="98">
        <f t="shared" si="142"/>
        <v>0</v>
      </c>
      <c r="AM86" s="99">
        <f>IF($C86="","",'01. PLANILHA DE FISCALIZAÇÂO'!AP86)</f>
        <v>0</v>
      </c>
      <c r="AN86" s="98">
        <f t="shared" si="130"/>
        <v>0</v>
      </c>
      <c r="AO86" s="99">
        <f t="shared" si="162"/>
        <v>0</v>
      </c>
      <c r="AP86" s="98">
        <f t="shared" si="143"/>
        <v>0</v>
      </c>
      <c r="AQ86" s="99">
        <f>IF($C86="","",'01. PLANILHA DE FISCALIZAÇÂO'!AV86)</f>
        <v>0</v>
      </c>
      <c r="AR86" s="98">
        <f t="shared" si="131"/>
        <v>0</v>
      </c>
      <c r="AS86" s="99">
        <f t="shared" si="145"/>
        <v>0</v>
      </c>
    </row>
    <row r="87" spans="1:45" ht="30" customHeight="1">
      <c r="A87" s="135">
        <v>8</v>
      </c>
      <c r="B87" s="182" t="s">
        <v>4756</v>
      </c>
      <c r="C87" s="173" t="s">
        <v>4071</v>
      </c>
      <c r="D87" s="172" t="s">
        <v>4072</v>
      </c>
      <c r="E87" s="174" t="s">
        <v>3943</v>
      </c>
      <c r="F87" s="175">
        <v>0.48</v>
      </c>
      <c r="G87" s="175">
        <v>863.3</v>
      </c>
      <c r="H87" s="175">
        <v>1195.93</v>
      </c>
      <c r="I87" s="176">
        <f t="shared" si="133"/>
        <v>414.38</v>
      </c>
      <c r="J87" s="210"/>
      <c r="K87" s="210"/>
      <c r="L87" s="210"/>
      <c r="M87" s="210"/>
      <c r="N87" s="210"/>
      <c r="O87" s="214">
        <f t="shared" si="156"/>
        <v>0.48</v>
      </c>
      <c r="P87" s="215">
        <f t="shared" si="157"/>
        <v>414.38</v>
      </c>
      <c r="Q87" s="215">
        <f t="shared" si="158"/>
        <v>574.04</v>
      </c>
      <c r="R87" s="98">
        <f t="shared" si="125"/>
        <v>0</v>
      </c>
      <c r="S87" s="99">
        <f>IF($C87="","",'01. PLANILHA DE FISCALIZAÇÂO'!L87)</f>
        <v>0</v>
      </c>
      <c r="T87" s="98">
        <f t="shared" si="134"/>
        <v>0</v>
      </c>
      <c r="U87" s="99">
        <f t="shared" si="135"/>
        <v>0</v>
      </c>
      <c r="V87" s="98">
        <f t="shared" si="136"/>
        <v>0</v>
      </c>
      <c r="W87" s="99">
        <f>IF($C87="","",'01. PLANILHA DE FISCALIZAÇÂO'!R87)</f>
        <v>0</v>
      </c>
      <c r="X87" s="98">
        <f t="shared" si="126"/>
        <v>0</v>
      </c>
      <c r="Y87" s="99">
        <f t="shared" ref="Y87" si="168">IF($D87="","",X87/$I87)</f>
        <v>0</v>
      </c>
      <c r="Z87" s="98">
        <f t="shared" si="138"/>
        <v>0</v>
      </c>
      <c r="AA87" s="99">
        <f>IF($C87="","",'01. PLANILHA DE FISCALIZAÇÂO'!X87)</f>
        <v>0</v>
      </c>
      <c r="AB87" s="98">
        <f t="shared" si="128"/>
        <v>0</v>
      </c>
      <c r="AC87" s="99">
        <f t="shared" si="164"/>
        <v>0</v>
      </c>
      <c r="AD87" s="98">
        <f t="shared" si="139"/>
        <v>0</v>
      </c>
      <c r="AE87" s="99">
        <f>IF($C87="","",'01. PLANILHA DE FISCALIZAÇÂO'!AD87)</f>
        <v>0</v>
      </c>
      <c r="AF87" s="98">
        <f t="shared" si="124"/>
        <v>0</v>
      </c>
      <c r="AG87" s="99">
        <f t="shared" si="161"/>
        <v>0</v>
      </c>
      <c r="AH87" s="98">
        <f t="shared" si="140"/>
        <v>0</v>
      </c>
      <c r="AI87" s="99">
        <f>IF($C87="","",'01. PLANILHA DE FISCALIZAÇÂO'!AJ87)</f>
        <v>0</v>
      </c>
      <c r="AJ87" s="98">
        <f t="shared" si="129"/>
        <v>0</v>
      </c>
      <c r="AK87" s="99">
        <f t="shared" si="141"/>
        <v>0</v>
      </c>
      <c r="AL87" s="98">
        <f t="shared" si="142"/>
        <v>0</v>
      </c>
      <c r="AM87" s="99">
        <f>IF($C87="","",'01. PLANILHA DE FISCALIZAÇÂO'!AP87)</f>
        <v>0</v>
      </c>
      <c r="AN87" s="98">
        <f t="shared" si="130"/>
        <v>0</v>
      </c>
      <c r="AO87" s="99">
        <f t="shared" si="162"/>
        <v>0</v>
      </c>
      <c r="AP87" s="98">
        <f t="shared" si="143"/>
        <v>0</v>
      </c>
      <c r="AQ87" s="99">
        <f>IF($C87="","",'01. PLANILHA DE FISCALIZAÇÂO'!AV87)</f>
        <v>0</v>
      </c>
      <c r="AR87" s="98">
        <f t="shared" si="131"/>
        <v>0</v>
      </c>
      <c r="AS87" s="99">
        <f t="shared" si="145"/>
        <v>0</v>
      </c>
    </row>
    <row r="88" spans="1:45" ht="30" customHeight="1">
      <c r="A88" s="135"/>
      <c r="B88" s="181" t="s">
        <v>4757</v>
      </c>
      <c r="C88" s="178" t="s">
        <v>4758</v>
      </c>
      <c r="D88" s="179"/>
      <c r="E88" s="179"/>
      <c r="F88" s="179"/>
      <c r="G88" s="179"/>
      <c r="H88" s="179"/>
      <c r="I88" s="177">
        <f>SUM(I89:I97)</f>
        <v>69593.02</v>
      </c>
      <c r="J88" s="211"/>
      <c r="K88" s="211"/>
      <c r="L88" s="211"/>
      <c r="M88" s="211"/>
      <c r="N88" s="211"/>
      <c r="O88" s="211"/>
      <c r="P88" s="211"/>
      <c r="Q88" s="212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</row>
    <row r="89" spans="1:45" ht="30" customHeight="1">
      <c r="A89" s="135">
        <v>9</v>
      </c>
      <c r="B89" s="182" t="s">
        <v>4759</v>
      </c>
      <c r="C89" s="173" t="s">
        <v>4079</v>
      </c>
      <c r="D89" s="172" t="s">
        <v>4080</v>
      </c>
      <c r="E89" s="174" t="s">
        <v>3943</v>
      </c>
      <c r="F89" s="175">
        <v>151.16</v>
      </c>
      <c r="G89" s="175">
        <v>117.69</v>
      </c>
      <c r="H89" s="175">
        <v>158.59</v>
      </c>
      <c r="I89" s="176">
        <f t="shared" si="133"/>
        <v>17790.02</v>
      </c>
      <c r="J89" s="210"/>
      <c r="K89" s="210"/>
      <c r="L89" s="210"/>
      <c r="M89" s="210"/>
      <c r="N89" s="210"/>
      <c r="O89" s="214">
        <f t="shared" ref="O89:O97" si="169">IF($E89="","",SUM(F89,J89,L89))</f>
        <v>151.16</v>
      </c>
      <c r="P89" s="215">
        <f t="shared" ref="P89:P97" si="170">IF($E89="","",TRUNC($G89*O89,2))</f>
        <v>17790.02</v>
      </c>
      <c r="Q89" s="215">
        <f t="shared" ref="Q89:Q97" si="171">IF($E89="","",TRUNC($H89*O89,2))</f>
        <v>23972.46</v>
      </c>
      <c r="R89" s="98">
        <f t="shared" si="125"/>
        <v>0</v>
      </c>
      <c r="S89" s="99">
        <f>IF($C89="","",'01. PLANILHA DE FISCALIZAÇÂO'!L89)</f>
        <v>0</v>
      </c>
      <c r="T89" s="98">
        <f t="shared" si="134"/>
        <v>0</v>
      </c>
      <c r="U89" s="99">
        <f t="shared" si="135"/>
        <v>0</v>
      </c>
      <c r="V89" s="98">
        <f t="shared" si="136"/>
        <v>1149.2428241598309</v>
      </c>
      <c r="W89" s="99">
        <f>IF($C89="","",'01. PLANILHA DE FISCALIZAÇÂO'!R89)</f>
        <v>6.4600423392431869E-2</v>
      </c>
      <c r="X89" s="98">
        <f t="shared" si="126"/>
        <v>1149.2428241598309</v>
      </c>
      <c r="Y89" s="99">
        <f t="shared" ref="Y89" si="172">IF($D89="","",X89/$I89)</f>
        <v>6.4600423392431869E-2</v>
      </c>
      <c r="Z89" s="98">
        <f t="shared" si="138"/>
        <v>0</v>
      </c>
      <c r="AA89" s="99">
        <f>IF($C89="","",'01. PLANILHA DE FISCALIZAÇÂO'!X89)</f>
        <v>0</v>
      </c>
      <c r="AB89" s="98">
        <f t="shared" si="128"/>
        <v>1149.2428241598309</v>
      </c>
      <c r="AC89" s="99">
        <f t="shared" ref="AC89:AC101" si="173">IF($D89="","",AB89/$I89)</f>
        <v>6.4600423392431869E-2</v>
      </c>
      <c r="AD89" s="98">
        <f t="shared" si="139"/>
        <v>0</v>
      </c>
      <c r="AE89" s="99">
        <f>IF($C89="","",'01. PLANILHA DE FISCALIZAÇÂO'!AD89)</f>
        <v>0</v>
      </c>
      <c r="AF89" s="98">
        <f t="shared" si="124"/>
        <v>1149.2428241598309</v>
      </c>
      <c r="AG89" s="99">
        <f t="shared" si="161"/>
        <v>6.4600423392431869E-2</v>
      </c>
      <c r="AH89" s="98">
        <f t="shared" si="140"/>
        <v>0</v>
      </c>
      <c r="AI89" s="99">
        <f>IF($C89="","",'01. PLANILHA DE FISCALIZAÇÂO'!AJ89)</f>
        <v>0</v>
      </c>
      <c r="AJ89" s="98">
        <f t="shared" si="129"/>
        <v>1149.2428241598309</v>
      </c>
      <c r="AK89" s="99">
        <f t="shared" si="141"/>
        <v>6.4600423392431869E-2</v>
      </c>
      <c r="AL89" s="98">
        <f t="shared" si="142"/>
        <v>0</v>
      </c>
      <c r="AM89" s="99">
        <f>IF($C89="","",'01. PLANILHA DE FISCALIZAÇÂO'!AP89)</f>
        <v>0</v>
      </c>
      <c r="AN89" s="98">
        <f t="shared" si="130"/>
        <v>1149.2428241598309</v>
      </c>
      <c r="AO89" s="99">
        <f t="shared" si="162"/>
        <v>6.4600423392431869E-2</v>
      </c>
      <c r="AP89" s="98">
        <f t="shared" si="143"/>
        <v>0</v>
      </c>
      <c r="AQ89" s="99">
        <f>IF($C89="","",'01. PLANILHA DE FISCALIZAÇÂO'!AV89)</f>
        <v>0</v>
      </c>
      <c r="AR89" s="98">
        <f t="shared" si="131"/>
        <v>1149.2428241598309</v>
      </c>
      <c r="AS89" s="99">
        <f t="shared" si="145"/>
        <v>6.4600423392431869E-2</v>
      </c>
    </row>
    <row r="90" spans="1:45" ht="30" customHeight="1">
      <c r="A90" s="135">
        <v>9</v>
      </c>
      <c r="B90" s="182" t="s">
        <v>4760</v>
      </c>
      <c r="C90" s="173" t="s">
        <v>4081</v>
      </c>
      <c r="D90" s="172" t="s">
        <v>4082</v>
      </c>
      <c r="E90" s="174" t="s">
        <v>3943</v>
      </c>
      <c r="F90" s="175">
        <v>294.82</v>
      </c>
      <c r="G90" s="175">
        <v>23.51</v>
      </c>
      <c r="H90" s="175">
        <v>31.75</v>
      </c>
      <c r="I90" s="176">
        <f t="shared" si="133"/>
        <v>6931.21</v>
      </c>
      <c r="J90" s="210"/>
      <c r="K90" s="210"/>
      <c r="L90" s="210"/>
      <c r="M90" s="210"/>
      <c r="N90" s="210"/>
      <c r="O90" s="214">
        <f t="shared" si="169"/>
        <v>294.82</v>
      </c>
      <c r="P90" s="215">
        <f t="shared" si="170"/>
        <v>6931.21</v>
      </c>
      <c r="Q90" s="215">
        <f t="shared" si="171"/>
        <v>9360.5300000000007</v>
      </c>
      <c r="R90" s="98">
        <f t="shared" si="125"/>
        <v>0</v>
      </c>
      <c r="S90" s="99">
        <f>IF($C90="","",'01. PLANILHA DE FISCALIZAÇÂO'!L90)</f>
        <v>0</v>
      </c>
      <c r="T90" s="98">
        <f t="shared" si="134"/>
        <v>0</v>
      </c>
      <c r="U90" s="99">
        <f t="shared" si="135"/>
        <v>0</v>
      </c>
      <c r="V90" s="98">
        <f t="shared" si="136"/>
        <v>3696.9431263143611</v>
      </c>
      <c r="W90" s="99">
        <f>IF($C90="","",'01. PLANILHA DE FISCALIZAÇÂO'!R90)</f>
        <v>0.53337629740180448</v>
      </c>
      <c r="X90" s="98">
        <f t="shared" si="126"/>
        <v>3696.9431263143611</v>
      </c>
      <c r="Y90" s="99">
        <f t="shared" ref="Y90" si="174">IF($D90="","",X90/$I90)</f>
        <v>0.53337629740180448</v>
      </c>
      <c r="Z90" s="98">
        <f t="shared" si="138"/>
        <v>0</v>
      </c>
      <c r="AA90" s="99">
        <f>IF($C90="","",'01. PLANILHA DE FISCALIZAÇÂO'!X90)</f>
        <v>0</v>
      </c>
      <c r="AB90" s="98">
        <f t="shared" si="128"/>
        <v>3696.9431263143611</v>
      </c>
      <c r="AC90" s="99">
        <f t="shared" si="173"/>
        <v>0.53337629740180448</v>
      </c>
      <c r="AD90" s="98">
        <f t="shared" si="139"/>
        <v>0</v>
      </c>
      <c r="AE90" s="99">
        <f>IF($C90="","",'01. PLANILHA DE FISCALIZAÇÂO'!AD90)</f>
        <v>0</v>
      </c>
      <c r="AF90" s="98">
        <f t="shared" si="124"/>
        <v>3696.9431263143611</v>
      </c>
      <c r="AG90" s="99">
        <f t="shared" si="161"/>
        <v>0.53337629740180448</v>
      </c>
      <c r="AH90" s="98">
        <f t="shared" si="140"/>
        <v>0</v>
      </c>
      <c r="AI90" s="99">
        <f>IF($C90="","",'01. PLANILHA DE FISCALIZAÇÂO'!AJ90)</f>
        <v>0</v>
      </c>
      <c r="AJ90" s="98">
        <f t="shared" si="129"/>
        <v>3696.9431263143611</v>
      </c>
      <c r="AK90" s="99">
        <f t="shared" si="141"/>
        <v>0.53337629740180448</v>
      </c>
      <c r="AL90" s="98">
        <f t="shared" si="142"/>
        <v>0</v>
      </c>
      <c r="AM90" s="99">
        <f>IF($C90="","",'01. PLANILHA DE FISCALIZAÇÂO'!AP90)</f>
        <v>0</v>
      </c>
      <c r="AN90" s="98">
        <f t="shared" si="130"/>
        <v>3696.9431263143611</v>
      </c>
      <c r="AO90" s="99">
        <f t="shared" si="162"/>
        <v>0.53337629740180448</v>
      </c>
      <c r="AP90" s="98">
        <f t="shared" si="143"/>
        <v>0</v>
      </c>
      <c r="AQ90" s="99">
        <f>IF($C90="","",'01. PLANILHA DE FISCALIZAÇÂO'!AV90)</f>
        <v>0</v>
      </c>
      <c r="AR90" s="98">
        <f t="shared" si="131"/>
        <v>3696.9431263143611</v>
      </c>
      <c r="AS90" s="99">
        <f t="shared" si="145"/>
        <v>0.53337629740180448</v>
      </c>
    </row>
    <row r="91" spans="1:45" ht="30" customHeight="1">
      <c r="A91" s="135">
        <v>9</v>
      </c>
      <c r="B91" s="182" t="s">
        <v>4761</v>
      </c>
      <c r="C91" s="173" t="s">
        <v>4083</v>
      </c>
      <c r="D91" s="172" t="s">
        <v>4084</v>
      </c>
      <c r="E91" s="174" t="s">
        <v>3943</v>
      </c>
      <c r="F91" s="175">
        <v>6.12</v>
      </c>
      <c r="G91" s="175">
        <v>177.86</v>
      </c>
      <c r="H91" s="175">
        <v>248.42</v>
      </c>
      <c r="I91" s="176">
        <f t="shared" si="133"/>
        <v>1088.5</v>
      </c>
      <c r="J91" s="210"/>
      <c r="K91" s="210"/>
      <c r="L91" s="210"/>
      <c r="M91" s="210"/>
      <c r="N91" s="210"/>
      <c r="O91" s="214">
        <f t="shared" si="169"/>
        <v>6.12</v>
      </c>
      <c r="P91" s="215">
        <f t="shared" si="170"/>
        <v>1088.5</v>
      </c>
      <c r="Q91" s="215">
        <f t="shared" si="171"/>
        <v>1520.33</v>
      </c>
      <c r="R91" s="98">
        <f t="shared" si="125"/>
        <v>0</v>
      </c>
      <c r="S91" s="99">
        <f>IF($C91="","",'01. PLANILHA DE FISCALIZAÇÂO'!L91)</f>
        <v>0</v>
      </c>
      <c r="T91" s="98">
        <f t="shared" si="134"/>
        <v>0</v>
      </c>
      <c r="U91" s="99">
        <f t="shared" si="135"/>
        <v>0</v>
      </c>
      <c r="V91" s="98">
        <f t="shared" si="136"/>
        <v>0</v>
      </c>
      <c r="W91" s="99">
        <f>IF($C91="","",'01. PLANILHA DE FISCALIZAÇÂO'!R91)</f>
        <v>0</v>
      </c>
      <c r="X91" s="98">
        <f t="shared" si="126"/>
        <v>0</v>
      </c>
      <c r="Y91" s="99">
        <f t="shared" ref="Y91" si="175">IF($D91="","",X91/$I91)</f>
        <v>0</v>
      </c>
      <c r="Z91" s="98">
        <f t="shared" si="138"/>
        <v>0</v>
      </c>
      <c r="AA91" s="99">
        <f>IF($C91="","",'01. PLANILHA DE FISCALIZAÇÂO'!X91)</f>
        <v>0</v>
      </c>
      <c r="AB91" s="98">
        <f t="shared" si="128"/>
        <v>0</v>
      </c>
      <c r="AC91" s="99">
        <f t="shared" si="173"/>
        <v>0</v>
      </c>
      <c r="AD91" s="98">
        <f t="shared" si="139"/>
        <v>0</v>
      </c>
      <c r="AE91" s="99">
        <f>IF($C91="","",'01. PLANILHA DE FISCALIZAÇÂO'!AD91)</f>
        <v>0</v>
      </c>
      <c r="AF91" s="98">
        <f t="shared" si="124"/>
        <v>0</v>
      </c>
      <c r="AG91" s="99">
        <f t="shared" si="161"/>
        <v>0</v>
      </c>
      <c r="AH91" s="98">
        <f t="shared" si="140"/>
        <v>0</v>
      </c>
      <c r="AI91" s="99">
        <f>IF($C91="","",'01. PLANILHA DE FISCALIZAÇÂO'!AJ91)</f>
        <v>0</v>
      </c>
      <c r="AJ91" s="98">
        <f t="shared" si="129"/>
        <v>0</v>
      </c>
      <c r="AK91" s="99">
        <f t="shared" si="141"/>
        <v>0</v>
      </c>
      <c r="AL91" s="98">
        <f t="shared" si="142"/>
        <v>0</v>
      </c>
      <c r="AM91" s="99">
        <f>IF($C91="","",'01. PLANILHA DE FISCALIZAÇÂO'!AP91)</f>
        <v>0</v>
      </c>
      <c r="AN91" s="98">
        <f t="shared" si="130"/>
        <v>0</v>
      </c>
      <c r="AO91" s="99">
        <f t="shared" si="162"/>
        <v>0</v>
      </c>
      <c r="AP91" s="98">
        <f t="shared" si="143"/>
        <v>0</v>
      </c>
      <c r="AQ91" s="99">
        <f>IF($C91="","",'01. PLANILHA DE FISCALIZAÇÂO'!AV91)</f>
        <v>0</v>
      </c>
      <c r="AR91" s="98">
        <f t="shared" si="131"/>
        <v>0</v>
      </c>
      <c r="AS91" s="99">
        <f t="shared" si="145"/>
        <v>0</v>
      </c>
    </row>
    <row r="92" spans="1:45" ht="30" customHeight="1">
      <c r="A92" s="135">
        <v>9</v>
      </c>
      <c r="B92" s="182" t="s">
        <v>4762</v>
      </c>
      <c r="C92" s="173" t="s">
        <v>4085</v>
      </c>
      <c r="D92" s="172" t="s">
        <v>4086</v>
      </c>
      <c r="E92" s="174" t="s">
        <v>3943</v>
      </c>
      <c r="F92" s="175">
        <v>42.89</v>
      </c>
      <c r="G92" s="175">
        <v>161.44</v>
      </c>
      <c r="H92" s="175">
        <v>228.57</v>
      </c>
      <c r="I92" s="176">
        <f t="shared" si="133"/>
        <v>6924.16</v>
      </c>
      <c r="J92" s="210"/>
      <c r="K92" s="210"/>
      <c r="L92" s="210"/>
      <c r="M92" s="210"/>
      <c r="N92" s="210"/>
      <c r="O92" s="214">
        <f t="shared" si="169"/>
        <v>42.89</v>
      </c>
      <c r="P92" s="215">
        <f t="shared" si="170"/>
        <v>6924.16</v>
      </c>
      <c r="Q92" s="215">
        <f t="shared" si="171"/>
        <v>9803.36</v>
      </c>
      <c r="R92" s="98">
        <f t="shared" si="125"/>
        <v>0</v>
      </c>
      <c r="S92" s="99">
        <f>IF($C92="","",'01. PLANILHA DE FISCALIZAÇÂO'!L92)</f>
        <v>0</v>
      </c>
      <c r="T92" s="98">
        <f t="shared" si="134"/>
        <v>0</v>
      </c>
      <c r="U92" s="99">
        <f t="shared" si="135"/>
        <v>0</v>
      </c>
      <c r="V92" s="98">
        <f t="shared" si="136"/>
        <v>0</v>
      </c>
      <c r="W92" s="99">
        <f>IF($C92="","",'01. PLANILHA DE FISCALIZAÇÂO'!R92)</f>
        <v>0</v>
      </c>
      <c r="X92" s="98">
        <f t="shared" si="126"/>
        <v>0</v>
      </c>
      <c r="Y92" s="99">
        <f t="shared" ref="Y92" si="176">IF($D92="","",X92/$I92)</f>
        <v>0</v>
      </c>
      <c r="Z92" s="98">
        <f t="shared" si="138"/>
        <v>0</v>
      </c>
      <c r="AA92" s="99">
        <f>IF($C92="","",'01. PLANILHA DE FISCALIZAÇÂO'!X92)</f>
        <v>0</v>
      </c>
      <c r="AB92" s="98">
        <f t="shared" si="128"/>
        <v>0</v>
      </c>
      <c r="AC92" s="99">
        <f t="shared" si="173"/>
        <v>0</v>
      </c>
      <c r="AD92" s="98">
        <f t="shared" si="139"/>
        <v>0</v>
      </c>
      <c r="AE92" s="99">
        <f>IF($C92="","",'01. PLANILHA DE FISCALIZAÇÂO'!AD92)</f>
        <v>0</v>
      </c>
      <c r="AF92" s="98">
        <f t="shared" si="124"/>
        <v>0</v>
      </c>
      <c r="AG92" s="99">
        <f t="shared" si="161"/>
        <v>0</v>
      </c>
      <c r="AH92" s="98">
        <f t="shared" si="140"/>
        <v>0</v>
      </c>
      <c r="AI92" s="99">
        <f>IF($C92="","",'01. PLANILHA DE FISCALIZAÇÂO'!AJ92)</f>
        <v>0</v>
      </c>
      <c r="AJ92" s="98">
        <f t="shared" si="129"/>
        <v>0</v>
      </c>
      <c r="AK92" s="99">
        <f t="shared" si="141"/>
        <v>0</v>
      </c>
      <c r="AL92" s="98">
        <f t="shared" si="142"/>
        <v>0</v>
      </c>
      <c r="AM92" s="99">
        <f>IF($C92="","",'01. PLANILHA DE FISCALIZAÇÂO'!AP92)</f>
        <v>0</v>
      </c>
      <c r="AN92" s="98">
        <f t="shared" si="130"/>
        <v>0</v>
      </c>
      <c r="AO92" s="99">
        <f t="shared" si="162"/>
        <v>0</v>
      </c>
      <c r="AP92" s="98">
        <f t="shared" si="143"/>
        <v>0</v>
      </c>
      <c r="AQ92" s="99">
        <f>IF($C92="","",'01. PLANILHA DE FISCALIZAÇÂO'!AV92)</f>
        <v>0</v>
      </c>
      <c r="AR92" s="98">
        <f t="shared" si="131"/>
        <v>0</v>
      </c>
      <c r="AS92" s="99">
        <f t="shared" si="145"/>
        <v>0</v>
      </c>
    </row>
    <row r="93" spans="1:45" ht="30" customHeight="1">
      <c r="A93" s="135">
        <v>9</v>
      </c>
      <c r="B93" s="182" t="s">
        <v>4763</v>
      </c>
      <c r="C93" s="173" t="s">
        <v>4087</v>
      </c>
      <c r="D93" s="172" t="s">
        <v>4088</v>
      </c>
      <c r="E93" s="174" t="s">
        <v>3943</v>
      </c>
      <c r="F93" s="175">
        <v>106.94</v>
      </c>
      <c r="G93" s="175">
        <v>148.72</v>
      </c>
      <c r="H93" s="175">
        <v>213.89</v>
      </c>
      <c r="I93" s="176">
        <f t="shared" si="133"/>
        <v>15904.11</v>
      </c>
      <c r="J93" s="210"/>
      <c r="K93" s="210"/>
      <c r="L93" s="210"/>
      <c r="M93" s="210"/>
      <c r="N93" s="210"/>
      <c r="O93" s="214">
        <f t="shared" si="169"/>
        <v>106.94</v>
      </c>
      <c r="P93" s="215">
        <f t="shared" si="170"/>
        <v>15904.11</v>
      </c>
      <c r="Q93" s="215">
        <f t="shared" si="171"/>
        <v>22873.39</v>
      </c>
      <c r="R93" s="98">
        <f t="shared" si="125"/>
        <v>0</v>
      </c>
      <c r="S93" s="99">
        <f>IF($C93="","",'01. PLANILHA DE FISCALIZAÇÂO'!L93)</f>
        <v>0</v>
      </c>
      <c r="T93" s="98">
        <f t="shared" si="134"/>
        <v>0</v>
      </c>
      <c r="U93" s="99">
        <f t="shared" si="135"/>
        <v>0</v>
      </c>
      <c r="V93" s="98">
        <f t="shared" si="136"/>
        <v>4237.0309884047128</v>
      </c>
      <c r="W93" s="99">
        <f>IF($C93="","",'01. PLANILHA DE FISCALIZAÇÂO'!R93)</f>
        <v>0.26641107162895078</v>
      </c>
      <c r="X93" s="98">
        <f t="shared" si="126"/>
        <v>4237.0309884047128</v>
      </c>
      <c r="Y93" s="99">
        <f t="shared" ref="Y93" si="177">IF($D93="","",X93/$I93)</f>
        <v>0.26641107162895078</v>
      </c>
      <c r="Z93" s="98">
        <f t="shared" si="138"/>
        <v>0</v>
      </c>
      <c r="AA93" s="99">
        <f>IF($C93="","",'01. PLANILHA DE FISCALIZAÇÂO'!X93)</f>
        <v>0</v>
      </c>
      <c r="AB93" s="98">
        <f t="shared" si="128"/>
        <v>4237.0309884047128</v>
      </c>
      <c r="AC93" s="99">
        <f t="shared" si="173"/>
        <v>0.26641107162895078</v>
      </c>
      <c r="AD93" s="98">
        <f t="shared" si="139"/>
        <v>0</v>
      </c>
      <c r="AE93" s="99">
        <f>IF($C93="","",'01. PLANILHA DE FISCALIZAÇÂO'!AD93)</f>
        <v>0</v>
      </c>
      <c r="AF93" s="98">
        <f t="shared" si="124"/>
        <v>4237.0309884047128</v>
      </c>
      <c r="AG93" s="99">
        <f t="shared" si="161"/>
        <v>0.26641107162895078</v>
      </c>
      <c r="AH93" s="98">
        <f t="shared" si="140"/>
        <v>0</v>
      </c>
      <c r="AI93" s="99">
        <f>IF($C93="","",'01. PLANILHA DE FISCALIZAÇÂO'!AJ93)</f>
        <v>0</v>
      </c>
      <c r="AJ93" s="98">
        <f t="shared" si="129"/>
        <v>4237.0309884047128</v>
      </c>
      <c r="AK93" s="99">
        <f t="shared" si="141"/>
        <v>0.26641107162895078</v>
      </c>
      <c r="AL93" s="98">
        <f t="shared" si="142"/>
        <v>0</v>
      </c>
      <c r="AM93" s="99">
        <f>IF($C93="","",'01. PLANILHA DE FISCALIZAÇÂO'!AP93)</f>
        <v>0</v>
      </c>
      <c r="AN93" s="98">
        <f t="shared" si="130"/>
        <v>4237.0309884047128</v>
      </c>
      <c r="AO93" s="99">
        <f t="shared" si="162"/>
        <v>0.26641107162895078</v>
      </c>
      <c r="AP93" s="98">
        <f t="shared" si="143"/>
        <v>0</v>
      </c>
      <c r="AQ93" s="99">
        <f>IF($C93="","",'01. PLANILHA DE FISCALIZAÇÂO'!AV93)</f>
        <v>0</v>
      </c>
      <c r="AR93" s="98">
        <f t="shared" si="131"/>
        <v>4237.0309884047128</v>
      </c>
      <c r="AS93" s="99">
        <f t="shared" si="145"/>
        <v>0.26641107162895078</v>
      </c>
    </row>
    <row r="94" spans="1:45" ht="30" customHeight="1">
      <c r="A94" s="135">
        <v>9</v>
      </c>
      <c r="B94" s="182" t="s">
        <v>4764</v>
      </c>
      <c r="C94" s="173" t="s">
        <v>4089</v>
      </c>
      <c r="D94" s="172" t="s">
        <v>4090</v>
      </c>
      <c r="E94" s="174" t="s">
        <v>3943</v>
      </c>
      <c r="F94" s="175">
        <v>155.94999999999999</v>
      </c>
      <c r="G94" s="175">
        <v>51.45</v>
      </c>
      <c r="H94" s="175">
        <v>68.540000000000006</v>
      </c>
      <c r="I94" s="176">
        <f t="shared" si="133"/>
        <v>8023.62</v>
      </c>
      <c r="J94" s="210"/>
      <c r="K94" s="210"/>
      <c r="L94" s="210"/>
      <c r="M94" s="210"/>
      <c r="N94" s="210"/>
      <c r="O94" s="214">
        <f t="shared" si="169"/>
        <v>155.94999999999999</v>
      </c>
      <c r="P94" s="215">
        <f t="shared" si="170"/>
        <v>8023.62</v>
      </c>
      <c r="Q94" s="215">
        <f t="shared" si="171"/>
        <v>10688.81</v>
      </c>
      <c r="R94" s="98">
        <f t="shared" si="125"/>
        <v>0</v>
      </c>
      <c r="S94" s="99">
        <f>IF($C94="","",'01. PLANILHA DE FISCALIZAÇÂO'!L94)</f>
        <v>0</v>
      </c>
      <c r="T94" s="98">
        <f t="shared" si="134"/>
        <v>0</v>
      </c>
      <c r="U94" s="99">
        <f t="shared" si="135"/>
        <v>0</v>
      </c>
      <c r="V94" s="98">
        <f t="shared" si="136"/>
        <v>8023.62</v>
      </c>
      <c r="W94" s="99">
        <f>IF($C94="","",'01. PLANILHA DE FISCALIZAÇÂO'!R94)</f>
        <v>1</v>
      </c>
      <c r="X94" s="98">
        <f t="shared" si="126"/>
        <v>8023.62</v>
      </c>
      <c r="Y94" s="99">
        <f t="shared" ref="Y94" si="178">IF($D94="","",X94/$I94)</f>
        <v>1</v>
      </c>
      <c r="Z94" s="98">
        <f t="shared" si="138"/>
        <v>0</v>
      </c>
      <c r="AA94" s="99">
        <f>IF($C94="","",'01. PLANILHA DE FISCALIZAÇÂO'!X94)</f>
        <v>0</v>
      </c>
      <c r="AB94" s="98">
        <f t="shared" si="128"/>
        <v>8023.62</v>
      </c>
      <c r="AC94" s="99">
        <f t="shared" si="173"/>
        <v>1</v>
      </c>
      <c r="AD94" s="98">
        <f t="shared" si="139"/>
        <v>0</v>
      </c>
      <c r="AE94" s="99">
        <f>IF($C94="","",'01. PLANILHA DE FISCALIZAÇÂO'!AD94)</f>
        <v>0</v>
      </c>
      <c r="AF94" s="98">
        <f t="shared" si="124"/>
        <v>8023.62</v>
      </c>
      <c r="AG94" s="99">
        <f t="shared" si="161"/>
        <v>1</v>
      </c>
      <c r="AH94" s="98">
        <f t="shared" si="140"/>
        <v>0</v>
      </c>
      <c r="AI94" s="99">
        <f>IF($C94="","",'01. PLANILHA DE FISCALIZAÇÂO'!AJ94)</f>
        <v>0</v>
      </c>
      <c r="AJ94" s="98">
        <f t="shared" si="129"/>
        <v>8023.62</v>
      </c>
      <c r="AK94" s="99">
        <f t="shared" si="141"/>
        <v>1</v>
      </c>
      <c r="AL94" s="98">
        <f t="shared" si="142"/>
        <v>0</v>
      </c>
      <c r="AM94" s="99">
        <f>IF($C94="","",'01. PLANILHA DE FISCALIZAÇÂO'!AP94)</f>
        <v>0</v>
      </c>
      <c r="AN94" s="98">
        <f t="shared" si="130"/>
        <v>8023.62</v>
      </c>
      <c r="AO94" s="99">
        <f t="shared" si="162"/>
        <v>1</v>
      </c>
      <c r="AP94" s="98">
        <f t="shared" si="143"/>
        <v>0</v>
      </c>
      <c r="AQ94" s="99">
        <f>IF($C94="","",'01. PLANILHA DE FISCALIZAÇÂO'!AV94)</f>
        <v>0</v>
      </c>
      <c r="AR94" s="98">
        <f t="shared" si="131"/>
        <v>8023.62</v>
      </c>
      <c r="AS94" s="99">
        <f t="shared" si="145"/>
        <v>1</v>
      </c>
    </row>
    <row r="95" spans="1:45" ht="30" customHeight="1">
      <c r="A95" s="135">
        <v>9</v>
      </c>
      <c r="B95" s="182" t="s">
        <v>4765</v>
      </c>
      <c r="C95" s="173" t="s">
        <v>4091</v>
      </c>
      <c r="D95" s="172" t="s">
        <v>4092</v>
      </c>
      <c r="E95" s="174" t="s">
        <v>3943</v>
      </c>
      <c r="F95" s="175">
        <v>64.48</v>
      </c>
      <c r="G95" s="175">
        <v>105.47</v>
      </c>
      <c r="H95" s="175">
        <v>147.38999999999999</v>
      </c>
      <c r="I95" s="176">
        <f t="shared" si="133"/>
        <v>6800.7</v>
      </c>
      <c r="J95" s="210"/>
      <c r="K95" s="210"/>
      <c r="L95" s="210"/>
      <c r="M95" s="210"/>
      <c r="N95" s="210"/>
      <c r="O95" s="214">
        <f t="shared" si="169"/>
        <v>64.48</v>
      </c>
      <c r="P95" s="215">
        <f t="shared" si="170"/>
        <v>6800.7</v>
      </c>
      <c r="Q95" s="215">
        <f t="shared" si="171"/>
        <v>9503.7000000000007</v>
      </c>
      <c r="R95" s="98">
        <f t="shared" si="125"/>
        <v>0</v>
      </c>
      <c r="S95" s="99">
        <f>IF($C95="","",'01. PLANILHA DE FISCALIZAÇÂO'!L95)</f>
        <v>0</v>
      </c>
      <c r="T95" s="98">
        <f t="shared" si="134"/>
        <v>0</v>
      </c>
      <c r="U95" s="99">
        <f t="shared" si="135"/>
        <v>0</v>
      </c>
      <c r="V95" s="98">
        <f t="shared" si="136"/>
        <v>0</v>
      </c>
      <c r="W95" s="99">
        <f>IF($C95="","",'01. PLANILHA DE FISCALIZAÇÂO'!R95)</f>
        <v>0</v>
      </c>
      <c r="X95" s="98">
        <f t="shared" si="126"/>
        <v>0</v>
      </c>
      <c r="Y95" s="99">
        <f t="shared" ref="Y95" si="179">IF($D95="","",X95/$I95)</f>
        <v>0</v>
      </c>
      <c r="Z95" s="98">
        <f t="shared" si="138"/>
        <v>0</v>
      </c>
      <c r="AA95" s="99">
        <f>IF($C95="","",'01. PLANILHA DE FISCALIZAÇÂO'!X95)</f>
        <v>0</v>
      </c>
      <c r="AB95" s="98">
        <f t="shared" si="128"/>
        <v>0</v>
      </c>
      <c r="AC95" s="99">
        <f t="shared" si="173"/>
        <v>0</v>
      </c>
      <c r="AD95" s="98">
        <f t="shared" si="139"/>
        <v>0</v>
      </c>
      <c r="AE95" s="99">
        <f>IF($C95="","",'01. PLANILHA DE FISCALIZAÇÂO'!AD95)</f>
        <v>0</v>
      </c>
      <c r="AF95" s="98">
        <f t="shared" si="124"/>
        <v>0</v>
      </c>
      <c r="AG95" s="99">
        <f t="shared" si="161"/>
        <v>0</v>
      </c>
      <c r="AH95" s="98">
        <f t="shared" si="140"/>
        <v>0</v>
      </c>
      <c r="AI95" s="99">
        <f>IF($C95="","",'01. PLANILHA DE FISCALIZAÇÂO'!AJ95)</f>
        <v>0</v>
      </c>
      <c r="AJ95" s="98">
        <f t="shared" si="129"/>
        <v>0</v>
      </c>
      <c r="AK95" s="99">
        <f t="shared" si="141"/>
        <v>0</v>
      </c>
      <c r="AL95" s="98">
        <f t="shared" si="142"/>
        <v>0</v>
      </c>
      <c r="AM95" s="99">
        <f>IF($C95="","",'01. PLANILHA DE FISCALIZAÇÂO'!AP95)</f>
        <v>0</v>
      </c>
      <c r="AN95" s="98">
        <f t="shared" si="130"/>
        <v>0</v>
      </c>
      <c r="AO95" s="99">
        <f t="shared" si="162"/>
        <v>0</v>
      </c>
      <c r="AP95" s="98">
        <f t="shared" si="143"/>
        <v>0</v>
      </c>
      <c r="AQ95" s="99">
        <f>IF($C95="","",'01. PLANILHA DE FISCALIZAÇÂO'!AV95)</f>
        <v>0</v>
      </c>
      <c r="AR95" s="98">
        <f t="shared" si="131"/>
        <v>0</v>
      </c>
      <c r="AS95" s="99">
        <f t="shared" si="145"/>
        <v>0</v>
      </c>
    </row>
    <row r="96" spans="1:45" ht="30" customHeight="1">
      <c r="A96" s="135">
        <v>9</v>
      </c>
      <c r="B96" s="182" t="s">
        <v>4766</v>
      </c>
      <c r="C96" s="173" t="s">
        <v>4093</v>
      </c>
      <c r="D96" s="172" t="s">
        <v>4094</v>
      </c>
      <c r="E96" s="174" t="s">
        <v>3940</v>
      </c>
      <c r="F96" s="175">
        <v>165.5</v>
      </c>
      <c r="G96" s="175">
        <v>29.28</v>
      </c>
      <c r="H96" s="175">
        <v>37.28</v>
      </c>
      <c r="I96" s="176">
        <f t="shared" si="133"/>
        <v>4845.84</v>
      </c>
      <c r="J96" s="210"/>
      <c r="K96" s="210"/>
      <c r="L96" s="210"/>
      <c r="M96" s="210"/>
      <c r="N96" s="210"/>
      <c r="O96" s="214">
        <f t="shared" si="169"/>
        <v>165.5</v>
      </c>
      <c r="P96" s="215">
        <f t="shared" si="170"/>
        <v>4845.84</v>
      </c>
      <c r="Q96" s="215">
        <f t="shared" si="171"/>
        <v>6169.84</v>
      </c>
      <c r="R96" s="98">
        <f t="shared" si="125"/>
        <v>0</v>
      </c>
      <c r="S96" s="99">
        <f>IF($C96="","",'01. PLANILHA DE FISCALIZAÇÂO'!L96)</f>
        <v>0</v>
      </c>
      <c r="T96" s="98">
        <f t="shared" si="134"/>
        <v>0</v>
      </c>
      <c r="U96" s="99">
        <f t="shared" si="135"/>
        <v>0</v>
      </c>
      <c r="V96" s="98">
        <f t="shared" si="136"/>
        <v>0</v>
      </c>
      <c r="W96" s="99">
        <f>IF($C96="","",'01. PLANILHA DE FISCALIZAÇÂO'!R96)</f>
        <v>0</v>
      </c>
      <c r="X96" s="98">
        <f t="shared" si="126"/>
        <v>0</v>
      </c>
      <c r="Y96" s="99">
        <f t="shared" ref="Y96" si="180">IF($D96="","",X96/$I96)</f>
        <v>0</v>
      </c>
      <c r="Z96" s="98">
        <f t="shared" si="138"/>
        <v>0</v>
      </c>
      <c r="AA96" s="99">
        <f>IF($C96="","",'01. PLANILHA DE FISCALIZAÇÂO'!X96)</f>
        <v>0</v>
      </c>
      <c r="AB96" s="98">
        <f t="shared" si="128"/>
        <v>0</v>
      </c>
      <c r="AC96" s="99">
        <f t="shared" si="173"/>
        <v>0</v>
      </c>
      <c r="AD96" s="98">
        <f t="shared" si="139"/>
        <v>0</v>
      </c>
      <c r="AE96" s="99">
        <f>IF($C96="","",'01. PLANILHA DE FISCALIZAÇÂO'!AD96)</f>
        <v>0</v>
      </c>
      <c r="AF96" s="98">
        <f t="shared" si="124"/>
        <v>0</v>
      </c>
      <c r="AG96" s="99">
        <f t="shared" si="161"/>
        <v>0</v>
      </c>
      <c r="AH96" s="98">
        <f t="shared" si="140"/>
        <v>0</v>
      </c>
      <c r="AI96" s="99">
        <f>IF($C96="","",'01. PLANILHA DE FISCALIZAÇÂO'!AJ96)</f>
        <v>0</v>
      </c>
      <c r="AJ96" s="98">
        <f t="shared" si="129"/>
        <v>0</v>
      </c>
      <c r="AK96" s="99">
        <f t="shared" si="141"/>
        <v>0</v>
      </c>
      <c r="AL96" s="98">
        <f t="shared" si="142"/>
        <v>0</v>
      </c>
      <c r="AM96" s="99">
        <f>IF($C96="","",'01. PLANILHA DE FISCALIZAÇÂO'!AP96)</f>
        <v>0</v>
      </c>
      <c r="AN96" s="98">
        <f t="shared" si="130"/>
        <v>0</v>
      </c>
      <c r="AO96" s="99">
        <f t="shared" si="162"/>
        <v>0</v>
      </c>
      <c r="AP96" s="98">
        <f t="shared" si="143"/>
        <v>0</v>
      </c>
      <c r="AQ96" s="99">
        <f>IF($C96="","",'01. PLANILHA DE FISCALIZAÇÂO'!AV96)</f>
        <v>0</v>
      </c>
      <c r="AR96" s="98">
        <f t="shared" si="131"/>
        <v>0</v>
      </c>
      <c r="AS96" s="99">
        <f t="shared" si="145"/>
        <v>0</v>
      </c>
    </row>
    <row r="97" spans="1:45" ht="30" customHeight="1">
      <c r="A97" s="135">
        <v>9</v>
      </c>
      <c r="B97" s="182" t="s">
        <v>4767</v>
      </c>
      <c r="C97" s="173" t="s">
        <v>4095</v>
      </c>
      <c r="D97" s="172" t="s">
        <v>4096</v>
      </c>
      <c r="E97" s="174" t="s">
        <v>3937</v>
      </c>
      <c r="F97" s="175">
        <v>12.15</v>
      </c>
      <c r="G97" s="175">
        <v>105.75</v>
      </c>
      <c r="H97" s="175">
        <v>149.29</v>
      </c>
      <c r="I97" s="176">
        <f t="shared" si="133"/>
        <v>1284.8599999999999</v>
      </c>
      <c r="J97" s="210"/>
      <c r="K97" s="210"/>
      <c r="L97" s="210"/>
      <c r="M97" s="210"/>
      <c r="N97" s="210"/>
      <c r="O97" s="214">
        <f t="shared" si="169"/>
        <v>12.15</v>
      </c>
      <c r="P97" s="215">
        <f t="shared" si="170"/>
        <v>1284.8599999999999</v>
      </c>
      <c r="Q97" s="215">
        <f t="shared" si="171"/>
        <v>1813.87</v>
      </c>
      <c r="R97" s="98">
        <f t="shared" si="125"/>
        <v>0</v>
      </c>
      <c r="S97" s="99">
        <f>IF($C97="","",'01. PLANILHA DE FISCALIZAÇÂO'!L97)</f>
        <v>0</v>
      </c>
      <c r="T97" s="98">
        <f t="shared" si="134"/>
        <v>0</v>
      </c>
      <c r="U97" s="99">
        <f t="shared" si="135"/>
        <v>0</v>
      </c>
      <c r="V97" s="98">
        <f t="shared" si="136"/>
        <v>0</v>
      </c>
      <c r="W97" s="99">
        <f>IF($C97="","",'01. PLANILHA DE FISCALIZAÇÂO'!R97)</f>
        <v>0</v>
      </c>
      <c r="X97" s="98">
        <f t="shared" si="126"/>
        <v>0</v>
      </c>
      <c r="Y97" s="99">
        <f t="shared" ref="Y97" si="181">IF($D97="","",X97/$I97)</f>
        <v>0</v>
      </c>
      <c r="Z97" s="98">
        <f t="shared" si="138"/>
        <v>0</v>
      </c>
      <c r="AA97" s="99">
        <f>IF($C97="","",'01. PLANILHA DE FISCALIZAÇÂO'!X97)</f>
        <v>0</v>
      </c>
      <c r="AB97" s="98">
        <f t="shared" si="128"/>
        <v>0</v>
      </c>
      <c r="AC97" s="99">
        <f t="shared" si="173"/>
        <v>0</v>
      </c>
      <c r="AD97" s="98">
        <f t="shared" si="139"/>
        <v>0</v>
      </c>
      <c r="AE97" s="99">
        <f>IF($C97="","",'01. PLANILHA DE FISCALIZAÇÂO'!AD97)</f>
        <v>0</v>
      </c>
      <c r="AF97" s="98">
        <f t="shared" si="124"/>
        <v>0</v>
      </c>
      <c r="AG97" s="99">
        <f t="shared" si="161"/>
        <v>0</v>
      </c>
      <c r="AH97" s="98">
        <f t="shared" si="140"/>
        <v>0</v>
      </c>
      <c r="AI97" s="99">
        <f>IF($C97="","",'01. PLANILHA DE FISCALIZAÇÂO'!AJ97)</f>
        <v>0</v>
      </c>
      <c r="AJ97" s="98">
        <f t="shared" si="129"/>
        <v>0</v>
      </c>
      <c r="AK97" s="99">
        <f t="shared" si="141"/>
        <v>0</v>
      </c>
      <c r="AL97" s="98">
        <f t="shared" si="142"/>
        <v>0</v>
      </c>
      <c r="AM97" s="99">
        <f>IF($C97="","",'01. PLANILHA DE FISCALIZAÇÂO'!AP97)</f>
        <v>0</v>
      </c>
      <c r="AN97" s="98">
        <f t="shared" si="130"/>
        <v>0</v>
      </c>
      <c r="AO97" s="99">
        <f t="shared" si="162"/>
        <v>0</v>
      </c>
      <c r="AP97" s="98">
        <f t="shared" si="143"/>
        <v>0</v>
      </c>
      <c r="AQ97" s="99">
        <f>IF($C97="","",'01. PLANILHA DE FISCALIZAÇÂO'!AV97)</f>
        <v>0</v>
      </c>
      <c r="AR97" s="98">
        <f t="shared" si="131"/>
        <v>0</v>
      </c>
      <c r="AS97" s="99">
        <f t="shared" si="145"/>
        <v>0</v>
      </c>
    </row>
    <row r="98" spans="1:45" ht="30" customHeight="1">
      <c r="A98" s="135"/>
      <c r="B98" s="181" t="s">
        <v>4768</v>
      </c>
      <c r="C98" s="178" t="s">
        <v>4769</v>
      </c>
      <c r="D98" s="179"/>
      <c r="E98" s="179"/>
      <c r="F98" s="179"/>
      <c r="G98" s="179"/>
      <c r="H98" s="179"/>
      <c r="I98" s="177">
        <f>SUM(I99:I101)</f>
        <v>15427.25</v>
      </c>
      <c r="J98" s="211"/>
      <c r="K98" s="211"/>
      <c r="L98" s="211"/>
      <c r="M98" s="211"/>
      <c r="N98" s="211"/>
      <c r="O98" s="211"/>
      <c r="P98" s="211"/>
      <c r="Q98" s="212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</row>
    <row r="99" spans="1:45" ht="30" customHeight="1">
      <c r="A99" s="135">
        <v>10</v>
      </c>
      <c r="B99" s="182" t="s">
        <v>4770</v>
      </c>
      <c r="C99" s="173" t="s">
        <v>4073</v>
      </c>
      <c r="D99" s="172" t="s">
        <v>4074</v>
      </c>
      <c r="E99" s="174" t="s">
        <v>3940</v>
      </c>
      <c r="F99" s="175">
        <v>93.12</v>
      </c>
      <c r="G99" s="175">
        <v>86.72</v>
      </c>
      <c r="H99" s="175">
        <v>120.05</v>
      </c>
      <c r="I99" s="176">
        <f t="shared" si="133"/>
        <v>8075.36</v>
      </c>
      <c r="J99" s="210"/>
      <c r="K99" s="210"/>
      <c r="L99" s="210"/>
      <c r="M99" s="210"/>
      <c r="N99" s="210"/>
      <c r="O99" s="214">
        <f t="shared" ref="O99:O101" si="182">IF($E99="","",SUM(F99,J99,L99))</f>
        <v>93.12</v>
      </c>
      <c r="P99" s="215">
        <f t="shared" ref="P99:P101" si="183">IF($E99="","",TRUNC($G99*O99,2))</f>
        <v>8075.36</v>
      </c>
      <c r="Q99" s="215">
        <f t="shared" ref="Q99:Q101" si="184">IF($E99="","",TRUNC($H99*O99,2))</f>
        <v>11179.05</v>
      </c>
      <c r="R99" s="98">
        <f t="shared" si="125"/>
        <v>0</v>
      </c>
      <c r="S99" s="99">
        <f>IF($C99="","",'01. PLANILHA DE FISCALIZAÇÂO'!L99)</f>
        <v>0</v>
      </c>
      <c r="T99" s="98">
        <f t="shared" si="134"/>
        <v>0</v>
      </c>
      <c r="U99" s="99">
        <f t="shared" si="135"/>
        <v>0</v>
      </c>
      <c r="V99" s="98">
        <f t="shared" si="136"/>
        <v>0</v>
      </c>
      <c r="W99" s="99">
        <f>IF($C99="","",'01. PLANILHA DE FISCALIZAÇÂO'!R99)</f>
        <v>0</v>
      </c>
      <c r="X99" s="98">
        <f t="shared" si="126"/>
        <v>0</v>
      </c>
      <c r="Y99" s="99">
        <f t="shared" ref="Y99:Y100" si="185">IF($D99="","",X99/$I99)</f>
        <v>0</v>
      </c>
      <c r="Z99" s="98">
        <f t="shared" si="138"/>
        <v>0</v>
      </c>
      <c r="AA99" s="99">
        <f>IF($C99="","",'01. PLANILHA DE FISCALIZAÇÂO'!X99)</f>
        <v>0</v>
      </c>
      <c r="AB99" s="98">
        <f t="shared" si="128"/>
        <v>0</v>
      </c>
      <c r="AC99" s="99">
        <f t="shared" si="173"/>
        <v>0</v>
      </c>
      <c r="AD99" s="98">
        <f t="shared" si="139"/>
        <v>0</v>
      </c>
      <c r="AE99" s="99">
        <f>IF($C99="","",'01. PLANILHA DE FISCALIZAÇÂO'!AD99)</f>
        <v>0</v>
      </c>
      <c r="AF99" s="98">
        <f t="shared" si="124"/>
        <v>0</v>
      </c>
      <c r="AG99" s="99">
        <f t="shared" si="161"/>
        <v>0</v>
      </c>
      <c r="AH99" s="98">
        <f t="shared" si="140"/>
        <v>0</v>
      </c>
      <c r="AI99" s="99">
        <f>IF($C99="","",'01. PLANILHA DE FISCALIZAÇÂO'!AJ99)</f>
        <v>0</v>
      </c>
      <c r="AJ99" s="98">
        <f t="shared" si="129"/>
        <v>0</v>
      </c>
      <c r="AK99" s="99">
        <f t="shared" si="141"/>
        <v>0</v>
      </c>
      <c r="AL99" s="98">
        <f t="shared" si="142"/>
        <v>0</v>
      </c>
      <c r="AM99" s="99">
        <f>IF($C99="","",'01. PLANILHA DE FISCALIZAÇÂO'!AP99)</f>
        <v>0</v>
      </c>
      <c r="AN99" s="98">
        <f t="shared" si="130"/>
        <v>0</v>
      </c>
      <c r="AO99" s="99">
        <f t="shared" si="162"/>
        <v>0</v>
      </c>
      <c r="AP99" s="98">
        <f t="shared" si="143"/>
        <v>0</v>
      </c>
      <c r="AQ99" s="99">
        <f>IF($C99="","",'01. PLANILHA DE FISCALIZAÇÂO'!AV99)</f>
        <v>0</v>
      </c>
      <c r="AR99" s="98">
        <f t="shared" si="131"/>
        <v>0</v>
      </c>
      <c r="AS99" s="99">
        <f t="shared" si="145"/>
        <v>0</v>
      </c>
    </row>
    <row r="100" spans="1:45" ht="30" customHeight="1">
      <c r="A100" s="135">
        <v>10</v>
      </c>
      <c r="B100" s="182" t="s">
        <v>4771</v>
      </c>
      <c r="C100" s="173" t="s">
        <v>4075</v>
      </c>
      <c r="D100" s="172" t="s">
        <v>4076</v>
      </c>
      <c r="E100" s="174" t="s">
        <v>3943</v>
      </c>
      <c r="F100" s="175">
        <v>63.8</v>
      </c>
      <c r="G100" s="175">
        <v>78.22</v>
      </c>
      <c r="H100" s="175">
        <v>107.24</v>
      </c>
      <c r="I100" s="176">
        <f t="shared" ref="I100" si="186">TRUNC(F100*G100,2)</f>
        <v>4990.43</v>
      </c>
      <c r="J100" s="210"/>
      <c r="K100" s="210"/>
      <c r="L100" s="210"/>
      <c r="M100" s="210"/>
      <c r="N100" s="210"/>
      <c r="O100" s="214">
        <f t="shared" si="182"/>
        <v>63.8</v>
      </c>
      <c r="P100" s="215">
        <f t="shared" si="183"/>
        <v>4990.43</v>
      </c>
      <c r="Q100" s="215">
        <f t="shared" si="184"/>
        <v>6841.91</v>
      </c>
      <c r="R100" s="98">
        <f t="shared" ref="R100" si="187">IF($C100="","",$I100*S100)</f>
        <v>2260.5552821316614</v>
      </c>
      <c r="S100" s="99">
        <f>IF($C100="","",'01. PLANILHA DE FISCALIZAÇÂO'!L100)</f>
        <v>0.45297805642633227</v>
      </c>
      <c r="T100" s="98">
        <f t="shared" ref="T100" si="188">IF($C100="","",SUM(R100))</f>
        <v>2260.5552821316614</v>
      </c>
      <c r="U100" s="99">
        <f t="shared" ref="U100" si="189">IF($D100="","",T100/$I100)</f>
        <v>0.45297805642633227</v>
      </c>
      <c r="V100" s="98">
        <f t="shared" ref="V100" si="190">IF($C100="","",$I100*W100)</f>
        <v>0</v>
      </c>
      <c r="W100" s="99">
        <f>IF($C100="","",'01. PLANILHA DE FISCALIZAÇÂO'!R100)</f>
        <v>0</v>
      </c>
      <c r="X100" s="98">
        <f t="shared" ref="X100" si="191">IF($C100="","",SUM(V100+T100))</f>
        <v>2260.5552821316614</v>
      </c>
      <c r="Y100" s="99">
        <f t="shared" si="185"/>
        <v>0.45297805642633227</v>
      </c>
      <c r="Z100" s="98">
        <f t="shared" ref="Z100" si="192">IF($C100="","",$I100*AA100)</f>
        <v>0</v>
      </c>
      <c r="AA100" s="99">
        <f>IF($C100="","",'01. PLANILHA DE FISCALIZAÇÂO'!X100)</f>
        <v>0</v>
      </c>
      <c r="AB100" s="98">
        <f t="shared" ref="AB100" si="193">IF($C100="","",SUM(Z100+X100))</f>
        <v>2260.5552821316614</v>
      </c>
      <c r="AC100" s="99">
        <f t="shared" ref="AC100" si="194">IF($D100="","",AB100/$I100)</f>
        <v>0.45297805642633227</v>
      </c>
      <c r="AD100" s="98">
        <f t="shared" ref="AD100" si="195">IF($C100="","",$I100*AE100)</f>
        <v>0</v>
      </c>
      <c r="AE100" s="99">
        <f>IF($C100="","",'01. PLANILHA DE FISCALIZAÇÂO'!AD100)</f>
        <v>0</v>
      </c>
      <c r="AF100" s="98">
        <f t="shared" ref="AF100" si="196">IF($C100="","",SUM(AD100+AB100))</f>
        <v>2260.5552821316614</v>
      </c>
      <c r="AG100" s="99">
        <f t="shared" ref="AG100" si="197">IF($D100="","",AF100/$I100)</f>
        <v>0.45297805642633227</v>
      </c>
      <c r="AH100" s="98">
        <f t="shared" ref="AH100" si="198">IF($C100="","",$I100*AI100)</f>
        <v>0</v>
      </c>
      <c r="AI100" s="99">
        <f>IF($C100="","",'01. PLANILHA DE FISCALIZAÇÂO'!AJ100)</f>
        <v>0</v>
      </c>
      <c r="AJ100" s="98">
        <f t="shared" ref="AJ100" si="199">IF($C100="","",SUM(AH100+AF100))</f>
        <v>2260.5552821316614</v>
      </c>
      <c r="AK100" s="99">
        <f t="shared" ref="AK100" si="200">IF($D100="","",AJ100/$I100)</f>
        <v>0.45297805642633227</v>
      </c>
      <c r="AL100" s="98">
        <f t="shared" ref="AL100" si="201">IF($C100="","",$I100*AM100)</f>
        <v>0</v>
      </c>
      <c r="AM100" s="99">
        <f>IF($C100="","",'01. PLANILHA DE FISCALIZAÇÂO'!AP100)</f>
        <v>0</v>
      </c>
      <c r="AN100" s="98">
        <f t="shared" ref="AN100" si="202">IF($C100="","",SUM(AL100+AJ100))</f>
        <v>2260.5552821316614</v>
      </c>
      <c r="AO100" s="99">
        <f t="shared" ref="AO100" si="203">IF($D100="","",AN100/$I100)</f>
        <v>0.45297805642633227</v>
      </c>
      <c r="AP100" s="98">
        <f t="shared" ref="AP100" si="204">IF($C100="","",$I100*AQ100)</f>
        <v>0</v>
      </c>
      <c r="AQ100" s="99">
        <f>IF($C100="","",'01. PLANILHA DE FISCALIZAÇÂO'!AV100)</f>
        <v>0</v>
      </c>
      <c r="AR100" s="98">
        <f t="shared" ref="AR100" si="205">IF($C100="","",SUM(AP100+AN100))</f>
        <v>2260.5552821316614</v>
      </c>
      <c r="AS100" s="99">
        <f t="shared" ref="AS100" si="206">IF($C100="","",SUM(AQ100+AO100))</f>
        <v>0.45297805642633227</v>
      </c>
    </row>
    <row r="101" spans="1:45" ht="30" customHeight="1">
      <c r="A101" s="135">
        <v>10</v>
      </c>
      <c r="B101" s="182" t="s">
        <v>4771</v>
      </c>
      <c r="C101" s="173" t="s">
        <v>4077</v>
      </c>
      <c r="D101" s="172" t="s">
        <v>4078</v>
      </c>
      <c r="E101" s="174" t="s">
        <v>3937</v>
      </c>
      <c r="F101" s="175">
        <v>201.49</v>
      </c>
      <c r="G101" s="175">
        <v>11.72</v>
      </c>
      <c r="H101" s="175">
        <v>14.97</v>
      </c>
      <c r="I101" s="176">
        <f t="shared" si="133"/>
        <v>2361.46</v>
      </c>
      <c r="J101" s="210"/>
      <c r="K101" s="210"/>
      <c r="L101" s="210"/>
      <c r="M101" s="210"/>
      <c r="N101" s="210"/>
      <c r="O101" s="214">
        <f t="shared" si="182"/>
        <v>201.49</v>
      </c>
      <c r="P101" s="215">
        <f t="shared" si="183"/>
        <v>2361.46</v>
      </c>
      <c r="Q101" s="215">
        <f t="shared" si="184"/>
        <v>3016.3</v>
      </c>
      <c r="R101" s="98">
        <f t="shared" si="125"/>
        <v>252.91730011414955</v>
      </c>
      <c r="S101" s="99">
        <f>IF($C101="","",'01. PLANILHA DE FISCALIZAÇÂO'!L101)</f>
        <v>0.10710208943371878</v>
      </c>
      <c r="T101" s="98">
        <f t="shared" si="134"/>
        <v>252.91730011414955</v>
      </c>
      <c r="U101" s="99">
        <f t="shared" si="135"/>
        <v>0.10710208943371878</v>
      </c>
      <c r="V101" s="98">
        <f t="shared" si="136"/>
        <v>0</v>
      </c>
      <c r="W101" s="99">
        <f>IF($C101="","",'01. PLANILHA DE FISCALIZAÇÂO'!R101)</f>
        <v>0</v>
      </c>
      <c r="X101" s="98">
        <f t="shared" si="126"/>
        <v>252.91730011414955</v>
      </c>
      <c r="Y101" s="99">
        <f t="shared" ref="Y101" si="207">IF($D101="","",X101/$I101)</f>
        <v>0.10710208943371878</v>
      </c>
      <c r="Z101" s="98">
        <f t="shared" si="138"/>
        <v>0</v>
      </c>
      <c r="AA101" s="99">
        <f>IF($C101="","",'01. PLANILHA DE FISCALIZAÇÂO'!X101)</f>
        <v>0</v>
      </c>
      <c r="AB101" s="98">
        <f t="shared" si="128"/>
        <v>252.91730011414955</v>
      </c>
      <c r="AC101" s="99">
        <f t="shared" si="173"/>
        <v>0.10710208943371878</v>
      </c>
      <c r="AD101" s="98">
        <f t="shared" si="139"/>
        <v>0</v>
      </c>
      <c r="AE101" s="99">
        <f>IF($C101="","",'01. PLANILHA DE FISCALIZAÇÂO'!AD101)</f>
        <v>0</v>
      </c>
      <c r="AF101" s="98">
        <f t="shared" si="124"/>
        <v>252.91730011414955</v>
      </c>
      <c r="AG101" s="99">
        <f t="shared" si="161"/>
        <v>0.10710208943371878</v>
      </c>
      <c r="AH101" s="98">
        <f t="shared" si="140"/>
        <v>0</v>
      </c>
      <c r="AI101" s="99">
        <f>IF($C101="","",'01. PLANILHA DE FISCALIZAÇÂO'!AJ101)</f>
        <v>0</v>
      </c>
      <c r="AJ101" s="98">
        <f t="shared" si="129"/>
        <v>252.91730011414955</v>
      </c>
      <c r="AK101" s="99">
        <f t="shared" si="141"/>
        <v>0.10710208943371878</v>
      </c>
      <c r="AL101" s="98">
        <f t="shared" si="142"/>
        <v>0</v>
      </c>
      <c r="AM101" s="99">
        <f>IF($C101="","",'01. PLANILHA DE FISCALIZAÇÂO'!AP101)</f>
        <v>0</v>
      </c>
      <c r="AN101" s="98">
        <f t="shared" si="130"/>
        <v>252.91730011414955</v>
      </c>
      <c r="AO101" s="99">
        <f t="shared" si="162"/>
        <v>0.10710208943371878</v>
      </c>
      <c r="AP101" s="98">
        <f t="shared" si="143"/>
        <v>0</v>
      </c>
      <c r="AQ101" s="99">
        <f>IF($C101="","",'01. PLANILHA DE FISCALIZAÇÂO'!AV101)</f>
        <v>0</v>
      </c>
      <c r="AR101" s="98">
        <f t="shared" si="131"/>
        <v>252.91730011414955</v>
      </c>
      <c r="AS101" s="99">
        <f t="shared" si="145"/>
        <v>0.10710208943371878</v>
      </c>
    </row>
    <row r="102" spans="1:45" ht="30" customHeight="1">
      <c r="A102" s="135"/>
      <c r="B102" s="181" t="s">
        <v>4772</v>
      </c>
      <c r="C102" s="178" t="s">
        <v>4773</v>
      </c>
      <c r="D102" s="179"/>
      <c r="E102" s="179"/>
      <c r="F102" s="179"/>
      <c r="G102" s="179"/>
      <c r="H102" s="179"/>
      <c r="I102" s="177">
        <f>SUM(I103:I103)</f>
        <v>4262.4399999999996</v>
      </c>
      <c r="J102" s="211"/>
      <c r="K102" s="211"/>
      <c r="L102" s="211"/>
      <c r="M102" s="211"/>
      <c r="N102" s="211"/>
      <c r="O102" s="211"/>
      <c r="P102" s="211"/>
      <c r="Q102" s="212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</row>
    <row r="103" spans="1:45" ht="30" customHeight="1">
      <c r="A103" s="135">
        <v>11</v>
      </c>
      <c r="B103" s="182" t="s">
        <v>4774</v>
      </c>
      <c r="C103" s="173" t="s">
        <v>4097</v>
      </c>
      <c r="D103" s="172" t="s">
        <v>4098</v>
      </c>
      <c r="E103" s="174" t="s">
        <v>3943</v>
      </c>
      <c r="F103" s="175">
        <v>96.37</v>
      </c>
      <c r="G103" s="175">
        <v>44.23</v>
      </c>
      <c r="H103" s="175">
        <v>60.34</v>
      </c>
      <c r="I103" s="176">
        <f t="shared" si="133"/>
        <v>4262.4399999999996</v>
      </c>
      <c r="J103" s="210"/>
      <c r="K103" s="210"/>
      <c r="L103" s="210"/>
      <c r="M103" s="210"/>
      <c r="N103" s="210"/>
      <c r="O103" s="214">
        <f t="shared" ref="O103" si="208">IF($E103="","",SUM(F103,J103,L103))</f>
        <v>96.37</v>
      </c>
      <c r="P103" s="215">
        <f t="shared" ref="P103" si="209">IF($E103="","",TRUNC($G103*O103,2))</f>
        <v>4262.4399999999996</v>
      </c>
      <c r="Q103" s="215">
        <f>IF($E103="","",TRUNC($H103*O103,2))</f>
        <v>5814.96</v>
      </c>
      <c r="R103" s="98">
        <f t="shared" si="125"/>
        <v>4262.4399999999996</v>
      </c>
      <c r="S103" s="99">
        <f>IF($C103="","",'01. PLANILHA DE FISCALIZAÇÂO'!L103)</f>
        <v>1</v>
      </c>
      <c r="T103" s="98">
        <f t="shared" si="134"/>
        <v>4262.4399999999996</v>
      </c>
      <c r="U103" s="99">
        <f t="shared" si="135"/>
        <v>1</v>
      </c>
      <c r="V103" s="98">
        <f t="shared" si="136"/>
        <v>0</v>
      </c>
      <c r="W103" s="99">
        <f>IF($C103="","",'01. PLANILHA DE FISCALIZAÇÂO'!R103)</f>
        <v>0</v>
      </c>
      <c r="X103" s="98">
        <f t="shared" si="126"/>
        <v>4262.4399999999996</v>
      </c>
      <c r="Y103" s="99">
        <f t="shared" ref="Y103" si="210">IF($D103="","",X103/$I103)</f>
        <v>1</v>
      </c>
      <c r="Z103" s="98">
        <f t="shared" si="138"/>
        <v>0</v>
      </c>
      <c r="AA103" s="99">
        <f>IF($C103="","",'01. PLANILHA DE FISCALIZAÇÂO'!X103)</f>
        <v>0</v>
      </c>
      <c r="AB103" s="98">
        <f t="shared" si="128"/>
        <v>4262.4399999999996</v>
      </c>
      <c r="AC103" s="99">
        <f t="shared" ref="AC103:AC106" si="211">IF($D103="","",AB103/$I103)</f>
        <v>1</v>
      </c>
      <c r="AD103" s="98">
        <f t="shared" si="139"/>
        <v>0</v>
      </c>
      <c r="AE103" s="99">
        <f>IF($C103="","",'01. PLANILHA DE FISCALIZAÇÂO'!AD103)</f>
        <v>0</v>
      </c>
      <c r="AF103" s="98">
        <f t="shared" si="124"/>
        <v>4262.4399999999996</v>
      </c>
      <c r="AG103" s="99">
        <f t="shared" si="161"/>
        <v>1</v>
      </c>
      <c r="AH103" s="98">
        <f t="shared" si="140"/>
        <v>0</v>
      </c>
      <c r="AI103" s="99">
        <f>IF($C103="","",'01. PLANILHA DE FISCALIZAÇÂO'!AJ103)</f>
        <v>0</v>
      </c>
      <c r="AJ103" s="98">
        <f t="shared" si="129"/>
        <v>4262.4399999999996</v>
      </c>
      <c r="AK103" s="99">
        <f t="shared" si="141"/>
        <v>1</v>
      </c>
      <c r="AL103" s="98">
        <f t="shared" si="142"/>
        <v>0</v>
      </c>
      <c r="AM103" s="99">
        <f>IF($C103="","",'01. PLANILHA DE FISCALIZAÇÂO'!AP103)</f>
        <v>0</v>
      </c>
      <c r="AN103" s="98">
        <f t="shared" si="130"/>
        <v>4262.4399999999996</v>
      </c>
      <c r="AO103" s="99">
        <f t="shared" si="162"/>
        <v>1</v>
      </c>
      <c r="AP103" s="98">
        <f t="shared" si="143"/>
        <v>0</v>
      </c>
      <c r="AQ103" s="99">
        <f>IF($C103="","",'01. PLANILHA DE FISCALIZAÇÂO'!AV103)</f>
        <v>0</v>
      </c>
      <c r="AR103" s="98">
        <f t="shared" si="131"/>
        <v>4262.4399999999996</v>
      </c>
      <c r="AS103" s="99">
        <f t="shared" si="145"/>
        <v>1</v>
      </c>
    </row>
    <row r="104" spans="1:45" ht="30" customHeight="1">
      <c r="A104" s="135"/>
      <c r="B104" s="181" t="s">
        <v>4775</v>
      </c>
      <c r="C104" s="178" t="s">
        <v>4776</v>
      </c>
      <c r="D104" s="179"/>
      <c r="E104" s="179"/>
      <c r="F104" s="179"/>
      <c r="G104" s="179"/>
      <c r="H104" s="179"/>
      <c r="I104" s="177">
        <f>SUM(I105:I114)</f>
        <v>55639.340000000004</v>
      </c>
      <c r="J104" s="211"/>
      <c r="K104" s="211"/>
      <c r="L104" s="211"/>
      <c r="M104" s="211"/>
      <c r="N104" s="211"/>
      <c r="O104" s="211"/>
      <c r="P104" s="211"/>
      <c r="Q104" s="212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</row>
    <row r="105" spans="1:45" ht="30" customHeight="1">
      <c r="A105" s="135">
        <v>12</v>
      </c>
      <c r="B105" s="182" t="s">
        <v>4777</v>
      </c>
      <c r="C105" s="173" t="s">
        <v>4099</v>
      </c>
      <c r="D105" s="172" t="s">
        <v>4100</v>
      </c>
      <c r="E105" s="174" t="s">
        <v>3943</v>
      </c>
      <c r="F105" s="175">
        <v>108.52</v>
      </c>
      <c r="G105" s="175">
        <v>28.58</v>
      </c>
      <c r="H105" s="175">
        <v>36.369999999999997</v>
      </c>
      <c r="I105" s="176">
        <f t="shared" si="133"/>
        <v>3101.5</v>
      </c>
      <c r="J105" s="210"/>
      <c r="K105" s="210"/>
      <c r="L105" s="210"/>
      <c r="M105" s="210"/>
      <c r="N105" s="210"/>
      <c r="O105" s="214">
        <f t="shared" ref="O105:O114" si="212">IF($E105="","",SUM(F105,J105,L105))</f>
        <v>108.52</v>
      </c>
      <c r="P105" s="215">
        <f t="shared" ref="P105:P114" si="213">IF($E105="","",TRUNC($G105*O105,2))</f>
        <v>3101.5</v>
      </c>
      <c r="Q105" s="215">
        <f t="shared" ref="Q105:Q114" si="214">IF($E105="","",TRUNC($H105*O105,2))</f>
        <v>3946.87</v>
      </c>
      <c r="R105" s="98">
        <f t="shared" si="125"/>
        <v>0</v>
      </c>
      <c r="S105" s="99">
        <f>IF($C105="","",'01. PLANILHA DE FISCALIZAÇÂO'!L105)</f>
        <v>0</v>
      </c>
      <c r="T105" s="98">
        <f t="shared" si="134"/>
        <v>0</v>
      </c>
      <c r="U105" s="99">
        <f t="shared" si="135"/>
        <v>0</v>
      </c>
      <c r="V105" s="98">
        <f t="shared" si="136"/>
        <v>2791.4071599705126</v>
      </c>
      <c r="W105" s="99">
        <f>IF($C105="","",'01. PLANILHA DE FISCALIZAÇÂO'!R105)</f>
        <v>0.90001842978252866</v>
      </c>
      <c r="X105" s="98">
        <f t="shared" si="126"/>
        <v>2791.4071599705126</v>
      </c>
      <c r="Y105" s="99">
        <f t="shared" ref="Y105" si="215">IF($D105="","",X105/$I105)</f>
        <v>0.90001842978252866</v>
      </c>
      <c r="Z105" s="98">
        <f t="shared" si="138"/>
        <v>0</v>
      </c>
      <c r="AA105" s="99">
        <f>IF($C105="","",'01. PLANILHA DE FISCALIZAÇÂO'!X105)</f>
        <v>0</v>
      </c>
      <c r="AB105" s="98">
        <f t="shared" si="128"/>
        <v>2791.4071599705126</v>
      </c>
      <c r="AC105" s="99">
        <f t="shared" si="211"/>
        <v>0.90001842978252866</v>
      </c>
      <c r="AD105" s="98">
        <f t="shared" si="139"/>
        <v>0</v>
      </c>
      <c r="AE105" s="99">
        <f>IF($C105="","",'01. PLANILHA DE FISCALIZAÇÂO'!AD105)</f>
        <v>0</v>
      </c>
      <c r="AF105" s="98">
        <f t="shared" si="124"/>
        <v>2791.4071599705126</v>
      </c>
      <c r="AG105" s="99">
        <f t="shared" si="161"/>
        <v>0.90001842978252866</v>
      </c>
      <c r="AH105" s="98">
        <f t="shared" si="140"/>
        <v>0</v>
      </c>
      <c r="AI105" s="99">
        <f>IF($C105="","",'01. PLANILHA DE FISCALIZAÇÂO'!AJ105)</f>
        <v>0</v>
      </c>
      <c r="AJ105" s="98">
        <f t="shared" si="129"/>
        <v>2791.4071599705126</v>
      </c>
      <c r="AK105" s="99">
        <f t="shared" si="141"/>
        <v>0.90001842978252866</v>
      </c>
      <c r="AL105" s="98">
        <f t="shared" si="142"/>
        <v>0</v>
      </c>
      <c r="AM105" s="99">
        <f>IF($C105="","",'01. PLANILHA DE FISCALIZAÇÂO'!AP105)</f>
        <v>0</v>
      </c>
      <c r="AN105" s="98">
        <f t="shared" si="130"/>
        <v>2791.4071599705126</v>
      </c>
      <c r="AO105" s="99">
        <f t="shared" si="162"/>
        <v>0.90001842978252866</v>
      </c>
      <c r="AP105" s="98">
        <f t="shared" si="143"/>
        <v>0</v>
      </c>
      <c r="AQ105" s="99">
        <f>IF($C105="","",'01. PLANILHA DE FISCALIZAÇÂO'!AV105)</f>
        <v>0</v>
      </c>
      <c r="AR105" s="98">
        <f t="shared" si="131"/>
        <v>2791.4071599705126</v>
      </c>
      <c r="AS105" s="99">
        <f t="shared" si="145"/>
        <v>0.90001842978252866</v>
      </c>
    </row>
    <row r="106" spans="1:45" ht="30" customHeight="1">
      <c r="A106" s="135">
        <v>12</v>
      </c>
      <c r="B106" s="182" t="s">
        <v>4778</v>
      </c>
      <c r="C106" s="173" t="s">
        <v>4101</v>
      </c>
      <c r="D106" s="172" t="s">
        <v>4102</v>
      </c>
      <c r="E106" s="174" t="s">
        <v>3943</v>
      </c>
      <c r="F106" s="175">
        <v>33.17</v>
      </c>
      <c r="G106" s="175">
        <v>32.93</v>
      </c>
      <c r="H106" s="175">
        <v>41.27</v>
      </c>
      <c r="I106" s="176">
        <f t="shared" si="133"/>
        <v>1092.28</v>
      </c>
      <c r="J106" s="210"/>
      <c r="K106" s="210"/>
      <c r="L106" s="210"/>
      <c r="M106" s="210"/>
      <c r="N106" s="210"/>
      <c r="O106" s="214">
        <f t="shared" si="212"/>
        <v>33.17</v>
      </c>
      <c r="P106" s="215">
        <f t="shared" si="213"/>
        <v>1092.28</v>
      </c>
      <c r="Q106" s="215">
        <f t="shared" si="214"/>
        <v>1368.92</v>
      </c>
      <c r="R106" s="98">
        <f t="shared" si="125"/>
        <v>0</v>
      </c>
      <c r="S106" s="99">
        <f>IF($C106="","",'01. PLANILHA DE FISCALIZAÇÂO'!L106)</f>
        <v>0</v>
      </c>
      <c r="T106" s="98">
        <f t="shared" si="134"/>
        <v>0</v>
      </c>
      <c r="U106" s="99">
        <f t="shared" si="135"/>
        <v>0</v>
      </c>
      <c r="V106" s="98">
        <f t="shared" si="136"/>
        <v>1092.28</v>
      </c>
      <c r="W106" s="99">
        <f>IF($C106="","",'01. PLANILHA DE FISCALIZAÇÂO'!R106)</f>
        <v>1</v>
      </c>
      <c r="X106" s="98">
        <f t="shared" si="126"/>
        <v>1092.28</v>
      </c>
      <c r="Y106" s="99">
        <f t="shared" ref="Y106" si="216">IF($D106="","",X106/$I106)</f>
        <v>1</v>
      </c>
      <c r="Z106" s="98">
        <f t="shared" si="138"/>
        <v>0</v>
      </c>
      <c r="AA106" s="99">
        <f>IF($C106="","",'01. PLANILHA DE FISCALIZAÇÂO'!X106)</f>
        <v>0</v>
      </c>
      <c r="AB106" s="98">
        <f t="shared" si="128"/>
        <v>1092.28</v>
      </c>
      <c r="AC106" s="99">
        <f t="shared" si="211"/>
        <v>1</v>
      </c>
      <c r="AD106" s="98">
        <f t="shared" si="139"/>
        <v>0</v>
      </c>
      <c r="AE106" s="99">
        <f>IF($C106="","",'01. PLANILHA DE FISCALIZAÇÂO'!AD106)</f>
        <v>0</v>
      </c>
      <c r="AF106" s="98">
        <f t="shared" si="124"/>
        <v>1092.28</v>
      </c>
      <c r="AG106" s="99">
        <f t="shared" si="161"/>
        <v>1</v>
      </c>
      <c r="AH106" s="98">
        <f t="shared" si="140"/>
        <v>0</v>
      </c>
      <c r="AI106" s="99">
        <f>IF($C106="","",'01. PLANILHA DE FISCALIZAÇÂO'!AJ106)</f>
        <v>0</v>
      </c>
      <c r="AJ106" s="98">
        <f t="shared" si="129"/>
        <v>1092.28</v>
      </c>
      <c r="AK106" s="99">
        <f t="shared" si="141"/>
        <v>1</v>
      </c>
      <c r="AL106" s="98">
        <f t="shared" si="142"/>
        <v>0</v>
      </c>
      <c r="AM106" s="99">
        <f>IF($C106="","",'01. PLANILHA DE FISCALIZAÇÂO'!AP106)</f>
        <v>0</v>
      </c>
      <c r="AN106" s="98">
        <f t="shared" si="130"/>
        <v>1092.28</v>
      </c>
      <c r="AO106" s="99">
        <f t="shared" si="162"/>
        <v>1</v>
      </c>
      <c r="AP106" s="98">
        <f t="shared" si="143"/>
        <v>0</v>
      </c>
      <c r="AQ106" s="99">
        <f>IF($C106="","",'01. PLANILHA DE FISCALIZAÇÂO'!AV106)</f>
        <v>0</v>
      </c>
      <c r="AR106" s="98">
        <f t="shared" si="131"/>
        <v>1092.28</v>
      </c>
      <c r="AS106" s="99">
        <f t="shared" si="145"/>
        <v>1</v>
      </c>
    </row>
    <row r="107" spans="1:45" ht="30" customHeight="1">
      <c r="A107" s="135">
        <v>12</v>
      </c>
      <c r="B107" s="182" t="s">
        <v>4779</v>
      </c>
      <c r="C107" s="173" t="s">
        <v>4103</v>
      </c>
      <c r="D107" s="172" t="s">
        <v>4104</v>
      </c>
      <c r="E107" s="174" t="s">
        <v>3943</v>
      </c>
      <c r="F107" s="175">
        <v>142.87</v>
      </c>
      <c r="G107" s="175">
        <v>27.01</v>
      </c>
      <c r="H107" s="175">
        <v>34.6</v>
      </c>
      <c r="I107" s="176">
        <f t="shared" si="133"/>
        <v>3858.91</v>
      </c>
      <c r="J107" s="210"/>
      <c r="K107" s="210"/>
      <c r="L107" s="210"/>
      <c r="M107" s="210"/>
      <c r="N107" s="210"/>
      <c r="O107" s="214">
        <f t="shared" si="212"/>
        <v>142.87</v>
      </c>
      <c r="P107" s="215">
        <f t="shared" si="213"/>
        <v>3858.91</v>
      </c>
      <c r="Q107" s="215">
        <f t="shared" si="214"/>
        <v>4943.3</v>
      </c>
      <c r="R107" s="98">
        <f t="shared" si="125"/>
        <v>0</v>
      </c>
      <c r="S107" s="99">
        <f>IF($C107="","",'01. PLANILHA DE FISCALIZAÇÂO'!L107)</f>
        <v>0</v>
      </c>
      <c r="T107" s="98">
        <f t="shared" si="134"/>
        <v>0</v>
      </c>
      <c r="U107" s="99">
        <f t="shared" si="135"/>
        <v>0</v>
      </c>
      <c r="V107" s="98">
        <f t="shared" si="136"/>
        <v>3858.91</v>
      </c>
      <c r="W107" s="99">
        <f>IF($C107="","",'01. PLANILHA DE FISCALIZAÇÂO'!R107)</f>
        <v>1</v>
      </c>
      <c r="X107" s="98">
        <f t="shared" si="126"/>
        <v>3858.91</v>
      </c>
      <c r="Y107" s="99">
        <f>IF($D107="","",X107/$I107)</f>
        <v>1</v>
      </c>
      <c r="Z107" s="98">
        <f t="shared" si="138"/>
        <v>0</v>
      </c>
      <c r="AA107" s="99">
        <f>IF($C107="","",'01. PLANILHA DE FISCALIZAÇÂO'!X107)</f>
        <v>0</v>
      </c>
      <c r="AB107" s="98">
        <f t="shared" si="128"/>
        <v>3858.91</v>
      </c>
      <c r="AC107" s="99">
        <f>IF($D107="","",AB107/$I107)</f>
        <v>1</v>
      </c>
      <c r="AD107" s="98">
        <f t="shared" si="139"/>
        <v>0</v>
      </c>
      <c r="AE107" s="99">
        <f>IF($C107="","",'01. PLANILHA DE FISCALIZAÇÂO'!AD107)</f>
        <v>0</v>
      </c>
      <c r="AF107" s="98">
        <f t="shared" si="124"/>
        <v>3858.91</v>
      </c>
      <c r="AG107" s="99">
        <f t="shared" si="161"/>
        <v>1</v>
      </c>
      <c r="AH107" s="98">
        <f t="shared" si="140"/>
        <v>0</v>
      </c>
      <c r="AI107" s="99">
        <f>IF($C107="","",'01. PLANILHA DE FISCALIZAÇÂO'!AJ107)</f>
        <v>0</v>
      </c>
      <c r="AJ107" s="98">
        <f t="shared" si="129"/>
        <v>3858.91</v>
      </c>
      <c r="AK107" s="99">
        <f t="shared" si="141"/>
        <v>1</v>
      </c>
      <c r="AL107" s="98">
        <f t="shared" si="142"/>
        <v>0</v>
      </c>
      <c r="AM107" s="99">
        <f>IF($C107="","",'01. PLANILHA DE FISCALIZAÇÂO'!AP107)</f>
        <v>0</v>
      </c>
      <c r="AN107" s="98">
        <f t="shared" si="130"/>
        <v>3858.91</v>
      </c>
      <c r="AO107" s="99">
        <f t="shared" si="162"/>
        <v>1</v>
      </c>
      <c r="AP107" s="98">
        <f t="shared" si="143"/>
        <v>0</v>
      </c>
      <c r="AQ107" s="99">
        <f>IF($C107="","",'01. PLANILHA DE FISCALIZAÇÂO'!AV107)</f>
        <v>0</v>
      </c>
      <c r="AR107" s="98">
        <f t="shared" si="131"/>
        <v>3858.91</v>
      </c>
      <c r="AS107" s="99">
        <f t="shared" si="145"/>
        <v>1</v>
      </c>
    </row>
    <row r="108" spans="1:45" ht="30" customHeight="1">
      <c r="A108" s="135">
        <v>12</v>
      </c>
      <c r="B108" s="182" t="s">
        <v>4780</v>
      </c>
      <c r="C108" s="173" t="s">
        <v>4105</v>
      </c>
      <c r="D108" s="172" t="s">
        <v>4106</v>
      </c>
      <c r="E108" s="174" t="s">
        <v>3943</v>
      </c>
      <c r="F108" s="175">
        <v>68.489999999999995</v>
      </c>
      <c r="G108" s="175">
        <v>22.63</v>
      </c>
      <c r="H108" s="175">
        <v>29.67</v>
      </c>
      <c r="I108" s="176">
        <f t="shared" si="133"/>
        <v>1549.92</v>
      </c>
      <c r="J108" s="210"/>
      <c r="K108" s="210"/>
      <c r="L108" s="210"/>
      <c r="M108" s="210"/>
      <c r="N108" s="210"/>
      <c r="O108" s="214">
        <f t="shared" si="212"/>
        <v>68.489999999999995</v>
      </c>
      <c r="P108" s="215">
        <f t="shared" si="213"/>
        <v>1549.92</v>
      </c>
      <c r="Q108" s="215">
        <f t="shared" si="214"/>
        <v>2032.09</v>
      </c>
      <c r="R108" s="98">
        <f t="shared" si="125"/>
        <v>0</v>
      </c>
      <c r="S108" s="99">
        <f>IF($C108="","",'01. PLANILHA DE FISCALIZAÇÂO'!L108)</f>
        <v>0</v>
      </c>
      <c r="T108" s="98">
        <f t="shared" si="134"/>
        <v>0</v>
      </c>
      <c r="U108" s="99">
        <f t="shared" si="135"/>
        <v>0</v>
      </c>
      <c r="V108" s="98">
        <f t="shared" si="136"/>
        <v>1549.92</v>
      </c>
      <c r="W108" s="99">
        <f>IF($C108="","",'01. PLANILHA DE FISCALIZAÇÂO'!R108)</f>
        <v>1</v>
      </c>
      <c r="X108" s="98">
        <f t="shared" si="126"/>
        <v>1549.92</v>
      </c>
      <c r="Y108" s="99">
        <f t="shared" ref="Y108" si="217">IF($D108="","",X108/$I108)</f>
        <v>1</v>
      </c>
      <c r="Z108" s="98">
        <f t="shared" si="138"/>
        <v>0</v>
      </c>
      <c r="AA108" s="99">
        <f>IF($C108="","",'01. PLANILHA DE FISCALIZAÇÂO'!X108)</f>
        <v>0</v>
      </c>
      <c r="AB108" s="98">
        <f t="shared" si="128"/>
        <v>1549.92</v>
      </c>
      <c r="AC108" s="99">
        <f t="shared" ref="AC108:AC120" si="218">IF($D108="","",AB108/$I108)</f>
        <v>1</v>
      </c>
      <c r="AD108" s="98">
        <f t="shared" si="139"/>
        <v>0</v>
      </c>
      <c r="AE108" s="99">
        <f>IF($C108="","",'01. PLANILHA DE FISCALIZAÇÂO'!AD108)</f>
        <v>0</v>
      </c>
      <c r="AF108" s="98">
        <f t="shared" si="124"/>
        <v>1549.92</v>
      </c>
      <c r="AG108" s="99">
        <f t="shared" si="161"/>
        <v>1</v>
      </c>
      <c r="AH108" s="98">
        <f t="shared" si="140"/>
        <v>0</v>
      </c>
      <c r="AI108" s="99">
        <f>IF($C108="","",'01. PLANILHA DE FISCALIZAÇÂO'!AJ108)</f>
        <v>0</v>
      </c>
      <c r="AJ108" s="98">
        <f t="shared" si="129"/>
        <v>1549.92</v>
      </c>
      <c r="AK108" s="99">
        <f t="shared" si="141"/>
        <v>1</v>
      </c>
      <c r="AL108" s="98">
        <f t="shared" si="142"/>
        <v>0</v>
      </c>
      <c r="AM108" s="99">
        <f>IF($C108="","",'01. PLANILHA DE FISCALIZAÇÂO'!AP108)</f>
        <v>0</v>
      </c>
      <c r="AN108" s="98">
        <f t="shared" si="130"/>
        <v>1549.92</v>
      </c>
      <c r="AO108" s="99">
        <f t="shared" si="162"/>
        <v>1</v>
      </c>
      <c r="AP108" s="98">
        <f t="shared" si="143"/>
        <v>0</v>
      </c>
      <c r="AQ108" s="99">
        <f>IF($C108="","",'01. PLANILHA DE FISCALIZAÇÂO'!AV108)</f>
        <v>0</v>
      </c>
      <c r="AR108" s="98">
        <f t="shared" si="131"/>
        <v>1549.92</v>
      </c>
      <c r="AS108" s="99">
        <f t="shared" si="145"/>
        <v>1</v>
      </c>
    </row>
    <row r="109" spans="1:45" ht="30" customHeight="1">
      <c r="A109" s="135">
        <v>12</v>
      </c>
      <c r="B109" s="182" t="s">
        <v>4781</v>
      </c>
      <c r="C109" s="173" t="s">
        <v>4107</v>
      </c>
      <c r="D109" s="172" t="s">
        <v>4108</v>
      </c>
      <c r="E109" s="174" t="s">
        <v>3940</v>
      </c>
      <c r="F109" s="175">
        <v>316.29000000000002</v>
      </c>
      <c r="G109" s="175">
        <v>121.31</v>
      </c>
      <c r="H109" s="175">
        <v>168.44</v>
      </c>
      <c r="I109" s="176">
        <f t="shared" si="133"/>
        <v>38369.129999999997</v>
      </c>
      <c r="J109" s="210"/>
      <c r="K109" s="210"/>
      <c r="L109" s="210"/>
      <c r="M109" s="210"/>
      <c r="N109" s="210"/>
      <c r="O109" s="214">
        <f t="shared" si="212"/>
        <v>316.29000000000002</v>
      </c>
      <c r="P109" s="215">
        <f t="shared" si="213"/>
        <v>38369.129999999997</v>
      </c>
      <c r="Q109" s="215">
        <f t="shared" si="214"/>
        <v>53275.88</v>
      </c>
      <c r="R109" s="98">
        <f t="shared" si="125"/>
        <v>0</v>
      </c>
      <c r="S109" s="99">
        <f>IF($C109="","",'01. PLANILHA DE FISCALIZAÇÂO'!L109)</f>
        <v>0</v>
      </c>
      <c r="T109" s="98">
        <f t="shared" si="134"/>
        <v>0</v>
      </c>
      <c r="U109" s="99">
        <f t="shared" si="135"/>
        <v>0</v>
      </c>
      <c r="V109" s="98">
        <f t="shared" si="136"/>
        <v>7834.1977786208845</v>
      </c>
      <c r="W109" s="99">
        <f>IF($C109="","",'01. PLANILHA DE FISCALIZAÇÂO'!R109)</f>
        <v>0.20417970849536815</v>
      </c>
      <c r="X109" s="98">
        <f t="shared" si="126"/>
        <v>7834.1977786208845</v>
      </c>
      <c r="Y109" s="99">
        <f t="shared" ref="Y109" si="219">IF($D109="","",X109/$I109)</f>
        <v>0.20417970849536815</v>
      </c>
      <c r="Z109" s="98">
        <f t="shared" si="138"/>
        <v>0</v>
      </c>
      <c r="AA109" s="99">
        <f>IF($C109="","",'01. PLANILHA DE FISCALIZAÇÂO'!X109)</f>
        <v>0</v>
      </c>
      <c r="AB109" s="98">
        <f t="shared" si="128"/>
        <v>7834.1977786208845</v>
      </c>
      <c r="AC109" s="99">
        <f t="shared" si="218"/>
        <v>0.20417970849536815</v>
      </c>
      <c r="AD109" s="98">
        <f t="shared" si="139"/>
        <v>0</v>
      </c>
      <c r="AE109" s="99">
        <f>IF($C109="","",'01. PLANILHA DE FISCALIZAÇÂO'!AD109)</f>
        <v>0</v>
      </c>
      <c r="AF109" s="98">
        <f t="shared" si="124"/>
        <v>7834.1977786208845</v>
      </c>
      <c r="AG109" s="99">
        <f t="shared" si="161"/>
        <v>0.20417970849536815</v>
      </c>
      <c r="AH109" s="98">
        <f t="shared" si="140"/>
        <v>0</v>
      </c>
      <c r="AI109" s="99">
        <f>IF($C109="","",'01. PLANILHA DE FISCALIZAÇÂO'!AJ109)</f>
        <v>0</v>
      </c>
      <c r="AJ109" s="98">
        <f t="shared" si="129"/>
        <v>7834.1977786208845</v>
      </c>
      <c r="AK109" s="99">
        <f t="shared" si="141"/>
        <v>0.20417970849536815</v>
      </c>
      <c r="AL109" s="98">
        <f t="shared" si="142"/>
        <v>0</v>
      </c>
      <c r="AM109" s="99">
        <f>IF($C109="","",'01. PLANILHA DE FISCALIZAÇÂO'!AP109)</f>
        <v>0</v>
      </c>
      <c r="AN109" s="98">
        <f t="shared" si="130"/>
        <v>7834.1977786208845</v>
      </c>
      <c r="AO109" s="99">
        <f t="shared" si="162"/>
        <v>0.20417970849536815</v>
      </c>
      <c r="AP109" s="98">
        <f t="shared" si="143"/>
        <v>0</v>
      </c>
      <c r="AQ109" s="99">
        <f>IF($C109="","",'01. PLANILHA DE FISCALIZAÇÂO'!AV109)</f>
        <v>0</v>
      </c>
      <c r="AR109" s="98">
        <f t="shared" si="131"/>
        <v>7834.1977786208845</v>
      </c>
      <c r="AS109" s="99">
        <f t="shared" si="145"/>
        <v>0.20417970849536815</v>
      </c>
    </row>
    <row r="110" spans="1:45" ht="30" customHeight="1">
      <c r="A110" s="135">
        <v>12</v>
      </c>
      <c r="B110" s="182" t="s">
        <v>4782</v>
      </c>
      <c r="C110" s="173" t="s">
        <v>4109</v>
      </c>
      <c r="D110" s="172" t="s">
        <v>4110</v>
      </c>
      <c r="E110" s="174" t="s">
        <v>3943</v>
      </c>
      <c r="F110" s="175">
        <v>63.51</v>
      </c>
      <c r="G110" s="175">
        <v>61.21</v>
      </c>
      <c r="H110" s="175">
        <v>76.05</v>
      </c>
      <c r="I110" s="176">
        <f t="shared" si="133"/>
        <v>3887.44</v>
      </c>
      <c r="J110" s="210"/>
      <c r="K110" s="210"/>
      <c r="L110" s="210"/>
      <c r="M110" s="210"/>
      <c r="N110" s="210"/>
      <c r="O110" s="214">
        <f t="shared" si="212"/>
        <v>63.51</v>
      </c>
      <c r="P110" s="215">
        <f t="shared" si="213"/>
        <v>3887.44</v>
      </c>
      <c r="Q110" s="215">
        <f t="shared" si="214"/>
        <v>4829.93</v>
      </c>
      <c r="R110" s="98">
        <f t="shared" si="125"/>
        <v>0</v>
      </c>
      <c r="S110" s="99">
        <f>IF($C110="","",'01. PLANILHA DE FISCALIZAÇÂO'!L110)</f>
        <v>0</v>
      </c>
      <c r="T110" s="98">
        <f t="shared" si="134"/>
        <v>0</v>
      </c>
      <c r="U110" s="99">
        <f t="shared" si="135"/>
        <v>0</v>
      </c>
      <c r="V110" s="98">
        <f t="shared" si="136"/>
        <v>3887.44</v>
      </c>
      <c r="W110" s="99">
        <f>IF($C110="","",'01. PLANILHA DE FISCALIZAÇÂO'!R110)</f>
        <v>1</v>
      </c>
      <c r="X110" s="98">
        <f t="shared" si="126"/>
        <v>3887.44</v>
      </c>
      <c r="Y110" s="99">
        <f t="shared" ref="Y110" si="220">IF($D110="","",X110/$I110)</f>
        <v>1</v>
      </c>
      <c r="Z110" s="98">
        <f t="shared" si="138"/>
        <v>0</v>
      </c>
      <c r="AA110" s="99">
        <f>IF($C110="","",'01. PLANILHA DE FISCALIZAÇÂO'!X110)</f>
        <v>0</v>
      </c>
      <c r="AB110" s="98">
        <f t="shared" si="128"/>
        <v>3887.44</v>
      </c>
      <c r="AC110" s="99">
        <f t="shared" si="218"/>
        <v>1</v>
      </c>
      <c r="AD110" s="98">
        <f t="shared" si="139"/>
        <v>0</v>
      </c>
      <c r="AE110" s="99">
        <f>IF($C110="","",'01. PLANILHA DE FISCALIZAÇÂO'!AD110)</f>
        <v>0</v>
      </c>
      <c r="AF110" s="98">
        <f t="shared" si="124"/>
        <v>3887.44</v>
      </c>
      <c r="AG110" s="99">
        <f t="shared" si="161"/>
        <v>1</v>
      </c>
      <c r="AH110" s="98">
        <f t="shared" si="140"/>
        <v>0</v>
      </c>
      <c r="AI110" s="99">
        <f>IF($C110="","",'01. PLANILHA DE FISCALIZAÇÂO'!AJ110)</f>
        <v>0</v>
      </c>
      <c r="AJ110" s="98">
        <f t="shared" si="129"/>
        <v>3887.44</v>
      </c>
      <c r="AK110" s="99">
        <f t="shared" si="141"/>
        <v>1</v>
      </c>
      <c r="AL110" s="98">
        <f t="shared" si="142"/>
        <v>0</v>
      </c>
      <c r="AM110" s="99">
        <f>IF($C110="","",'01. PLANILHA DE FISCALIZAÇÂO'!AP110)</f>
        <v>0</v>
      </c>
      <c r="AN110" s="98">
        <f t="shared" si="130"/>
        <v>3887.44</v>
      </c>
      <c r="AO110" s="99">
        <f t="shared" si="162"/>
        <v>1</v>
      </c>
      <c r="AP110" s="98">
        <f t="shared" si="143"/>
        <v>0</v>
      </c>
      <c r="AQ110" s="99">
        <f>IF($C110="","",'01. PLANILHA DE FISCALIZAÇÂO'!AV110)</f>
        <v>0</v>
      </c>
      <c r="AR110" s="98">
        <f t="shared" si="131"/>
        <v>3887.44</v>
      </c>
      <c r="AS110" s="99">
        <f t="shared" si="145"/>
        <v>1</v>
      </c>
    </row>
    <row r="111" spans="1:45" ht="30" customHeight="1">
      <c r="A111" s="135">
        <v>12</v>
      </c>
      <c r="B111" s="182" t="s">
        <v>4783</v>
      </c>
      <c r="C111" s="173" t="s">
        <v>4111</v>
      </c>
      <c r="D111" s="172" t="s">
        <v>4112</v>
      </c>
      <c r="E111" s="174" t="s">
        <v>3943</v>
      </c>
      <c r="F111" s="175">
        <v>25.44</v>
      </c>
      <c r="G111" s="175">
        <v>45.06</v>
      </c>
      <c r="H111" s="175">
        <v>57.5</v>
      </c>
      <c r="I111" s="176">
        <f t="shared" si="133"/>
        <v>1146.32</v>
      </c>
      <c r="J111" s="210"/>
      <c r="K111" s="210"/>
      <c r="L111" s="210"/>
      <c r="M111" s="210"/>
      <c r="N111" s="210"/>
      <c r="O111" s="214">
        <f t="shared" si="212"/>
        <v>25.44</v>
      </c>
      <c r="P111" s="215">
        <f t="shared" si="213"/>
        <v>1146.32</v>
      </c>
      <c r="Q111" s="215">
        <f t="shared" si="214"/>
        <v>1462.8</v>
      </c>
      <c r="R111" s="98">
        <f t="shared" si="125"/>
        <v>0</v>
      </c>
      <c r="S111" s="99">
        <f>IF($C111="","",'01. PLANILHA DE FISCALIZAÇÂO'!L111)</f>
        <v>0</v>
      </c>
      <c r="T111" s="98">
        <f t="shared" si="134"/>
        <v>0</v>
      </c>
      <c r="U111" s="99">
        <f t="shared" si="135"/>
        <v>0</v>
      </c>
      <c r="V111" s="98">
        <f t="shared" si="136"/>
        <v>1146.32</v>
      </c>
      <c r="W111" s="99">
        <f>IF($C111="","",'01. PLANILHA DE FISCALIZAÇÂO'!R111)</f>
        <v>1</v>
      </c>
      <c r="X111" s="98">
        <f t="shared" si="126"/>
        <v>1146.32</v>
      </c>
      <c r="Y111" s="99">
        <f t="shared" ref="Y111" si="221">IF($D111="","",X111/$I111)</f>
        <v>1</v>
      </c>
      <c r="Z111" s="98">
        <f t="shared" si="138"/>
        <v>0</v>
      </c>
      <c r="AA111" s="99">
        <f>IF($C111="","",'01. PLANILHA DE FISCALIZAÇÂO'!X111)</f>
        <v>0</v>
      </c>
      <c r="AB111" s="98">
        <f t="shared" si="128"/>
        <v>1146.32</v>
      </c>
      <c r="AC111" s="99">
        <f t="shared" si="218"/>
        <v>1</v>
      </c>
      <c r="AD111" s="98">
        <f t="shared" si="139"/>
        <v>0</v>
      </c>
      <c r="AE111" s="99">
        <f>IF($C111="","",'01. PLANILHA DE FISCALIZAÇÂO'!AD111)</f>
        <v>0</v>
      </c>
      <c r="AF111" s="98">
        <f t="shared" si="124"/>
        <v>1146.32</v>
      </c>
      <c r="AG111" s="99">
        <f t="shared" si="161"/>
        <v>1</v>
      </c>
      <c r="AH111" s="98">
        <f t="shared" si="140"/>
        <v>0</v>
      </c>
      <c r="AI111" s="99">
        <f>IF($C111="","",'01. PLANILHA DE FISCALIZAÇÂO'!AJ111)</f>
        <v>0</v>
      </c>
      <c r="AJ111" s="98">
        <f t="shared" si="129"/>
        <v>1146.32</v>
      </c>
      <c r="AK111" s="99">
        <f t="shared" si="141"/>
        <v>1</v>
      </c>
      <c r="AL111" s="98">
        <f t="shared" si="142"/>
        <v>0</v>
      </c>
      <c r="AM111" s="99">
        <f>IF($C111="","",'01. PLANILHA DE FISCALIZAÇÂO'!AP111)</f>
        <v>0</v>
      </c>
      <c r="AN111" s="98">
        <f t="shared" si="130"/>
        <v>1146.32</v>
      </c>
      <c r="AO111" s="99">
        <f t="shared" si="162"/>
        <v>1</v>
      </c>
      <c r="AP111" s="98">
        <f t="shared" si="143"/>
        <v>0</v>
      </c>
      <c r="AQ111" s="99">
        <f>IF($C111="","",'01. PLANILHA DE FISCALIZAÇÂO'!AV111)</f>
        <v>0</v>
      </c>
      <c r="AR111" s="98">
        <f t="shared" si="131"/>
        <v>1146.32</v>
      </c>
      <c r="AS111" s="99">
        <f t="shared" si="145"/>
        <v>1</v>
      </c>
    </row>
    <row r="112" spans="1:45" ht="30" customHeight="1">
      <c r="A112" s="135">
        <v>12</v>
      </c>
      <c r="B112" s="182" t="s">
        <v>4784</v>
      </c>
      <c r="C112" s="173" t="s">
        <v>4113</v>
      </c>
      <c r="D112" s="172" t="s">
        <v>4114</v>
      </c>
      <c r="E112" s="174" t="s">
        <v>3943</v>
      </c>
      <c r="F112" s="175">
        <v>353.04</v>
      </c>
      <c r="G112" s="175">
        <v>5.18</v>
      </c>
      <c r="H112" s="175">
        <v>6.56</v>
      </c>
      <c r="I112" s="176">
        <f t="shared" si="133"/>
        <v>1828.74</v>
      </c>
      <c r="J112" s="210"/>
      <c r="K112" s="210"/>
      <c r="L112" s="210"/>
      <c r="M112" s="210"/>
      <c r="N112" s="210"/>
      <c r="O112" s="214">
        <f t="shared" si="212"/>
        <v>353.04</v>
      </c>
      <c r="P112" s="215">
        <f t="shared" si="213"/>
        <v>1828.74</v>
      </c>
      <c r="Q112" s="215">
        <f t="shared" si="214"/>
        <v>2315.94</v>
      </c>
      <c r="R112" s="98">
        <f t="shared" si="125"/>
        <v>181.81728416043507</v>
      </c>
      <c r="S112" s="99">
        <f>IF($C112="","",'01. PLANILHA DE FISCALIZAÇÂO'!L112)</f>
        <v>9.9422161794697483E-2</v>
      </c>
      <c r="T112" s="98">
        <f t="shared" si="134"/>
        <v>181.81728416043507</v>
      </c>
      <c r="U112" s="99">
        <f t="shared" si="135"/>
        <v>9.9422161794697483E-2</v>
      </c>
      <c r="V112" s="98">
        <f t="shared" si="136"/>
        <v>1646.9227158395649</v>
      </c>
      <c r="W112" s="99">
        <f>IF($C112="","",'01. PLANILHA DE FISCALIZAÇÂO'!R112)</f>
        <v>0.90057783820530246</v>
      </c>
      <c r="X112" s="98">
        <f t="shared" si="126"/>
        <v>1828.74</v>
      </c>
      <c r="Y112" s="99">
        <f t="shared" ref="Y112" si="222">IF($D112="","",X112/$I112)</f>
        <v>1</v>
      </c>
      <c r="Z112" s="98">
        <f t="shared" si="138"/>
        <v>0</v>
      </c>
      <c r="AA112" s="99">
        <f>IF($C112="","",'01. PLANILHA DE FISCALIZAÇÂO'!X112)</f>
        <v>0</v>
      </c>
      <c r="AB112" s="98">
        <f t="shared" si="128"/>
        <v>1828.74</v>
      </c>
      <c r="AC112" s="99">
        <f t="shared" si="218"/>
        <v>1</v>
      </c>
      <c r="AD112" s="98">
        <f t="shared" si="139"/>
        <v>0</v>
      </c>
      <c r="AE112" s="99">
        <f>IF($C112="","",'01. PLANILHA DE FISCALIZAÇÂO'!AD112)</f>
        <v>0</v>
      </c>
      <c r="AF112" s="98">
        <f t="shared" si="124"/>
        <v>1828.74</v>
      </c>
      <c r="AG112" s="99">
        <f t="shared" si="161"/>
        <v>1</v>
      </c>
      <c r="AH112" s="98">
        <f t="shared" si="140"/>
        <v>0</v>
      </c>
      <c r="AI112" s="99">
        <f>IF($C112="","",'01. PLANILHA DE FISCALIZAÇÂO'!AJ112)</f>
        <v>0</v>
      </c>
      <c r="AJ112" s="98">
        <f t="shared" si="129"/>
        <v>1828.74</v>
      </c>
      <c r="AK112" s="99">
        <f t="shared" si="141"/>
        <v>1</v>
      </c>
      <c r="AL112" s="98">
        <f t="shared" si="142"/>
        <v>0</v>
      </c>
      <c r="AM112" s="99">
        <f>IF($C112="","",'01. PLANILHA DE FISCALIZAÇÂO'!AP112)</f>
        <v>0</v>
      </c>
      <c r="AN112" s="98">
        <f t="shared" si="130"/>
        <v>1828.74</v>
      </c>
      <c r="AO112" s="99">
        <f t="shared" si="162"/>
        <v>1</v>
      </c>
      <c r="AP112" s="98">
        <f t="shared" si="143"/>
        <v>0</v>
      </c>
      <c r="AQ112" s="99">
        <f>IF($C112="","",'01. PLANILHA DE FISCALIZAÇÂO'!AV112)</f>
        <v>0</v>
      </c>
      <c r="AR112" s="98">
        <f t="shared" si="131"/>
        <v>1828.74</v>
      </c>
      <c r="AS112" s="99">
        <f t="shared" si="145"/>
        <v>1</v>
      </c>
    </row>
    <row r="113" spans="1:45" ht="30" customHeight="1">
      <c r="A113" s="135">
        <v>12</v>
      </c>
      <c r="B113" s="182" t="s">
        <v>4785</v>
      </c>
      <c r="C113" s="173" t="s">
        <v>4115</v>
      </c>
      <c r="D113" s="172" t="s">
        <v>4116</v>
      </c>
      <c r="E113" s="174" t="s">
        <v>3943</v>
      </c>
      <c r="F113" s="175">
        <v>25.44</v>
      </c>
      <c r="G113" s="175">
        <v>8.48</v>
      </c>
      <c r="H113" s="175">
        <v>11.35</v>
      </c>
      <c r="I113" s="176">
        <f t="shared" si="133"/>
        <v>215.73</v>
      </c>
      <c r="J113" s="210"/>
      <c r="K113" s="210"/>
      <c r="L113" s="210"/>
      <c r="M113" s="210"/>
      <c r="N113" s="210"/>
      <c r="O113" s="214">
        <f t="shared" si="212"/>
        <v>25.44</v>
      </c>
      <c r="P113" s="215">
        <f t="shared" si="213"/>
        <v>215.73</v>
      </c>
      <c r="Q113" s="215">
        <f t="shared" si="214"/>
        <v>288.74</v>
      </c>
      <c r="R113" s="98">
        <f t="shared" si="125"/>
        <v>0</v>
      </c>
      <c r="S113" s="99">
        <f>IF($C113="","",'01. PLANILHA DE FISCALIZAÇÂO'!L113)</f>
        <v>0</v>
      </c>
      <c r="T113" s="98">
        <f t="shared" si="134"/>
        <v>0</v>
      </c>
      <c r="U113" s="99">
        <f t="shared" si="135"/>
        <v>0</v>
      </c>
      <c r="V113" s="98">
        <f t="shared" si="136"/>
        <v>215.73</v>
      </c>
      <c r="W113" s="99">
        <f>IF($C113="","",'01. PLANILHA DE FISCALIZAÇÂO'!R113)</f>
        <v>1</v>
      </c>
      <c r="X113" s="98">
        <f t="shared" si="126"/>
        <v>215.73</v>
      </c>
      <c r="Y113" s="99">
        <f t="shared" ref="Y113" si="223">IF($D113="","",X113/$I113)</f>
        <v>1</v>
      </c>
      <c r="Z113" s="98">
        <f t="shared" si="138"/>
        <v>0</v>
      </c>
      <c r="AA113" s="99">
        <f>IF($C113="","",'01. PLANILHA DE FISCALIZAÇÂO'!X113)</f>
        <v>0</v>
      </c>
      <c r="AB113" s="98">
        <f t="shared" si="128"/>
        <v>215.73</v>
      </c>
      <c r="AC113" s="99">
        <f t="shared" si="218"/>
        <v>1</v>
      </c>
      <c r="AD113" s="98">
        <f t="shared" si="139"/>
        <v>0</v>
      </c>
      <c r="AE113" s="99">
        <f>IF($C113="","",'01. PLANILHA DE FISCALIZAÇÂO'!AD113)</f>
        <v>0</v>
      </c>
      <c r="AF113" s="98">
        <f t="shared" si="124"/>
        <v>215.73</v>
      </c>
      <c r="AG113" s="99">
        <f t="shared" si="161"/>
        <v>1</v>
      </c>
      <c r="AH113" s="98">
        <f t="shared" si="140"/>
        <v>0</v>
      </c>
      <c r="AI113" s="99">
        <f>IF($C113="","",'01. PLANILHA DE FISCALIZAÇÂO'!AJ113)</f>
        <v>0</v>
      </c>
      <c r="AJ113" s="98">
        <f t="shared" si="129"/>
        <v>215.73</v>
      </c>
      <c r="AK113" s="99">
        <f t="shared" si="141"/>
        <v>1</v>
      </c>
      <c r="AL113" s="98">
        <f t="shared" si="142"/>
        <v>0</v>
      </c>
      <c r="AM113" s="99">
        <f>IF($C113="","",'01. PLANILHA DE FISCALIZAÇÂO'!AP113)</f>
        <v>0</v>
      </c>
      <c r="AN113" s="98">
        <f t="shared" si="130"/>
        <v>215.73</v>
      </c>
      <c r="AO113" s="99">
        <f t="shared" si="162"/>
        <v>1</v>
      </c>
      <c r="AP113" s="98">
        <f t="shared" si="143"/>
        <v>0</v>
      </c>
      <c r="AQ113" s="99">
        <f>IF($C113="","",'01. PLANILHA DE FISCALIZAÇÂO'!AV113)</f>
        <v>0</v>
      </c>
      <c r="AR113" s="98">
        <f t="shared" si="131"/>
        <v>215.73</v>
      </c>
      <c r="AS113" s="99">
        <f t="shared" si="145"/>
        <v>1</v>
      </c>
    </row>
    <row r="114" spans="1:45" ht="30" customHeight="1">
      <c r="A114" s="135">
        <v>12</v>
      </c>
      <c r="B114" s="182" t="s">
        <v>4786</v>
      </c>
      <c r="C114" s="173" t="s">
        <v>4117</v>
      </c>
      <c r="D114" s="172" t="s">
        <v>4118</v>
      </c>
      <c r="E114" s="174" t="s">
        <v>3943</v>
      </c>
      <c r="F114" s="175">
        <v>63.51</v>
      </c>
      <c r="G114" s="175">
        <v>9.2799999999999994</v>
      </c>
      <c r="H114" s="175">
        <v>12.27</v>
      </c>
      <c r="I114" s="176">
        <f t="shared" si="133"/>
        <v>589.37</v>
      </c>
      <c r="J114" s="210"/>
      <c r="K114" s="210"/>
      <c r="L114" s="210"/>
      <c r="M114" s="210"/>
      <c r="N114" s="210"/>
      <c r="O114" s="214">
        <f t="shared" si="212"/>
        <v>63.51</v>
      </c>
      <c r="P114" s="215">
        <f t="shared" si="213"/>
        <v>589.37</v>
      </c>
      <c r="Q114" s="215">
        <f t="shared" si="214"/>
        <v>779.26</v>
      </c>
      <c r="R114" s="98">
        <f t="shared" si="125"/>
        <v>102.78479168634863</v>
      </c>
      <c r="S114" s="99">
        <f>IF($C114="","",'01. PLANILHA DE FISCALIZAÇÂO'!L114)</f>
        <v>0.17439773264052907</v>
      </c>
      <c r="T114" s="98">
        <f t="shared" si="134"/>
        <v>102.78479168634863</v>
      </c>
      <c r="U114" s="99">
        <f t="shared" si="135"/>
        <v>0.17439773264052907</v>
      </c>
      <c r="V114" s="98">
        <f t="shared" si="136"/>
        <v>486.54808849000159</v>
      </c>
      <c r="W114" s="99">
        <f>IF($C114="","",'01. PLANILHA DE FISCALIZAÇÂO'!R114)</f>
        <v>0.82553928515194464</v>
      </c>
      <c r="X114" s="98">
        <f t="shared" si="126"/>
        <v>589.33288017635027</v>
      </c>
      <c r="Y114" s="99">
        <f t="shared" ref="Y114" si="224">IF($D114="","",X114/$I114)</f>
        <v>0.99993701779247379</v>
      </c>
      <c r="Z114" s="98">
        <f t="shared" si="138"/>
        <v>0</v>
      </c>
      <c r="AA114" s="99">
        <f>IF($C114="","",'01. PLANILHA DE FISCALIZAÇÂO'!X114)</f>
        <v>0</v>
      </c>
      <c r="AB114" s="98">
        <f t="shared" si="128"/>
        <v>589.33288017635027</v>
      </c>
      <c r="AC114" s="99">
        <f t="shared" si="218"/>
        <v>0.99993701779247379</v>
      </c>
      <c r="AD114" s="98">
        <f t="shared" si="139"/>
        <v>0</v>
      </c>
      <c r="AE114" s="99">
        <f>IF($C114="","",'01. PLANILHA DE FISCALIZAÇÂO'!AD114)</f>
        <v>0</v>
      </c>
      <c r="AF114" s="98">
        <f t="shared" si="124"/>
        <v>589.33288017635027</v>
      </c>
      <c r="AG114" s="99">
        <f t="shared" si="161"/>
        <v>0.99993701779247379</v>
      </c>
      <c r="AH114" s="98">
        <f t="shared" si="140"/>
        <v>0</v>
      </c>
      <c r="AI114" s="99">
        <f>IF($C114="","",'01. PLANILHA DE FISCALIZAÇÂO'!AJ114)</f>
        <v>0</v>
      </c>
      <c r="AJ114" s="98">
        <f t="shared" si="129"/>
        <v>589.33288017635027</v>
      </c>
      <c r="AK114" s="99">
        <f t="shared" si="141"/>
        <v>0.99993701779247379</v>
      </c>
      <c r="AL114" s="98">
        <f t="shared" si="142"/>
        <v>0</v>
      </c>
      <c r="AM114" s="99">
        <f>IF($C114="","",'01. PLANILHA DE FISCALIZAÇÂO'!AP114)</f>
        <v>0</v>
      </c>
      <c r="AN114" s="98">
        <f t="shared" si="130"/>
        <v>589.33288017635027</v>
      </c>
      <c r="AO114" s="99">
        <f t="shared" si="162"/>
        <v>0.99993701779247379</v>
      </c>
      <c r="AP114" s="98">
        <f t="shared" si="143"/>
        <v>0</v>
      </c>
      <c r="AQ114" s="99">
        <f>IF($C114="","",'01. PLANILHA DE FISCALIZAÇÂO'!AV114)</f>
        <v>0</v>
      </c>
      <c r="AR114" s="98">
        <f t="shared" si="131"/>
        <v>589.33288017635027</v>
      </c>
      <c r="AS114" s="99">
        <f t="shared" si="145"/>
        <v>0.99993701779247379</v>
      </c>
    </row>
    <row r="115" spans="1:45" ht="30" customHeight="1">
      <c r="A115" s="135"/>
      <c r="B115" s="181" t="s">
        <v>4787</v>
      </c>
      <c r="C115" s="178" t="s">
        <v>4788</v>
      </c>
      <c r="D115" s="179"/>
      <c r="E115" s="179"/>
      <c r="F115" s="179"/>
      <c r="G115" s="179"/>
      <c r="H115" s="179"/>
      <c r="I115" s="177">
        <f>SUM(I116+I119+I121)</f>
        <v>38278.68</v>
      </c>
      <c r="J115" s="211"/>
      <c r="K115" s="211"/>
      <c r="L115" s="211"/>
      <c r="M115" s="211"/>
      <c r="N115" s="211"/>
      <c r="O115" s="211"/>
      <c r="P115" s="211"/>
      <c r="Q115" s="212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</row>
    <row r="116" spans="1:45" ht="30" customHeight="1">
      <c r="A116" s="135"/>
      <c r="B116" s="181" t="s">
        <v>4789</v>
      </c>
      <c r="C116" s="178" t="s">
        <v>4790</v>
      </c>
      <c r="D116" s="179"/>
      <c r="E116" s="179"/>
      <c r="F116" s="179"/>
      <c r="G116" s="179"/>
      <c r="H116" s="179"/>
      <c r="I116" s="177">
        <f>SUM(I117:I118)</f>
        <v>21825.16</v>
      </c>
      <c r="J116" s="211"/>
      <c r="K116" s="211"/>
      <c r="L116" s="211"/>
      <c r="M116" s="211"/>
      <c r="N116" s="211"/>
      <c r="O116" s="211"/>
      <c r="P116" s="211"/>
      <c r="Q116" s="212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</row>
    <row r="117" spans="1:45" ht="30" customHeight="1">
      <c r="A117" s="135" t="s">
        <v>3897</v>
      </c>
      <c r="B117" s="182" t="s">
        <v>4791</v>
      </c>
      <c r="C117" s="173" t="s">
        <v>4119</v>
      </c>
      <c r="D117" s="172" t="s">
        <v>4120</v>
      </c>
      <c r="E117" s="174" t="s">
        <v>3943</v>
      </c>
      <c r="F117" s="175">
        <v>278.66000000000003</v>
      </c>
      <c r="G117" s="175">
        <v>50.67</v>
      </c>
      <c r="H117" s="175">
        <v>60.14</v>
      </c>
      <c r="I117" s="176">
        <f t="shared" si="133"/>
        <v>14119.7</v>
      </c>
      <c r="J117" s="210"/>
      <c r="K117" s="210"/>
      <c r="L117" s="214">
        <f>IF($E117="","",IF('01. PLANILHA DE FISCALIZAÇÂO'!H117=0,"",'01. PLANILHA DE FISCALIZAÇÂO'!H117))</f>
        <v>-58.777527999999961</v>
      </c>
      <c r="M117" s="215">
        <f t="shared" ref="M117:M118" si="225">IF($E117="","",IF(L117="","",TRUNC($G117*L117,2)))</f>
        <v>-2978.25</v>
      </c>
      <c r="N117" s="238" t="s">
        <v>5205</v>
      </c>
      <c r="O117" s="214">
        <f t="shared" ref="O117:O118" si="226">IF($E117="","",SUM(F117,J117,L117))</f>
        <v>219.88247200000006</v>
      </c>
      <c r="P117" s="215">
        <f t="shared" ref="P117:P118" si="227">IF($E117="","",TRUNC($G117*O117,2))</f>
        <v>11141.44</v>
      </c>
      <c r="Q117" s="215">
        <f t="shared" ref="Q117:Q118" si="228">IF($E117="","",TRUNC($H117*O117,2))</f>
        <v>13223.73</v>
      </c>
      <c r="R117" s="98">
        <f t="shared" si="125"/>
        <v>0</v>
      </c>
      <c r="S117" s="99">
        <f>IF($C117="","",'01. PLANILHA DE FISCALIZAÇÂO'!L117)</f>
        <v>0</v>
      </c>
      <c r="T117" s="98">
        <f t="shared" si="134"/>
        <v>0</v>
      </c>
      <c r="U117" s="99">
        <f t="shared" si="135"/>
        <v>0</v>
      </c>
      <c r="V117" s="98">
        <f t="shared" si="136"/>
        <v>8680.2763475202755</v>
      </c>
      <c r="W117" s="99">
        <f>IF($C117="","",'01. PLANILHA DE FISCALIZAÇÂO'!R117)</f>
        <v>0.61476351108878202</v>
      </c>
      <c r="X117" s="98">
        <f t="shared" si="126"/>
        <v>8680.2763475202755</v>
      </c>
      <c r="Y117" s="99">
        <f t="shared" ref="Y117" si="229">IF($D117="","",X117/$I117)</f>
        <v>0.61476351108878202</v>
      </c>
      <c r="Z117" s="98">
        <f t="shared" si="138"/>
        <v>0</v>
      </c>
      <c r="AA117" s="99">
        <f>IF($C117="","",'01. PLANILHA DE FISCALIZAÇÂO'!X117)</f>
        <v>0</v>
      </c>
      <c r="AB117" s="98">
        <f t="shared" si="128"/>
        <v>8680.2763475202755</v>
      </c>
      <c r="AC117" s="99">
        <f t="shared" si="218"/>
        <v>0.61476351108878202</v>
      </c>
      <c r="AD117" s="98">
        <f t="shared" si="139"/>
        <v>0</v>
      </c>
      <c r="AE117" s="99">
        <f>IF($C117="","",'01. PLANILHA DE FISCALIZAÇÂO'!AD117)</f>
        <v>0</v>
      </c>
      <c r="AF117" s="98">
        <f t="shared" si="124"/>
        <v>8680.2763475202755</v>
      </c>
      <c r="AG117" s="99">
        <f t="shared" si="161"/>
        <v>0.61476351108878202</v>
      </c>
      <c r="AH117" s="98">
        <f t="shared" si="140"/>
        <v>0</v>
      </c>
      <c r="AI117" s="99">
        <f>IF($C117="","",'01. PLANILHA DE FISCALIZAÇÂO'!AJ117)</f>
        <v>0</v>
      </c>
      <c r="AJ117" s="98">
        <f t="shared" si="129"/>
        <v>8680.2763475202755</v>
      </c>
      <c r="AK117" s="99">
        <f t="shared" si="141"/>
        <v>0.61476351108878202</v>
      </c>
      <c r="AL117" s="98">
        <f t="shared" si="142"/>
        <v>0</v>
      </c>
      <c r="AM117" s="99">
        <f>IF($C117="","",'01. PLANILHA DE FISCALIZAÇÂO'!AP117)</f>
        <v>0</v>
      </c>
      <c r="AN117" s="98">
        <f t="shared" si="130"/>
        <v>8680.2763475202755</v>
      </c>
      <c r="AO117" s="99">
        <f t="shared" si="162"/>
        <v>0.61476351108878202</v>
      </c>
      <c r="AP117" s="98">
        <f t="shared" si="143"/>
        <v>0</v>
      </c>
      <c r="AQ117" s="99">
        <f>IF($C117="","",'01. PLANILHA DE FISCALIZAÇÂO'!AV117)</f>
        <v>0</v>
      </c>
      <c r="AR117" s="98">
        <f t="shared" si="131"/>
        <v>8680.2763475202755</v>
      </c>
      <c r="AS117" s="99">
        <f t="shared" si="145"/>
        <v>0.61476351108878202</v>
      </c>
    </row>
    <row r="118" spans="1:45" ht="30" customHeight="1">
      <c r="A118" s="135" t="s">
        <v>3897</v>
      </c>
      <c r="B118" s="182" t="s">
        <v>4792</v>
      </c>
      <c r="C118" s="173" t="s">
        <v>4121</v>
      </c>
      <c r="D118" s="172" t="s">
        <v>4122</v>
      </c>
      <c r="E118" s="174" t="s">
        <v>3943</v>
      </c>
      <c r="F118" s="175">
        <v>308.95999999999998</v>
      </c>
      <c r="G118" s="175">
        <v>24.94</v>
      </c>
      <c r="H118" s="175">
        <v>29.5</v>
      </c>
      <c r="I118" s="176">
        <f t="shared" si="133"/>
        <v>7705.46</v>
      </c>
      <c r="J118" s="210"/>
      <c r="K118" s="210"/>
      <c r="L118" s="214">
        <f>IF($E118="","",IF('01. PLANILHA DE FISCALIZAÇÂO'!H118=0,"",'01. PLANILHA DE FISCALIZAÇÂO'!H118))</f>
        <v>-58.777527999999961</v>
      </c>
      <c r="M118" s="215">
        <f t="shared" si="225"/>
        <v>-1465.91</v>
      </c>
      <c r="N118" s="238" t="s">
        <v>5205</v>
      </c>
      <c r="O118" s="214">
        <f t="shared" si="226"/>
        <v>250.18247200000002</v>
      </c>
      <c r="P118" s="215">
        <f t="shared" si="227"/>
        <v>6239.55</v>
      </c>
      <c r="Q118" s="215">
        <f t="shared" si="228"/>
        <v>7380.38</v>
      </c>
      <c r="R118" s="98">
        <f t="shared" si="125"/>
        <v>1352.2463788192647</v>
      </c>
      <c r="S118" s="99">
        <f>IF($C118="","",'01. PLANILHA DE FISCALIZAÇÂO'!L118)</f>
        <v>0.17549197307094772</v>
      </c>
      <c r="T118" s="98">
        <f t="shared" si="134"/>
        <v>1352.2463788192647</v>
      </c>
      <c r="U118" s="99">
        <f t="shared" si="135"/>
        <v>0.17549197307094772</v>
      </c>
      <c r="V118" s="98">
        <f t="shared" si="136"/>
        <v>4272.4700692646293</v>
      </c>
      <c r="W118" s="99">
        <f>IF($C118="","",'01. PLANILHA DE FISCALIZAÇÂO'!R118)</f>
        <v>0.55447307094769549</v>
      </c>
      <c r="X118" s="98">
        <f t="shared" si="126"/>
        <v>5624.7164480838937</v>
      </c>
      <c r="Y118" s="99">
        <f t="shared" ref="Y118" si="230">IF($D118="","",X118/$I118)</f>
        <v>0.72996504401864315</v>
      </c>
      <c r="Z118" s="98">
        <f t="shared" si="138"/>
        <v>0</v>
      </c>
      <c r="AA118" s="99">
        <f>IF($C118="","",'01. PLANILHA DE FISCALIZAÇÂO'!X118)</f>
        <v>0</v>
      </c>
      <c r="AB118" s="98">
        <f t="shared" si="128"/>
        <v>5624.7164480838937</v>
      </c>
      <c r="AC118" s="99">
        <f t="shared" si="218"/>
        <v>0.72996504401864315</v>
      </c>
      <c r="AD118" s="98">
        <f t="shared" si="139"/>
        <v>0</v>
      </c>
      <c r="AE118" s="99">
        <f>IF($C118="","",'01. PLANILHA DE FISCALIZAÇÂO'!AD118)</f>
        <v>0</v>
      </c>
      <c r="AF118" s="98">
        <f t="shared" si="124"/>
        <v>5624.7164480838937</v>
      </c>
      <c r="AG118" s="99">
        <f t="shared" si="161"/>
        <v>0.72996504401864315</v>
      </c>
      <c r="AH118" s="98">
        <f t="shared" si="140"/>
        <v>0</v>
      </c>
      <c r="AI118" s="99">
        <f>IF($C118="","",'01. PLANILHA DE FISCALIZAÇÂO'!AJ118)</f>
        <v>0</v>
      </c>
      <c r="AJ118" s="98">
        <f t="shared" si="129"/>
        <v>5624.7164480838937</v>
      </c>
      <c r="AK118" s="99">
        <f t="shared" si="141"/>
        <v>0.72996504401864315</v>
      </c>
      <c r="AL118" s="98">
        <f t="shared" si="142"/>
        <v>0</v>
      </c>
      <c r="AM118" s="99">
        <f>IF($C118="","",'01. PLANILHA DE FISCALIZAÇÂO'!AP118)</f>
        <v>0</v>
      </c>
      <c r="AN118" s="98">
        <f t="shared" si="130"/>
        <v>5624.7164480838937</v>
      </c>
      <c r="AO118" s="99">
        <f t="shared" si="162"/>
        <v>0.72996504401864315</v>
      </c>
      <c r="AP118" s="98">
        <f t="shared" si="143"/>
        <v>0</v>
      </c>
      <c r="AQ118" s="99">
        <f>IF($C118="","",'01. PLANILHA DE FISCALIZAÇÂO'!AV118)</f>
        <v>0</v>
      </c>
      <c r="AR118" s="98">
        <f t="shared" si="131"/>
        <v>5624.7164480838937</v>
      </c>
      <c r="AS118" s="99">
        <f t="shared" si="145"/>
        <v>0.72996504401864315</v>
      </c>
    </row>
    <row r="119" spans="1:45" ht="30" customHeight="1">
      <c r="A119" s="135"/>
      <c r="B119" s="181" t="s">
        <v>4793</v>
      </c>
      <c r="C119" s="180" t="s">
        <v>3870</v>
      </c>
      <c r="D119" s="179"/>
      <c r="E119" s="179"/>
      <c r="F119" s="179"/>
      <c r="G119" s="179"/>
      <c r="H119" s="179"/>
      <c r="I119" s="177">
        <f>SUM(I120:I120)</f>
        <v>1217.3800000000001</v>
      </c>
      <c r="J119" s="211"/>
      <c r="K119" s="211"/>
      <c r="L119" s="211"/>
      <c r="M119" s="211"/>
      <c r="N119" s="211"/>
      <c r="O119" s="211"/>
      <c r="P119" s="211"/>
      <c r="Q119" s="212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</row>
    <row r="120" spans="1:45" ht="30" customHeight="1">
      <c r="A120" s="135" t="s">
        <v>3898</v>
      </c>
      <c r="B120" s="182" t="s">
        <v>4794</v>
      </c>
      <c r="C120" s="173" t="s">
        <v>4123</v>
      </c>
      <c r="D120" s="172" t="s">
        <v>4124</v>
      </c>
      <c r="E120" s="174" t="s">
        <v>3943</v>
      </c>
      <c r="F120" s="175">
        <v>64.48</v>
      </c>
      <c r="G120" s="175">
        <v>18.88</v>
      </c>
      <c r="H120" s="175">
        <v>24.1</v>
      </c>
      <c r="I120" s="176">
        <f t="shared" si="133"/>
        <v>1217.3800000000001</v>
      </c>
      <c r="J120" s="210"/>
      <c r="K120" s="210"/>
      <c r="L120" s="210"/>
      <c r="M120" s="210"/>
      <c r="N120" s="210"/>
      <c r="O120" s="214">
        <f t="shared" ref="O120" si="231">IF($E120="","",SUM(F120,J120,L120))</f>
        <v>64.48</v>
      </c>
      <c r="P120" s="215">
        <f t="shared" ref="P120" si="232">IF($E120="","",TRUNC($G120*O120,2))</f>
        <v>1217.3800000000001</v>
      </c>
      <c r="Q120" s="215">
        <f>IF($E120="","",TRUNC($H120*O120,2))</f>
        <v>1553.96</v>
      </c>
      <c r="R120" s="98">
        <f t="shared" si="125"/>
        <v>0</v>
      </c>
      <c r="S120" s="99">
        <f>IF($C120="","",'01. PLANILHA DE FISCALIZAÇÂO'!L120)</f>
        <v>0</v>
      </c>
      <c r="T120" s="98">
        <f t="shared" si="134"/>
        <v>0</v>
      </c>
      <c r="U120" s="99">
        <f t="shared" si="135"/>
        <v>0</v>
      </c>
      <c r="V120" s="98">
        <f t="shared" si="136"/>
        <v>0</v>
      </c>
      <c r="W120" s="99">
        <f>IF($C120="","",'01. PLANILHA DE FISCALIZAÇÂO'!R120)</f>
        <v>0</v>
      </c>
      <c r="X120" s="98">
        <f t="shared" si="126"/>
        <v>0</v>
      </c>
      <c r="Y120" s="99">
        <f t="shared" ref="Y120" si="233">IF($D120="","",X120/$I120)</f>
        <v>0</v>
      </c>
      <c r="Z120" s="98">
        <f t="shared" si="138"/>
        <v>0</v>
      </c>
      <c r="AA120" s="99">
        <f>IF($C120="","",'01. PLANILHA DE FISCALIZAÇÂO'!X120)</f>
        <v>0</v>
      </c>
      <c r="AB120" s="98">
        <f t="shared" si="128"/>
        <v>0</v>
      </c>
      <c r="AC120" s="99">
        <f t="shared" si="218"/>
        <v>0</v>
      </c>
      <c r="AD120" s="98">
        <f t="shared" si="139"/>
        <v>0</v>
      </c>
      <c r="AE120" s="99">
        <f>IF($C120="","",'01. PLANILHA DE FISCALIZAÇÂO'!AD120)</f>
        <v>0</v>
      </c>
      <c r="AF120" s="98">
        <f t="shared" si="124"/>
        <v>0</v>
      </c>
      <c r="AG120" s="99">
        <f t="shared" si="161"/>
        <v>0</v>
      </c>
      <c r="AH120" s="98">
        <f t="shared" si="140"/>
        <v>0</v>
      </c>
      <c r="AI120" s="99">
        <f>IF($C120="","",'01. PLANILHA DE FISCALIZAÇÂO'!AJ120)</f>
        <v>0</v>
      </c>
      <c r="AJ120" s="98">
        <f t="shared" si="129"/>
        <v>0</v>
      </c>
      <c r="AK120" s="99">
        <f t="shared" si="141"/>
        <v>0</v>
      </c>
      <c r="AL120" s="98">
        <f t="shared" si="142"/>
        <v>0</v>
      </c>
      <c r="AM120" s="99">
        <f>IF($C120="","",'01. PLANILHA DE FISCALIZAÇÂO'!AP120)</f>
        <v>0</v>
      </c>
      <c r="AN120" s="98">
        <f t="shared" si="130"/>
        <v>0</v>
      </c>
      <c r="AO120" s="99">
        <f t="shared" si="162"/>
        <v>0</v>
      </c>
      <c r="AP120" s="98">
        <f t="shared" si="143"/>
        <v>0</v>
      </c>
      <c r="AQ120" s="99">
        <f>IF($C120="","",'01. PLANILHA DE FISCALIZAÇÂO'!AV120)</f>
        <v>0</v>
      </c>
      <c r="AR120" s="98">
        <f t="shared" si="131"/>
        <v>0</v>
      </c>
      <c r="AS120" s="99">
        <f t="shared" si="145"/>
        <v>0</v>
      </c>
    </row>
    <row r="121" spans="1:45" ht="30" customHeight="1">
      <c r="A121" s="135"/>
      <c r="B121" s="181" t="s">
        <v>4795</v>
      </c>
      <c r="C121" s="180" t="s">
        <v>3871</v>
      </c>
      <c r="D121" s="179"/>
      <c r="E121" s="179"/>
      <c r="F121" s="179"/>
      <c r="G121" s="179"/>
      <c r="H121" s="179"/>
      <c r="I121" s="177">
        <f>SUM(I122:I128)</f>
        <v>15236.14</v>
      </c>
      <c r="J121" s="211"/>
      <c r="K121" s="211"/>
      <c r="L121" s="211"/>
      <c r="M121" s="211"/>
      <c r="N121" s="211"/>
      <c r="O121" s="211"/>
      <c r="P121" s="211"/>
      <c r="Q121" s="212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</row>
    <row r="122" spans="1:45" ht="30" customHeight="1">
      <c r="A122" s="135" t="s">
        <v>3899</v>
      </c>
      <c r="B122" s="182" t="s">
        <v>4796</v>
      </c>
      <c r="C122" s="173" t="s">
        <v>4125</v>
      </c>
      <c r="D122" s="172" t="s">
        <v>4126</v>
      </c>
      <c r="E122" s="174" t="s">
        <v>3943</v>
      </c>
      <c r="F122" s="175">
        <v>308.89999999999998</v>
      </c>
      <c r="G122" s="175">
        <v>3.59</v>
      </c>
      <c r="H122" s="175">
        <v>4.41</v>
      </c>
      <c r="I122" s="176">
        <f t="shared" si="133"/>
        <v>1108.95</v>
      </c>
      <c r="J122" s="210"/>
      <c r="K122" s="210"/>
      <c r="L122" s="210"/>
      <c r="M122" s="210"/>
      <c r="N122" s="210"/>
      <c r="O122" s="214">
        <f t="shared" ref="O122:O128" si="234">IF($E122="","",SUM(F122,J122,L122))</f>
        <v>308.89999999999998</v>
      </c>
      <c r="P122" s="215">
        <f t="shared" ref="P122:P128" si="235">IF($E122="","",TRUNC($G122*O122,2))</f>
        <v>1108.95</v>
      </c>
      <c r="Q122" s="215">
        <f t="shared" ref="Q122:Q128" si="236">IF($E122="","",TRUNC($H122*O122,2))</f>
        <v>1362.24</v>
      </c>
      <c r="R122" s="98">
        <f t="shared" ref="R122:R253" si="237">IF($C122="","",$I122*S122)</f>
        <v>0</v>
      </c>
      <c r="S122" s="99">
        <f>IF($C122="","",'01. PLANILHA DE FISCALIZAÇÂO'!L122)</f>
        <v>0</v>
      </c>
      <c r="T122" s="98">
        <f t="shared" si="134"/>
        <v>0</v>
      </c>
      <c r="U122" s="99">
        <f t="shared" si="135"/>
        <v>0</v>
      </c>
      <c r="V122" s="98">
        <f t="shared" si="136"/>
        <v>0</v>
      </c>
      <c r="W122" s="99">
        <f>IF($C122="","",'01. PLANILHA DE FISCALIZAÇÂO'!R122)</f>
        <v>0</v>
      </c>
      <c r="X122" s="98">
        <f t="shared" ref="X122:X253" si="238">IF($C122="","",SUM(V122+T122))</f>
        <v>0</v>
      </c>
      <c r="Y122" s="99">
        <f t="shared" ref="Y122:Y127" si="239">IF($D122="","",X122/$I122)</f>
        <v>0</v>
      </c>
      <c r="Z122" s="98">
        <f t="shared" si="138"/>
        <v>0</v>
      </c>
      <c r="AA122" s="99">
        <f>IF($C122="","",'01. PLANILHA DE FISCALIZAÇÂO'!X122)</f>
        <v>0</v>
      </c>
      <c r="AB122" s="98">
        <f t="shared" ref="AB122:AB253" si="240">IF($C122="","",SUM(Z122+X122))</f>
        <v>0</v>
      </c>
      <c r="AC122" s="99">
        <f t="shared" ref="AC122:AC127" si="241">IF($D122="","",AB122/$I122)</f>
        <v>0</v>
      </c>
      <c r="AD122" s="98">
        <f t="shared" si="139"/>
        <v>0</v>
      </c>
      <c r="AE122" s="99">
        <f>IF($C122="","",'01. PLANILHA DE FISCALIZAÇÂO'!AD122)</f>
        <v>0</v>
      </c>
      <c r="AF122" s="98">
        <f t="shared" ref="AF122:AF252" si="242">IF($C122="","",SUM(AD122+AB122))</f>
        <v>0</v>
      </c>
      <c r="AG122" s="99">
        <f t="shared" si="161"/>
        <v>0</v>
      </c>
      <c r="AH122" s="98">
        <f t="shared" si="140"/>
        <v>0</v>
      </c>
      <c r="AI122" s="99">
        <f>IF($C122="","",'01. PLANILHA DE FISCALIZAÇÂO'!AJ122)</f>
        <v>0</v>
      </c>
      <c r="AJ122" s="98">
        <f t="shared" ref="AJ122:AJ253" si="243">IF($C122="","",SUM(AH122+AF122))</f>
        <v>0</v>
      </c>
      <c r="AK122" s="99">
        <f t="shared" si="141"/>
        <v>0</v>
      </c>
      <c r="AL122" s="98">
        <f t="shared" si="142"/>
        <v>0</v>
      </c>
      <c r="AM122" s="99">
        <f>IF($C122="","",'01. PLANILHA DE FISCALIZAÇÂO'!AP122)</f>
        <v>0</v>
      </c>
      <c r="AN122" s="98">
        <f t="shared" ref="AN122:AN253" si="244">IF($C122="","",SUM(AL122+AJ122))</f>
        <v>0</v>
      </c>
      <c r="AO122" s="99">
        <f t="shared" si="162"/>
        <v>0</v>
      </c>
      <c r="AP122" s="98">
        <f t="shared" si="143"/>
        <v>0</v>
      </c>
      <c r="AQ122" s="99">
        <f>IF($C122="","",'01. PLANILHA DE FISCALIZAÇÂO'!AV122)</f>
        <v>0</v>
      </c>
      <c r="AR122" s="98">
        <f t="shared" ref="AR122:AR253" si="245">IF($C122="","",SUM(AP122+AN122))</f>
        <v>0</v>
      </c>
      <c r="AS122" s="99">
        <f t="shared" si="145"/>
        <v>0</v>
      </c>
    </row>
    <row r="123" spans="1:45" ht="30" customHeight="1">
      <c r="A123" s="135" t="s">
        <v>3899</v>
      </c>
      <c r="B123" s="182" t="s">
        <v>4797</v>
      </c>
      <c r="C123" s="173" t="s">
        <v>4127</v>
      </c>
      <c r="D123" s="172" t="s">
        <v>4128</v>
      </c>
      <c r="E123" s="174" t="s">
        <v>3943</v>
      </c>
      <c r="F123" s="175">
        <v>308.89999999999998</v>
      </c>
      <c r="G123" s="175">
        <v>11.57</v>
      </c>
      <c r="H123" s="175">
        <v>14.97</v>
      </c>
      <c r="I123" s="176">
        <f t="shared" ref="I123:I126" si="246">TRUNC(F123*G123,2)</f>
        <v>3573.97</v>
      </c>
      <c r="J123" s="210"/>
      <c r="K123" s="210"/>
      <c r="L123" s="210"/>
      <c r="M123" s="210"/>
      <c r="N123" s="210"/>
      <c r="O123" s="214">
        <f t="shared" si="234"/>
        <v>308.89999999999998</v>
      </c>
      <c r="P123" s="215">
        <f t="shared" si="235"/>
        <v>3573.97</v>
      </c>
      <c r="Q123" s="215">
        <f t="shared" si="236"/>
        <v>4624.2299999999996</v>
      </c>
      <c r="R123" s="98">
        <f t="shared" si="237"/>
        <v>0</v>
      </c>
      <c r="S123" s="99">
        <f>IF($C123="","",'01. PLANILHA DE FISCALIZAÇÂO'!L123)</f>
        <v>0</v>
      </c>
      <c r="T123" s="98">
        <f t="shared" ref="T123:T126" si="247">IF($C123="","",SUM(R123))</f>
        <v>0</v>
      </c>
      <c r="U123" s="99">
        <f t="shared" ref="U123:U126" si="248">IF($D123="","",T123/$I123)</f>
        <v>0</v>
      </c>
      <c r="V123" s="98">
        <f t="shared" ref="V123:V126" si="249">IF($C123="","",$I123*W123)</f>
        <v>0</v>
      </c>
      <c r="W123" s="99">
        <f>IF($C123="","",'01. PLANILHA DE FISCALIZAÇÂO'!R123)</f>
        <v>0</v>
      </c>
      <c r="X123" s="98">
        <f t="shared" si="238"/>
        <v>0</v>
      </c>
      <c r="Y123" s="99">
        <f t="shared" ref="Y123:Y126" si="250">IF($D123="","",X123/$I123)</f>
        <v>0</v>
      </c>
      <c r="Z123" s="98">
        <f t="shared" ref="Z123:Z126" si="251">IF($C123="","",$I123*AA123)</f>
        <v>0</v>
      </c>
      <c r="AA123" s="99">
        <f>IF($C123="","",'01. PLANILHA DE FISCALIZAÇÂO'!X123)</f>
        <v>0</v>
      </c>
      <c r="AB123" s="98">
        <f t="shared" si="240"/>
        <v>0</v>
      </c>
      <c r="AC123" s="99">
        <f t="shared" ref="AC123:AC126" si="252">IF($D123="","",AB123/$I123)</f>
        <v>0</v>
      </c>
      <c r="AD123" s="98">
        <f t="shared" ref="AD123:AD126" si="253">IF($C123="","",$I123*AE123)</f>
        <v>0</v>
      </c>
      <c r="AE123" s="99">
        <f>IF($C123="","",'01. PLANILHA DE FISCALIZAÇÂO'!AD123)</f>
        <v>0</v>
      </c>
      <c r="AF123" s="98">
        <f t="shared" si="242"/>
        <v>0</v>
      </c>
      <c r="AG123" s="99">
        <f t="shared" si="161"/>
        <v>0</v>
      </c>
      <c r="AH123" s="98">
        <f t="shared" ref="AH123:AH126" si="254">IF($C123="","",$I123*AI123)</f>
        <v>0</v>
      </c>
      <c r="AI123" s="99">
        <f>IF($C123="","",'01. PLANILHA DE FISCALIZAÇÂO'!AJ123)</f>
        <v>0</v>
      </c>
      <c r="AJ123" s="98">
        <f t="shared" si="243"/>
        <v>0</v>
      </c>
      <c r="AK123" s="99">
        <f t="shared" ref="AK123:AK126" si="255">IF($D123="","",AJ123/$I123)</f>
        <v>0</v>
      </c>
      <c r="AL123" s="98">
        <f t="shared" ref="AL123:AL126" si="256">IF($C123="","",$I123*AM123)</f>
        <v>0</v>
      </c>
      <c r="AM123" s="99">
        <f>IF($C123="","",'01. PLANILHA DE FISCALIZAÇÂO'!AP123)</f>
        <v>0</v>
      </c>
      <c r="AN123" s="98">
        <f t="shared" si="244"/>
        <v>0</v>
      </c>
      <c r="AO123" s="99">
        <f t="shared" si="162"/>
        <v>0</v>
      </c>
      <c r="AP123" s="98">
        <f t="shared" ref="AP123:AP126" si="257">IF($C123="","",$I123*AQ123)</f>
        <v>0</v>
      </c>
      <c r="AQ123" s="99">
        <f>IF($C123="","",'01. PLANILHA DE FISCALIZAÇÂO'!AV123)</f>
        <v>0</v>
      </c>
      <c r="AR123" s="98">
        <f t="shared" si="245"/>
        <v>0</v>
      </c>
      <c r="AS123" s="99">
        <f t="shared" si="145"/>
        <v>0</v>
      </c>
    </row>
    <row r="124" spans="1:45" ht="30" customHeight="1">
      <c r="A124" s="135" t="s">
        <v>3899</v>
      </c>
      <c r="B124" s="182" t="s">
        <v>4798</v>
      </c>
      <c r="C124" s="173" t="s">
        <v>4129</v>
      </c>
      <c r="D124" s="172" t="s">
        <v>4130</v>
      </c>
      <c r="E124" s="174" t="s">
        <v>3943</v>
      </c>
      <c r="F124" s="175">
        <v>99.25</v>
      </c>
      <c r="G124" s="175">
        <v>18.28</v>
      </c>
      <c r="H124" s="175">
        <v>22.15</v>
      </c>
      <c r="I124" s="176">
        <f t="shared" si="246"/>
        <v>1814.29</v>
      </c>
      <c r="J124" s="210"/>
      <c r="K124" s="210"/>
      <c r="L124" s="210"/>
      <c r="M124" s="210"/>
      <c r="N124" s="210"/>
      <c r="O124" s="214">
        <f t="shared" si="234"/>
        <v>99.25</v>
      </c>
      <c r="P124" s="215">
        <f t="shared" si="235"/>
        <v>1814.29</v>
      </c>
      <c r="Q124" s="215">
        <f t="shared" si="236"/>
        <v>2198.38</v>
      </c>
      <c r="R124" s="98">
        <f t="shared" ref="R124:R126" si="258">IF($C124="","",$I124*S124)</f>
        <v>0</v>
      </c>
      <c r="S124" s="99">
        <f>IF($C124="","",'01. PLANILHA DE FISCALIZAÇÂO'!L124)</f>
        <v>0</v>
      </c>
      <c r="T124" s="98">
        <f t="shared" si="247"/>
        <v>0</v>
      </c>
      <c r="U124" s="99">
        <f t="shared" si="248"/>
        <v>0</v>
      </c>
      <c r="V124" s="98">
        <f t="shared" si="249"/>
        <v>0</v>
      </c>
      <c r="W124" s="99">
        <f>IF($C124="","",'01. PLANILHA DE FISCALIZAÇÂO'!R124)</f>
        <v>0</v>
      </c>
      <c r="X124" s="98">
        <f t="shared" ref="X124:X126" si="259">IF($C124="","",SUM(V124+T124))</f>
        <v>0</v>
      </c>
      <c r="Y124" s="99">
        <f t="shared" si="250"/>
        <v>0</v>
      </c>
      <c r="Z124" s="98">
        <f t="shared" si="251"/>
        <v>0</v>
      </c>
      <c r="AA124" s="99">
        <f>IF($C124="","",'01. PLANILHA DE FISCALIZAÇÂO'!X124)</f>
        <v>0</v>
      </c>
      <c r="AB124" s="98">
        <f t="shared" ref="AB124:AB126" si="260">IF($C124="","",SUM(Z124+X124))</f>
        <v>0</v>
      </c>
      <c r="AC124" s="99">
        <f t="shared" si="252"/>
        <v>0</v>
      </c>
      <c r="AD124" s="98">
        <f t="shared" si="253"/>
        <v>0</v>
      </c>
      <c r="AE124" s="99">
        <f>IF($C124="","",'01. PLANILHA DE FISCALIZAÇÂO'!AD124)</f>
        <v>0</v>
      </c>
      <c r="AF124" s="98">
        <f t="shared" ref="AF124:AF126" si="261">IF($C124="","",SUM(AD124+AB124))</f>
        <v>0</v>
      </c>
      <c r="AG124" s="99">
        <f t="shared" ref="AG124:AG126" si="262">IF($D124="","",AF124/$I124)</f>
        <v>0</v>
      </c>
      <c r="AH124" s="98">
        <f t="shared" si="254"/>
        <v>0</v>
      </c>
      <c r="AI124" s="99">
        <f>IF($C124="","",'01. PLANILHA DE FISCALIZAÇÂO'!AJ124)</f>
        <v>0</v>
      </c>
      <c r="AJ124" s="98">
        <f t="shared" ref="AJ124:AJ126" si="263">IF($C124="","",SUM(AH124+AF124))</f>
        <v>0</v>
      </c>
      <c r="AK124" s="99">
        <f t="shared" si="255"/>
        <v>0</v>
      </c>
      <c r="AL124" s="98">
        <f t="shared" si="256"/>
        <v>0</v>
      </c>
      <c r="AM124" s="99">
        <f>IF($C124="","",'01. PLANILHA DE FISCALIZAÇÂO'!AP124)</f>
        <v>0</v>
      </c>
      <c r="AN124" s="98">
        <f t="shared" ref="AN124:AN126" si="264">IF($C124="","",SUM(AL124+AJ124))</f>
        <v>0</v>
      </c>
      <c r="AO124" s="99">
        <f t="shared" ref="AO124:AO126" si="265">IF($D124="","",AN124/$I124)</f>
        <v>0</v>
      </c>
      <c r="AP124" s="98">
        <f t="shared" si="257"/>
        <v>0</v>
      </c>
      <c r="AQ124" s="99">
        <f>IF($C124="","",'01. PLANILHA DE FISCALIZAÇÂO'!AV124)</f>
        <v>0</v>
      </c>
      <c r="AR124" s="98">
        <f t="shared" ref="AR124:AR126" si="266">IF($C124="","",SUM(AP124+AN124))</f>
        <v>0</v>
      </c>
      <c r="AS124" s="99">
        <f t="shared" ref="AS124:AS126" si="267">IF($C124="","",SUM(AQ124+AO124))</f>
        <v>0</v>
      </c>
    </row>
    <row r="125" spans="1:45" ht="30" customHeight="1">
      <c r="A125" s="135" t="s">
        <v>3899</v>
      </c>
      <c r="B125" s="182" t="s">
        <v>4799</v>
      </c>
      <c r="C125" s="173" t="s">
        <v>4131</v>
      </c>
      <c r="D125" s="172" t="s">
        <v>4132</v>
      </c>
      <c r="E125" s="174" t="s">
        <v>3943</v>
      </c>
      <c r="F125" s="175">
        <v>85.5</v>
      </c>
      <c r="G125" s="175">
        <v>21.59</v>
      </c>
      <c r="H125" s="175">
        <v>26.44</v>
      </c>
      <c r="I125" s="176">
        <f t="shared" si="246"/>
        <v>1845.94</v>
      </c>
      <c r="J125" s="210"/>
      <c r="K125" s="210"/>
      <c r="L125" s="210"/>
      <c r="M125" s="210"/>
      <c r="N125" s="210"/>
      <c r="O125" s="214">
        <f t="shared" si="234"/>
        <v>85.5</v>
      </c>
      <c r="P125" s="215">
        <f t="shared" si="235"/>
        <v>1845.94</v>
      </c>
      <c r="Q125" s="215">
        <f t="shared" si="236"/>
        <v>2260.62</v>
      </c>
      <c r="R125" s="98">
        <f t="shared" si="258"/>
        <v>0</v>
      </c>
      <c r="S125" s="99">
        <f>IF($C125="","",'01. PLANILHA DE FISCALIZAÇÂO'!L125)</f>
        <v>0</v>
      </c>
      <c r="T125" s="98">
        <f t="shared" si="247"/>
        <v>0</v>
      </c>
      <c r="U125" s="99">
        <f t="shared" si="248"/>
        <v>0</v>
      </c>
      <c r="V125" s="98">
        <f t="shared" si="249"/>
        <v>0</v>
      </c>
      <c r="W125" s="99">
        <f>IF($C125="","",'01. PLANILHA DE FISCALIZAÇÂO'!R125)</f>
        <v>0</v>
      </c>
      <c r="X125" s="98">
        <f t="shared" si="259"/>
        <v>0</v>
      </c>
      <c r="Y125" s="99">
        <f t="shared" si="250"/>
        <v>0</v>
      </c>
      <c r="Z125" s="98">
        <f t="shared" si="251"/>
        <v>0</v>
      </c>
      <c r="AA125" s="99">
        <f>IF($C125="","",'01. PLANILHA DE FISCALIZAÇÂO'!X125)</f>
        <v>0</v>
      </c>
      <c r="AB125" s="98">
        <f t="shared" si="260"/>
        <v>0</v>
      </c>
      <c r="AC125" s="99">
        <f t="shared" si="252"/>
        <v>0</v>
      </c>
      <c r="AD125" s="98">
        <f t="shared" si="253"/>
        <v>0</v>
      </c>
      <c r="AE125" s="99">
        <f>IF($C125="","",'01. PLANILHA DE FISCALIZAÇÂO'!AD125)</f>
        <v>0</v>
      </c>
      <c r="AF125" s="98">
        <f t="shared" si="261"/>
        <v>0</v>
      </c>
      <c r="AG125" s="99">
        <f t="shared" si="262"/>
        <v>0</v>
      </c>
      <c r="AH125" s="98">
        <f t="shared" si="254"/>
        <v>0</v>
      </c>
      <c r="AI125" s="99">
        <f>IF($C125="","",'01. PLANILHA DE FISCALIZAÇÂO'!AJ125)</f>
        <v>0</v>
      </c>
      <c r="AJ125" s="98">
        <f t="shared" si="263"/>
        <v>0</v>
      </c>
      <c r="AK125" s="99">
        <f t="shared" si="255"/>
        <v>0</v>
      </c>
      <c r="AL125" s="98">
        <f t="shared" si="256"/>
        <v>0</v>
      </c>
      <c r="AM125" s="99">
        <f>IF($C125="","",'01. PLANILHA DE FISCALIZAÇÂO'!AP125)</f>
        <v>0</v>
      </c>
      <c r="AN125" s="98">
        <f t="shared" si="264"/>
        <v>0</v>
      </c>
      <c r="AO125" s="99">
        <f t="shared" si="265"/>
        <v>0</v>
      </c>
      <c r="AP125" s="98">
        <f t="shared" si="257"/>
        <v>0</v>
      </c>
      <c r="AQ125" s="99">
        <f>IF($C125="","",'01. PLANILHA DE FISCALIZAÇÂO'!AV125)</f>
        <v>0</v>
      </c>
      <c r="AR125" s="98">
        <f t="shared" si="266"/>
        <v>0</v>
      </c>
      <c r="AS125" s="99">
        <f t="shared" si="267"/>
        <v>0</v>
      </c>
    </row>
    <row r="126" spans="1:45" ht="30" customHeight="1">
      <c r="A126" s="135" t="s">
        <v>3899</v>
      </c>
      <c r="B126" s="182" t="s">
        <v>4800</v>
      </c>
      <c r="C126" s="173" t="s">
        <v>4133</v>
      </c>
      <c r="D126" s="172" t="s">
        <v>4134</v>
      </c>
      <c r="E126" s="174" t="s">
        <v>3943</v>
      </c>
      <c r="F126" s="175">
        <v>167.55</v>
      </c>
      <c r="G126" s="175">
        <v>4.6399999999999997</v>
      </c>
      <c r="H126" s="175">
        <v>5.6</v>
      </c>
      <c r="I126" s="176">
        <f t="shared" si="246"/>
        <v>777.43</v>
      </c>
      <c r="J126" s="210"/>
      <c r="K126" s="210"/>
      <c r="L126" s="210"/>
      <c r="M126" s="210"/>
      <c r="N126" s="210"/>
      <c r="O126" s="214">
        <f t="shared" si="234"/>
        <v>167.55</v>
      </c>
      <c r="P126" s="215">
        <f t="shared" si="235"/>
        <v>777.43</v>
      </c>
      <c r="Q126" s="215">
        <f t="shared" si="236"/>
        <v>938.28</v>
      </c>
      <c r="R126" s="98">
        <f t="shared" si="258"/>
        <v>0</v>
      </c>
      <c r="S126" s="99">
        <f>IF($C126="","",'01. PLANILHA DE FISCALIZAÇÂO'!L126)</f>
        <v>0</v>
      </c>
      <c r="T126" s="98">
        <f t="shared" si="247"/>
        <v>0</v>
      </c>
      <c r="U126" s="99">
        <f t="shared" si="248"/>
        <v>0</v>
      </c>
      <c r="V126" s="98">
        <f t="shared" si="249"/>
        <v>0</v>
      </c>
      <c r="W126" s="99">
        <f>IF($C126="","",'01. PLANILHA DE FISCALIZAÇÂO'!R126)</f>
        <v>0</v>
      </c>
      <c r="X126" s="98">
        <f t="shared" si="259"/>
        <v>0</v>
      </c>
      <c r="Y126" s="99">
        <f t="shared" si="250"/>
        <v>0</v>
      </c>
      <c r="Z126" s="98">
        <f t="shared" si="251"/>
        <v>0</v>
      </c>
      <c r="AA126" s="99">
        <f>IF($C126="","",'01. PLANILHA DE FISCALIZAÇÂO'!X126)</f>
        <v>0</v>
      </c>
      <c r="AB126" s="98">
        <f t="shared" si="260"/>
        <v>0</v>
      </c>
      <c r="AC126" s="99">
        <f t="shared" si="252"/>
        <v>0</v>
      </c>
      <c r="AD126" s="98">
        <f t="shared" si="253"/>
        <v>0</v>
      </c>
      <c r="AE126" s="99">
        <f>IF($C126="","",'01. PLANILHA DE FISCALIZAÇÂO'!AD126)</f>
        <v>0</v>
      </c>
      <c r="AF126" s="98">
        <f t="shared" si="261"/>
        <v>0</v>
      </c>
      <c r="AG126" s="99">
        <f t="shared" si="262"/>
        <v>0</v>
      </c>
      <c r="AH126" s="98">
        <f t="shared" si="254"/>
        <v>0</v>
      </c>
      <c r="AI126" s="99">
        <f>IF($C126="","",'01. PLANILHA DE FISCALIZAÇÂO'!AJ126)</f>
        <v>0</v>
      </c>
      <c r="AJ126" s="98">
        <f t="shared" si="263"/>
        <v>0</v>
      </c>
      <c r="AK126" s="99">
        <f t="shared" si="255"/>
        <v>0</v>
      </c>
      <c r="AL126" s="98">
        <f t="shared" si="256"/>
        <v>0</v>
      </c>
      <c r="AM126" s="99">
        <f>IF($C126="","",'01. PLANILHA DE FISCALIZAÇÂO'!AP126)</f>
        <v>0</v>
      </c>
      <c r="AN126" s="98">
        <f t="shared" si="264"/>
        <v>0</v>
      </c>
      <c r="AO126" s="99">
        <f t="shared" si="265"/>
        <v>0</v>
      </c>
      <c r="AP126" s="98">
        <f t="shared" si="257"/>
        <v>0</v>
      </c>
      <c r="AQ126" s="99">
        <f>IF($C126="","",'01. PLANILHA DE FISCALIZAÇÂO'!AV126)</f>
        <v>0</v>
      </c>
      <c r="AR126" s="98">
        <f t="shared" si="266"/>
        <v>0</v>
      </c>
      <c r="AS126" s="99">
        <f t="shared" si="267"/>
        <v>0</v>
      </c>
    </row>
    <row r="127" spans="1:45" ht="30" customHeight="1">
      <c r="A127" s="135" t="s">
        <v>3899</v>
      </c>
      <c r="B127" s="182" t="s">
        <v>4801</v>
      </c>
      <c r="C127" s="173" t="s">
        <v>4135</v>
      </c>
      <c r="D127" s="172" t="s">
        <v>4136</v>
      </c>
      <c r="E127" s="174" t="s">
        <v>3943</v>
      </c>
      <c r="F127" s="175">
        <v>167.55</v>
      </c>
      <c r="G127" s="175">
        <v>22.36</v>
      </c>
      <c r="H127" s="175">
        <v>26.17</v>
      </c>
      <c r="I127" s="176">
        <f t="shared" si="133"/>
        <v>3746.41</v>
      </c>
      <c r="J127" s="210"/>
      <c r="K127" s="210"/>
      <c r="L127" s="210"/>
      <c r="M127" s="210"/>
      <c r="N127" s="210"/>
      <c r="O127" s="214">
        <f t="shared" si="234"/>
        <v>167.55</v>
      </c>
      <c r="P127" s="215">
        <f t="shared" si="235"/>
        <v>3746.41</v>
      </c>
      <c r="Q127" s="215">
        <f t="shared" si="236"/>
        <v>4384.78</v>
      </c>
      <c r="R127" s="98">
        <f t="shared" ref="R127" si="268">IF($C127="","",$I127*S127)</f>
        <v>0</v>
      </c>
      <c r="S127" s="99">
        <f>IF($C127="","",'01. PLANILHA DE FISCALIZAÇÂO'!L127)</f>
        <v>0</v>
      </c>
      <c r="T127" s="98">
        <f t="shared" si="134"/>
        <v>0</v>
      </c>
      <c r="U127" s="99">
        <f t="shared" si="135"/>
        <v>0</v>
      </c>
      <c r="V127" s="98">
        <f t="shared" si="136"/>
        <v>0</v>
      </c>
      <c r="W127" s="99">
        <f>IF($C127="","",'01. PLANILHA DE FISCALIZAÇÂO'!R127)</f>
        <v>0</v>
      </c>
      <c r="X127" s="98">
        <f t="shared" ref="X127" si="269">IF($C127="","",SUM(V127+T127))</f>
        <v>0</v>
      </c>
      <c r="Y127" s="99">
        <f t="shared" si="239"/>
        <v>0</v>
      </c>
      <c r="Z127" s="98">
        <f t="shared" si="138"/>
        <v>0</v>
      </c>
      <c r="AA127" s="99">
        <f>IF($C127="","",'01. PLANILHA DE FISCALIZAÇÂO'!X127)</f>
        <v>0</v>
      </c>
      <c r="AB127" s="98">
        <f t="shared" ref="AB127" si="270">IF($C127="","",SUM(Z127+X127))</f>
        <v>0</v>
      </c>
      <c r="AC127" s="99">
        <f t="shared" si="241"/>
        <v>0</v>
      </c>
      <c r="AD127" s="98">
        <f t="shared" si="139"/>
        <v>0</v>
      </c>
      <c r="AE127" s="99">
        <f>IF($C127="","",'01. PLANILHA DE FISCALIZAÇÂO'!AD127)</f>
        <v>0</v>
      </c>
      <c r="AF127" s="98">
        <f t="shared" ref="AF127" si="271">IF($C127="","",SUM(AD127+AB127))</f>
        <v>0</v>
      </c>
      <c r="AG127" s="99">
        <f t="shared" ref="AG127" si="272">IF($D127="","",AF127/$I127)</f>
        <v>0</v>
      </c>
      <c r="AH127" s="98">
        <f t="shared" si="140"/>
        <v>0</v>
      </c>
      <c r="AI127" s="99">
        <f>IF($C127="","",'01. PLANILHA DE FISCALIZAÇÂO'!AJ127)</f>
        <v>0</v>
      </c>
      <c r="AJ127" s="98">
        <f t="shared" ref="AJ127" si="273">IF($C127="","",SUM(AH127+AF127))</f>
        <v>0</v>
      </c>
      <c r="AK127" s="99">
        <f t="shared" si="141"/>
        <v>0</v>
      </c>
      <c r="AL127" s="98">
        <f t="shared" si="142"/>
        <v>0</v>
      </c>
      <c r="AM127" s="99">
        <f>IF($C127="","",'01. PLANILHA DE FISCALIZAÇÂO'!AP127)</f>
        <v>0</v>
      </c>
      <c r="AN127" s="98">
        <f t="shared" ref="AN127" si="274">IF($C127="","",SUM(AL127+AJ127))</f>
        <v>0</v>
      </c>
      <c r="AO127" s="99">
        <f t="shared" ref="AO127" si="275">IF($D127="","",AN127/$I127)</f>
        <v>0</v>
      </c>
      <c r="AP127" s="98">
        <f t="shared" si="143"/>
        <v>0</v>
      </c>
      <c r="AQ127" s="99">
        <f>IF($C127="","",'01. PLANILHA DE FISCALIZAÇÂO'!AV127)</f>
        <v>0</v>
      </c>
      <c r="AR127" s="98">
        <f t="shared" ref="AR127" si="276">IF($C127="","",SUM(AP127+AN127))</f>
        <v>0</v>
      </c>
      <c r="AS127" s="99">
        <f t="shared" ref="AS127" si="277">IF($C127="","",SUM(AQ127+AO127))</f>
        <v>0</v>
      </c>
    </row>
    <row r="128" spans="1:45" ht="30" customHeight="1">
      <c r="A128" s="135" t="s">
        <v>3899</v>
      </c>
      <c r="B128" s="182" t="s">
        <v>4802</v>
      </c>
      <c r="C128" s="173" t="s">
        <v>4137</v>
      </c>
      <c r="D128" s="172" t="s">
        <v>4138</v>
      </c>
      <c r="E128" s="174" t="s">
        <v>3943</v>
      </c>
      <c r="F128" s="175">
        <v>167.55</v>
      </c>
      <c r="G128" s="175">
        <v>14.14</v>
      </c>
      <c r="H128" s="175">
        <v>17.89</v>
      </c>
      <c r="I128" s="176">
        <f t="shared" ref="I128:I254" si="278">TRUNC(F128*G128,2)</f>
        <v>2369.15</v>
      </c>
      <c r="J128" s="210"/>
      <c r="K128" s="210"/>
      <c r="L128" s="210"/>
      <c r="M128" s="210"/>
      <c r="N128" s="210"/>
      <c r="O128" s="214">
        <f t="shared" si="234"/>
        <v>167.55</v>
      </c>
      <c r="P128" s="215">
        <f t="shared" si="235"/>
        <v>2369.15</v>
      </c>
      <c r="Q128" s="215">
        <f t="shared" si="236"/>
        <v>2997.46</v>
      </c>
      <c r="R128" s="98">
        <f t="shared" si="237"/>
        <v>0</v>
      </c>
      <c r="S128" s="99">
        <f>IF($C128="","",'01. PLANILHA DE FISCALIZAÇÂO'!L128)</f>
        <v>0</v>
      </c>
      <c r="T128" s="98">
        <f t="shared" ref="T128:T254" si="279">IF($C128="","",SUM(R128))</f>
        <v>0</v>
      </c>
      <c r="U128" s="99">
        <f t="shared" ref="U128:U254" si="280">IF($D128="","",T128/$I128)</f>
        <v>0</v>
      </c>
      <c r="V128" s="98">
        <f t="shared" ref="V128:V254" si="281">IF($C128="","",$I128*W128)</f>
        <v>0</v>
      </c>
      <c r="W128" s="99">
        <f>IF($C128="","",'01. PLANILHA DE FISCALIZAÇÂO'!R128)</f>
        <v>0</v>
      </c>
      <c r="X128" s="98">
        <f t="shared" si="238"/>
        <v>0</v>
      </c>
      <c r="Y128" s="99">
        <f>IF($D128="","",X128/$I128)</f>
        <v>0</v>
      </c>
      <c r="Z128" s="98">
        <f t="shared" ref="Z128:Z254" si="282">IF($C128="","",$I128*AA128)</f>
        <v>0</v>
      </c>
      <c r="AA128" s="99">
        <f>IF($C128="","",'01. PLANILHA DE FISCALIZAÇÂO'!X128)</f>
        <v>0</v>
      </c>
      <c r="AB128" s="98">
        <f t="shared" si="240"/>
        <v>0</v>
      </c>
      <c r="AC128" s="99">
        <f>IF($D128="","",AB128/$I128)</f>
        <v>0</v>
      </c>
      <c r="AD128" s="98">
        <f t="shared" ref="AD128:AD254" si="283">IF($C128="","",$I128*AE128)</f>
        <v>0</v>
      </c>
      <c r="AE128" s="99">
        <f>IF($C128="","",'01. PLANILHA DE FISCALIZAÇÂO'!AD128)</f>
        <v>0</v>
      </c>
      <c r="AF128" s="98">
        <f t="shared" si="242"/>
        <v>0</v>
      </c>
      <c r="AG128" s="99">
        <f t="shared" si="161"/>
        <v>0</v>
      </c>
      <c r="AH128" s="98">
        <f t="shared" ref="AH128:AH254" si="284">IF($C128="","",$I128*AI128)</f>
        <v>0</v>
      </c>
      <c r="AI128" s="99">
        <f>IF($C128="","",'01. PLANILHA DE FISCALIZAÇÂO'!AJ128)</f>
        <v>0</v>
      </c>
      <c r="AJ128" s="98">
        <f t="shared" si="243"/>
        <v>0</v>
      </c>
      <c r="AK128" s="99">
        <f t="shared" ref="AK128:AK254" si="285">IF($D128="","",AJ128/$I128)</f>
        <v>0</v>
      </c>
      <c r="AL128" s="98">
        <f t="shared" ref="AL128:AL254" si="286">IF($C128="","",$I128*AM128)</f>
        <v>0</v>
      </c>
      <c r="AM128" s="99">
        <f>IF($C128="","",'01. PLANILHA DE FISCALIZAÇÂO'!AP128)</f>
        <v>0</v>
      </c>
      <c r="AN128" s="98">
        <f t="shared" si="244"/>
        <v>0</v>
      </c>
      <c r="AO128" s="99">
        <f t="shared" si="162"/>
        <v>0</v>
      </c>
      <c r="AP128" s="98">
        <f t="shared" ref="AP128:AP254" si="287">IF($C128="","",$I128*AQ128)</f>
        <v>0</v>
      </c>
      <c r="AQ128" s="99">
        <f>IF($C128="","",'01. PLANILHA DE FISCALIZAÇÂO'!AV128)</f>
        <v>0</v>
      </c>
      <c r="AR128" s="98">
        <f t="shared" si="245"/>
        <v>0</v>
      </c>
      <c r="AS128" s="99">
        <f t="shared" si="145"/>
        <v>0</v>
      </c>
    </row>
    <row r="129" spans="1:45" ht="30" customHeight="1">
      <c r="A129" s="135"/>
      <c r="B129" s="181" t="s">
        <v>4803</v>
      </c>
      <c r="C129" s="178" t="s">
        <v>4804</v>
      </c>
      <c r="D129" s="179"/>
      <c r="E129" s="179"/>
      <c r="F129" s="179"/>
      <c r="G129" s="179"/>
      <c r="H129" s="179"/>
      <c r="I129" s="177">
        <f>SUM(I130:I138)</f>
        <v>32502.449999999997</v>
      </c>
      <c r="J129" s="211"/>
      <c r="K129" s="211"/>
      <c r="L129" s="211"/>
      <c r="M129" s="211"/>
      <c r="N129" s="211"/>
      <c r="O129" s="211"/>
      <c r="P129" s="211"/>
      <c r="Q129" s="212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</row>
    <row r="130" spans="1:45" ht="30" customHeight="1">
      <c r="A130" s="135">
        <v>14</v>
      </c>
      <c r="B130" s="182" t="s">
        <v>4805</v>
      </c>
      <c r="C130" s="173" t="s">
        <v>4139</v>
      </c>
      <c r="D130" s="172" t="s">
        <v>4140</v>
      </c>
      <c r="E130" s="174" t="s">
        <v>3940</v>
      </c>
      <c r="F130" s="175">
        <v>2</v>
      </c>
      <c r="G130" s="175">
        <v>603.51</v>
      </c>
      <c r="H130" s="175">
        <v>842.26</v>
      </c>
      <c r="I130" s="176">
        <f t="shared" si="278"/>
        <v>1207.02</v>
      </c>
      <c r="J130" s="210"/>
      <c r="K130" s="210"/>
      <c r="L130" s="210"/>
      <c r="M130" s="210"/>
      <c r="N130" s="210"/>
      <c r="O130" s="214">
        <f t="shared" ref="O130:O138" si="288">IF($E130="","",SUM(F130,J130,L130))</f>
        <v>2</v>
      </c>
      <c r="P130" s="215">
        <f t="shared" ref="P130:P138" si="289">IF($E130="","",TRUNC($G130*O130,2))</f>
        <v>1207.02</v>
      </c>
      <c r="Q130" s="215">
        <f t="shared" ref="Q130:Q138" si="290">IF($E130="","",TRUNC($H130*O130,2))</f>
        <v>1684.52</v>
      </c>
      <c r="R130" s="98">
        <f t="shared" si="237"/>
        <v>0</v>
      </c>
      <c r="S130" s="99">
        <f>IF($C130="","",'01. PLANILHA DE FISCALIZAÇÂO'!L130)</f>
        <v>0</v>
      </c>
      <c r="T130" s="98">
        <f t="shared" si="279"/>
        <v>0</v>
      </c>
      <c r="U130" s="99">
        <f t="shared" si="280"/>
        <v>0</v>
      </c>
      <c r="V130" s="98">
        <f t="shared" si="281"/>
        <v>0</v>
      </c>
      <c r="W130" s="99">
        <f>IF($C130="","",'01. PLANILHA DE FISCALIZAÇÂO'!R130)</f>
        <v>0</v>
      </c>
      <c r="X130" s="98">
        <f t="shared" si="238"/>
        <v>0</v>
      </c>
      <c r="Y130" s="99">
        <f t="shared" ref="Y130" si="291">IF($D130="","",X130/$I130)</f>
        <v>0</v>
      </c>
      <c r="Z130" s="98">
        <f t="shared" si="282"/>
        <v>0</v>
      </c>
      <c r="AA130" s="99">
        <f>IF($C130="","",'01. PLANILHA DE FISCALIZAÇÂO'!X130)</f>
        <v>0</v>
      </c>
      <c r="AB130" s="98">
        <f t="shared" si="240"/>
        <v>0</v>
      </c>
      <c r="AC130" s="99">
        <f t="shared" ref="AC130:AC133" si="292">IF($D130="","",AB130/$I130)</f>
        <v>0</v>
      </c>
      <c r="AD130" s="98">
        <f t="shared" si="283"/>
        <v>0</v>
      </c>
      <c r="AE130" s="99">
        <f>IF($C130="","",'01. PLANILHA DE FISCALIZAÇÂO'!AD130)</f>
        <v>0</v>
      </c>
      <c r="AF130" s="98">
        <f t="shared" si="242"/>
        <v>0</v>
      </c>
      <c r="AG130" s="99">
        <f t="shared" si="161"/>
        <v>0</v>
      </c>
      <c r="AH130" s="98">
        <f t="shared" si="284"/>
        <v>0</v>
      </c>
      <c r="AI130" s="99">
        <f>IF($C130="","",'01. PLANILHA DE FISCALIZAÇÂO'!AJ130)</f>
        <v>0</v>
      </c>
      <c r="AJ130" s="98">
        <f t="shared" si="243"/>
        <v>0</v>
      </c>
      <c r="AK130" s="99">
        <f t="shared" si="285"/>
        <v>0</v>
      </c>
      <c r="AL130" s="98">
        <f t="shared" si="286"/>
        <v>0</v>
      </c>
      <c r="AM130" s="99">
        <f>IF($C130="","",'01. PLANILHA DE FISCALIZAÇÂO'!AP130)</f>
        <v>0</v>
      </c>
      <c r="AN130" s="98">
        <f t="shared" si="244"/>
        <v>0</v>
      </c>
      <c r="AO130" s="99">
        <f t="shared" si="162"/>
        <v>0</v>
      </c>
      <c r="AP130" s="98">
        <f t="shared" si="287"/>
        <v>0</v>
      </c>
      <c r="AQ130" s="99">
        <f>IF($C130="","",'01. PLANILHA DE FISCALIZAÇÂO'!AV130)</f>
        <v>0</v>
      </c>
      <c r="AR130" s="98">
        <f t="shared" si="245"/>
        <v>0</v>
      </c>
      <c r="AS130" s="99">
        <f t="shared" ref="AS130:AS255" si="293">IF($C130="","",SUM(AQ130+AO130))</f>
        <v>0</v>
      </c>
    </row>
    <row r="131" spans="1:45" ht="30" customHeight="1">
      <c r="A131" s="135">
        <v>14</v>
      </c>
      <c r="B131" s="182" t="s">
        <v>4806</v>
      </c>
      <c r="C131" s="173" t="s">
        <v>4141</v>
      </c>
      <c r="D131" s="172" t="s">
        <v>4142</v>
      </c>
      <c r="E131" s="174" t="s">
        <v>3943</v>
      </c>
      <c r="F131" s="175">
        <v>39.44</v>
      </c>
      <c r="G131" s="175">
        <v>535.64</v>
      </c>
      <c r="H131" s="175">
        <v>796.07</v>
      </c>
      <c r="I131" s="176">
        <f t="shared" si="278"/>
        <v>21125.64</v>
      </c>
      <c r="J131" s="210"/>
      <c r="K131" s="210"/>
      <c r="L131" s="210"/>
      <c r="M131" s="210"/>
      <c r="N131" s="210"/>
      <c r="O131" s="214">
        <f t="shared" si="288"/>
        <v>39.44</v>
      </c>
      <c r="P131" s="215">
        <f t="shared" si="289"/>
        <v>21125.64</v>
      </c>
      <c r="Q131" s="215">
        <f t="shared" si="290"/>
        <v>31397</v>
      </c>
      <c r="R131" s="98">
        <f t="shared" si="237"/>
        <v>0</v>
      </c>
      <c r="S131" s="99">
        <f>IF($C131="","",'01. PLANILHA DE FISCALIZAÇÂO'!L131)</f>
        <v>0</v>
      </c>
      <c r="T131" s="98">
        <f t="shared" si="279"/>
        <v>0</v>
      </c>
      <c r="U131" s="99">
        <f t="shared" si="280"/>
        <v>0</v>
      </c>
      <c r="V131" s="98">
        <f t="shared" si="281"/>
        <v>0</v>
      </c>
      <c r="W131" s="99">
        <f>IF($C131="","",'01. PLANILHA DE FISCALIZAÇÂO'!R131)</f>
        <v>0</v>
      </c>
      <c r="X131" s="98">
        <f t="shared" si="238"/>
        <v>0</v>
      </c>
      <c r="Y131" s="99">
        <f t="shared" ref="Y131" si="294">IF($D131="","",X131/$I131)</f>
        <v>0</v>
      </c>
      <c r="Z131" s="98">
        <f t="shared" si="282"/>
        <v>0</v>
      </c>
      <c r="AA131" s="99">
        <f>IF($C131="","",'01. PLANILHA DE FISCALIZAÇÂO'!X131)</f>
        <v>0</v>
      </c>
      <c r="AB131" s="98">
        <f t="shared" si="240"/>
        <v>0</v>
      </c>
      <c r="AC131" s="99">
        <f t="shared" si="292"/>
        <v>0</v>
      </c>
      <c r="AD131" s="98">
        <f t="shared" si="283"/>
        <v>0</v>
      </c>
      <c r="AE131" s="99">
        <f>IF($C131="","",'01. PLANILHA DE FISCALIZAÇÂO'!AD131)</f>
        <v>0</v>
      </c>
      <c r="AF131" s="98">
        <f t="shared" si="242"/>
        <v>0</v>
      </c>
      <c r="AG131" s="99">
        <f t="shared" si="161"/>
        <v>0</v>
      </c>
      <c r="AH131" s="98">
        <f t="shared" si="284"/>
        <v>0</v>
      </c>
      <c r="AI131" s="99">
        <f>IF($C131="","",'01. PLANILHA DE FISCALIZAÇÂO'!AJ131)</f>
        <v>0</v>
      </c>
      <c r="AJ131" s="98">
        <f t="shared" si="243"/>
        <v>0</v>
      </c>
      <c r="AK131" s="99">
        <f t="shared" si="285"/>
        <v>0</v>
      </c>
      <c r="AL131" s="98">
        <f t="shared" si="286"/>
        <v>0</v>
      </c>
      <c r="AM131" s="99">
        <f>IF($C131="","",'01. PLANILHA DE FISCALIZAÇÂO'!AP131)</f>
        <v>0</v>
      </c>
      <c r="AN131" s="98">
        <f t="shared" si="244"/>
        <v>0</v>
      </c>
      <c r="AO131" s="99">
        <f t="shared" si="162"/>
        <v>0</v>
      </c>
      <c r="AP131" s="98">
        <f t="shared" si="287"/>
        <v>0</v>
      </c>
      <c r="AQ131" s="99">
        <f>IF($C131="","",'01. PLANILHA DE FISCALIZAÇÂO'!AV131)</f>
        <v>0</v>
      </c>
      <c r="AR131" s="98">
        <f t="shared" si="245"/>
        <v>0</v>
      </c>
      <c r="AS131" s="99">
        <f t="shared" si="293"/>
        <v>0</v>
      </c>
    </row>
    <row r="132" spans="1:45" ht="30" customHeight="1">
      <c r="A132" s="135">
        <v>14</v>
      </c>
      <c r="B132" s="182" t="s">
        <v>4807</v>
      </c>
      <c r="C132" s="173" t="s">
        <v>4143</v>
      </c>
      <c r="D132" s="172" t="s">
        <v>4144</v>
      </c>
      <c r="E132" s="174" t="s">
        <v>3943</v>
      </c>
      <c r="F132" s="175">
        <v>4.2</v>
      </c>
      <c r="G132" s="175">
        <v>582.29</v>
      </c>
      <c r="H132" s="175">
        <v>844.61</v>
      </c>
      <c r="I132" s="176">
        <f t="shared" si="278"/>
        <v>2445.61</v>
      </c>
      <c r="J132" s="210"/>
      <c r="K132" s="210"/>
      <c r="L132" s="210"/>
      <c r="M132" s="210"/>
      <c r="N132" s="210"/>
      <c r="O132" s="214">
        <f t="shared" si="288"/>
        <v>4.2</v>
      </c>
      <c r="P132" s="215">
        <f t="shared" si="289"/>
        <v>2445.61</v>
      </c>
      <c r="Q132" s="215">
        <f t="shared" si="290"/>
        <v>3547.36</v>
      </c>
      <c r="R132" s="98">
        <f t="shared" si="237"/>
        <v>0</v>
      </c>
      <c r="S132" s="99">
        <f>IF($C132="","",'01. PLANILHA DE FISCALIZAÇÂO'!L132)</f>
        <v>0</v>
      </c>
      <c r="T132" s="98">
        <f t="shared" si="279"/>
        <v>0</v>
      </c>
      <c r="U132" s="99">
        <f t="shared" si="280"/>
        <v>0</v>
      </c>
      <c r="V132" s="98">
        <f t="shared" si="281"/>
        <v>0</v>
      </c>
      <c r="W132" s="99">
        <f>IF($C132="","",'01. PLANILHA DE FISCALIZAÇÂO'!R132)</f>
        <v>0</v>
      </c>
      <c r="X132" s="98">
        <f t="shared" si="238"/>
        <v>0</v>
      </c>
      <c r="Y132" s="99">
        <f t="shared" ref="Y132" si="295">IF($D132="","",X132/$I132)</f>
        <v>0</v>
      </c>
      <c r="Z132" s="98">
        <f t="shared" si="282"/>
        <v>0</v>
      </c>
      <c r="AA132" s="99">
        <f>IF($C132="","",'01. PLANILHA DE FISCALIZAÇÂO'!X132)</f>
        <v>0</v>
      </c>
      <c r="AB132" s="98">
        <f t="shared" si="240"/>
        <v>0</v>
      </c>
      <c r="AC132" s="99">
        <f t="shared" si="292"/>
        <v>0</v>
      </c>
      <c r="AD132" s="98">
        <f t="shared" si="283"/>
        <v>0</v>
      </c>
      <c r="AE132" s="99">
        <f>IF($C132="","",'01. PLANILHA DE FISCALIZAÇÂO'!AD132)</f>
        <v>0</v>
      </c>
      <c r="AF132" s="98">
        <f t="shared" si="242"/>
        <v>0</v>
      </c>
      <c r="AG132" s="99">
        <f t="shared" si="161"/>
        <v>0</v>
      </c>
      <c r="AH132" s="98">
        <f t="shared" si="284"/>
        <v>0</v>
      </c>
      <c r="AI132" s="99">
        <f>IF($C132="","",'01. PLANILHA DE FISCALIZAÇÂO'!AJ132)</f>
        <v>0</v>
      </c>
      <c r="AJ132" s="98">
        <f t="shared" si="243"/>
        <v>0</v>
      </c>
      <c r="AK132" s="99">
        <f t="shared" si="285"/>
        <v>0</v>
      </c>
      <c r="AL132" s="98">
        <f t="shared" si="286"/>
        <v>0</v>
      </c>
      <c r="AM132" s="99">
        <f>IF($C132="","",'01. PLANILHA DE FISCALIZAÇÂO'!AP132)</f>
        <v>0</v>
      </c>
      <c r="AN132" s="98">
        <f t="shared" si="244"/>
        <v>0</v>
      </c>
      <c r="AO132" s="99">
        <f t="shared" si="162"/>
        <v>0</v>
      </c>
      <c r="AP132" s="98">
        <f t="shared" si="287"/>
        <v>0</v>
      </c>
      <c r="AQ132" s="99">
        <f>IF($C132="","",'01. PLANILHA DE FISCALIZAÇÂO'!AV132)</f>
        <v>0</v>
      </c>
      <c r="AR132" s="98">
        <f t="shared" si="245"/>
        <v>0</v>
      </c>
      <c r="AS132" s="99">
        <f t="shared" si="293"/>
        <v>0</v>
      </c>
    </row>
    <row r="133" spans="1:45" ht="30" customHeight="1">
      <c r="A133" s="135">
        <v>14</v>
      </c>
      <c r="B133" s="182" t="s">
        <v>4808</v>
      </c>
      <c r="C133" s="173" t="s">
        <v>4145</v>
      </c>
      <c r="D133" s="172" t="s">
        <v>4146</v>
      </c>
      <c r="E133" s="174" t="s">
        <v>3943</v>
      </c>
      <c r="F133" s="175">
        <v>3.57</v>
      </c>
      <c r="G133" s="175">
        <v>297.01</v>
      </c>
      <c r="H133" s="175">
        <v>436.48</v>
      </c>
      <c r="I133" s="176">
        <f t="shared" si="278"/>
        <v>1060.32</v>
      </c>
      <c r="J133" s="210"/>
      <c r="K133" s="210"/>
      <c r="L133" s="210"/>
      <c r="M133" s="210"/>
      <c r="N133" s="210"/>
      <c r="O133" s="214">
        <f t="shared" si="288"/>
        <v>3.57</v>
      </c>
      <c r="P133" s="215">
        <f t="shared" si="289"/>
        <v>1060.32</v>
      </c>
      <c r="Q133" s="215">
        <f t="shared" si="290"/>
        <v>1558.23</v>
      </c>
      <c r="R133" s="98">
        <f t="shared" si="237"/>
        <v>0</v>
      </c>
      <c r="S133" s="99">
        <f>IF($C133="","",'01. PLANILHA DE FISCALIZAÇÂO'!L133)</f>
        <v>0</v>
      </c>
      <c r="T133" s="98">
        <f t="shared" si="279"/>
        <v>0</v>
      </c>
      <c r="U133" s="99">
        <f t="shared" si="280"/>
        <v>0</v>
      </c>
      <c r="V133" s="98">
        <f t="shared" si="281"/>
        <v>0</v>
      </c>
      <c r="W133" s="99">
        <f>IF($C133="","",'01. PLANILHA DE FISCALIZAÇÂO'!R133)</f>
        <v>0</v>
      </c>
      <c r="X133" s="98">
        <f t="shared" si="238"/>
        <v>0</v>
      </c>
      <c r="Y133" s="99">
        <f t="shared" ref="Y133" si="296">IF($D133="","",X133/$I133)</f>
        <v>0</v>
      </c>
      <c r="Z133" s="98">
        <f t="shared" si="282"/>
        <v>0</v>
      </c>
      <c r="AA133" s="99">
        <f>IF($C133="","",'01. PLANILHA DE FISCALIZAÇÂO'!X133)</f>
        <v>0</v>
      </c>
      <c r="AB133" s="98">
        <f t="shared" si="240"/>
        <v>0</v>
      </c>
      <c r="AC133" s="99">
        <f t="shared" si="292"/>
        <v>0</v>
      </c>
      <c r="AD133" s="98">
        <f t="shared" si="283"/>
        <v>0</v>
      </c>
      <c r="AE133" s="99">
        <f>IF($C133="","",'01. PLANILHA DE FISCALIZAÇÂO'!AD133)</f>
        <v>0</v>
      </c>
      <c r="AF133" s="98">
        <f t="shared" si="242"/>
        <v>0</v>
      </c>
      <c r="AG133" s="99">
        <f t="shared" si="161"/>
        <v>0</v>
      </c>
      <c r="AH133" s="98">
        <f t="shared" si="284"/>
        <v>0</v>
      </c>
      <c r="AI133" s="99">
        <f>IF($C133="","",'01. PLANILHA DE FISCALIZAÇÂO'!AJ133)</f>
        <v>0</v>
      </c>
      <c r="AJ133" s="98">
        <f t="shared" si="243"/>
        <v>0</v>
      </c>
      <c r="AK133" s="99">
        <f t="shared" si="285"/>
        <v>0</v>
      </c>
      <c r="AL133" s="98">
        <f t="shared" si="286"/>
        <v>0</v>
      </c>
      <c r="AM133" s="99">
        <f>IF($C133="","",'01. PLANILHA DE FISCALIZAÇÂO'!AP133)</f>
        <v>0</v>
      </c>
      <c r="AN133" s="98">
        <f t="shared" si="244"/>
        <v>0</v>
      </c>
      <c r="AO133" s="99">
        <f t="shared" si="162"/>
        <v>0</v>
      </c>
      <c r="AP133" s="98">
        <f t="shared" si="287"/>
        <v>0</v>
      </c>
      <c r="AQ133" s="99">
        <f>IF($C133="","",'01. PLANILHA DE FISCALIZAÇÂO'!AV133)</f>
        <v>0</v>
      </c>
      <c r="AR133" s="98">
        <f t="shared" si="245"/>
        <v>0</v>
      </c>
      <c r="AS133" s="99">
        <f t="shared" si="293"/>
        <v>0</v>
      </c>
    </row>
    <row r="134" spans="1:45" ht="30" customHeight="1">
      <c r="A134" s="135">
        <v>14</v>
      </c>
      <c r="B134" s="182" t="s">
        <v>4809</v>
      </c>
      <c r="C134" s="173" t="s">
        <v>4147</v>
      </c>
      <c r="D134" s="172" t="s">
        <v>4148</v>
      </c>
      <c r="E134" s="174" t="s">
        <v>3943</v>
      </c>
      <c r="F134" s="175">
        <v>4.0599999999999996</v>
      </c>
      <c r="G134" s="175">
        <v>348.71</v>
      </c>
      <c r="H134" s="175">
        <v>506.85</v>
      </c>
      <c r="I134" s="176">
        <f t="shared" si="278"/>
        <v>1415.76</v>
      </c>
      <c r="J134" s="210"/>
      <c r="K134" s="210"/>
      <c r="L134" s="210"/>
      <c r="M134" s="210"/>
      <c r="N134" s="210"/>
      <c r="O134" s="214">
        <f t="shared" si="288"/>
        <v>4.0599999999999996</v>
      </c>
      <c r="P134" s="215">
        <f t="shared" si="289"/>
        <v>1415.76</v>
      </c>
      <c r="Q134" s="215">
        <f t="shared" si="290"/>
        <v>2057.81</v>
      </c>
      <c r="R134" s="98">
        <f t="shared" si="237"/>
        <v>0</v>
      </c>
      <c r="S134" s="99">
        <f>IF($C134="","",'01. PLANILHA DE FISCALIZAÇÂO'!L134)</f>
        <v>0</v>
      </c>
      <c r="T134" s="98">
        <f t="shared" si="279"/>
        <v>0</v>
      </c>
      <c r="U134" s="99">
        <f t="shared" si="280"/>
        <v>0</v>
      </c>
      <c r="V134" s="98">
        <f t="shared" si="281"/>
        <v>0</v>
      </c>
      <c r="W134" s="99">
        <f>IF($C134="","",'01. PLANILHA DE FISCALIZAÇÂO'!R134)</f>
        <v>0</v>
      </c>
      <c r="X134" s="98">
        <f t="shared" si="238"/>
        <v>0</v>
      </c>
      <c r="Y134" s="99">
        <f>IF($D134="","",X134/$I134)</f>
        <v>0</v>
      </c>
      <c r="Z134" s="98">
        <f t="shared" si="282"/>
        <v>0</v>
      </c>
      <c r="AA134" s="99">
        <f>IF($C134="","",'01. PLANILHA DE FISCALIZAÇÂO'!X134)</f>
        <v>0</v>
      </c>
      <c r="AB134" s="98">
        <f t="shared" si="240"/>
        <v>0</v>
      </c>
      <c r="AC134" s="99">
        <f>IF($D134="","",AB134/$I134)</f>
        <v>0</v>
      </c>
      <c r="AD134" s="98">
        <f t="shared" si="283"/>
        <v>0</v>
      </c>
      <c r="AE134" s="99">
        <f>IF($C134="","",'01. PLANILHA DE FISCALIZAÇÂO'!AD134)</f>
        <v>0</v>
      </c>
      <c r="AF134" s="98">
        <f t="shared" si="242"/>
        <v>0</v>
      </c>
      <c r="AG134" s="99">
        <f t="shared" si="161"/>
        <v>0</v>
      </c>
      <c r="AH134" s="98">
        <f t="shared" si="284"/>
        <v>0</v>
      </c>
      <c r="AI134" s="99">
        <f>IF($C134="","",'01. PLANILHA DE FISCALIZAÇÂO'!AJ134)</f>
        <v>0</v>
      </c>
      <c r="AJ134" s="98">
        <f t="shared" si="243"/>
        <v>0</v>
      </c>
      <c r="AK134" s="99">
        <f t="shared" si="285"/>
        <v>0</v>
      </c>
      <c r="AL134" s="98">
        <f t="shared" si="286"/>
        <v>0</v>
      </c>
      <c r="AM134" s="99">
        <f>IF($C134="","",'01. PLANILHA DE FISCALIZAÇÂO'!AP134)</f>
        <v>0</v>
      </c>
      <c r="AN134" s="98">
        <f t="shared" si="244"/>
        <v>0</v>
      </c>
      <c r="AO134" s="99">
        <f t="shared" si="162"/>
        <v>0</v>
      </c>
      <c r="AP134" s="98">
        <f t="shared" si="287"/>
        <v>0</v>
      </c>
      <c r="AQ134" s="99">
        <f>IF($C134="","",'01. PLANILHA DE FISCALIZAÇÂO'!AV134)</f>
        <v>0</v>
      </c>
      <c r="AR134" s="98">
        <f t="shared" si="245"/>
        <v>0</v>
      </c>
      <c r="AS134" s="99">
        <f t="shared" si="293"/>
        <v>0</v>
      </c>
    </row>
    <row r="135" spans="1:45" ht="30" customHeight="1">
      <c r="A135" s="135">
        <v>14</v>
      </c>
      <c r="B135" s="182" t="s">
        <v>4810</v>
      </c>
      <c r="C135" s="173" t="s">
        <v>4149</v>
      </c>
      <c r="D135" s="172" t="s">
        <v>4150</v>
      </c>
      <c r="E135" s="174" t="s">
        <v>3940</v>
      </c>
      <c r="F135" s="175">
        <v>10.99</v>
      </c>
      <c r="G135" s="175">
        <v>98.97</v>
      </c>
      <c r="H135" s="175">
        <v>142.47</v>
      </c>
      <c r="I135" s="176">
        <f t="shared" si="278"/>
        <v>1087.68</v>
      </c>
      <c r="J135" s="210"/>
      <c r="K135" s="210"/>
      <c r="L135" s="210"/>
      <c r="M135" s="210"/>
      <c r="N135" s="210"/>
      <c r="O135" s="214">
        <f t="shared" si="288"/>
        <v>10.99</v>
      </c>
      <c r="P135" s="215">
        <f t="shared" si="289"/>
        <v>1087.68</v>
      </c>
      <c r="Q135" s="215">
        <f t="shared" si="290"/>
        <v>1565.74</v>
      </c>
      <c r="R135" s="98">
        <f t="shared" si="237"/>
        <v>0</v>
      </c>
      <c r="S135" s="99">
        <f>IF($C135="","",'01. PLANILHA DE FISCALIZAÇÂO'!L135)</f>
        <v>0</v>
      </c>
      <c r="T135" s="98">
        <f t="shared" si="279"/>
        <v>0</v>
      </c>
      <c r="U135" s="99">
        <f t="shared" si="280"/>
        <v>0</v>
      </c>
      <c r="V135" s="98">
        <f t="shared" si="281"/>
        <v>0</v>
      </c>
      <c r="W135" s="99">
        <f>IF($C135="","",'01. PLANILHA DE FISCALIZAÇÂO'!R135)</f>
        <v>0</v>
      </c>
      <c r="X135" s="98">
        <f t="shared" si="238"/>
        <v>0</v>
      </c>
      <c r="Y135" s="99">
        <f t="shared" ref="Y135" si="297">IF($D135="","",X135/$I135)</f>
        <v>0</v>
      </c>
      <c r="Z135" s="98">
        <f t="shared" si="282"/>
        <v>0</v>
      </c>
      <c r="AA135" s="99">
        <f>IF($C135="","",'01. PLANILHA DE FISCALIZAÇÂO'!X135)</f>
        <v>0</v>
      </c>
      <c r="AB135" s="98">
        <f t="shared" si="240"/>
        <v>0</v>
      </c>
      <c r="AC135" s="99">
        <f t="shared" ref="AC135:AC141" si="298">IF($D135="","",AB135/$I135)</f>
        <v>0</v>
      </c>
      <c r="AD135" s="98">
        <f t="shared" si="283"/>
        <v>0</v>
      </c>
      <c r="AE135" s="99">
        <f>IF($C135="","",'01. PLANILHA DE FISCALIZAÇÂO'!AD135)</f>
        <v>0</v>
      </c>
      <c r="AF135" s="98">
        <f t="shared" si="242"/>
        <v>0</v>
      </c>
      <c r="AG135" s="99">
        <f t="shared" si="161"/>
        <v>0</v>
      </c>
      <c r="AH135" s="98">
        <f t="shared" si="284"/>
        <v>0</v>
      </c>
      <c r="AI135" s="99">
        <f>IF($C135="","",'01. PLANILHA DE FISCALIZAÇÂO'!AJ135)</f>
        <v>0</v>
      </c>
      <c r="AJ135" s="98">
        <f t="shared" si="243"/>
        <v>0</v>
      </c>
      <c r="AK135" s="99">
        <f t="shared" si="285"/>
        <v>0</v>
      </c>
      <c r="AL135" s="98">
        <f t="shared" si="286"/>
        <v>0</v>
      </c>
      <c r="AM135" s="99">
        <f>IF($C135="","",'01. PLANILHA DE FISCALIZAÇÂO'!AP135)</f>
        <v>0</v>
      </c>
      <c r="AN135" s="98">
        <f t="shared" si="244"/>
        <v>0</v>
      </c>
      <c r="AO135" s="99">
        <f t="shared" si="162"/>
        <v>0</v>
      </c>
      <c r="AP135" s="98">
        <f t="shared" si="287"/>
        <v>0</v>
      </c>
      <c r="AQ135" s="99">
        <f>IF($C135="","",'01. PLANILHA DE FISCALIZAÇÂO'!AV135)</f>
        <v>0</v>
      </c>
      <c r="AR135" s="98">
        <f t="shared" si="245"/>
        <v>0</v>
      </c>
      <c r="AS135" s="99">
        <f t="shared" si="293"/>
        <v>0</v>
      </c>
    </row>
    <row r="136" spans="1:45" ht="30" customHeight="1">
      <c r="A136" s="135">
        <v>14</v>
      </c>
      <c r="B136" s="182" t="s">
        <v>4811</v>
      </c>
      <c r="C136" s="173" t="s">
        <v>4151</v>
      </c>
      <c r="D136" s="172" t="s">
        <v>4152</v>
      </c>
      <c r="E136" s="174" t="s">
        <v>3943</v>
      </c>
      <c r="F136" s="175">
        <v>4.2</v>
      </c>
      <c r="G136" s="175">
        <v>159.06</v>
      </c>
      <c r="H136" s="175">
        <v>201.63</v>
      </c>
      <c r="I136" s="176">
        <f t="shared" si="278"/>
        <v>668.05</v>
      </c>
      <c r="J136" s="210"/>
      <c r="K136" s="210"/>
      <c r="L136" s="210"/>
      <c r="M136" s="210"/>
      <c r="N136" s="210"/>
      <c r="O136" s="214">
        <f t="shared" si="288"/>
        <v>4.2</v>
      </c>
      <c r="P136" s="215">
        <f t="shared" si="289"/>
        <v>668.05</v>
      </c>
      <c r="Q136" s="215">
        <f t="shared" si="290"/>
        <v>846.84</v>
      </c>
      <c r="R136" s="98">
        <f t="shared" si="237"/>
        <v>0</v>
      </c>
      <c r="S136" s="99">
        <f>IF($C136="","",'01. PLANILHA DE FISCALIZAÇÂO'!L136)</f>
        <v>0</v>
      </c>
      <c r="T136" s="98">
        <f t="shared" si="279"/>
        <v>0</v>
      </c>
      <c r="U136" s="99">
        <f t="shared" si="280"/>
        <v>0</v>
      </c>
      <c r="V136" s="98">
        <f t="shared" si="281"/>
        <v>0</v>
      </c>
      <c r="W136" s="99">
        <f>IF($C136="","",'01. PLANILHA DE FISCALIZAÇÂO'!R136)</f>
        <v>0</v>
      </c>
      <c r="X136" s="98">
        <f t="shared" si="238"/>
        <v>0</v>
      </c>
      <c r="Y136" s="99">
        <f t="shared" ref="Y136:Y137" si="299">IF($D136="","",X136/$I136)</f>
        <v>0</v>
      </c>
      <c r="Z136" s="98">
        <f t="shared" si="282"/>
        <v>0</v>
      </c>
      <c r="AA136" s="99">
        <f>IF($C136="","",'01. PLANILHA DE FISCALIZAÇÂO'!X136)</f>
        <v>0</v>
      </c>
      <c r="AB136" s="98">
        <f t="shared" si="240"/>
        <v>0</v>
      </c>
      <c r="AC136" s="99">
        <f t="shared" si="298"/>
        <v>0</v>
      </c>
      <c r="AD136" s="98">
        <f t="shared" si="283"/>
        <v>0</v>
      </c>
      <c r="AE136" s="99">
        <f>IF($C136="","",'01. PLANILHA DE FISCALIZAÇÂO'!AD136)</f>
        <v>0</v>
      </c>
      <c r="AF136" s="98">
        <f t="shared" si="242"/>
        <v>0</v>
      </c>
      <c r="AG136" s="99">
        <f t="shared" si="161"/>
        <v>0</v>
      </c>
      <c r="AH136" s="98">
        <f t="shared" si="284"/>
        <v>0</v>
      </c>
      <c r="AI136" s="99">
        <f>IF($C136="","",'01. PLANILHA DE FISCALIZAÇÂO'!AJ136)</f>
        <v>0</v>
      </c>
      <c r="AJ136" s="98">
        <f t="shared" si="243"/>
        <v>0</v>
      </c>
      <c r="AK136" s="99">
        <f t="shared" si="285"/>
        <v>0</v>
      </c>
      <c r="AL136" s="98">
        <f t="shared" si="286"/>
        <v>0</v>
      </c>
      <c r="AM136" s="99">
        <f>IF($C136="","",'01. PLANILHA DE FISCALIZAÇÂO'!AP136)</f>
        <v>0</v>
      </c>
      <c r="AN136" s="98">
        <f t="shared" si="244"/>
        <v>0</v>
      </c>
      <c r="AO136" s="99">
        <f t="shared" si="162"/>
        <v>0</v>
      </c>
      <c r="AP136" s="98">
        <f t="shared" si="287"/>
        <v>0</v>
      </c>
      <c r="AQ136" s="99">
        <f>IF($C136="","",'01. PLANILHA DE FISCALIZAÇÂO'!AV136)</f>
        <v>0</v>
      </c>
      <c r="AR136" s="98">
        <f t="shared" si="245"/>
        <v>0</v>
      </c>
      <c r="AS136" s="99">
        <f t="shared" si="293"/>
        <v>0</v>
      </c>
    </row>
    <row r="137" spans="1:45" ht="30" customHeight="1">
      <c r="A137" s="135">
        <v>14</v>
      </c>
      <c r="B137" s="182" t="s">
        <v>4812</v>
      </c>
      <c r="C137" s="173" t="s">
        <v>4153</v>
      </c>
      <c r="D137" s="172" t="s">
        <v>4154</v>
      </c>
      <c r="E137" s="174" t="s">
        <v>3937</v>
      </c>
      <c r="F137" s="175">
        <v>20.2</v>
      </c>
      <c r="G137" s="175">
        <v>140.87</v>
      </c>
      <c r="H137" s="175">
        <v>195.67</v>
      </c>
      <c r="I137" s="176">
        <f t="shared" ref="I137" si="300">TRUNC(F137*G137,2)</f>
        <v>2845.57</v>
      </c>
      <c r="J137" s="210"/>
      <c r="K137" s="210"/>
      <c r="L137" s="210"/>
      <c r="M137" s="210"/>
      <c r="N137" s="210"/>
      <c r="O137" s="214">
        <f t="shared" si="288"/>
        <v>20.2</v>
      </c>
      <c r="P137" s="215">
        <f t="shared" si="289"/>
        <v>2845.57</v>
      </c>
      <c r="Q137" s="215">
        <f t="shared" si="290"/>
        <v>3952.53</v>
      </c>
      <c r="R137" s="98">
        <f t="shared" ref="R137" si="301">IF($C137="","",$I137*S137)</f>
        <v>0</v>
      </c>
      <c r="S137" s="99">
        <f>IF($C137="","",'01. PLANILHA DE FISCALIZAÇÂO'!L137)</f>
        <v>0</v>
      </c>
      <c r="T137" s="98">
        <f t="shared" ref="T137" si="302">IF($C137="","",SUM(R137))</f>
        <v>0</v>
      </c>
      <c r="U137" s="99">
        <f t="shared" ref="U137" si="303">IF($D137="","",T137/$I137)</f>
        <v>0</v>
      </c>
      <c r="V137" s="98">
        <f t="shared" ref="V137" si="304">IF($C137="","",$I137*W137)</f>
        <v>0</v>
      </c>
      <c r="W137" s="99">
        <f>IF($C137="","",'01. PLANILHA DE FISCALIZAÇÂO'!R137)</f>
        <v>0</v>
      </c>
      <c r="X137" s="98">
        <f t="shared" ref="X137" si="305">IF($C137="","",SUM(V137+T137))</f>
        <v>0</v>
      </c>
      <c r="Y137" s="99">
        <f t="shared" si="299"/>
        <v>0</v>
      </c>
      <c r="Z137" s="98">
        <f t="shared" ref="Z137" si="306">IF($C137="","",$I137*AA137)</f>
        <v>0</v>
      </c>
      <c r="AA137" s="99">
        <f>IF($C137="","",'01. PLANILHA DE FISCALIZAÇÂO'!X137)</f>
        <v>0</v>
      </c>
      <c r="AB137" s="98">
        <f t="shared" ref="AB137" si="307">IF($C137="","",SUM(Z137+X137))</f>
        <v>0</v>
      </c>
      <c r="AC137" s="99">
        <f t="shared" ref="AC137" si="308">IF($D137="","",AB137/$I137)</f>
        <v>0</v>
      </c>
      <c r="AD137" s="98">
        <f t="shared" ref="AD137" si="309">IF($C137="","",$I137*AE137)</f>
        <v>0</v>
      </c>
      <c r="AE137" s="99">
        <f>IF($C137="","",'01. PLANILHA DE FISCALIZAÇÂO'!AD137)</f>
        <v>0</v>
      </c>
      <c r="AF137" s="98">
        <f t="shared" ref="AF137" si="310">IF($C137="","",SUM(AD137+AB137))</f>
        <v>0</v>
      </c>
      <c r="AG137" s="99">
        <f t="shared" ref="AG137" si="311">IF($D137="","",AF137/$I137)</f>
        <v>0</v>
      </c>
      <c r="AH137" s="98">
        <f t="shared" ref="AH137" si="312">IF($C137="","",$I137*AI137)</f>
        <v>0</v>
      </c>
      <c r="AI137" s="99">
        <f>IF($C137="","",'01. PLANILHA DE FISCALIZAÇÂO'!AJ137)</f>
        <v>0</v>
      </c>
      <c r="AJ137" s="98">
        <f t="shared" ref="AJ137" si="313">IF($C137="","",SUM(AH137+AF137))</f>
        <v>0</v>
      </c>
      <c r="AK137" s="99">
        <f t="shared" ref="AK137" si="314">IF($D137="","",AJ137/$I137)</f>
        <v>0</v>
      </c>
      <c r="AL137" s="98">
        <f t="shared" ref="AL137" si="315">IF($C137="","",$I137*AM137)</f>
        <v>0</v>
      </c>
      <c r="AM137" s="99">
        <f>IF($C137="","",'01. PLANILHA DE FISCALIZAÇÂO'!AP137)</f>
        <v>0</v>
      </c>
      <c r="AN137" s="98">
        <f t="shared" ref="AN137" si="316">IF($C137="","",SUM(AL137+AJ137))</f>
        <v>0</v>
      </c>
      <c r="AO137" s="99">
        <f t="shared" ref="AO137" si="317">IF($D137="","",AN137/$I137)</f>
        <v>0</v>
      </c>
      <c r="AP137" s="98">
        <f t="shared" ref="AP137" si="318">IF($C137="","",$I137*AQ137)</f>
        <v>0</v>
      </c>
      <c r="AQ137" s="99">
        <f>IF($C137="","",'01. PLANILHA DE FISCALIZAÇÂO'!AV137)</f>
        <v>0</v>
      </c>
      <c r="AR137" s="98">
        <f t="shared" ref="AR137" si="319">IF($C137="","",SUM(AP137+AN137))</f>
        <v>0</v>
      </c>
      <c r="AS137" s="99">
        <f t="shared" ref="AS137" si="320">IF($C137="","",SUM(AQ137+AO137))</f>
        <v>0</v>
      </c>
    </row>
    <row r="138" spans="1:45" ht="30" customHeight="1">
      <c r="A138" s="135">
        <v>14</v>
      </c>
      <c r="B138" s="182" t="s">
        <v>4813</v>
      </c>
      <c r="C138" s="173" t="s">
        <v>4155</v>
      </c>
      <c r="D138" s="172" t="s">
        <v>4156</v>
      </c>
      <c r="E138" s="174" t="s">
        <v>3940</v>
      </c>
      <c r="F138" s="175">
        <v>26.06</v>
      </c>
      <c r="G138" s="175">
        <v>24.82</v>
      </c>
      <c r="H138" s="175">
        <v>32.25</v>
      </c>
      <c r="I138" s="176">
        <f t="shared" si="278"/>
        <v>646.79999999999995</v>
      </c>
      <c r="J138" s="210"/>
      <c r="K138" s="210"/>
      <c r="L138" s="210"/>
      <c r="M138" s="210"/>
      <c r="N138" s="210"/>
      <c r="O138" s="214">
        <f t="shared" si="288"/>
        <v>26.06</v>
      </c>
      <c r="P138" s="215">
        <f t="shared" si="289"/>
        <v>646.79999999999995</v>
      </c>
      <c r="Q138" s="215">
        <f t="shared" si="290"/>
        <v>840.43</v>
      </c>
      <c r="R138" s="98">
        <f t="shared" si="237"/>
        <v>0</v>
      </c>
      <c r="S138" s="99">
        <f>IF($C138="","",'01. PLANILHA DE FISCALIZAÇÂO'!L138)</f>
        <v>0</v>
      </c>
      <c r="T138" s="98">
        <f t="shared" si="279"/>
        <v>0</v>
      </c>
      <c r="U138" s="99">
        <f t="shared" si="280"/>
        <v>0</v>
      </c>
      <c r="V138" s="98">
        <f t="shared" si="281"/>
        <v>0</v>
      </c>
      <c r="W138" s="99">
        <f>IF($C138="","",'01. PLANILHA DE FISCALIZAÇÂO'!R138)</f>
        <v>0</v>
      </c>
      <c r="X138" s="98">
        <f t="shared" si="238"/>
        <v>0</v>
      </c>
      <c r="Y138" s="99">
        <f t="shared" ref="Y138" si="321">IF($D138="","",X138/$I138)</f>
        <v>0</v>
      </c>
      <c r="Z138" s="98">
        <f t="shared" si="282"/>
        <v>0</v>
      </c>
      <c r="AA138" s="99">
        <f>IF($C138="","",'01. PLANILHA DE FISCALIZAÇÂO'!X138)</f>
        <v>0</v>
      </c>
      <c r="AB138" s="98">
        <f t="shared" si="240"/>
        <v>0</v>
      </c>
      <c r="AC138" s="99">
        <f t="shared" si="298"/>
        <v>0</v>
      </c>
      <c r="AD138" s="98">
        <f t="shared" si="283"/>
        <v>0</v>
      </c>
      <c r="AE138" s="99">
        <f>IF($C138="","",'01. PLANILHA DE FISCALIZAÇÂO'!AD138)</f>
        <v>0</v>
      </c>
      <c r="AF138" s="98">
        <f t="shared" si="242"/>
        <v>0</v>
      </c>
      <c r="AG138" s="99">
        <f t="shared" si="161"/>
        <v>0</v>
      </c>
      <c r="AH138" s="98">
        <f t="shared" si="284"/>
        <v>0</v>
      </c>
      <c r="AI138" s="99">
        <f>IF($C138="","",'01. PLANILHA DE FISCALIZAÇÂO'!AJ138)</f>
        <v>0</v>
      </c>
      <c r="AJ138" s="98">
        <f t="shared" si="243"/>
        <v>0</v>
      </c>
      <c r="AK138" s="99">
        <f t="shared" si="285"/>
        <v>0</v>
      </c>
      <c r="AL138" s="98">
        <f t="shared" si="286"/>
        <v>0</v>
      </c>
      <c r="AM138" s="99">
        <f>IF($C138="","",'01. PLANILHA DE FISCALIZAÇÂO'!AP138)</f>
        <v>0</v>
      </c>
      <c r="AN138" s="98">
        <f t="shared" si="244"/>
        <v>0</v>
      </c>
      <c r="AO138" s="99">
        <f t="shared" si="162"/>
        <v>0</v>
      </c>
      <c r="AP138" s="98">
        <f t="shared" si="287"/>
        <v>0</v>
      </c>
      <c r="AQ138" s="99">
        <f>IF($C138="","",'01. PLANILHA DE FISCALIZAÇÂO'!AV138)</f>
        <v>0</v>
      </c>
      <c r="AR138" s="98">
        <f t="shared" si="245"/>
        <v>0</v>
      </c>
      <c r="AS138" s="99">
        <f t="shared" si="293"/>
        <v>0</v>
      </c>
    </row>
    <row r="139" spans="1:45" ht="30" customHeight="1">
      <c r="A139" s="135"/>
      <c r="B139" s="181" t="s">
        <v>4814</v>
      </c>
      <c r="C139" s="178" t="s">
        <v>4815</v>
      </c>
      <c r="D139" s="179"/>
      <c r="E139" s="179"/>
      <c r="F139" s="179"/>
      <c r="G139" s="179"/>
      <c r="H139" s="179"/>
      <c r="I139" s="177">
        <f>SUM(I140+I182+I229+I241)</f>
        <v>88094.93</v>
      </c>
      <c r="J139" s="211"/>
      <c r="K139" s="211"/>
      <c r="L139" s="211"/>
      <c r="M139" s="211"/>
      <c r="N139" s="211"/>
      <c r="O139" s="211"/>
      <c r="P139" s="211"/>
      <c r="Q139" s="212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</row>
    <row r="140" spans="1:45" ht="30" customHeight="1">
      <c r="A140" s="135"/>
      <c r="B140" s="181" t="s">
        <v>4816</v>
      </c>
      <c r="C140" s="178" t="s">
        <v>4817</v>
      </c>
      <c r="D140" s="179"/>
      <c r="E140" s="179"/>
      <c r="F140" s="179"/>
      <c r="G140" s="179"/>
      <c r="H140" s="179"/>
      <c r="I140" s="177">
        <f>SUM(I141:I181)</f>
        <v>13762.929999999997</v>
      </c>
      <c r="J140" s="211"/>
      <c r="K140" s="211"/>
      <c r="L140" s="211"/>
      <c r="M140" s="211"/>
      <c r="N140" s="211"/>
      <c r="O140" s="211"/>
      <c r="P140" s="211"/>
      <c r="Q140" s="212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</row>
    <row r="141" spans="1:45" ht="30" customHeight="1">
      <c r="A141" s="135" t="s">
        <v>3902</v>
      </c>
      <c r="B141" s="182" t="s">
        <v>4818</v>
      </c>
      <c r="C141" s="173" t="s">
        <v>4157</v>
      </c>
      <c r="D141" s="172" t="s">
        <v>4158</v>
      </c>
      <c r="E141" s="174" t="s">
        <v>3937</v>
      </c>
      <c r="F141" s="175">
        <v>50.95</v>
      </c>
      <c r="G141" s="175">
        <v>25.7</v>
      </c>
      <c r="H141" s="175">
        <v>30.53</v>
      </c>
      <c r="I141" s="176">
        <f t="shared" si="278"/>
        <v>1309.4100000000001</v>
      </c>
      <c r="J141" s="210"/>
      <c r="K141" s="210"/>
      <c r="L141" s="210"/>
      <c r="M141" s="210"/>
      <c r="N141" s="210"/>
      <c r="O141" s="214">
        <f t="shared" ref="O141:O181" si="322">IF($E141="","",SUM(F141,J141,L141))</f>
        <v>50.95</v>
      </c>
      <c r="P141" s="215">
        <f t="shared" ref="P141:P181" si="323">IF($E141="","",TRUNC($G141*O141,2))</f>
        <v>1309.4100000000001</v>
      </c>
      <c r="Q141" s="215">
        <f t="shared" ref="Q141:Q181" si="324">IF($E141="","",TRUNC($H141*O141,2))</f>
        <v>1555.5</v>
      </c>
      <c r="R141" s="98">
        <f t="shared" si="237"/>
        <v>642.4975466143278</v>
      </c>
      <c r="S141" s="99">
        <f>IF($C141="","",'01. PLANILHA DE FISCALIZAÇÂO'!L141)</f>
        <v>0.49067713444553479</v>
      </c>
      <c r="T141" s="98">
        <f t="shared" si="279"/>
        <v>642.4975466143278</v>
      </c>
      <c r="U141" s="99">
        <f t="shared" si="280"/>
        <v>0.49067713444553485</v>
      </c>
      <c r="V141" s="98">
        <f t="shared" si="281"/>
        <v>666.91245338567228</v>
      </c>
      <c r="W141" s="99">
        <f>IF($C141="","",'01. PLANILHA DE FISCALIZAÇÂO'!R141)</f>
        <v>0.50932286555446515</v>
      </c>
      <c r="X141" s="98">
        <f t="shared" si="238"/>
        <v>1309.4100000000001</v>
      </c>
      <c r="Y141" s="99">
        <f t="shared" ref="Y141" si="325">IF($D141="","",X141/$I141)</f>
        <v>1</v>
      </c>
      <c r="Z141" s="98">
        <f t="shared" si="282"/>
        <v>0</v>
      </c>
      <c r="AA141" s="99">
        <f>IF($C141="","",'01. PLANILHA DE FISCALIZAÇÂO'!X141)</f>
        <v>0</v>
      </c>
      <c r="AB141" s="98">
        <f t="shared" si="240"/>
        <v>1309.4100000000001</v>
      </c>
      <c r="AC141" s="99">
        <f t="shared" si="298"/>
        <v>1</v>
      </c>
      <c r="AD141" s="98">
        <f t="shared" si="283"/>
        <v>0</v>
      </c>
      <c r="AE141" s="99">
        <f>IF($C141="","",'01. PLANILHA DE FISCALIZAÇÂO'!AD141)</f>
        <v>0</v>
      </c>
      <c r="AF141" s="98">
        <f t="shared" si="242"/>
        <v>1309.4100000000001</v>
      </c>
      <c r="AG141" s="99">
        <f t="shared" si="161"/>
        <v>1</v>
      </c>
      <c r="AH141" s="98">
        <f t="shared" si="284"/>
        <v>0</v>
      </c>
      <c r="AI141" s="99">
        <f>IF($C141="","",'01. PLANILHA DE FISCALIZAÇÂO'!AJ141)</f>
        <v>0</v>
      </c>
      <c r="AJ141" s="98">
        <f t="shared" si="243"/>
        <v>1309.4100000000001</v>
      </c>
      <c r="AK141" s="99">
        <f t="shared" si="285"/>
        <v>1</v>
      </c>
      <c r="AL141" s="98">
        <f t="shared" si="286"/>
        <v>0</v>
      </c>
      <c r="AM141" s="99">
        <f>IF($C141="","",'01. PLANILHA DE FISCALIZAÇÂO'!AP141)</f>
        <v>0</v>
      </c>
      <c r="AN141" s="98">
        <f t="shared" si="244"/>
        <v>1309.4100000000001</v>
      </c>
      <c r="AO141" s="99">
        <f t="shared" si="162"/>
        <v>1</v>
      </c>
      <c r="AP141" s="98">
        <f t="shared" si="287"/>
        <v>0</v>
      </c>
      <c r="AQ141" s="99">
        <f>IF($C141="","",'01. PLANILHA DE FISCALIZAÇÂO'!AV141)</f>
        <v>0</v>
      </c>
      <c r="AR141" s="98">
        <f t="shared" si="245"/>
        <v>1309.4100000000001</v>
      </c>
      <c r="AS141" s="99">
        <f t="shared" si="293"/>
        <v>1</v>
      </c>
    </row>
    <row r="142" spans="1:45" ht="30" customHeight="1">
      <c r="A142" s="135" t="s">
        <v>3902</v>
      </c>
      <c r="B142" s="182" t="s">
        <v>4819</v>
      </c>
      <c r="C142" s="173" t="s">
        <v>4159</v>
      </c>
      <c r="D142" s="172" t="s">
        <v>4160</v>
      </c>
      <c r="E142" s="174" t="s">
        <v>3937</v>
      </c>
      <c r="F142" s="175">
        <v>25.28</v>
      </c>
      <c r="G142" s="175">
        <v>34.85</v>
      </c>
      <c r="H142" s="175">
        <v>42.66</v>
      </c>
      <c r="I142" s="176">
        <f t="shared" si="278"/>
        <v>881</v>
      </c>
      <c r="J142" s="210"/>
      <c r="K142" s="210"/>
      <c r="L142" s="210"/>
      <c r="M142" s="210"/>
      <c r="N142" s="210"/>
      <c r="O142" s="214">
        <f t="shared" si="322"/>
        <v>25.28</v>
      </c>
      <c r="P142" s="215">
        <f t="shared" si="323"/>
        <v>881</v>
      </c>
      <c r="Q142" s="215">
        <f t="shared" si="324"/>
        <v>1078.44</v>
      </c>
      <c r="R142" s="98">
        <f t="shared" si="237"/>
        <v>209.09810126582278</v>
      </c>
      <c r="S142" s="99">
        <f>IF($C142="","",'01. PLANILHA DE FISCALIZAÇÂO'!L142)</f>
        <v>0.23734177215189872</v>
      </c>
      <c r="T142" s="98">
        <f t="shared" si="279"/>
        <v>209.09810126582278</v>
      </c>
      <c r="U142" s="99">
        <f t="shared" si="280"/>
        <v>0.23734177215189872</v>
      </c>
      <c r="V142" s="98">
        <f t="shared" si="281"/>
        <v>671.90189873417717</v>
      </c>
      <c r="W142" s="99">
        <f>IF($C142="","",'01. PLANILHA DE FISCALIZAÇÂO'!R142)</f>
        <v>0.76265822784810122</v>
      </c>
      <c r="X142" s="98">
        <f t="shared" si="238"/>
        <v>881</v>
      </c>
      <c r="Y142" s="99">
        <f>IF($D142="","",X142/$I142)</f>
        <v>1</v>
      </c>
      <c r="Z142" s="98">
        <f t="shared" si="282"/>
        <v>0</v>
      </c>
      <c r="AA142" s="99">
        <f>IF($C142="","",'01. PLANILHA DE FISCALIZAÇÂO'!X142)</f>
        <v>0</v>
      </c>
      <c r="AB142" s="98">
        <f t="shared" si="240"/>
        <v>881</v>
      </c>
      <c r="AC142" s="99">
        <f>IF($D142="","",AB142/$I142)</f>
        <v>1</v>
      </c>
      <c r="AD142" s="98">
        <f t="shared" si="283"/>
        <v>0</v>
      </c>
      <c r="AE142" s="99">
        <f>IF($C142="","",'01. PLANILHA DE FISCALIZAÇÂO'!AD142)</f>
        <v>0</v>
      </c>
      <c r="AF142" s="98">
        <f t="shared" si="242"/>
        <v>881</v>
      </c>
      <c r="AG142" s="99">
        <f t="shared" si="161"/>
        <v>1</v>
      </c>
      <c r="AH142" s="98">
        <f t="shared" si="284"/>
        <v>0</v>
      </c>
      <c r="AI142" s="99">
        <f>IF($C142="","",'01. PLANILHA DE FISCALIZAÇÂO'!AJ142)</f>
        <v>0</v>
      </c>
      <c r="AJ142" s="98">
        <f t="shared" si="243"/>
        <v>881</v>
      </c>
      <c r="AK142" s="99">
        <f t="shared" si="285"/>
        <v>1</v>
      </c>
      <c r="AL142" s="98">
        <f t="shared" si="286"/>
        <v>0</v>
      </c>
      <c r="AM142" s="99">
        <f>IF($C142="","",'01. PLANILHA DE FISCALIZAÇÂO'!AP142)</f>
        <v>0</v>
      </c>
      <c r="AN142" s="98">
        <f t="shared" si="244"/>
        <v>881</v>
      </c>
      <c r="AO142" s="99">
        <f t="shared" si="162"/>
        <v>1</v>
      </c>
      <c r="AP142" s="98">
        <f t="shared" si="287"/>
        <v>0</v>
      </c>
      <c r="AQ142" s="99">
        <f>IF($C142="","",'01. PLANILHA DE FISCALIZAÇÂO'!AV142)</f>
        <v>0</v>
      </c>
      <c r="AR142" s="98">
        <f t="shared" si="245"/>
        <v>881</v>
      </c>
      <c r="AS142" s="99">
        <f t="shared" si="293"/>
        <v>1</v>
      </c>
    </row>
    <row r="143" spans="1:45" ht="30" customHeight="1">
      <c r="A143" s="135" t="s">
        <v>3902</v>
      </c>
      <c r="B143" s="182" t="s">
        <v>4820</v>
      </c>
      <c r="C143" s="173" t="s">
        <v>4161</v>
      </c>
      <c r="D143" s="172" t="s">
        <v>4162</v>
      </c>
      <c r="E143" s="174" t="s">
        <v>3937</v>
      </c>
      <c r="F143" s="175">
        <v>11.95</v>
      </c>
      <c r="G143" s="175">
        <v>27.26</v>
      </c>
      <c r="H143" s="175">
        <v>36.14</v>
      </c>
      <c r="I143" s="176">
        <f t="shared" si="278"/>
        <v>325.75</v>
      </c>
      <c r="J143" s="210"/>
      <c r="K143" s="210"/>
      <c r="L143" s="210"/>
      <c r="M143" s="210"/>
      <c r="N143" s="210"/>
      <c r="O143" s="214">
        <f t="shared" si="322"/>
        <v>11.95</v>
      </c>
      <c r="P143" s="215">
        <f t="shared" si="323"/>
        <v>325.75</v>
      </c>
      <c r="Q143" s="215">
        <f t="shared" si="324"/>
        <v>431.87</v>
      </c>
      <c r="R143" s="98">
        <f t="shared" si="237"/>
        <v>54.518828451882854</v>
      </c>
      <c r="S143" s="99">
        <f>IF($C143="","",'01. PLANILHA DE FISCALIZAÇÂO'!L143)</f>
        <v>0.16736401673640169</v>
      </c>
      <c r="T143" s="98">
        <f t="shared" si="279"/>
        <v>54.518828451882854</v>
      </c>
      <c r="U143" s="99">
        <f t="shared" si="280"/>
        <v>0.16736401673640169</v>
      </c>
      <c r="V143" s="98">
        <f t="shared" si="281"/>
        <v>271.23117154811717</v>
      </c>
      <c r="W143" s="99">
        <f>IF($C143="","",'01. PLANILHA DE FISCALIZAÇÂO'!R143)</f>
        <v>0.83263598326359833</v>
      </c>
      <c r="X143" s="98">
        <f t="shared" si="238"/>
        <v>325.75</v>
      </c>
      <c r="Y143" s="99">
        <f t="shared" ref="Y143:Y169" si="326">IF($D143="","",X143/$I143)</f>
        <v>1</v>
      </c>
      <c r="Z143" s="98">
        <f t="shared" si="282"/>
        <v>0</v>
      </c>
      <c r="AA143" s="99">
        <f>IF($C143="","",'01. PLANILHA DE FISCALIZAÇÂO'!X143)</f>
        <v>0</v>
      </c>
      <c r="AB143" s="98">
        <f t="shared" si="240"/>
        <v>325.75</v>
      </c>
      <c r="AC143" s="99">
        <f t="shared" ref="AC143:AC216" si="327">IF($D143="","",AB143/$I143)</f>
        <v>1</v>
      </c>
      <c r="AD143" s="98">
        <f t="shared" si="283"/>
        <v>0</v>
      </c>
      <c r="AE143" s="99">
        <f>IF($C143="","",'01. PLANILHA DE FISCALIZAÇÂO'!AD143)</f>
        <v>0</v>
      </c>
      <c r="AF143" s="98">
        <f t="shared" si="242"/>
        <v>325.75</v>
      </c>
      <c r="AG143" s="99">
        <f t="shared" ref="AG143:AG268" si="328">IF($D143="","",AF143/$I143)</f>
        <v>1</v>
      </c>
      <c r="AH143" s="98">
        <f t="shared" si="284"/>
        <v>0</v>
      </c>
      <c r="AI143" s="99">
        <f>IF($C143="","",'01. PLANILHA DE FISCALIZAÇÂO'!AJ143)</f>
        <v>0</v>
      </c>
      <c r="AJ143" s="98">
        <f t="shared" si="243"/>
        <v>325.75</v>
      </c>
      <c r="AK143" s="99">
        <f t="shared" si="285"/>
        <v>1</v>
      </c>
      <c r="AL143" s="98">
        <f t="shared" si="286"/>
        <v>0</v>
      </c>
      <c r="AM143" s="99">
        <f>IF($C143="","",'01. PLANILHA DE FISCALIZAÇÂO'!AP143)</f>
        <v>0</v>
      </c>
      <c r="AN143" s="98">
        <f t="shared" si="244"/>
        <v>325.75</v>
      </c>
      <c r="AO143" s="99">
        <f t="shared" ref="AO143:AO268" si="329">IF($D143="","",AN143/$I143)</f>
        <v>1</v>
      </c>
      <c r="AP143" s="98">
        <f t="shared" si="287"/>
        <v>0</v>
      </c>
      <c r="AQ143" s="99">
        <f>IF($C143="","",'01. PLANILHA DE FISCALIZAÇÂO'!AV143)</f>
        <v>0</v>
      </c>
      <c r="AR143" s="98">
        <f t="shared" si="245"/>
        <v>325.75</v>
      </c>
      <c r="AS143" s="99">
        <f t="shared" si="293"/>
        <v>1</v>
      </c>
    </row>
    <row r="144" spans="1:45" ht="30" customHeight="1">
      <c r="A144" s="135" t="s">
        <v>3902</v>
      </c>
      <c r="B144" s="182" t="s">
        <v>4821</v>
      </c>
      <c r="C144" s="173" t="s">
        <v>4163</v>
      </c>
      <c r="D144" s="172" t="s">
        <v>4164</v>
      </c>
      <c r="E144" s="174" t="s">
        <v>3937</v>
      </c>
      <c r="F144" s="175">
        <v>3.39</v>
      </c>
      <c r="G144" s="175">
        <v>31.16</v>
      </c>
      <c r="H144" s="175">
        <v>41.04</v>
      </c>
      <c r="I144" s="176">
        <f t="shared" ref="I144:I169" si="330">TRUNC(F144*G144,2)</f>
        <v>105.63</v>
      </c>
      <c r="J144" s="210"/>
      <c r="K144" s="210"/>
      <c r="L144" s="210"/>
      <c r="M144" s="210"/>
      <c r="N144" s="210"/>
      <c r="O144" s="214">
        <f t="shared" si="322"/>
        <v>3.39</v>
      </c>
      <c r="P144" s="215">
        <f t="shared" si="323"/>
        <v>105.63</v>
      </c>
      <c r="Q144" s="215">
        <f t="shared" si="324"/>
        <v>139.12</v>
      </c>
      <c r="R144" s="98">
        <f t="shared" ref="R144:R169" si="331">IF($C144="","",$I144*S144)</f>
        <v>0</v>
      </c>
      <c r="S144" s="99">
        <f>IF($C144="","",'01. PLANILHA DE FISCALIZAÇÂO'!L144)</f>
        <v>0</v>
      </c>
      <c r="T144" s="98">
        <f t="shared" ref="T144:T169" si="332">IF($C144="","",SUM(R144))</f>
        <v>0</v>
      </c>
      <c r="U144" s="99">
        <f t="shared" ref="U144:U169" si="333">IF($D144="","",T144/$I144)</f>
        <v>0</v>
      </c>
      <c r="V144" s="98">
        <f t="shared" ref="V144:V169" si="334">IF($C144="","",$I144*W144)</f>
        <v>105.63</v>
      </c>
      <c r="W144" s="99">
        <f>IF($C144="","",'01. PLANILHA DE FISCALIZAÇÂO'!R144)</f>
        <v>1</v>
      </c>
      <c r="X144" s="98">
        <f t="shared" ref="X144:X169" si="335">IF($C144="","",SUM(V144+T144))</f>
        <v>105.63</v>
      </c>
      <c r="Y144" s="99">
        <f t="shared" si="326"/>
        <v>1</v>
      </c>
      <c r="Z144" s="98">
        <f t="shared" ref="Z144:Z169" si="336">IF($C144="","",$I144*AA144)</f>
        <v>0</v>
      </c>
      <c r="AA144" s="99">
        <f>IF($C144="","",'01. PLANILHA DE FISCALIZAÇÂO'!X144)</f>
        <v>0</v>
      </c>
      <c r="AB144" s="98">
        <f t="shared" ref="AB144:AB169" si="337">IF($C144="","",SUM(Z144+X144))</f>
        <v>105.63</v>
      </c>
      <c r="AC144" s="99">
        <f t="shared" ref="AC144:AC169" si="338">IF($D144="","",AB144/$I144)</f>
        <v>1</v>
      </c>
      <c r="AD144" s="98">
        <f t="shared" ref="AD144:AD169" si="339">IF($C144="","",$I144*AE144)</f>
        <v>0</v>
      </c>
      <c r="AE144" s="99">
        <f>IF($C144="","",'01. PLANILHA DE FISCALIZAÇÂO'!AD144)</f>
        <v>0</v>
      </c>
      <c r="AF144" s="98">
        <f t="shared" ref="AF144:AF169" si="340">IF($C144="","",SUM(AD144+AB144))</f>
        <v>105.63</v>
      </c>
      <c r="AG144" s="99">
        <f t="shared" ref="AG144:AG169" si="341">IF($D144="","",AF144/$I144)</f>
        <v>1</v>
      </c>
      <c r="AH144" s="98">
        <f t="shared" ref="AH144:AH169" si="342">IF($C144="","",$I144*AI144)</f>
        <v>0</v>
      </c>
      <c r="AI144" s="99">
        <f>IF($C144="","",'01. PLANILHA DE FISCALIZAÇÂO'!AJ144)</f>
        <v>0</v>
      </c>
      <c r="AJ144" s="98">
        <f t="shared" ref="AJ144:AJ169" si="343">IF($C144="","",SUM(AH144+AF144))</f>
        <v>105.63</v>
      </c>
      <c r="AK144" s="99">
        <f t="shared" ref="AK144:AK169" si="344">IF($D144="","",AJ144/$I144)</f>
        <v>1</v>
      </c>
      <c r="AL144" s="98">
        <f t="shared" ref="AL144:AL169" si="345">IF($C144="","",$I144*AM144)</f>
        <v>0</v>
      </c>
      <c r="AM144" s="99">
        <f>IF($C144="","",'01. PLANILHA DE FISCALIZAÇÂO'!AP144)</f>
        <v>0</v>
      </c>
      <c r="AN144" s="98">
        <f t="shared" ref="AN144:AN169" si="346">IF($C144="","",SUM(AL144+AJ144))</f>
        <v>105.63</v>
      </c>
      <c r="AO144" s="99">
        <f t="shared" ref="AO144:AO169" si="347">IF($D144="","",AN144/$I144)</f>
        <v>1</v>
      </c>
      <c r="AP144" s="98">
        <f t="shared" ref="AP144:AP169" si="348">IF($C144="","",$I144*AQ144)</f>
        <v>0</v>
      </c>
      <c r="AQ144" s="99">
        <f>IF($C144="","",'01. PLANILHA DE FISCALIZAÇÂO'!AV144)</f>
        <v>0</v>
      </c>
      <c r="AR144" s="98">
        <f t="shared" ref="AR144:AR169" si="349">IF($C144="","",SUM(AP144+AN144))</f>
        <v>105.63</v>
      </c>
      <c r="AS144" s="99">
        <f t="shared" ref="AS144:AS169" si="350">IF($C144="","",SUM(AQ144+AO144))</f>
        <v>1</v>
      </c>
    </row>
    <row r="145" spans="1:45" ht="30" customHeight="1">
      <c r="A145" s="135" t="s">
        <v>3902</v>
      </c>
      <c r="B145" s="182" t="s">
        <v>4822</v>
      </c>
      <c r="C145" s="173" t="s">
        <v>4165</v>
      </c>
      <c r="D145" s="172" t="s">
        <v>4166</v>
      </c>
      <c r="E145" s="174" t="s">
        <v>3937</v>
      </c>
      <c r="F145" s="175">
        <v>9</v>
      </c>
      <c r="G145" s="175">
        <v>28.84</v>
      </c>
      <c r="H145" s="175">
        <v>42.34</v>
      </c>
      <c r="I145" s="176">
        <f t="shared" si="330"/>
        <v>259.56</v>
      </c>
      <c r="J145" s="210"/>
      <c r="K145" s="210"/>
      <c r="L145" s="210"/>
      <c r="M145" s="210"/>
      <c r="N145" s="210"/>
      <c r="O145" s="214">
        <f t="shared" si="322"/>
        <v>9</v>
      </c>
      <c r="P145" s="215">
        <f t="shared" si="323"/>
        <v>259.56</v>
      </c>
      <c r="Q145" s="215">
        <f t="shared" si="324"/>
        <v>381.06</v>
      </c>
      <c r="R145" s="98">
        <f t="shared" si="331"/>
        <v>0</v>
      </c>
      <c r="S145" s="99">
        <f>IF($C145="","",'01. PLANILHA DE FISCALIZAÇÂO'!L145)</f>
        <v>0</v>
      </c>
      <c r="T145" s="98">
        <f t="shared" si="332"/>
        <v>0</v>
      </c>
      <c r="U145" s="99">
        <f t="shared" si="333"/>
        <v>0</v>
      </c>
      <c r="V145" s="98">
        <f t="shared" si="334"/>
        <v>259.56</v>
      </c>
      <c r="W145" s="99">
        <f>IF($C145="","",'01. PLANILHA DE FISCALIZAÇÂO'!R145)</f>
        <v>1</v>
      </c>
      <c r="X145" s="98">
        <f t="shared" si="335"/>
        <v>259.56</v>
      </c>
      <c r="Y145" s="99">
        <f t="shared" si="326"/>
        <v>1</v>
      </c>
      <c r="Z145" s="98">
        <f t="shared" si="336"/>
        <v>0</v>
      </c>
      <c r="AA145" s="99">
        <f>IF($C145="","",'01. PLANILHA DE FISCALIZAÇÂO'!X145)</f>
        <v>0</v>
      </c>
      <c r="AB145" s="98">
        <f t="shared" si="337"/>
        <v>259.56</v>
      </c>
      <c r="AC145" s="99">
        <f t="shared" si="338"/>
        <v>1</v>
      </c>
      <c r="AD145" s="98">
        <f t="shared" si="339"/>
        <v>0</v>
      </c>
      <c r="AE145" s="99">
        <f>IF($C145="","",'01. PLANILHA DE FISCALIZAÇÂO'!AD145)</f>
        <v>0</v>
      </c>
      <c r="AF145" s="98">
        <f t="shared" si="340"/>
        <v>259.56</v>
      </c>
      <c r="AG145" s="99">
        <f t="shared" si="341"/>
        <v>1</v>
      </c>
      <c r="AH145" s="98">
        <f t="shared" si="342"/>
        <v>0</v>
      </c>
      <c r="AI145" s="99">
        <f>IF($C145="","",'01. PLANILHA DE FISCALIZAÇÂO'!AJ145)</f>
        <v>0</v>
      </c>
      <c r="AJ145" s="98">
        <f t="shared" si="343"/>
        <v>259.56</v>
      </c>
      <c r="AK145" s="99">
        <f t="shared" si="344"/>
        <v>1</v>
      </c>
      <c r="AL145" s="98">
        <f t="shared" si="345"/>
        <v>0</v>
      </c>
      <c r="AM145" s="99">
        <f>IF($C145="","",'01. PLANILHA DE FISCALIZAÇÂO'!AP145)</f>
        <v>0</v>
      </c>
      <c r="AN145" s="98">
        <f t="shared" si="346"/>
        <v>259.56</v>
      </c>
      <c r="AO145" s="99">
        <f t="shared" si="347"/>
        <v>1</v>
      </c>
      <c r="AP145" s="98">
        <f t="shared" si="348"/>
        <v>0</v>
      </c>
      <c r="AQ145" s="99">
        <f>IF($C145="","",'01. PLANILHA DE FISCALIZAÇÂO'!AV145)</f>
        <v>0</v>
      </c>
      <c r="AR145" s="98">
        <f t="shared" si="349"/>
        <v>259.56</v>
      </c>
      <c r="AS145" s="99">
        <f t="shared" si="350"/>
        <v>1</v>
      </c>
    </row>
    <row r="146" spans="1:45" ht="30" customHeight="1">
      <c r="A146" s="135" t="s">
        <v>3902</v>
      </c>
      <c r="B146" s="182" t="s">
        <v>4823</v>
      </c>
      <c r="C146" s="173" t="s">
        <v>4167</v>
      </c>
      <c r="D146" s="172" t="s">
        <v>4168</v>
      </c>
      <c r="E146" s="174" t="s">
        <v>3937</v>
      </c>
      <c r="F146" s="175">
        <v>76.78</v>
      </c>
      <c r="G146" s="175">
        <v>41.54</v>
      </c>
      <c r="H146" s="175">
        <v>56.61</v>
      </c>
      <c r="I146" s="176">
        <f t="shared" si="330"/>
        <v>3189.44</v>
      </c>
      <c r="J146" s="210"/>
      <c r="K146" s="210"/>
      <c r="L146" s="210"/>
      <c r="M146" s="210"/>
      <c r="N146" s="210"/>
      <c r="O146" s="214">
        <f t="shared" si="322"/>
        <v>76.78</v>
      </c>
      <c r="P146" s="215">
        <f t="shared" si="323"/>
        <v>3189.44</v>
      </c>
      <c r="Q146" s="215">
        <f t="shared" si="324"/>
        <v>4346.51</v>
      </c>
      <c r="R146" s="98">
        <f t="shared" si="331"/>
        <v>0</v>
      </c>
      <c r="S146" s="99">
        <f>IF($C146="","",'01. PLANILHA DE FISCALIZAÇÂO'!L146)</f>
        <v>0</v>
      </c>
      <c r="T146" s="98">
        <f t="shared" si="332"/>
        <v>0</v>
      </c>
      <c r="U146" s="99">
        <f t="shared" si="333"/>
        <v>0</v>
      </c>
      <c r="V146" s="98">
        <f t="shared" si="334"/>
        <v>3189.44</v>
      </c>
      <c r="W146" s="99">
        <f>IF($C146="","",'01. PLANILHA DE FISCALIZAÇÂO'!R146)</f>
        <v>1</v>
      </c>
      <c r="X146" s="98">
        <f t="shared" si="335"/>
        <v>3189.44</v>
      </c>
      <c r="Y146" s="99">
        <f t="shared" si="326"/>
        <v>1</v>
      </c>
      <c r="Z146" s="98">
        <f t="shared" si="336"/>
        <v>0</v>
      </c>
      <c r="AA146" s="99">
        <f>IF($C146="","",'01. PLANILHA DE FISCALIZAÇÂO'!X146)</f>
        <v>0</v>
      </c>
      <c r="AB146" s="98">
        <f t="shared" si="337"/>
        <v>3189.44</v>
      </c>
      <c r="AC146" s="99">
        <f t="shared" si="338"/>
        <v>1</v>
      </c>
      <c r="AD146" s="98">
        <f t="shared" si="339"/>
        <v>0</v>
      </c>
      <c r="AE146" s="99">
        <f>IF($C146="","",'01. PLANILHA DE FISCALIZAÇÂO'!AD146)</f>
        <v>0</v>
      </c>
      <c r="AF146" s="98">
        <f t="shared" si="340"/>
        <v>3189.44</v>
      </c>
      <c r="AG146" s="99">
        <f t="shared" si="341"/>
        <v>1</v>
      </c>
      <c r="AH146" s="98">
        <f t="shared" si="342"/>
        <v>0</v>
      </c>
      <c r="AI146" s="99">
        <f>IF($C146="","",'01. PLANILHA DE FISCALIZAÇÂO'!AJ146)</f>
        <v>0</v>
      </c>
      <c r="AJ146" s="98">
        <f t="shared" si="343"/>
        <v>3189.44</v>
      </c>
      <c r="AK146" s="99">
        <f t="shared" si="344"/>
        <v>1</v>
      </c>
      <c r="AL146" s="98">
        <f t="shared" si="345"/>
        <v>0</v>
      </c>
      <c r="AM146" s="99">
        <f>IF($C146="","",'01. PLANILHA DE FISCALIZAÇÂO'!AP146)</f>
        <v>0</v>
      </c>
      <c r="AN146" s="98">
        <f t="shared" si="346"/>
        <v>3189.44</v>
      </c>
      <c r="AO146" s="99">
        <f t="shared" si="347"/>
        <v>1</v>
      </c>
      <c r="AP146" s="98">
        <f t="shared" si="348"/>
        <v>0</v>
      </c>
      <c r="AQ146" s="99">
        <f>IF($C146="","",'01. PLANILHA DE FISCALIZAÇÂO'!AV146)</f>
        <v>0</v>
      </c>
      <c r="AR146" s="98">
        <f t="shared" si="349"/>
        <v>3189.44</v>
      </c>
      <c r="AS146" s="99">
        <f t="shared" si="350"/>
        <v>1</v>
      </c>
    </row>
    <row r="147" spans="1:45" ht="30" customHeight="1">
      <c r="A147" s="135" t="s">
        <v>3902</v>
      </c>
      <c r="B147" s="182" t="s">
        <v>4824</v>
      </c>
      <c r="C147" s="173" t="s">
        <v>4169</v>
      </c>
      <c r="D147" s="172" t="s">
        <v>4170</v>
      </c>
      <c r="E147" s="174" t="s">
        <v>3969</v>
      </c>
      <c r="F147" s="175">
        <v>5</v>
      </c>
      <c r="G147" s="175">
        <v>55.47</v>
      </c>
      <c r="H147" s="175">
        <v>78.42</v>
      </c>
      <c r="I147" s="176">
        <f t="shared" si="330"/>
        <v>277.35000000000002</v>
      </c>
      <c r="J147" s="210"/>
      <c r="K147" s="210"/>
      <c r="L147" s="210"/>
      <c r="M147" s="210"/>
      <c r="N147" s="210"/>
      <c r="O147" s="214">
        <f t="shared" si="322"/>
        <v>5</v>
      </c>
      <c r="P147" s="215">
        <f t="shared" si="323"/>
        <v>277.35000000000002</v>
      </c>
      <c r="Q147" s="215">
        <f t="shared" si="324"/>
        <v>392.1</v>
      </c>
      <c r="R147" s="98">
        <f t="shared" si="331"/>
        <v>55.470000000000006</v>
      </c>
      <c r="S147" s="99">
        <f>IF($C147="","",'01. PLANILHA DE FISCALIZAÇÂO'!L147)</f>
        <v>0.2</v>
      </c>
      <c r="T147" s="98">
        <f t="shared" si="332"/>
        <v>55.470000000000006</v>
      </c>
      <c r="U147" s="99">
        <f t="shared" si="333"/>
        <v>0.2</v>
      </c>
      <c r="V147" s="98">
        <f t="shared" si="334"/>
        <v>221.88000000000002</v>
      </c>
      <c r="W147" s="99">
        <f>IF($C147="","",'01. PLANILHA DE FISCALIZAÇÂO'!R147)</f>
        <v>0.8</v>
      </c>
      <c r="X147" s="98">
        <f t="shared" si="335"/>
        <v>277.35000000000002</v>
      </c>
      <c r="Y147" s="99">
        <f t="shared" si="326"/>
        <v>1</v>
      </c>
      <c r="Z147" s="98">
        <f t="shared" si="336"/>
        <v>0</v>
      </c>
      <c r="AA147" s="99">
        <f>IF($C147="","",'01. PLANILHA DE FISCALIZAÇÂO'!X147)</f>
        <v>0</v>
      </c>
      <c r="AB147" s="98">
        <f t="shared" si="337"/>
        <v>277.35000000000002</v>
      </c>
      <c r="AC147" s="99">
        <f t="shared" si="338"/>
        <v>1</v>
      </c>
      <c r="AD147" s="98">
        <f t="shared" si="339"/>
        <v>0</v>
      </c>
      <c r="AE147" s="99">
        <f>IF($C147="","",'01. PLANILHA DE FISCALIZAÇÂO'!AD147)</f>
        <v>0</v>
      </c>
      <c r="AF147" s="98">
        <f t="shared" si="340"/>
        <v>277.35000000000002</v>
      </c>
      <c r="AG147" s="99">
        <f t="shared" si="341"/>
        <v>1</v>
      </c>
      <c r="AH147" s="98">
        <f t="shared" si="342"/>
        <v>0</v>
      </c>
      <c r="AI147" s="99">
        <f>IF($C147="","",'01. PLANILHA DE FISCALIZAÇÂO'!AJ147)</f>
        <v>0</v>
      </c>
      <c r="AJ147" s="98">
        <f t="shared" si="343"/>
        <v>277.35000000000002</v>
      </c>
      <c r="AK147" s="99">
        <f t="shared" si="344"/>
        <v>1</v>
      </c>
      <c r="AL147" s="98">
        <f t="shared" si="345"/>
        <v>0</v>
      </c>
      <c r="AM147" s="99">
        <f>IF($C147="","",'01. PLANILHA DE FISCALIZAÇÂO'!AP147)</f>
        <v>0</v>
      </c>
      <c r="AN147" s="98">
        <f t="shared" si="346"/>
        <v>277.35000000000002</v>
      </c>
      <c r="AO147" s="99">
        <f t="shared" si="347"/>
        <v>1</v>
      </c>
      <c r="AP147" s="98">
        <f t="shared" si="348"/>
        <v>0</v>
      </c>
      <c r="AQ147" s="99">
        <f>IF($C147="","",'01. PLANILHA DE FISCALIZAÇÂO'!AV147)</f>
        <v>0</v>
      </c>
      <c r="AR147" s="98">
        <f t="shared" si="349"/>
        <v>277.35000000000002</v>
      </c>
      <c r="AS147" s="99">
        <f t="shared" si="350"/>
        <v>1</v>
      </c>
    </row>
    <row r="148" spans="1:45" ht="30" customHeight="1">
      <c r="A148" s="135" t="s">
        <v>3902</v>
      </c>
      <c r="B148" s="182" t="s">
        <v>4825</v>
      </c>
      <c r="C148" s="173" t="s">
        <v>4171</v>
      </c>
      <c r="D148" s="172" t="s">
        <v>4172</v>
      </c>
      <c r="E148" s="174" t="s">
        <v>3969</v>
      </c>
      <c r="F148" s="175">
        <v>3</v>
      </c>
      <c r="G148" s="175">
        <v>158.83000000000001</v>
      </c>
      <c r="H148" s="175">
        <v>234.01</v>
      </c>
      <c r="I148" s="176">
        <f t="shared" si="330"/>
        <v>476.49</v>
      </c>
      <c r="J148" s="210"/>
      <c r="K148" s="210"/>
      <c r="L148" s="210"/>
      <c r="M148" s="210"/>
      <c r="N148" s="210"/>
      <c r="O148" s="214">
        <f t="shared" si="322"/>
        <v>3</v>
      </c>
      <c r="P148" s="215">
        <f t="shared" si="323"/>
        <v>476.49</v>
      </c>
      <c r="Q148" s="215">
        <f t="shared" si="324"/>
        <v>702.03</v>
      </c>
      <c r="R148" s="98">
        <f t="shared" si="331"/>
        <v>0</v>
      </c>
      <c r="S148" s="99">
        <f>IF($C148="","",'01. PLANILHA DE FISCALIZAÇÂO'!L148)</f>
        <v>0</v>
      </c>
      <c r="T148" s="98">
        <f t="shared" si="332"/>
        <v>0</v>
      </c>
      <c r="U148" s="99">
        <f t="shared" si="333"/>
        <v>0</v>
      </c>
      <c r="V148" s="98">
        <f t="shared" si="334"/>
        <v>317.65999999999997</v>
      </c>
      <c r="W148" s="99">
        <f>IF($C148="","",'01. PLANILHA DE FISCALIZAÇÂO'!R148)</f>
        <v>0.66666666666666663</v>
      </c>
      <c r="X148" s="98">
        <f t="shared" si="335"/>
        <v>317.65999999999997</v>
      </c>
      <c r="Y148" s="99">
        <f t="shared" si="326"/>
        <v>0.66666666666666663</v>
      </c>
      <c r="Z148" s="98">
        <f t="shared" si="336"/>
        <v>0</v>
      </c>
      <c r="AA148" s="99">
        <f>IF($C148="","",'01. PLANILHA DE FISCALIZAÇÂO'!X148)</f>
        <v>0</v>
      </c>
      <c r="AB148" s="98">
        <f t="shared" si="337"/>
        <v>317.65999999999997</v>
      </c>
      <c r="AC148" s="99">
        <f t="shared" si="338"/>
        <v>0.66666666666666663</v>
      </c>
      <c r="AD148" s="98">
        <f t="shared" si="339"/>
        <v>0</v>
      </c>
      <c r="AE148" s="99">
        <f>IF($C148="","",'01. PLANILHA DE FISCALIZAÇÂO'!AD148)</f>
        <v>0</v>
      </c>
      <c r="AF148" s="98">
        <f t="shared" si="340"/>
        <v>317.65999999999997</v>
      </c>
      <c r="AG148" s="99">
        <f t="shared" si="341"/>
        <v>0.66666666666666663</v>
      </c>
      <c r="AH148" s="98">
        <f t="shared" si="342"/>
        <v>0</v>
      </c>
      <c r="AI148" s="99">
        <f>IF($C148="","",'01. PLANILHA DE FISCALIZAÇÂO'!AJ148)</f>
        <v>0</v>
      </c>
      <c r="AJ148" s="98">
        <f t="shared" si="343"/>
        <v>317.65999999999997</v>
      </c>
      <c r="AK148" s="99">
        <f t="shared" si="344"/>
        <v>0.66666666666666663</v>
      </c>
      <c r="AL148" s="98">
        <f t="shared" si="345"/>
        <v>0</v>
      </c>
      <c r="AM148" s="99">
        <f>IF($C148="","",'01. PLANILHA DE FISCALIZAÇÂO'!AP148)</f>
        <v>0</v>
      </c>
      <c r="AN148" s="98">
        <f t="shared" si="346"/>
        <v>317.65999999999997</v>
      </c>
      <c r="AO148" s="99">
        <f t="shared" si="347"/>
        <v>0.66666666666666663</v>
      </c>
      <c r="AP148" s="98">
        <f t="shared" si="348"/>
        <v>0</v>
      </c>
      <c r="AQ148" s="99">
        <f>IF($C148="","",'01. PLANILHA DE FISCALIZAÇÂO'!AV148)</f>
        <v>0</v>
      </c>
      <c r="AR148" s="98">
        <f t="shared" si="349"/>
        <v>317.65999999999997</v>
      </c>
      <c r="AS148" s="99">
        <f t="shared" si="350"/>
        <v>0.66666666666666663</v>
      </c>
    </row>
    <row r="149" spans="1:45" ht="30" customHeight="1">
      <c r="A149" s="135" t="s">
        <v>3902</v>
      </c>
      <c r="B149" s="182" t="s">
        <v>4826</v>
      </c>
      <c r="C149" s="173" t="s">
        <v>4173</v>
      </c>
      <c r="D149" s="172" t="s">
        <v>4174</v>
      </c>
      <c r="E149" s="174" t="s">
        <v>3969</v>
      </c>
      <c r="F149" s="175">
        <v>3</v>
      </c>
      <c r="G149" s="175">
        <v>199.1</v>
      </c>
      <c r="H149" s="175">
        <v>253.33</v>
      </c>
      <c r="I149" s="176">
        <f t="shared" si="330"/>
        <v>597.29999999999995</v>
      </c>
      <c r="J149" s="210"/>
      <c r="K149" s="210"/>
      <c r="L149" s="210"/>
      <c r="M149" s="210"/>
      <c r="N149" s="210"/>
      <c r="O149" s="214">
        <f t="shared" si="322"/>
        <v>3</v>
      </c>
      <c r="P149" s="215">
        <f t="shared" si="323"/>
        <v>597.29999999999995</v>
      </c>
      <c r="Q149" s="215">
        <f t="shared" si="324"/>
        <v>759.99</v>
      </c>
      <c r="R149" s="98">
        <f t="shared" si="331"/>
        <v>0</v>
      </c>
      <c r="S149" s="99">
        <f>IF($C149="","",'01. PLANILHA DE FISCALIZAÇÂO'!L149)</f>
        <v>0</v>
      </c>
      <c r="T149" s="98">
        <f t="shared" si="332"/>
        <v>0</v>
      </c>
      <c r="U149" s="99">
        <f t="shared" si="333"/>
        <v>0</v>
      </c>
      <c r="V149" s="98">
        <f t="shared" si="334"/>
        <v>0</v>
      </c>
      <c r="W149" s="99">
        <f>IF($C149="","",'01. PLANILHA DE FISCALIZAÇÂO'!R149)</f>
        <v>0</v>
      </c>
      <c r="X149" s="98">
        <f t="shared" si="335"/>
        <v>0</v>
      </c>
      <c r="Y149" s="99">
        <f t="shared" si="326"/>
        <v>0</v>
      </c>
      <c r="Z149" s="98">
        <f t="shared" si="336"/>
        <v>0</v>
      </c>
      <c r="AA149" s="99">
        <f>IF($C149="","",'01. PLANILHA DE FISCALIZAÇÂO'!X149)</f>
        <v>0</v>
      </c>
      <c r="AB149" s="98">
        <f t="shared" si="337"/>
        <v>0</v>
      </c>
      <c r="AC149" s="99">
        <f t="shared" si="338"/>
        <v>0</v>
      </c>
      <c r="AD149" s="98">
        <f t="shared" si="339"/>
        <v>0</v>
      </c>
      <c r="AE149" s="99">
        <f>IF($C149="","",'01. PLANILHA DE FISCALIZAÇÂO'!AD149)</f>
        <v>0</v>
      </c>
      <c r="AF149" s="98">
        <f t="shared" si="340"/>
        <v>0</v>
      </c>
      <c r="AG149" s="99">
        <f t="shared" si="341"/>
        <v>0</v>
      </c>
      <c r="AH149" s="98">
        <f t="shared" si="342"/>
        <v>0</v>
      </c>
      <c r="AI149" s="99">
        <f>IF($C149="","",'01. PLANILHA DE FISCALIZAÇÂO'!AJ149)</f>
        <v>0</v>
      </c>
      <c r="AJ149" s="98">
        <f t="shared" si="343"/>
        <v>0</v>
      </c>
      <c r="AK149" s="99">
        <f t="shared" si="344"/>
        <v>0</v>
      </c>
      <c r="AL149" s="98">
        <f t="shared" si="345"/>
        <v>0</v>
      </c>
      <c r="AM149" s="99">
        <f>IF($C149="","",'01. PLANILHA DE FISCALIZAÇÂO'!AP149)</f>
        <v>0</v>
      </c>
      <c r="AN149" s="98">
        <f t="shared" si="346"/>
        <v>0</v>
      </c>
      <c r="AO149" s="99">
        <f t="shared" si="347"/>
        <v>0</v>
      </c>
      <c r="AP149" s="98">
        <f t="shared" si="348"/>
        <v>0</v>
      </c>
      <c r="AQ149" s="99">
        <f>IF($C149="","",'01. PLANILHA DE FISCALIZAÇÂO'!AV149)</f>
        <v>0</v>
      </c>
      <c r="AR149" s="98">
        <f t="shared" si="349"/>
        <v>0</v>
      </c>
      <c r="AS149" s="99">
        <f t="shared" si="350"/>
        <v>0</v>
      </c>
    </row>
    <row r="150" spans="1:45" ht="30" customHeight="1">
      <c r="A150" s="135" t="s">
        <v>3902</v>
      </c>
      <c r="B150" s="182" t="s">
        <v>4827</v>
      </c>
      <c r="C150" s="173" t="s">
        <v>4175</v>
      </c>
      <c r="D150" s="172" t="s">
        <v>4176</v>
      </c>
      <c r="E150" s="174" t="s">
        <v>3947</v>
      </c>
      <c r="F150" s="175">
        <v>11.06</v>
      </c>
      <c r="G150" s="175">
        <v>97.37</v>
      </c>
      <c r="H150" s="175">
        <v>111.63</v>
      </c>
      <c r="I150" s="176">
        <f t="shared" si="330"/>
        <v>1076.9100000000001</v>
      </c>
      <c r="J150" s="210"/>
      <c r="K150" s="210"/>
      <c r="L150" s="210"/>
      <c r="M150" s="210"/>
      <c r="N150" s="210"/>
      <c r="O150" s="214">
        <f t="shared" si="322"/>
        <v>11.06</v>
      </c>
      <c r="P150" s="215">
        <f t="shared" si="323"/>
        <v>1076.9100000000001</v>
      </c>
      <c r="Q150" s="215">
        <f t="shared" si="324"/>
        <v>1234.6199999999999</v>
      </c>
      <c r="R150" s="98">
        <f t="shared" si="331"/>
        <v>0</v>
      </c>
      <c r="S150" s="99">
        <f>IF($C150="","",'01. PLANILHA DE FISCALIZAÇÂO'!L150)</f>
        <v>0</v>
      </c>
      <c r="T150" s="98">
        <f t="shared" si="332"/>
        <v>0</v>
      </c>
      <c r="U150" s="99">
        <f t="shared" si="333"/>
        <v>0</v>
      </c>
      <c r="V150" s="98">
        <f t="shared" si="334"/>
        <v>764.35293851717915</v>
      </c>
      <c r="W150" s="99">
        <f>IF($C150="","",'01. PLANILHA DE FISCALIZAÇÂO'!R150)</f>
        <v>0.70976491862567814</v>
      </c>
      <c r="X150" s="98">
        <f t="shared" si="335"/>
        <v>764.35293851717915</v>
      </c>
      <c r="Y150" s="99">
        <f t="shared" si="326"/>
        <v>0.70976491862567814</v>
      </c>
      <c r="Z150" s="98">
        <f t="shared" si="336"/>
        <v>0</v>
      </c>
      <c r="AA150" s="99">
        <f>IF($C150="","",'01. PLANILHA DE FISCALIZAÇÂO'!X150)</f>
        <v>0</v>
      </c>
      <c r="AB150" s="98">
        <f t="shared" si="337"/>
        <v>764.35293851717915</v>
      </c>
      <c r="AC150" s="99">
        <f t="shared" si="338"/>
        <v>0.70976491862567814</v>
      </c>
      <c r="AD150" s="98">
        <f t="shared" si="339"/>
        <v>0</v>
      </c>
      <c r="AE150" s="99">
        <f>IF($C150="","",'01. PLANILHA DE FISCALIZAÇÂO'!AD150)</f>
        <v>0</v>
      </c>
      <c r="AF150" s="98">
        <f t="shared" si="340"/>
        <v>764.35293851717915</v>
      </c>
      <c r="AG150" s="99">
        <f t="shared" si="341"/>
        <v>0.70976491862567814</v>
      </c>
      <c r="AH150" s="98">
        <f t="shared" si="342"/>
        <v>0</v>
      </c>
      <c r="AI150" s="99">
        <f>IF($C150="","",'01. PLANILHA DE FISCALIZAÇÂO'!AJ150)</f>
        <v>0</v>
      </c>
      <c r="AJ150" s="98">
        <f t="shared" si="343"/>
        <v>764.35293851717915</v>
      </c>
      <c r="AK150" s="99">
        <f t="shared" si="344"/>
        <v>0.70976491862567814</v>
      </c>
      <c r="AL150" s="98">
        <f t="shared" si="345"/>
        <v>0</v>
      </c>
      <c r="AM150" s="99">
        <f>IF($C150="","",'01. PLANILHA DE FISCALIZAÇÂO'!AP150)</f>
        <v>0</v>
      </c>
      <c r="AN150" s="98">
        <f t="shared" si="346"/>
        <v>764.35293851717915</v>
      </c>
      <c r="AO150" s="99">
        <f t="shared" si="347"/>
        <v>0.70976491862567814</v>
      </c>
      <c r="AP150" s="98">
        <f t="shared" si="348"/>
        <v>0</v>
      </c>
      <c r="AQ150" s="99">
        <f>IF($C150="","",'01. PLANILHA DE FISCALIZAÇÂO'!AV150)</f>
        <v>0</v>
      </c>
      <c r="AR150" s="98">
        <f t="shared" si="349"/>
        <v>764.35293851717915</v>
      </c>
      <c r="AS150" s="99">
        <f t="shared" si="350"/>
        <v>0.70976491862567814</v>
      </c>
    </row>
    <row r="151" spans="1:45" ht="30" customHeight="1">
      <c r="A151" s="135" t="s">
        <v>3902</v>
      </c>
      <c r="B151" s="182" t="s">
        <v>4828</v>
      </c>
      <c r="C151" s="173" t="s">
        <v>3995</v>
      </c>
      <c r="D151" s="172" t="s">
        <v>3996</v>
      </c>
      <c r="E151" s="174" t="s">
        <v>3947</v>
      </c>
      <c r="F151" s="175">
        <v>10.84</v>
      </c>
      <c r="G151" s="175">
        <v>30.9</v>
      </c>
      <c r="H151" s="175">
        <v>35.65</v>
      </c>
      <c r="I151" s="176">
        <f t="shared" si="330"/>
        <v>334.95</v>
      </c>
      <c r="J151" s="210"/>
      <c r="K151" s="210"/>
      <c r="L151" s="210"/>
      <c r="M151" s="210"/>
      <c r="N151" s="210"/>
      <c r="O151" s="214">
        <f t="shared" si="322"/>
        <v>10.84</v>
      </c>
      <c r="P151" s="215">
        <f t="shared" si="323"/>
        <v>334.95</v>
      </c>
      <c r="Q151" s="215">
        <f t="shared" si="324"/>
        <v>386.44</v>
      </c>
      <c r="R151" s="98">
        <f t="shared" si="331"/>
        <v>0</v>
      </c>
      <c r="S151" s="99">
        <f>IF($C151="","",'01. PLANILHA DE FISCALIZAÇÂO'!L151)</f>
        <v>0</v>
      </c>
      <c r="T151" s="98">
        <f t="shared" si="332"/>
        <v>0</v>
      </c>
      <c r="U151" s="99">
        <f t="shared" si="333"/>
        <v>0</v>
      </c>
      <c r="V151" s="98">
        <f t="shared" si="334"/>
        <v>237.61674354243542</v>
      </c>
      <c r="W151" s="99">
        <f>IF($C151="","",'01. PLANILHA DE FISCALIZAÇÂO'!R151)</f>
        <v>0.70940959409594095</v>
      </c>
      <c r="X151" s="98">
        <f t="shared" si="335"/>
        <v>237.61674354243542</v>
      </c>
      <c r="Y151" s="99">
        <f t="shared" si="326"/>
        <v>0.70940959409594095</v>
      </c>
      <c r="Z151" s="98">
        <f t="shared" si="336"/>
        <v>0</v>
      </c>
      <c r="AA151" s="99">
        <f>IF($C151="","",'01. PLANILHA DE FISCALIZAÇÂO'!X151)</f>
        <v>0</v>
      </c>
      <c r="AB151" s="98">
        <f t="shared" si="337"/>
        <v>237.61674354243542</v>
      </c>
      <c r="AC151" s="99">
        <f t="shared" si="338"/>
        <v>0.70940959409594095</v>
      </c>
      <c r="AD151" s="98">
        <f t="shared" si="339"/>
        <v>0</v>
      </c>
      <c r="AE151" s="99">
        <f>IF($C151="","",'01. PLANILHA DE FISCALIZAÇÂO'!AD151)</f>
        <v>0</v>
      </c>
      <c r="AF151" s="98">
        <f t="shared" si="340"/>
        <v>237.61674354243542</v>
      </c>
      <c r="AG151" s="99">
        <f t="shared" si="341"/>
        <v>0.70940959409594095</v>
      </c>
      <c r="AH151" s="98">
        <f t="shared" si="342"/>
        <v>0</v>
      </c>
      <c r="AI151" s="99">
        <f>IF($C151="","",'01. PLANILHA DE FISCALIZAÇÂO'!AJ151)</f>
        <v>0</v>
      </c>
      <c r="AJ151" s="98">
        <f t="shared" si="343"/>
        <v>237.61674354243542</v>
      </c>
      <c r="AK151" s="99">
        <f t="shared" si="344"/>
        <v>0.70940959409594095</v>
      </c>
      <c r="AL151" s="98">
        <f t="shared" si="345"/>
        <v>0</v>
      </c>
      <c r="AM151" s="99">
        <f>IF($C151="","",'01. PLANILHA DE FISCALIZAÇÂO'!AP151)</f>
        <v>0</v>
      </c>
      <c r="AN151" s="98">
        <f t="shared" si="346"/>
        <v>237.61674354243542</v>
      </c>
      <c r="AO151" s="99">
        <f t="shared" si="347"/>
        <v>0.70940959409594095</v>
      </c>
      <c r="AP151" s="98">
        <f t="shared" si="348"/>
        <v>0</v>
      </c>
      <c r="AQ151" s="99">
        <f>IF($C151="","",'01. PLANILHA DE FISCALIZAÇÂO'!AV151)</f>
        <v>0</v>
      </c>
      <c r="AR151" s="98">
        <f t="shared" si="349"/>
        <v>237.61674354243542</v>
      </c>
      <c r="AS151" s="99">
        <f t="shared" si="350"/>
        <v>0.70940959409594095</v>
      </c>
    </row>
    <row r="152" spans="1:45" ht="30" customHeight="1">
      <c r="A152" s="135" t="s">
        <v>3902</v>
      </c>
      <c r="B152" s="182" t="s">
        <v>4829</v>
      </c>
      <c r="C152" s="173" t="s">
        <v>4177</v>
      </c>
      <c r="D152" s="172" t="s">
        <v>4178</v>
      </c>
      <c r="E152" s="174" t="s">
        <v>3943</v>
      </c>
      <c r="F152" s="175">
        <v>0.5</v>
      </c>
      <c r="G152" s="175">
        <v>31.31</v>
      </c>
      <c r="H152" s="175">
        <v>38.58</v>
      </c>
      <c r="I152" s="176">
        <f t="shared" si="330"/>
        <v>15.65</v>
      </c>
      <c r="J152" s="210"/>
      <c r="K152" s="210"/>
      <c r="L152" s="210"/>
      <c r="M152" s="210"/>
      <c r="N152" s="210"/>
      <c r="O152" s="214">
        <f t="shared" si="322"/>
        <v>0.5</v>
      </c>
      <c r="P152" s="215">
        <f t="shared" si="323"/>
        <v>15.65</v>
      </c>
      <c r="Q152" s="215">
        <f t="shared" si="324"/>
        <v>19.29</v>
      </c>
      <c r="R152" s="98">
        <f t="shared" si="331"/>
        <v>0</v>
      </c>
      <c r="S152" s="99">
        <f>IF($C152="","",'01. PLANILHA DE FISCALIZAÇÂO'!L152)</f>
        <v>0</v>
      </c>
      <c r="T152" s="98">
        <f t="shared" si="332"/>
        <v>0</v>
      </c>
      <c r="U152" s="99">
        <f t="shared" si="333"/>
        <v>0</v>
      </c>
      <c r="V152" s="98">
        <f t="shared" si="334"/>
        <v>0</v>
      </c>
      <c r="W152" s="99">
        <f>IF($C152="","",'01. PLANILHA DE FISCALIZAÇÂO'!R152)</f>
        <v>0</v>
      </c>
      <c r="X152" s="98">
        <f t="shared" si="335"/>
        <v>0</v>
      </c>
      <c r="Y152" s="99">
        <f t="shared" si="326"/>
        <v>0</v>
      </c>
      <c r="Z152" s="98">
        <f t="shared" si="336"/>
        <v>0</v>
      </c>
      <c r="AA152" s="99">
        <f>IF($C152="","",'01. PLANILHA DE FISCALIZAÇÂO'!X152)</f>
        <v>0</v>
      </c>
      <c r="AB152" s="98">
        <f t="shared" si="337"/>
        <v>0</v>
      </c>
      <c r="AC152" s="99">
        <f t="shared" si="338"/>
        <v>0</v>
      </c>
      <c r="AD152" s="98">
        <f t="shared" si="339"/>
        <v>0</v>
      </c>
      <c r="AE152" s="99">
        <f>IF($C152="","",'01. PLANILHA DE FISCALIZAÇÂO'!AD152)</f>
        <v>0</v>
      </c>
      <c r="AF152" s="98">
        <f t="shared" si="340"/>
        <v>0</v>
      </c>
      <c r="AG152" s="99">
        <f t="shared" si="341"/>
        <v>0</v>
      </c>
      <c r="AH152" s="98">
        <f t="shared" si="342"/>
        <v>0</v>
      </c>
      <c r="AI152" s="99">
        <f>IF($C152="","",'01. PLANILHA DE FISCALIZAÇÂO'!AJ152)</f>
        <v>0</v>
      </c>
      <c r="AJ152" s="98">
        <f t="shared" si="343"/>
        <v>0</v>
      </c>
      <c r="AK152" s="99">
        <f t="shared" si="344"/>
        <v>0</v>
      </c>
      <c r="AL152" s="98">
        <f t="shared" si="345"/>
        <v>0</v>
      </c>
      <c r="AM152" s="99">
        <f>IF($C152="","",'01. PLANILHA DE FISCALIZAÇÂO'!AP152)</f>
        <v>0</v>
      </c>
      <c r="AN152" s="98">
        <f t="shared" si="346"/>
        <v>0</v>
      </c>
      <c r="AO152" s="99">
        <f t="shared" si="347"/>
        <v>0</v>
      </c>
      <c r="AP152" s="98">
        <f t="shared" si="348"/>
        <v>0</v>
      </c>
      <c r="AQ152" s="99">
        <f>IF($C152="","",'01. PLANILHA DE FISCALIZAÇÂO'!AV152)</f>
        <v>0</v>
      </c>
      <c r="AR152" s="98">
        <f t="shared" si="349"/>
        <v>0</v>
      </c>
      <c r="AS152" s="99">
        <f t="shared" si="350"/>
        <v>0</v>
      </c>
    </row>
    <row r="153" spans="1:45" ht="30" customHeight="1">
      <c r="A153" s="135" t="s">
        <v>3902</v>
      </c>
      <c r="B153" s="182" t="s">
        <v>4830</v>
      </c>
      <c r="C153" s="173" t="s">
        <v>4179</v>
      </c>
      <c r="D153" s="172" t="s">
        <v>4180</v>
      </c>
      <c r="E153" s="174" t="s">
        <v>3947</v>
      </c>
      <c r="F153" s="175">
        <v>0.03</v>
      </c>
      <c r="G153" s="175">
        <v>861.63</v>
      </c>
      <c r="H153" s="175">
        <v>1248.57</v>
      </c>
      <c r="I153" s="176">
        <f t="shared" si="330"/>
        <v>25.84</v>
      </c>
      <c r="J153" s="210"/>
      <c r="K153" s="210"/>
      <c r="L153" s="210"/>
      <c r="M153" s="210"/>
      <c r="N153" s="210"/>
      <c r="O153" s="214">
        <f t="shared" si="322"/>
        <v>0.03</v>
      </c>
      <c r="P153" s="215">
        <f t="shared" si="323"/>
        <v>25.84</v>
      </c>
      <c r="Q153" s="215">
        <f t="shared" si="324"/>
        <v>37.450000000000003</v>
      </c>
      <c r="R153" s="98">
        <f t="shared" si="331"/>
        <v>0</v>
      </c>
      <c r="S153" s="99">
        <f>IF($C153="","",'01. PLANILHA DE FISCALIZAÇÂO'!L153)</f>
        <v>0</v>
      </c>
      <c r="T153" s="98">
        <f t="shared" si="332"/>
        <v>0</v>
      </c>
      <c r="U153" s="99">
        <f t="shared" si="333"/>
        <v>0</v>
      </c>
      <c r="V153" s="98">
        <f t="shared" si="334"/>
        <v>0</v>
      </c>
      <c r="W153" s="99">
        <f>IF($C153="","",'01. PLANILHA DE FISCALIZAÇÂO'!R153)</f>
        <v>0</v>
      </c>
      <c r="X153" s="98">
        <f t="shared" si="335"/>
        <v>0</v>
      </c>
      <c r="Y153" s="99">
        <f t="shared" si="326"/>
        <v>0</v>
      </c>
      <c r="Z153" s="98">
        <f t="shared" si="336"/>
        <v>0</v>
      </c>
      <c r="AA153" s="99">
        <f>IF($C153="","",'01. PLANILHA DE FISCALIZAÇÂO'!X153)</f>
        <v>0</v>
      </c>
      <c r="AB153" s="98">
        <f t="shared" si="337"/>
        <v>0</v>
      </c>
      <c r="AC153" s="99">
        <f t="shared" si="338"/>
        <v>0</v>
      </c>
      <c r="AD153" s="98">
        <f t="shared" si="339"/>
        <v>0</v>
      </c>
      <c r="AE153" s="99">
        <f>IF($C153="","",'01. PLANILHA DE FISCALIZAÇÂO'!AD153)</f>
        <v>0</v>
      </c>
      <c r="AF153" s="98">
        <f t="shared" si="340"/>
        <v>0</v>
      </c>
      <c r="AG153" s="99">
        <f t="shared" si="341"/>
        <v>0</v>
      </c>
      <c r="AH153" s="98">
        <f t="shared" si="342"/>
        <v>0</v>
      </c>
      <c r="AI153" s="99">
        <f>IF($C153="","",'01. PLANILHA DE FISCALIZAÇÂO'!AJ153)</f>
        <v>0</v>
      </c>
      <c r="AJ153" s="98">
        <f t="shared" si="343"/>
        <v>0</v>
      </c>
      <c r="AK153" s="99">
        <f t="shared" si="344"/>
        <v>0</v>
      </c>
      <c r="AL153" s="98">
        <f t="shared" si="345"/>
        <v>0</v>
      </c>
      <c r="AM153" s="99">
        <f>IF($C153="","",'01. PLANILHA DE FISCALIZAÇÂO'!AP153)</f>
        <v>0</v>
      </c>
      <c r="AN153" s="98">
        <f t="shared" si="346"/>
        <v>0</v>
      </c>
      <c r="AO153" s="99">
        <f t="shared" si="347"/>
        <v>0</v>
      </c>
      <c r="AP153" s="98">
        <f t="shared" si="348"/>
        <v>0</v>
      </c>
      <c r="AQ153" s="99">
        <f>IF($C153="","",'01. PLANILHA DE FISCALIZAÇÂO'!AV153)</f>
        <v>0</v>
      </c>
      <c r="AR153" s="98">
        <f t="shared" si="349"/>
        <v>0</v>
      </c>
      <c r="AS153" s="99">
        <f t="shared" si="350"/>
        <v>0</v>
      </c>
    </row>
    <row r="154" spans="1:45" ht="30" customHeight="1">
      <c r="A154" s="135" t="s">
        <v>3902</v>
      </c>
      <c r="B154" s="182" t="s">
        <v>4831</v>
      </c>
      <c r="C154" s="173" t="s">
        <v>4181</v>
      </c>
      <c r="D154" s="172" t="s">
        <v>4182</v>
      </c>
      <c r="E154" s="174" t="s">
        <v>3969</v>
      </c>
      <c r="F154" s="175">
        <v>1</v>
      </c>
      <c r="G154" s="175">
        <v>6.2</v>
      </c>
      <c r="H154" s="175">
        <v>7.12</v>
      </c>
      <c r="I154" s="176">
        <f t="shared" ref="I154:I167" si="351">TRUNC(F154*G154,2)</f>
        <v>6.2</v>
      </c>
      <c r="J154" s="210"/>
      <c r="K154" s="210"/>
      <c r="L154" s="210"/>
      <c r="M154" s="210"/>
      <c r="N154" s="210"/>
      <c r="O154" s="214">
        <f t="shared" si="322"/>
        <v>1</v>
      </c>
      <c r="P154" s="215">
        <f t="shared" si="323"/>
        <v>6.2</v>
      </c>
      <c r="Q154" s="215">
        <f t="shared" si="324"/>
        <v>7.12</v>
      </c>
      <c r="R154" s="98">
        <f t="shared" ref="R154:R167" si="352">IF($C154="","",$I154*S154)</f>
        <v>0</v>
      </c>
      <c r="S154" s="99">
        <f>IF($C154="","",'01. PLANILHA DE FISCALIZAÇÂO'!L154)</f>
        <v>0</v>
      </c>
      <c r="T154" s="98">
        <f t="shared" ref="T154:T167" si="353">IF($C154="","",SUM(R154))</f>
        <v>0</v>
      </c>
      <c r="U154" s="99">
        <f t="shared" ref="U154:U167" si="354">IF($D154="","",T154/$I154)</f>
        <v>0</v>
      </c>
      <c r="V154" s="98">
        <f t="shared" ref="V154:V167" si="355">IF($C154="","",$I154*W154)</f>
        <v>0</v>
      </c>
      <c r="W154" s="99">
        <f>IF($C154="","",'01. PLANILHA DE FISCALIZAÇÂO'!R154)</f>
        <v>0</v>
      </c>
      <c r="X154" s="98">
        <f t="shared" ref="X154:X167" si="356">IF($C154="","",SUM(V154+T154))</f>
        <v>0</v>
      </c>
      <c r="Y154" s="99">
        <f t="shared" ref="Y154:Y167" si="357">IF($D154="","",X154/$I154)</f>
        <v>0</v>
      </c>
      <c r="Z154" s="98">
        <f t="shared" ref="Z154:Z167" si="358">IF($C154="","",$I154*AA154)</f>
        <v>0</v>
      </c>
      <c r="AA154" s="99">
        <f>IF($C154="","",'01. PLANILHA DE FISCALIZAÇÂO'!X154)</f>
        <v>0</v>
      </c>
      <c r="AB154" s="98">
        <f t="shared" ref="AB154:AB167" si="359">IF($C154="","",SUM(Z154+X154))</f>
        <v>0</v>
      </c>
      <c r="AC154" s="99">
        <f t="shared" ref="AC154:AC167" si="360">IF($D154="","",AB154/$I154)</f>
        <v>0</v>
      </c>
      <c r="AD154" s="98">
        <f t="shared" ref="AD154:AD167" si="361">IF($C154="","",$I154*AE154)</f>
        <v>0</v>
      </c>
      <c r="AE154" s="99">
        <f>IF($C154="","",'01. PLANILHA DE FISCALIZAÇÂO'!AD154)</f>
        <v>0</v>
      </c>
      <c r="AF154" s="98">
        <f t="shared" ref="AF154:AF167" si="362">IF($C154="","",SUM(AD154+AB154))</f>
        <v>0</v>
      </c>
      <c r="AG154" s="99">
        <f t="shared" ref="AG154:AG167" si="363">IF($D154="","",AF154/$I154)</f>
        <v>0</v>
      </c>
      <c r="AH154" s="98">
        <f t="shared" ref="AH154:AH167" si="364">IF($C154="","",$I154*AI154)</f>
        <v>0</v>
      </c>
      <c r="AI154" s="99">
        <f>IF($C154="","",'01. PLANILHA DE FISCALIZAÇÂO'!AJ154)</f>
        <v>0</v>
      </c>
      <c r="AJ154" s="98">
        <f t="shared" ref="AJ154:AJ167" si="365">IF($C154="","",SUM(AH154+AF154))</f>
        <v>0</v>
      </c>
      <c r="AK154" s="99">
        <f t="shared" ref="AK154:AK167" si="366">IF($D154="","",AJ154/$I154)</f>
        <v>0</v>
      </c>
      <c r="AL154" s="98">
        <f t="shared" ref="AL154:AL167" si="367">IF($C154="","",$I154*AM154)</f>
        <v>0</v>
      </c>
      <c r="AM154" s="99">
        <f>IF($C154="","",'01. PLANILHA DE FISCALIZAÇÂO'!AP154)</f>
        <v>0</v>
      </c>
      <c r="AN154" s="98">
        <f t="shared" ref="AN154:AN167" si="368">IF($C154="","",SUM(AL154+AJ154))</f>
        <v>0</v>
      </c>
      <c r="AO154" s="99">
        <f t="shared" ref="AO154:AO167" si="369">IF($D154="","",AN154/$I154)</f>
        <v>0</v>
      </c>
      <c r="AP154" s="98">
        <f t="shared" ref="AP154:AP167" si="370">IF($C154="","",$I154*AQ154)</f>
        <v>0</v>
      </c>
      <c r="AQ154" s="99">
        <f>IF($C154="","",'01. PLANILHA DE FISCALIZAÇÂO'!AV154)</f>
        <v>0</v>
      </c>
      <c r="AR154" s="98">
        <f t="shared" ref="AR154:AR167" si="371">IF($C154="","",SUM(AP154+AN154))</f>
        <v>0</v>
      </c>
      <c r="AS154" s="99">
        <f t="shared" ref="AS154:AS167" si="372">IF($C154="","",SUM(AQ154+AO154))</f>
        <v>0</v>
      </c>
    </row>
    <row r="155" spans="1:45" ht="30" customHeight="1">
      <c r="A155" s="135" t="s">
        <v>3902</v>
      </c>
      <c r="B155" s="182" t="s">
        <v>4832</v>
      </c>
      <c r="C155" s="173" t="s">
        <v>4183</v>
      </c>
      <c r="D155" s="172" t="s">
        <v>4184</v>
      </c>
      <c r="E155" s="174" t="s">
        <v>3988</v>
      </c>
      <c r="F155" s="175">
        <v>4</v>
      </c>
      <c r="G155" s="175">
        <v>44.43</v>
      </c>
      <c r="H155" s="175">
        <v>61.8</v>
      </c>
      <c r="I155" s="176">
        <f t="shared" si="351"/>
        <v>177.72</v>
      </c>
      <c r="J155" s="210"/>
      <c r="K155" s="210"/>
      <c r="L155" s="210"/>
      <c r="M155" s="210"/>
      <c r="N155" s="210"/>
      <c r="O155" s="214">
        <f t="shared" si="322"/>
        <v>4</v>
      </c>
      <c r="P155" s="215">
        <f t="shared" si="323"/>
        <v>177.72</v>
      </c>
      <c r="Q155" s="215">
        <f t="shared" si="324"/>
        <v>247.2</v>
      </c>
      <c r="R155" s="98">
        <f t="shared" si="352"/>
        <v>0</v>
      </c>
      <c r="S155" s="99">
        <f>IF($C155="","",'01. PLANILHA DE FISCALIZAÇÂO'!L155)</f>
        <v>0</v>
      </c>
      <c r="T155" s="98">
        <f t="shared" si="353"/>
        <v>0</v>
      </c>
      <c r="U155" s="99">
        <f t="shared" si="354"/>
        <v>0</v>
      </c>
      <c r="V155" s="98">
        <f t="shared" si="355"/>
        <v>177.72</v>
      </c>
      <c r="W155" s="99">
        <f>IF($C155="","",'01. PLANILHA DE FISCALIZAÇÂO'!R155)</f>
        <v>1</v>
      </c>
      <c r="X155" s="98">
        <f t="shared" si="356"/>
        <v>177.72</v>
      </c>
      <c r="Y155" s="99">
        <f t="shared" si="357"/>
        <v>1</v>
      </c>
      <c r="Z155" s="98">
        <f t="shared" si="358"/>
        <v>0</v>
      </c>
      <c r="AA155" s="99">
        <f>IF($C155="","",'01. PLANILHA DE FISCALIZAÇÂO'!X155)</f>
        <v>0</v>
      </c>
      <c r="AB155" s="98">
        <f t="shared" si="359"/>
        <v>177.72</v>
      </c>
      <c r="AC155" s="99">
        <f t="shared" si="360"/>
        <v>1</v>
      </c>
      <c r="AD155" s="98">
        <f t="shared" si="361"/>
        <v>0</v>
      </c>
      <c r="AE155" s="99">
        <f>IF($C155="","",'01. PLANILHA DE FISCALIZAÇÂO'!AD155)</f>
        <v>0</v>
      </c>
      <c r="AF155" s="98">
        <f t="shared" si="362"/>
        <v>177.72</v>
      </c>
      <c r="AG155" s="99">
        <f t="shared" si="363"/>
        <v>1</v>
      </c>
      <c r="AH155" s="98">
        <f t="shared" si="364"/>
        <v>0</v>
      </c>
      <c r="AI155" s="99">
        <f>IF($C155="","",'01. PLANILHA DE FISCALIZAÇÂO'!AJ155)</f>
        <v>0</v>
      </c>
      <c r="AJ155" s="98">
        <f t="shared" si="365"/>
        <v>177.72</v>
      </c>
      <c r="AK155" s="99">
        <f t="shared" si="366"/>
        <v>1</v>
      </c>
      <c r="AL155" s="98">
        <f t="shared" si="367"/>
        <v>0</v>
      </c>
      <c r="AM155" s="99">
        <f>IF($C155="","",'01. PLANILHA DE FISCALIZAÇÂO'!AP155)</f>
        <v>0</v>
      </c>
      <c r="AN155" s="98">
        <f t="shared" si="368"/>
        <v>177.72</v>
      </c>
      <c r="AO155" s="99">
        <f t="shared" si="369"/>
        <v>1</v>
      </c>
      <c r="AP155" s="98">
        <f t="shared" si="370"/>
        <v>0</v>
      </c>
      <c r="AQ155" s="99">
        <f>IF($C155="","",'01. PLANILHA DE FISCALIZAÇÂO'!AV155)</f>
        <v>0</v>
      </c>
      <c r="AR155" s="98">
        <f t="shared" si="371"/>
        <v>177.72</v>
      </c>
      <c r="AS155" s="99">
        <f t="shared" si="372"/>
        <v>1</v>
      </c>
    </row>
    <row r="156" spans="1:45" ht="30" customHeight="1">
      <c r="A156" s="135" t="s">
        <v>3902</v>
      </c>
      <c r="B156" s="182" t="s">
        <v>4833</v>
      </c>
      <c r="C156" s="173" t="s">
        <v>4185</v>
      </c>
      <c r="D156" s="172" t="s">
        <v>4186</v>
      </c>
      <c r="E156" s="174" t="s">
        <v>3988</v>
      </c>
      <c r="F156" s="175">
        <v>17</v>
      </c>
      <c r="G156" s="175">
        <v>52.13</v>
      </c>
      <c r="H156" s="175">
        <v>71.709999999999994</v>
      </c>
      <c r="I156" s="176">
        <f t="shared" si="351"/>
        <v>886.21</v>
      </c>
      <c r="J156" s="210"/>
      <c r="K156" s="210"/>
      <c r="L156" s="210"/>
      <c r="M156" s="210"/>
      <c r="N156" s="210"/>
      <c r="O156" s="214">
        <f t="shared" si="322"/>
        <v>17</v>
      </c>
      <c r="P156" s="215">
        <f t="shared" si="323"/>
        <v>886.21</v>
      </c>
      <c r="Q156" s="215">
        <f t="shared" si="324"/>
        <v>1219.07</v>
      </c>
      <c r="R156" s="98">
        <f t="shared" si="352"/>
        <v>0</v>
      </c>
      <c r="S156" s="99">
        <f>IF($C156="","",'01. PLANILHA DE FISCALIZAÇÂO'!L156)</f>
        <v>0</v>
      </c>
      <c r="T156" s="98">
        <f t="shared" si="353"/>
        <v>0</v>
      </c>
      <c r="U156" s="99">
        <f t="shared" si="354"/>
        <v>0</v>
      </c>
      <c r="V156" s="98">
        <f t="shared" si="355"/>
        <v>886.21</v>
      </c>
      <c r="W156" s="99">
        <f>IF($C156="","",'01. PLANILHA DE FISCALIZAÇÂO'!R156)</f>
        <v>1</v>
      </c>
      <c r="X156" s="98">
        <f t="shared" si="356"/>
        <v>886.21</v>
      </c>
      <c r="Y156" s="99">
        <f t="shared" si="357"/>
        <v>1</v>
      </c>
      <c r="Z156" s="98">
        <f t="shared" si="358"/>
        <v>0</v>
      </c>
      <c r="AA156" s="99">
        <f>IF($C156="","",'01. PLANILHA DE FISCALIZAÇÂO'!X156)</f>
        <v>0</v>
      </c>
      <c r="AB156" s="98">
        <f t="shared" si="359"/>
        <v>886.21</v>
      </c>
      <c r="AC156" s="99">
        <f t="shared" si="360"/>
        <v>1</v>
      </c>
      <c r="AD156" s="98">
        <f t="shared" si="361"/>
        <v>0</v>
      </c>
      <c r="AE156" s="99">
        <f>IF($C156="","",'01. PLANILHA DE FISCALIZAÇÂO'!AD156)</f>
        <v>0</v>
      </c>
      <c r="AF156" s="98">
        <f t="shared" si="362"/>
        <v>886.21</v>
      </c>
      <c r="AG156" s="99">
        <f t="shared" si="363"/>
        <v>1</v>
      </c>
      <c r="AH156" s="98">
        <f t="shared" si="364"/>
        <v>0</v>
      </c>
      <c r="AI156" s="99">
        <f>IF($C156="","",'01. PLANILHA DE FISCALIZAÇÂO'!AJ156)</f>
        <v>0</v>
      </c>
      <c r="AJ156" s="98">
        <f t="shared" si="365"/>
        <v>886.21</v>
      </c>
      <c r="AK156" s="99">
        <f t="shared" si="366"/>
        <v>1</v>
      </c>
      <c r="AL156" s="98">
        <f t="shared" si="367"/>
        <v>0</v>
      </c>
      <c r="AM156" s="99">
        <f>IF($C156="","",'01. PLANILHA DE FISCALIZAÇÂO'!AP156)</f>
        <v>0</v>
      </c>
      <c r="AN156" s="98">
        <f t="shared" si="368"/>
        <v>886.21</v>
      </c>
      <c r="AO156" s="99">
        <f t="shared" si="369"/>
        <v>1</v>
      </c>
      <c r="AP156" s="98">
        <f t="shared" si="370"/>
        <v>0</v>
      </c>
      <c r="AQ156" s="99">
        <f>IF($C156="","",'01. PLANILHA DE FISCALIZAÇÂO'!AV156)</f>
        <v>0</v>
      </c>
      <c r="AR156" s="98">
        <f t="shared" si="371"/>
        <v>886.21</v>
      </c>
      <c r="AS156" s="99">
        <f t="shared" si="372"/>
        <v>1</v>
      </c>
    </row>
    <row r="157" spans="1:45" ht="30" customHeight="1">
      <c r="A157" s="135" t="s">
        <v>3902</v>
      </c>
      <c r="B157" s="182" t="s">
        <v>4834</v>
      </c>
      <c r="C157" s="173" t="s">
        <v>4187</v>
      </c>
      <c r="D157" s="172" t="s">
        <v>4188</v>
      </c>
      <c r="E157" s="174" t="s">
        <v>3969</v>
      </c>
      <c r="F157" s="175">
        <v>29</v>
      </c>
      <c r="G157" s="175">
        <v>10.050000000000001</v>
      </c>
      <c r="H157" s="175">
        <v>11.87</v>
      </c>
      <c r="I157" s="176">
        <f t="shared" si="351"/>
        <v>291.45</v>
      </c>
      <c r="J157" s="210"/>
      <c r="K157" s="210"/>
      <c r="L157" s="210"/>
      <c r="M157" s="210"/>
      <c r="N157" s="210"/>
      <c r="O157" s="214">
        <f t="shared" si="322"/>
        <v>29</v>
      </c>
      <c r="P157" s="215">
        <f t="shared" si="323"/>
        <v>291.45</v>
      </c>
      <c r="Q157" s="215">
        <f t="shared" si="324"/>
        <v>344.23</v>
      </c>
      <c r="R157" s="98">
        <f t="shared" si="352"/>
        <v>30.15</v>
      </c>
      <c r="S157" s="99">
        <f>IF($C157="","",'01. PLANILHA DE FISCALIZAÇÂO'!L157)</f>
        <v>0.10344827586206896</v>
      </c>
      <c r="T157" s="98">
        <f t="shared" si="353"/>
        <v>30.15</v>
      </c>
      <c r="U157" s="99">
        <f t="shared" si="354"/>
        <v>0.10344827586206896</v>
      </c>
      <c r="V157" s="98">
        <f t="shared" si="355"/>
        <v>261.3</v>
      </c>
      <c r="W157" s="99">
        <f>IF($C157="","",'01. PLANILHA DE FISCALIZAÇÂO'!R157)</f>
        <v>0.89655172413793105</v>
      </c>
      <c r="X157" s="98">
        <f t="shared" si="356"/>
        <v>291.45</v>
      </c>
      <c r="Y157" s="99">
        <f t="shared" si="357"/>
        <v>1</v>
      </c>
      <c r="Z157" s="98">
        <f t="shared" si="358"/>
        <v>0</v>
      </c>
      <c r="AA157" s="99">
        <f>IF($C157="","",'01. PLANILHA DE FISCALIZAÇÂO'!X157)</f>
        <v>0</v>
      </c>
      <c r="AB157" s="98">
        <f t="shared" si="359"/>
        <v>291.45</v>
      </c>
      <c r="AC157" s="99">
        <f t="shared" si="360"/>
        <v>1</v>
      </c>
      <c r="AD157" s="98">
        <f t="shared" si="361"/>
        <v>0</v>
      </c>
      <c r="AE157" s="99">
        <f>IF($C157="","",'01. PLANILHA DE FISCALIZAÇÂO'!AD157)</f>
        <v>0</v>
      </c>
      <c r="AF157" s="98">
        <f t="shared" si="362"/>
        <v>291.45</v>
      </c>
      <c r="AG157" s="99">
        <f t="shared" si="363"/>
        <v>1</v>
      </c>
      <c r="AH157" s="98">
        <f t="shared" si="364"/>
        <v>0</v>
      </c>
      <c r="AI157" s="99">
        <f>IF($C157="","",'01. PLANILHA DE FISCALIZAÇÂO'!AJ157)</f>
        <v>0</v>
      </c>
      <c r="AJ157" s="98">
        <f t="shared" si="365"/>
        <v>291.45</v>
      </c>
      <c r="AK157" s="99">
        <f t="shared" si="366"/>
        <v>1</v>
      </c>
      <c r="AL157" s="98">
        <f t="shared" si="367"/>
        <v>0</v>
      </c>
      <c r="AM157" s="99">
        <f>IF($C157="","",'01. PLANILHA DE FISCALIZAÇÂO'!AP157)</f>
        <v>0</v>
      </c>
      <c r="AN157" s="98">
        <f t="shared" si="368"/>
        <v>291.45</v>
      </c>
      <c r="AO157" s="99">
        <f t="shared" si="369"/>
        <v>1</v>
      </c>
      <c r="AP157" s="98">
        <f t="shared" si="370"/>
        <v>0</v>
      </c>
      <c r="AQ157" s="99">
        <f>IF($C157="","",'01. PLANILHA DE FISCALIZAÇÂO'!AV157)</f>
        <v>0</v>
      </c>
      <c r="AR157" s="98">
        <f t="shared" si="371"/>
        <v>291.45</v>
      </c>
      <c r="AS157" s="99">
        <f t="shared" si="372"/>
        <v>1</v>
      </c>
    </row>
    <row r="158" spans="1:45" ht="30" customHeight="1">
      <c r="A158" s="135" t="s">
        <v>3902</v>
      </c>
      <c r="B158" s="182" t="s">
        <v>4835</v>
      </c>
      <c r="C158" s="173" t="s">
        <v>4189</v>
      </c>
      <c r="D158" s="172" t="s">
        <v>4190</v>
      </c>
      <c r="E158" s="174" t="s">
        <v>3969</v>
      </c>
      <c r="F158" s="175">
        <v>17</v>
      </c>
      <c r="G158" s="175">
        <v>16.670000000000002</v>
      </c>
      <c r="H158" s="175">
        <v>22.01</v>
      </c>
      <c r="I158" s="176">
        <f t="shared" si="351"/>
        <v>283.39</v>
      </c>
      <c r="J158" s="210"/>
      <c r="K158" s="210"/>
      <c r="L158" s="210"/>
      <c r="M158" s="210"/>
      <c r="N158" s="210"/>
      <c r="O158" s="214">
        <f t="shared" si="322"/>
        <v>17</v>
      </c>
      <c r="P158" s="215">
        <f t="shared" si="323"/>
        <v>283.39</v>
      </c>
      <c r="Q158" s="215">
        <f t="shared" si="324"/>
        <v>374.17</v>
      </c>
      <c r="R158" s="98">
        <f t="shared" si="352"/>
        <v>33.339999999999996</v>
      </c>
      <c r="S158" s="99">
        <f>IF($C158="","",'01. PLANILHA DE FISCALIZAÇÂO'!L158)</f>
        <v>0.11764705882352941</v>
      </c>
      <c r="T158" s="98">
        <f t="shared" si="353"/>
        <v>33.339999999999996</v>
      </c>
      <c r="U158" s="99">
        <f t="shared" si="354"/>
        <v>0.11764705882352941</v>
      </c>
      <c r="V158" s="98">
        <f t="shared" si="355"/>
        <v>250.04999999999998</v>
      </c>
      <c r="W158" s="99">
        <f>IF($C158="","",'01. PLANILHA DE FISCALIZAÇÂO'!R158)</f>
        <v>0.88235294117647056</v>
      </c>
      <c r="X158" s="98">
        <f t="shared" si="356"/>
        <v>283.39</v>
      </c>
      <c r="Y158" s="99">
        <f t="shared" si="357"/>
        <v>1</v>
      </c>
      <c r="Z158" s="98">
        <f t="shared" si="358"/>
        <v>0</v>
      </c>
      <c r="AA158" s="99">
        <f>IF($C158="","",'01. PLANILHA DE FISCALIZAÇÂO'!X158)</f>
        <v>0</v>
      </c>
      <c r="AB158" s="98">
        <f t="shared" si="359"/>
        <v>283.39</v>
      </c>
      <c r="AC158" s="99">
        <f t="shared" si="360"/>
        <v>1</v>
      </c>
      <c r="AD158" s="98">
        <f t="shared" si="361"/>
        <v>0</v>
      </c>
      <c r="AE158" s="99">
        <f>IF($C158="","",'01. PLANILHA DE FISCALIZAÇÂO'!AD158)</f>
        <v>0</v>
      </c>
      <c r="AF158" s="98">
        <f t="shared" si="362"/>
        <v>283.39</v>
      </c>
      <c r="AG158" s="99">
        <f t="shared" si="363"/>
        <v>1</v>
      </c>
      <c r="AH158" s="98">
        <f t="shared" si="364"/>
        <v>0</v>
      </c>
      <c r="AI158" s="99">
        <f>IF($C158="","",'01. PLANILHA DE FISCALIZAÇÂO'!AJ158)</f>
        <v>0</v>
      </c>
      <c r="AJ158" s="98">
        <f t="shared" si="365"/>
        <v>283.39</v>
      </c>
      <c r="AK158" s="99">
        <f t="shared" si="366"/>
        <v>1</v>
      </c>
      <c r="AL158" s="98">
        <f t="shared" si="367"/>
        <v>0</v>
      </c>
      <c r="AM158" s="99">
        <f>IF($C158="","",'01. PLANILHA DE FISCALIZAÇÂO'!AP158)</f>
        <v>0</v>
      </c>
      <c r="AN158" s="98">
        <f t="shared" si="368"/>
        <v>283.39</v>
      </c>
      <c r="AO158" s="99">
        <f t="shared" si="369"/>
        <v>1</v>
      </c>
      <c r="AP158" s="98">
        <f t="shared" si="370"/>
        <v>0</v>
      </c>
      <c r="AQ158" s="99">
        <f>IF($C158="","",'01. PLANILHA DE FISCALIZAÇÂO'!AV158)</f>
        <v>0</v>
      </c>
      <c r="AR158" s="98">
        <f t="shared" si="371"/>
        <v>283.39</v>
      </c>
      <c r="AS158" s="99">
        <f t="shared" si="372"/>
        <v>1</v>
      </c>
    </row>
    <row r="159" spans="1:45" ht="30" customHeight="1">
      <c r="A159" s="135" t="s">
        <v>3902</v>
      </c>
      <c r="B159" s="182" t="s">
        <v>4836</v>
      </c>
      <c r="C159" s="173" t="s">
        <v>4191</v>
      </c>
      <c r="D159" s="172" t="s">
        <v>4192</v>
      </c>
      <c r="E159" s="174" t="s">
        <v>3969</v>
      </c>
      <c r="F159" s="175">
        <v>5</v>
      </c>
      <c r="G159" s="175">
        <v>6.89</v>
      </c>
      <c r="H159" s="175">
        <v>8.33</v>
      </c>
      <c r="I159" s="176">
        <f t="shared" si="351"/>
        <v>34.450000000000003</v>
      </c>
      <c r="J159" s="210"/>
      <c r="K159" s="210"/>
      <c r="L159" s="210"/>
      <c r="M159" s="210"/>
      <c r="N159" s="210"/>
      <c r="O159" s="214">
        <f t="shared" si="322"/>
        <v>5</v>
      </c>
      <c r="P159" s="215">
        <f t="shared" si="323"/>
        <v>34.450000000000003</v>
      </c>
      <c r="Q159" s="215">
        <f t="shared" si="324"/>
        <v>41.65</v>
      </c>
      <c r="R159" s="98">
        <f t="shared" si="352"/>
        <v>6.8900000000000006</v>
      </c>
      <c r="S159" s="99">
        <f>IF($C159="","",'01. PLANILHA DE FISCALIZAÇÂO'!L159)</f>
        <v>0.2</v>
      </c>
      <c r="T159" s="98">
        <f t="shared" si="353"/>
        <v>6.8900000000000006</v>
      </c>
      <c r="U159" s="99">
        <f t="shared" si="354"/>
        <v>0.2</v>
      </c>
      <c r="V159" s="98">
        <f t="shared" si="355"/>
        <v>27.560000000000002</v>
      </c>
      <c r="W159" s="99">
        <f>IF($C159="","",'01. PLANILHA DE FISCALIZAÇÂO'!R159)</f>
        <v>0.8</v>
      </c>
      <c r="X159" s="98">
        <f t="shared" si="356"/>
        <v>34.450000000000003</v>
      </c>
      <c r="Y159" s="99">
        <f t="shared" si="357"/>
        <v>1</v>
      </c>
      <c r="Z159" s="98">
        <f t="shared" si="358"/>
        <v>0</v>
      </c>
      <c r="AA159" s="99">
        <f>IF($C159="","",'01. PLANILHA DE FISCALIZAÇÂO'!X159)</f>
        <v>0</v>
      </c>
      <c r="AB159" s="98">
        <f t="shared" si="359"/>
        <v>34.450000000000003</v>
      </c>
      <c r="AC159" s="99">
        <f t="shared" si="360"/>
        <v>1</v>
      </c>
      <c r="AD159" s="98">
        <f t="shared" si="361"/>
        <v>0</v>
      </c>
      <c r="AE159" s="99">
        <f>IF($C159="","",'01. PLANILHA DE FISCALIZAÇÂO'!AD159)</f>
        <v>0</v>
      </c>
      <c r="AF159" s="98">
        <f t="shared" si="362"/>
        <v>34.450000000000003</v>
      </c>
      <c r="AG159" s="99">
        <f t="shared" si="363"/>
        <v>1</v>
      </c>
      <c r="AH159" s="98">
        <f t="shared" si="364"/>
        <v>0</v>
      </c>
      <c r="AI159" s="99">
        <f>IF($C159="","",'01. PLANILHA DE FISCALIZAÇÂO'!AJ159)</f>
        <v>0</v>
      </c>
      <c r="AJ159" s="98">
        <f t="shared" si="365"/>
        <v>34.450000000000003</v>
      </c>
      <c r="AK159" s="99">
        <f t="shared" si="366"/>
        <v>1</v>
      </c>
      <c r="AL159" s="98">
        <f t="shared" si="367"/>
        <v>0</v>
      </c>
      <c r="AM159" s="99">
        <f>IF($C159="","",'01. PLANILHA DE FISCALIZAÇÂO'!AP159)</f>
        <v>0</v>
      </c>
      <c r="AN159" s="98">
        <f t="shared" si="368"/>
        <v>34.450000000000003</v>
      </c>
      <c r="AO159" s="99">
        <f t="shared" si="369"/>
        <v>1</v>
      </c>
      <c r="AP159" s="98">
        <f t="shared" si="370"/>
        <v>0</v>
      </c>
      <c r="AQ159" s="99">
        <f>IF($C159="","",'01. PLANILHA DE FISCALIZAÇÂO'!AV159)</f>
        <v>0</v>
      </c>
      <c r="AR159" s="98">
        <f t="shared" si="371"/>
        <v>34.450000000000003</v>
      </c>
      <c r="AS159" s="99">
        <f t="shared" si="372"/>
        <v>1</v>
      </c>
    </row>
    <row r="160" spans="1:45" ht="30" customHeight="1">
      <c r="A160" s="135" t="s">
        <v>3902</v>
      </c>
      <c r="B160" s="182" t="s">
        <v>4837</v>
      </c>
      <c r="C160" s="173" t="s">
        <v>4193</v>
      </c>
      <c r="D160" s="172" t="s">
        <v>4194</v>
      </c>
      <c r="E160" s="174" t="s">
        <v>3969</v>
      </c>
      <c r="F160" s="175">
        <v>5</v>
      </c>
      <c r="G160" s="175">
        <v>7.51</v>
      </c>
      <c r="H160" s="175">
        <v>9.26</v>
      </c>
      <c r="I160" s="176">
        <f t="shared" si="351"/>
        <v>37.549999999999997</v>
      </c>
      <c r="J160" s="210"/>
      <c r="K160" s="210"/>
      <c r="L160" s="210"/>
      <c r="M160" s="210"/>
      <c r="N160" s="210"/>
      <c r="O160" s="214">
        <f t="shared" si="322"/>
        <v>5</v>
      </c>
      <c r="P160" s="215">
        <f t="shared" si="323"/>
        <v>37.549999999999997</v>
      </c>
      <c r="Q160" s="215">
        <f t="shared" si="324"/>
        <v>46.3</v>
      </c>
      <c r="R160" s="98">
        <f t="shared" si="352"/>
        <v>7.51</v>
      </c>
      <c r="S160" s="99">
        <f>IF($C160="","",'01. PLANILHA DE FISCALIZAÇÂO'!L160)</f>
        <v>0.2</v>
      </c>
      <c r="T160" s="98">
        <f t="shared" si="353"/>
        <v>7.51</v>
      </c>
      <c r="U160" s="99">
        <f t="shared" si="354"/>
        <v>0.2</v>
      </c>
      <c r="V160" s="98">
        <f t="shared" si="355"/>
        <v>30.04</v>
      </c>
      <c r="W160" s="99">
        <f>IF($C160="","",'01. PLANILHA DE FISCALIZAÇÂO'!R160)</f>
        <v>0.8</v>
      </c>
      <c r="X160" s="98">
        <f t="shared" si="356"/>
        <v>37.549999999999997</v>
      </c>
      <c r="Y160" s="99">
        <f t="shared" si="357"/>
        <v>1</v>
      </c>
      <c r="Z160" s="98">
        <f t="shared" si="358"/>
        <v>0</v>
      </c>
      <c r="AA160" s="99">
        <f>IF($C160="","",'01. PLANILHA DE FISCALIZAÇÂO'!X160)</f>
        <v>0</v>
      </c>
      <c r="AB160" s="98">
        <f t="shared" si="359"/>
        <v>37.549999999999997</v>
      </c>
      <c r="AC160" s="99">
        <f t="shared" si="360"/>
        <v>1</v>
      </c>
      <c r="AD160" s="98">
        <f t="shared" si="361"/>
        <v>0</v>
      </c>
      <c r="AE160" s="99">
        <f>IF($C160="","",'01. PLANILHA DE FISCALIZAÇÂO'!AD160)</f>
        <v>0</v>
      </c>
      <c r="AF160" s="98">
        <f t="shared" si="362"/>
        <v>37.549999999999997</v>
      </c>
      <c r="AG160" s="99">
        <f t="shared" si="363"/>
        <v>1</v>
      </c>
      <c r="AH160" s="98">
        <f t="shared" si="364"/>
        <v>0</v>
      </c>
      <c r="AI160" s="99">
        <f>IF($C160="","",'01. PLANILHA DE FISCALIZAÇÂO'!AJ160)</f>
        <v>0</v>
      </c>
      <c r="AJ160" s="98">
        <f t="shared" si="365"/>
        <v>37.549999999999997</v>
      </c>
      <c r="AK160" s="99">
        <f t="shared" si="366"/>
        <v>1</v>
      </c>
      <c r="AL160" s="98">
        <f t="shared" si="367"/>
        <v>0</v>
      </c>
      <c r="AM160" s="99">
        <f>IF($C160="","",'01. PLANILHA DE FISCALIZAÇÂO'!AP160)</f>
        <v>0</v>
      </c>
      <c r="AN160" s="98">
        <f t="shared" si="368"/>
        <v>37.549999999999997</v>
      </c>
      <c r="AO160" s="99">
        <f t="shared" si="369"/>
        <v>1</v>
      </c>
      <c r="AP160" s="98">
        <f t="shared" si="370"/>
        <v>0</v>
      </c>
      <c r="AQ160" s="99">
        <f>IF($C160="","",'01. PLANILHA DE FISCALIZAÇÂO'!AV160)</f>
        <v>0</v>
      </c>
      <c r="AR160" s="98">
        <f t="shared" si="371"/>
        <v>37.549999999999997</v>
      </c>
      <c r="AS160" s="99">
        <f t="shared" si="372"/>
        <v>1</v>
      </c>
    </row>
    <row r="161" spans="1:45" ht="30" customHeight="1">
      <c r="A161" s="135" t="s">
        <v>3902</v>
      </c>
      <c r="B161" s="182" t="s">
        <v>4838</v>
      </c>
      <c r="C161" s="173" t="s">
        <v>4195</v>
      </c>
      <c r="D161" s="172" t="s">
        <v>4196</v>
      </c>
      <c r="E161" s="174" t="s">
        <v>3969</v>
      </c>
      <c r="F161" s="175">
        <v>20</v>
      </c>
      <c r="G161" s="175">
        <v>13.39</v>
      </c>
      <c r="H161" s="175">
        <v>17.3</v>
      </c>
      <c r="I161" s="176">
        <f t="shared" si="351"/>
        <v>267.8</v>
      </c>
      <c r="J161" s="210"/>
      <c r="K161" s="210"/>
      <c r="L161" s="210"/>
      <c r="M161" s="210"/>
      <c r="N161" s="210"/>
      <c r="O161" s="214">
        <f t="shared" si="322"/>
        <v>20</v>
      </c>
      <c r="P161" s="215">
        <f t="shared" si="323"/>
        <v>267.8</v>
      </c>
      <c r="Q161" s="215">
        <f t="shared" si="324"/>
        <v>346</v>
      </c>
      <c r="R161" s="98">
        <f t="shared" si="352"/>
        <v>40.17</v>
      </c>
      <c r="S161" s="99">
        <f>IF($C161="","",'01. PLANILHA DE FISCALIZAÇÂO'!L161)</f>
        <v>0.15</v>
      </c>
      <c r="T161" s="98">
        <f t="shared" si="353"/>
        <v>40.17</v>
      </c>
      <c r="U161" s="99">
        <f t="shared" si="354"/>
        <v>0.15</v>
      </c>
      <c r="V161" s="98">
        <f t="shared" si="355"/>
        <v>227.63</v>
      </c>
      <c r="W161" s="99">
        <f>IF($C161="","",'01. PLANILHA DE FISCALIZAÇÂO'!R161)</f>
        <v>0.85</v>
      </c>
      <c r="X161" s="98">
        <f t="shared" si="356"/>
        <v>267.8</v>
      </c>
      <c r="Y161" s="99">
        <f t="shared" si="357"/>
        <v>1</v>
      </c>
      <c r="Z161" s="98">
        <f t="shared" si="358"/>
        <v>0</v>
      </c>
      <c r="AA161" s="99">
        <f>IF($C161="","",'01. PLANILHA DE FISCALIZAÇÂO'!X161)</f>
        <v>0</v>
      </c>
      <c r="AB161" s="98">
        <f t="shared" si="359"/>
        <v>267.8</v>
      </c>
      <c r="AC161" s="99">
        <f t="shared" si="360"/>
        <v>1</v>
      </c>
      <c r="AD161" s="98">
        <f t="shared" si="361"/>
        <v>0</v>
      </c>
      <c r="AE161" s="99">
        <f>IF($C161="","",'01. PLANILHA DE FISCALIZAÇÂO'!AD161)</f>
        <v>0</v>
      </c>
      <c r="AF161" s="98">
        <f t="shared" si="362"/>
        <v>267.8</v>
      </c>
      <c r="AG161" s="99">
        <f t="shared" si="363"/>
        <v>1</v>
      </c>
      <c r="AH161" s="98">
        <f t="shared" si="364"/>
        <v>0</v>
      </c>
      <c r="AI161" s="99">
        <f>IF($C161="","",'01. PLANILHA DE FISCALIZAÇÂO'!AJ161)</f>
        <v>0</v>
      </c>
      <c r="AJ161" s="98">
        <f t="shared" si="365"/>
        <v>267.8</v>
      </c>
      <c r="AK161" s="99">
        <f t="shared" si="366"/>
        <v>1</v>
      </c>
      <c r="AL161" s="98">
        <f t="shared" si="367"/>
        <v>0</v>
      </c>
      <c r="AM161" s="99">
        <f>IF($C161="","",'01. PLANILHA DE FISCALIZAÇÂO'!AP161)</f>
        <v>0</v>
      </c>
      <c r="AN161" s="98">
        <f t="shared" si="368"/>
        <v>267.8</v>
      </c>
      <c r="AO161" s="99">
        <f t="shared" si="369"/>
        <v>1</v>
      </c>
      <c r="AP161" s="98">
        <f t="shared" si="370"/>
        <v>0</v>
      </c>
      <c r="AQ161" s="99">
        <f>IF($C161="","",'01. PLANILHA DE FISCALIZAÇÂO'!AV161)</f>
        <v>0</v>
      </c>
      <c r="AR161" s="98">
        <f t="shared" si="371"/>
        <v>267.8</v>
      </c>
      <c r="AS161" s="99">
        <f t="shared" si="372"/>
        <v>1</v>
      </c>
    </row>
    <row r="162" spans="1:45" ht="30" customHeight="1">
      <c r="A162" s="135" t="s">
        <v>3902</v>
      </c>
      <c r="B162" s="182" t="s">
        <v>4839</v>
      </c>
      <c r="C162" s="173" t="s">
        <v>4197</v>
      </c>
      <c r="D162" s="172" t="s">
        <v>4198</v>
      </c>
      <c r="E162" s="174" t="s">
        <v>3969</v>
      </c>
      <c r="F162" s="175">
        <v>6</v>
      </c>
      <c r="G162" s="175">
        <v>13.78</v>
      </c>
      <c r="H162" s="175">
        <v>16.399999999999999</v>
      </c>
      <c r="I162" s="176">
        <f t="shared" si="351"/>
        <v>82.68</v>
      </c>
      <c r="J162" s="210"/>
      <c r="K162" s="210"/>
      <c r="L162" s="210"/>
      <c r="M162" s="210"/>
      <c r="N162" s="210"/>
      <c r="O162" s="214">
        <f t="shared" si="322"/>
        <v>6</v>
      </c>
      <c r="P162" s="215">
        <f t="shared" si="323"/>
        <v>82.68</v>
      </c>
      <c r="Q162" s="215">
        <f t="shared" si="324"/>
        <v>98.4</v>
      </c>
      <c r="R162" s="98">
        <f t="shared" si="352"/>
        <v>13.780000000000001</v>
      </c>
      <c r="S162" s="99">
        <f>IF($C162="","",'01. PLANILHA DE FISCALIZAÇÂO'!L162)</f>
        <v>0.16666666666666666</v>
      </c>
      <c r="T162" s="98">
        <f t="shared" si="353"/>
        <v>13.780000000000001</v>
      </c>
      <c r="U162" s="99">
        <f t="shared" si="354"/>
        <v>0.16666666666666666</v>
      </c>
      <c r="V162" s="98">
        <f t="shared" si="355"/>
        <v>68.900000000000006</v>
      </c>
      <c r="W162" s="99">
        <f>IF($C162="","",'01. PLANILHA DE FISCALIZAÇÂO'!R162)</f>
        <v>0.83333333333333337</v>
      </c>
      <c r="X162" s="98">
        <f t="shared" si="356"/>
        <v>82.68</v>
      </c>
      <c r="Y162" s="99">
        <f t="shared" si="357"/>
        <v>1</v>
      </c>
      <c r="Z162" s="98">
        <f t="shared" si="358"/>
        <v>0</v>
      </c>
      <c r="AA162" s="99">
        <f>IF($C162="","",'01. PLANILHA DE FISCALIZAÇÂO'!X162)</f>
        <v>0</v>
      </c>
      <c r="AB162" s="98">
        <f t="shared" si="359"/>
        <v>82.68</v>
      </c>
      <c r="AC162" s="99">
        <f t="shared" si="360"/>
        <v>1</v>
      </c>
      <c r="AD162" s="98">
        <f t="shared" si="361"/>
        <v>0</v>
      </c>
      <c r="AE162" s="99">
        <f>IF($C162="","",'01. PLANILHA DE FISCALIZAÇÂO'!AD162)</f>
        <v>0</v>
      </c>
      <c r="AF162" s="98">
        <f t="shared" si="362"/>
        <v>82.68</v>
      </c>
      <c r="AG162" s="99">
        <f t="shared" si="363"/>
        <v>1</v>
      </c>
      <c r="AH162" s="98">
        <f t="shared" si="364"/>
        <v>0</v>
      </c>
      <c r="AI162" s="99">
        <f>IF($C162="","",'01. PLANILHA DE FISCALIZAÇÂO'!AJ162)</f>
        <v>0</v>
      </c>
      <c r="AJ162" s="98">
        <f t="shared" si="365"/>
        <v>82.68</v>
      </c>
      <c r="AK162" s="99">
        <f t="shared" si="366"/>
        <v>1</v>
      </c>
      <c r="AL162" s="98">
        <f t="shared" si="367"/>
        <v>0</v>
      </c>
      <c r="AM162" s="99">
        <f>IF($C162="","",'01. PLANILHA DE FISCALIZAÇÂO'!AP162)</f>
        <v>0</v>
      </c>
      <c r="AN162" s="98">
        <f t="shared" si="368"/>
        <v>82.68</v>
      </c>
      <c r="AO162" s="99">
        <f t="shared" si="369"/>
        <v>1</v>
      </c>
      <c r="AP162" s="98">
        <f t="shared" si="370"/>
        <v>0</v>
      </c>
      <c r="AQ162" s="99">
        <f>IF($C162="","",'01. PLANILHA DE FISCALIZAÇÂO'!AV162)</f>
        <v>0</v>
      </c>
      <c r="AR162" s="98">
        <f t="shared" si="371"/>
        <v>82.68</v>
      </c>
      <c r="AS162" s="99">
        <f t="shared" si="372"/>
        <v>1</v>
      </c>
    </row>
    <row r="163" spans="1:45" ht="30" customHeight="1">
      <c r="A163" s="135" t="s">
        <v>3902</v>
      </c>
      <c r="B163" s="182" t="s">
        <v>4840</v>
      </c>
      <c r="C163" s="173" t="s">
        <v>4199</v>
      </c>
      <c r="D163" s="172" t="s">
        <v>4200</v>
      </c>
      <c r="E163" s="174" t="s">
        <v>3969</v>
      </c>
      <c r="F163" s="175">
        <v>7</v>
      </c>
      <c r="G163" s="175">
        <v>20.83</v>
      </c>
      <c r="H163" s="175">
        <v>27.57</v>
      </c>
      <c r="I163" s="176">
        <f t="shared" si="351"/>
        <v>145.81</v>
      </c>
      <c r="J163" s="210"/>
      <c r="K163" s="210"/>
      <c r="L163" s="210"/>
      <c r="M163" s="210"/>
      <c r="N163" s="210"/>
      <c r="O163" s="214">
        <f t="shared" si="322"/>
        <v>7</v>
      </c>
      <c r="P163" s="215">
        <f t="shared" si="323"/>
        <v>145.81</v>
      </c>
      <c r="Q163" s="215">
        <f t="shared" si="324"/>
        <v>192.99</v>
      </c>
      <c r="R163" s="98">
        <f t="shared" si="352"/>
        <v>0</v>
      </c>
      <c r="S163" s="99">
        <f>IF($C163="","",'01. PLANILHA DE FISCALIZAÇÂO'!L163)</f>
        <v>0</v>
      </c>
      <c r="T163" s="98">
        <f t="shared" si="353"/>
        <v>0</v>
      </c>
      <c r="U163" s="99">
        <f t="shared" si="354"/>
        <v>0</v>
      </c>
      <c r="V163" s="98">
        <f t="shared" si="355"/>
        <v>145.81</v>
      </c>
      <c r="W163" s="99">
        <f>IF($C163="","",'01. PLANILHA DE FISCALIZAÇÂO'!R163)</f>
        <v>1</v>
      </c>
      <c r="X163" s="98">
        <f t="shared" si="356"/>
        <v>145.81</v>
      </c>
      <c r="Y163" s="99">
        <f t="shared" si="357"/>
        <v>1</v>
      </c>
      <c r="Z163" s="98">
        <f t="shared" si="358"/>
        <v>0</v>
      </c>
      <c r="AA163" s="99">
        <f>IF($C163="","",'01. PLANILHA DE FISCALIZAÇÂO'!X163)</f>
        <v>0</v>
      </c>
      <c r="AB163" s="98">
        <f t="shared" si="359"/>
        <v>145.81</v>
      </c>
      <c r="AC163" s="99">
        <f t="shared" si="360"/>
        <v>1</v>
      </c>
      <c r="AD163" s="98">
        <f t="shared" si="361"/>
        <v>0</v>
      </c>
      <c r="AE163" s="99">
        <f>IF($C163="","",'01. PLANILHA DE FISCALIZAÇÂO'!AD163)</f>
        <v>0</v>
      </c>
      <c r="AF163" s="98">
        <f t="shared" si="362"/>
        <v>145.81</v>
      </c>
      <c r="AG163" s="99">
        <f t="shared" si="363"/>
        <v>1</v>
      </c>
      <c r="AH163" s="98">
        <f t="shared" si="364"/>
        <v>0</v>
      </c>
      <c r="AI163" s="99">
        <f>IF($C163="","",'01. PLANILHA DE FISCALIZAÇÂO'!AJ163)</f>
        <v>0</v>
      </c>
      <c r="AJ163" s="98">
        <f t="shared" si="365"/>
        <v>145.81</v>
      </c>
      <c r="AK163" s="99">
        <f t="shared" si="366"/>
        <v>1</v>
      </c>
      <c r="AL163" s="98">
        <f t="shared" si="367"/>
        <v>0</v>
      </c>
      <c r="AM163" s="99">
        <f>IF($C163="","",'01. PLANILHA DE FISCALIZAÇÂO'!AP163)</f>
        <v>0</v>
      </c>
      <c r="AN163" s="98">
        <f t="shared" si="368"/>
        <v>145.81</v>
      </c>
      <c r="AO163" s="99">
        <f t="shared" si="369"/>
        <v>1</v>
      </c>
      <c r="AP163" s="98">
        <f t="shared" si="370"/>
        <v>0</v>
      </c>
      <c r="AQ163" s="99">
        <f>IF($C163="","",'01. PLANILHA DE FISCALIZAÇÂO'!AV163)</f>
        <v>0</v>
      </c>
      <c r="AR163" s="98">
        <f t="shared" si="371"/>
        <v>145.81</v>
      </c>
      <c r="AS163" s="99">
        <f t="shared" si="372"/>
        <v>1</v>
      </c>
    </row>
    <row r="164" spans="1:45" ht="30" customHeight="1">
      <c r="A164" s="135" t="s">
        <v>3902</v>
      </c>
      <c r="B164" s="182" t="s">
        <v>4841</v>
      </c>
      <c r="C164" s="173" t="s">
        <v>4201</v>
      </c>
      <c r="D164" s="172" t="s">
        <v>4202</v>
      </c>
      <c r="E164" s="174" t="s">
        <v>3969</v>
      </c>
      <c r="F164" s="175">
        <v>12</v>
      </c>
      <c r="G164" s="175">
        <v>15.47</v>
      </c>
      <c r="H164" s="175">
        <v>19.66</v>
      </c>
      <c r="I164" s="176">
        <f t="shared" si="351"/>
        <v>185.64</v>
      </c>
      <c r="J164" s="210"/>
      <c r="K164" s="210"/>
      <c r="L164" s="210"/>
      <c r="M164" s="210"/>
      <c r="N164" s="210"/>
      <c r="O164" s="214">
        <f t="shared" si="322"/>
        <v>12</v>
      </c>
      <c r="P164" s="215">
        <f t="shared" si="323"/>
        <v>185.64</v>
      </c>
      <c r="Q164" s="215">
        <f t="shared" si="324"/>
        <v>235.92</v>
      </c>
      <c r="R164" s="98">
        <f t="shared" si="352"/>
        <v>15.469999999999999</v>
      </c>
      <c r="S164" s="99">
        <f>IF($C164="","",'01. PLANILHA DE FISCALIZAÇÂO'!L164)</f>
        <v>8.3333333333333329E-2</v>
      </c>
      <c r="T164" s="98">
        <f t="shared" si="353"/>
        <v>15.469999999999999</v>
      </c>
      <c r="U164" s="99">
        <f t="shared" si="354"/>
        <v>8.3333333333333329E-2</v>
      </c>
      <c r="V164" s="98">
        <f t="shared" si="355"/>
        <v>170.17</v>
      </c>
      <c r="W164" s="99">
        <f>IF($C164="","",'01. PLANILHA DE FISCALIZAÇÂO'!R164)</f>
        <v>0.91666666666666663</v>
      </c>
      <c r="X164" s="98">
        <f t="shared" si="356"/>
        <v>185.64</v>
      </c>
      <c r="Y164" s="99">
        <f t="shared" si="357"/>
        <v>1</v>
      </c>
      <c r="Z164" s="98">
        <f t="shared" si="358"/>
        <v>0</v>
      </c>
      <c r="AA164" s="99">
        <f>IF($C164="","",'01. PLANILHA DE FISCALIZAÇÂO'!X164)</f>
        <v>0</v>
      </c>
      <c r="AB164" s="98">
        <f t="shared" si="359"/>
        <v>185.64</v>
      </c>
      <c r="AC164" s="99">
        <f t="shared" si="360"/>
        <v>1</v>
      </c>
      <c r="AD164" s="98">
        <f t="shared" si="361"/>
        <v>0</v>
      </c>
      <c r="AE164" s="99">
        <f>IF($C164="","",'01. PLANILHA DE FISCALIZAÇÂO'!AD164)</f>
        <v>0</v>
      </c>
      <c r="AF164" s="98">
        <f t="shared" si="362"/>
        <v>185.64</v>
      </c>
      <c r="AG164" s="99">
        <f t="shared" si="363"/>
        <v>1</v>
      </c>
      <c r="AH164" s="98">
        <f t="shared" si="364"/>
        <v>0</v>
      </c>
      <c r="AI164" s="99">
        <f>IF($C164="","",'01. PLANILHA DE FISCALIZAÇÂO'!AJ164)</f>
        <v>0</v>
      </c>
      <c r="AJ164" s="98">
        <f t="shared" si="365"/>
        <v>185.64</v>
      </c>
      <c r="AK164" s="99">
        <f t="shared" si="366"/>
        <v>1</v>
      </c>
      <c r="AL164" s="98">
        <f t="shared" si="367"/>
        <v>0</v>
      </c>
      <c r="AM164" s="99">
        <f>IF($C164="","",'01. PLANILHA DE FISCALIZAÇÂO'!AP164)</f>
        <v>0</v>
      </c>
      <c r="AN164" s="98">
        <f t="shared" si="368"/>
        <v>185.64</v>
      </c>
      <c r="AO164" s="99">
        <f t="shared" si="369"/>
        <v>1</v>
      </c>
      <c r="AP164" s="98">
        <f t="shared" si="370"/>
        <v>0</v>
      </c>
      <c r="AQ164" s="99">
        <f>IF($C164="","",'01. PLANILHA DE FISCALIZAÇÂO'!AV164)</f>
        <v>0</v>
      </c>
      <c r="AR164" s="98">
        <f t="shared" si="371"/>
        <v>185.64</v>
      </c>
      <c r="AS164" s="99">
        <f t="shared" si="372"/>
        <v>1</v>
      </c>
    </row>
    <row r="165" spans="1:45" ht="30" customHeight="1">
      <c r="A165" s="135" t="s">
        <v>3902</v>
      </c>
      <c r="B165" s="182" t="s">
        <v>4842</v>
      </c>
      <c r="C165" s="173" t="s">
        <v>4203</v>
      </c>
      <c r="D165" s="172" t="s">
        <v>4204</v>
      </c>
      <c r="E165" s="174" t="s">
        <v>3969</v>
      </c>
      <c r="F165" s="175">
        <v>10</v>
      </c>
      <c r="G165" s="175">
        <v>13.67</v>
      </c>
      <c r="H165" s="175">
        <v>16.670000000000002</v>
      </c>
      <c r="I165" s="176">
        <f t="shared" si="351"/>
        <v>136.69999999999999</v>
      </c>
      <c r="J165" s="210"/>
      <c r="K165" s="210"/>
      <c r="L165" s="210"/>
      <c r="M165" s="210"/>
      <c r="N165" s="210"/>
      <c r="O165" s="214">
        <f t="shared" si="322"/>
        <v>10</v>
      </c>
      <c r="P165" s="215">
        <f t="shared" si="323"/>
        <v>136.69999999999999</v>
      </c>
      <c r="Q165" s="215">
        <f t="shared" si="324"/>
        <v>166.7</v>
      </c>
      <c r="R165" s="98">
        <f t="shared" si="352"/>
        <v>0</v>
      </c>
      <c r="S165" s="99">
        <f>IF($C165="","",'01. PLANILHA DE FISCALIZAÇÂO'!L165)</f>
        <v>0</v>
      </c>
      <c r="T165" s="98">
        <f t="shared" si="353"/>
        <v>0</v>
      </c>
      <c r="U165" s="99">
        <f t="shared" si="354"/>
        <v>0</v>
      </c>
      <c r="V165" s="98">
        <f t="shared" si="355"/>
        <v>136.69999999999999</v>
      </c>
      <c r="W165" s="99">
        <f>IF($C165="","",'01. PLANILHA DE FISCALIZAÇÂO'!R165)</f>
        <v>1</v>
      </c>
      <c r="X165" s="98">
        <f t="shared" si="356"/>
        <v>136.69999999999999</v>
      </c>
      <c r="Y165" s="99">
        <f t="shared" si="357"/>
        <v>1</v>
      </c>
      <c r="Z165" s="98">
        <f t="shared" si="358"/>
        <v>0</v>
      </c>
      <c r="AA165" s="99">
        <f>IF($C165="","",'01. PLANILHA DE FISCALIZAÇÂO'!X165)</f>
        <v>0</v>
      </c>
      <c r="AB165" s="98">
        <f t="shared" si="359"/>
        <v>136.69999999999999</v>
      </c>
      <c r="AC165" s="99">
        <f t="shared" si="360"/>
        <v>1</v>
      </c>
      <c r="AD165" s="98">
        <f t="shared" si="361"/>
        <v>0</v>
      </c>
      <c r="AE165" s="99">
        <f>IF($C165="","",'01. PLANILHA DE FISCALIZAÇÂO'!AD165)</f>
        <v>0</v>
      </c>
      <c r="AF165" s="98">
        <f t="shared" si="362"/>
        <v>136.69999999999999</v>
      </c>
      <c r="AG165" s="99">
        <f t="shared" si="363"/>
        <v>1</v>
      </c>
      <c r="AH165" s="98">
        <f t="shared" si="364"/>
        <v>0</v>
      </c>
      <c r="AI165" s="99">
        <f>IF($C165="","",'01. PLANILHA DE FISCALIZAÇÂO'!AJ165)</f>
        <v>0</v>
      </c>
      <c r="AJ165" s="98">
        <f t="shared" si="365"/>
        <v>136.69999999999999</v>
      </c>
      <c r="AK165" s="99">
        <f t="shared" si="366"/>
        <v>1</v>
      </c>
      <c r="AL165" s="98">
        <f t="shared" si="367"/>
        <v>0</v>
      </c>
      <c r="AM165" s="99">
        <f>IF($C165="","",'01. PLANILHA DE FISCALIZAÇÂO'!AP165)</f>
        <v>0</v>
      </c>
      <c r="AN165" s="98">
        <f t="shared" si="368"/>
        <v>136.69999999999999</v>
      </c>
      <c r="AO165" s="99">
        <f t="shared" si="369"/>
        <v>1</v>
      </c>
      <c r="AP165" s="98">
        <f t="shared" si="370"/>
        <v>0</v>
      </c>
      <c r="AQ165" s="99">
        <f>IF($C165="","",'01. PLANILHA DE FISCALIZAÇÂO'!AV165)</f>
        <v>0</v>
      </c>
      <c r="AR165" s="98">
        <f t="shared" si="371"/>
        <v>136.69999999999999</v>
      </c>
      <c r="AS165" s="99">
        <f t="shared" si="372"/>
        <v>1</v>
      </c>
    </row>
    <row r="166" spans="1:45" ht="30" customHeight="1">
      <c r="A166" s="135" t="s">
        <v>3902</v>
      </c>
      <c r="B166" s="182" t="s">
        <v>4843</v>
      </c>
      <c r="C166" s="173" t="s">
        <v>4205</v>
      </c>
      <c r="D166" s="172" t="s">
        <v>4206</v>
      </c>
      <c r="E166" s="174" t="s">
        <v>3969</v>
      </c>
      <c r="F166" s="175">
        <v>6</v>
      </c>
      <c r="G166" s="175">
        <v>18.96</v>
      </c>
      <c r="H166" s="175">
        <v>23.35</v>
      </c>
      <c r="I166" s="176">
        <f t="shared" si="351"/>
        <v>113.76</v>
      </c>
      <c r="J166" s="210"/>
      <c r="K166" s="210"/>
      <c r="L166" s="210"/>
      <c r="M166" s="210"/>
      <c r="N166" s="210"/>
      <c r="O166" s="214">
        <f t="shared" si="322"/>
        <v>6</v>
      </c>
      <c r="P166" s="215">
        <f t="shared" si="323"/>
        <v>113.76</v>
      </c>
      <c r="Q166" s="215">
        <f t="shared" si="324"/>
        <v>140.1</v>
      </c>
      <c r="R166" s="98">
        <f t="shared" si="352"/>
        <v>0</v>
      </c>
      <c r="S166" s="99">
        <f>IF($C166="","",'01. PLANILHA DE FISCALIZAÇÂO'!L166)</f>
        <v>0</v>
      </c>
      <c r="T166" s="98">
        <f t="shared" si="353"/>
        <v>0</v>
      </c>
      <c r="U166" s="99">
        <f t="shared" si="354"/>
        <v>0</v>
      </c>
      <c r="V166" s="98">
        <f t="shared" si="355"/>
        <v>113.76</v>
      </c>
      <c r="W166" s="99">
        <f>IF($C166="","",'01. PLANILHA DE FISCALIZAÇÂO'!R166)</f>
        <v>1</v>
      </c>
      <c r="X166" s="98">
        <f t="shared" si="356"/>
        <v>113.76</v>
      </c>
      <c r="Y166" s="99">
        <f t="shared" si="357"/>
        <v>1</v>
      </c>
      <c r="Z166" s="98">
        <f t="shared" si="358"/>
        <v>0</v>
      </c>
      <c r="AA166" s="99">
        <f>IF($C166="","",'01. PLANILHA DE FISCALIZAÇÂO'!X166)</f>
        <v>0</v>
      </c>
      <c r="AB166" s="98">
        <f t="shared" si="359"/>
        <v>113.76</v>
      </c>
      <c r="AC166" s="99">
        <f t="shared" si="360"/>
        <v>1</v>
      </c>
      <c r="AD166" s="98">
        <f t="shared" si="361"/>
        <v>0</v>
      </c>
      <c r="AE166" s="99">
        <f>IF($C166="","",'01. PLANILHA DE FISCALIZAÇÂO'!AD166)</f>
        <v>0</v>
      </c>
      <c r="AF166" s="98">
        <f t="shared" si="362"/>
        <v>113.76</v>
      </c>
      <c r="AG166" s="99">
        <f t="shared" si="363"/>
        <v>1</v>
      </c>
      <c r="AH166" s="98">
        <f t="shared" si="364"/>
        <v>0</v>
      </c>
      <c r="AI166" s="99">
        <f>IF($C166="","",'01. PLANILHA DE FISCALIZAÇÂO'!AJ166)</f>
        <v>0</v>
      </c>
      <c r="AJ166" s="98">
        <f t="shared" si="365"/>
        <v>113.76</v>
      </c>
      <c r="AK166" s="99">
        <f t="shared" si="366"/>
        <v>1</v>
      </c>
      <c r="AL166" s="98">
        <f t="shared" si="367"/>
        <v>0</v>
      </c>
      <c r="AM166" s="99">
        <f>IF($C166="","",'01. PLANILHA DE FISCALIZAÇÂO'!AP166)</f>
        <v>0</v>
      </c>
      <c r="AN166" s="98">
        <f t="shared" si="368"/>
        <v>113.76</v>
      </c>
      <c r="AO166" s="99">
        <f t="shared" si="369"/>
        <v>1</v>
      </c>
      <c r="AP166" s="98">
        <f t="shared" si="370"/>
        <v>0</v>
      </c>
      <c r="AQ166" s="99">
        <f>IF($C166="","",'01. PLANILHA DE FISCALIZAÇÂO'!AV166)</f>
        <v>0</v>
      </c>
      <c r="AR166" s="98">
        <f t="shared" si="371"/>
        <v>113.76</v>
      </c>
      <c r="AS166" s="99">
        <f t="shared" si="372"/>
        <v>1</v>
      </c>
    </row>
    <row r="167" spans="1:45" ht="30" customHeight="1">
      <c r="A167" s="135" t="s">
        <v>3902</v>
      </c>
      <c r="B167" s="182" t="s">
        <v>4844</v>
      </c>
      <c r="C167" s="173" t="s">
        <v>4207</v>
      </c>
      <c r="D167" s="172" t="s">
        <v>4208</v>
      </c>
      <c r="E167" s="174" t="s">
        <v>3969</v>
      </c>
      <c r="F167" s="175">
        <v>6</v>
      </c>
      <c r="G167" s="175">
        <v>20.58</v>
      </c>
      <c r="H167" s="175">
        <v>26.16</v>
      </c>
      <c r="I167" s="176">
        <f t="shared" si="351"/>
        <v>123.48</v>
      </c>
      <c r="J167" s="210"/>
      <c r="K167" s="210"/>
      <c r="L167" s="210"/>
      <c r="M167" s="210"/>
      <c r="N167" s="210"/>
      <c r="O167" s="214">
        <f t="shared" si="322"/>
        <v>6</v>
      </c>
      <c r="P167" s="215">
        <f t="shared" si="323"/>
        <v>123.48</v>
      </c>
      <c r="Q167" s="215">
        <f t="shared" si="324"/>
        <v>156.96</v>
      </c>
      <c r="R167" s="98">
        <f t="shared" si="352"/>
        <v>0</v>
      </c>
      <c r="S167" s="99">
        <f>IF($C167="","",'01. PLANILHA DE FISCALIZAÇÂO'!L167)</f>
        <v>0</v>
      </c>
      <c r="T167" s="98">
        <f t="shared" si="353"/>
        <v>0</v>
      </c>
      <c r="U167" s="99">
        <f t="shared" si="354"/>
        <v>0</v>
      </c>
      <c r="V167" s="98">
        <f t="shared" si="355"/>
        <v>123.48</v>
      </c>
      <c r="W167" s="99">
        <f>IF($C167="","",'01. PLANILHA DE FISCALIZAÇÂO'!R167)</f>
        <v>1</v>
      </c>
      <c r="X167" s="98">
        <f t="shared" si="356"/>
        <v>123.48</v>
      </c>
      <c r="Y167" s="99">
        <f t="shared" si="357"/>
        <v>1</v>
      </c>
      <c r="Z167" s="98">
        <f t="shared" si="358"/>
        <v>0</v>
      </c>
      <c r="AA167" s="99">
        <f>IF($C167="","",'01. PLANILHA DE FISCALIZAÇÂO'!X167)</f>
        <v>0</v>
      </c>
      <c r="AB167" s="98">
        <f t="shared" si="359"/>
        <v>123.48</v>
      </c>
      <c r="AC167" s="99">
        <f t="shared" si="360"/>
        <v>1</v>
      </c>
      <c r="AD167" s="98">
        <f t="shared" si="361"/>
        <v>0</v>
      </c>
      <c r="AE167" s="99">
        <f>IF($C167="","",'01. PLANILHA DE FISCALIZAÇÂO'!AD167)</f>
        <v>0</v>
      </c>
      <c r="AF167" s="98">
        <f t="shared" si="362"/>
        <v>123.48</v>
      </c>
      <c r="AG167" s="99">
        <f t="shared" si="363"/>
        <v>1</v>
      </c>
      <c r="AH167" s="98">
        <f t="shared" si="364"/>
        <v>0</v>
      </c>
      <c r="AI167" s="99">
        <f>IF($C167="","",'01. PLANILHA DE FISCALIZAÇÂO'!AJ167)</f>
        <v>0</v>
      </c>
      <c r="AJ167" s="98">
        <f t="shared" si="365"/>
        <v>123.48</v>
      </c>
      <c r="AK167" s="99">
        <f t="shared" si="366"/>
        <v>1</v>
      </c>
      <c r="AL167" s="98">
        <f t="shared" si="367"/>
        <v>0</v>
      </c>
      <c r="AM167" s="99">
        <f>IF($C167="","",'01. PLANILHA DE FISCALIZAÇÂO'!AP167)</f>
        <v>0</v>
      </c>
      <c r="AN167" s="98">
        <f t="shared" si="368"/>
        <v>123.48</v>
      </c>
      <c r="AO167" s="99">
        <f t="shared" si="369"/>
        <v>1</v>
      </c>
      <c r="AP167" s="98">
        <f t="shared" si="370"/>
        <v>0</v>
      </c>
      <c r="AQ167" s="99">
        <f>IF($C167="","",'01. PLANILHA DE FISCALIZAÇÂO'!AV167)</f>
        <v>0</v>
      </c>
      <c r="AR167" s="98">
        <f t="shared" si="371"/>
        <v>123.48</v>
      </c>
      <c r="AS167" s="99">
        <f t="shared" si="372"/>
        <v>1</v>
      </c>
    </row>
    <row r="168" spans="1:45" ht="30" customHeight="1">
      <c r="A168" s="135" t="s">
        <v>3902</v>
      </c>
      <c r="B168" s="182" t="s">
        <v>4845</v>
      </c>
      <c r="C168" s="173" t="s">
        <v>4209</v>
      </c>
      <c r="D168" s="172" t="s">
        <v>4210</v>
      </c>
      <c r="E168" s="174" t="s">
        <v>3969</v>
      </c>
      <c r="F168" s="175">
        <v>4</v>
      </c>
      <c r="G168" s="175">
        <v>18.059999999999999</v>
      </c>
      <c r="H168" s="175">
        <v>23.01</v>
      </c>
      <c r="I168" s="176">
        <f t="shared" si="330"/>
        <v>72.239999999999995</v>
      </c>
      <c r="J168" s="210"/>
      <c r="K168" s="210"/>
      <c r="L168" s="210"/>
      <c r="M168" s="210"/>
      <c r="N168" s="210"/>
      <c r="O168" s="214">
        <f t="shared" si="322"/>
        <v>4</v>
      </c>
      <c r="P168" s="215">
        <f t="shared" si="323"/>
        <v>72.239999999999995</v>
      </c>
      <c r="Q168" s="215">
        <f t="shared" si="324"/>
        <v>92.04</v>
      </c>
      <c r="R168" s="98">
        <f t="shared" si="331"/>
        <v>0</v>
      </c>
      <c r="S168" s="99">
        <f>IF($C168="","",'01. PLANILHA DE FISCALIZAÇÂO'!L168)</f>
        <v>0</v>
      </c>
      <c r="T168" s="98">
        <f t="shared" si="332"/>
        <v>0</v>
      </c>
      <c r="U168" s="99">
        <f t="shared" si="333"/>
        <v>0</v>
      </c>
      <c r="V168" s="98">
        <f t="shared" si="334"/>
        <v>72.239999999999995</v>
      </c>
      <c r="W168" s="99">
        <f>IF($C168="","",'01. PLANILHA DE FISCALIZAÇÂO'!R168)</f>
        <v>1</v>
      </c>
      <c r="X168" s="98">
        <f t="shared" si="335"/>
        <v>72.239999999999995</v>
      </c>
      <c r="Y168" s="99">
        <f t="shared" si="326"/>
        <v>1</v>
      </c>
      <c r="Z168" s="98">
        <f t="shared" si="336"/>
        <v>0</v>
      </c>
      <c r="AA168" s="99">
        <f>IF($C168="","",'01. PLANILHA DE FISCALIZAÇÂO'!X168)</f>
        <v>0</v>
      </c>
      <c r="AB168" s="98">
        <f t="shared" si="337"/>
        <v>72.239999999999995</v>
      </c>
      <c r="AC168" s="99">
        <f t="shared" si="338"/>
        <v>1</v>
      </c>
      <c r="AD168" s="98">
        <f t="shared" si="339"/>
        <v>0</v>
      </c>
      <c r="AE168" s="99">
        <f>IF($C168="","",'01. PLANILHA DE FISCALIZAÇÂO'!AD168)</f>
        <v>0</v>
      </c>
      <c r="AF168" s="98">
        <f t="shared" si="340"/>
        <v>72.239999999999995</v>
      </c>
      <c r="AG168" s="99">
        <f t="shared" si="341"/>
        <v>1</v>
      </c>
      <c r="AH168" s="98">
        <f t="shared" si="342"/>
        <v>0</v>
      </c>
      <c r="AI168" s="99">
        <f>IF($C168="","",'01. PLANILHA DE FISCALIZAÇÂO'!AJ168)</f>
        <v>0</v>
      </c>
      <c r="AJ168" s="98">
        <f t="shared" si="343"/>
        <v>72.239999999999995</v>
      </c>
      <c r="AK168" s="99">
        <f t="shared" si="344"/>
        <v>1</v>
      </c>
      <c r="AL168" s="98">
        <f t="shared" si="345"/>
        <v>0</v>
      </c>
      <c r="AM168" s="99">
        <f>IF($C168="","",'01. PLANILHA DE FISCALIZAÇÂO'!AP168)</f>
        <v>0</v>
      </c>
      <c r="AN168" s="98">
        <f t="shared" si="346"/>
        <v>72.239999999999995</v>
      </c>
      <c r="AO168" s="99">
        <f t="shared" si="347"/>
        <v>1</v>
      </c>
      <c r="AP168" s="98">
        <f t="shared" si="348"/>
        <v>0</v>
      </c>
      <c r="AQ168" s="99">
        <f>IF($C168="","",'01. PLANILHA DE FISCALIZAÇÂO'!AV168)</f>
        <v>0</v>
      </c>
      <c r="AR168" s="98">
        <f t="shared" si="349"/>
        <v>72.239999999999995</v>
      </c>
      <c r="AS168" s="99">
        <f t="shared" si="350"/>
        <v>1</v>
      </c>
    </row>
    <row r="169" spans="1:45" ht="30" customHeight="1">
      <c r="A169" s="135" t="s">
        <v>3902</v>
      </c>
      <c r="B169" s="182" t="s">
        <v>4846</v>
      </c>
      <c r="C169" s="173" t="s">
        <v>4211</v>
      </c>
      <c r="D169" s="172" t="s">
        <v>4212</v>
      </c>
      <c r="E169" s="174" t="s">
        <v>3969</v>
      </c>
      <c r="F169" s="175">
        <v>1</v>
      </c>
      <c r="G169" s="175">
        <v>9.98</v>
      </c>
      <c r="H169" s="175">
        <v>12.46</v>
      </c>
      <c r="I169" s="176">
        <f t="shared" si="330"/>
        <v>9.98</v>
      </c>
      <c r="J169" s="210"/>
      <c r="K169" s="210"/>
      <c r="L169" s="210"/>
      <c r="M169" s="210"/>
      <c r="N169" s="210"/>
      <c r="O169" s="214">
        <f t="shared" si="322"/>
        <v>1</v>
      </c>
      <c r="P169" s="215">
        <f t="shared" si="323"/>
        <v>9.98</v>
      </c>
      <c r="Q169" s="215">
        <f t="shared" si="324"/>
        <v>12.46</v>
      </c>
      <c r="R169" s="98">
        <f t="shared" si="331"/>
        <v>0</v>
      </c>
      <c r="S169" s="99">
        <f>IF($C169="","",'01. PLANILHA DE FISCALIZAÇÂO'!L169)</f>
        <v>0</v>
      </c>
      <c r="T169" s="98">
        <f t="shared" si="332"/>
        <v>0</v>
      </c>
      <c r="U169" s="99">
        <f t="shared" si="333"/>
        <v>0</v>
      </c>
      <c r="V169" s="98">
        <f t="shared" si="334"/>
        <v>9.98</v>
      </c>
      <c r="W169" s="99">
        <f>IF($C169="","",'01. PLANILHA DE FISCALIZAÇÂO'!R169)</f>
        <v>1</v>
      </c>
      <c r="X169" s="98">
        <f t="shared" si="335"/>
        <v>9.98</v>
      </c>
      <c r="Y169" s="99">
        <f t="shared" si="326"/>
        <v>1</v>
      </c>
      <c r="Z169" s="98">
        <f t="shared" si="336"/>
        <v>0</v>
      </c>
      <c r="AA169" s="99">
        <f>IF($C169="","",'01. PLANILHA DE FISCALIZAÇÂO'!X169)</f>
        <v>0</v>
      </c>
      <c r="AB169" s="98">
        <f t="shared" si="337"/>
        <v>9.98</v>
      </c>
      <c r="AC169" s="99">
        <f t="shared" si="338"/>
        <v>1</v>
      </c>
      <c r="AD169" s="98">
        <f t="shared" si="339"/>
        <v>0</v>
      </c>
      <c r="AE169" s="99">
        <f>IF($C169="","",'01. PLANILHA DE FISCALIZAÇÂO'!AD169)</f>
        <v>0</v>
      </c>
      <c r="AF169" s="98">
        <f t="shared" si="340"/>
        <v>9.98</v>
      </c>
      <c r="AG169" s="99">
        <f t="shared" si="341"/>
        <v>1</v>
      </c>
      <c r="AH169" s="98">
        <f t="shared" si="342"/>
        <v>0</v>
      </c>
      <c r="AI169" s="99">
        <f>IF($C169="","",'01. PLANILHA DE FISCALIZAÇÂO'!AJ169)</f>
        <v>0</v>
      </c>
      <c r="AJ169" s="98">
        <f t="shared" si="343"/>
        <v>9.98</v>
      </c>
      <c r="AK169" s="99">
        <f t="shared" si="344"/>
        <v>1</v>
      </c>
      <c r="AL169" s="98">
        <f t="shared" si="345"/>
        <v>0</v>
      </c>
      <c r="AM169" s="99">
        <f>IF($C169="","",'01. PLANILHA DE FISCALIZAÇÂO'!AP169)</f>
        <v>0</v>
      </c>
      <c r="AN169" s="98">
        <f t="shared" si="346"/>
        <v>9.98</v>
      </c>
      <c r="AO169" s="99">
        <f t="shared" si="347"/>
        <v>1</v>
      </c>
      <c r="AP169" s="98">
        <f t="shared" si="348"/>
        <v>0</v>
      </c>
      <c r="AQ169" s="99">
        <f>IF($C169="","",'01. PLANILHA DE FISCALIZAÇÂO'!AV169)</f>
        <v>0</v>
      </c>
      <c r="AR169" s="98">
        <f t="shared" si="349"/>
        <v>9.98</v>
      </c>
      <c r="AS169" s="99">
        <f t="shared" si="350"/>
        <v>1</v>
      </c>
    </row>
    <row r="170" spans="1:45" ht="30" customHeight="1">
      <c r="A170" s="135" t="s">
        <v>3902</v>
      </c>
      <c r="B170" s="182" t="s">
        <v>4847</v>
      </c>
      <c r="C170" s="173" t="s">
        <v>4213</v>
      </c>
      <c r="D170" s="172" t="s">
        <v>4214</v>
      </c>
      <c r="E170" s="174" t="s">
        <v>3969</v>
      </c>
      <c r="F170" s="175">
        <v>2</v>
      </c>
      <c r="G170" s="175">
        <v>23.79</v>
      </c>
      <c r="H170" s="175">
        <v>30.67</v>
      </c>
      <c r="I170" s="176">
        <f t="shared" si="278"/>
        <v>47.58</v>
      </c>
      <c r="J170" s="210"/>
      <c r="K170" s="210"/>
      <c r="L170" s="210"/>
      <c r="M170" s="210"/>
      <c r="N170" s="210"/>
      <c r="O170" s="214">
        <f t="shared" si="322"/>
        <v>2</v>
      </c>
      <c r="P170" s="215">
        <f t="shared" si="323"/>
        <v>47.58</v>
      </c>
      <c r="Q170" s="215">
        <f t="shared" si="324"/>
        <v>61.34</v>
      </c>
      <c r="R170" s="98">
        <f t="shared" si="237"/>
        <v>0</v>
      </c>
      <c r="S170" s="99">
        <f>IF($C170="","",'01. PLANILHA DE FISCALIZAÇÂO'!L170)</f>
        <v>0</v>
      </c>
      <c r="T170" s="98">
        <f t="shared" si="279"/>
        <v>0</v>
      </c>
      <c r="U170" s="99">
        <f t="shared" si="280"/>
        <v>0</v>
      </c>
      <c r="V170" s="98">
        <f t="shared" si="281"/>
        <v>47.58</v>
      </c>
      <c r="W170" s="99">
        <f>IF($C170="","",'01. PLANILHA DE FISCALIZAÇÂO'!R170)</f>
        <v>1</v>
      </c>
      <c r="X170" s="98">
        <f t="shared" si="238"/>
        <v>47.58</v>
      </c>
      <c r="Y170" s="99">
        <f t="shared" ref="Y170" si="373">IF($D170="","",X170/$I170)</f>
        <v>1</v>
      </c>
      <c r="Z170" s="98">
        <f t="shared" si="282"/>
        <v>0</v>
      </c>
      <c r="AA170" s="99">
        <f>IF($C170="","",'01. PLANILHA DE FISCALIZAÇÂO'!X170)</f>
        <v>0</v>
      </c>
      <c r="AB170" s="98">
        <f t="shared" si="240"/>
        <v>47.58</v>
      </c>
      <c r="AC170" s="99">
        <f t="shared" si="327"/>
        <v>1</v>
      </c>
      <c r="AD170" s="98">
        <f t="shared" si="283"/>
        <v>0</v>
      </c>
      <c r="AE170" s="99">
        <f>IF($C170="","",'01. PLANILHA DE FISCALIZAÇÂO'!AD170)</f>
        <v>0</v>
      </c>
      <c r="AF170" s="98">
        <f t="shared" si="242"/>
        <v>47.58</v>
      </c>
      <c r="AG170" s="99">
        <f t="shared" si="328"/>
        <v>1</v>
      </c>
      <c r="AH170" s="98">
        <f t="shared" si="284"/>
        <v>0</v>
      </c>
      <c r="AI170" s="99">
        <f>IF($C170="","",'01. PLANILHA DE FISCALIZAÇÂO'!AJ170)</f>
        <v>0</v>
      </c>
      <c r="AJ170" s="98">
        <f t="shared" si="243"/>
        <v>47.58</v>
      </c>
      <c r="AK170" s="99">
        <f t="shared" si="285"/>
        <v>1</v>
      </c>
      <c r="AL170" s="98">
        <f t="shared" si="286"/>
        <v>0</v>
      </c>
      <c r="AM170" s="99">
        <f>IF($C170="","",'01. PLANILHA DE FISCALIZAÇÂO'!AP170)</f>
        <v>0</v>
      </c>
      <c r="AN170" s="98">
        <f t="shared" si="244"/>
        <v>47.58</v>
      </c>
      <c r="AO170" s="99">
        <f t="shared" si="329"/>
        <v>1</v>
      </c>
      <c r="AP170" s="98">
        <f t="shared" si="287"/>
        <v>0</v>
      </c>
      <c r="AQ170" s="99">
        <f>IF($C170="","",'01. PLANILHA DE FISCALIZAÇÂO'!AV170)</f>
        <v>0</v>
      </c>
      <c r="AR170" s="98">
        <f t="shared" si="245"/>
        <v>47.58</v>
      </c>
      <c r="AS170" s="99">
        <f t="shared" si="293"/>
        <v>1</v>
      </c>
    </row>
    <row r="171" spans="1:45" ht="30" customHeight="1">
      <c r="A171" s="135" t="s">
        <v>3902</v>
      </c>
      <c r="B171" s="182" t="s">
        <v>4848</v>
      </c>
      <c r="C171" s="173" t="s">
        <v>4215</v>
      </c>
      <c r="D171" s="172" t="s">
        <v>4216</v>
      </c>
      <c r="E171" s="174" t="s">
        <v>3969</v>
      </c>
      <c r="F171" s="175">
        <v>2</v>
      </c>
      <c r="G171" s="175">
        <v>8.15</v>
      </c>
      <c r="H171" s="175">
        <v>9.8800000000000008</v>
      </c>
      <c r="I171" s="176">
        <f t="shared" si="278"/>
        <v>16.3</v>
      </c>
      <c r="J171" s="210"/>
      <c r="K171" s="210"/>
      <c r="L171" s="210"/>
      <c r="M171" s="210"/>
      <c r="N171" s="210"/>
      <c r="O171" s="214">
        <f t="shared" si="322"/>
        <v>2</v>
      </c>
      <c r="P171" s="215">
        <f t="shared" si="323"/>
        <v>16.3</v>
      </c>
      <c r="Q171" s="215">
        <f t="shared" si="324"/>
        <v>19.760000000000002</v>
      </c>
      <c r="R171" s="98">
        <f t="shared" si="237"/>
        <v>0</v>
      </c>
      <c r="S171" s="99">
        <f>IF($C171="","",'01. PLANILHA DE FISCALIZAÇÂO'!L171)</f>
        <v>0</v>
      </c>
      <c r="T171" s="98">
        <f t="shared" si="279"/>
        <v>0</v>
      </c>
      <c r="U171" s="99">
        <f t="shared" si="280"/>
        <v>0</v>
      </c>
      <c r="V171" s="98">
        <f t="shared" si="281"/>
        <v>16.3</v>
      </c>
      <c r="W171" s="99">
        <f>IF($C171="","",'01. PLANILHA DE FISCALIZAÇÂO'!R171)</f>
        <v>1</v>
      </c>
      <c r="X171" s="98">
        <f t="shared" si="238"/>
        <v>16.3</v>
      </c>
      <c r="Y171" s="99">
        <f t="shared" ref="Y171" si="374">IF($D171="","",X171/$I171)</f>
        <v>1</v>
      </c>
      <c r="Z171" s="98">
        <f t="shared" si="282"/>
        <v>0</v>
      </c>
      <c r="AA171" s="99">
        <f>IF($C171="","",'01. PLANILHA DE FISCALIZAÇÂO'!X171)</f>
        <v>0</v>
      </c>
      <c r="AB171" s="98">
        <f t="shared" si="240"/>
        <v>16.3</v>
      </c>
      <c r="AC171" s="99">
        <f t="shared" si="327"/>
        <v>1</v>
      </c>
      <c r="AD171" s="98">
        <f t="shared" si="283"/>
        <v>0</v>
      </c>
      <c r="AE171" s="99">
        <f>IF($C171="","",'01. PLANILHA DE FISCALIZAÇÂO'!AD171)</f>
        <v>0</v>
      </c>
      <c r="AF171" s="98">
        <f t="shared" si="242"/>
        <v>16.3</v>
      </c>
      <c r="AG171" s="99">
        <f t="shared" si="328"/>
        <v>1</v>
      </c>
      <c r="AH171" s="98">
        <f t="shared" si="284"/>
        <v>0</v>
      </c>
      <c r="AI171" s="99">
        <f>IF($C171="","",'01. PLANILHA DE FISCALIZAÇÂO'!AJ171)</f>
        <v>0</v>
      </c>
      <c r="AJ171" s="98">
        <f t="shared" si="243"/>
        <v>16.3</v>
      </c>
      <c r="AK171" s="99">
        <f t="shared" si="285"/>
        <v>1</v>
      </c>
      <c r="AL171" s="98">
        <f t="shared" si="286"/>
        <v>0</v>
      </c>
      <c r="AM171" s="99">
        <f>IF($C171="","",'01. PLANILHA DE FISCALIZAÇÂO'!AP171)</f>
        <v>0</v>
      </c>
      <c r="AN171" s="98">
        <f t="shared" si="244"/>
        <v>16.3</v>
      </c>
      <c r="AO171" s="99">
        <f t="shared" si="329"/>
        <v>1</v>
      </c>
      <c r="AP171" s="98">
        <f t="shared" si="287"/>
        <v>0</v>
      </c>
      <c r="AQ171" s="99">
        <f>IF($C171="","",'01. PLANILHA DE FISCALIZAÇÂO'!AV171)</f>
        <v>0</v>
      </c>
      <c r="AR171" s="98">
        <f t="shared" si="245"/>
        <v>16.3</v>
      </c>
      <c r="AS171" s="99">
        <f t="shared" si="293"/>
        <v>1</v>
      </c>
    </row>
    <row r="172" spans="1:45" ht="30" customHeight="1">
      <c r="A172" s="135" t="s">
        <v>3902</v>
      </c>
      <c r="B172" s="182" t="s">
        <v>4849</v>
      </c>
      <c r="C172" s="173" t="s">
        <v>4217</v>
      </c>
      <c r="D172" s="172" t="s">
        <v>4218</v>
      </c>
      <c r="E172" s="174" t="s">
        <v>3969</v>
      </c>
      <c r="F172" s="175">
        <v>2</v>
      </c>
      <c r="G172" s="175">
        <v>13.17</v>
      </c>
      <c r="H172" s="175">
        <v>17.239999999999998</v>
      </c>
      <c r="I172" s="176">
        <f t="shared" si="278"/>
        <v>26.34</v>
      </c>
      <c r="J172" s="210"/>
      <c r="K172" s="210"/>
      <c r="L172" s="210"/>
      <c r="M172" s="210"/>
      <c r="N172" s="210"/>
      <c r="O172" s="214">
        <f t="shared" si="322"/>
        <v>2</v>
      </c>
      <c r="P172" s="215">
        <f t="shared" si="323"/>
        <v>26.34</v>
      </c>
      <c r="Q172" s="215">
        <f t="shared" si="324"/>
        <v>34.479999999999997</v>
      </c>
      <c r="R172" s="98">
        <f t="shared" si="237"/>
        <v>0</v>
      </c>
      <c r="S172" s="99">
        <f>IF($C172="","",'01. PLANILHA DE FISCALIZAÇÂO'!L172)</f>
        <v>0</v>
      </c>
      <c r="T172" s="98">
        <f t="shared" si="279"/>
        <v>0</v>
      </c>
      <c r="U172" s="99">
        <f t="shared" si="280"/>
        <v>0</v>
      </c>
      <c r="V172" s="98">
        <f t="shared" si="281"/>
        <v>26.34</v>
      </c>
      <c r="W172" s="99">
        <f>IF($C172="","",'01. PLANILHA DE FISCALIZAÇÂO'!R172)</f>
        <v>1</v>
      </c>
      <c r="X172" s="98">
        <f t="shared" si="238"/>
        <v>26.34</v>
      </c>
      <c r="Y172" s="99">
        <f t="shared" ref="Y172" si="375">IF($D172="","",X172/$I172)</f>
        <v>1</v>
      </c>
      <c r="Z172" s="98">
        <f t="shared" si="282"/>
        <v>0</v>
      </c>
      <c r="AA172" s="99">
        <f>IF($C172="","",'01. PLANILHA DE FISCALIZAÇÂO'!X172)</f>
        <v>0</v>
      </c>
      <c r="AB172" s="98">
        <f t="shared" si="240"/>
        <v>26.34</v>
      </c>
      <c r="AC172" s="99">
        <f t="shared" si="327"/>
        <v>1</v>
      </c>
      <c r="AD172" s="98">
        <f t="shared" si="283"/>
        <v>0</v>
      </c>
      <c r="AE172" s="99">
        <f>IF($C172="","",'01. PLANILHA DE FISCALIZAÇÂO'!AD172)</f>
        <v>0</v>
      </c>
      <c r="AF172" s="98">
        <f t="shared" si="242"/>
        <v>26.34</v>
      </c>
      <c r="AG172" s="99">
        <f t="shared" si="328"/>
        <v>1</v>
      </c>
      <c r="AH172" s="98">
        <f t="shared" si="284"/>
        <v>0</v>
      </c>
      <c r="AI172" s="99">
        <f>IF($C172="","",'01. PLANILHA DE FISCALIZAÇÂO'!AJ172)</f>
        <v>0</v>
      </c>
      <c r="AJ172" s="98">
        <f t="shared" si="243"/>
        <v>26.34</v>
      </c>
      <c r="AK172" s="99">
        <f t="shared" si="285"/>
        <v>1</v>
      </c>
      <c r="AL172" s="98">
        <f t="shared" si="286"/>
        <v>0</v>
      </c>
      <c r="AM172" s="99">
        <f>IF($C172="","",'01. PLANILHA DE FISCALIZAÇÂO'!AP172)</f>
        <v>0</v>
      </c>
      <c r="AN172" s="98">
        <f t="shared" si="244"/>
        <v>26.34</v>
      </c>
      <c r="AO172" s="99">
        <f t="shared" si="329"/>
        <v>1</v>
      </c>
      <c r="AP172" s="98">
        <f t="shared" si="287"/>
        <v>0</v>
      </c>
      <c r="AQ172" s="99">
        <f>IF($C172="","",'01. PLANILHA DE FISCALIZAÇÂO'!AV172)</f>
        <v>0</v>
      </c>
      <c r="AR172" s="98">
        <f t="shared" si="245"/>
        <v>26.34</v>
      </c>
      <c r="AS172" s="99">
        <f t="shared" si="293"/>
        <v>1</v>
      </c>
    </row>
    <row r="173" spans="1:45" ht="30" customHeight="1">
      <c r="A173" s="135" t="s">
        <v>3902</v>
      </c>
      <c r="B173" s="182" t="s">
        <v>4850</v>
      </c>
      <c r="C173" s="173" t="s">
        <v>4219</v>
      </c>
      <c r="D173" s="172" t="s">
        <v>4220</v>
      </c>
      <c r="E173" s="174" t="s">
        <v>3969</v>
      </c>
      <c r="F173" s="175">
        <v>1</v>
      </c>
      <c r="G173" s="175">
        <v>39.18</v>
      </c>
      <c r="H173" s="175">
        <v>55.48</v>
      </c>
      <c r="I173" s="176">
        <f t="shared" si="278"/>
        <v>39.18</v>
      </c>
      <c r="J173" s="210"/>
      <c r="K173" s="210"/>
      <c r="L173" s="210"/>
      <c r="M173" s="210"/>
      <c r="N173" s="210"/>
      <c r="O173" s="214">
        <f t="shared" si="322"/>
        <v>1</v>
      </c>
      <c r="P173" s="215">
        <f t="shared" si="323"/>
        <v>39.18</v>
      </c>
      <c r="Q173" s="215">
        <f t="shared" si="324"/>
        <v>55.48</v>
      </c>
      <c r="R173" s="98">
        <f t="shared" si="237"/>
        <v>0</v>
      </c>
      <c r="S173" s="99">
        <f>IF($C173="","",'01. PLANILHA DE FISCALIZAÇÂO'!L173)</f>
        <v>0</v>
      </c>
      <c r="T173" s="98">
        <f t="shared" si="279"/>
        <v>0</v>
      </c>
      <c r="U173" s="99">
        <f t="shared" si="280"/>
        <v>0</v>
      </c>
      <c r="V173" s="98">
        <f t="shared" si="281"/>
        <v>39.18</v>
      </c>
      <c r="W173" s="99">
        <f>IF($C173="","",'01. PLANILHA DE FISCALIZAÇÂO'!R173)</f>
        <v>1</v>
      </c>
      <c r="X173" s="98">
        <f t="shared" si="238"/>
        <v>39.18</v>
      </c>
      <c r="Y173" s="99">
        <f t="shared" ref="Y173" si="376">IF($D173="","",X173/$I173)</f>
        <v>1</v>
      </c>
      <c r="Z173" s="98">
        <f t="shared" si="282"/>
        <v>0</v>
      </c>
      <c r="AA173" s="99">
        <f>IF($C173="","",'01. PLANILHA DE FISCALIZAÇÂO'!X173)</f>
        <v>0</v>
      </c>
      <c r="AB173" s="98">
        <f t="shared" si="240"/>
        <v>39.18</v>
      </c>
      <c r="AC173" s="99">
        <f t="shared" si="327"/>
        <v>1</v>
      </c>
      <c r="AD173" s="98">
        <f t="shared" si="283"/>
        <v>0</v>
      </c>
      <c r="AE173" s="99">
        <f>IF($C173="","",'01. PLANILHA DE FISCALIZAÇÂO'!AD173)</f>
        <v>0</v>
      </c>
      <c r="AF173" s="98">
        <f t="shared" si="242"/>
        <v>39.18</v>
      </c>
      <c r="AG173" s="99">
        <f t="shared" si="328"/>
        <v>1</v>
      </c>
      <c r="AH173" s="98">
        <f t="shared" si="284"/>
        <v>0</v>
      </c>
      <c r="AI173" s="99">
        <f>IF($C173="","",'01. PLANILHA DE FISCALIZAÇÂO'!AJ173)</f>
        <v>0</v>
      </c>
      <c r="AJ173" s="98">
        <f t="shared" si="243"/>
        <v>39.18</v>
      </c>
      <c r="AK173" s="99">
        <f t="shared" si="285"/>
        <v>1</v>
      </c>
      <c r="AL173" s="98">
        <f t="shared" si="286"/>
        <v>0</v>
      </c>
      <c r="AM173" s="99">
        <f>IF($C173="","",'01. PLANILHA DE FISCALIZAÇÂO'!AP173)</f>
        <v>0</v>
      </c>
      <c r="AN173" s="98">
        <f t="shared" si="244"/>
        <v>39.18</v>
      </c>
      <c r="AO173" s="99">
        <f t="shared" si="329"/>
        <v>1</v>
      </c>
      <c r="AP173" s="98">
        <f t="shared" si="287"/>
        <v>0</v>
      </c>
      <c r="AQ173" s="99">
        <f>IF($C173="","",'01. PLANILHA DE FISCALIZAÇÂO'!AV173)</f>
        <v>0</v>
      </c>
      <c r="AR173" s="98">
        <f t="shared" si="245"/>
        <v>39.18</v>
      </c>
      <c r="AS173" s="99">
        <f t="shared" si="293"/>
        <v>1</v>
      </c>
    </row>
    <row r="174" spans="1:45" ht="30" customHeight="1">
      <c r="A174" s="135" t="s">
        <v>3902</v>
      </c>
      <c r="B174" s="182" t="s">
        <v>4851</v>
      </c>
      <c r="C174" s="173" t="s">
        <v>4221</v>
      </c>
      <c r="D174" s="172" t="s">
        <v>4222</v>
      </c>
      <c r="E174" s="174" t="s">
        <v>3969</v>
      </c>
      <c r="F174" s="175">
        <v>4</v>
      </c>
      <c r="G174" s="175">
        <v>13.27</v>
      </c>
      <c r="H174" s="175">
        <v>16.93</v>
      </c>
      <c r="I174" s="176">
        <f t="shared" si="278"/>
        <v>53.08</v>
      </c>
      <c r="J174" s="210"/>
      <c r="K174" s="210"/>
      <c r="L174" s="210"/>
      <c r="M174" s="210"/>
      <c r="N174" s="210"/>
      <c r="O174" s="214">
        <f t="shared" si="322"/>
        <v>4</v>
      </c>
      <c r="P174" s="215">
        <f t="shared" si="323"/>
        <v>53.08</v>
      </c>
      <c r="Q174" s="215">
        <f t="shared" si="324"/>
        <v>67.72</v>
      </c>
      <c r="R174" s="98">
        <f t="shared" si="237"/>
        <v>0</v>
      </c>
      <c r="S174" s="99">
        <f>IF($C174="","",'01. PLANILHA DE FISCALIZAÇÂO'!L174)</f>
        <v>0</v>
      </c>
      <c r="T174" s="98">
        <f t="shared" si="279"/>
        <v>0</v>
      </c>
      <c r="U174" s="99">
        <f t="shared" si="280"/>
        <v>0</v>
      </c>
      <c r="V174" s="98">
        <f t="shared" si="281"/>
        <v>53.08</v>
      </c>
      <c r="W174" s="99">
        <f>IF($C174="","",'01. PLANILHA DE FISCALIZAÇÂO'!R174)</f>
        <v>1</v>
      </c>
      <c r="X174" s="98">
        <f t="shared" si="238"/>
        <v>53.08</v>
      </c>
      <c r="Y174" s="99">
        <f t="shared" ref="Y174" si="377">IF($D174="","",X174/$I174)</f>
        <v>1</v>
      </c>
      <c r="Z174" s="98">
        <f t="shared" si="282"/>
        <v>0</v>
      </c>
      <c r="AA174" s="99">
        <f>IF($C174="","",'01. PLANILHA DE FISCALIZAÇÂO'!X174)</f>
        <v>0</v>
      </c>
      <c r="AB174" s="98">
        <f t="shared" si="240"/>
        <v>53.08</v>
      </c>
      <c r="AC174" s="99">
        <f t="shared" si="327"/>
        <v>1</v>
      </c>
      <c r="AD174" s="98">
        <f t="shared" si="283"/>
        <v>0</v>
      </c>
      <c r="AE174" s="99">
        <f>IF($C174="","",'01. PLANILHA DE FISCALIZAÇÂO'!AD174)</f>
        <v>0</v>
      </c>
      <c r="AF174" s="98">
        <f t="shared" si="242"/>
        <v>53.08</v>
      </c>
      <c r="AG174" s="99">
        <f t="shared" si="328"/>
        <v>1</v>
      </c>
      <c r="AH174" s="98">
        <f t="shared" si="284"/>
        <v>0</v>
      </c>
      <c r="AI174" s="99">
        <f>IF($C174="","",'01. PLANILHA DE FISCALIZAÇÂO'!AJ174)</f>
        <v>0</v>
      </c>
      <c r="AJ174" s="98">
        <f t="shared" si="243"/>
        <v>53.08</v>
      </c>
      <c r="AK174" s="99">
        <f t="shared" si="285"/>
        <v>1</v>
      </c>
      <c r="AL174" s="98">
        <f t="shared" si="286"/>
        <v>0</v>
      </c>
      <c r="AM174" s="99">
        <f>IF($C174="","",'01. PLANILHA DE FISCALIZAÇÂO'!AP174)</f>
        <v>0</v>
      </c>
      <c r="AN174" s="98">
        <f t="shared" si="244"/>
        <v>53.08</v>
      </c>
      <c r="AO174" s="99">
        <f t="shared" si="329"/>
        <v>1</v>
      </c>
      <c r="AP174" s="98">
        <f t="shared" si="287"/>
        <v>0</v>
      </c>
      <c r="AQ174" s="99">
        <f>IF($C174="","",'01. PLANILHA DE FISCALIZAÇÂO'!AV174)</f>
        <v>0</v>
      </c>
      <c r="AR174" s="98">
        <f t="shared" si="245"/>
        <v>53.08</v>
      </c>
      <c r="AS174" s="99">
        <f t="shared" si="293"/>
        <v>1</v>
      </c>
    </row>
    <row r="175" spans="1:45" ht="30" customHeight="1">
      <c r="A175" s="135" t="s">
        <v>3902</v>
      </c>
      <c r="B175" s="182" t="s">
        <v>4852</v>
      </c>
      <c r="C175" s="173" t="s">
        <v>4223</v>
      </c>
      <c r="D175" s="172" t="s">
        <v>4224</v>
      </c>
      <c r="E175" s="174" t="s">
        <v>3988</v>
      </c>
      <c r="F175" s="175">
        <v>4</v>
      </c>
      <c r="G175" s="175">
        <v>25.65</v>
      </c>
      <c r="H175" s="175">
        <v>35.93</v>
      </c>
      <c r="I175" s="176">
        <f t="shared" si="278"/>
        <v>102.6</v>
      </c>
      <c r="J175" s="210"/>
      <c r="K175" s="210"/>
      <c r="L175" s="210"/>
      <c r="M175" s="210"/>
      <c r="N175" s="210"/>
      <c r="O175" s="214">
        <f t="shared" si="322"/>
        <v>4</v>
      </c>
      <c r="P175" s="215">
        <f t="shared" si="323"/>
        <v>102.6</v>
      </c>
      <c r="Q175" s="215">
        <f t="shared" si="324"/>
        <v>143.72</v>
      </c>
      <c r="R175" s="98">
        <f t="shared" si="237"/>
        <v>0</v>
      </c>
      <c r="S175" s="99">
        <f>IF($C175="","",'01. PLANILHA DE FISCALIZAÇÂO'!L175)</f>
        <v>0</v>
      </c>
      <c r="T175" s="98">
        <f t="shared" si="279"/>
        <v>0</v>
      </c>
      <c r="U175" s="99">
        <f t="shared" si="280"/>
        <v>0</v>
      </c>
      <c r="V175" s="98">
        <f t="shared" si="281"/>
        <v>102.6</v>
      </c>
      <c r="W175" s="99">
        <f>IF($C175="","",'01. PLANILHA DE FISCALIZAÇÂO'!R175)</f>
        <v>1</v>
      </c>
      <c r="X175" s="98">
        <f t="shared" si="238"/>
        <v>102.6</v>
      </c>
      <c r="Y175" s="99">
        <f t="shared" ref="Y175" si="378">IF($D175="","",X175/$I175)</f>
        <v>1</v>
      </c>
      <c r="Z175" s="98">
        <f t="shared" si="282"/>
        <v>0</v>
      </c>
      <c r="AA175" s="99">
        <f>IF($C175="","",'01. PLANILHA DE FISCALIZAÇÂO'!X175)</f>
        <v>0</v>
      </c>
      <c r="AB175" s="98">
        <f t="shared" si="240"/>
        <v>102.6</v>
      </c>
      <c r="AC175" s="99">
        <f t="shared" si="327"/>
        <v>1</v>
      </c>
      <c r="AD175" s="98">
        <f t="shared" si="283"/>
        <v>0</v>
      </c>
      <c r="AE175" s="99">
        <f>IF($C175="","",'01. PLANILHA DE FISCALIZAÇÂO'!AD175)</f>
        <v>0</v>
      </c>
      <c r="AF175" s="98">
        <f t="shared" si="242"/>
        <v>102.6</v>
      </c>
      <c r="AG175" s="99">
        <f t="shared" si="328"/>
        <v>1</v>
      </c>
      <c r="AH175" s="98">
        <f t="shared" si="284"/>
        <v>0</v>
      </c>
      <c r="AI175" s="99">
        <f>IF($C175="","",'01. PLANILHA DE FISCALIZAÇÂO'!AJ175)</f>
        <v>0</v>
      </c>
      <c r="AJ175" s="98">
        <f t="shared" si="243"/>
        <v>102.6</v>
      </c>
      <c r="AK175" s="99">
        <f t="shared" si="285"/>
        <v>1</v>
      </c>
      <c r="AL175" s="98">
        <f t="shared" si="286"/>
        <v>0</v>
      </c>
      <c r="AM175" s="99">
        <f>IF($C175="","",'01. PLANILHA DE FISCALIZAÇÂO'!AP175)</f>
        <v>0</v>
      </c>
      <c r="AN175" s="98">
        <f t="shared" si="244"/>
        <v>102.6</v>
      </c>
      <c r="AO175" s="99">
        <f t="shared" si="329"/>
        <v>1</v>
      </c>
      <c r="AP175" s="98">
        <f t="shared" si="287"/>
        <v>0</v>
      </c>
      <c r="AQ175" s="99">
        <f>IF($C175="","",'01. PLANILHA DE FISCALIZAÇÂO'!AV175)</f>
        <v>0</v>
      </c>
      <c r="AR175" s="98">
        <f t="shared" si="245"/>
        <v>102.6</v>
      </c>
      <c r="AS175" s="99">
        <f t="shared" si="293"/>
        <v>1</v>
      </c>
    </row>
    <row r="176" spans="1:45" ht="30" customHeight="1">
      <c r="A176" s="135" t="s">
        <v>3902</v>
      </c>
      <c r="B176" s="182" t="s">
        <v>4853</v>
      </c>
      <c r="C176" s="173" t="s">
        <v>4225</v>
      </c>
      <c r="D176" s="172" t="s">
        <v>4226</v>
      </c>
      <c r="E176" s="174" t="s">
        <v>3988</v>
      </c>
      <c r="F176" s="175">
        <v>7</v>
      </c>
      <c r="G176" s="175">
        <v>50.47</v>
      </c>
      <c r="H176" s="175">
        <v>72.430000000000007</v>
      </c>
      <c r="I176" s="176">
        <f t="shared" si="278"/>
        <v>353.29</v>
      </c>
      <c r="J176" s="210"/>
      <c r="K176" s="210"/>
      <c r="L176" s="210"/>
      <c r="M176" s="210"/>
      <c r="N176" s="210"/>
      <c r="O176" s="214">
        <f t="shared" si="322"/>
        <v>7</v>
      </c>
      <c r="P176" s="215">
        <f t="shared" si="323"/>
        <v>353.29</v>
      </c>
      <c r="Q176" s="215">
        <f t="shared" si="324"/>
        <v>507.01</v>
      </c>
      <c r="R176" s="98">
        <f t="shared" si="237"/>
        <v>0</v>
      </c>
      <c r="S176" s="99">
        <f>IF($C176="","",'01. PLANILHA DE FISCALIZAÇÂO'!L176)</f>
        <v>0</v>
      </c>
      <c r="T176" s="98">
        <f t="shared" si="279"/>
        <v>0</v>
      </c>
      <c r="U176" s="99">
        <f t="shared" si="280"/>
        <v>0</v>
      </c>
      <c r="V176" s="98">
        <f t="shared" si="281"/>
        <v>353.29</v>
      </c>
      <c r="W176" s="99">
        <f>IF($C176="","",'01. PLANILHA DE FISCALIZAÇÂO'!R176)</f>
        <v>1</v>
      </c>
      <c r="X176" s="98">
        <f t="shared" si="238"/>
        <v>353.29</v>
      </c>
      <c r="Y176" s="99">
        <f t="shared" ref="Y176" si="379">IF($D176="","",X176/$I176)</f>
        <v>1</v>
      </c>
      <c r="Z176" s="98">
        <f t="shared" si="282"/>
        <v>0</v>
      </c>
      <c r="AA176" s="99">
        <f>IF($C176="","",'01. PLANILHA DE FISCALIZAÇÂO'!X176)</f>
        <v>0</v>
      </c>
      <c r="AB176" s="98">
        <f t="shared" si="240"/>
        <v>353.29</v>
      </c>
      <c r="AC176" s="99">
        <f t="shared" si="327"/>
        <v>1</v>
      </c>
      <c r="AD176" s="98">
        <f t="shared" si="283"/>
        <v>0</v>
      </c>
      <c r="AE176" s="99">
        <f>IF($C176="","",'01. PLANILHA DE FISCALIZAÇÂO'!AD176)</f>
        <v>0</v>
      </c>
      <c r="AF176" s="98">
        <f t="shared" si="242"/>
        <v>353.29</v>
      </c>
      <c r="AG176" s="99">
        <f t="shared" si="328"/>
        <v>1</v>
      </c>
      <c r="AH176" s="98">
        <f t="shared" si="284"/>
        <v>0</v>
      </c>
      <c r="AI176" s="99">
        <f>IF($C176="","",'01. PLANILHA DE FISCALIZAÇÂO'!AJ176)</f>
        <v>0</v>
      </c>
      <c r="AJ176" s="98">
        <f t="shared" si="243"/>
        <v>353.29</v>
      </c>
      <c r="AK176" s="99">
        <f t="shared" si="285"/>
        <v>1</v>
      </c>
      <c r="AL176" s="98">
        <f t="shared" si="286"/>
        <v>0</v>
      </c>
      <c r="AM176" s="99">
        <f>IF($C176="","",'01. PLANILHA DE FISCALIZAÇÂO'!AP176)</f>
        <v>0</v>
      </c>
      <c r="AN176" s="98">
        <f t="shared" si="244"/>
        <v>353.29</v>
      </c>
      <c r="AO176" s="99">
        <f t="shared" si="329"/>
        <v>1</v>
      </c>
      <c r="AP176" s="98">
        <f t="shared" si="287"/>
        <v>0</v>
      </c>
      <c r="AQ176" s="99">
        <f>IF($C176="","",'01. PLANILHA DE FISCALIZAÇÂO'!AV176)</f>
        <v>0</v>
      </c>
      <c r="AR176" s="98">
        <f t="shared" si="245"/>
        <v>353.29</v>
      </c>
      <c r="AS176" s="99">
        <f t="shared" si="293"/>
        <v>1</v>
      </c>
    </row>
    <row r="177" spans="1:45" ht="30" customHeight="1">
      <c r="A177" s="135" t="s">
        <v>3902</v>
      </c>
      <c r="B177" s="182" t="s">
        <v>4854</v>
      </c>
      <c r="C177" s="173" t="s">
        <v>4227</v>
      </c>
      <c r="D177" s="172" t="s">
        <v>4228</v>
      </c>
      <c r="E177" s="174" t="s">
        <v>3969</v>
      </c>
      <c r="F177" s="175">
        <v>1</v>
      </c>
      <c r="G177" s="175">
        <v>47.55</v>
      </c>
      <c r="H177" s="175">
        <v>69.11</v>
      </c>
      <c r="I177" s="176">
        <f t="shared" si="278"/>
        <v>47.55</v>
      </c>
      <c r="J177" s="210"/>
      <c r="K177" s="210"/>
      <c r="L177" s="210"/>
      <c r="M177" s="210"/>
      <c r="N177" s="210"/>
      <c r="O177" s="214">
        <f t="shared" si="322"/>
        <v>1</v>
      </c>
      <c r="P177" s="215">
        <f t="shared" si="323"/>
        <v>47.55</v>
      </c>
      <c r="Q177" s="215">
        <f t="shared" si="324"/>
        <v>69.11</v>
      </c>
      <c r="R177" s="98">
        <f t="shared" si="237"/>
        <v>0</v>
      </c>
      <c r="S177" s="99">
        <f>IF($C177="","",'01. PLANILHA DE FISCALIZAÇÂO'!L177)</f>
        <v>0</v>
      </c>
      <c r="T177" s="98">
        <f t="shared" si="279"/>
        <v>0</v>
      </c>
      <c r="U177" s="99">
        <f t="shared" si="280"/>
        <v>0</v>
      </c>
      <c r="V177" s="98">
        <f t="shared" si="281"/>
        <v>47.55</v>
      </c>
      <c r="W177" s="99">
        <f>IF($C177="","",'01. PLANILHA DE FISCALIZAÇÂO'!R177)</f>
        <v>1</v>
      </c>
      <c r="X177" s="98">
        <f t="shared" si="238"/>
        <v>47.55</v>
      </c>
      <c r="Y177" s="99">
        <f t="shared" ref="Y177" si="380">IF($D177="","",X177/$I177)</f>
        <v>1</v>
      </c>
      <c r="Z177" s="98">
        <f t="shared" si="282"/>
        <v>0</v>
      </c>
      <c r="AA177" s="99">
        <f>IF($C177="","",'01. PLANILHA DE FISCALIZAÇÂO'!X177)</f>
        <v>0</v>
      </c>
      <c r="AB177" s="98">
        <f t="shared" si="240"/>
        <v>47.55</v>
      </c>
      <c r="AC177" s="99">
        <f t="shared" si="327"/>
        <v>1</v>
      </c>
      <c r="AD177" s="98">
        <f t="shared" si="283"/>
        <v>0</v>
      </c>
      <c r="AE177" s="99">
        <f>IF($C177="","",'01. PLANILHA DE FISCALIZAÇÂO'!AD177)</f>
        <v>0</v>
      </c>
      <c r="AF177" s="98">
        <f t="shared" si="242"/>
        <v>47.55</v>
      </c>
      <c r="AG177" s="99">
        <f t="shared" si="328"/>
        <v>1</v>
      </c>
      <c r="AH177" s="98">
        <f t="shared" si="284"/>
        <v>0</v>
      </c>
      <c r="AI177" s="99">
        <f>IF($C177="","",'01. PLANILHA DE FISCALIZAÇÂO'!AJ177)</f>
        <v>0</v>
      </c>
      <c r="AJ177" s="98">
        <f t="shared" si="243"/>
        <v>47.55</v>
      </c>
      <c r="AK177" s="99">
        <f t="shared" si="285"/>
        <v>1</v>
      </c>
      <c r="AL177" s="98">
        <f t="shared" si="286"/>
        <v>0</v>
      </c>
      <c r="AM177" s="99">
        <f>IF($C177="","",'01. PLANILHA DE FISCALIZAÇÂO'!AP177)</f>
        <v>0</v>
      </c>
      <c r="AN177" s="98">
        <f t="shared" si="244"/>
        <v>47.55</v>
      </c>
      <c r="AO177" s="99">
        <f t="shared" si="329"/>
        <v>1</v>
      </c>
      <c r="AP177" s="98">
        <f t="shared" si="287"/>
        <v>0</v>
      </c>
      <c r="AQ177" s="99">
        <f>IF($C177="","",'01. PLANILHA DE FISCALIZAÇÂO'!AV177)</f>
        <v>0</v>
      </c>
      <c r="AR177" s="98">
        <f t="shared" si="245"/>
        <v>47.55</v>
      </c>
      <c r="AS177" s="99">
        <f t="shared" si="293"/>
        <v>1</v>
      </c>
    </row>
    <row r="178" spans="1:45" ht="30" customHeight="1">
      <c r="A178" s="135" t="s">
        <v>3902</v>
      </c>
      <c r="B178" s="182" t="s">
        <v>4855</v>
      </c>
      <c r="C178" s="173" t="s">
        <v>4229</v>
      </c>
      <c r="D178" s="172" t="s">
        <v>4230</v>
      </c>
      <c r="E178" s="174" t="s">
        <v>3988</v>
      </c>
      <c r="F178" s="175">
        <v>6</v>
      </c>
      <c r="G178" s="175">
        <v>18.71</v>
      </c>
      <c r="H178" s="175">
        <v>25.53</v>
      </c>
      <c r="I178" s="176">
        <f t="shared" si="278"/>
        <v>112.26</v>
      </c>
      <c r="J178" s="210"/>
      <c r="K178" s="210"/>
      <c r="L178" s="210"/>
      <c r="M178" s="210"/>
      <c r="N178" s="210"/>
      <c r="O178" s="214">
        <f t="shared" si="322"/>
        <v>6</v>
      </c>
      <c r="P178" s="215">
        <f t="shared" si="323"/>
        <v>112.26</v>
      </c>
      <c r="Q178" s="215">
        <f t="shared" si="324"/>
        <v>153.18</v>
      </c>
      <c r="R178" s="98">
        <f t="shared" si="237"/>
        <v>0</v>
      </c>
      <c r="S178" s="99">
        <f>IF($C178="","",'01. PLANILHA DE FISCALIZAÇÂO'!L178)</f>
        <v>0</v>
      </c>
      <c r="T178" s="98">
        <f t="shared" si="279"/>
        <v>0</v>
      </c>
      <c r="U178" s="99">
        <f t="shared" si="280"/>
        <v>0</v>
      </c>
      <c r="V178" s="98">
        <f t="shared" si="281"/>
        <v>112.26</v>
      </c>
      <c r="W178" s="99">
        <f>IF($C178="","",'01. PLANILHA DE FISCALIZAÇÂO'!R178)</f>
        <v>1</v>
      </c>
      <c r="X178" s="98">
        <f t="shared" si="238"/>
        <v>112.26</v>
      </c>
      <c r="Y178" s="99">
        <f t="shared" ref="Y178" si="381">IF($D178="","",X178/$I178)</f>
        <v>1</v>
      </c>
      <c r="Z178" s="98">
        <f t="shared" si="282"/>
        <v>0</v>
      </c>
      <c r="AA178" s="99">
        <f>IF($C178="","",'01. PLANILHA DE FISCALIZAÇÂO'!X178)</f>
        <v>0</v>
      </c>
      <c r="AB178" s="98">
        <f t="shared" si="240"/>
        <v>112.26</v>
      </c>
      <c r="AC178" s="99">
        <f t="shared" si="327"/>
        <v>1</v>
      </c>
      <c r="AD178" s="98">
        <f t="shared" si="283"/>
        <v>0</v>
      </c>
      <c r="AE178" s="99">
        <f>IF($C178="","",'01. PLANILHA DE FISCALIZAÇÂO'!AD178)</f>
        <v>0</v>
      </c>
      <c r="AF178" s="98">
        <f t="shared" si="242"/>
        <v>112.26</v>
      </c>
      <c r="AG178" s="99">
        <f t="shared" si="328"/>
        <v>1</v>
      </c>
      <c r="AH178" s="98">
        <f t="shared" si="284"/>
        <v>0</v>
      </c>
      <c r="AI178" s="99">
        <f>IF($C178="","",'01. PLANILHA DE FISCALIZAÇÂO'!AJ178)</f>
        <v>0</v>
      </c>
      <c r="AJ178" s="98">
        <f t="shared" si="243"/>
        <v>112.26</v>
      </c>
      <c r="AK178" s="99">
        <f t="shared" si="285"/>
        <v>1</v>
      </c>
      <c r="AL178" s="98">
        <f t="shared" si="286"/>
        <v>0</v>
      </c>
      <c r="AM178" s="99">
        <f>IF($C178="","",'01. PLANILHA DE FISCALIZAÇÂO'!AP178)</f>
        <v>0</v>
      </c>
      <c r="AN178" s="98">
        <f t="shared" si="244"/>
        <v>112.26</v>
      </c>
      <c r="AO178" s="99">
        <f t="shared" si="329"/>
        <v>1</v>
      </c>
      <c r="AP178" s="98">
        <f t="shared" si="287"/>
        <v>0</v>
      </c>
      <c r="AQ178" s="99">
        <f>IF($C178="","",'01. PLANILHA DE FISCALIZAÇÂO'!AV178)</f>
        <v>0</v>
      </c>
      <c r="AR178" s="98">
        <f t="shared" si="245"/>
        <v>112.26</v>
      </c>
      <c r="AS178" s="99">
        <f t="shared" si="293"/>
        <v>1</v>
      </c>
    </row>
    <row r="179" spans="1:45" ht="30" customHeight="1">
      <c r="A179" s="135" t="s">
        <v>3902</v>
      </c>
      <c r="B179" s="182" t="s">
        <v>4856</v>
      </c>
      <c r="C179" s="173" t="s">
        <v>4231</v>
      </c>
      <c r="D179" s="172" t="s">
        <v>4232</v>
      </c>
      <c r="E179" s="174" t="s">
        <v>3988</v>
      </c>
      <c r="F179" s="175">
        <v>8</v>
      </c>
      <c r="G179" s="175">
        <v>21.31</v>
      </c>
      <c r="H179" s="175">
        <v>29.41</v>
      </c>
      <c r="I179" s="176">
        <f t="shared" si="278"/>
        <v>170.48</v>
      </c>
      <c r="J179" s="210"/>
      <c r="K179" s="210"/>
      <c r="L179" s="210"/>
      <c r="M179" s="210"/>
      <c r="N179" s="210"/>
      <c r="O179" s="214">
        <f t="shared" si="322"/>
        <v>8</v>
      </c>
      <c r="P179" s="215">
        <f t="shared" si="323"/>
        <v>170.48</v>
      </c>
      <c r="Q179" s="215">
        <f t="shared" si="324"/>
        <v>235.28</v>
      </c>
      <c r="R179" s="98">
        <f t="shared" si="237"/>
        <v>0</v>
      </c>
      <c r="S179" s="99">
        <f>IF($C179="","",'01. PLANILHA DE FISCALIZAÇÂO'!L179)</f>
        <v>0</v>
      </c>
      <c r="T179" s="98">
        <f t="shared" si="279"/>
        <v>0</v>
      </c>
      <c r="U179" s="99">
        <f t="shared" si="280"/>
        <v>0</v>
      </c>
      <c r="V179" s="98">
        <f t="shared" si="281"/>
        <v>170.48</v>
      </c>
      <c r="W179" s="99">
        <f>IF($C179="","",'01. PLANILHA DE FISCALIZAÇÂO'!R179)</f>
        <v>1</v>
      </c>
      <c r="X179" s="98">
        <f t="shared" si="238"/>
        <v>170.48</v>
      </c>
      <c r="Y179" s="99">
        <f t="shared" ref="Y179" si="382">IF($D179="","",X179/$I179)</f>
        <v>1</v>
      </c>
      <c r="Z179" s="98">
        <f t="shared" si="282"/>
        <v>0</v>
      </c>
      <c r="AA179" s="99">
        <f>IF($C179="","",'01. PLANILHA DE FISCALIZAÇÂO'!X179)</f>
        <v>0</v>
      </c>
      <c r="AB179" s="98">
        <f t="shared" si="240"/>
        <v>170.48</v>
      </c>
      <c r="AC179" s="99">
        <f t="shared" si="327"/>
        <v>1</v>
      </c>
      <c r="AD179" s="98">
        <f t="shared" si="283"/>
        <v>0</v>
      </c>
      <c r="AE179" s="99">
        <f>IF($C179="","",'01. PLANILHA DE FISCALIZAÇÂO'!AD179)</f>
        <v>0</v>
      </c>
      <c r="AF179" s="98">
        <f t="shared" si="242"/>
        <v>170.48</v>
      </c>
      <c r="AG179" s="99">
        <f t="shared" si="328"/>
        <v>1</v>
      </c>
      <c r="AH179" s="98">
        <f t="shared" si="284"/>
        <v>0</v>
      </c>
      <c r="AI179" s="99">
        <f>IF($C179="","",'01. PLANILHA DE FISCALIZAÇÂO'!AJ179)</f>
        <v>0</v>
      </c>
      <c r="AJ179" s="98">
        <f t="shared" si="243"/>
        <v>170.48</v>
      </c>
      <c r="AK179" s="99">
        <f t="shared" si="285"/>
        <v>1</v>
      </c>
      <c r="AL179" s="98">
        <f t="shared" si="286"/>
        <v>0</v>
      </c>
      <c r="AM179" s="99">
        <f>IF($C179="","",'01. PLANILHA DE FISCALIZAÇÂO'!AP179)</f>
        <v>0</v>
      </c>
      <c r="AN179" s="98">
        <f t="shared" si="244"/>
        <v>170.48</v>
      </c>
      <c r="AO179" s="99">
        <f t="shared" si="329"/>
        <v>1</v>
      </c>
      <c r="AP179" s="98">
        <f t="shared" si="287"/>
        <v>0</v>
      </c>
      <c r="AQ179" s="99">
        <f>IF($C179="","",'01. PLANILHA DE FISCALIZAÇÂO'!AV179)</f>
        <v>0</v>
      </c>
      <c r="AR179" s="98">
        <f t="shared" si="245"/>
        <v>170.48</v>
      </c>
      <c r="AS179" s="99">
        <f t="shared" si="293"/>
        <v>1</v>
      </c>
    </row>
    <row r="180" spans="1:45" ht="30" customHeight="1">
      <c r="A180" s="135" t="s">
        <v>3902</v>
      </c>
      <c r="B180" s="182" t="s">
        <v>4857</v>
      </c>
      <c r="C180" s="173" t="s">
        <v>4183</v>
      </c>
      <c r="D180" s="172" t="s">
        <v>4184</v>
      </c>
      <c r="E180" s="174" t="s">
        <v>3988</v>
      </c>
      <c r="F180" s="175">
        <v>4</v>
      </c>
      <c r="G180" s="175">
        <v>44.43</v>
      </c>
      <c r="H180" s="175">
        <v>61.8</v>
      </c>
      <c r="I180" s="176">
        <f t="shared" si="278"/>
        <v>177.72</v>
      </c>
      <c r="J180" s="210"/>
      <c r="K180" s="210"/>
      <c r="L180" s="210"/>
      <c r="M180" s="210"/>
      <c r="N180" s="210"/>
      <c r="O180" s="214">
        <f t="shared" si="322"/>
        <v>4</v>
      </c>
      <c r="P180" s="215">
        <f t="shared" si="323"/>
        <v>177.72</v>
      </c>
      <c r="Q180" s="215">
        <f t="shared" si="324"/>
        <v>247.2</v>
      </c>
      <c r="R180" s="98">
        <f t="shared" si="237"/>
        <v>0</v>
      </c>
      <c r="S180" s="99">
        <f>IF($C180="","",'01. PLANILHA DE FISCALIZAÇÂO'!L180)</f>
        <v>0</v>
      </c>
      <c r="T180" s="98">
        <f t="shared" si="279"/>
        <v>0</v>
      </c>
      <c r="U180" s="99">
        <f t="shared" si="280"/>
        <v>0</v>
      </c>
      <c r="V180" s="98">
        <f t="shared" si="281"/>
        <v>177.72</v>
      </c>
      <c r="W180" s="99">
        <f>IF($C180="","",'01. PLANILHA DE FISCALIZAÇÂO'!R180)</f>
        <v>1</v>
      </c>
      <c r="X180" s="98">
        <f t="shared" si="238"/>
        <v>177.72</v>
      </c>
      <c r="Y180" s="99">
        <f t="shared" ref="Y180" si="383">IF($D180="","",X180/$I180)</f>
        <v>1</v>
      </c>
      <c r="Z180" s="98">
        <f t="shared" si="282"/>
        <v>0</v>
      </c>
      <c r="AA180" s="99">
        <f>IF($C180="","",'01. PLANILHA DE FISCALIZAÇÂO'!X180)</f>
        <v>0</v>
      </c>
      <c r="AB180" s="98">
        <f t="shared" si="240"/>
        <v>177.72</v>
      </c>
      <c r="AC180" s="99">
        <f t="shared" si="327"/>
        <v>1</v>
      </c>
      <c r="AD180" s="98">
        <f t="shared" si="283"/>
        <v>0</v>
      </c>
      <c r="AE180" s="99">
        <f>IF($C180="","",'01. PLANILHA DE FISCALIZAÇÂO'!AD180)</f>
        <v>0</v>
      </c>
      <c r="AF180" s="98">
        <f t="shared" si="242"/>
        <v>177.72</v>
      </c>
      <c r="AG180" s="99">
        <f t="shared" si="328"/>
        <v>1</v>
      </c>
      <c r="AH180" s="98">
        <f t="shared" si="284"/>
        <v>0</v>
      </c>
      <c r="AI180" s="99">
        <f>IF($C180="","",'01. PLANILHA DE FISCALIZAÇÂO'!AJ180)</f>
        <v>0</v>
      </c>
      <c r="AJ180" s="98">
        <f t="shared" si="243"/>
        <v>177.72</v>
      </c>
      <c r="AK180" s="99">
        <f t="shared" si="285"/>
        <v>1</v>
      </c>
      <c r="AL180" s="98">
        <f t="shared" si="286"/>
        <v>0</v>
      </c>
      <c r="AM180" s="99">
        <f>IF($C180="","",'01. PLANILHA DE FISCALIZAÇÂO'!AP180)</f>
        <v>0</v>
      </c>
      <c r="AN180" s="98">
        <f t="shared" si="244"/>
        <v>177.72</v>
      </c>
      <c r="AO180" s="99">
        <f t="shared" si="329"/>
        <v>1</v>
      </c>
      <c r="AP180" s="98">
        <f t="shared" si="287"/>
        <v>0</v>
      </c>
      <c r="AQ180" s="99">
        <f>IF($C180="","",'01. PLANILHA DE FISCALIZAÇÂO'!AV180)</f>
        <v>0</v>
      </c>
      <c r="AR180" s="98">
        <f t="shared" si="245"/>
        <v>177.72</v>
      </c>
      <c r="AS180" s="99">
        <f t="shared" si="293"/>
        <v>1</v>
      </c>
    </row>
    <row r="181" spans="1:45" ht="30" customHeight="1">
      <c r="A181" s="135" t="s">
        <v>3902</v>
      </c>
      <c r="B181" s="182" t="s">
        <v>4858</v>
      </c>
      <c r="C181" s="173" t="s">
        <v>4185</v>
      </c>
      <c r="D181" s="172" t="s">
        <v>4186</v>
      </c>
      <c r="E181" s="174" t="s">
        <v>3988</v>
      </c>
      <c r="F181" s="175">
        <v>17</v>
      </c>
      <c r="G181" s="175">
        <v>52.13</v>
      </c>
      <c r="H181" s="175">
        <v>71.709999999999994</v>
      </c>
      <c r="I181" s="176">
        <f t="shared" si="278"/>
        <v>886.21</v>
      </c>
      <c r="J181" s="210"/>
      <c r="K181" s="210"/>
      <c r="L181" s="210"/>
      <c r="M181" s="210"/>
      <c r="N181" s="210"/>
      <c r="O181" s="214">
        <f t="shared" si="322"/>
        <v>17</v>
      </c>
      <c r="P181" s="215">
        <f t="shared" si="323"/>
        <v>886.21</v>
      </c>
      <c r="Q181" s="215">
        <f t="shared" si="324"/>
        <v>1219.07</v>
      </c>
      <c r="R181" s="98">
        <f t="shared" si="237"/>
        <v>0</v>
      </c>
      <c r="S181" s="99">
        <f>IF($C181="","",'01. PLANILHA DE FISCALIZAÇÂO'!L181)</f>
        <v>0</v>
      </c>
      <c r="T181" s="98">
        <f t="shared" si="279"/>
        <v>0</v>
      </c>
      <c r="U181" s="99">
        <f t="shared" si="280"/>
        <v>0</v>
      </c>
      <c r="V181" s="98">
        <f t="shared" si="281"/>
        <v>886.21</v>
      </c>
      <c r="W181" s="99">
        <f>IF($C181="","",'01. PLANILHA DE FISCALIZAÇÂO'!R181)</f>
        <v>1</v>
      </c>
      <c r="X181" s="98">
        <f t="shared" si="238"/>
        <v>886.21</v>
      </c>
      <c r="Y181" s="99">
        <f t="shared" ref="Y181" si="384">IF($D181="","",X181/$I181)</f>
        <v>1</v>
      </c>
      <c r="Z181" s="98">
        <f t="shared" si="282"/>
        <v>0</v>
      </c>
      <c r="AA181" s="99">
        <f>IF($C181="","",'01. PLANILHA DE FISCALIZAÇÂO'!X181)</f>
        <v>0</v>
      </c>
      <c r="AB181" s="98">
        <f t="shared" si="240"/>
        <v>886.21</v>
      </c>
      <c r="AC181" s="99">
        <f t="shared" si="327"/>
        <v>1</v>
      </c>
      <c r="AD181" s="98">
        <f t="shared" si="283"/>
        <v>0</v>
      </c>
      <c r="AE181" s="99">
        <f>IF($C181="","",'01. PLANILHA DE FISCALIZAÇÂO'!AD181)</f>
        <v>0</v>
      </c>
      <c r="AF181" s="98">
        <f t="shared" si="242"/>
        <v>886.21</v>
      </c>
      <c r="AG181" s="99">
        <f t="shared" si="328"/>
        <v>1</v>
      </c>
      <c r="AH181" s="98">
        <f t="shared" si="284"/>
        <v>0</v>
      </c>
      <c r="AI181" s="99">
        <f>IF($C181="","",'01. PLANILHA DE FISCALIZAÇÂO'!AJ181)</f>
        <v>0</v>
      </c>
      <c r="AJ181" s="98">
        <f t="shared" si="243"/>
        <v>886.21</v>
      </c>
      <c r="AK181" s="99">
        <f t="shared" si="285"/>
        <v>1</v>
      </c>
      <c r="AL181" s="98">
        <f t="shared" si="286"/>
        <v>0</v>
      </c>
      <c r="AM181" s="99">
        <f>IF($C181="","",'01. PLANILHA DE FISCALIZAÇÂO'!AP181)</f>
        <v>0</v>
      </c>
      <c r="AN181" s="98">
        <f t="shared" si="244"/>
        <v>886.21</v>
      </c>
      <c r="AO181" s="99">
        <f t="shared" si="329"/>
        <v>1</v>
      </c>
      <c r="AP181" s="98">
        <f t="shared" si="287"/>
        <v>0</v>
      </c>
      <c r="AQ181" s="99">
        <f>IF($C181="","",'01. PLANILHA DE FISCALIZAÇÂO'!AV181)</f>
        <v>0</v>
      </c>
      <c r="AR181" s="98">
        <f t="shared" si="245"/>
        <v>886.21</v>
      </c>
      <c r="AS181" s="99">
        <f t="shared" si="293"/>
        <v>1</v>
      </c>
    </row>
    <row r="182" spans="1:45" ht="30" customHeight="1">
      <c r="A182" s="135"/>
      <c r="B182" s="181" t="s">
        <v>4859</v>
      </c>
      <c r="C182" s="178" t="s">
        <v>4860</v>
      </c>
      <c r="D182" s="179"/>
      <c r="E182" s="179"/>
      <c r="F182" s="179"/>
      <c r="G182" s="179"/>
      <c r="H182" s="179"/>
      <c r="I182" s="177">
        <f>SUM(I183:I228)</f>
        <v>25482.75</v>
      </c>
      <c r="J182" s="211"/>
      <c r="K182" s="211"/>
      <c r="L182" s="211"/>
      <c r="M182" s="211"/>
      <c r="N182" s="211"/>
      <c r="O182" s="211"/>
      <c r="P182" s="211"/>
      <c r="Q182" s="212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</row>
    <row r="183" spans="1:45" ht="30" customHeight="1">
      <c r="A183" s="135" t="s">
        <v>3917</v>
      </c>
      <c r="B183" s="182" t="s">
        <v>4861</v>
      </c>
      <c r="C183" s="173" t="s">
        <v>4233</v>
      </c>
      <c r="D183" s="172" t="s">
        <v>4234</v>
      </c>
      <c r="E183" s="174" t="s">
        <v>3937</v>
      </c>
      <c r="F183" s="175">
        <v>27.6</v>
      </c>
      <c r="G183" s="175">
        <v>22.03</v>
      </c>
      <c r="H183" s="175">
        <v>26.83</v>
      </c>
      <c r="I183" s="176">
        <f t="shared" si="278"/>
        <v>608.02</v>
      </c>
      <c r="J183" s="210"/>
      <c r="K183" s="210"/>
      <c r="L183" s="210"/>
      <c r="M183" s="210"/>
      <c r="N183" s="210"/>
      <c r="O183" s="214">
        <f t="shared" ref="O183:O228" si="385">IF($E183="","",SUM(F183,J183,L183))</f>
        <v>27.6</v>
      </c>
      <c r="P183" s="215">
        <f t="shared" ref="P183:P228" si="386">IF($E183="","",TRUNC($G183*O183,2))</f>
        <v>608.02</v>
      </c>
      <c r="Q183" s="215">
        <f t="shared" ref="Q183:Q228" si="387">IF($E183="","",TRUNC($H183*O183,2))</f>
        <v>740.5</v>
      </c>
      <c r="R183" s="98">
        <f t="shared" si="237"/>
        <v>66.089130434782604</v>
      </c>
      <c r="S183" s="99">
        <f>IF($C183="","",'01. PLANILHA DE FISCALIZAÇÂO'!L183)</f>
        <v>0.10869565217391304</v>
      </c>
      <c r="T183" s="98">
        <f t="shared" si="279"/>
        <v>66.089130434782604</v>
      </c>
      <c r="U183" s="99">
        <f t="shared" si="280"/>
        <v>0.10869565217391304</v>
      </c>
      <c r="V183" s="98">
        <f t="shared" si="281"/>
        <v>440.59420289855069</v>
      </c>
      <c r="W183" s="99">
        <f>IF($C183="","",'01. PLANILHA DE FISCALIZAÇÂO'!R183)</f>
        <v>0.72463768115942029</v>
      </c>
      <c r="X183" s="98">
        <f t="shared" si="238"/>
        <v>506.68333333333328</v>
      </c>
      <c r="Y183" s="99">
        <f t="shared" ref="Y183:Y216" si="388">IF($D183="","",X183/$I183)</f>
        <v>0.83333333333333326</v>
      </c>
      <c r="Z183" s="98">
        <f t="shared" si="282"/>
        <v>0</v>
      </c>
      <c r="AA183" s="99">
        <f>IF($C183="","",'01. PLANILHA DE FISCALIZAÇÂO'!X183)</f>
        <v>0</v>
      </c>
      <c r="AB183" s="98">
        <f t="shared" si="240"/>
        <v>506.68333333333328</v>
      </c>
      <c r="AC183" s="99">
        <f t="shared" si="327"/>
        <v>0.83333333333333326</v>
      </c>
      <c r="AD183" s="98">
        <f t="shared" si="283"/>
        <v>0</v>
      </c>
      <c r="AE183" s="99">
        <f>IF($C183="","",'01. PLANILHA DE FISCALIZAÇÂO'!AD183)</f>
        <v>0</v>
      </c>
      <c r="AF183" s="98">
        <f t="shared" si="242"/>
        <v>506.68333333333328</v>
      </c>
      <c r="AG183" s="99">
        <f t="shared" si="328"/>
        <v>0.83333333333333326</v>
      </c>
      <c r="AH183" s="98">
        <f t="shared" si="284"/>
        <v>0</v>
      </c>
      <c r="AI183" s="99">
        <f>IF($C183="","",'01. PLANILHA DE FISCALIZAÇÂO'!AJ183)</f>
        <v>0</v>
      </c>
      <c r="AJ183" s="98">
        <f t="shared" si="243"/>
        <v>506.68333333333328</v>
      </c>
      <c r="AK183" s="99">
        <f t="shared" si="285"/>
        <v>0.83333333333333326</v>
      </c>
      <c r="AL183" s="98">
        <f t="shared" si="286"/>
        <v>0</v>
      </c>
      <c r="AM183" s="99">
        <f>IF($C183="","",'01. PLANILHA DE FISCALIZAÇÂO'!AP183)</f>
        <v>0</v>
      </c>
      <c r="AN183" s="98">
        <f t="shared" si="244"/>
        <v>506.68333333333328</v>
      </c>
      <c r="AO183" s="99">
        <f t="shared" si="329"/>
        <v>0.83333333333333326</v>
      </c>
      <c r="AP183" s="98">
        <f t="shared" si="287"/>
        <v>0</v>
      </c>
      <c r="AQ183" s="99">
        <f>IF($C183="","",'01. PLANILHA DE FISCALIZAÇÂO'!AV183)</f>
        <v>0</v>
      </c>
      <c r="AR183" s="98">
        <f t="shared" si="245"/>
        <v>506.68333333333328</v>
      </c>
      <c r="AS183" s="99">
        <f t="shared" si="293"/>
        <v>0.83333333333333326</v>
      </c>
    </row>
    <row r="184" spans="1:45" ht="30" customHeight="1">
      <c r="A184" s="135" t="s">
        <v>3917</v>
      </c>
      <c r="B184" s="182" t="s">
        <v>4862</v>
      </c>
      <c r="C184" s="173" t="s">
        <v>4235</v>
      </c>
      <c r="D184" s="172" t="s">
        <v>4236</v>
      </c>
      <c r="E184" s="174" t="s">
        <v>3937</v>
      </c>
      <c r="F184" s="175">
        <v>34.5</v>
      </c>
      <c r="G184" s="175">
        <v>27.1</v>
      </c>
      <c r="H184" s="175">
        <v>33.92</v>
      </c>
      <c r="I184" s="176">
        <f t="shared" ref="I184:I216" si="389">TRUNC(F184*G184,2)</f>
        <v>934.95</v>
      </c>
      <c r="J184" s="210"/>
      <c r="K184" s="210"/>
      <c r="L184" s="210"/>
      <c r="M184" s="210"/>
      <c r="N184" s="210"/>
      <c r="O184" s="214">
        <f t="shared" si="385"/>
        <v>34.5</v>
      </c>
      <c r="P184" s="215">
        <f t="shared" si="386"/>
        <v>934.95</v>
      </c>
      <c r="Q184" s="215">
        <f t="shared" si="387"/>
        <v>1170.24</v>
      </c>
      <c r="R184" s="98">
        <f t="shared" ref="R184:R216" si="390">IF($C184="","",$I184*S184)</f>
        <v>0</v>
      </c>
      <c r="S184" s="99">
        <f>IF($C184="","",'01. PLANILHA DE FISCALIZAÇÂO'!L184)</f>
        <v>0</v>
      </c>
      <c r="T184" s="98">
        <f t="shared" ref="T184:T216" si="391">IF($C184="","",SUM(R184))</f>
        <v>0</v>
      </c>
      <c r="U184" s="99">
        <f t="shared" ref="U184:U216" si="392">IF($D184="","",T184/$I184)</f>
        <v>0</v>
      </c>
      <c r="V184" s="98">
        <f t="shared" ref="V184:V216" si="393">IF($C184="","",$I184*W184)</f>
        <v>813</v>
      </c>
      <c r="W184" s="99">
        <f>IF($C184="","",'01. PLANILHA DE FISCALIZAÇÂO'!R184)</f>
        <v>0.86956521739130432</v>
      </c>
      <c r="X184" s="98">
        <f t="shared" ref="X184:X216" si="394">IF($C184="","",SUM(V184+T184))</f>
        <v>813</v>
      </c>
      <c r="Y184" s="99">
        <f t="shared" si="388"/>
        <v>0.86956521739130432</v>
      </c>
      <c r="Z184" s="98">
        <f t="shared" ref="Z184:Z216" si="395">IF($C184="","",$I184*AA184)</f>
        <v>0</v>
      </c>
      <c r="AA184" s="99">
        <f>IF($C184="","",'01. PLANILHA DE FISCALIZAÇÂO'!X184)</f>
        <v>0</v>
      </c>
      <c r="AB184" s="98">
        <f t="shared" ref="AB184:AB216" si="396">IF($C184="","",SUM(Z184+X184))</f>
        <v>813</v>
      </c>
      <c r="AC184" s="99">
        <f t="shared" si="327"/>
        <v>0.86956521739130432</v>
      </c>
      <c r="AD184" s="98">
        <f t="shared" ref="AD184:AD216" si="397">IF($C184="","",$I184*AE184)</f>
        <v>0</v>
      </c>
      <c r="AE184" s="99">
        <f>IF($C184="","",'01. PLANILHA DE FISCALIZAÇÂO'!AD184)</f>
        <v>0</v>
      </c>
      <c r="AF184" s="98">
        <f t="shared" ref="AF184:AF216" si="398">IF($C184="","",SUM(AD184+AB184))</f>
        <v>813</v>
      </c>
      <c r="AG184" s="99">
        <f t="shared" ref="AG184:AG216" si="399">IF($D184="","",AF184/$I184)</f>
        <v>0.86956521739130432</v>
      </c>
      <c r="AH184" s="98">
        <f t="shared" ref="AH184:AH216" si="400">IF($C184="","",$I184*AI184)</f>
        <v>0</v>
      </c>
      <c r="AI184" s="99">
        <f>IF($C184="","",'01. PLANILHA DE FISCALIZAÇÂO'!AJ184)</f>
        <v>0</v>
      </c>
      <c r="AJ184" s="98">
        <f t="shared" ref="AJ184:AJ216" si="401">IF($C184="","",SUM(AH184+AF184))</f>
        <v>813</v>
      </c>
      <c r="AK184" s="99">
        <f t="shared" ref="AK184:AK216" si="402">IF($D184="","",AJ184/$I184)</f>
        <v>0.86956521739130432</v>
      </c>
      <c r="AL184" s="98">
        <f t="shared" ref="AL184:AL216" si="403">IF($C184="","",$I184*AM184)</f>
        <v>0</v>
      </c>
      <c r="AM184" s="99">
        <f>IF($C184="","",'01. PLANILHA DE FISCALIZAÇÂO'!AP184)</f>
        <v>0</v>
      </c>
      <c r="AN184" s="98">
        <f t="shared" ref="AN184:AN216" si="404">IF($C184="","",SUM(AL184+AJ184))</f>
        <v>813</v>
      </c>
      <c r="AO184" s="99">
        <f t="shared" ref="AO184:AO216" si="405">IF($D184="","",AN184/$I184)</f>
        <v>0.86956521739130432</v>
      </c>
      <c r="AP184" s="98">
        <f t="shared" ref="AP184:AP216" si="406">IF($C184="","",$I184*AQ184)</f>
        <v>0</v>
      </c>
      <c r="AQ184" s="99">
        <f>IF($C184="","",'01. PLANILHA DE FISCALIZAÇÂO'!AV184)</f>
        <v>0</v>
      </c>
      <c r="AR184" s="98">
        <f t="shared" ref="AR184:AR216" si="407">IF($C184="","",SUM(AP184+AN184))</f>
        <v>813</v>
      </c>
      <c r="AS184" s="99">
        <f t="shared" ref="AS184:AS216" si="408">IF($C184="","",SUM(AQ184+AO184))</f>
        <v>0.86956521739130432</v>
      </c>
    </row>
    <row r="185" spans="1:45" ht="30" customHeight="1">
      <c r="A185" s="135" t="s">
        <v>3917</v>
      </c>
      <c r="B185" s="182" t="s">
        <v>4863</v>
      </c>
      <c r="C185" s="173" t="s">
        <v>4237</v>
      </c>
      <c r="D185" s="172" t="s">
        <v>4238</v>
      </c>
      <c r="E185" s="174" t="s">
        <v>3937</v>
      </c>
      <c r="F185" s="175">
        <v>13.5</v>
      </c>
      <c r="G185" s="175">
        <v>11.67</v>
      </c>
      <c r="H185" s="175">
        <v>16.600000000000001</v>
      </c>
      <c r="I185" s="176">
        <f t="shared" si="389"/>
        <v>157.54</v>
      </c>
      <c r="J185" s="210"/>
      <c r="K185" s="210"/>
      <c r="L185" s="210"/>
      <c r="M185" s="210"/>
      <c r="N185" s="210"/>
      <c r="O185" s="214">
        <f t="shared" si="385"/>
        <v>13.5</v>
      </c>
      <c r="P185" s="215">
        <f t="shared" si="386"/>
        <v>157.54</v>
      </c>
      <c r="Q185" s="215">
        <f t="shared" si="387"/>
        <v>224.1</v>
      </c>
      <c r="R185" s="98">
        <f t="shared" si="390"/>
        <v>0</v>
      </c>
      <c r="S185" s="99">
        <f>IF($C185="","",'01. PLANILHA DE FISCALIZAÇÂO'!L185)</f>
        <v>0</v>
      </c>
      <c r="T185" s="98">
        <f t="shared" si="391"/>
        <v>0</v>
      </c>
      <c r="U185" s="99">
        <f t="shared" si="392"/>
        <v>0</v>
      </c>
      <c r="V185" s="98">
        <f t="shared" si="393"/>
        <v>93.357037037037031</v>
      </c>
      <c r="W185" s="99">
        <f>IF($C185="","",'01. PLANILHA DE FISCALIZAÇÂO'!R185)</f>
        <v>0.59259259259259256</v>
      </c>
      <c r="X185" s="98">
        <f t="shared" si="394"/>
        <v>93.357037037037031</v>
      </c>
      <c r="Y185" s="99">
        <f t="shared" si="388"/>
        <v>0.59259259259259256</v>
      </c>
      <c r="Z185" s="98">
        <f t="shared" si="395"/>
        <v>0</v>
      </c>
      <c r="AA185" s="99">
        <f>IF($C185="","",'01. PLANILHA DE FISCALIZAÇÂO'!X185)</f>
        <v>0</v>
      </c>
      <c r="AB185" s="98">
        <f t="shared" si="396"/>
        <v>93.357037037037031</v>
      </c>
      <c r="AC185" s="99">
        <f t="shared" si="327"/>
        <v>0.59259259259259256</v>
      </c>
      <c r="AD185" s="98">
        <f t="shared" si="397"/>
        <v>0</v>
      </c>
      <c r="AE185" s="99">
        <f>IF($C185="","",'01. PLANILHA DE FISCALIZAÇÂO'!AD185)</f>
        <v>0</v>
      </c>
      <c r="AF185" s="98">
        <f t="shared" si="398"/>
        <v>93.357037037037031</v>
      </c>
      <c r="AG185" s="99">
        <f t="shared" si="399"/>
        <v>0.59259259259259256</v>
      </c>
      <c r="AH185" s="98">
        <f t="shared" si="400"/>
        <v>0</v>
      </c>
      <c r="AI185" s="99">
        <f>IF($C185="","",'01. PLANILHA DE FISCALIZAÇÂO'!AJ185)</f>
        <v>0</v>
      </c>
      <c r="AJ185" s="98">
        <f t="shared" si="401"/>
        <v>93.357037037037031</v>
      </c>
      <c r="AK185" s="99">
        <f t="shared" si="402"/>
        <v>0.59259259259259256</v>
      </c>
      <c r="AL185" s="98">
        <f t="shared" si="403"/>
        <v>0</v>
      </c>
      <c r="AM185" s="99">
        <f>IF($C185="","",'01. PLANILHA DE FISCALIZAÇÂO'!AP185)</f>
        <v>0</v>
      </c>
      <c r="AN185" s="98">
        <f t="shared" si="404"/>
        <v>93.357037037037031</v>
      </c>
      <c r="AO185" s="99">
        <f t="shared" si="405"/>
        <v>0.59259259259259256</v>
      </c>
      <c r="AP185" s="98">
        <f t="shared" si="406"/>
        <v>0</v>
      </c>
      <c r="AQ185" s="99">
        <f>IF($C185="","",'01. PLANILHA DE FISCALIZAÇÂO'!AV185)</f>
        <v>0</v>
      </c>
      <c r="AR185" s="98">
        <f t="shared" si="407"/>
        <v>93.357037037037031</v>
      </c>
      <c r="AS185" s="99">
        <f t="shared" si="408"/>
        <v>0.59259259259259256</v>
      </c>
    </row>
    <row r="186" spans="1:45" ht="30" customHeight="1">
      <c r="A186" s="135" t="s">
        <v>3917</v>
      </c>
      <c r="B186" s="182" t="s">
        <v>4864</v>
      </c>
      <c r="C186" s="173" t="s">
        <v>4239</v>
      </c>
      <c r="D186" s="172" t="s">
        <v>4240</v>
      </c>
      <c r="E186" s="174" t="s">
        <v>3937</v>
      </c>
      <c r="F186" s="175">
        <v>21</v>
      </c>
      <c r="G186" s="175">
        <v>33.58</v>
      </c>
      <c r="H186" s="175">
        <v>42.27</v>
      </c>
      <c r="I186" s="176">
        <f t="shared" si="389"/>
        <v>705.18</v>
      </c>
      <c r="J186" s="210"/>
      <c r="K186" s="210"/>
      <c r="L186" s="210"/>
      <c r="M186" s="210"/>
      <c r="N186" s="210"/>
      <c r="O186" s="214">
        <f t="shared" si="385"/>
        <v>21</v>
      </c>
      <c r="P186" s="215">
        <f t="shared" si="386"/>
        <v>705.18</v>
      </c>
      <c r="Q186" s="215">
        <f t="shared" si="387"/>
        <v>887.67</v>
      </c>
      <c r="R186" s="98">
        <f t="shared" si="390"/>
        <v>0</v>
      </c>
      <c r="S186" s="99">
        <f>IF($C186="","",'01. PLANILHA DE FISCALIZAÇÂO'!L186)</f>
        <v>0</v>
      </c>
      <c r="T186" s="98">
        <f t="shared" si="391"/>
        <v>0</v>
      </c>
      <c r="U186" s="99">
        <f t="shared" si="392"/>
        <v>0</v>
      </c>
      <c r="V186" s="98">
        <f t="shared" si="393"/>
        <v>503.7</v>
      </c>
      <c r="W186" s="99">
        <f>IF($C186="","",'01. PLANILHA DE FISCALIZAÇÂO'!R186)</f>
        <v>0.7142857142857143</v>
      </c>
      <c r="X186" s="98">
        <f t="shared" si="394"/>
        <v>503.7</v>
      </c>
      <c r="Y186" s="99">
        <f t="shared" si="388"/>
        <v>0.7142857142857143</v>
      </c>
      <c r="Z186" s="98">
        <f t="shared" si="395"/>
        <v>0</v>
      </c>
      <c r="AA186" s="99">
        <f>IF($C186="","",'01. PLANILHA DE FISCALIZAÇÂO'!X186)</f>
        <v>0</v>
      </c>
      <c r="AB186" s="98">
        <f t="shared" si="396"/>
        <v>503.7</v>
      </c>
      <c r="AC186" s="99">
        <f t="shared" si="327"/>
        <v>0.7142857142857143</v>
      </c>
      <c r="AD186" s="98">
        <f t="shared" si="397"/>
        <v>0</v>
      </c>
      <c r="AE186" s="99">
        <f>IF($C186="","",'01. PLANILHA DE FISCALIZAÇÂO'!AD186)</f>
        <v>0</v>
      </c>
      <c r="AF186" s="98">
        <f t="shared" si="398"/>
        <v>503.7</v>
      </c>
      <c r="AG186" s="99">
        <f t="shared" si="399"/>
        <v>0.7142857142857143</v>
      </c>
      <c r="AH186" s="98">
        <f t="shared" si="400"/>
        <v>0</v>
      </c>
      <c r="AI186" s="99">
        <f>IF($C186="","",'01. PLANILHA DE FISCALIZAÇÂO'!AJ186)</f>
        <v>0</v>
      </c>
      <c r="AJ186" s="98">
        <f t="shared" si="401"/>
        <v>503.7</v>
      </c>
      <c r="AK186" s="99">
        <f t="shared" si="402"/>
        <v>0.7142857142857143</v>
      </c>
      <c r="AL186" s="98">
        <f t="shared" si="403"/>
        <v>0</v>
      </c>
      <c r="AM186" s="99">
        <f>IF($C186="","",'01. PLANILHA DE FISCALIZAÇÂO'!AP186)</f>
        <v>0</v>
      </c>
      <c r="AN186" s="98">
        <f t="shared" si="404"/>
        <v>503.7</v>
      </c>
      <c r="AO186" s="99">
        <f t="shared" si="405"/>
        <v>0.7142857142857143</v>
      </c>
      <c r="AP186" s="98">
        <f t="shared" si="406"/>
        <v>0</v>
      </c>
      <c r="AQ186" s="99">
        <f>IF($C186="","",'01. PLANILHA DE FISCALIZAÇÂO'!AV186)</f>
        <v>0</v>
      </c>
      <c r="AR186" s="98">
        <f t="shared" si="407"/>
        <v>503.7</v>
      </c>
      <c r="AS186" s="99">
        <f t="shared" si="408"/>
        <v>0.7142857142857143</v>
      </c>
    </row>
    <row r="187" spans="1:45" ht="30" customHeight="1">
      <c r="A187" s="135" t="s">
        <v>3917</v>
      </c>
      <c r="B187" s="182" t="s">
        <v>4865</v>
      </c>
      <c r="C187" s="173" t="s">
        <v>4241</v>
      </c>
      <c r="D187" s="172" t="s">
        <v>4242</v>
      </c>
      <c r="E187" s="174" t="s">
        <v>3937</v>
      </c>
      <c r="F187" s="175">
        <v>66.25</v>
      </c>
      <c r="G187" s="175">
        <v>37.79</v>
      </c>
      <c r="H187" s="175">
        <v>47.26</v>
      </c>
      <c r="I187" s="176">
        <f t="shared" ref="I187:I207" si="409">TRUNC(F187*G187,2)</f>
        <v>2503.58</v>
      </c>
      <c r="J187" s="210"/>
      <c r="K187" s="210"/>
      <c r="L187" s="210"/>
      <c r="M187" s="210"/>
      <c r="N187" s="210"/>
      <c r="O187" s="214">
        <f t="shared" si="385"/>
        <v>66.25</v>
      </c>
      <c r="P187" s="215">
        <f t="shared" si="386"/>
        <v>2503.58</v>
      </c>
      <c r="Q187" s="215">
        <f t="shared" si="387"/>
        <v>3130.97</v>
      </c>
      <c r="R187" s="98">
        <f t="shared" ref="R187:R207" si="410">IF($C187="","",$I187*S187)</f>
        <v>0</v>
      </c>
      <c r="S187" s="99">
        <f>IF($C187="","",'01. PLANILHA DE FISCALIZAÇÂO'!L187)</f>
        <v>0</v>
      </c>
      <c r="T187" s="98">
        <f t="shared" ref="T187:T207" si="411">IF($C187="","",SUM(R187))</f>
        <v>0</v>
      </c>
      <c r="U187" s="99">
        <f t="shared" ref="U187:U207" si="412">IF($D187="","",T187/$I187)</f>
        <v>0</v>
      </c>
      <c r="V187" s="98">
        <f t="shared" ref="V187:V207" si="413">IF($C187="","",$I187*W187)</f>
        <v>1511.5954716981132</v>
      </c>
      <c r="W187" s="99">
        <f>IF($C187="","",'01. PLANILHA DE FISCALIZAÇÂO'!R187)</f>
        <v>0.60377358490566035</v>
      </c>
      <c r="X187" s="98">
        <f t="shared" ref="X187:X207" si="414">IF($C187="","",SUM(V187+T187))</f>
        <v>1511.5954716981132</v>
      </c>
      <c r="Y187" s="99">
        <f t="shared" ref="Y187:Y207" si="415">IF($D187="","",X187/$I187)</f>
        <v>0.60377358490566035</v>
      </c>
      <c r="Z187" s="98">
        <f t="shared" ref="Z187:Z207" si="416">IF($C187="","",$I187*AA187)</f>
        <v>0</v>
      </c>
      <c r="AA187" s="99">
        <f>IF($C187="","",'01. PLANILHA DE FISCALIZAÇÂO'!X187)</f>
        <v>0</v>
      </c>
      <c r="AB187" s="98">
        <f t="shared" ref="AB187:AB207" si="417">IF($C187="","",SUM(Z187+X187))</f>
        <v>1511.5954716981132</v>
      </c>
      <c r="AC187" s="99">
        <f t="shared" ref="AC187:AC207" si="418">IF($D187="","",AB187/$I187)</f>
        <v>0.60377358490566035</v>
      </c>
      <c r="AD187" s="98">
        <f t="shared" ref="AD187:AD207" si="419">IF($C187="","",$I187*AE187)</f>
        <v>0</v>
      </c>
      <c r="AE187" s="99">
        <f>IF($C187="","",'01. PLANILHA DE FISCALIZAÇÂO'!AD187)</f>
        <v>0</v>
      </c>
      <c r="AF187" s="98">
        <f t="shared" ref="AF187:AF207" si="420">IF($C187="","",SUM(AD187+AB187))</f>
        <v>1511.5954716981132</v>
      </c>
      <c r="AG187" s="99">
        <f t="shared" ref="AG187:AG207" si="421">IF($D187="","",AF187/$I187)</f>
        <v>0.60377358490566035</v>
      </c>
      <c r="AH187" s="98">
        <f t="shared" ref="AH187:AH207" si="422">IF($C187="","",$I187*AI187)</f>
        <v>0</v>
      </c>
      <c r="AI187" s="99">
        <f>IF($C187="","",'01. PLANILHA DE FISCALIZAÇÂO'!AJ187)</f>
        <v>0</v>
      </c>
      <c r="AJ187" s="98">
        <f t="shared" ref="AJ187:AJ207" si="423">IF($C187="","",SUM(AH187+AF187))</f>
        <v>1511.5954716981132</v>
      </c>
      <c r="AK187" s="99">
        <f t="shared" ref="AK187:AK207" si="424">IF($D187="","",AJ187/$I187)</f>
        <v>0.60377358490566035</v>
      </c>
      <c r="AL187" s="98">
        <f t="shared" ref="AL187:AL207" si="425">IF($C187="","",$I187*AM187)</f>
        <v>0</v>
      </c>
      <c r="AM187" s="99">
        <f>IF($C187="","",'01. PLANILHA DE FISCALIZAÇÂO'!AP187)</f>
        <v>0</v>
      </c>
      <c r="AN187" s="98">
        <f t="shared" ref="AN187:AN207" si="426">IF($C187="","",SUM(AL187+AJ187))</f>
        <v>1511.5954716981132</v>
      </c>
      <c r="AO187" s="99">
        <f t="shared" ref="AO187:AO207" si="427">IF($D187="","",AN187/$I187)</f>
        <v>0.60377358490566035</v>
      </c>
      <c r="AP187" s="98">
        <f t="shared" ref="AP187:AP207" si="428">IF($C187="","",$I187*AQ187)</f>
        <v>0</v>
      </c>
      <c r="AQ187" s="99">
        <f>IF($C187="","",'01. PLANILHA DE FISCALIZAÇÂO'!AV187)</f>
        <v>0</v>
      </c>
      <c r="AR187" s="98">
        <f t="shared" ref="AR187:AR207" si="429">IF($C187="","",SUM(AP187+AN187))</f>
        <v>1511.5954716981132</v>
      </c>
      <c r="AS187" s="99">
        <f t="shared" ref="AS187:AS207" si="430">IF($C187="","",SUM(AQ187+AO187))</f>
        <v>0.60377358490566035</v>
      </c>
    </row>
    <row r="188" spans="1:45" ht="30" customHeight="1">
      <c r="A188" s="135" t="s">
        <v>3917</v>
      </c>
      <c r="B188" s="182" t="s">
        <v>4866</v>
      </c>
      <c r="C188" s="173" t="s">
        <v>4243</v>
      </c>
      <c r="D188" s="172" t="s">
        <v>4244</v>
      </c>
      <c r="E188" s="174" t="s">
        <v>3937</v>
      </c>
      <c r="F188" s="175">
        <v>20</v>
      </c>
      <c r="G188" s="175">
        <v>51.25</v>
      </c>
      <c r="H188" s="175">
        <v>70.2</v>
      </c>
      <c r="I188" s="176">
        <f t="shared" si="409"/>
        <v>1025</v>
      </c>
      <c r="J188" s="210"/>
      <c r="K188" s="210"/>
      <c r="L188" s="210"/>
      <c r="M188" s="210"/>
      <c r="N188" s="210"/>
      <c r="O188" s="214">
        <f t="shared" si="385"/>
        <v>20</v>
      </c>
      <c r="P188" s="215">
        <f t="shared" si="386"/>
        <v>1025</v>
      </c>
      <c r="Q188" s="215">
        <f t="shared" si="387"/>
        <v>1404</v>
      </c>
      <c r="R188" s="98">
        <f t="shared" si="410"/>
        <v>0</v>
      </c>
      <c r="S188" s="99">
        <f>IF($C188="","",'01. PLANILHA DE FISCALIZAÇÂO'!L188)</f>
        <v>0</v>
      </c>
      <c r="T188" s="98">
        <f t="shared" si="411"/>
        <v>0</v>
      </c>
      <c r="U188" s="99">
        <f t="shared" si="412"/>
        <v>0</v>
      </c>
      <c r="V188" s="98">
        <f t="shared" si="413"/>
        <v>768.75</v>
      </c>
      <c r="W188" s="99">
        <f>IF($C188="","",'01. PLANILHA DE FISCALIZAÇÂO'!R188)</f>
        <v>0.75</v>
      </c>
      <c r="X188" s="98">
        <f t="shared" si="414"/>
        <v>768.75</v>
      </c>
      <c r="Y188" s="99">
        <f t="shared" si="415"/>
        <v>0.75</v>
      </c>
      <c r="Z188" s="98">
        <f t="shared" si="416"/>
        <v>0</v>
      </c>
      <c r="AA188" s="99">
        <f>IF($C188="","",'01. PLANILHA DE FISCALIZAÇÂO'!X188)</f>
        <v>0</v>
      </c>
      <c r="AB188" s="98">
        <f t="shared" si="417"/>
        <v>768.75</v>
      </c>
      <c r="AC188" s="99">
        <f t="shared" si="418"/>
        <v>0.75</v>
      </c>
      <c r="AD188" s="98">
        <f t="shared" si="419"/>
        <v>0</v>
      </c>
      <c r="AE188" s="99">
        <f>IF($C188="","",'01. PLANILHA DE FISCALIZAÇÂO'!AD188)</f>
        <v>0</v>
      </c>
      <c r="AF188" s="98">
        <f t="shared" si="420"/>
        <v>768.75</v>
      </c>
      <c r="AG188" s="99">
        <f t="shared" si="421"/>
        <v>0.75</v>
      </c>
      <c r="AH188" s="98">
        <f t="shared" si="422"/>
        <v>0</v>
      </c>
      <c r="AI188" s="99">
        <f>IF($C188="","",'01. PLANILHA DE FISCALIZAÇÂO'!AJ188)</f>
        <v>0</v>
      </c>
      <c r="AJ188" s="98">
        <f t="shared" si="423"/>
        <v>768.75</v>
      </c>
      <c r="AK188" s="99">
        <f t="shared" si="424"/>
        <v>0.75</v>
      </c>
      <c r="AL188" s="98">
        <f t="shared" si="425"/>
        <v>0</v>
      </c>
      <c r="AM188" s="99">
        <f>IF($C188="","",'01. PLANILHA DE FISCALIZAÇÂO'!AP188)</f>
        <v>0</v>
      </c>
      <c r="AN188" s="98">
        <f t="shared" si="426"/>
        <v>768.75</v>
      </c>
      <c r="AO188" s="99">
        <f t="shared" si="427"/>
        <v>0.75</v>
      </c>
      <c r="AP188" s="98">
        <f t="shared" si="428"/>
        <v>0</v>
      </c>
      <c r="AQ188" s="99">
        <f>IF($C188="","",'01. PLANILHA DE FISCALIZAÇÂO'!AV188)</f>
        <v>0</v>
      </c>
      <c r="AR188" s="98">
        <f t="shared" si="429"/>
        <v>768.75</v>
      </c>
      <c r="AS188" s="99">
        <f t="shared" si="430"/>
        <v>0.75</v>
      </c>
    </row>
    <row r="189" spans="1:45" ht="30" customHeight="1">
      <c r="A189" s="135" t="s">
        <v>3917</v>
      </c>
      <c r="B189" s="182" t="s">
        <v>4867</v>
      </c>
      <c r="C189" s="173" t="s">
        <v>4245</v>
      </c>
      <c r="D189" s="172" t="s">
        <v>4246</v>
      </c>
      <c r="E189" s="174" t="s">
        <v>3937</v>
      </c>
      <c r="F189" s="175">
        <v>38</v>
      </c>
      <c r="G189" s="175">
        <v>121.16</v>
      </c>
      <c r="H189" s="175">
        <v>179.56</v>
      </c>
      <c r="I189" s="176">
        <f t="shared" si="409"/>
        <v>4604.08</v>
      </c>
      <c r="J189" s="210"/>
      <c r="K189" s="210"/>
      <c r="L189" s="210"/>
      <c r="M189" s="210"/>
      <c r="N189" s="210"/>
      <c r="O189" s="214">
        <f t="shared" si="385"/>
        <v>38</v>
      </c>
      <c r="P189" s="215">
        <f t="shared" si="386"/>
        <v>4604.08</v>
      </c>
      <c r="Q189" s="215">
        <f t="shared" si="387"/>
        <v>6823.28</v>
      </c>
      <c r="R189" s="98">
        <f t="shared" si="410"/>
        <v>0</v>
      </c>
      <c r="S189" s="99">
        <f>IF($C189="","",'01. PLANILHA DE FISCALIZAÇÂO'!L189)</f>
        <v>0</v>
      </c>
      <c r="T189" s="98">
        <f t="shared" si="411"/>
        <v>0</v>
      </c>
      <c r="U189" s="99">
        <f t="shared" si="412"/>
        <v>0</v>
      </c>
      <c r="V189" s="98">
        <f t="shared" si="413"/>
        <v>0</v>
      </c>
      <c r="W189" s="99">
        <f>IF($C189="","",'01. PLANILHA DE FISCALIZAÇÂO'!R189)</f>
        <v>0</v>
      </c>
      <c r="X189" s="98">
        <f t="shared" si="414"/>
        <v>0</v>
      </c>
      <c r="Y189" s="99">
        <f t="shared" si="415"/>
        <v>0</v>
      </c>
      <c r="Z189" s="98">
        <f t="shared" si="416"/>
        <v>0</v>
      </c>
      <c r="AA189" s="99">
        <f>IF($C189="","",'01. PLANILHA DE FISCALIZAÇÂO'!X189)</f>
        <v>0</v>
      </c>
      <c r="AB189" s="98">
        <f t="shared" si="417"/>
        <v>0</v>
      </c>
      <c r="AC189" s="99">
        <f t="shared" si="418"/>
        <v>0</v>
      </c>
      <c r="AD189" s="98">
        <f t="shared" si="419"/>
        <v>0</v>
      </c>
      <c r="AE189" s="99">
        <f>IF($C189="","",'01. PLANILHA DE FISCALIZAÇÂO'!AD189)</f>
        <v>0</v>
      </c>
      <c r="AF189" s="98">
        <f t="shared" si="420"/>
        <v>0</v>
      </c>
      <c r="AG189" s="99">
        <f t="shared" si="421"/>
        <v>0</v>
      </c>
      <c r="AH189" s="98">
        <f t="shared" si="422"/>
        <v>0</v>
      </c>
      <c r="AI189" s="99">
        <f>IF($C189="","",'01. PLANILHA DE FISCALIZAÇÂO'!AJ189)</f>
        <v>0</v>
      </c>
      <c r="AJ189" s="98">
        <f t="shared" si="423"/>
        <v>0</v>
      </c>
      <c r="AK189" s="99">
        <f t="shared" si="424"/>
        <v>0</v>
      </c>
      <c r="AL189" s="98">
        <f t="shared" si="425"/>
        <v>0</v>
      </c>
      <c r="AM189" s="99">
        <f>IF($C189="","",'01. PLANILHA DE FISCALIZAÇÂO'!AP189)</f>
        <v>0</v>
      </c>
      <c r="AN189" s="98">
        <f t="shared" si="426"/>
        <v>0</v>
      </c>
      <c r="AO189" s="99">
        <f t="shared" si="427"/>
        <v>0</v>
      </c>
      <c r="AP189" s="98">
        <f t="shared" si="428"/>
        <v>0</v>
      </c>
      <c r="AQ189" s="99">
        <f>IF($C189="","",'01. PLANILHA DE FISCALIZAÇÂO'!AV189)</f>
        <v>0</v>
      </c>
      <c r="AR189" s="98">
        <f t="shared" si="429"/>
        <v>0</v>
      </c>
      <c r="AS189" s="99">
        <f t="shared" si="430"/>
        <v>0</v>
      </c>
    </row>
    <row r="190" spans="1:45" ht="30" customHeight="1">
      <c r="A190" s="135" t="s">
        <v>3917</v>
      </c>
      <c r="B190" s="182" t="s">
        <v>4868</v>
      </c>
      <c r="C190" s="173" t="s">
        <v>4175</v>
      </c>
      <c r="D190" s="172" t="s">
        <v>4176</v>
      </c>
      <c r="E190" s="174" t="s">
        <v>3947</v>
      </c>
      <c r="F190" s="175">
        <v>35.69</v>
      </c>
      <c r="G190" s="175">
        <v>97.37</v>
      </c>
      <c r="H190" s="175">
        <v>111.63</v>
      </c>
      <c r="I190" s="176">
        <f t="shared" si="409"/>
        <v>3475.13</v>
      </c>
      <c r="J190" s="210"/>
      <c r="K190" s="210"/>
      <c r="L190" s="210"/>
      <c r="M190" s="210"/>
      <c r="N190" s="210"/>
      <c r="O190" s="214">
        <f t="shared" si="385"/>
        <v>35.69</v>
      </c>
      <c r="P190" s="215">
        <f t="shared" si="386"/>
        <v>3475.13</v>
      </c>
      <c r="Q190" s="215">
        <f t="shared" si="387"/>
        <v>3984.07</v>
      </c>
      <c r="R190" s="98">
        <f t="shared" si="410"/>
        <v>0</v>
      </c>
      <c r="S190" s="99">
        <f>IF($C190="","",'01. PLANILHA DE FISCALIZAÇÂO'!L190)</f>
        <v>0</v>
      </c>
      <c r="T190" s="98">
        <f t="shared" si="411"/>
        <v>0</v>
      </c>
      <c r="U190" s="99">
        <f t="shared" si="412"/>
        <v>0</v>
      </c>
      <c r="V190" s="98">
        <f t="shared" si="413"/>
        <v>3475.13</v>
      </c>
      <c r="W190" s="99">
        <f>IF($C190="","",'01. PLANILHA DE FISCALIZAÇÂO'!R190)</f>
        <v>1</v>
      </c>
      <c r="X190" s="98">
        <f t="shared" si="414"/>
        <v>3475.13</v>
      </c>
      <c r="Y190" s="99">
        <f t="shared" si="415"/>
        <v>1</v>
      </c>
      <c r="Z190" s="98">
        <f t="shared" si="416"/>
        <v>0</v>
      </c>
      <c r="AA190" s="99">
        <f>IF($C190="","",'01. PLANILHA DE FISCALIZAÇÂO'!X190)</f>
        <v>0</v>
      </c>
      <c r="AB190" s="98">
        <f t="shared" si="417"/>
        <v>3475.13</v>
      </c>
      <c r="AC190" s="99">
        <f t="shared" si="418"/>
        <v>1</v>
      </c>
      <c r="AD190" s="98">
        <f t="shared" si="419"/>
        <v>0</v>
      </c>
      <c r="AE190" s="99">
        <f>IF($C190="","",'01. PLANILHA DE FISCALIZAÇÂO'!AD190)</f>
        <v>0</v>
      </c>
      <c r="AF190" s="98">
        <f t="shared" si="420"/>
        <v>3475.13</v>
      </c>
      <c r="AG190" s="99">
        <f t="shared" si="421"/>
        <v>1</v>
      </c>
      <c r="AH190" s="98">
        <f t="shared" si="422"/>
        <v>0</v>
      </c>
      <c r="AI190" s="99">
        <f>IF($C190="","",'01. PLANILHA DE FISCALIZAÇÂO'!AJ190)</f>
        <v>0</v>
      </c>
      <c r="AJ190" s="98">
        <f t="shared" si="423"/>
        <v>3475.13</v>
      </c>
      <c r="AK190" s="99">
        <f t="shared" si="424"/>
        <v>1</v>
      </c>
      <c r="AL190" s="98">
        <f t="shared" si="425"/>
        <v>0</v>
      </c>
      <c r="AM190" s="99">
        <f>IF($C190="","",'01. PLANILHA DE FISCALIZAÇÂO'!AP190)</f>
        <v>0</v>
      </c>
      <c r="AN190" s="98">
        <f t="shared" si="426"/>
        <v>3475.13</v>
      </c>
      <c r="AO190" s="99">
        <f t="shared" si="427"/>
        <v>1</v>
      </c>
      <c r="AP190" s="98">
        <f t="shared" si="428"/>
        <v>0</v>
      </c>
      <c r="AQ190" s="99">
        <f>IF($C190="","",'01. PLANILHA DE FISCALIZAÇÂO'!AV190)</f>
        <v>0</v>
      </c>
      <c r="AR190" s="98">
        <f t="shared" si="429"/>
        <v>3475.13</v>
      </c>
      <c r="AS190" s="99">
        <f t="shared" si="430"/>
        <v>1</v>
      </c>
    </row>
    <row r="191" spans="1:45" ht="30" customHeight="1">
      <c r="A191" s="135" t="s">
        <v>3917</v>
      </c>
      <c r="B191" s="182" t="s">
        <v>4869</v>
      </c>
      <c r="C191" s="173" t="s">
        <v>3995</v>
      </c>
      <c r="D191" s="172" t="s">
        <v>3996</v>
      </c>
      <c r="E191" s="174" t="s">
        <v>3947</v>
      </c>
      <c r="F191" s="175">
        <v>33.44</v>
      </c>
      <c r="G191" s="175">
        <v>30.9</v>
      </c>
      <c r="H191" s="175">
        <v>35.65</v>
      </c>
      <c r="I191" s="176">
        <f t="shared" si="409"/>
        <v>1033.29</v>
      </c>
      <c r="J191" s="210"/>
      <c r="K191" s="210"/>
      <c r="L191" s="210"/>
      <c r="M191" s="210"/>
      <c r="N191" s="210"/>
      <c r="O191" s="214">
        <f t="shared" si="385"/>
        <v>33.44</v>
      </c>
      <c r="P191" s="215">
        <f t="shared" si="386"/>
        <v>1033.29</v>
      </c>
      <c r="Q191" s="215">
        <f t="shared" si="387"/>
        <v>1192.1300000000001</v>
      </c>
      <c r="R191" s="98">
        <f t="shared" si="410"/>
        <v>0</v>
      </c>
      <c r="S191" s="99">
        <f>IF($C191="","",'01. PLANILHA DE FISCALIZAÇÂO'!L191)</f>
        <v>0</v>
      </c>
      <c r="T191" s="98">
        <f t="shared" si="411"/>
        <v>0</v>
      </c>
      <c r="U191" s="99">
        <f t="shared" si="412"/>
        <v>0</v>
      </c>
      <c r="V191" s="98">
        <f t="shared" si="413"/>
        <v>1033.29</v>
      </c>
      <c r="W191" s="99">
        <f>IF($C191="","",'01. PLANILHA DE FISCALIZAÇÂO'!R191)</f>
        <v>1</v>
      </c>
      <c r="X191" s="98">
        <f t="shared" si="414"/>
        <v>1033.29</v>
      </c>
      <c r="Y191" s="99">
        <f t="shared" si="415"/>
        <v>1</v>
      </c>
      <c r="Z191" s="98">
        <f t="shared" si="416"/>
        <v>0</v>
      </c>
      <c r="AA191" s="99">
        <f>IF($C191="","",'01. PLANILHA DE FISCALIZAÇÂO'!X191)</f>
        <v>0</v>
      </c>
      <c r="AB191" s="98">
        <f t="shared" si="417"/>
        <v>1033.29</v>
      </c>
      <c r="AC191" s="99">
        <f t="shared" si="418"/>
        <v>1</v>
      </c>
      <c r="AD191" s="98">
        <f t="shared" si="419"/>
        <v>0</v>
      </c>
      <c r="AE191" s="99">
        <f>IF($C191="","",'01. PLANILHA DE FISCALIZAÇÂO'!AD191)</f>
        <v>0</v>
      </c>
      <c r="AF191" s="98">
        <f t="shared" si="420"/>
        <v>1033.29</v>
      </c>
      <c r="AG191" s="99">
        <f t="shared" si="421"/>
        <v>1</v>
      </c>
      <c r="AH191" s="98">
        <f t="shared" si="422"/>
        <v>0</v>
      </c>
      <c r="AI191" s="99">
        <f>IF($C191="","",'01. PLANILHA DE FISCALIZAÇÂO'!AJ191)</f>
        <v>0</v>
      </c>
      <c r="AJ191" s="98">
        <f t="shared" si="423"/>
        <v>1033.29</v>
      </c>
      <c r="AK191" s="99">
        <f t="shared" si="424"/>
        <v>1</v>
      </c>
      <c r="AL191" s="98">
        <f t="shared" si="425"/>
        <v>0</v>
      </c>
      <c r="AM191" s="99">
        <f>IF($C191="","",'01. PLANILHA DE FISCALIZAÇÂO'!AP191)</f>
        <v>0</v>
      </c>
      <c r="AN191" s="98">
        <f t="shared" si="426"/>
        <v>1033.29</v>
      </c>
      <c r="AO191" s="99">
        <f t="shared" si="427"/>
        <v>1</v>
      </c>
      <c r="AP191" s="98">
        <f t="shared" si="428"/>
        <v>0</v>
      </c>
      <c r="AQ191" s="99">
        <f>IF($C191="","",'01. PLANILHA DE FISCALIZAÇÂO'!AV191)</f>
        <v>0</v>
      </c>
      <c r="AR191" s="98">
        <f t="shared" si="429"/>
        <v>1033.29</v>
      </c>
      <c r="AS191" s="99">
        <f t="shared" si="430"/>
        <v>1</v>
      </c>
    </row>
    <row r="192" spans="1:45" ht="30" customHeight="1">
      <c r="A192" s="135" t="s">
        <v>3917</v>
      </c>
      <c r="B192" s="182" t="s">
        <v>4870</v>
      </c>
      <c r="C192" s="173" t="s">
        <v>4247</v>
      </c>
      <c r="D192" s="172" t="s">
        <v>4248</v>
      </c>
      <c r="E192" s="174" t="s">
        <v>3969</v>
      </c>
      <c r="F192" s="175">
        <v>2</v>
      </c>
      <c r="G192" s="175">
        <v>536.94000000000005</v>
      </c>
      <c r="H192" s="175">
        <v>684.17</v>
      </c>
      <c r="I192" s="176">
        <f t="shared" si="409"/>
        <v>1073.8800000000001</v>
      </c>
      <c r="J192" s="210"/>
      <c r="K192" s="210"/>
      <c r="L192" s="210"/>
      <c r="M192" s="210"/>
      <c r="N192" s="210"/>
      <c r="O192" s="214">
        <f t="shared" si="385"/>
        <v>2</v>
      </c>
      <c r="P192" s="215">
        <f t="shared" si="386"/>
        <v>1073.8800000000001</v>
      </c>
      <c r="Q192" s="215">
        <f t="shared" si="387"/>
        <v>1368.34</v>
      </c>
      <c r="R192" s="98">
        <f t="shared" si="410"/>
        <v>0</v>
      </c>
      <c r="S192" s="99">
        <f>IF($C192="","",'01. PLANILHA DE FISCALIZAÇÂO'!L192)</f>
        <v>0</v>
      </c>
      <c r="T192" s="98">
        <f t="shared" si="411"/>
        <v>0</v>
      </c>
      <c r="U192" s="99">
        <f t="shared" si="412"/>
        <v>0</v>
      </c>
      <c r="V192" s="98">
        <f t="shared" si="413"/>
        <v>0</v>
      </c>
      <c r="W192" s="99">
        <f>IF($C192="","",'01. PLANILHA DE FISCALIZAÇÂO'!R192)</f>
        <v>0</v>
      </c>
      <c r="X192" s="98">
        <f t="shared" si="414"/>
        <v>0</v>
      </c>
      <c r="Y192" s="99">
        <f t="shared" si="415"/>
        <v>0</v>
      </c>
      <c r="Z192" s="98">
        <f t="shared" si="416"/>
        <v>0</v>
      </c>
      <c r="AA192" s="99">
        <f>IF($C192="","",'01. PLANILHA DE FISCALIZAÇÂO'!X192)</f>
        <v>0</v>
      </c>
      <c r="AB192" s="98">
        <f t="shared" si="417"/>
        <v>0</v>
      </c>
      <c r="AC192" s="99">
        <f t="shared" si="418"/>
        <v>0</v>
      </c>
      <c r="AD192" s="98">
        <f t="shared" si="419"/>
        <v>0</v>
      </c>
      <c r="AE192" s="99">
        <f>IF($C192="","",'01. PLANILHA DE FISCALIZAÇÂO'!AD192)</f>
        <v>0</v>
      </c>
      <c r="AF192" s="98">
        <f t="shared" si="420"/>
        <v>0</v>
      </c>
      <c r="AG192" s="99">
        <f t="shared" si="421"/>
        <v>0</v>
      </c>
      <c r="AH192" s="98">
        <f t="shared" si="422"/>
        <v>0</v>
      </c>
      <c r="AI192" s="99">
        <f>IF($C192="","",'01. PLANILHA DE FISCALIZAÇÂO'!AJ192)</f>
        <v>0</v>
      </c>
      <c r="AJ192" s="98">
        <f t="shared" si="423"/>
        <v>0</v>
      </c>
      <c r="AK192" s="99">
        <f t="shared" si="424"/>
        <v>0</v>
      </c>
      <c r="AL192" s="98">
        <f t="shared" si="425"/>
        <v>0</v>
      </c>
      <c r="AM192" s="99">
        <f>IF($C192="","",'01. PLANILHA DE FISCALIZAÇÂO'!AP192)</f>
        <v>0</v>
      </c>
      <c r="AN192" s="98">
        <f t="shared" si="426"/>
        <v>0</v>
      </c>
      <c r="AO192" s="99">
        <f t="shared" si="427"/>
        <v>0</v>
      </c>
      <c r="AP192" s="98">
        <f t="shared" si="428"/>
        <v>0</v>
      </c>
      <c r="AQ192" s="99">
        <f>IF($C192="","",'01. PLANILHA DE FISCALIZAÇÂO'!AV192)</f>
        <v>0</v>
      </c>
      <c r="AR192" s="98">
        <f t="shared" si="429"/>
        <v>0</v>
      </c>
      <c r="AS192" s="99">
        <f t="shared" si="430"/>
        <v>0</v>
      </c>
    </row>
    <row r="193" spans="1:45" ht="30" customHeight="1">
      <c r="A193" s="135" t="s">
        <v>3917</v>
      </c>
      <c r="B193" s="182" t="s">
        <v>4871</v>
      </c>
      <c r="C193" s="173" t="s">
        <v>4249</v>
      </c>
      <c r="D193" s="172" t="s">
        <v>4250</v>
      </c>
      <c r="E193" s="174" t="s">
        <v>3969</v>
      </c>
      <c r="F193" s="175">
        <v>7</v>
      </c>
      <c r="G193" s="175">
        <v>494.63</v>
      </c>
      <c r="H193" s="175">
        <v>636.49</v>
      </c>
      <c r="I193" s="176">
        <f t="shared" si="409"/>
        <v>3462.41</v>
      </c>
      <c r="J193" s="210"/>
      <c r="K193" s="210"/>
      <c r="L193" s="210"/>
      <c r="M193" s="210"/>
      <c r="N193" s="210"/>
      <c r="O193" s="214">
        <f t="shared" si="385"/>
        <v>7</v>
      </c>
      <c r="P193" s="215">
        <f t="shared" si="386"/>
        <v>3462.41</v>
      </c>
      <c r="Q193" s="215">
        <f t="shared" si="387"/>
        <v>4455.43</v>
      </c>
      <c r="R193" s="98">
        <f t="shared" si="410"/>
        <v>0</v>
      </c>
      <c r="S193" s="99">
        <f>IF($C193="","",'01. PLANILHA DE FISCALIZAÇÂO'!L193)</f>
        <v>0</v>
      </c>
      <c r="T193" s="98">
        <f t="shared" si="411"/>
        <v>0</v>
      </c>
      <c r="U193" s="99">
        <f t="shared" si="412"/>
        <v>0</v>
      </c>
      <c r="V193" s="98">
        <f t="shared" si="413"/>
        <v>2473.15</v>
      </c>
      <c r="W193" s="99">
        <f>IF($C193="","",'01. PLANILHA DE FISCALIZAÇÂO'!R193)</f>
        <v>0.7142857142857143</v>
      </c>
      <c r="X193" s="98">
        <f t="shared" si="414"/>
        <v>2473.15</v>
      </c>
      <c r="Y193" s="99">
        <f t="shared" si="415"/>
        <v>0.7142857142857143</v>
      </c>
      <c r="Z193" s="98">
        <f t="shared" si="416"/>
        <v>0</v>
      </c>
      <c r="AA193" s="99">
        <f>IF($C193="","",'01. PLANILHA DE FISCALIZAÇÂO'!X193)</f>
        <v>0</v>
      </c>
      <c r="AB193" s="98">
        <f t="shared" si="417"/>
        <v>2473.15</v>
      </c>
      <c r="AC193" s="99">
        <f t="shared" si="418"/>
        <v>0.7142857142857143</v>
      </c>
      <c r="AD193" s="98">
        <f t="shared" si="419"/>
        <v>0</v>
      </c>
      <c r="AE193" s="99">
        <f>IF($C193="","",'01. PLANILHA DE FISCALIZAÇÂO'!AD193)</f>
        <v>0</v>
      </c>
      <c r="AF193" s="98">
        <f t="shared" si="420"/>
        <v>2473.15</v>
      </c>
      <c r="AG193" s="99">
        <f t="shared" si="421"/>
        <v>0.7142857142857143</v>
      </c>
      <c r="AH193" s="98">
        <f t="shared" si="422"/>
        <v>0</v>
      </c>
      <c r="AI193" s="99">
        <f>IF($C193="","",'01. PLANILHA DE FISCALIZAÇÂO'!AJ193)</f>
        <v>0</v>
      </c>
      <c r="AJ193" s="98">
        <f t="shared" si="423"/>
        <v>2473.15</v>
      </c>
      <c r="AK193" s="99">
        <f t="shared" si="424"/>
        <v>0.7142857142857143</v>
      </c>
      <c r="AL193" s="98">
        <f t="shared" si="425"/>
        <v>0</v>
      </c>
      <c r="AM193" s="99">
        <f>IF($C193="","",'01. PLANILHA DE FISCALIZAÇÂO'!AP193)</f>
        <v>0</v>
      </c>
      <c r="AN193" s="98">
        <f t="shared" si="426"/>
        <v>2473.15</v>
      </c>
      <c r="AO193" s="99">
        <f t="shared" si="427"/>
        <v>0.7142857142857143</v>
      </c>
      <c r="AP193" s="98">
        <f t="shared" si="428"/>
        <v>0</v>
      </c>
      <c r="AQ193" s="99">
        <f>IF($C193="","",'01. PLANILHA DE FISCALIZAÇÂO'!AV193)</f>
        <v>0</v>
      </c>
      <c r="AR193" s="98">
        <f t="shared" si="429"/>
        <v>2473.15</v>
      </c>
      <c r="AS193" s="99">
        <f t="shared" si="430"/>
        <v>0.7142857142857143</v>
      </c>
    </row>
    <row r="194" spans="1:45" ht="30" customHeight="1">
      <c r="A194" s="135" t="s">
        <v>3917</v>
      </c>
      <c r="B194" s="182" t="s">
        <v>4872</v>
      </c>
      <c r="C194" s="173" t="s">
        <v>4251</v>
      </c>
      <c r="D194" s="172" t="s">
        <v>4252</v>
      </c>
      <c r="E194" s="174" t="s">
        <v>3969</v>
      </c>
      <c r="F194" s="175">
        <v>6</v>
      </c>
      <c r="G194" s="175">
        <v>45.67</v>
      </c>
      <c r="H194" s="175">
        <v>60.03</v>
      </c>
      <c r="I194" s="176">
        <f t="shared" si="409"/>
        <v>274.02</v>
      </c>
      <c r="J194" s="210"/>
      <c r="K194" s="210"/>
      <c r="L194" s="210"/>
      <c r="M194" s="210"/>
      <c r="N194" s="210"/>
      <c r="O194" s="214">
        <f t="shared" si="385"/>
        <v>6</v>
      </c>
      <c r="P194" s="215">
        <f t="shared" si="386"/>
        <v>274.02</v>
      </c>
      <c r="Q194" s="215">
        <f t="shared" si="387"/>
        <v>360.18</v>
      </c>
      <c r="R194" s="98">
        <f t="shared" si="410"/>
        <v>0</v>
      </c>
      <c r="S194" s="99">
        <f>IF($C194="","",'01. PLANILHA DE FISCALIZAÇÂO'!L194)</f>
        <v>0</v>
      </c>
      <c r="T194" s="98">
        <f t="shared" si="411"/>
        <v>0</v>
      </c>
      <c r="U194" s="99">
        <f t="shared" si="412"/>
        <v>0</v>
      </c>
      <c r="V194" s="98">
        <f t="shared" si="413"/>
        <v>182.67999999999998</v>
      </c>
      <c r="W194" s="99">
        <f>IF($C194="","",'01. PLANILHA DE FISCALIZAÇÂO'!R194)</f>
        <v>0.66666666666666663</v>
      </c>
      <c r="X194" s="98">
        <f t="shared" si="414"/>
        <v>182.67999999999998</v>
      </c>
      <c r="Y194" s="99">
        <f t="shared" si="415"/>
        <v>0.66666666666666663</v>
      </c>
      <c r="Z194" s="98">
        <f t="shared" si="416"/>
        <v>0</v>
      </c>
      <c r="AA194" s="99">
        <f>IF($C194="","",'01. PLANILHA DE FISCALIZAÇÂO'!X194)</f>
        <v>0</v>
      </c>
      <c r="AB194" s="98">
        <f t="shared" si="417"/>
        <v>182.67999999999998</v>
      </c>
      <c r="AC194" s="99">
        <f t="shared" si="418"/>
        <v>0.66666666666666663</v>
      </c>
      <c r="AD194" s="98">
        <f t="shared" si="419"/>
        <v>0</v>
      </c>
      <c r="AE194" s="99">
        <f>IF($C194="","",'01. PLANILHA DE FISCALIZAÇÂO'!AD194)</f>
        <v>0</v>
      </c>
      <c r="AF194" s="98">
        <f t="shared" si="420"/>
        <v>182.67999999999998</v>
      </c>
      <c r="AG194" s="99">
        <f t="shared" si="421"/>
        <v>0.66666666666666663</v>
      </c>
      <c r="AH194" s="98">
        <f t="shared" si="422"/>
        <v>0</v>
      </c>
      <c r="AI194" s="99">
        <f>IF($C194="","",'01. PLANILHA DE FISCALIZAÇÂO'!AJ194)</f>
        <v>0</v>
      </c>
      <c r="AJ194" s="98">
        <f t="shared" si="423"/>
        <v>182.67999999999998</v>
      </c>
      <c r="AK194" s="99">
        <f t="shared" si="424"/>
        <v>0.66666666666666663</v>
      </c>
      <c r="AL194" s="98">
        <f t="shared" si="425"/>
        <v>0</v>
      </c>
      <c r="AM194" s="99">
        <f>IF($C194="","",'01. PLANILHA DE FISCALIZAÇÂO'!AP194)</f>
        <v>0</v>
      </c>
      <c r="AN194" s="98">
        <f t="shared" si="426"/>
        <v>182.67999999999998</v>
      </c>
      <c r="AO194" s="99">
        <f t="shared" si="427"/>
        <v>0.66666666666666663</v>
      </c>
      <c r="AP194" s="98">
        <f t="shared" si="428"/>
        <v>0</v>
      </c>
      <c r="AQ194" s="99">
        <f>IF($C194="","",'01. PLANILHA DE FISCALIZAÇÂO'!AV194)</f>
        <v>0</v>
      </c>
      <c r="AR194" s="98">
        <f t="shared" si="429"/>
        <v>182.67999999999998</v>
      </c>
      <c r="AS194" s="99">
        <f t="shared" si="430"/>
        <v>0.66666666666666663</v>
      </c>
    </row>
    <row r="195" spans="1:45" ht="30" customHeight="1">
      <c r="A195" s="135" t="s">
        <v>3917</v>
      </c>
      <c r="B195" s="182" t="s">
        <v>4873</v>
      </c>
      <c r="C195" s="173" t="s">
        <v>4253</v>
      </c>
      <c r="D195" s="172" t="s">
        <v>4254</v>
      </c>
      <c r="E195" s="174" t="s">
        <v>3969</v>
      </c>
      <c r="F195" s="175">
        <v>4</v>
      </c>
      <c r="G195" s="175">
        <v>91.65</v>
      </c>
      <c r="H195" s="175">
        <v>127.23</v>
      </c>
      <c r="I195" s="176">
        <f t="shared" si="409"/>
        <v>366.6</v>
      </c>
      <c r="J195" s="210"/>
      <c r="K195" s="210"/>
      <c r="L195" s="210"/>
      <c r="M195" s="210"/>
      <c r="N195" s="210"/>
      <c r="O195" s="214">
        <f t="shared" si="385"/>
        <v>4</v>
      </c>
      <c r="P195" s="215">
        <f t="shared" si="386"/>
        <v>366.6</v>
      </c>
      <c r="Q195" s="215">
        <f t="shared" si="387"/>
        <v>508.92</v>
      </c>
      <c r="R195" s="98">
        <f t="shared" si="410"/>
        <v>0</v>
      </c>
      <c r="S195" s="99">
        <f>IF($C195="","",'01. PLANILHA DE FISCALIZAÇÂO'!L195)</f>
        <v>0</v>
      </c>
      <c r="T195" s="98">
        <f t="shared" si="411"/>
        <v>0</v>
      </c>
      <c r="U195" s="99">
        <f t="shared" si="412"/>
        <v>0</v>
      </c>
      <c r="V195" s="98">
        <f t="shared" si="413"/>
        <v>183.3</v>
      </c>
      <c r="W195" s="99">
        <f>IF($C195="","",'01. PLANILHA DE FISCALIZAÇÂO'!R195)</f>
        <v>0.5</v>
      </c>
      <c r="X195" s="98">
        <f t="shared" si="414"/>
        <v>183.3</v>
      </c>
      <c r="Y195" s="99">
        <f t="shared" si="415"/>
        <v>0.5</v>
      </c>
      <c r="Z195" s="98">
        <f t="shared" si="416"/>
        <v>0</v>
      </c>
      <c r="AA195" s="99">
        <f>IF($C195="","",'01. PLANILHA DE FISCALIZAÇÂO'!X195)</f>
        <v>0</v>
      </c>
      <c r="AB195" s="98">
        <f t="shared" si="417"/>
        <v>183.3</v>
      </c>
      <c r="AC195" s="99">
        <f t="shared" si="418"/>
        <v>0.5</v>
      </c>
      <c r="AD195" s="98">
        <f t="shared" si="419"/>
        <v>0</v>
      </c>
      <c r="AE195" s="99">
        <f>IF($C195="","",'01. PLANILHA DE FISCALIZAÇÂO'!AD195)</f>
        <v>0</v>
      </c>
      <c r="AF195" s="98">
        <f t="shared" si="420"/>
        <v>183.3</v>
      </c>
      <c r="AG195" s="99">
        <f t="shared" si="421"/>
        <v>0.5</v>
      </c>
      <c r="AH195" s="98">
        <f t="shared" si="422"/>
        <v>0</v>
      </c>
      <c r="AI195" s="99">
        <f>IF($C195="","",'01. PLANILHA DE FISCALIZAÇÂO'!AJ195)</f>
        <v>0</v>
      </c>
      <c r="AJ195" s="98">
        <f t="shared" si="423"/>
        <v>183.3</v>
      </c>
      <c r="AK195" s="99">
        <f t="shared" si="424"/>
        <v>0.5</v>
      </c>
      <c r="AL195" s="98">
        <f t="shared" si="425"/>
        <v>0</v>
      </c>
      <c r="AM195" s="99">
        <f>IF($C195="","",'01. PLANILHA DE FISCALIZAÇÂO'!AP195)</f>
        <v>0</v>
      </c>
      <c r="AN195" s="98">
        <f t="shared" si="426"/>
        <v>183.3</v>
      </c>
      <c r="AO195" s="99">
        <f t="shared" si="427"/>
        <v>0.5</v>
      </c>
      <c r="AP195" s="98">
        <f t="shared" si="428"/>
        <v>0</v>
      </c>
      <c r="AQ195" s="99">
        <f>IF($C195="","",'01. PLANILHA DE FISCALIZAÇÂO'!AV195)</f>
        <v>0</v>
      </c>
      <c r="AR195" s="98">
        <f t="shared" si="429"/>
        <v>183.3</v>
      </c>
      <c r="AS195" s="99">
        <f t="shared" si="430"/>
        <v>0.5</v>
      </c>
    </row>
    <row r="196" spans="1:45" ht="30" customHeight="1">
      <c r="A196" s="135" t="s">
        <v>3917</v>
      </c>
      <c r="B196" s="182" t="s">
        <v>4874</v>
      </c>
      <c r="C196" s="173" t="s">
        <v>4255</v>
      </c>
      <c r="D196" s="172" t="s">
        <v>4256</v>
      </c>
      <c r="E196" s="174" t="s">
        <v>3969</v>
      </c>
      <c r="F196" s="175">
        <v>3</v>
      </c>
      <c r="G196" s="175">
        <v>19.7</v>
      </c>
      <c r="H196" s="175">
        <v>26.02</v>
      </c>
      <c r="I196" s="176">
        <f t="shared" si="409"/>
        <v>59.1</v>
      </c>
      <c r="J196" s="210"/>
      <c r="K196" s="210"/>
      <c r="L196" s="210"/>
      <c r="M196" s="210"/>
      <c r="N196" s="210"/>
      <c r="O196" s="214">
        <f t="shared" si="385"/>
        <v>3</v>
      </c>
      <c r="P196" s="215">
        <f t="shared" si="386"/>
        <v>59.1</v>
      </c>
      <c r="Q196" s="215">
        <f t="shared" si="387"/>
        <v>78.06</v>
      </c>
      <c r="R196" s="98">
        <f t="shared" si="410"/>
        <v>0</v>
      </c>
      <c r="S196" s="99">
        <f>IF($C196="","",'01. PLANILHA DE FISCALIZAÇÂO'!L196)</f>
        <v>0</v>
      </c>
      <c r="T196" s="98">
        <f t="shared" si="411"/>
        <v>0</v>
      </c>
      <c r="U196" s="99">
        <f t="shared" si="412"/>
        <v>0</v>
      </c>
      <c r="V196" s="98">
        <f t="shared" si="413"/>
        <v>19.7</v>
      </c>
      <c r="W196" s="99">
        <f>IF($C196="","",'01. PLANILHA DE FISCALIZAÇÂO'!R196)</f>
        <v>0.33333333333333331</v>
      </c>
      <c r="X196" s="98">
        <f t="shared" si="414"/>
        <v>19.7</v>
      </c>
      <c r="Y196" s="99">
        <f t="shared" si="415"/>
        <v>0.33333333333333331</v>
      </c>
      <c r="Z196" s="98">
        <f t="shared" si="416"/>
        <v>0</v>
      </c>
      <c r="AA196" s="99">
        <f>IF($C196="","",'01. PLANILHA DE FISCALIZAÇÂO'!X196)</f>
        <v>0</v>
      </c>
      <c r="AB196" s="98">
        <f t="shared" si="417"/>
        <v>19.7</v>
      </c>
      <c r="AC196" s="99">
        <f t="shared" si="418"/>
        <v>0.33333333333333331</v>
      </c>
      <c r="AD196" s="98">
        <f t="shared" si="419"/>
        <v>0</v>
      </c>
      <c r="AE196" s="99">
        <f>IF($C196="","",'01. PLANILHA DE FISCALIZAÇÂO'!AD196)</f>
        <v>0</v>
      </c>
      <c r="AF196" s="98">
        <f t="shared" si="420"/>
        <v>19.7</v>
      </c>
      <c r="AG196" s="99">
        <f t="shared" si="421"/>
        <v>0.33333333333333331</v>
      </c>
      <c r="AH196" s="98">
        <f t="shared" si="422"/>
        <v>0</v>
      </c>
      <c r="AI196" s="99">
        <f>IF($C196="","",'01. PLANILHA DE FISCALIZAÇÂO'!AJ196)</f>
        <v>0</v>
      </c>
      <c r="AJ196" s="98">
        <f t="shared" si="423"/>
        <v>19.7</v>
      </c>
      <c r="AK196" s="99">
        <f t="shared" si="424"/>
        <v>0.33333333333333331</v>
      </c>
      <c r="AL196" s="98">
        <f t="shared" si="425"/>
        <v>0</v>
      </c>
      <c r="AM196" s="99">
        <f>IF($C196="","",'01. PLANILHA DE FISCALIZAÇÂO'!AP196)</f>
        <v>0</v>
      </c>
      <c r="AN196" s="98">
        <f t="shared" si="426"/>
        <v>19.7</v>
      </c>
      <c r="AO196" s="99">
        <f t="shared" si="427"/>
        <v>0.33333333333333331</v>
      </c>
      <c r="AP196" s="98">
        <f t="shared" si="428"/>
        <v>0</v>
      </c>
      <c r="AQ196" s="99">
        <f>IF($C196="","",'01. PLANILHA DE FISCALIZAÇÂO'!AV196)</f>
        <v>0</v>
      </c>
      <c r="AR196" s="98">
        <f t="shared" si="429"/>
        <v>19.7</v>
      </c>
      <c r="AS196" s="99">
        <f t="shared" si="430"/>
        <v>0.33333333333333331</v>
      </c>
    </row>
    <row r="197" spans="1:45" ht="30" customHeight="1">
      <c r="A197" s="135" t="s">
        <v>3917</v>
      </c>
      <c r="B197" s="182" t="s">
        <v>4875</v>
      </c>
      <c r="C197" s="173" t="s">
        <v>4257</v>
      </c>
      <c r="D197" s="172" t="s">
        <v>4258</v>
      </c>
      <c r="E197" s="174" t="s">
        <v>3988</v>
      </c>
      <c r="F197" s="175">
        <v>1</v>
      </c>
      <c r="G197" s="175">
        <v>159.04</v>
      </c>
      <c r="H197" s="175">
        <v>232.87</v>
      </c>
      <c r="I197" s="176">
        <f t="shared" si="409"/>
        <v>159.04</v>
      </c>
      <c r="J197" s="210"/>
      <c r="K197" s="210"/>
      <c r="L197" s="210"/>
      <c r="M197" s="210"/>
      <c r="N197" s="210"/>
      <c r="O197" s="214">
        <f t="shared" si="385"/>
        <v>1</v>
      </c>
      <c r="P197" s="215">
        <f t="shared" si="386"/>
        <v>159.04</v>
      </c>
      <c r="Q197" s="215">
        <f t="shared" si="387"/>
        <v>232.87</v>
      </c>
      <c r="R197" s="98">
        <f t="shared" si="410"/>
        <v>0</v>
      </c>
      <c r="S197" s="99">
        <f>IF($C197="","",'01. PLANILHA DE FISCALIZAÇÂO'!L197)</f>
        <v>0</v>
      </c>
      <c r="T197" s="98">
        <f t="shared" si="411"/>
        <v>0</v>
      </c>
      <c r="U197" s="99">
        <f t="shared" si="412"/>
        <v>0</v>
      </c>
      <c r="V197" s="98">
        <f t="shared" si="413"/>
        <v>159.04</v>
      </c>
      <c r="W197" s="99">
        <f>IF($C197="","",'01. PLANILHA DE FISCALIZAÇÂO'!R197)</f>
        <v>1</v>
      </c>
      <c r="X197" s="98">
        <f t="shared" si="414"/>
        <v>159.04</v>
      </c>
      <c r="Y197" s="99">
        <f t="shared" si="415"/>
        <v>1</v>
      </c>
      <c r="Z197" s="98">
        <f t="shared" si="416"/>
        <v>0</v>
      </c>
      <c r="AA197" s="99">
        <f>IF($C197="","",'01. PLANILHA DE FISCALIZAÇÂO'!X197)</f>
        <v>0</v>
      </c>
      <c r="AB197" s="98">
        <f t="shared" si="417"/>
        <v>159.04</v>
      </c>
      <c r="AC197" s="99">
        <f t="shared" si="418"/>
        <v>1</v>
      </c>
      <c r="AD197" s="98">
        <f t="shared" si="419"/>
        <v>0</v>
      </c>
      <c r="AE197" s="99">
        <f>IF($C197="","",'01. PLANILHA DE FISCALIZAÇÂO'!AD197)</f>
        <v>0</v>
      </c>
      <c r="AF197" s="98">
        <f t="shared" si="420"/>
        <v>159.04</v>
      </c>
      <c r="AG197" s="99">
        <f t="shared" si="421"/>
        <v>1</v>
      </c>
      <c r="AH197" s="98">
        <f t="shared" si="422"/>
        <v>0</v>
      </c>
      <c r="AI197" s="99">
        <f>IF($C197="","",'01. PLANILHA DE FISCALIZAÇÂO'!AJ197)</f>
        <v>0</v>
      </c>
      <c r="AJ197" s="98">
        <f t="shared" si="423"/>
        <v>159.04</v>
      </c>
      <c r="AK197" s="99">
        <f t="shared" si="424"/>
        <v>1</v>
      </c>
      <c r="AL197" s="98">
        <f t="shared" si="425"/>
        <v>0</v>
      </c>
      <c r="AM197" s="99">
        <f>IF($C197="","",'01. PLANILHA DE FISCALIZAÇÂO'!AP197)</f>
        <v>0</v>
      </c>
      <c r="AN197" s="98">
        <f t="shared" si="426"/>
        <v>159.04</v>
      </c>
      <c r="AO197" s="99">
        <f t="shared" si="427"/>
        <v>1</v>
      </c>
      <c r="AP197" s="98">
        <f t="shared" si="428"/>
        <v>0</v>
      </c>
      <c r="AQ197" s="99">
        <f>IF($C197="","",'01. PLANILHA DE FISCALIZAÇÂO'!AV197)</f>
        <v>0</v>
      </c>
      <c r="AR197" s="98">
        <f t="shared" si="429"/>
        <v>159.04</v>
      </c>
      <c r="AS197" s="99">
        <f t="shared" si="430"/>
        <v>1</v>
      </c>
    </row>
    <row r="198" spans="1:45" ht="30" customHeight="1">
      <c r="A198" s="135" t="s">
        <v>3917</v>
      </c>
      <c r="B198" s="182" t="s">
        <v>4876</v>
      </c>
      <c r="C198" s="173" t="s">
        <v>4259</v>
      </c>
      <c r="D198" s="172" t="s">
        <v>4260</v>
      </c>
      <c r="E198" s="174" t="s">
        <v>3988</v>
      </c>
      <c r="F198" s="175">
        <v>1</v>
      </c>
      <c r="G198" s="175">
        <v>21.3</v>
      </c>
      <c r="H198" s="175">
        <v>29.27</v>
      </c>
      <c r="I198" s="176">
        <f t="shared" si="409"/>
        <v>21.3</v>
      </c>
      <c r="J198" s="210"/>
      <c r="K198" s="210"/>
      <c r="L198" s="210"/>
      <c r="M198" s="210"/>
      <c r="N198" s="210"/>
      <c r="O198" s="214">
        <f t="shared" si="385"/>
        <v>1</v>
      </c>
      <c r="P198" s="215">
        <f t="shared" si="386"/>
        <v>21.3</v>
      </c>
      <c r="Q198" s="215">
        <f t="shared" si="387"/>
        <v>29.27</v>
      </c>
      <c r="R198" s="98">
        <f t="shared" si="410"/>
        <v>0</v>
      </c>
      <c r="S198" s="99">
        <f>IF($C198="","",'01. PLANILHA DE FISCALIZAÇÂO'!L198)</f>
        <v>0</v>
      </c>
      <c r="T198" s="98">
        <f t="shared" si="411"/>
        <v>0</v>
      </c>
      <c r="U198" s="99">
        <f t="shared" si="412"/>
        <v>0</v>
      </c>
      <c r="V198" s="98">
        <f t="shared" si="413"/>
        <v>21.3</v>
      </c>
      <c r="W198" s="99">
        <f>IF($C198="","",'01. PLANILHA DE FISCALIZAÇÂO'!R198)</f>
        <v>1</v>
      </c>
      <c r="X198" s="98">
        <f t="shared" si="414"/>
        <v>21.3</v>
      </c>
      <c r="Y198" s="99">
        <f t="shared" si="415"/>
        <v>1</v>
      </c>
      <c r="Z198" s="98">
        <f t="shared" si="416"/>
        <v>0</v>
      </c>
      <c r="AA198" s="99">
        <f>IF($C198="","",'01. PLANILHA DE FISCALIZAÇÂO'!X198)</f>
        <v>0</v>
      </c>
      <c r="AB198" s="98">
        <f t="shared" si="417"/>
        <v>21.3</v>
      </c>
      <c r="AC198" s="99">
        <f t="shared" si="418"/>
        <v>1</v>
      </c>
      <c r="AD198" s="98">
        <f t="shared" si="419"/>
        <v>0</v>
      </c>
      <c r="AE198" s="99">
        <f>IF($C198="","",'01. PLANILHA DE FISCALIZAÇÂO'!AD198)</f>
        <v>0</v>
      </c>
      <c r="AF198" s="98">
        <f t="shared" si="420"/>
        <v>21.3</v>
      </c>
      <c r="AG198" s="99">
        <f t="shared" si="421"/>
        <v>1</v>
      </c>
      <c r="AH198" s="98">
        <f t="shared" si="422"/>
        <v>0</v>
      </c>
      <c r="AI198" s="99">
        <f>IF($C198="","",'01. PLANILHA DE FISCALIZAÇÂO'!AJ198)</f>
        <v>0</v>
      </c>
      <c r="AJ198" s="98">
        <f t="shared" si="423"/>
        <v>21.3</v>
      </c>
      <c r="AK198" s="99">
        <f t="shared" si="424"/>
        <v>1</v>
      </c>
      <c r="AL198" s="98">
        <f t="shared" si="425"/>
        <v>0</v>
      </c>
      <c r="AM198" s="99">
        <f>IF($C198="","",'01. PLANILHA DE FISCALIZAÇÂO'!AP198)</f>
        <v>0</v>
      </c>
      <c r="AN198" s="98">
        <f t="shared" si="426"/>
        <v>21.3</v>
      </c>
      <c r="AO198" s="99">
        <f t="shared" si="427"/>
        <v>1</v>
      </c>
      <c r="AP198" s="98">
        <f t="shared" si="428"/>
        <v>0</v>
      </c>
      <c r="AQ198" s="99">
        <f>IF($C198="","",'01. PLANILHA DE FISCALIZAÇÂO'!AV198)</f>
        <v>0</v>
      </c>
      <c r="AR198" s="98">
        <f t="shared" si="429"/>
        <v>21.3</v>
      </c>
      <c r="AS198" s="99">
        <f t="shared" si="430"/>
        <v>1</v>
      </c>
    </row>
    <row r="199" spans="1:45" ht="30" customHeight="1">
      <c r="A199" s="135" t="s">
        <v>3917</v>
      </c>
      <c r="B199" s="182" t="s">
        <v>4877</v>
      </c>
      <c r="C199" s="173" t="s">
        <v>4261</v>
      </c>
      <c r="D199" s="172" t="s">
        <v>4262</v>
      </c>
      <c r="E199" s="174" t="s">
        <v>3969</v>
      </c>
      <c r="F199" s="175">
        <v>12</v>
      </c>
      <c r="G199" s="175">
        <v>40.11</v>
      </c>
      <c r="H199" s="175">
        <v>56.03</v>
      </c>
      <c r="I199" s="176">
        <f t="shared" si="409"/>
        <v>481.32</v>
      </c>
      <c r="J199" s="210"/>
      <c r="K199" s="210"/>
      <c r="L199" s="210"/>
      <c r="M199" s="210"/>
      <c r="N199" s="210"/>
      <c r="O199" s="214">
        <f t="shared" si="385"/>
        <v>12</v>
      </c>
      <c r="P199" s="215">
        <f t="shared" si="386"/>
        <v>481.32</v>
      </c>
      <c r="Q199" s="215">
        <f t="shared" si="387"/>
        <v>672.36</v>
      </c>
      <c r="R199" s="98">
        <f t="shared" si="410"/>
        <v>0</v>
      </c>
      <c r="S199" s="99">
        <f>IF($C199="","",'01. PLANILHA DE FISCALIZAÇÂO'!L199)</f>
        <v>0</v>
      </c>
      <c r="T199" s="98">
        <f t="shared" si="411"/>
        <v>0</v>
      </c>
      <c r="U199" s="99">
        <f t="shared" si="412"/>
        <v>0</v>
      </c>
      <c r="V199" s="98">
        <f t="shared" si="413"/>
        <v>481.32</v>
      </c>
      <c r="W199" s="99">
        <f>IF($C199="","",'01. PLANILHA DE FISCALIZAÇÂO'!R199)</f>
        <v>1</v>
      </c>
      <c r="X199" s="98">
        <f t="shared" si="414"/>
        <v>481.32</v>
      </c>
      <c r="Y199" s="99">
        <f t="shared" si="415"/>
        <v>1</v>
      </c>
      <c r="Z199" s="98">
        <f t="shared" si="416"/>
        <v>0</v>
      </c>
      <c r="AA199" s="99">
        <f>IF($C199="","",'01. PLANILHA DE FISCALIZAÇÂO'!X199)</f>
        <v>0</v>
      </c>
      <c r="AB199" s="98">
        <f t="shared" si="417"/>
        <v>481.32</v>
      </c>
      <c r="AC199" s="99">
        <f t="shared" si="418"/>
        <v>1</v>
      </c>
      <c r="AD199" s="98">
        <f t="shared" si="419"/>
        <v>0</v>
      </c>
      <c r="AE199" s="99">
        <f>IF($C199="","",'01. PLANILHA DE FISCALIZAÇÂO'!AD199)</f>
        <v>0</v>
      </c>
      <c r="AF199" s="98">
        <f t="shared" si="420"/>
        <v>481.32</v>
      </c>
      <c r="AG199" s="99">
        <f t="shared" si="421"/>
        <v>1</v>
      </c>
      <c r="AH199" s="98">
        <f t="shared" si="422"/>
        <v>0</v>
      </c>
      <c r="AI199" s="99">
        <f>IF($C199="","",'01. PLANILHA DE FISCALIZAÇÂO'!AJ199)</f>
        <v>0</v>
      </c>
      <c r="AJ199" s="98">
        <f t="shared" si="423"/>
        <v>481.32</v>
      </c>
      <c r="AK199" s="99">
        <f t="shared" si="424"/>
        <v>1</v>
      </c>
      <c r="AL199" s="98">
        <f t="shared" si="425"/>
        <v>0</v>
      </c>
      <c r="AM199" s="99">
        <f>IF($C199="","",'01. PLANILHA DE FISCALIZAÇÂO'!AP199)</f>
        <v>0</v>
      </c>
      <c r="AN199" s="98">
        <f t="shared" si="426"/>
        <v>481.32</v>
      </c>
      <c r="AO199" s="99">
        <f t="shared" si="427"/>
        <v>1</v>
      </c>
      <c r="AP199" s="98">
        <f t="shared" si="428"/>
        <v>0</v>
      </c>
      <c r="AQ199" s="99">
        <f>IF($C199="","",'01. PLANILHA DE FISCALIZAÇÂO'!AV199)</f>
        <v>0</v>
      </c>
      <c r="AR199" s="98">
        <f t="shared" si="429"/>
        <v>481.32</v>
      </c>
      <c r="AS199" s="99">
        <f t="shared" si="430"/>
        <v>1</v>
      </c>
    </row>
    <row r="200" spans="1:45" ht="30" customHeight="1">
      <c r="A200" s="135" t="s">
        <v>3917</v>
      </c>
      <c r="B200" s="182" t="s">
        <v>4878</v>
      </c>
      <c r="C200" s="173" t="s">
        <v>4263</v>
      </c>
      <c r="D200" s="172" t="s">
        <v>4264</v>
      </c>
      <c r="E200" s="174" t="s">
        <v>3969</v>
      </c>
      <c r="F200" s="175">
        <v>1</v>
      </c>
      <c r="G200" s="175">
        <v>28.44</v>
      </c>
      <c r="H200" s="175">
        <v>38.56</v>
      </c>
      <c r="I200" s="176">
        <f t="shared" si="409"/>
        <v>28.44</v>
      </c>
      <c r="J200" s="210"/>
      <c r="K200" s="210"/>
      <c r="L200" s="210"/>
      <c r="M200" s="210"/>
      <c r="N200" s="210"/>
      <c r="O200" s="214">
        <f t="shared" si="385"/>
        <v>1</v>
      </c>
      <c r="P200" s="215">
        <f t="shared" si="386"/>
        <v>28.44</v>
      </c>
      <c r="Q200" s="215">
        <f t="shared" si="387"/>
        <v>38.56</v>
      </c>
      <c r="R200" s="98">
        <f t="shared" si="410"/>
        <v>0</v>
      </c>
      <c r="S200" s="99">
        <f>IF($C200="","",'01. PLANILHA DE FISCALIZAÇÂO'!L200)</f>
        <v>0</v>
      </c>
      <c r="T200" s="98">
        <f t="shared" si="411"/>
        <v>0</v>
      </c>
      <c r="U200" s="99">
        <f t="shared" si="412"/>
        <v>0</v>
      </c>
      <c r="V200" s="98">
        <f t="shared" si="413"/>
        <v>28.44</v>
      </c>
      <c r="W200" s="99">
        <f>IF($C200="","",'01. PLANILHA DE FISCALIZAÇÂO'!R200)</f>
        <v>1</v>
      </c>
      <c r="X200" s="98">
        <f t="shared" si="414"/>
        <v>28.44</v>
      </c>
      <c r="Y200" s="99">
        <f t="shared" si="415"/>
        <v>1</v>
      </c>
      <c r="Z200" s="98">
        <f t="shared" si="416"/>
        <v>0</v>
      </c>
      <c r="AA200" s="99">
        <f>IF($C200="","",'01. PLANILHA DE FISCALIZAÇÂO'!X200)</f>
        <v>0</v>
      </c>
      <c r="AB200" s="98">
        <f t="shared" si="417"/>
        <v>28.44</v>
      </c>
      <c r="AC200" s="99">
        <f t="shared" si="418"/>
        <v>1</v>
      </c>
      <c r="AD200" s="98">
        <f t="shared" si="419"/>
        <v>0</v>
      </c>
      <c r="AE200" s="99">
        <f>IF($C200="","",'01. PLANILHA DE FISCALIZAÇÂO'!AD200)</f>
        <v>0</v>
      </c>
      <c r="AF200" s="98">
        <f t="shared" si="420"/>
        <v>28.44</v>
      </c>
      <c r="AG200" s="99">
        <f t="shared" si="421"/>
        <v>1</v>
      </c>
      <c r="AH200" s="98">
        <f t="shared" si="422"/>
        <v>0</v>
      </c>
      <c r="AI200" s="99">
        <f>IF($C200="","",'01. PLANILHA DE FISCALIZAÇÂO'!AJ200)</f>
        <v>0</v>
      </c>
      <c r="AJ200" s="98">
        <f t="shared" si="423"/>
        <v>28.44</v>
      </c>
      <c r="AK200" s="99">
        <f t="shared" si="424"/>
        <v>1</v>
      </c>
      <c r="AL200" s="98">
        <f t="shared" si="425"/>
        <v>0</v>
      </c>
      <c r="AM200" s="99">
        <f>IF($C200="","",'01. PLANILHA DE FISCALIZAÇÂO'!AP200)</f>
        <v>0</v>
      </c>
      <c r="AN200" s="98">
        <f t="shared" si="426"/>
        <v>28.44</v>
      </c>
      <c r="AO200" s="99">
        <f t="shared" si="427"/>
        <v>1</v>
      </c>
      <c r="AP200" s="98">
        <f t="shared" si="428"/>
        <v>0</v>
      </c>
      <c r="AQ200" s="99">
        <f>IF($C200="","",'01. PLANILHA DE FISCALIZAÇÂO'!AV200)</f>
        <v>0</v>
      </c>
      <c r="AR200" s="98">
        <f t="shared" si="429"/>
        <v>28.44</v>
      </c>
      <c r="AS200" s="99">
        <f t="shared" si="430"/>
        <v>1</v>
      </c>
    </row>
    <row r="201" spans="1:45" ht="30" customHeight="1">
      <c r="A201" s="135" t="s">
        <v>3917</v>
      </c>
      <c r="B201" s="182" t="s">
        <v>4879</v>
      </c>
      <c r="C201" s="173" t="s">
        <v>4265</v>
      </c>
      <c r="D201" s="172" t="s">
        <v>4266</v>
      </c>
      <c r="E201" s="174" t="s">
        <v>3969</v>
      </c>
      <c r="F201" s="175">
        <v>7</v>
      </c>
      <c r="G201" s="175">
        <v>49.37</v>
      </c>
      <c r="H201" s="175">
        <v>68.56</v>
      </c>
      <c r="I201" s="176">
        <f t="shared" si="409"/>
        <v>345.59</v>
      </c>
      <c r="J201" s="210"/>
      <c r="K201" s="210"/>
      <c r="L201" s="210"/>
      <c r="M201" s="210"/>
      <c r="N201" s="210"/>
      <c r="O201" s="214">
        <f t="shared" si="385"/>
        <v>7</v>
      </c>
      <c r="P201" s="215">
        <f t="shared" si="386"/>
        <v>345.59</v>
      </c>
      <c r="Q201" s="215">
        <f t="shared" si="387"/>
        <v>479.92</v>
      </c>
      <c r="R201" s="98">
        <f t="shared" si="410"/>
        <v>0</v>
      </c>
      <c r="S201" s="99">
        <f>IF($C201="","",'01. PLANILHA DE FISCALIZAÇÂO'!L201)</f>
        <v>0</v>
      </c>
      <c r="T201" s="98">
        <f t="shared" si="411"/>
        <v>0</v>
      </c>
      <c r="U201" s="99">
        <f t="shared" si="412"/>
        <v>0</v>
      </c>
      <c r="V201" s="98">
        <f t="shared" si="413"/>
        <v>345.59</v>
      </c>
      <c r="W201" s="99">
        <f>IF($C201="","",'01. PLANILHA DE FISCALIZAÇÂO'!R201)</f>
        <v>1</v>
      </c>
      <c r="X201" s="98">
        <f t="shared" si="414"/>
        <v>345.59</v>
      </c>
      <c r="Y201" s="99">
        <f t="shared" si="415"/>
        <v>1</v>
      </c>
      <c r="Z201" s="98">
        <f t="shared" si="416"/>
        <v>0</v>
      </c>
      <c r="AA201" s="99">
        <f>IF($C201="","",'01. PLANILHA DE FISCALIZAÇÂO'!X201)</f>
        <v>0</v>
      </c>
      <c r="AB201" s="98">
        <f t="shared" si="417"/>
        <v>345.59</v>
      </c>
      <c r="AC201" s="99">
        <f t="shared" si="418"/>
        <v>1</v>
      </c>
      <c r="AD201" s="98">
        <f t="shared" si="419"/>
        <v>0</v>
      </c>
      <c r="AE201" s="99">
        <f>IF($C201="","",'01. PLANILHA DE FISCALIZAÇÂO'!AD201)</f>
        <v>0</v>
      </c>
      <c r="AF201" s="98">
        <f t="shared" si="420"/>
        <v>345.59</v>
      </c>
      <c r="AG201" s="99">
        <f t="shared" si="421"/>
        <v>1</v>
      </c>
      <c r="AH201" s="98">
        <f t="shared" si="422"/>
        <v>0</v>
      </c>
      <c r="AI201" s="99">
        <f>IF($C201="","",'01. PLANILHA DE FISCALIZAÇÂO'!AJ201)</f>
        <v>0</v>
      </c>
      <c r="AJ201" s="98">
        <f t="shared" si="423"/>
        <v>345.59</v>
      </c>
      <c r="AK201" s="99">
        <f t="shared" si="424"/>
        <v>1</v>
      </c>
      <c r="AL201" s="98">
        <f t="shared" si="425"/>
        <v>0</v>
      </c>
      <c r="AM201" s="99">
        <f>IF($C201="","",'01. PLANILHA DE FISCALIZAÇÂO'!AP201)</f>
        <v>0</v>
      </c>
      <c r="AN201" s="98">
        <f t="shared" si="426"/>
        <v>345.59</v>
      </c>
      <c r="AO201" s="99">
        <f t="shared" si="427"/>
        <v>1</v>
      </c>
      <c r="AP201" s="98">
        <f t="shared" si="428"/>
        <v>0</v>
      </c>
      <c r="AQ201" s="99">
        <f>IF($C201="","",'01. PLANILHA DE FISCALIZAÇÂO'!AV201)</f>
        <v>0</v>
      </c>
      <c r="AR201" s="98">
        <f t="shared" si="429"/>
        <v>345.59</v>
      </c>
      <c r="AS201" s="99">
        <f t="shared" si="430"/>
        <v>1</v>
      </c>
    </row>
    <row r="202" spans="1:45" ht="30" customHeight="1">
      <c r="A202" s="135" t="s">
        <v>3917</v>
      </c>
      <c r="B202" s="182" t="s">
        <v>4880</v>
      </c>
      <c r="C202" s="173" t="s">
        <v>4267</v>
      </c>
      <c r="D202" s="172" t="s">
        <v>4268</v>
      </c>
      <c r="E202" s="174" t="s">
        <v>3988</v>
      </c>
      <c r="F202" s="175">
        <v>1</v>
      </c>
      <c r="G202" s="175">
        <v>19.07</v>
      </c>
      <c r="H202" s="175">
        <v>25.94</v>
      </c>
      <c r="I202" s="176">
        <f t="shared" si="409"/>
        <v>19.07</v>
      </c>
      <c r="J202" s="210"/>
      <c r="K202" s="210"/>
      <c r="L202" s="210"/>
      <c r="M202" s="210"/>
      <c r="N202" s="210"/>
      <c r="O202" s="214">
        <f t="shared" si="385"/>
        <v>1</v>
      </c>
      <c r="P202" s="215">
        <f t="shared" si="386"/>
        <v>19.07</v>
      </c>
      <c r="Q202" s="215">
        <f t="shared" si="387"/>
        <v>25.94</v>
      </c>
      <c r="R202" s="98">
        <f t="shared" si="410"/>
        <v>0</v>
      </c>
      <c r="S202" s="99">
        <f>IF($C202="","",'01. PLANILHA DE FISCALIZAÇÂO'!L202)</f>
        <v>0</v>
      </c>
      <c r="T202" s="98">
        <f t="shared" si="411"/>
        <v>0</v>
      </c>
      <c r="U202" s="99">
        <f t="shared" si="412"/>
        <v>0</v>
      </c>
      <c r="V202" s="98">
        <f t="shared" si="413"/>
        <v>19.07</v>
      </c>
      <c r="W202" s="99">
        <f>IF($C202="","",'01. PLANILHA DE FISCALIZAÇÂO'!R202)</f>
        <v>1</v>
      </c>
      <c r="X202" s="98">
        <f t="shared" si="414"/>
        <v>19.07</v>
      </c>
      <c r="Y202" s="99">
        <f t="shared" si="415"/>
        <v>1</v>
      </c>
      <c r="Z202" s="98">
        <f t="shared" si="416"/>
        <v>0</v>
      </c>
      <c r="AA202" s="99">
        <f>IF($C202="","",'01. PLANILHA DE FISCALIZAÇÂO'!X202)</f>
        <v>0</v>
      </c>
      <c r="AB202" s="98">
        <f t="shared" si="417"/>
        <v>19.07</v>
      </c>
      <c r="AC202" s="99">
        <f t="shared" si="418"/>
        <v>1</v>
      </c>
      <c r="AD202" s="98">
        <f t="shared" si="419"/>
        <v>0</v>
      </c>
      <c r="AE202" s="99">
        <f>IF($C202="","",'01. PLANILHA DE FISCALIZAÇÂO'!AD202)</f>
        <v>0</v>
      </c>
      <c r="AF202" s="98">
        <f t="shared" si="420"/>
        <v>19.07</v>
      </c>
      <c r="AG202" s="99">
        <f t="shared" si="421"/>
        <v>1</v>
      </c>
      <c r="AH202" s="98">
        <f t="shared" si="422"/>
        <v>0</v>
      </c>
      <c r="AI202" s="99">
        <f>IF($C202="","",'01. PLANILHA DE FISCALIZAÇÂO'!AJ202)</f>
        <v>0</v>
      </c>
      <c r="AJ202" s="98">
        <f t="shared" si="423"/>
        <v>19.07</v>
      </c>
      <c r="AK202" s="99">
        <f t="shared" si="424"/>
        <v>1</v>
      </c>
      <c r="AL202" s="98">
        <f t="shared" si="425"/>
        <v>0</v>
      </c>
      <c r="AM202" s="99">
        <f>IF($C202="","",'01. PLANILHA DE FISCALIZAÇÂO'!AP202)</f>
        <v>0</v>
      </c>
      <c r="AN202" s="98">
        <f t="shared" si="426"/>
        <v>19.07</v>
      </c>
      <c r="AO202" s="99">
        <f t="shared" si="427"/>
        <v>1</v>
      </c>
      <c r="AP202" s="98">
        <f t="shared" si="428"/>
        <v>0</v>
      </c>
      <c r="AQ202" s="99">
        <f>IF($C202="","",'01. PLANILHA DE FISCALIZAÇÂO'!AV202)</f>
        <v>0</v>
      </c>
      <c r="AR202" s="98">
        <f t="shared" si="429"/>
        <v>19.07</v>
      </c>
      <c r="AS202" s="99">
        <f t="shared" si="430"/>
        <v>1</v>
      </c>
    </row>
    <row r="203" spans="1:45" ht="30" customHeight="1">
      <c r="A203" s="135" t="s">
        <v>3917</v>
      </c>
      <c r="B203" s="182" t="s">
        <v>4881</v>
      </c>
      <c r="C203" s="173" t="s">
        <v>4269</v>
      </c>
      <c r="D203" s="172" t="s">
        <v>4270</v>
      </c>
      <c r="E203" s="174" t="s">
        <v>3969</v>
      </c>
      <c r="F203" s="175">
        <v>1</v>
      </c>
      <c r="G203" s="175">
        <v>46.11</v>
      </c>
      <c r="H203" s="175">
        <v>63.92</v>
      </c>
      <c r="I203" s="176">
        <f t="shared" si="409"/>
        <v>46.11</v>
      </c>
      <c r="J203" s="210"/>
      <c r="K203" s="210"/>
      <c r="L203" s="210"/>
      <c r="M203" s="210"/>
      <c r="N203" s="210"/>
      <c r="O203" s="214">
        <f t="shared" si="385"/>
        <v>1</v>
      </c>
      <c r="P203" s="215">
        <f t="shared" si="386"/>
        <v>46.11</v>
      </c>
      <c r="Q203" s="215">
        <f t="shared" si="387"/>
        <v>63.92</v>
      </c>
      <c r="R203" s="98">
        <f t="shared" si="410"/>
        <v>0</v>
      </c>
      <c r="S203" s="99">
        <f>IF($C203="","",'01. PLANILHA DE FISCALIZAÇÂO'!L203)</f>
        <v>0</v>
      </c>
      <c r="T203" s="98">
        <f t="shared" si="411"/>
        <v>0</v>
      </c>
      <c r="U203" s="99">
        <f t="shared" si="412"/>
        <v>0</v>
      </c>
      <c r="V203" s="98">
        <f t="shared" si="413"/>
        <v>46.11</v>
      </c>
      <c r="W203" s="99">
        <f>IF($C203="","",'01. PLANILHA DE FISCALIZAÇÂO'!R203)</f>
        <v>1</v>
      </c>
      <c r="X203" s="98">
        <f t="shared" si="414"/>
        <v>46.11</v>
      </c>
      <c r="Y203" s="99">
        <f t="shared" si="415"/>
        <v>1</v>
      </c>
      <c r="Z203" s="98">
        <f t="shared" si="416"/>
        <v>0</v>
      </c>
      <c r="AA203" s="99">
        <f>IF($C203="","",'01. PLANILHA DE FISCALIZAÇÂO'!X203)</f>
        <v>0</v>
      </c>
      <c r="AB203" s="98">
        <f t="shared" si="417"/>
        <v>46.11</v>
      </c>
      <c r="AC203" s="99">
        <f t="shared" si="418"/>
        <v>1</v>
      </c>
      <c r="AD203" s="98">
        <f t="shared" si="419"/>
        <v>0</v>
      </c>
      <c r="AE203" s="99">
        <f>IF($C203="","",'01. PLANILHA DE FISCALIZAÇÂO'!AD203)</f>
        <v>0</v>
      </c>
      <c r="AF203" s="98">
        <f t="shared" si="420"/>
        <v>46.11</v>
      </c>
      <c r="AG203" s="99">
        <f t="shared" si="421"/>
        <v>1</v>
      </c>
      <c r="AH203" s="98">
        <f t="shared" si="422"/>
        <v>0</v>
      </c>
      <c r="AI203" s="99">
        <f>IF($C203="","",'01. PLANILHA DE FISCALIZAÇÂO'!AJ203)</f>
        <v>0</v>
      </c>
      <c r="AJ203" s="98">
        <f t="shared" si="423"/>
        <v>46.11</v>
      </c>
      <c r="AK203" s="99">
        <f t="shared" si="424"/>
        <v>1</v>
      </c>
      <c r="AL203" s="98">
        <f t="shared" si="425"/>
        <v>0</v>
      </c>
      <c r="AM203" s="99">
        <f>IF($C203="","",'01. PLANILHA DE FISCALIZAÇÂO'!AP203)</f>
        <v>0</v>
      </c>
      <c r="AN203" s="98">
        <f t="shared" si="426"/>
        <v>46.11</v>
      </c>
      <c r="AO203" s="99">
        <f t="shared" si="427"/>
        <v>1</v>
      </c>
      <c r="AP203" s="98">
        <f t="shared" si="428"/>
        <v>0</v>
      </c>
      <c r="AQ203" s="99">
        <f>IF($C203="","",'01. PLANILHA DE FISCALIZAÇÂO'!AV203)</f>
        <v>0</v>
      </c>
      <c r="AR203" s="98">
        <f t="shared" si="429"/>
        <v>46.11</v>
      </c>
      <c r="AS203" s="99">
        <f t="shared" si="430"/>
        <v>1</v>
      </c>
    </row>
    <row r="204" spans="1:45" ht="30" customHeight="1">
      <c r="A204" s="135" t="s">
        <v>3917</v>
      </c>
      <c r="B204" s="182" t="s">
        <v>4882</v>
      </c>
      <c r="C204" s="173" t="s">
        <v>4271</v>
      </c>
      <c r="D204" s="172" t="s">
        <v>4272</v>
      </c>
      <c r="E204" s="174" t="s">
        <v>3969</v>
      </c>
      <c r="F204" s="175">
        <v>1</v>
      </c>
      <c r="G204" s="175">
        <v>39.86</v>
      </c>
      <c r="H204" s="175">
        <v>54.82</v>
      </c>
      <c r="I204" s="176">
        <f t="shared" si="409"/>
        <v>39.86</v>
      </c>
      <c r="J204" s="210"/>
      <c r="K204" s="210"/>
      <c r="L204" s="210"/>
      <c r="M204" s="210"/>
      <c r="N204" s="210"/>
      <c r="O204" s="214">
        <f t="shared" si="385"/>
        <v>1</v>
      </c>
      <c r="P204" s="215">
        <f t="shared" si="386"/>
        <v>39.86</v>
      </c>
      <c r="Q204" s="215">
        <f t="shared" si="387"/>
        <v>54.82</v>
      </c>
      <c r="R204" s="98">
        <f t="shared" si="410"/>
        <v>0</v>
      </c>
      <c r="S204" s="99">
        <f>IF($C204="","",'01. PLANILHA DE FISCALIZAÇÂO'!L204)</f>
        <v>0</v>
      </c>
      <c r="T204" s="98">
        <f t="shared" si="411"/>
        <v>0</v>
      </c>
      <c r="U204" s="99">
        <f t="shared" si="412"/>
        <v>0</v>
      </c>
      <c r="V204" s="98">
        <f t="shared" si="413"/>
        <v>39.86</v>
      </c>
      <c r="W204" s="99">
        <f>IF($C204="","",'01. PLANILHA DE FISCALIZAÇÂO'!R204)</f>
        <v>1</v>
      </c>
      <c r="X204" s="98">
        <f t="shared" si="414"/>
        <v>39.86</v>
      </c>
      <c r="Y204" s="99">
        <f t="shared" si="415"/>
        <v>1</v>
      </c>
      <c r="Z204" s="98">
        <f t="shared" si="416"/>
        <v>0</v>
      </c>
      <c r="AA204" s="99">
        <f>IF($C204="","",'01. PLANILHA DE FISCALIZAÇÂO'!X204)</f>
        <v>0</v>
      </c>
      <c r="AB204" s="98">
        <f t="shared" si="417"/>
        <v>39.86</v>
      </c>
      <c r="AC204" s="99">
        <f t="shared" si="418"/>
        <v>1</v>
      </c>
      <c r="AD204" s="98">
        <f t="shared" si="419"/>
        <v>0</v>
      </c>
      <c r="AE204" s="99">
        <f>IF($C204="","",'01. PLANILHA DE FISCALIZAÇÂO'!AD204)</f>
        <v>0</v>
      </c>
      <c r="AF204" s="98">
        <f t="shared" si="420"/>
        <v>39.86</v>
      </c>
      <c r="AG204" s="99">
        <f t="shared" si="421"/>
        <v>1</v>
      </c>
      <c r="AH204" s="98">
        <f t="shared" si="422"/>
        <v>0</v>
      </c>
      <c r="AI204" s="99">
        <f>IF($C204="","",'01. PLANILHA DE FISCALIZAÇÂO'!AJ204)</f>
        <v>0</v>
      </c>
      <c r="AJ204" s="98">
        <f t="shared" si="423"/>
        <v>39.86</v>
      </c>
      <c r="AK204" s="99">
        <f t="shared" si="424"/>
        <v>1</v>
      </c>
      <c r="AL204" s="98">
        <f t="shared" si="425"/>
        <v>0</v>
      </c>
      <c r="AM204" s="99">
        <f>IF($C204="","",'01. PLANILHA DE FISCALIZAÇÂO'!AP204)</f>
        <v>0</v>
      </c>
      <c r="AN204" s="98">
        <f t="shared" si="426"/>
        <v>39.86</v>
      </c>
      <c r="AO204" s="99">
        <f t="shared" si="427"/>
        <v>1</v>
      </c>
      <c r="AP204" s="98">
        <f t="shared" si="428"/>
        <v>0</v>
      </c>
      <c r="AQ204" s="99">
        <f>IF($C204="","",'01. PLANILHA DE FISCALIZAÇÂO'!AV204)</f>
        <v>0</v>
      </c>
      <c r="AR204" s="98">
        <f t="shared" si="429"/>
        <v>39.86</v>
      </c>
      <c r="AS204" s="99">
        <f t="shared" si="430"/>
        <v>1</v>
      </c>
    </row>
    <row r="205" spans="1:45" ht="30" customHeight="1">
      <c r="A205" s="135" t="s">
        <v>3917</v>
      </c>
      <c r="B205" s="182" t="s">
        <v>4883</v>
      </c>
      <c r="C205" s="173" t="s">
        <v>4273</v>
      </c>
      <c r="D205" s="172" t="s">
        <v>4274</v>
      </c>
      <c r="E205" s="174" t="s">
        <v>3969</v>
      </c>
      <c r="F205" s="175">
        <v>3</v>
      </c>
      <c r="G205" s="175">
        <v>41.56</v>
      </c>
      <c r="H205" s="175">
        <v>57.38</v>
      </c>
      <c r="I205" s="176">
        <f t="shared" si="409"/>
        <v>124.68</v>
      </c>
      <c r="J205" s="210"/>
      <c r="K205" s="210"/>
      <c r="L205" s="210"/>
      <c r="M205" s="210"/>
      <c r="N205" s="210"/>
      <c r="O205" s="214">
        <f t="shared" si="385"/>
        <v>3</v>
      </c>
      <c r="P205" s="215">
        <f t="shared" si="386"/>
        <v>124.68</v>
      </c>
      <c r="Q205" s="215">
        <f t="shared" si="387"/>
        <v>172.14</v>
      </c>
      <c r="R205" s="98">
        <f t="shared" si="410"/>
        <v>0</v>
      </c>
      <c r="S205" s="99">
        <f>IF($C205="","",'01. PLANILHA DE FISCALIZAÇÂO'!L205)</f>
        <v>0</v>
      </c>
      <c r="T205" s="98">
        <f t="shared" si="411"/>
        <v>0</v>
      </c>
      <c r="U205" s="99">
        <f t="shared" si="412"/>
        <v>0</v>
      </c>
      <c r="V205" s="98">
        <f t="shared" si="413"/>
        <v>124.68</v>
      </c>
      <c r="W205" s="99">
        <f>IF($C205="","",'01. PLANILHA DE FISCALIZAÇÂO'!R205)</f>
        <v>1</v>
      </c>
      <c r="X205" s="98">
        <f t="shared" si="414"/>
        <v>124.68</v>
      </c>
      <c r="Y205" s="99">
        <f t="shared" si="415"/>
        <v>1</v>
      </c>
      <c r="Z205" s="98">
        <f t="shared" si="416"/>
        <v>0</v>
      </c>
      <c r="AA205" s="99">
        <f>IF($C205="","",'01. PLANILHA DE FISCALIZAÇÂO'!X205)</f>
        <v>0</v>
      </c>
      <c r="AB205" s="98">
        <f t="shared" si="417"/>
        <v>124.68</v>
      </c>
      <c r="AC205" s="99">
        <f t="shared" si="418"/>
        <v>1</v>
      </c>
      <c r="AD205" s="98">
        <f t="shared" si="419"/>
        <v>0</v>
      </c>
      <c r="AE205" s="99">
        <f>IF($C205="","",'01. PLANILHA DE FISCALIZAÇÂO'!AD205)</f>
        <v>0</v>
      </c>
      <c r="AF205" s="98">
        <f t="shared" si="420"/>
        <v>124.68</v>
      </c>
      <c r="AG205" s="99">
        <f t="shared" si="421"/>
        <v>1</v>
      </c>
      <c r="AH205" s="98">
        <f t="shared" si="422"/>
        <v>0</v>
      </c>
      <c r="AI205" s="99">
        <f>IF($C205="","",'01. PLANILHA DE FISCALIZAÇÂO'!AJ205)</f>
        <v>0</v>
      </c>
      <c r="AJ205" s="98">
        <f t="shared" si="423"/>
        <v>124.68</v>
      </c>
      <c r="AK205" s="99">
        <f t="shared" si="424"/>
        <v>1</v>
      </c>
      <c r="AL205" s="98">
        <f t="shared" si="425"/>
        <v>0</v>
      </c>
      <c r="AM205" s="99">
        <f>IF($C205="","",'01. PLANILHA DE FISCALIZAÇÂO'!AP205)</f>
        <v>0</v>
      </c>
      <c r="AN205" s="98">
        <f t="shared" si="426"/>
        <v>124.68</v>
      </c>
      <c r="AO205" s="99">
        <f t="shared" si="427"/>
        <v>1</v>
      </c>
      <c r="AP205" s="98">
        <f t="shared" si="428"/>
        <v>0</v>
      </c>
      <c r="AQ205" s="99">
        <f>IF($C205="","",'01. PLANILHA DE FISCALIZAÇÂO'!AV205)</f>
        <v>0</v>
      </c>
      <c r="AR205" s="98">
        <f t="shared" si="429"/>
        <v>124.68</v>
      </c>
      <c r="AS205" s="99">
        <f t="shared" si="430"/>
        <v>1</v>
      </c>
    </row>
    <row r="206" spans="1:45" ht="30" customHeight="1">
      <c r="A206" s="135" t="s">
        <v>3917</v>
      </c>
      <c r="B206" s="182" t="s">
        <v>4884</v>
      </c>
      <c r="C206" s="173" t="s">
        <v>4275</v>
      </c>
      <c r="D206" s="172" t="s">
        <v>4276</v>
      </c>
      <c r="E206" s="174" t="s">
        <v>3969</v>
      </c>
      <c r="F206" s="175">
        <v>2</v>
      </c>
      <c r="G206" s="175">
        <v>10.84</v>
      </c>
      <c r="H206" s="175">
        <v>14.39</v>
      </c>
      <c r="I206" s="176">
        <f t="shared" si="409"/>
        <v>21.68</v>
      </c>
      <c r="J206" s="210"/>
      <c r="K206" s="210"/>
      <c r="L206" s="210"/>
      <c r="M206" s="210"/>
      <c r="N206" s="210"/>
      <c r="O206" s="214">
        <f t="shared" si="385"/>
        <v>2</v>
      </c>
      <c r="P206" s="215">
        <f t="shared" si="386"/>
        <v>21.68</v>
      </c>
      <c r="Q206" s="215">
        <f t="shared" si="387"/>
        <v>28.78</v>
      </c>
      <c r="R206" s="98">
        <f t="shared" si="410"/>
        <v>0</v>
      </c>
      <c r="S206" s="99">
        <f>IF($C206="","",'01. PLANILHA DE FISCALIZAÇÂO'!L206)</f>
        <v>0</v>
      </c>
      <c r="T206" s="98">
        <f t="shared" si="411"/>
        <v>0</v>
      </c>
      <c r="U206" s="99">
        <f t="shared" si="412"/>
        <v>0</v>
      </c>
      <c r="V206" s="98">
        <f t="shared" si="413"/>
        <v>21.68</v>
      </c>
      <c r="W206" s="99">
        <f>IF($C206="","",'01. PLANILHA DE FISCALIZAÇÂO'!R206)</f>
        <v>1</v>
      </c>
      <c r="X206" s="98">
        <f t="shared" si="414"/>
        <v>21.68</v>
      </c>
      <c r="Y206" s="99">
        <f t="shared" si="415"/>
        <v>1</v>
      </c>
      <c r="Z206" s="98">
        <f t="shared" si="416"/>
        <v>0</v>
      </c>
      <c r="AA206" s="99">
        <f>IF($C206="","",'01. PLANILHA DE FISCALIZAÇÂO'!X206)</f>
        <v>0</v>
      </c>
      <c r="AB206" s="98">
        <f t="shared" si="417"/>
        <v>21.68</v>
      </c>
      <c r="AC206" s="99">
        <f t="shared" si="418"/>
        <v>1</v>
      </c>
      <c r="AD206" s="98">
        <f t="shared" si="419"/>
        <v>0</v>
      </c>
      <c r="AE206" s="99">
        <f>IF($C206="","",'01. PLANILHA DE FISCALIZAÇÂO'!AD206)</f>
        <v>0</v>
      </c>
      <c r="AF206" s="98">
        <f t="shared" si="420"/>
        <v>21.68</v>
      </c>
      <c r="AG206" s="99">
        <f t="shared" si="421"/>
        <v>1</v>
      </c>
      <c r="AH206" s="98">
        <f t="shared" si="422"/>
        <v>0</v>
      </c>
      <c r="AI206" s="99">
        <f>IF($C206="","",'01. PLANILHA DE FISCALIZAÇÂO'!AJ206)</f>
        <v>0</v>
      </c>
      <c r="AJ206" s="98">
        <f t="shared" si="423"/>
        <v>21.68</v>
      </c>
      <c r="AK206" s="99">
        <f t="shared" si="424"/>
        <v>1</v>
      </c>
      <c r="AL206" s="98">
        <f t="shared" si="425"/>
        <v>0</v>
      </c>
      <c r="AM206" s="99">
        <f>IF($C206="","",'01. PLANILHA DE FISCALIZAÇÂO'!AP206)</f>
        <v>0</v>
      </c>
      <c r="AN206" s="98">
        <f t="shared" si="426"/>
        <v>21.68</v>
      </c>
      <c r="AO206" s="99">
        <f t="shared" si="427"/>
        <v>1</v>
      </c>
      <c r="AP206" s="98">
        <f t="shared" si="428"/>
        <v>0</v>
      </c>
      <c r="AQ206" s="99">
        <f>IF($C206="","",'01. PLANILHA DE FISCALIZAÇÂO'!AV206)</f>
        <v>0</v>
      </c>
      <c r="AR206" s="98">
        <f t="shared" si="429"/>
        <v>21.68</v>
      </c>
      <c r="AS206" s="99">
        <f t="shared" si="430"/>
        <v>1</v>
      </c>
    </row>
    <row r="207" spans="1:45" ht="30" customHeight="1">
      <c r="A207" s="135" t="s">
        <v>3917</v>
      </c>
      <c r="B207" s="182" t="s">
        <v>4885</v>
      </c>
      <c r="C207" s="173" t="s">
        <v>4277</v>
      </c>
      <c r="D207" s="172" t="s">
        <v>4278</v>
      </c>
      <c r="E207" s="174" t="s">
        <v>3969</v>
      </c>
      <c r="F207" s="175">
        <v>3</v>
      </c>
      <c r="G207" s="175">
        <v>38.01</v>
      </c>
      <c r="H207" s="175">
        <v>52.29</v>
      </c>
      <c r="I207" s="176">
        <f t="shared" si="409"/>
        <v>114.03</v>
      </c>
      <c r="J207" s="210"/>
      <c r="K207" s="210"/>
      <c r="L207" s="210"/>
      <c r="M207" s="210"/>
      <c r="N207" s="210"/>
      <c r="O207" s="214">
        <f t="shared" si="385"/>
        <v>3</v>
      </c>
      <c r="P207" s="215">
        <f t="shared" si="386"/>
        <v>114.03</v>
      </c>
      <c r="Q207" s="215">
        <f t="shared" si="387"/>
        <v>156.87</v>
      </c>
      <c r="R207" s="98">
        <f t="shared" si="410"/>
        <v>0</v>
      </c>
      <c r="S207" s="99">
        <f>IF($C207="","",'01. PLANILHA DE FISCALIZAÇÂO'!L207)</f>
        <v>0</v>
      </c>
      <c r="T207" s="98">
        <f t="shared" si="411"/>
        <v>0</v>
      </c>
      <c r="U207" s="99">
        <f t="shared" si="412"/>
        <v>0</v>
      </c>
      <c r="V207" s="98">
        <f t="shared" si="413"/>
        <v>114.03</v>
      </c>
      <c r="W207" s="99">
        <f>IF($C207="","",'01. PLANILHA DE FISCALIZAÇÂO'!R207)</f>
        <v>1</v>
      </c>
      <c r="X207" s="98">
        <f t="shared" si="414"/>
        <v>114.03</v>
      </c>
      <c r="Y207" s="99">
        <f t="shared" si="415"/>
        <v>1</v>
      </c>
      <c r="Z207" s="98">
        <f t="shared" si="416"/>
        <v>0</v>
      </c>
      <c r="AA207" s="99">
        <f>IF($C207="","",'01. PLANILHA DE FISCALIZAÇÂO'!X207)</f>
        <v>0</v>
      </c>
      <c r="AB207" s="98">
        <f t="shared" si="417"/>
        <v>114.03</v>
      </c>
      <c r="AC207" s="99">
        <f t="shared" si="418"/>
        <v>1</v>
      </c>
      <c r="AD207" s="98">
        <f t="shared" si="419"/>
        <v>0</v>
      </c>
      <c r="AE207" s="99">
        <f>IF($C207="","",'01. PLANILHA DE FISCALIZAÇÂO'!AD207)</f>
        <v>0</v>
      </c>
      <c r="AF207" s="98">
        <f t="shared" si="420"/>
        <v>114.03</v>
      </c>
      <c r="AG207" s="99">
        <f t="shared" si="421"/>
        <v>1</v>
      </c>
      <c r="AH207" s="98">
        <f t="shared" si="422"/>
        <v>0</v>
      </c>
      <c r="AI207" s="99">
        <f>IF($C207="","",'01. PLANILHA DE FISCALIZAÇÂO'!AJ207)</f>
        <v>0</v>
      </c>
      <c r="AJ207" s="98">
        <f t="shared" si="423"/>
        <v>114.03</v>
      </c>
      <c r="AK207" s="99">
        <f t="shared" si="424"/>
        <v>1</v>
      </c>
      <c r="AL207" s="98">
        <f t="shared" si="425"/>
        <v>0</v>
      </c>
      <c r="AM207" s="99">
        <f>IF($C207="","",'01. PLANILHA DE FISCALIZAÇÂO'!AP207)</f>
        <v>0</v>
      </c>
      <c r="AN207" s="98">
        <f t="shared" si="426"/>
        <v>114.03</v>
      </c>
      <c r="AO207" s="99">
        <f t="shared" si="427"/>
        <v>1</v>
      </c>
      <c r="AP207" s="98">
        <f t="shared" si="428"/>
        <v>0</v>
      </c>
      <c r="AQ207" s="99">
        <f>IF($C207="","",'01. PLANILHA DE FISCALIZAÇÂO'!AV207)</f>
        <v>0</v>
      </c>
      <c r="AR207" s="98">
        <f t="shared" si="429"/>
        <v>114.03</v>
      </c>
      <c r="AS207" s="99">
        <f t="shared" si="430"/>
        <v>1</v>
      </c>
    </row>
    <row r="208" spans="1:45" ht="30" customHeight="1">
      <c r="A208" s="135" t="s">
        <v>3917</v>
      </c>
      <c r="B208" s="182" t="s">
        <v>4886</v>
      </c>
      <c r="C208" s="173" t="s">
        <v>4279</v>
      </c>
      <c r="D208" s="172" t="s">
        <v>4280</v>
      </c>
      <c r="E208" s="174" t="s">
        <v>3969</v>
      </c>
      <c r="F208" s="175">
        <v>4</v>
      </c>
      <c r="G208" s="175">
        <v>35.06</v>
      </c>
      <c r="H208" s="175">
        <v>49.01</v>
      </c>
      <c r="I208" s="176">
        <f t="shared" si="389"/>
        <v>140.24</v>
      </c>
      <c r="J208" s="210"/>
      <c r="K208" s="210"/>
      <c r="L208" s="210"/>
      <c r="M208" s="210"/>
      <c r="N208" s="210"/>
      <c r="O208" s="214">
        <f t="shared" si="385"/>
        <v>4</v>
      </c>
      <c r="P208" s="215">
        <f t="shared" si="386"/>
        <v>140.24</v>
      </c>
      <c r="Q208" s="215">
        <f t="shared" si="387"/>
        <v>196.04</v>
      </c>
      <c r="R208" s="98">
        <f t="shared" si="390"/>
        <v>0</v>
      </c>
      <c r="S208" s="99">
        <f>IF($C208="","",'01. PLANILHA DE FISCALIZAÇÂO'!L208)</f>
        <v>0</v>
      </c>
      <c r="T208" s="98">
        <f t="shared" si="391"/>
        <v>0</v>
      </c>
      <c r="U208" s="99">
        <f t="shared" si="392"/>
        <v>0</v>
      </c>
      <c r="V208" s="98">
        <f t="shared" si="393"/>
        <v>140.24</v>
      </c>
      <c r="W208" s="99">
        <f>IF($C208="","",'01. PLANILHA DE FISCALIZAÇÂO'!R208)</f>
        <v>1</v>
      </c>
      <c r="X208" s="98">
        <f t="shared" si="394"/>
        <v>140.24</v>
      </c>
      <c r="Y208" s="99">
        <f t="shared" si="388"/>
        <v>1</v>
      </c>
      <c r="Z208" s="98">
        <f t="shared" si="395"/>
        <v>0</v>
      </c>
      <c r="AA208" s="99">
        <f>IF($C208="","",'01. PLANILHA DE FISCALIZAÇÂO'!X208)</f>
        <v>0</v>
      </c>
      <c r="AB208" s="98">
        <f t="shared" si="396"/>
        <v>140.24</v>
      </c>
      <c r="AC208" s="99">
        <f t="shared" si="327"/>
        <v>1</v>
      </c>
      <c r="AD208" s="98">
        <f t="shared" si="397"/>
        <v>0</v>
      </c>
      <c r="AE208" s="99">
        <f>IF($C208="","",'01. PLANILHA DE FISCALIZAÇÂO'!AD208)</f>
        <v>0</v>
      </c>
      <c r="AF208" s="98">
        <f t="shared" si="398"/>
        <v>140.24</v>
      </c>
      <c r="AG208" s="99">
        <f t="shared" si="399"/>
        <v>1</v>
      </c>
      <c r="AH208" s="98">
        <f t="shared" si="400"/>
        <v>0</v>
      </c>
      <c r="AI208" s="99">
        <f>IF($C208="","",'01. PLANILHA DE FISCALIZAÇÂO'!AJ208)</f>
        <v>0</v>
      </c>
      <c r="AJ208" s="98">
        <f t="shared" si="401"/>
        <v>140.24</v>
      </c>
      <c r="AK208" s="99">
        <f t="shared" si="402"/>
        <v>1</v>
      </c>
      <c r="AL208" s="98">
        <f t="shared" si="403"/>
        <v>0</v>
      </c>
      <c r="AM208" s="99">
        <f>IF($C208="","",'01. PLANILHA DE FISCALIZAÇÂO'!AP208)</f>
        <v>0</v>
      </c>
      <c r="AN208" s="98">
        <f t="shared" si="404"/>
        <v>140.24</v>
      </c>
      <c r="AO208" s="99">
        <f t="shared" si="405"/>
        <v>1</v>
      </c>
      <c r="AP208" s="98">
        <f t="shared" si="406"/>
        <v>0</v>
      </c>
      <c r="AQ208" s="99">
        <f>IF($C208="","",'01. PLANILHA DE FISCALIZAÇÂO'!AV208)</f>
        <v>0</v>
      </c>
      <c r="AR208" s="98">
        <f t="shared" si="407"/>
        <v>140.24</v>
      </c>
      <c r="AS208" s="99">
        <f t="shared" si="408"/>
        <v>1</v>
      </c>
    </row>
    <row r="209" spans="1:45" ht="30" customHeight="1">
      <c r="A209" s="135" t="s">
        <v>3917</v>
      </c>
      <c r="B209" s="182" t="s">
        <v>4887</v>
      </c>
      <c r="C209" s="173" t="s">
        <v>4281</v>
      </c>
      <c r="D209" s="172" t="s">
        <v>4282</v>
      </c>
      <c r="E209" s="174" t="s">
        <v>3969</v>
      </c>
      <c r="F209" s="175">
        <v>2</v>
      </c>
      <c r="G209" s="175">
        <v>29.05</v>
      </c>
      <c r="H209" s="175">
        <v>40.840000000000003</v>
      </c>
      <c r="I209" s="176">
        <f t="shared" si="389"/>
        <v>58.1</v>
      </c>
      <c r="J209" s="210"/>
      <c r="K209" s="210"/>
      <c r="L209" s="210"/>
      <c r="M209" s="210"/>
      <c r="N209" s="210"/>
      <c r="O209" s="214">
        <f t="shared" si="385"/>
        <v>2</v>
      </c>
      <c r="P209" s="215">
        <f t="shared" si="386"/>
        <v>58.1</v>
      </c>
      <c r="Q209" s="215">
        <f t="shared" si="387"/>
        <v>81.680000000000007</v>
      </c>
      <c r="R209" s="98">
        <f t="shared" si="390"/>
        <v>0</v>
      </c>
      <c r="S209" s="99">
        <f>IF($C209="","",'01. PLANILHA DE FISCALIZAÇÂO'!L209)</f>
        <v>0</v>
      </c>
      <c r="T209" s="98">
        <f t="shared" si="391"/>
        <v>0</v>
      </c>
      <c r="U209" s="99">
        <f t="shared" si="392"/>
        <v>0</v>
      </c>
      <c r="V209" s="98">
        <f t="shared" si="393"/>
        <v>58.1</v>
      </c>
      <c r="W209" s="99">
        <f>IF($C209="","",'01. PLANILHA DE FISCALIZAÇÂO'!R209)</f>
        <v>1</v>
      </c>
      <c r="X209" s="98">
        <f t="shared" si="394"/>
        <v>58.1</v>
      </c>
      <c r="Y209" s="99">
        <f t="shared" si="388"/>
        <v>1</v>
      </c>
      <c r="Z209" s="98">
        <f t="shared" si="395"/>
        <v>0</v>
      </c>
      <c r="AA209" s="99">
        <f>IF($C209="","",'01. PLANILHA DE FISCALIZAÇÂO'!X209)</f>
        <v>0</v>
      </c>
      <c r="AB209" s="98">
        <f t="shared" si="396"/>
        <v>58.1</v>
      </c>
      <c r="AC209" s="99">
        <f t="shared" si="327"/>
        <v>1</v>
      </c>
      <c r="AD209" s="98">
        <f t="shared" si="397"/>
        <v>0</v>
      </c>
      <c r="AE209" s="99">
        <f>IF($C209="","",'01. PLANILHA DE FISCALIZAÇÂO'!AD209)</f>
        <v>0</v>
      </c>
      <c r="AF209" s="98">
        <f t="shared" si="398"/>
        <v>58.1</v>
      </c>
      <c r="AG209" s="99">
        <f t="shared" si="399"/>
        <v>1</v>
      </c>
      <c r="AH209" s="98">
        <f t="shared" si="400"/>
        <v>0</v>
      </c>
      <c r="AI209" s="99">
        <f>IF($C209="","",'01. PLANILHA DE FISCALIZAÇÂO'!AJ209)</f>
        <v>0</v>
      </c>
      <c r="AJ209" s="98">
        <f t="shared" si="401"/>
        <v>58.1</v>
      </c>
      <c r="AK209" s="99">
        <f t="shared" si="402"/>
        <v>1</v>
      </c>
      <c r="AL209" s="98">
        <f t="shared" si="403"/>
        <v>0</v>
      </c>
      <c r="AM209" s="99">
        <f>IF($C209="","",'01. PLANILHA DE FISCALIZAÇÂO'!AP209)</f>
        <v>0</v>
      </c>
      <c r="AN209" s="98">
        <f t="shared" si="404"/>
        <v>58.1</v>
      </c>
      <c r="AO209" s="99">
        <f t="shared" si="405"/>
        <v>1</v>
      </c>
      <c r="AP209" s="98">
        <f t="shared" si="406"/>
        <v>0</v>
      </c>
      <c r="AQ209" s="99">
        <f>IF($C209="","",'01. PLANILHA DE FISCALIZAÇÂO'!AV209)</f>
        <v>0</v>
      </c>
      <c r="AR209" s="98">
        <f t="shared" si="407"/>
        <v>58.1</v>
      </c>
      <c r="AS209" s="99">
        <f t="shared" si="408"/>
        <v>1</v>
      </c>
    </row>
    <row r="210" spans="1:45" ht="30" customHeight="1">
      <c r="A210" s="135" t="s">
        <v>3917</v>
      </c>
      <c r="B210" s="182" t="s">
        <v>4888</v>
      </c>
      <c r="C210" s="173" t="s">
        <v>4283</v>
      </c>
      <c r="D210" s="172" t="s">
        <v>4284</v>
      </c>
      <c r="E210" s="174" t="s">
        <v>3988</v>
      </c>
      <c r="F210" s="175">
        <v>4</v>
      </c>
      <c r="G210" s="175">
        <v>17.11</v>
      </c>
      <c r="H210" s="175">
        <v>23.07</v>
      </c>
      <c r="I210" s="176">
        <f t="shared" si="389"/>
        <v>68.44</v>
      </c>
      <c r="J210" s="210"/>
      <c r="K210" s="210"/>
      <c r="L210" s="210"/>
      <c r="M210" s="210"/>
      <c r="N210" s="210"/>
      <c r="O210" s="214">
        <f t="shared" si="385"/>
        <v>4</v>
      </c>
      <c r="P210" s="215">
        <f t="shared" si="386"/>
        <v>68.44</v>
      </c>
      <c r="Q210" s="215">
        <f t="shared" si="387"/>
        <v>92.28</v>
      </c>
      <c r="R210" s="98">
        <f t="shared" si="390"/>
        <v>0</v>
      </c>
      <c r="S210" s="99">
        <f>IF($C210="","",'01. PLANILHA DE FISCALIZAÇÂO'!L210)</f>
        <v>0</v>
      </c>
      <c r="T210" s="98">
        <f t="shared" si="391"/>
        <v>0</v>
      </c>
      <c r="U210" s="99">
        <f t="shared" si="392"/>
        <v>0</v>
      </c>
      <c r="V210" s="98">
        <f t="shared" si="393"/>
        <v>68.44</v>
      </c>
      <c r="W210" s="99">
        <f>IF($C210="","",'01. PLANILHA DE FISCALIZAÇÂO'!R210)</f>
        <v>1</v>
      </c>
      <c r="X210" s="98">
        <f t="shared" si="394"/>
        <v>68.44</v>
      </c>
      <c r="Y210" s="99">
        <f t="shared" si="388"/>
        <v>1</v>
      </c>
      <c r="Z210" s="98">
        <f t="shared" si="395"/>
        <v>0</v>
      </c>
      <c r="AA210" s="99">
        <f>IF($C210="","",'01. PLANILHA DE FISCALIZAÇÂO'!X210)</f>
        <v>0</v>
      </c>
      <c r="AB210" s="98">
        <f t="shared" si="396"/>
        <v>68.44</v>
      </c>
      <c r="AC210" s="99">
        <f t="shared" si="327"/>
        <v>1</v>
      </c>
      <c r="AD210" s="98">
        <f t="shared" si="397"/>
        <v>0</v>
      </c>
      <c r="AE210" s="99">
        <f>IF($C210="","",'01. PLANILHA DE FISCALIZAÇÂO'!AD210)</f>
        <v>0</v>
      </c>
      <c r="AF210" s="98">
        <f t="shared" si="398"/>
        <v>68.44</v>
      </c>
      <c r="AG210" s="99">
        <f t="shared" si="399"/>
        <v>1</v>
      </c>
      <c r="AH210" s="98">
        <f t="shared" si="400"/>
        <v>0</v>
      </c>
      <c r="AI210" s="99">
        <f>IF($C210="","",'01. PLANILHA DE FISCALIZAÇÂO'!AJ210)</f>
        <v>0</v>
      </c>
      <c r="AJ210" s="98">
        <f t="shared" si="401"/>
        <v>68.44</v>
      </c>
      <c r="AK210" s="99">
        <f t="shared" si="402"/>
        <v>1</v>
      </c>
      <c r="AL210" s="98">
        <f t="shared" si="403"/>
        <v>0</v>
      </c>
      <c r="AM210" s="99">
        <f>IF($C210="","",'01. PLANILHA DE FISCALIZAÇÂO'!AP210)</f>
        <v>0</v>
      </c>
      <c r="AN210" s="98">
        <f t="shared" si="404"/>
        <v>68.44</v>
      </c>
      <c r="AO210" s="99">
        <f t="shared" si="405"/>
        <v>1</v>
      </c>
      <c r="AP210" s="98">
        <f t="shared" si="406"/>
        <v>0</v>
      </c>
      <c r="AQ210" s="99">
        <f>IF($C210="","",'01. PLANILHA DE FISCALIZAÇÂO'!AV210)</f>
        <v>0</v>
      </c>
      <c r="AR210" s="98">
        <f t="shared" si="407"/>
        <v>68.44</v>
      </c>
      <c r="AS210" s="99">
        <f t="shared" si="408"/>
        <v>1</v>
      </c>
    </row>
    <row r="211" spans="1:45" ht="30" customHeight="1">
      <c r="A211" s="135" t="s">
        <v>3917</v>
      </c>
      <c r="B211" s="182" t="s">
        <v>4889</v>
      </c>
      <c r="C211" s="173" t="s">
        <v>4285</v>
      </c>
      <c r="D211" s="172" t="s">
        <v>4286</v>
      </c>
      <c r="E211" s="174" t="s">
        <v>3988</v>
      </c>
      <c r="F211" s="175">
        <v>1</v>
      </c>
      <c r="G211" s="175">
        <v>16.25</v>
      </c>
      <c r="H211" s="175">
        <v>22.09</v>
      </c>
      <c r="I211" s="176">
        <f t="shared" si="389"/>
        <v>16.25</v>
      </c>
      <c r="J211" s="210"/>
      <c r="K211" s="210"/>
      <c r="L211" s="210"/>
      <c r="M211" s="210"/>
      <c r="N211" s="210"/>
      <c r="O211" s="214">
        <f t="shared" si="385"/>
        <v>1</v>
      </c>
      <c r="P211" s="215">
        <f t="shared" si="386"/>
        <v>16.25</v>
      </c>
      <c r="Q211" s="215">
        <f t="shared" si="387"/>
        <v>22.09</v>
      </c>
      <c r="R211" s="98">
        <f t="shared" si="390"/>
        <v>0</v>
      </c>
      <c r="S211" s="99">
        <f>IF($C211="","",'01. PLANILHA DE FISCALIZAÇÂO'!L211)</f>
        <v>0</v>
      </c>
      <c r="T211" s="98">
        <f t="shared" si="391"/>
        <v>0</v>
      </c>
      <c r="U211" s="99">
        <f t="shared" si="392"/>
        <v>0</v>
      </c>
      <c r="V211" s="98">
        <f t="shared" si="393"/>
        <v>16.25</v>
      </c>
      <c r="W211" s="99">
        <f>IF($C211="","",'01. PLANILHA DE FISCALIZAÇÂO'!R211)</f>
        <v>1</v>
      </c>
      <c r="X211" s="98">
        <f t="shared" si="394"/>
        <v>16.25</v>
      </c>
      <c r="Y211" s="99">
        <f t="shared" si="388"/>
        <v>1</v>
      </c>
      <c r="Z211" s="98">
        <f t="shared" si="395"/>
        <v>0</v>
      </c>
      <c r="AA211" s="99">
        <f>IF($C211="","",'01. PLANILHA DE FISCALIZAÇÂO'!X211)</f>
        <v>0</v>
      </c>
      <c r="AB211" s="98">
        <f t="shared" si="396"/>
        <v>16.25</v>
      </c>
      <c r="AC211" s="99">
        <f t="shared" si="327"/>
        <v>1</v>
      </c>
      <c r="AD211" s="98">
        <f t="shared" si="397"/>
        <v>0</v>
      </c>
      <c r="AE211" s="99">
        <f>IF($C211="","",'01. PLANILHA DE FISCALIZAÇÂO'!AD211)</f>
        <v>0</v>
      </c>
      <c r="AF211" s="98">
        <f t="shared" si="398"/>
        <v>16.25</v>
      </c>
      <c r="AG211" s="99">
        <f t="shared" si="399"/>
        <v>1</v>
      </c>
      <c r="AH211" s="98">
        <f t="shared" si="400"/>
        <v>0</v>
      </c>
      <c r="AI211" s="99">
        <f>IF($C211="","",'01. PLANILHA DE FISCALIZAÇÂO'!AJ211)</f>
        <v>0</v>
      </c>
      <c r="AJ211" s="98">
        <f t="shared" si="401"/>
        <v>16.25</v>
      </c>
      <c r="AK211" s="99">
        <f t="shared" si="402"/>
        <v>1</v>
      </c>
      <c r="AL211" s="98">
        <f t="shared" si="403"/>
        <v>0</v>
      </c>
      <c r="AM211" s="99">
        <f>IF($C211="","",'01. PLANILHA DE FISCALIZAÇÂO'!AP211)</f>
        <v>0</v>
      </c>
      <c r="AN211" s="98">
        <f t="shared" si="404"/>
        <v>16.25</v>
      </c>
      <c r="AO211" s="99">
        <f t="shared" si="405"/>
        <v>1</v>
      </c>
      <c r="AP211" s="98">
        <f t="shared" si="406"/>
        <v>0</v>
      </c>
      <c r="AQ211" s="99">
        <f>IF($C211="","",'01. PLANILHA DE FISCALIZAÇÂO'!AV211)</f>
        <v>0</v>
      </c>
      <c r="AR211" s="98">
        <f t="shared" si="407"/>
        <v>16.25</v>
      </c>
      <c r="AS211" s="99">
        <f t="shared" si="408"/>
        <v>1</v>
      </c>
    </row>
    <row r="212" spans="1:45" ht="30" customHeight="1">
      <c r="A212" s="135" t="s">
        <v>3917</v>
      </c>
      <c r="B212" s="182" t="s">
        <v>4890</v>
      </c>
      <c r="C212" s="173" t="s">
        <v>4287</v>
      </c>
      <c r="D212" s="172" t="s">
        <v>4288</v>
      </c>
      <c r="E212" s="174" t="s">
        <v>3969</v>
      </c>
      <c r="F212" s="175">
        <v>3</v>
      </c>
      <c r="G212" s="175">
        <v>20.76</v>
      </c>
      <c r="H212" s="175">
        <v>28.46</v>
      </c>
      <c r="I212" s="176">
        <f t="shared" si="389"/>
        <v>62.28</v>
      </c>
      <c r="J212" s="210"/>
      <c r="K212" s="210"/>
      <c r="L212" s="210"/>
      <c r="M212" s="210"/>
      <c r="N212" s="210"/>
      <c r="O212" s="214">
        <f t="shared" si="385"/>
        <v>3</v>
      </c>
      <c r="P212" s="215">
        <f t="shared" si="386"/>
        <v>62.28</v>
      </c>
      <c r="Q212" s="215">
        <f t="shared" si="387"/>
        <v>85.38</v>
      </c>
      <c r="R212" s="98">
        <f t="shared" si="390"/>
        <v>0</v>
      </c>
      <c r="S212" s="99">
        <f>IF($C212="","",'01. PLANILHA DE FISCALIZAÇÂO'!L212)</f>
        <v>0</v>
      </c>
      <c r="T212" s="98">
        <f t="shared" si="391"/>
        <v>0</v>
      </c>
      <c r="U212" s="99">
        <f t="shared" si="392"/>
        <v>0</v>
      </c>
      <c r="V212" s="98">
        <f t="shared" si="393"/>
        <v>62.28</v>
      </c>
      <c r="W212" s="99">
        <f>IF($C212="","",'01. PLANILHA DE FISCALIZAÇÂO'!R212)</f>
        <v>1</v>
      </c>
      <c r="X212" s="98">
        <f t="shared" si="394"/>
        <v>62.28</v>
      </c>
      <c r="Y212" s="99">
        <f t="shared" si="388"/>
        <v>1</v>
      </c>
      <c r="Z212" s="98">
        <f t="shared" si="395"/>
        <v>0</v>
      </c>
      <c r="AA212" s="99">
        <f>IF($C212="","",'01. PLANILHA DE FISCALIZAÇÂO'!X212)</f>
        <v>0</v>
      </c>
      <c r="AB212" s="98">
        <f t="shared" si="396"/>
        <v>62.28</v>
      </c>
      <c r="AC212" s="99">
        <f t="shared" si="327"/>
        <v>1</v>
      </c>
      <c r="AD212" s="98">
        <f t="shared" si="397"/>
        <v>0</v>
      </c>
      <c r="AE212" s="99">
        <f>IF($C212="","",'01. PLANILHA DE FISCALIZAÇÂO'!AD212)</f>
        <v>0</v>
      </c>
      <c r="AF212" s="98">
        <f t="shared" si="398"/>
        <v>62.28</v>
      </c>
      <c r="AG212" s="99">
        <f t="shared" si="399"/>
        <v>1</v>
      </c>
      <c r="AH212" s="98">
        <f t="shared" si="400"/>
        <v>0</v>
      </c>
      <c r="AI212" s="99">
        <f>IF($C212="","",'01. PLANILHA DE FISCALIZAÇÂO'!AJ212)</f>
        <v>0</v>
      </c>
      <c r="AJ212" s="98">
        <f t="shared" si="401"/>
        <v>62.28</v>
      </c>
      <c r="AK212" s="99">
        <f t="shared" si="402"/>
        <v>1</v>
      </c>
      <c r="AL212" s="98">
        <f t="shared" si="403"/>
        <v>0</v>
      </c>
      <c r="AM212" s="99">
        <f>IF($C212="","",'01. PLANILHA DE FISCALIZAÇÂO'!AP212)</f>
        <v>0</v>
      </c>
      <c r="AN212" s="98">
        <f t="shared" si="404"/>
        <v>62.28</v>
      </c>
      <c r="AO212" s="99">
        <f t="shared" si="405"/>
        <v>1</v>
      </c>
      <c r="AP212" s="98">
        <f t="shared" si="406"/>
        <v>0</v>
      </c>
      <c r="AQ212" s="99">
        <f>IF($C212="","",'01. PLANILHA DE FISCALIZAÇÂO'!AV212)</f>
        <v>0</v>
      </c>
      <c r="AR212" s="98">
        <f t="shared" si="407"/>
        <v>62.28</v>
      </c>
      <c r="AS212" s="99">
        <f t="shared" si="408"/>
        <v>1</v>
      </c>
    </row>
    <row r="213" spans="1:45" ht="30" customHeight="1">
      <c r="A213" s="135" t="s">
        <v>3917</v>
      </c>
      <c r="B213" s="182" t="s">
        <v>4891</v>
      </c>
      <c r="C213" s="173" t="s">
        <v>4289</v>
      </c>
      <c r="D213" s="172" t="s">
        <v>4290</v>
      </c>
      <c r="E213" s="174" t="s">
        <v>3969</v>
      </c>
      <c r="F213" s="175">
        <v>1</v>
      </c>
      <c r="G213" s="175">
        <v>21.55</v>
      </c>
      <c r="H213" s="175">
        <v>29.66</v>
      </c>
      <c r="I213" s="176">
        <f t="shared" si="389"/>
        <v>21.55</v>
      </c>
      <c r="J213" s="210"/>
      <c r="K213" s="210"/>
      <c r="L213" s="210"/>
      <c r="M213" s="210"/>
      <c r="N213" s="210"/>
      <c r="O213" s="214">
        <f t="shared" si="385"/>
        <v>1</v>
      </c>
      <c r="P213" s="215">
        <f t="shared" si="386"/>
        <v>21.55</v>
      </c>
      <c r="Q213" s="215">
        <f t="shared" si="387"/>
        <v>29.66</v>
      </c>
      <c r="R213" s="98">
        <f t="shared" si="390"/>
        <v>0</v>
      </c>
      <c r="S213" s="99">
        <f>IF($C213="","",'01. PLANILHA DE FISCALIZAÇÂO'!L213)</f>
        <v>0</v>
      </c>
      <c r="T213" s="98">
        <f t="shared" si="391"/>
        <v>0</v>
      </c>
      <c r="U213" s="99">
        <f t="shared" si="392"/>
        <v>0</v>
      </c>
      <c r="V213" s="98">
        <f t="shared" si="393"/>
        <v>21.55</v>
      </c>
      <c r="W213" s="99">
        <f>IF($C213="","",'01. PLANILHA DE FISCALIZAÇÂO'!R213)</f>
        <v>1</v>
      </c>
      <c r="X213" s="98">
        <f t="shared" si="394"/>
        <v>21.55</v>
      </c>
      <c r="Y213" s="99">
        <f t="shared" si="388"/>
        <v>1</v>
      </c>
      <c r="Z213" s="98">
        <f t="shared" si="395"/>
        <v>0</v>
      </c>
      <c r="AA213" s="99">
        <f>IF($C213="","",'01. PLANILHA DE FISCALIZAÇÂO'!X213)</f>
        <v>0</v>
      </c>
      <c r="AB213" s="98">
        <f t="shared" si="396"/>
        <v>21.55</v>
      </c>
      <c r="AC213" s="99">
        <f t="shared" si="327"/>
        <v>1</v>
      </c>
      <c r="AD213" s="98">
        <f t="shared" si="397"/>
        <v>0</v>
      </c>
      <c r="AE213" s="99">
        <f>IF($C213="","",'01. PLANILHA DE FISCALIZAÇÂO'!AD213)</f>
        <v>0</v>
      </c>
      <c r="AF213" s="98">
        <f t="shared" si="398"/>
        <v>21.55</v>
      </c>
      <c r="AG213" s="99">
        <f t="shared" si="399"/>
        <v>1</v>
      </c>
      <c r="AH213" s="98">
        <f t="shared" si="400"/>
        <v>0</v>
      </c>
      <c r="AI213" s="99">
        <f>IF($C213="","",'01. PLANILHA DE FISCALIZAÇÂO'!AJ213)</f>
        <v>0</v>
      </c>
      <c r="AJ213" s="98">
        <f t="shared" si="401"/>
        <v>21.55</v>
      </c>
      <c r="AK213" s="99">
        <f t="shared" si="402"/>
        <v>1</v>
      </c>
      <c r="AL213" s="98">
        <f t="shared" si="403"/>
        <v>0</v>
      </c>
      <c r="AM213" s="99">
        <f>IF($C213="","",'01. PLANILHA DE FISCALIZAÇÂO'!AP213)</f>
        <v>0</v>
      </c>
      <c r="AN213" s="98">
        <f t="shared" si="404"/>
        <v>21.55</v>
      </c>
      <c r="AO213" s="99">
        <f t="shared" si="405"/>
        <v>1</v>
      </c>
      <c r="AP213" s="98">
        <f t="shared" si="406"/>
        <v>0</v>
      </c>
      <c r="AQ213" s="99">
        <f>IF($C213="","",'01. PLANILHA DE FISCALIZAÇÂO'!AV213)</f>
        <v>0</v>
      </c>
      <c r="AR213" s="98">
        <f t="shared" si="407"/>
        <v>21.55</v>
      </c>
      <c r="AS213" s="99">
        <f t="shared" si="408"/>
        <v>1</v>
      </c>
    </row>
    <row r="214" spans="1:45" ht="30" customHeight="1">
      <c r="A214" s="135" t="s">
        <v>3917</v>
      </c>
      <c r="B214" s="182" t="s">
        <v>4892</v>
      </c>
      <c r="C214" s="173" t="s">
        <v>4291</v>
      </c>
      <c r="D214" s="172" t="s">
        <v>4292</v>
      </c>
      <c r="E214" s="174" t="s">
        <v>3969</v>
      </c>
      <c r="F214" s="175">
        <v>2</v>
      </c>
      <c r="G214" s="175">
        <v>23.77</v>
      </c>
      <c r="H214" s="175">
        <v>32.130000000000003</v>
      </c>
      <c r="I214" s="176">
        <f t="shared" si="389"/>
        <v>47.54</v>
      </c>
      <c r="J214" s="210"/>
      <c r="K214" s="210"/>
      <c r="L214" s="210"/>
      <c r="M214" s="210"/>
      <c r="N214" s="210"/>
      <c r="O214" s="214">
        <f t="shared" si="385"/>
        <v>2</v>
      </c>
      <c r="P214" s="215">
        <f t="shared" si="386"/>
        <v>47.54</v>
      </c>
      <c r="Q214" s="215">
        <f t="shared" si="387"/>
        <v>64.260000000000005</v>
      </c>
      <c r="R214" s="98">
        <f t="shared" si="390"/>
        <v>0</v>
      </c>
      <c r="S214" s="99">
        <f>IF($C214="","",'01. PLANILHA DE FISCALIZAÇÂO'!L214)</f>
        <v>0</v>
      </c>
      <c r="T214" s="98">
        <f t="shared" si="391"/>
        <v>0</v>
      </c>
      <c r="U214" s="99">
        <f t="shared" si="392"/>
        <v>0</v>
      </c>
      <c r="V214" s="98">
        <f t="shared" si="393"/>
        <v>47.54</v>
      </c>
      <c r="W214" s="99">
        <f>IF($C214="","",'01. PLANILHA DE FISCALIZAÇÂO'!R214)</f>
        <v>1</v>
      </c>
      <c r="X214" s="98">
        <f t="shared" si="394"/>
        <v>47.54</v>
      </c>
      <c r="Y214" s="99">
        <f t="shared" si="388"/>
        <v>1</v>
      </c>
      <c r="Z214" s="98">
        <f t="shared" si="395"/>
        <v>0</v>
      </c>
      <c r="AA214" s="99">
        <f>IF($C214="","",'01. PLANILHA DE FISCALIZAÇÂO'!X214)</f>
        <v>0</v>
      </c>
      <c r="AB214" s="98">
        <f t="shared" si="396"/>
        <v>47.54</v>
      </c>
      <c r="AC214" s="99">
        <f t="shared" si="327"/>
        <v>1</v>
      </c>
      <c r="AD214" s="98">
        <f t="shared" si="397"/>
        <v>0</v>
      </c>
      <c r="AE214" s="99">
        <f>IF($C214="","",'01. PLANILHA DE FISCALIZAÇÂO'!AD214)</f>
        <v>0</v>
      </c>
      <c r="AF214" s="98">
        <f t="shared" si="398"/>
        <v>47.54</v>
      </c>
      <c r="AG214" s="99">
        <f t="shared" si="399"/>
        <v>1</v>
      </c>
      <c r="AH214" s="98">
        <f t="shared" si="400"/>
        <v>0</v>
      </c>
      <c r="AI214" s="99">
        <f>IF($C214="","",'01. PLANILHA DE FISCALIZAÇÂO'!AJ214)</f>
        <v>0</v>
      </c>
      <c r="AJ214" s="98">
        <f t="shared" si="401"/>
        <v>47.54</v>
      </c>
      <c r="AK214" s="99">
        <f t="shared" si="402"/>
        <v>1</v>
      </c>
      <c r="AL214" s="98">
        <f t="shared" si="403"/>
        <v>0</v>
      </c>
      <c r="AM214" s="99">
        <f>IF($C214="","",'01. PLANILHA DE FISCALIZAÇÂO'!AP214)</f>
        <v>0</v>
      </c>
      <c r="AN214" s="98">
        <f t="shared" si="404"/>
        <v>47.54</v>
      </c>
      <c r="AO214" s="99">
        <f t="shared" si="405"/>
        <v>1</v>
      </c>
      <c r="AP214" s="98">
        <f t="shared" si="406"/>
        <v>0</v>
      </c>
      <c r="AQ214" s="99">
        <f>IF($C214="","",'01. PLANILHA DE FISCALIZAÇÂO'!AV214)</f>
        <v>0</v>
      </c>
      <c r="AR214" s="98">
        <f t="shared" si="407"/>
        <v>47.54</v>
      </c>
      <c r="AS214" s="99">
        <f t="shared" si="408"/>
        <v>1</v>
      </c>
    </row>
    <row r="215" spans="1:45" ht="30" customHeight="1">
      <c r="A215" s="135" t="s">
        <v>3917</v>
      </c>
      <c r="B215" s="182" t="s">
        <v>4893</v>
      </c>
      <c r="C215" s="173" t="s">
        <v>4293</v>
      </c>
      <c r="D215" s="172" t="s">
        <v>4294</v>
      </c>
      <c r="E215" s="174" t="s">
        <v>3969</v>
      </c>
      <c r="F215" s="175">
        <v>12</v>
      </c>
      <c r="G215" s="175">
        <v>9.85</v>
      </c>
      <c r="H215" s="175">
        <v>14.05</v>
      </c>
      <c r="I215" s="176">
        <f t="shared" si="389"/>
        <v>118.2</v>
      </c>
      <c r="J215" s="210"/>
      <c r="K215" s="210"/>
      <c r="L215" s="210"/>
      <c r="M215" s="210"/>
      <c r="N215" s="210"/>
      <c r="O215" s="214">
        <f t="shared" si="385"/>
        <v>12</v>
      </c>
      <c r="P215" s="215">
        <f t="shared" si="386"/>
        <v>118.2</v>
      </c>
      <c r="Q215" s="215">
        <f t="shared" si="387"/>
        <v>168.6</v>
      </c>
      <c r="R215" s="98">
        <f t="shared" si="390"/>
        <v>0</v>
      </c>
      <c r="S215" s="99">
        <f>IF($C215="","",'01. PLANILHA DE FISCALIZAÇÂO'!L215)</f>
        <v>0</v>
      </c>
      <c r="T215" s="98">
        <f t="shared" si="391"/>
        <v>0</v>
      </c>
      <c r="U215" s="99">
        <f t="shared" si="392"/>
        <v>0</v>
      </c>
      <c r="V215" s="98">
        <f t="shared" si="393"/>
        <v>118.2</v>
      </c>
      <c r="W215" s="99">
        <f>IF($C215="","",'01. PLANILHA DE FISCALIZAÇÂO'!R215)</f>
        <v>1</v>
      </c>
      <c r="X215" s="98">
        <f t="shared" si="394"/>
        <v>118.2</v>
      </c>
      <c r="Y215" s="99">
        <f t="shared" si="388"/>
        <v>1</v>
      </c>
      <c r="Z215" s="98">
        <f t="shared" si="395"/>
        <v>0</v>
      </c>
      <c r="AA215" s="99">
        <f>IF($C215="","",'01. PLANILHA DE FISCALIZAÇÂO'!X215)</f>
        <v>0</v>
      </c>
      <c r="AB215" s="98">
        <f t="shared" si="396"/>
        <v>118.2</v>
      </c>
      <c r="AC215" s="99">
        <f t="shared" si="327"/>
        <v>1</v>
      </c>
      <c r="AD215" s="98">
        <f t="shared" si="397"/>
        <v>0</v>
      </c>
      <c r="AE215" s="99">
        <f>IF($C215="","",'01. PLANILHA DE FISCALIZAÇÂO'!AD215)</f>
        <v>0</v>
      </c>
      <c r="AF215" s="98">
        <f t="shared" si="398"/>
        <v>118.2</v>
      </c>
      <c r="AG215" s="99">
        <f t="shared" si="399"/>
        <v>1</v>
      </c>
      <c r="AH215" s="98">
        <f t="shared" si="400"/>
        <v>0</v>
      </c>
      <c r="AI215" s="99">
        <f>IF($C215="","",'01. PLANILHA DE FISCALIZAÇÂO'!AJ215)</f>
        <v>0</v>
      </c>
      <c r="AJ215" s="98">
        <f t="shared" si="401"/>
        <v>118.2</v>
      </c>
      <c r="AK215" s="99">
        <f t="shared" si="402"/>
        <v>1</v>
      </c>
      <c r="AL215" s="98">
        <f t="shared" si="403"/>
        <v>0</v>
      </c>
      <c r="AM215" s="99">
        <f>IF($C215="","",'01. PLANILHA DE FISCALIZAÇÂO'!AP215)</f>
        <v>0</v>
      </c>
      <c r="AN215" s="98">
        <f t="shared" si="404"/>
        <v>118.2</v>
      </c>
      <c r="AO215" s="99">
        <f t="shared" si="405"/>
        <v>1</v>
      </c>
      <c r="AP215" s="98">
        <f t="shared" si="406"/>
        <v>0</v>
      </c>
      <c r="AQ215" s="99">
        <f>IF($C215="","",'01. PLANILHA DE FISCALIZAÇÂO'!AV215)</f>
        <v>0</v>
      </c>
      <c r="AR215" s="98">
        <f t="shared" si="407"/>
        <v>118.2</v>
      </c>
      <c r="AS215" s="99">
        <f t="shared" si="408"/>
        <v>1</v>
      </c>
    </row>
    <row r="216" spans="1:45" ht="30" customHeight="1">
      <c r="A216" s="135" t="s">
        <v>3917</v>
      </c>
      <c r="B216" s="182" t="s">
        <v>4894</v>
      </c>
      <c r="C216" s="173" t="s">
        <v>4295</v>
      </c>
      <c r="D216" s="172" t="s">
        <v>4296</v>
      </c>
      <c r="E216" s="174" t="s">
        <v>3969</v>
      </c>
      <c r="F216" s="175">
        <v>2</v>
      </c>
      <c r="G216" s="175">
        <v>16.86</v>
      </c>
      <c r="H216" s="175">
        <v>24.33</v>
      </c>
      <c r="I216" s="176">
        <f t="shared" si="389"/>
        <v>33.72</v>
      </c>
      <c r="J216" s="210"/>
      <c r="K216" s="210"/>
      <c r="L216" s="210"/>
      <c r="M216" s="210"/>
      <c r="N216" s="210"/>
      <c r="O216" s="214">
        <f t="shared" si="385"/>
        <v>2</v>
      </c>
      <c r="P216" s="215">
        <f t="shared" si="386"/>
        <v>33.72</v>
      </c>
      <c r="Q216" s="215">
        <f t="shared" si="387"/>
        <v>48.66</v>
      </c>
      <c r="R216" s="98">
        <f t="shared" si="390"/>
        <v>0</v>
      </c>
      <c r="S216" s="99">
        <f>IF($C216="","",'01. PLANILHA DE FISCALIZAÇÂO'!L216)</f>
        <v>0</v>
      </c>
      <c r="T216" s="98">
        <f t="shared" si="391"/>
        <v>0</v>
      </c>
      <c r="U216" s="99">
        <f t="shared" si="392"/>
        <v>0</v>
      </c>
      <c r="V216" s="98">
        <f t="shared" si="393"/>
        <v>33.72</v>
      </c>
      <c r="W216" s="99">
        <f>IF($C216="","",'01. PLANILHA DE FISCALIZAÇÂO'!R216)</f>
        <v>1</v>
      </c>
      <c r="X216" s="98">
        <f t="shared" si="394"/>
        <v>33.72</v>
      </c>
      <c r="Y216" s="99">
        <f t="shared" si="388"/>
        <v>1</v>
      </c>
      <c r="Z216" s="98">
        <f t="shared" si="395"/>
        <v>0</v>
      </c>
      <c r="AA216" s="99">
        <f>IF($C216="","",'01. PLANILHA DE FISCALIZAÇÂO'!X216)</f>
        <v>0</v>
      </c>
      <c r="AB216" s="98">
        <f t="shared" si="396"/>
        <v>33.72</v>
      </c>
      <c r="AC216" s="99">
        <f t="shared" si="327"/>
        <v>1</v>
      </c>
      <c r="AD216" s="98">
        <f t="shared" si="397"/>
        <v>0</v>
      </c>
      <c r="AE216" s="99">
        <f>IF($C216="","",'01. PLANILHA DE FISCALIZAÇÂO'!AD216)</f>
        <v>0</v>
      </c>
      <c r="AF216" s="98">
        <f t="shared" si="398"/>
        <v>33.72</v>
      </c>
      <c r="AG216" s="99">
        <f t="shared" si="399"/>
        <v>1</v>
      </c>
      <c r="AH216" s="98">
        <f t="shared" si="400"/>
        <v>0</v>
      </c>
      <c r="AI216" s="99">
        <f>IF($C216="","",'01. PLANILHA DE FISCALIZAÇÂO'!AJ216)</f>
        <v>0</v>
      </c>
      <c r="AJ216" s="98">
        <f t="shared" si="401"/>
        <v>33.72</v>
      </c>
      <c r="AK216" s="99">
        <f t="shared" si="402"/>
        <v>1</v>
      </c>
      <c r="AL216" s="98">
        <f t="shared" si="403"/>
        <v>0</v>
      </c>
      <c r="AM216" s="99">
        <f>IF($C216="","",'01. PLANILHA DE FISCALIZAÇÂO'!AP216)</f>
        <v>0</v>
      </c>
      <c r="AN216" s="98">
        <f t="shared" si="404"/>
        <v>33.72</v>
      </c>
      <c r="AO216" s="99">
        <f t="shared" si="405"/>
        <v>1</v>
      </c>
      <c r="AP216" s="98">
        <f t="shared" si="406"/>
        <v>0</v>
      </c>
      <c r="AQ216" s="99">
        <f>IF($C216="","",'01. PLANILHA DE FISCALIZAÇÂO'!AV216)</f>
        <v>0</v>
      </c>
      <c r="AR216" s="98">
        <f t="shared" si="407"/>
        <v>33.72</v>
      </c>
      <c r="AS216" s="99">
        <f t="shared" si="408"/>
        <v>1</v>
      </c>
    </row>
    <row r="217" spans="1:45" ht="30" customHeight="1">
      <c r="A217" s="135" t="s">
        <v>3917</v>
      </c>
      <c r="B217" s="182" t="s">
        <v>4895</v>
      </c>
      <c r="C217" s="173" t="s">
        <v>4297</v>
      </c>
      <c r="D217" s="172" t="s">
        <v>4298</v>
      </c>
      <c r="E217" s="174" t="s">
        <v>3969</v>
      </c>
      <c r="F217" s="175">
        <v>18</v>
      </c>
      <c r="G217" s="175">
        <v>15.63</v>
      </c>
      <c r="H217" s="175">
        <v>20.53</v>
      </c>
      <c r="I217" s="176">
        <f t="shared" si="278"/>
        <v>281.33999999999997</v>
      </c>
      <c r="J217" s="210"/>
      <c r="K217" s="210"/>
      <c r="L217" s="210"/>
      <c r="M217" s="210"/>
      <c r="N217" s="210"/>
      <c r="O217" s="214">
        <f t="shared" si="385"/>
        <v>18</v>
      </c>
      <c r="P217" s="215">
        <f t="shared" si="386"/>
        <v>281.33999999999997</v>
      </c>
      <c r="Q217" s="215">
        <f t="shared" si="387"/>
        <v>369.54</v>
      </c>
      <c r="R217" s="98">
        <f t="shared" si="237"/>
        <v>0</v>
      </c>
      <c r="S217" s="99">
        <f>IF($C217="","",'01. PLANILHA DE FISCALIZAÇÂO'!L217)</f>
        <v>0</v>
      </c>
      <c r="T217" s="98">
        <f t="shared" si="279"/>
        <v>0</v>
      </c>
      <c r="U217" s="99">
        <f t="shared" si="280"/>
        <v>0</v>
      </c>
      <c r="V217" s="98">
        <f t="shared" si="281"/>
        <v>281.33999999999997</v>
      </c>
      <c r="W217" s="99">
        <f>IF($C217="","",'01. PLANILHA DE FISCALIZAÇÂO'!R217)</f>
        <v>1</v>
      </c>
      <c r="X217" s="98">
        <f t="shared" si="238"/>
        <v>281.33999999999997</v>
      </c>
      <c r="Y217" s="99">
        <f t="shared" ref="Y217" si="431">IF($D217="","",X217/$I217)</f>
        <v>1</v>
      </c>
      <c r="Z217" s="98">
        <f t="shared" si="282"/>
        <v>0</v>
      </c>
      <c r="AA217" s="99">
        <f>IF($C217="","",'01. PLANILHA DE FISCALIZAÇÂO'!X217)</f>
        <v>0</v>
      </c>
      <c r="AB217" s="98">
        <f t="shared" si="240"/>
        <v>281.33999999999997</v>
      </c>
      <c r="AC217" s="99">
        <f t="shared" ref="AC217:AC237" si="432">IF($D217="","",AB217/$I217)</f>
        <v>1</v>
      </c>
      <c r="AD217" s="98">
        <f t="shared" si="283"/>
        <v>0</v>
      </c>
      <c r="AE217" s="99">
        <f>IF($C217="","",'01. PLANILHA DE FISCALIZAÇÂO'!AD217)</f>
        <v>0</v>
      </c>
      <c r="AF217" s="98">
        <f t="shared" si="242"/>
        <v>281.33999999999997</v>
      </c>
      <c r="AG217" s="99">
        <f t="shared" si="328"/>
        <v>1</v>
      </c>
      <c r="AH217" s="98">
        <f t="shared" si="284"/>
        <v>0</v>
      </c>
      <c r="AI217" s="99">
        <f>IF($C217="","",'01. PLANILHA DE FISCALIZAÇÂO'!AJ217)</f>
        <v>0</v>
      </c>
      <c r="AJ217" s="98">
        <f t="shared" si="243"/>
        <v>281.33999999999997</v>
      </c>
      <c r="AK217" s="99">
        <f t="shared" si="285"/>
        <v>1</v>
      </c>
      <c r="AL217" s="98">
        <f t="shared" si="286"/>
        <v>0</v>
      </c>
      <c r="AM217" s="99">
        <f>IF($C217="","",'01. PLANILHA DE FISCALIZAÇÂO'!AP217)</f>
        <v>0</v>
      </c>
      <c r="AN217" s="98">
        <f t="shared" si="244"/>
        <v>281.33999999999997</v>
      </c>
      <c r="AO217" s="99">
        <f t="shared" si="329"/>
        <v>1</v>
      </c>
      <c r="AP217" s="98">
        <f t="shared" si="287"/>
        <v>0</v>
      </c>
      <c r="AQ217" s="99">
        <f>IF($C217="","",'01. PLANILHA DE FISCALIZAÇÂO'!AV217)</f>
        <v>0</v>
      </c>
      <c r="AR217" s="98">
        <f t="shared" si="245"/>
        <v>281.33999999999997</v>
      </c>
      <c r="AS217" s="99">
        <f t="shared" si="293"/>
        <v>1</v>
      </c>
    </row>
    <row r="218" spans="1:45" ht="30" customHeight="1">
      <c r="A218" s="135" t="s">
        <v>3917</v>
      </c>
      <c r="B218" s="182" t="s">
        <v>4896</v>
      </c>
      <c r="C218" s="173" t="s">
        <v>4299</v>
      </c>
      <c r="D218" s="172" t="s">
        <v>4300</v>
      </c>
      <c r="E218" s="174" t="s">
        <v>3969</v>
      </c>
      <c r="F218" s="175">
        <v>5</v>
      </c>
      <c r="G218" s="175">
        <v>16.23</v>
      </c>
      <c r="H218" s="175">
        <v>21.42</v>
      </c>
      <c r="I218" s="176">
        <f t="shared" si="278"/>
        <v>81.150000000000006</v>
      </c>
      <c r="J218" s="210"/>
      <c r="K218" s="210"/>
      <c r="L218" s="210"/>
      <c r="M218" s="210"/>
      <c r="N218" s="210"/>
      <c r="O218" s="214">
        <f t="shared" si="385"/>
        <v>5</v>
      </c>
      <c r="P218" s="215">
        <f t="shared" si="386"/>
        <v>81.150000000000006</v>
      </c>
      <c r="Q218" s="215">
        <f t="shared" si="387"/>
        <v>107.1</v>
      </c>
      <c r="R218" s="98">
        <f t="shared" si="237"/>
        <v>0</v>
      </c>
      <c r="S218" s="99">
        <f>IF($C218="","",'01. PLANILHA DE FISCALIZAÇÂO'!L218)</f>
        <v>0</v>
      </c>
      <c r="T218" s="98">
        <f t="shared" si="279"/>
        <v>0</v>
      </c>
      <c r="U218" s="99">
        <f t="shared" si="280"/>
        <v>0</v>
      </c>
      <c r="V218" s="98">
        <f t="shared" si="281"/>
        <v>81.150000000000006</v>
      </c>
      <c r="W218" s="99">
        <f>IF($C218="","",'01. PLANILHA DE FISCALIZAÇÂO'!R218)</f>
        <v>1</v>
      </c>
      <c r="X218" s="98">
        <f t="shared" si="238"/>
        <v>81.150000000000006</v>
      </c>
      <c r="Y218" s="99">
        <f t="shared" ref="Y218" si="433">IF($D218="","",X218/$I218)</f>
        <v>1</v>
      </c>
      <c r="Z218" s="98">
        <f t="shared" si="282"/>
        <v>0</v>
      </c>
      <c r="AA218" s="99">
        <f>IF($C218="","",'01. PLANILHA DE FISCALIZAÇÂO'!X218)</f>
        <v>0</v>
      </c>
      <c r="AB218" s="98">
        <f t="shared" si="240"/>
        <v>81.150000000000006</v>
      </c>
      <c r="AC218" s="99">
        <f t="shared" si="432"/>
        <v>1</v>
      </c>
      <c r="AD218" s="98">
        <f t="shared" si="283"/>
        <v>0</v>
      </c>
      <c r="AE218" s="99">
        <f>IF($C218="","",'01. PLANILHA DE FISCALIZAÇÂO'!AD218)</f>
        <v>0</v>
      </c>
      <c r="AF218" s="98">
        <f t="shared" si="242"/>
        <v>81.150000000000006</v>
      </c>
      <c r="AG218" s="99">
        <f t="shared" si="328"/>
        <v>1</v>
      </c>
      <c r="AH218" s="98">
        <f t="shared" si="284"/>
        <v>0</v>
      </c>
      <c r="AI218" s="99">
        <f>IF($C218="","",'01. PLANILHA DE FISCALIZAÇÂO'!AJ218)</f>
        <v>0</v>
      </c>
      <c r="AJ218" s="98">
        <f t="shared" si="243"/>
        <v>81.150000000000006</v>
      </c>
      <c r="AK218" s="99">
        <f t="shared" si="285"/>
        <v>1</v>
      </c>
      <c r="AL218" s="98">
        <f t="shared" si="286"/>
        <v>0</v>
      </c>
      <c r="AM218" s="99">
        <f>IF($C218="","",'01. PLANILHA DE FISCALIZAÇÂO'!AP218)</f>
        <v>0</v>
      </c>
      <c r="AN218" s="98">
        <f t="shared" si="244"/>
        <v>81.150000000000006</v>
      </c>
      <c r="AO218" s="99">
        <f t="shared" si="329"/>
        <v>1</v>
      </c>
      <c r="AP218" s="98">
        <f t="shared" si="287"/>
        <v>0</v>
      </c>
      <c r="AQ218" s="99">
        <f>IF($C218="","",'01. PLANILHA DE FISCALIZAÇÂO'!AV218)</f>
        <v>0</v>
      </c>
      <c r="AR218" s="98">
        <f t="shared" si="245"/>
        <v>81.150000000000006</v>
      </c>
      <c r="AS218" s="99">
        <f t="shared" si="293"/>
        <v>1</v>
      </c>
    </row>
    <row r="219" spans="1:45" ht="30" customHeight="1">
      <c r="A219" s="135" t="s">
        <v>3917</v>
      </c>
      <c r="B219" s="182" t="s">
        <v>4897</v>
      </c>
      <c r="C219" s="173" t="s">
        <v>4301</v>
      </c>
      <c r="D219" s="172" t="s">
        <v>4302</v>
      </c>
      <c r="E219" s="174" t="s">
        <v>3969</v>
      </c>
      <c r="F219" s="175">
        <v>33</v>
      </c>
      <c r="G219" s="175">
        <v>10.15</v>
      </c>
      <c r="H219" s="175">
        <v>12.55</v>
      </c>
      <c r="I219" s="176">
        <f t="shared" si="278"/>
        <v>334.95</v>
      </c>
      <c r="J219" s="210"/>
      <c r="K219" s="210"/>
      <c r="L219" s="210"/>
      <c r="M219" s="210"/>
      <c r="N219" s="210"/>
      <c r="O219" s="214">
        <f t="shared" si="385"/>
        <v>33</v>
      </c>
      <c r="P219" s="215">
        <f t="shared" si="386"/>
        <v>334.95</v>
      </c>
      <c r="Q219" s="215">
        <f t="shared" si="387"/>
        <v>414.15</v>
      </c>
      <c r="R219" s="98">
        <f t="shared" si="237"/>
        <v>101.5</v>
      </c>
      <c r="S219" s="99">
        <f>IF($C219="","",'01. PLANILHA DE FISCALIZAÇÂO'!L219)</f>
        <v>0.30303030303030304</v>
      </c>
      <c r="T219" s="98">
        <f t="shared" si="279"/>
        <v>101.5</v>
      </c>
      <c r="U219" s="99">
        <f t="shared" si="280"/>
        <v>0.30303030303030304</v>
      </c>
      <c r="V219" s="98">
        <f t="shared" si="281"/>
        <v>233.45000000000002</v>
      </c>
      <c r="W219" s="99">
        <f>IF($C219="","",'01. PLANILHA DE FISCALIZAÇÂO'!R219)</f>
        <v>0.69696969696969702</v>
      </c>
      <c r="X219" s="98">
        <f t="shared" si="238"/>
        <v>334.95000000000005</v>
      </c>
      <c r="Y219" s="99">
        <f t="shared" ref="Y219" si="434">IF($D219="","",X219/$I219)</f>
        <v>1.0000000000000002</v>
      </c>
      <c r="Z219" s="98">
        <f t="shared" si="282"/>
        <v>0</v>
      </c>
      <c r="AA219" s="99">
        <f>IF($C219="","",'01. PLANILHA DE FISCALIZAÇÂO'!X219)</f>
        <v>0</v>
      </c>
      <c r="AB219" s="98">
        <f t="shared" si="240"/>
        <v>334.95000000000005</v>
      </c>
      <c r="AC219" s="99">
        <f t="shared" si="432"/>
        <v>1.0000000000000002</v>
      </c>
      <c r="AD219" s="98">
        <f t="shared" si="283"/>
        <v>0</v>
      </c>
      <c r="AE219" s="99">
        <f>IF($C219="","",'01. PLANILHA DE FISCALIZAÇÂO'!AD219)</f>
        <v>0</v>
      </c>
      <c r="AF219" s="98">
        <f t="shared" si="242"/>
        <v>334.95000000000005</v>
      </c>
      <c r="AG219" s="99">
        <f t="shared" si="328"/>
        <v>1.0000000000000002</v>
      </c>
      <c r="AH219" s="98">
        <f t="shared" si="284"/>
        <v>0</v>
      </c>
      <c r="AI219" s="99">
        <f>IF($C219="","",'01. PLANILHA DE FISCALIZAÇÂO'!AJ219)</f>
        <v>0</v>
      </c>
      <c r="AJ219" s="98">
        <f t="shared" si="243"/>
        <v>334.95000000000005</v>
      </c>
      <c r="AK219" s="99">
        <f t="shared" si="285"/>
        <v>1.0000000000000002</v>
      </c>
      <c r="AL219" s="98">
        <f t="shared" si="286"/>
        <v>0</v>
      </c>
      <c r="AM219" s="99">
        <f>IF($C219="","",'01. PLANILHA DE FISCALIZAÇÂO'!AP219)</f>
        <v>0</v>
      </c>
      <c r="AN219" s="98">
        <f t="shared" si="244"/>
        <v>334.95000000000005</v>
      </c>
      <c r="AO219" s="99">
        <f t="shared" si="329"/>
        <v>1.0000000000000002</v>
      </c>
      <c r="AP219" s="98">
        <f t="shared" si="287"/>
        <v>0</v>
      </c>
      <c r="AQ219" s="99">
        <f>IF($C219="","",'01. PLANILHA DE FISCALIZAÇÂO'!AV219)</f>
        <v>0</v>
      </c>
      <c r="AR219" s="98">
        <f t="shared" si="245"/>
        <v>334.95000000000005</v>
      </c>
      <c r="AS219" s="99">
        <f t="shared" si="293"/>
        <v>1.0000000000000002</v>
      </c>
    </row>
    <row r="220" spans="1:45" ht="30" customHeight="1">
      <c r="A220" s="135" t="s">
        <v>3917</v>
      </c>
      <c r="B220" s="182" t="s">
        <v>4898</v>
      </c>
      <c r="C220" s="173" t="s">
        <v>4303</v>
      </c>
      <c r="D220" s="172" t="s">
        <v>4304</v>
      </c>
      <c r="E220" s="174" t="s">
        <v>3969</v>
      </c>
      <c r="F220" s="175">
        <v>8</v>
      </c>
      <c r="G220" s="175">
        <v>10.35</v>
      </c>
      <c r="H220" s="175">
        <v>12.83</v>
      </c>
      <c r="I220" s="176">
        <f t="shared" si="278"/>
        <v>82.8</v>
      </c>
      <c r="J220" s="210"/>
      <c r="K220" s="210"/>
      <c r="L220" s="210"/>
      <c r="M220" s="210"/>
      <c r="N220" s="210"/>
      <c r="O220" s="214">
        <f t="shared" si="385"/>
        <v>8</v>
      </c>
      <c r="P220" s="215">
        <f t="shared" si="386"/>
        <v>82.8</v>
      </c>
      <c r="Q220" s="215">
        <f t="shared" si="387"/>
        <v>102.64</v>
      </c>
      <c r="R220" s="98">
        <f t="shared" si="237"/>
        <v>0</v>
      </c>
      <c r="S220" s="99">
        <f>IF($C220="","",'01. PLANILHA DE FISCALIZAÇÂO'!L220)</f>
        <v>0</v>
      </c>
      <c r="T220" s="98">
        <f t="shared" si="279"/>
        <v>0</v>
      </c>
      <c r="U220" s="99">
        <f t="shared" si="280"/>
        <v>0</v>
      </c>
      <c r="V220" s="98">
        <f t="shared" si="281"/>
        <v>82.8</v>
      </c>
      <c r="W220" s="99">
        <f>IF($C220="","",'01. PLANILHA DE FISCALIZAÇÂO'!R220)</f>
        <v>1</v>
      </c>
      <c r="X220" s="98">
        <f t="shared" si="238"/>
        <v>82.8</v>
      </c>
      <c r="Y220" s="99">
        <f t="shared" ref="Y220" si="435">IF($D220="","",X220/$I220)</f>
        <v>1</v>
      </c>
      <c r="Z220" s="98">
        <f t="shared" si="282"/>
        <v>0</v>
      </c>
      <c r="AA220" s="99">
        <f>IF($C220="","",'01. PLANILHA DE FISCALIZAÇÂO'!X220)</f>
        <v>0</v>
      </c>
      <c r="AB220" s="98">
        <f t="shared" si="240"/>
        <v>82.8</v>
      </c>
      <c r="AC220" s="99">
        <f t="shared" si="432"/>
        <v>1</v>
      </c>
      <c r="AD220" s="98">
        <f t="shared" si="283"/>
        <v>0</v>
      </c>
      <c r="AE220" s="99">
        <f>IF($C220="","",'01. PLANILHA DE FISCALIZAÇÂO'!AD220)</f>
        <v>0</v>
      </c>
      <c r="AF220" s="98">
        <f t="shared" si="242"/>
        <v>82.8</v>
      </c>
      <c r="AG220" s="99">
        <f t="shared" si="328"/>
        <v>1</v>
      </c>
      <c r="AH220" s="98">
        <f t="shared" si="284"/>
        <v>0</v>
      </c>
      <c r="AI220" s="99">
        <f>IF($C220="","",'01. PLANILHA DE FISCALIZAÇÂO'!AJ220)</f>
        <v>0</v>
      </c>
      <c r="AJ220" s="98">
        <f t="shared" si="243"/>
        <v>82.8</v>
      </c>
      <c r="AK220" s="99">
        <f t="shared" si="285"/>
        <v>1</v>
      </c>
      <c r="AL220" s="98">
        <f t="shared" si="286"/>
        <v>0</v>
      </c>
      <c r="AM220" s="99">
        <f>IF($C220="","",'01. PLANILHA DE FISCALIZAÇÂO'!AP220)</f>
        <v>0</v>
      </c>
      <c r="AN220" s="98">
        <f t="shared" si="244"/>
        <v>82.8</v>
      </c>
      <c r="AO220" s="99">
        <f t="shared" si="329"/>
        <v>1</v>
      </c>
      <c r="AP220" s="98">
        <f t="shared" si="287"/>
        <v>0</v>
      </c>
      <c r="AQ220" s="99">
        <f>IF($C220="","",'01. PLANILHA DE FISCALIZAÇÂO'!AV220)</f>
        <v>0</v>
      </c>
      <c r="AR220" s="98">
        <f t="shared" si="245"/>
        <v>82.8</v>
      </c>
      <c r="AS220" s="99">
        <f t="shared" si="293"/>
        <v>1</v>
      </c>
    </row>
    <row r="221" spans="1:45" ht="30" customHeight="1">
      <c r="A221" s="135" t="s">
        <v>3917</v>
      </c>
      <c r="B221" s="182" t="s">
        <v>4899</v>
      </c>
      <c r="C221" s="173" t="s">
        <v>4305</v>
      </c>
      <c r="D221" s="172" t="s">
        <v>4306</v>
      </c>
      <c r="E221" s="174" t="s">
        <v>3969</v>
      </c>
      <c r="F221" s="175">
        <v>5</v>
      </c>
      <c r="G221" s="175">
        <v>14.56</v>
      </c>
      <c r="H221" s="175">
        <v>18.27</v>
      </c>
      <c r="I221" s="176">
        <f t="shared" si="278"/>
        <v>72.8</v>
      </c>
      <c r="J221" s="210"/>
      <c r="K221" s="210"/>
      <c r="L221" s="210"/>
      <c r="M221" s="210"/>
      <c r="N221" s="210"/>
      <c r="O221" s="214">
        <f t="shared" si="385"/>
        <v>5</v>
      </c>
      <c r="P221" s="215">
        <f t="shared" si="386"/>
        <v>72.8</v>
      </c>
      <c r="Q221" s="215">
        <f t="shared" si="387"/>
        <v>91.35</v>
      </c>
      <c r="R221" s="98">
        <f t="shared" si="237"/>
        <v>0</v>
      </c>
      <c r="S221" s="99">
        <f>IF($C221="","",'01. PLANILHA DE FISCALIZAÇÂO'!L221)</f>
        <v>0</v>
      </c>
      <c r="T221" s="98">
        <f t="shared" si="279"/>
        <v>0</v>
      </c>
      <c r="U221" s="99">
        <f t="shared" si="280"/>
        <v>0</v>
      </c>
      <c r="V221" s="98">
        <f t="shared" si="281"/>
        <v>72.8</v>
      </c>
      <c r="W221" s="99">
        <f>IF($C221="","",'01. PLANILHA DE FISCALIZAÇÂO'!R221)</f>
        <v>1</v>
      </c>
      <c r="X221" s="98">
        <f t="shared" si="238"/>
        <v>72.8</v>
      </c>
      <c r="Y221" s="99">
        <f t="shared" ref="Y221" si="436">IF($D221="","",X221/$I221)</f>
        <v>1</v>
      </c>
      <c r="Z221" s="98">
        <f t="shared" si="282"/>
        <v>0</v>
      </c>
      <c r="AA221" s="99">
        <f>IF($C221="","",'01. PLANILHA DE FISCALIZAÇÂO'!X221)</f>
        <v>0</v>
      </c>
      <c r="AB221" s="98">
        <f t="shared" si="240"/>
        <v>72.8</v>
      </c>
      <c r="AC221" s="99">
        <f t="shared" si="432"/>
        <v>1</v>
      </c>
      <c r="AD221" s="98">
        <f t="shared" si="283"/>
        <v>0</v>
      </c>
      <c r="AE221" s="99">
        <f>IF($C221="","",'01. PLANILHA DE FISCALIZAÇÂO'!AD221)</f>
        <v>0</v>
      </c>
      <c r="AF221" s="98">
        <f t="shared" si="242"/>
        <v>72.8</v>
      </c>
      <c r="AG221" s="99">
        <f t="shared" si="328"/>
        <v>1</v>
      </c>
      <c r="AH221" s="98">
        <f t="shared" si="284"/>
        <v>0</v>
      </c>
      <c r="AI221" s="99">
        <f>IF($C221="","",'01. PLANILHA DE FISCALIZAÇÂO'!AJ221)</f>
        <v>0</v>
      </c>
      <c r="AJ221" s="98">
        <f t="shared" si="243"/>
        <v>72.8</v>
      </c>
      <c r="AK221" s="99">
        <f t="shared" si="285"/>
        <v>1</v>
      </c>
      <c r="AL221" s="98">
        <f t="shared" si="286"/>
        <v>0</v>
      </c>
      <c r="AM221" s="99">
        <f>IF($C221="","",'01. PLANILHA DE FISCALIZAÇÂO'!AP221)</f>
        <v>0</v>
      </c>
      <c r="AN221" s="98">
        <f t="shared" si="244"/>
        <v>72.8</v>
      </c>
      <c r="AO221" s="99">
        <f t="shared" si="329"/>
        <v>1</v>
      </c>
      <c r="AP221" s="98">
        <f t="shared" si="287"/>
        <v>0</v>
      </c>
      <c r="AQ221" s="99">
        <f>IF($C221="","",'01. PLANILHA DE FISCALIZAÇÂO'!AV221)</f>
        <v>0</v>
      </c>
      <c r="AR221" s="98">
        <f t="shared" si="245"/>
        <v>72.8</v>
      </c>
      <c r="AS221" s="99">
        <f t="shared" si="293"/>
        <v>1</v>
      </c>
    </row>
    <row r="222" spans="1:45" ht="30" customHeight="1">
      <c r="A222" s="135" t="s">
        <v>3917</v>
      </c>
      <c r="B222" s="182" t="s">
        <v>4900</v>
      </c>
      <c r="C222" s="173" t="s">
        <v>4307</v>
      </c>
      <c r="D222" s="172" t="s">
        <v>4308</v>
      </c>
      <c r="E222" s="174" t="s">
        <v>3969</v>
      </c>
      <c r="F222" s="175">
        <v>4</v>
      </c>
      <c r="G222" s="175">
        <v>14.49</v>
      </c>
      <c r="H222" s="175">
        <v>18.14</v>
      </c>
      <c r="I222" s="176">
        <f t="shared" si="278"/>
        <v>57.96</v>
      </c>
      <c r="J222" s="210"/>
      <c r="K222" s="210"/>
      <c r="L222" s="210"/>
      <c r="M222" s="210"/>
      <c r="N222" s="210"/>
      <c r="O222" s="214">
        <f t="shared" si="385"/>
        <v>4</v>
      </c>
      <c r="P222" s="215">
        <f t="shared" si="386"/>
        <v>57.96</v>
      </c>
      <c r="Q222" s="215">
        <f t="shared" si="387"/>
        <v>72.56</v>
      </c>
      <c r="R222" s="98">
        <f t="shared" si="237"/>
        <v>0</v>
      </c>
      <c r="S222" s="99">
        <f>IF($C222="","",'01. PLANILHA DE FISCALIZAÇÂO'!L222)</f>
        <v>0</v>
      </c>
      <c r="T222" s="98">
        <f t="shared" si="279"/>
        <v>0</v>
      </c>
      <c r="U222" s="99">
        <f t="shared" si="280"/>
        <v>0</v>
      </c>
      <c r="V222" s="98">
        <f t="shared" si="281"/>
        <v>57.96</v>
      </c>
      <c r="W222" s="99">
        <f>IF($C222="","",'01. PLANILHA DE FISCALIZAÇÂO'!R222)</f>
        <v>1</v>
      </c>
      <c r="X222" s="98">
        <f t="shared" si="238"/>
        <v>57.96</v>
      </c>
      <c r="Y222" s="99">
        <f t="shared" ref="Y222" si="437">IF($D222="","",X222/$I222)</f>
        <v>1</v>
      </c>
      <c r="Z222" s="98">
        <f t="shared" si="282"/>
        <v>0</v>
      </c>
      <c r="AA222" s="99">
        <f>IF($C222="","",'01. PLANILHA DE FISCALIZAÇÂO'!X222)</f>
        <v>0</v>
      </c>
      <c r="AB222" s="98">
        <f t="shared" si="240"/>
        <v>57.96</v>
      </c>
      <c r="AC222" s="99">
        <f t="shared" si="432"/>
        <v>1</v>
      </c>
      <c r="AD222" s="98">
        <f t="shared" si="283"/>
        <v>0</v>
      </c>
      <c r="AE222" s="99">
        <f>IF($C222="","",'01. PLANILHA DE FISCALIZAÇÂO'!AD222)</f>
        <v>0</v>
      </c>
      <c r="AF222" s="98">
        <f t="shared" si="242"/>
        <v>57.96</v>
      </c>
      <c r="AG222" s="99">
        <f t="shared" si="328"/>
        <v>1</v>
      </c>
      <c r="AH222" s="98">
        <f t="shared" si="284"/>
        <v>0</v>
      </c>
      <c r="AI222" s="99">
        <f>IF($C222="","",'01. PLANILHA DE FISCALIZAÇÂO'!AJ222)</f>
        <v>0</v>
      </c>
      <c r="AJ222" s="98">
        <f t="shared" si="243"/>
        <v>57.96</v>
      </c>
      <c r="AK222" s="99">
        <f t="shared" si="285"/>
        <v>1</v>
      </c>
      <c r="AL222" s="98">
        <f t="shared" si="286"/>
        <v>0</v>
      </c>
      <c r="AM222" s="99">
        <f>IF($C222="","",'01. PLANILHA DE FISCALIZAÇÂO'!AP222)</f>
        <v>0</v>
      </c>
      <c r="AN222" s="98">
        <f t="shared" si="244"/>
        <v>57.96</v>
      </c>
      <c r="AO222" s="99">
        <f t="shared" si="329"/>
        <v>1</v>
      </c>
      <c r="AP222" s="98">
        <f t="shared" si="287"/>
        <v>0</v>
      </c>
      <c r="AQ222" s="99">
        <f>IF($C222="","",'01. PLANILHA DE FISCALIZAÇÂO'!AV222)</f>
        <v>0</v>
      </c>
      <c r="AR222" s="98">
        <f t="shared" si="245"/>
        <v>57.96</v>
      </c>
      <c r="AS222" s="99">
        <f t="shared" si="293"/>
        <v>1</v>
      </c>
    </row>
    <row r="223" spans="1:45" ht="30" customHeight="1">
      <c r="A223" s="135" t="s">
        <v>3917</v>
      </c>
      <c r="B223" s="182" t="s">
        <v>4901</v>
      </c>
      <c r="C223" s="173" t="s">
        <v>4309</v>
      </c>
      <c r="D223" s="172" t="s">
        <v>4310</v>
      </c>
      <c r="E223" s="174" t="s">
        <v>3969</v>
      </c>
      <c r="F223" s="175">
        <v>34</v>
      </c>
      <c r="G223" s="175">
        <v>19.809999999999999</v>
      </c>
      <c r="H223" s="175">
        <v>27.75</v>
      </c>
      <c r="I223" s="176">
        <f t="shared" si="278"/>
        <v>673.54</v>
      </c>
      <c r="J223" s="210"/>
      <c r="K223" s="210"/>
      <c r="L223" s="210"/>
      <c r="M223" s="210"/>
      <c r="N223" s="210"/>
      <c r="O223" s="214">
        <f t="shared" si="385"/>
        <v>34</v>
      </c>
      <c r="P223" s="215">
        <f t="shared" si="386"/>
        <v>673.54</v>
      </c>
      <c r="Q223" s="215">
        <f t="shared" si="387"/>
        <v>943.5</v>
      </c>
      <c r="R223" s="98">
        <f t="shared" si="237"/>
        <v>0</v>
      </c>
      <c r="S223" s="99">
        <f>IF($C223="","",'01. PLANILHA DE FISCALIZAÇÂO'!L223)</f>
        <v>0</v>
      </c>
      <c r="T223" s="98">
        <f t="shared" si="279"/>
        <v>0</v>
      </c>
      <c r="U223" s="99">
        <f t="shared" si="280"/>
        <v>0</v>
      </c>
      <c r="V223" s="98">
        <f t="shared" si="281"/>
        <v>673.54</v>
      </c>
      <c r="W223" s="99">
        <f>IF($C223="","",'01. PLANILHA DE FISCALIZAÇÂO'!R223)</f>
        <v>1</v>
      </c>
      <c r="X223" s="98">
        <f t="shared" si="238"/>
        <v>673.54</v>
      </c>
      <c r="Y223" s="99">
        <f t="shared" ref="Y223" si="438">IF($D223="","",X223/$I223)</f>
        <v>1</v>
      </c>
      <c r="Z223" s="98">
        <f t="shared" si="282"/>
        <v>0</v>
      </c>
      <c r="AA223" s="99">
        <f>IF($C223="","",'01. PLANILHA DE FISCALIZAÇÂO'!X223)</f>
        <v>0</v>
      </c>
      <c r="AB223" s="98">
        <f t="shared" si="240"/>
        <v>673.54</v>
      </c>
      <c r="AC223" s="99">
        <f t="shared" si="432"/>
        <v>1</v>
      </c>
      <c r="AD223" s="98">
        <f t="shared" si="283"/>
        <v>0</v>
      </c>
      <c r="AE223" s="99">
        <f>IF($C223="","",'01. PLANILHA DE FISCALIZAÇÂO'!AD223)</f>
        <v>0</v>
      </c>
      <c r="AF223" s="98">
        <f t="shared" si="242"/>
        <v>673.54</v>
      </c>
      <c r="AG223" s="99">
        <f t="shared" si="328"/>
        <v>1</v>
      </c>
      <c r="AH223" s="98">
        <f t="shared" si="284"/>
        <v>0</v>
      </c>
      <c r="AI223" s="99">
        <f>IF($C223="","",'01. PLANILHA DE FISCALIZAÇÂO'!AJ223)</f>
        <v>0</v>
      </c>
      <c r="AJ223" s="98">
        <f t="shared" si="243"/>
        <v>673.54</v>
      </c>
      <c r="AK223" s="99">
        <f t="shared" si="285"/>
        <v>1</v>
      </c>
      <c r="AL223" s="98">
        <f t="shared" si="286"/>
        <v>0</v>
      </c>
      <c r="AM223" s="99">
        <f>IF($C223="","",'01. PLANILHA DE FISCALIZAÇÂO'!AP223)</f>
        <v>0</v>
      </c>
      <c r="AN223" s="98">
        <f t="shared" si="244"/>
        <v>673.54</v>
      </c>
      <c r="AO223" s="99">
        <f t="shared" si="329"/>
        <v>1</v>
      </c>
      <c r="AP223" s="98">
        <f t="shared" si="287"/>
        <v>0</v>
      </c>
      <c r="AQ223" s="99">
        <f>IF($C223="","",'01. PLANILHA DE FISCALIZAÇÂO'!AV223)</f>
        <v>0</v>
      </c>
      <c r="AR223" s="98">
        <f t="shared" si="245"/>
        <v>673.54</v>
      </c>
      <c r="AS223" s="99">
        <f t="shared" si="293"/>
        <v>1</v>
      </c>
    </row>
    <row r="224" spans="1:45" ht="30" customHeight="1">
      <c r="A224" s="135" t="s">
        <v>3917</v>
      </c>
      <c r="B224" s="182" t="s">
        <v>4902</v>
      </c>
      <c r="C224" s="173" t="s">
        <v>4311</v>
      </c>
      <c r="D224" s="172" t="s">
        <v>4312</v>
      </c>
      <c r="E224" s="174" t="s">
        <v>3969</v>
      </c>
      <c r="F224" s="175">
        <v>11</v>
      </c>
      <c r="G224" s="175">
        <v>15.94</v>
      </c>
      <c r="H224" s="175">
        <v>23.42</v>
      </c>
      <c r="I224" s="176">
        <f t="shared" si="278"/>
        <v>175.34</v>
      </c>
      <c r="J224" s="210"/>
      <c r="K224" s="210"/>
      <c r="L224" s="210"/>
      <c r="M224" s="210"/>
      <c r="N224" s="210"/>
      <c r="O224" s="214">
        <f t="shared" si="385"/>
        <v>11</v>
      </c>
      <c r="P224" s="215">
        <f t="shared" si="386"/>
        <v>175.34</v>
      </c>
      <c r="Q224" s="215">
        <f t="shared" si="387"/>
        <v>257.62</v>
      </c>
      <c r="R224" s="98">
        <f t="shared" si="237"/>
        <v>0</v>
      </c>
      <c r="S224" s="99">
        <f>IF($C224="","",'01. PLANILHA DE FISCALIZAÇÂO'!L224)</f>
        <v>0</v>
      </c>
      <c r="T224" s="98">
        <f t="shared" si="279"/>
        <v>0</v>
      </c>
      <c r="U224" s="99">
        <f t="shared" si="280"/>
        <v>0</v>
      </c>
      <c r="V224" s="98">
        <f t="shared" si="281"/>
        <v>175.34</v>
      </c>
      <c r="W224" s="99">
        <f>IF($C224="","",'01. PLANILHA DE FISCALIZAÇÂO'!R224)</f>
        <v>1</v>
      </c>
      <c r="X224" s="98">
        <f t="shared" si="238"/>
        <v>175.34</v>
      </c>
      <c r="Y224" s="99">
        <f t="shared" ref="Y224" si="439">IF($D224="","",X224/$I224)</f>
        <v>1</v>
      </c>
      <c r="Z224" s="98">
        <f t="shared" si="282"/>
        <v>0</v>
      </c>
      <c r="AA224" s="99">
        <f>IF($C224="","",'01. PLANILHA DE FISCALIZAÇÂO'!X224)</f>
        <v>0</v>
      </c>
      <c r="AB224" s="98">
        <f t="shared" si="240"/>
        <v>175.34</v>
      </c>
      <c r="AC224" s="99">
        <f t="shared" si="432"/>
        <v>1</v>
      </c>
      <c r="AD224" s="98">
        <f t="shared" si="283"/>
        <v>0</v>
      </c>
      <c r="AE224" s="99">
        <f>IF($C224="","",'01. PLANILHA DE FISCALIZAÇÂO'!AD224)</f>
        <v>0</v>
      </c>
      <c r="AF224" s="98">
        <f t="shared" si="242"/>
        <v>175.34</v>
      </c>
      <c r="AG224" s="99">
        <f t="shared" si="328"/>
        <v>1</v>
      </c>
      <c r="AH224" s="98">
        <f t="shared" si="284"/>
        <v>0</v>
      </c>
      <c r="AI224" s="99">
        <f>IF($C224="","",'01. PLANILHA DE FISCALIZAÇÂO'!AJ224)</f>
        <v>0</v>
      </c>
      <c r="AJ224" s="98">
        <f t="shared" si="243"/>
        <v>175.34</v>
      </c>
      <c r="AK224" s="99">
        <f t="shared" si="285"/>
        <v>1</v>
      </c>
      <c r="AL224" s="98">
        <f t="shared" si="286"/>
        <v>0</v>
      </c>
      <c r="AM224" s="99">
        <f>IF($C224="","",'01. PLANILHA DE FISCALIZAÇÂO'!AP224)</f>
        <v>0</v>
      </c>
      <c r="AN224" s="98">
        <f t="shared" si="244"/>
        <v>175.34</v>
      </c>
      <c r="AO224" s="99">
        <f t="shared" si="329"/>
        <v>1</v>
      </c>
      <c r="AP224" s="98">
        <f t="shared" si="287"/>
        <v>0</v>
      </c>
      <c r="AQ224" s="99">
        <f>IF($C224="","",'01. PLANILHA DE FISCALIZAÇÂO'!AV224)</f>
        <v>0</v>
      </c>
      <c r="AR224" s="98">
        <f t="shared" si="245"/>
        <v>175.34</v>
      </c>
      <c r="AS224" s="99">
        <f t="shared" si="293"/>
        <v>1</v>
      </c>
    </row>
    <row r="225" spans="1:45" ht="30" customHeight="1">
      <c r="A225" s="135" t="s">
        <v>3917</v>
      </c>
      <c r="B225" s="182" t="s">
        <v>4903</v>
      </c>
      <c r="C225" s="173" t="s">
        <v>4313</v>
      </c>
      <c r="D225" s="172" t="s">
        <v>4314</v>
      </c>
      <c r="E225" s="174" t="s">
        <v>3969</v>
      </c>
      <c r="F225" s="175">
        <v>11</v>
      </c>
      <c r="G225" s="175">
        <v>24.45</v>
      </c>
      <c r="H225" s="175">
        <v>34.31</v>
      </c>
      <c r="I225" s="176">
        <f t="shared" si="278"/>
        <v>268.95</v>
      </c>
      <c r="J225" s="210"/>
      <c r="K225" s="210"/>
      <c r="L225" s="210"/>
      <c r="M225" s="210"/>
      <c r="N225" s="210"/>
      <c r="O225" s="214">
        <f t="shared" si="385"/>
        <v>11</v>
      </c>
      <c r="P225" s="215">
        <f t="shared" si="386"/>
        <v>268.95</v>
      </c>
      <c r="Q225" s="215">
        <f t="shared" si="387"/>
        <v>377.41</v>
      </c>
      <c r="R225" s="98">
        <f t="shared" si="237"/>
        <v>0</v>
      </c>
      <c r="S225" s="99">
        <f>IF($C225="","",'01. PLANILHA DE FISCALIZAÇÂO'!L225)</f>
        <v>0</v>
      </c>
      <c r="T225" s="98">
        <f t="shared" si="279"/>
        <v>0</v>
      </c>
      <c r="U225" s="99">
        <f t="shared" si="280"/>
        <v>0</v>
      </c>
      <c r="V225" s="98">
        <f t="shared" si="281"/>
        <v>268.95</v>
      </c>
      <c r="W225" s="99">
        <f>IF($C225="","",'01. PLANILHA DE FISCALIZAÇÂO'!R225)</f>
        <v>1</v>
      </c>
      <c r="X225" s="98">
        <f t="shared" si="238"/>
        <v>268.95</v>
      </c>
      <c r="Y225" s="99">
        <f t="shared" ref="Y225" si="440">IF($D225="","",X225/$I225)</f>
        <v>1</v>
      </c>
      <c r="Z225" s="98">
        <f t="shared" si="282"/>
        <v>0</v>
      </c>
      <c r="AA225" s="99">
        <f>IF($C225="","",'01. PLANILHA DE FISCALIZAÇÂO'!X225)</f>
        <v>0</v>
      </c>
      <c r="AB225" s="98">
        <f t="shared" si="240"/>
        <v>268.95</v>
      </c>
      <c r="AC225" s="99">
        <f t="shared" si="432"/>
        <v>1</v>
      </c>
      <c r="AD225" s="98">
        <f t="shared" si="283"/>
        <v>0</v>
      </c>
      <c r="AE225" s="99">
        <f>IF($C225="","",'01. PLANILHA DE FISCALIZAÇÂO'!AD225)</f>
        <v>0</v>
      </c>
      <c r="AF225" s="98">
        <f t="shared" si="242"/>
        <v>268.95</v>
      </c>
      <c r="AG225" s="99">
        <f t="shared" si="328"/>
        <v>1</v>
      </c>
      <c r="AH225" s="98">
        <f t="shared" si="284"/>
        <v>0</v>
      </c>
      <c r="AI225" s="99">
        <f>IF($C225="","",'01. PLANILHA DE FISCALIZAÇÂO'!AJ225)</f>
        <v>0</v>
      </c>
      <c r="AJ225" s="98">
        <f t="shared" si="243"/>
        <v>268.95</v>
      </c>
      <c r="AK225" s="99">
        <f t="shared" si="285"/>
        <v>1</v>
      </c>
      <c r="AL225" s="98">
        <f t="shared" si="286"/>
        <v>0</v>
      </c>
      <c r="AM225" s="99">
        <f>IF($C225="","",'01. PLANILHA DE FISCALIZAÇÂO'!AP225)</f>
        <v>0</v>
      </c>
      <c r="AN225" s="98">
        <f t="shared" si="244"/>
        <v>268.95</v>
      </c>
      <c r="AO225" s="99">
        <f t="shared" si="329"/>
        <v>1</v>
      </c>
      <c r="AP225" s="98">
        <f t="shared" si="287"/>
        <v>0</v>
      </c>
      <c r="AQ225" s="99">
        <f>IF($C225="","",'01. PLANILHA DE FISCALIZAÇÂO'!AV225)</f>
        <v>0</v>
      </c>
      <c r="AR225" s="98">
        <f t="shared" si="245"/>
        <v>268.95</v>
      </c>
      <c r="AS225" s="99">
        <f t="shared" si="293"/>
        <v>1</v>
      </c>
    </row>
    <row r="226" spans="1:45" ht="30" customHeight="1">
      <c r="A226" s="135" t="s">
        <v>3917</v>
      </c>
      <c r="B226" s="182" t="s">
        <v>4904</v>
      </c>
      <c r="C226" s="173" t="s">
        <v>4315</v>
      </c>
      <c r="D226" s="172" t="s">
        <v>4316</v>
      </c>
      <c r="E226" s="174" t="s">
        <v>3969</v>
      </c>
      <c r="F226" s="175">
        <v>9</v>
      </c>
      <c r="G226" s="175">
        <v>12.53</v>
      </c>
      <c r="H226" s="175">
        <v>17.03</v>
      </c>
      <c r="I226" s="176">
        <f t="shared" si="278"/>
        <v>112.77</v>
      </c>
      <c r="J226" s="210"/>
      <c r="K226" s="210"/>
      <c r="L226" s="210"/>
      <c r="M226" s="210"/>
      <c r="N226" s="210"/>
      <c r="O226" s="214">
        <f t="shared" si="385"/>
        <v>9</v>
      </c>
      <c r="P226" s="215">
        <f t="shared" si="386"/>
        <v>112.77</v>
      </c>
      <c r="Q226" s="215">
        <f t="shared" si="387"/>
        <v>153.27000000000001</v>
      </c>
      <c r="R226" s="98">
        <f t="shared" si="237"/>
        <v>0</v>
      </c>
      <c r="S226" s="99">
        <f>IF($C226="","",'01. PLANILHA DE FISCALIZAÇÂO'!L226)</f>
        <v>0</v>
      </c>
      <c r="T226" s="98">
        <f t="shared" si="279"/>
        <v>0</v>
      </c>
      <c r="U226" s="99">
        <f t="shared" si="280"/>
        <v>0</v>
      </c>
      <c r="V226" s="98">
        <f t="shared" si="281"/>
        <v>112.77</v>
      </c>
      <c r="W226" s="99">
        <f>IF($C226="","",'01. PLANILHA DE FISCALIZAÇÂO'!R226)</f>
        <v>1</v>
      </c>
      <c r="X226" s="98">
        <f t="shared" si="238"/>
        <v>112.77</v>
      </c>
      <c r="Y226" s="99">
        <f t="shared" ref="Y226" si="441">IF($D226="","",X226/$I226)</f>
        <v>1</v>
      </c>
      <c r="Z226" s="98">
        <f t="shared" si="282"/>
        <v>0</v>
      </c>
      <c r="AA226" s="99">
        <f>IF($C226="","",'01. PLANILHA DE FISCALIZAÇÂO'!X226)</f>
        <v>0</v>
      </c>
      <c r="AB226" s="98">
        <f t="shared" si="240"/>
        <v>112.77</v>
      </c>
      <c r="AC226" s="99">
        <f t="shared" si="432"/>
        <v>1</v>
      </c>
      <c r="AD226" s="98">
        <f t="shared" si="283"/>
        <v>0</v>
      </c>
      <c r="AE226" s="99">
        <f>IF($C226="","",'01. PLANILHA DE FISCALIZAÇÂO'!AD226)</f>
        <v>0</v>
      </c>
      <c r="AF226" s="98">
        <f t="shared" si="242"/>
        <v>112.77</v>
      </c>
      <c r="AG226" s="99">
        <f t="shared" si="328"/>
        <v>1</v>
      </c>
      <c r="AH226" s="98">
        <f t="shared" si="284"/>
        <v>0</v>
      </c>
      <c r="AI226" s="99">
        <f>IF($C226="","",'01. PLANILHA DE FISCALIZAÇÂO'!AJ226)</f>
        <v>0</v>
      </c>
      <c r="AJ226" s="98">
        <f t="shared" si="243"/>
        <v>112.77</v>
      </c>
      <c r="AK226" s="99">
        <f t="shared" si="285"/>
        <v>1</v>
      </c>
      <c r="AL226" s="98">
        <f t="shared" si="286"/>
        <v>0</v>
      </c>
      <c r="AM226" s="99">
        <f>IF($C226="","",'01. PLANILHA DE FISCALIZAÇÂO'!AP226)</f>
        <v>0</v>
      </c>
      <c r="AN226" s="98">
        <f t="shared" si="244"/>
        <v>112.77</v>
      </c>
      <c r="AO226" s="99">
        <f t="shared" si="329"/>
        <v>1</v>
      </c>
      <c r="AP226" s="98">
        <f t="shared" si="287"/>
        <v>0</v>
      </c>
      <c r="AQ226" s="99">
        <f>IF($C226="","",'01. PLANILHA DE FISCALIZAÇÂO'!AV226)</f>
        <v>0</v>
      </c>
      <c r="AR226" s="98">
        <f t="shared" si="245"/>
        <v>112.77</v>
      </c>
      <c r="AS226" s="99">
        <f t="shared" si="293"/>
        <v>1</v>
      </c>
    </row>
    <row r="227" spans="1:45" ht="30" customHeight="1">
      <c r="A227" s="135" t="s">
        <v>3917</v>
      </c>
      <c r="B227" s="182" t="s">
        <v>4905</v>
      </c>
      <c r="C227" s="173" t="s">
        <v>4317</v>
      </c>
      <c r="D227" s="172" t="s">
        <v>4318</v>
      </c>
      <c r="E227" s="174" t="s">
        <v>3969</v>
      </c>
      <c r="F227" s="175">
        <v>31</v>
      </c>
      <c r="G227" s="175">
        <v>32.520000000000003</v>
      </c>
      <c r="H227" s="175">
        <v>46.02</v>
      </c>
      <c r="I227" s="176">
        <f t="shared" si="278"/>
        <v>1008.12</v>
      </c>
      <c r="J227" s="210"/>
      <c r="K227" s="210"/>
      <c r="L227" s="210"/>
      <c r="M227" s="210"/>
      <c r="N227" s="210"/>
      <c r="O227" s="214">
        <f t="shared" si="385"/>
        <v>31</v>
      </c>
      <c r="P227" s="215">
        <f t="shared" si="386"/>
        <v>1008.12</v>
      </c>
      <c r="Q227" s="215">
        <f t="shared" si="387"/>
        <v>1426.62</v>
      </c>
      <c r="R227" s="98">
        <f t="shared" si="237"/>
        <v>0</v>
      </c>
      <c r="S227" s="99">
        <f>IF($C227="","",'01. PLANILHA DE FISCALIZAÇÂO'!L227)</f>
        <v>0</v>
      </c>
      <c r="T227" s="98">
        <f t="shared" si="279"/>
        <v>0</v>
      </c>
      <c r="U227" s="99">
        <f t="shared" si="280"/>
        <v>0</v>
      </c>
      <c r="V227" s="98">
        <f t="shared" si="281"/>
        <v>1008.12</v>
      </c>
      <c r="W227" s="99">
        <f>IF($C227="","",'01. PLANILHA DE FISCALIZAÇÂO'!R227)</f>
        <v>1</v>
      </c>
      <c r="X227" s="98">
        <f t="shared" si="238"/>
        <v>1008.12</v>
      </c>
      <c r="Y227" s="99">
        <f t="shared" ref="Y227" si="442">IF($D227="","",X227/$I227)</f>
        <v>1</v>
      </c>
      <c r="Z227" s="98">
        <f t="shared" si="282"/>
        <v>0</v>
      </c>
      <c r="AA227" s="99">
        <f>IF($C227="","",'01. PLANILHA DE FISCALIZAÇÂO'!X227)</f>
        <v>0</v>
      </c>
      <c r="AB227" s="98">
        <f t="shared" si="240"/>
        <v>1008.12</v>
      </c>
      <c r="AC227" s="99">
        <f t="shared" si="432"/>
        <v>1</v>
      </c>
      <c r="AD227" s="98">
        <f t="shared" si="283"/>
        <v>0</v>
      </c>
      <c r="AE227" s="99">
        <f>IF($C227="","",'01. PLANILHA DE FISCALIZAÇÂO'!AD227)</f>
        <v>0</v>
      </c>
      <c r="AF227" s="98">
        <f t="shared" si="242"/>
        <v>1008.12</v>
      </c>
      <c r="AG227" s="99">
        <f t="shared" si="328"/>
        <v>1</v>
      </c>
      <c r="AH227" s="98">
        <f t="shared" si="284"/>
        <v>0</v>
      </c>
      <c r="AI227" s="99">
        <f>IF($C227="","",'01. PLANILHA DE FISCALIZAÇÂO'!AJ227)</f>
        <v>0</v>
      </c>
      <c r="AJ227" s="98">
        <f t="shared" si="243"/>
        <v>1008.12</v>
      </c>
      <c r="AK227" s="99">
        <f t="shared" si="285"/>
        <v>1</v>
      </c>
      <c r="AL227" s="98">
        <f t="shared" si="286"/>
        <v>0</v>
      </c>
      <c r="AM227" s="99">
        <f>IF($C227="","",'01. PLANILHA DE FISCALIZAÇÂO'!AP227)</f>
        <v>0</v>
      </c>
      <c r="AN227" s="98">
        <f t="shared" si="244"/>
        <v>1008.12</v>
      </c>
      <c r="AO227" s="99">
        <f t="shared" si="329"/>
        <v>1</v>
      </c>
      <c r="AP227" s="98">
        <f t="shared" si="287"/>
        <v>0</v>
      </c>
      <c r="AQ227" s="99">
        <f>IF($C227="","",'01. PLANILHA DE FISCALIZAÇÂO'!AV227)</f>
        <v>0</v>
      </c>
      <c r="AR227" s="98">
        <f t="shared" si="245"/>
        <v>1008.12</v>
      </c>
      <c r="AS227" s="99">
        <f t="shared" si="293"/>
        <v>1</v>
      </c>
    </row>
    <row r="228" spans="1:45" ht="30" customHeight="1">
      <c r="A228" s="135" t="s">
        <v>3917</v>
      </c>
      <c r="B228" s="182" t="s">
        <v>4906</v>
      </c>
      <c r="C228" s="173" t="s">
        <v>4319</v>
      </c>
      <c r="D228" s="172" t="s">
        <v>4320</v>
      </c>
      <c r="E228" s="174" t="s">
        <v>3988</v>
      </c>
      <c r="F228" s="175">
        <v>1</v>
      </c>
      <c r="G228" s="175">
        <v>82.81</v>
      </c>
      <c r="H228" s="175">
        <v>120.42</v>
      </c>
      <c r="I228" s="176">
        <f t="shared" si="278"/>
        <v>82.81</v>
      </c>
      <c r="J228" s="210"/>
      <c r="K228" s="210"/>
      <c r="L228" s="210"/>
      <c r="M228" s="210"/>
      <c r="N228" s="210"/>
      <c r="O228" s="214">
        <f t="shared" si="385"/>
        <v>1</v>
      </c>
      <c r="P228" s="215">
        <f t="shared" si="386"/>
        <v>82.81</v>
      </c>
      <c r="Q228" s="215">
        <f t="shared" si="387"/>
        <v>120.42</v>
      </c>
      <c r="R228" s="98">
        <f t="shared" si="237"/>
        <v>0</v>
      </c>
      <c r="S228" s="99">
        <f>IF($C228="","",'01. PLANILHA DE FISCALIZAÇÂO'!L228)</f>
        <v>0</v>
      </c>
      <c r="T228" s="98">
        <f t="shared" si="279"/>
        <v>0</v>
      </c>
      <c r="U228" s="99">
        <f t="shared" si="280"/>
        <v>0</v>
      </c>
      <c r="V228" s="98">
        <f t="shared" si="281"/>
        <v>82.81</v>
      </c>
      <c r="W228" s="99">
        <f>IF($C228="","",'01. PLANILHA DE FISCALIZAÇÂO'!R228)</f>
        <v>1</v>
      </c>
      <c r="X228" s="98">
        <f t="shared" si="238"/>
        <v>82.81</v>
      </c>
      <c r="Y228" s="99">
        <f t="shared" ref="Y228" si="443">IF($D228="","",X228/$I228)</f>
        <v>1</v>
      </c>
      <c r="Z228" s="98">
        <f t="shared" si="282"/>
        <v>0</v>
      </c>
      <c r="AA228" s="99">
        <f>IF($C228="","",'01. PLANILHA DE FISCALIZAÇÂO'!X228)</f>
        <v>0</v>
      </c>
      <c r="AB228" s="98">
        <f t="shared" si="240"/>
        <v>82.81</v>
      </c>
      <c r="AC228" s="99">
        <f t="shared" si="432"/>
        <v>1</v>
      </c>
      <c r="AD228" s="98">
        <f t="shared" si="283"/>
        <v>0</v>
      </c>
      <c r="AE228" s="99">
        <f>IF($C228="","",'01. PLANILHA DE FISCALIZAÇÂO'!AD228)</f>
        <v>0</v>
      </c>
      <c r="AF228" s="98">
        <f t="shared" si="242"/>
        <v>82.81</v>
      </c>
      <c r="AG228" s="99">
        <f t="shared" si="328"/>
        <v>1</v>
      </c>
      <c r="AH228" s="98">
        <f t="shared" si="284"/>
        <v>0</v>
      </c>
      <c r="AI228" s="99">
        <f>IF($C228="","",'01. PLANILHA DE FISCALIZAÇÂO'!AJ228)</f>
        <v>0</v>
      </c>
      <c r="AJ228" s="98">
        <f t="shared" si="243"/>
        <v>82.81</v>
      </c>
      <c r="AK228" s="99">
        <f t="shared" si="285"/>
        <v>1</v>
      </c>
      <c r="AL228" s="98">
        <f t="shared" si="286"/>
        <v>0</v>
      </c>
      <c r="AM228" s="99">
        <f>IF($C228="","",'01. PLANILHA DE FISCALIZAÇÂO'!AP228)</f>
        <v>0</v>
      </c>
      <c r="AN228" s="98">
        <f t="shared" si="244"/>
        <v>82.81</v>
      </c>
      <c r="AO228" s="99">
        <f t="shared" si="329"/>
        <v>1</v>
      </c>
      <c r="AP228" s="98">
        <f t="shared" si="287"/>
        <v>0</v>
      </c>
      <c r="AQ228" s="99">
        <f>IF($C228="","",'01. PLANILHA DE FISCALIZAÇÂO'!AV228)</f>
        <v>0</v>
      </c>
      <c r="AR228" s="98">
        <f t="shared" si="245"/>
        <v>82.81</v>
      </c>
      <c r="AS228" s="99">
        <f t="shared" si="293"/>
        <v>1</v>
      </c>
    </row>
    <row r="229" spans="1:45" ht="30" customHeight="1">
      <c r="A229" s="135"/>
      <c r="B229" s="181" t="s">
        <v>4907</v>
      </c>
      <c r="C229" s="178" t="s">
        <v>4908</v>
      </c>
      <c r="D229" s="179"/>
      <c r="E229" s="179"/>
      <c r="F229" s="179"/>
      <c r="G229" s="179"/>
      <c r="H229" s="179"/>
      <c r="I229" s="177">
        <f>SUM(I230:I240)</f>
        <v>10613.7</v>
      </c>
      <c r="J229" s="211"/>
      <c r="K229" s="211"/>
      <c r="L229" s="211"/>
      <c r="M229" s="211"/>
      <c r="N229" s="211"/>
      <c r="O229" s="211"/>
      <c r="P229" s="211"/>
      <c r="Q229" s="212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</row>
    <row r="230" spans="1:45" ht="30" customHeight="1">
      <c r="A230" s="135" t="s">
        <v>3918</v>
      </c>
      <c r="B230" s="182" t="s">
        <v>4909</v>
      </c>
      <c r="C230" s="173" t="s">
        <v>4321</v>
      </c>
      <c r="D230" s="172" t="s">
        <v>4322</v>
      </c>
      <c r="E230" s="174" t="s">
        <v>3937</v>
      </c>
      <c r="F230" s="175">
        <v>8.48</v>
      </c>
      <c r="G230" s="175">
        <v>57.98</v>
      </c>
      <c r="H230" s="175">
        <v>84.07</v>
      </c>
      <c r="I230" s="176">
        <f t="shared" si="278"/>
        <v>491.67</v>
      </c>
      <c r="J230" s="210"/>
      <c r="K230" s="210"/>
      <c r="L230" s="210"/>
      <c r="M230" s="210"/>
      <c r="N230" s="210"/>
      <c r="O230" s="214">
        <f t="shared" ref="O230:O240" si="444">IF($E230="","",SUM(F230,J230,L230))</f>
        <v>8.48</v>
      </c>
      <c r="P230" s="215">
        <f t="shared" ref="P230:P240" si="445">IF($E230="","",TRUNC($G230*O230,2))</f>
        <v>491.67</v>
      </c>
      <c r="Q230" s="215">
        <f t="shared" ref="Q230:Q240" si="446">IF($E230="","",TRUNC($H230*O230,2))</f>
        <v>712.91</v>
      </c>
      <c r="R230" s="98">
        <f t="shared" si="237"/>
        <v>0</v>
      </c>
      <c r="S230" s="99">
        <f>IF($C230="","",'01. PLANILHA DE FISCALIZAÇÂO'!L230)</f>
        <v>0</v>
      </c>
      <c r="T230" s="98">
        <f t="shared" si="279"/>
        <v>0</v>
      </c>
      <c r="U230" s="99">
        <f t="shared" si="280"/>
        <v>0</v>
      </c>
      <c r="V230" s="98">
        <f t="shared" si="281"/>
        <v>0</v>
      </c>
      <c r="W230" s="99">
        <f>IF($C230="","",'01. PLANILHA DE FISCALIZAÇÂO'!R230)</f>
        <v>0</v>
      </c>
      <c r="X230" s="98">
        <f t="shared" si="238"/>
        <v>0</v>
      </c>
      <c r="Y230" s="99">
        <f t="shared" ref="Y230" si="447">IF($D230="","",X230/$I230)</f>
        <v>0</v>
      </c>
      <c r="Z230" s="98">
        <f t="shared" si="282"/>
        <v>0</v>
      </c>
      <c r="AA230" s="99">
        <f>IF($C230="","",'01. PLANILHA DE FISCALIZAÇÂO'!X230)</f>
        <v>0</v>
      </c>
      <c r="AB230" s="98">
        <f t="shared" si="240"/>
        <v>0</v>
      </c>
      <c r="AC230" s="99">
        <f t="shared" si="432"/>
        <v>0</v>
      </c>
      <c r="AD230" s="98">
        <f t="shared" si="283"/>
        <v>0</v>
      </c>
      <c r="AE230" s="99">
        <f>IF($C230="","",'01. PLANILHA DE FISCALIZAÇÂO'!AD230)</f>
        <v>0</v>
      </c>
      <c r="AF230" s="98">
        <f t="shared" si="242"/>
        <v>0</v>
      </c>
      <c r="AG230" s="99">
        <f t="shared" si="328"/>
        <v>0</v>
      </c>
      <c r="AH230" s="98">
        <f t="shared" si="284"/>
        <v>0</v>
      </c>
      <c r="AI230" s="99">
        <f>IF($C230="","",'01. PLANILHA DE FISCALIZAÇÂO'!AJ230)</f>
        <v>0</v>
      </c>
      <c r="AJ230" s="98">
        <f t="shared" si="243"/>
        <v>0</v>
      </c>
      <c r="AK230" s="99">
        <f t="shared" si="285"/>
        <v>0</v>
      </c>
      <c r="AL230" s="98">
        <f t="shared" si="286"/>
        <v>0</v>
      </c>
      <c r="AM230" s="99">
        <f>IF($C230="","",'01. PLANILHA DE FISCALIZAÇÂO'!AP230)</f>
        <v>0</v>
      </c>
      <c r="AN230" s="98">
        <f t="shared" si="244"/>
        <v>0</v>
      </c>
      <c r="AO230" s="99">
        <f t="shared" si="329"/>
        <v>0</v>
      </c>
      <c r="AP230" s="98">
        <f t="shared" si="287"/>
        <v>0</v>
      </c>
      <c r="AQ230" s="99">
        <f>IF($C230="","",'01. PLANILHA DE FISCALIZAÇÂO'!AV230)</f>
        <v>0</v>
      </c>
      <c r="AR230" s="98">
        <f t="shared" si="245"/>
        <v>0</v>
      </c>
      <c r="AS230" s="99">
        <f t="shared" si="293"/>
        <v>0</v>
      </c>
    </row>
    <row r="231" spans="1:45" ht="30" customHeight="1">
      <c r="A231" s="135" t="s">
        <v>3918</v>
      </c>
      <c r="B231" s="182" t="s">
        <v>4910</v>
      </c>
      <c r="C231" s="173" t="s">
        <v>4323</v>
      </c>
      <c r="D231" s="172" t="s">
        <v>4324</v>
      </c>
      <c r="E231" s="174" t="s">
        <v>3937</v>
      </c>
      <c r="F231" s="175">
        <v>49.31</v>
      </c>
      <c r="G231" s="175">
        <v>64.709999999999994</v>
      </c>
      <c r="H231" s="175">
        <v>91.59</v>
      </c>
      <c r="I231" s="176">
        <f t="shared" si="278"/>
        <v>3190.85</v>
      </c>
      <c r="J231" s="210"/>
      <c r="K231" s="210"/>
      <c r="L231" s="210"/>
      <c r="M231" s="210"/>
      <c r="N231" s="210"/>
      <c r="O231" s="214">
        <f t="shared" si="444"/>
        <v>49.31</v>
      </c>
      <c r="P231" s="215">
        <f t="shared" si="445"/>
        <v>3190.85</v>
      </c>
      <c r="Q231" s="215">
        <f t="shared" si="446"/>
        <v>4516.3</v>
      </c>
      <c r="R231" s="98">
        <f t="shared" si="237"/>
        <v>0</v>
      </c>
      <c r="S231" s="99">
        <f>IF($C231="","",'01. PLANILHA DE FISCALIZAÇÂO'!L231)</f>
        <v>0</v>
      </c>
      <c r="T231" s="98">
        <f t="shared" si="279"/>
        <v>0</v>
      </c>
      <c r="U231" s="99">
        <f t="shared" si="280"/>
        <v>0</v>
      </c>
      <c r="V231" s="98">
        <f t="shared" si="281"/>
        <v>1595.425</v>
      </c>
      <c r="W231" s="99">
        <f>IF($C231="","",'01. PLANILHA DE FISCALIZAÇÂO'!R231)</f>
        <v>0.5</v>
      </c>
      <c r="X231" s="98">
        <f t="shared" si="238"/>
        <v>1595.425</v>
      </c>
      <c r="Y231" s="99">
        <f t="shared" ref="Y231" si="448">IF($D231="","",X231/$I231)</f>
        <v>0.5</v>
      </c>
      <c r="Z231" s="98">
        <f t="shared" si="282"/>
        <v>0</v>
      </c>
      <c r="AA231" s="99">
        <f>IF($C231="","",'01. PLANILHA DE FISCALIZAÇÂO'!X231)</f>
        <v>0</v>
      </c>
      <c r="AB231" s="98">
        <f t="shared" si="240"/>
        <v>1595.425</v>
      </c>
      <c r="AC231" s="99">
        <f t="shared" si="432"/>
        <v>0.5</v>
      </c>
      <c r="AD231" s="98">
        <f t="shared" si="283"/>
        <v>0</v>
      </c>
      <c r="AE231" s="99">
        <f>IF($C231="","",'01. PLANILHA DE FISCALIZAÇÂO'!AD231)</f>
        <v>0</v>
      </c>
      <c r="AF231" s="98">
        <f t="shared" si="242"/>
        <v>1595.425</v>
      </c>
      <c r="AG231" s="99">
        <f t="shared" si="328"/>
        <v>0.5</v>
      </c>
      <c r="AH231" s="98">
        <f t="shared" si="284"/>
        <v>0</v>
      </c>
      <c r="AI231" s="99">
        <f>IF($C231="","",'01. PLANILHA DE FISCALIZAÇÂO'!AJ231)</f>
        <v>0</v>
      </c>
      <c r="AJ231" s="98">
        <f t="shared" si="243"/>
        <v>1595.425</v>
      </c>
      <c r="AK231" s="99">
        <f t="shared" si="285"/>
        <v>0.5</v>
      </c>
      <c r="AL231" s="98">
        <f t="shared" si="286"/>
        <v>0</v>
      </c>
      <c r="AM231" s="99">
        <f>IF($C231="","",'01. PLANILHA DE FISCALIZAÇÂO'!AP231)</f>
        <v>0</v>
      </c>
      <c r="AN231" s="98">
        <f t="shared" si="244"/>
        <v>1595.425</v>
      </c>
      <c r="AO231" s="99">
        <f t="shared" si="329"/>
        <v>0.5</v>
      </c>
      <c r="AP231" s="98">
        <f t="shared" si="287"/>
        <v>0</v>
      </c>
      <c r="AQ231" s="99">
        <f>IF($C231="","",'01. PLANILHA DE FISCALIZAÇÂO'!AV231)</f>
        <v>0</v>
      </c>
      <c r="AR231" s="98">
        <f t="shared" si="245"/>
        <v>1595.425</v>
      </c>
      <c r="AS231" s="99">
        <f t="shared" si="293"/>
        <v>0.5</v>
      </c>
    </row>
    <row r="232" spans="1:45" ht="30" customHeight="1">
      <c r="A232" s="135" t="s">
        <v>3918</v>
      </c>
      <c r="B232" s="182" t="s">
        <v>4911</v>
      </c>
      <c r="C232" s="173" t="s">
        <v>4175</v>
      </c>
      <c r="D232" s="172" t="s">
        <v>4176</v>
      </c>
      <c r="E232" s="174" t="s">
        <v>3947</v>
      </c>
      <c r="F232" s="175">
        <v>10.36</v>
      </c>
      <c r="G232" s="175">
        <v>97.37</v>
      </c>
      <c r="H232" s="175">
        <v>111.63</v>
      </c>
      <c r="I232" s="176">
        <f t="shared" si="278"/>
        <v>1008.75</v>
      </c>
      <c r="J232" s="210"/>
      <c r="K232" s="210"/>
      <c r="L232" s="210"/>
      <c r="M232" s="210"/>
      <c r="N232" s="210"/>
      <c r="O232" s="214">
        <f t="shared" si="444"/>
        <v>10.36</v>
      </c>
      <c r="P232" s="215">
        <f t="shared" si="445"/>
        <v>1008.75</v>
      </c>
      <c r="Q232" s="215">
        <f t="shared" si="446"/>
        <v>1156.48</v>
      </c>
      <c r="R232" s="98">
        <f t="shared" si="237"/>
        <v>0</v>
      </c>
      <c r="S232" s="99">
        <f>IF($C232="","",'01. PLANILHA DE FISCALIZAÇÂO'!L232)</f>
        <v>0</v>
      </c>
      <c r="T232" s="98">
        <f t="shared" si="279"/>
        <v>0</v>
      </c>
      <c r="U232" s="99">
        <f t="shared" si="280"/>
        <v>0</v>
      </c>
      <c r="V232" s="98">
        <f t="shared" si="281"/>
        <v>504.375</v>
      </c>
      <c r="W232" s="99">
        <f>IF($C232="","",'01. PLANILHA DE FISCALIZAÇÂO'!R232)</f>
        <v>0.5</v>
      </c>
      <c r="X232" s="98">
        <f t="shared" si="238"/>
        <v>504.375</v>
      </c>
      <c r="Y232" s="99">
        <f t="shared" ref="Y232" si="449">IF($D232="","",X232/$I232)</f>
        <v>0.5</v>
      </c>
      <c r="Z232" s="98">
        <f t="shared" si="282"/>
        <v>0</v>
      </c>
      <c r="AA232" s="99">
        <f>IF($C232="","",'01. PLANILHA DE FISCALIZAÇÂO'!X232)</f>
        <v>0</v>
      </c>
      <c r="AB232" s="98">
        <f t="shared" si="240"/>
        <v>504.375</v>
      </c>
      <c r="AC232" s="99">
        <f t="shared" si="432"/>
        <v>0.5</v>
      </c>
      <c r="AD232" s="98">
        <f t="shared" si="283"/>
        <v>0</v>
      </c>
      <c r="AE232" s="99">
        <f>IF($C232="","",'01. PLANILHA DE FISCALIZAÇÂO'!AD232)</f>
        <v>0</v>
      </c>
      <c r="AF232" s="98">
        <f t="shared" si="242"/>
        <v>504.375</v>
      </c>
      <c r="AG232" s="99">
        <f t="shared" si="328"/>
        <v>0.5</v>
      </c>
      <c r="AH232" s="98">
        <f t="shared" si="284"/>
        <v>0</v>
      </c>
      <c r="AI232" s="99">
        <f>IF($C232="","",'01. PLANILHA DE FISCALIZAÇÂO'!AJ232)</f>
        <v>0</v>
      </c>
      <c r="AJ232" s="98">
        <f t="shared" si="243"/>
        <v>504.375</v>
      </c>
      <c r="AK232" s="99">
        <f t="shared" si="285"/>
        <v>0.5</v>
      </c>
      <c r="AL232" s="98">
        <f t="shared" si="286"/>
        <v>0</v>
      </c>
      <c r="AM232" s="99">
        <f>IF($C232="","",'01. PLANILHA DE FISCALIZAÇÂO'!AP232)</f>
        <v>0</v>
      </c>
      <c r="AN232" s="98">
        <f t="shared" si="244"/>
        <v>504.375</v>
      </c>
      <c r="AO232" s="99">
        <f t="shared" si="329"/>
        <v>0.5</v>
      </c>
      <c r="AP232" s="98">
        <f t="shared" si="287"/>
        <v>0</v>
      </c>
      <c r="AQ232" s="99">
        <f>IF($C232="","",'01. PLANILHA DE FISCALIZAÇÂO'!AV232)</f>
        <v>0</v>
      </c>
      <c r="AR232" s="98">
        <f t="shared" si="245"/>
        <v>504.375</v>
      </c>
      <c r="AS232" s="99">
        <f t="shared" si="293"/>
        <v>0.5</v>
      </c>
    </row>
    <row r="233" spans="1:45" ht="30" customHeight="1">
      <c r="A233" s="135" t="s">
        <v>3918</v>
      </c>
      <c r="B233" s="182" t="s">
        <v>4912</v>
      </c>
      <c r="C233" s="173" t="s">
        <v>3995</v>
      </c>
      <c r="D233" s="172" t="s">
        <v>3996</v>
      </c>
      <c r="E233" s="174" t="s">
        <v>3947</v>
      </c>
      <c r="F233" s="175">
        <v>9.48</v>
      </c>
      <c r="G233" s="175">
        <v>30.9</v>
      </c>
      <c r="H233" s="175">
        <v>35.65</v>
      </c>
      <c r="I233" s="176">
        <f t="shared" si="278"/>
        <v>292.93</v>
      </c>
      <c r="J233" s="210"/>
      <c r="K233" s="210"/>
      <c r="L233" s="210"/>
      <c r="M233" s="210"/>
      <c r="N233" s="210"/>
      <c r="O233" s="214">
        <f t="shared" si="444"/>
        <v>9.48</v>
      </c>
      <c r="P233" s="215">
        <f t="shared" si="445"/>
        <v>292.93</v>
      </c>
      <c r="Q233" s="215">
        <f t="shared" si="446"/>
        <v>337.96</v>
      </c>
      <c r="R233" s="98">
        <f t="shared" si="237"/>
        <v>0</v>
      </c>
      <c r="S233" s="99">
        <f>IF($C233="","",'01. PLANILHA DE FISCALIZAÇÂO'!L233)</f>
        <v>0</v>
      </c>
      <c r="T233" s="98">
        <f t="shared" si="279"/>
        <v>0</v>
      </c>
      <c r="U233" s="99">
        <f t="shared" si="280"/>
        <v>0</v>
      </c>
      <c r="V233" s="98">
        <f t="shared" si="281"/>
        <v>146.465</v>
      </c>
      <c r="W233" s="99">
        <f>IF($C233="","",'01. PLANILHA DE FISCALIZAÇÂO'!R233)</f>
        <v>0.5</v>
      </c>
      <c r="X233" s="98">
        <f t="shared" si="238"/>
        <v>146.465</v>
      </c>
      <c r="Y233" s="99">
        <f t="shared" ref="Y233" si="450">IF($D233="","",X233/$I233)</f>
        <v>0.5</v>
      </c>
      <c r="Z233" s="98">
        <f t="shared" si="282"/>
        <v>0</v>
      </c>
      <c r="AA233" s="99">
        <f>IF($C233="","",'01. PLANILHA DE FISCALIZAÇÂO'!X233)</f>
        <v>0</v>
      </c>
      <c r="AB233" s="98">
        <f t="shared" si="240"/>
        <v>146.465</v>
      </c>
      <c r="AC233" s="99">
        <f t="shared" si="432"/>
        <v>0.5</v>
      </c>
      <c r="AD233" s="98">
        <f t="shared" si="283"/>
        <v>0</v>
      </c>
      <c r="AE233" s="99">
        <f>IF($C233="","",'01. PLANILHA DE FISCALIZAÇÂO'!AD233)</f>
        <v>0</v>
      </c>
      <c r="AF233" s="98">
        <f t="shared" si="242"/>
        <v>146.465</v>
      </c>
      <c r="AG233" s="99">
        <f t="shared" si="328"/>
        <v>0.5</v>
      </c>
      <c r="AH233" s="98">
        <f t="shared" si="284"/>
        <v>0</v>
      </c>
      <c r="AI233" s="99">
        <f>IF($C233="","",'01. PLANILHA DE FISCALIZAÇÂO'!AJ233)</f>
        <v>0</v>
      </c>
      <c r="AJ233" s="98">
        <f t="shared" si="243"/>
        <v>146.465</v>
      </c>
      <c r="AK233" s="99">
        <f t="shared" si="285"/>
        <v>0.5</v>
      </c>
      <c r="AL233" s="98">
        <f t="shared" si="286"/>
        <v>0</v>
      </c>
      <c r="AM233" s="99">
        <f>IF($C233="","",'01. PLANILHA DE FISCALIZAÇÂO'!AP233)</f>
        <v>0</v>
      </c>
      <c r="AN233" s="98">
        <f t="shared" si="244"/>
        <v>146.465</v>
      </c>
      <c r="AO233" s="99">
        <f t="shared" si="329"/>
        <v>0.5</v>
      </c>
      <c r="AP233" s="98">
        <f t="shared" si="287"/>
        <v>0</v>
      </c>
      <c r="AQ233" s="99">
        <f>IF($C233="","",'01. PLANILHA DE FISCALIZAÇÂO'!AV233)</f>
        <v>0</v>
      </c>
      <c r="AR233" s="98">
        <f t="shared" si="245"/>
        <v>146.465</v>
      </c>
      <c r="AS233" s="99">
        <f t="shared" si="293"/>
        <v>0.5</v>
      </c>
    </row>
    <row r="234" spans="1:45" ht="30" customHeight="1">
      <c r="A234" s="135" t="s">
        <v>3918</v>
      </c>
      <c r="B234" s="182" t="s">
        <v>4913</v>
      </c>
      <c r="C234" s="173" t="s">
        <v>4325</v>
      </c>
      <c r="D234" s="172" t="s">
        <v>4326</v>
      </c>
      <c r="E234" s="174" t="s">
        <v>3988</v>
      </c>
      <c r="F234" s="175">
        <v>4</v>
      </c>
      <c r="G234" s="175">
        <v>685.55</v>
      </c>
      <c r="H234" s="175">
        <v>932.03</v>
      </c>
      <c r="I234" s="176">
        <f t="shared" si="278"/>
        <v>2742.2</v>
      </c>
      <c r="J234" s="210"/>
      <c r="K234" s="210"/>
      <c r="L234" s="210"/>
      <c r="M234" s="210"/>
      <c r="N234" s="210"/>
      <c r="O234" s="214">
        <f t="shared" si="444"/>
        <v>4</v>
      </c>
      <c r="P234" s="215">
        <f t="shared" si="445"/>
        <v>2742.2</v>
      </c>
      <c r="Q234" s="215">
        <f t="shared" si="446"/>
        <v>3728.12</v>
      </c>
      <c r="R234" s="98">
        <f t="shared" si="237"/>
        <v>0</v>
      </c>
      <c r="S234" s="99">
        <f>IF($C234="","",'01. PLANILHA DE FISCALIZAÇÂO'!L234)</f>
        <v>0</v>
      </c>
      <c r="T234" s="98">
        <f t="shared" si="279"/>
        <v>0</v>
      </c>
      <c r="U234" s="99">
        <f t="shared" si="280"/>
        <v>0</v>
      </c>
      <c r="V234" s="98">
        <f t="shared" si="281"/>
        <v>0</v>
      </c>
      <c r="W234" s="99">
        <f>IF($C234="","",'01. PLANILHA DE FISCALIZAÇÂO'!R234)</f>
        <v>0</v>
      </c>
      <c r="X234" s="98">
        <f t="shared" si="238"/>
        <v>0</v>
      </c>
      <c r="Y234" s="99">
        <f t="shared" ref="Y234:Y237" si="451">IF($D234="","",X234/$I234)</f>
        <v>0</v>
      </c>
      <c r="Z234" s="98">
        <f t="shared" si="282"/>
        <v>0</v>
      </c>
      <c r="AA234" s="99">
        <f>IF($C234="","",'01. PLANILHA DE FISCALIZAÇÂO'!X234)</f>
        <v>0</v>
      </c>
      <c r="AB234" s="98">
        <f t="shared" si="240"/>
        <v>0</v>
      </c>
      <c r="AC234" s="99">
        <f t="shared" si="432"/>
        <v>0</v>
      </c>
      <c r="AD234" s="98">
        <f t="shared" si="283"/>
        <v>0</v>
      </c>
      <c r="AE234" s="99">
        <f>IF($C234="","",'01. PLANILHA DE FISCALIZAÇÂO'!AD234)</f>
        <v>0</v>
      </c>
      <c r="AF234" s="98">
        <f t="shared" si="242"/>
        <v>0</v>
      </c>
      <c r="AG234" s="99">
        <f t="shared" si="328"/>
        <v>0</v>
      </c>
      <c r="AH234" s="98">
        <f t="shared" si="284"/>
        <v>0</v>
      </c>
      <c r="AI234" s="99">
        <f>IF($C234="","",'01. PLANILHA DE FISCALIZAÇÂO'!AJ234)</f>
        <v>0</v>
      </c>
      <c r="AJ234" s="98">
        <f t="shared" si="243"/>
        <v>0</v>
      </c>
      <c r="AK234" s="99">
        <f t="shared" si="285"/>
        <v>0</v>
      </c>
      <c r="AL234" s="98">
        <f t="shared" si="286"/>
        <v>0</v>
      </c>
      <c r="AM234" s="99">
        <f>IF($C234="","",'01. PLANILHA DE FISCALIZAÇÂO'!AP234)</f>
        <v>0</v>
      </c>
      <c r="AN234" s="98">
        <f t="shared" si="244"/>
        <v>0</v>
      </c>
      <c r="AO234" s="99">
        <f t="shared" si="329"/>
        <v>0</v>
      </c>
      <c r="AP234" s="98">
        <f t="shared" si="287"/>
        <v>0</v>
      </c>
      <c r="AQ234" s="99">
        <f>IF($C234="","",'01. PLANILHA DE FISCALIZAÇÂO'!AV234)</f>
        <v>0</v>
      </c>
      <c r="AR234" s="98">
        <f t="shared" si="245"/>
        <v>0</v>
      </c>
      <c r="AS234" s="99">
        <f t="shared" si="293"/>
        <v>0</v>
      </c>
    </row>
    <row r="235" spans="1:45" ht="30" customHeight="1">
      <c r="A235" s="135" t="s">
        <v>3918</v>
      </c>
      <c r="B235" s="182" t="s">
        <v>4914</v>
      </c>
      <c r="C235" s="173" t="s">
        <v>4327</v>
      </c>
      <c r="D235" s="172" t="s">
        <v>4328</v>
      </c>
      <c r="E235" s="174" t="s">
        <v>3969</v>
      </c>
      <c r="F235" s="175">
        <v>3</v>
      </c>
      <c r="G235" s="175">
        <v>485.38</v>
      </c>
      <c r="H235" s="175">
        <v>622.95000000000005</v>
      </c>
      <c r="I235" s="176">
        <f t="shared" ref="I235:I237" si="452">TRUNC(F235*G235,2)</f>
        <v>1456.14</v>
      </c>
      <c r="J235" s="210"/>
      <c r="K235" s="210"/>
      <c r="L235" s="210"/>
      <c r="M235" s="210"/>
      <c r="N235" s="210"/>
      <c r="O235" s="214">
        <f t="shared" si="444"/>
        <v>3</v>
      </c>
      <c r="P235" s="215">
        <f t="shared" si="445"/>
        <v>1456.14</v>
      </c>
      <c r="Q235" s="215">
        <f t="shared" si="446"/>
        <v>1868.85</v>
      </c>
      <c r="R235" s="98">
        <f t="shared" ref="R235:R237" si="453">IF($C235="","",$I235*S235)</f>
        <v>0</v>
      </c>
      <c r="S235" s="99">
        <f>IF($C235="","",'01. PLANILHA DE FISCALIZAÇÂO'!L235)</f>
        <v>0</v>
      </c>
      <c r="T235" s="98">
        <f t="shared" ref="T235:T237" si="454">IF($C235="","",SUM(R235))</f>
        <v>0</v>
      </c>
      <c r="U235" s="99">
        <f t="shared" ref="U235:U237" si="455">IF($D235="","",T235/$I235)</f>
        <v>0</v>
      </c>
      <c r="V235" s="98">
        <f t="shared" ref="V235:V237" si="456">IF($C235="","",$I235*W235)</f>
        <v>0</v>
      </c>
      <c r="W235" s="99">
        <f>IF($C235="","",'01. PLANILHA DE FISCALIZAÇÂO'!R235)</f>
        <v>0</v>
      </c>
      <c r="X235" s="98">
        <f t="shared" ref="X235:X237" si="457">IF($C235="","",SUM(V235+T235))</f>
        <v>0</v>
      </c>
      <c r="Y235" s="99">
        <f t="shared" si="451"/>
        <v>0</v>
      </c>
      <c r="Z235" s="98">
        <f t="shared" ref="Z235:Z237" si="458">IF($C235="","",$I235*AA235)</f>
        <v>0</v>
      </c>
      <c r="AA235" s="99">
        <f>IF($C235="","",'01. PLANILHA DE FISCALIZAÇÂO'!X235)</f>
        <v>0</v>
      </c>
      <c r="AB235" s="98">
        <f t="shared" ref="AB235:AB237" si="459">IF($C235="","",SUM(Z235+X235))</f>
        <v>0</v>
      </c>
      <c r="AC235" s="99">
        <f t="shared" si="432"/>
        <v>0</v>
      </c>
      <c r="AD235" s="98">
        <f t="shared" ref="AD235:AD237" si="460">IF($C235="","",$I235*AE235)</f>
        <v>0</v>
      </c>
      <c r="AE235" s="99">
        <f>IF($C235="","",'01. PLANILHA DE FISCALIZAÇÂO'!AD235)</f>
        <v>0</v>
      </c>
      <c r="AF235" s="98">
        <f t="shared" ref="AF235:AF237" si="461">IF($C235="","",SUM(AD235+AB235))</f>
        <v>0</v>
      </c>
      <c r="AG235" s="99">
        <f t="shared" ref="AG235:AG237" si="462">IF($D235="","",AF235/$I235)</f>
        <v>0</v>
      </c>
      <c r="AH235" s="98">
        <f t="shared" ref="AH235:AH237" si="463">IF($C235="","",$I235*AI235)</f>
        <v>0</v>
      </c>
      <c r="AI235" s="99">
        <f>IF($C235="","",'01. PLANILHA DE FISCALIZAÇÂO'!AJ235)</f>
        <v>0</v>
      </c>
      <c r="AJ235" s="98">
        <f t="shared" ref="AJ235:AJ237" si="464">IF($C235="","",SUM(AH235+AF235))</f>
        <v>0</v>
      </c>
      <c r="AK235" s="99">
        <f t="shared" ref="AK235:AK237" si="465">IF($D235="","",AJ235/$I235)</f>
        <v>0</v>
      </c>
      <c r="AL235" s="98">
        <f t="shared" ref="AL235:AL237" si="466">IF($C235="","",$I235*AM235)</f>
        <v>0</v>
      </c>
      <c r="AM235" s="99">
        <f>IF($C235="","",'01. PLANILHA DE FISCALIZAÇÂO'!AP235)</f>
        <v>0</v>
      </c>
      <c r="AN235" s="98">
        <f t="shared" ref="AN235:AN237" si="467">IF($C235="","",SUM(AL235+AJ235))</f>
        <v>0</v>
      </c>
      <c r="AO235" s="99">
        <f t="shared" ref="AO235:AO237" si="468">IF($D235="","",AN235/$I235)</f>
        <v>0</v>
      </c>
      <c r="AP235" s="98">
        <f t="shared" ref="AP235:AP237" si="469">IF($C235="","",$I235*AQ235)</f>
        <v>0</v>
      </c>
      <c r="AQ235" s="99">
        <f>IF($C235="","",'01. PLANILHA DE FISCALIZAÇÂO'!AV235)</f>
        <v>0</v>
      </c>
      <c r="AR235" s="98">
        <f t="shared" ref="AR235:AR237" si="470">IF($C235="","",SUM(AP235+AN235))</f>
        <v>0</v>
      </c>
      <c r="AS235" s="99">
        <f t="shared" ref="AS235:AS237" si="471">IF($C235="","",SUM(AQ235+AO235))</f>
        <v>0</v>
      </c>
    </row>
    <row r="236" spans="1:45" ht="30" customHeight="1">
      <c r="A236" s="135" t="s">
        <v>3918</v>
      </c>
      <c r="B236" s="182" t="s">
        <v>4915</v>
      </c>
      <c r="C236" s="173" t="s">
        <v>4173</v>
      </c>
      <c r="D236" s="172" t="s">
        <v>4174</v>
      </c>
      <c r="E236" s="174" t="s">
        <v>3969</v>
      </c>
      <c r="F236" s="175">
        <v>2</v>
      </c>
      <c r="G236" s="175">
        <v>199.1</v>
      </c>
      <c r="H236" s="175">
        <v>253.33</v>
      </c>
      <c r="I236" s="176">
        <f t="shared" si="452"/>
        <v>398.2</v>
      </c>
      <c r="J236" s="210"/>
      <c r="K236" s="210"/>
      <c r="L236" s="210"/>
      <c r="M236" s="210"/>
      <c r="N236" s="210"/>
      <c r="O236" s="214">
        <f t="shared" si="444"/>
        <v>2</v>
      </c>
      <c r="P236" s="215">
        <f t="shared" si="445"/>
        <v>398.2</v>
      </c>
      <c r="Q236" s="215">
        <f t="shared" si="446"/>
        <v>506.66</v>
      </c>
      <c r="R236" s="98">
        <f t="shared" si="453"/>
        <v>0</v>
      </c>
      <c r="S236" s="99">
        <f>IF($C236="","",'01. PLANILHA DE FISCALIZAÇÂO'!L236)</f>
        <v>0</v>
      </c>
      <c r="T236" s="98">
        <f t="shared" si="454"/>
        <v>0</v>
      </c>
      <c r="U236" s="99">
        <f t="shared" si="455"/>
        <v>0</v>
      </c>
      <c r="V236" s="98">
        <f t="shared" si="456"/>
        <v>0</v>
      </c>
      <c r="W236" s="99">
        <f>IF($C236="","",'01. PLANILHA DE FISCALIZAÇÂO'!R236)</f>
        <v>0</v>
      </c>
      <c r="X236" s="98">
        <f t="shared" si="457"/>
        <v>0</v>
      </c>
      <c r="Y236" s="99">
        <f t="shared" si="451"/>
        <v>0</v>
      </c>
      <c r="Z236" s="98">
        <f t="shared" si="458"/>
        <v>0</v>
      </c>
      <c r="AA236" s="99">
        <f>IF($C236="","",'01. PLANILHA DE FISCALIZAÇÂO'!X236)</f>
        <v>0</v>
      </c>
      <c r="AB236" s="98">
        <f t="shared" si="459"/>
        <v>0</v>
      </c>
      <c r="AC236" s="99">
        <f t="shared" si="432"/>
        <v>0</v>
      </c>
      <c r="AD236" s="98">
        <f t="shared" si="460"/>
        <v>0</v>
      </c>
      <c r="AE236" s="99">
        <f>IF($C236="","",'01. PLANILHA DE FISCALIZAÇÂO'!AD236)</f>
        <v>0</v>
      </c>
      <c r="AF236" s="98">
        <f t="shared" si="461"/>
        <v>0</v>
      </c>
      <c r="AG236" s="99">
        <f t="shared" si="462"/>
        <v>0</v>
      </c>
      <c r="AH236" s="98">
        <f t="shared" si="463"/>
        <v>0</v>
      </c>
      <c r="AI236" s="99">
        <f>IF($C236="","",'01. PLANILHA DE FISCALIZAÇÂO'!AJ236)</f>
        <v>0</v>
      </c>
      <c r="AJ236" s="98">
        <f t="shared" si="464"/>
        <v>0</v>
      </c>
      <c r="AK236" s="99">
        <f t="shared" si="465"/>
        <v>0</v>
      </c>
      <c r="AL236" s="98">
        <f t="shared" si="466"/>
        <v>0</v>
      </c>
      <c r="AM236" s="99">
        <f>IF($C236="","",'01. PLANILHA DE FISCALIZAÇÂO'!AP236)</f>
        <v>0</v>
      </c>
      <c r="AN236" s="98">
        <f t="shared" si="467"/>
        <v>0</v>
      </c>
      <c r="AO236" s="99">
        <f t="shared" si="468"/>
        <v>0</v>
      </c>
      <c r="AP236" s="98">
        <f t="shared" si="469"/>
        <v>0</v>
      </c>
      <c r="AQ236" s="99">
        <f>IF($C236="","",'01. PLANILHA DE FISCALIZAÇÂO'!AV236)</f>
        <v>0</v>
      </c>
      <c r="AR236" s="98">
        <f t="shared" si="470"/>
        <v>0</v>
      </c>
      <c r="AS236" s="99">
        <f t="shared" si="471"/>
        <v>0</v>
      </c>
    </row>
    <row r="237" spans="1:45" ht="30" customHeight="1">
      <c r="A237" s="135" t="s">
        <v>3918</v>
      </c>
      <c r="B237" s="182" t="s">
        <v>4916</v>
      </c>
      <c r="C237" s="173" t="s">
        <v>4329</v>
      </c>
      <c r="D237" s="172" t="s">
        <v>4330</v>
      </c>
      <c r="E237" s="174" t="s">
        <v>3988</v>
      </c>
      <c r="F237" s="175">
        <v>2</v>
      </c>
      <c r="G237" s="175">
        <v>80.53</v>
      </c>
      <c r="H237" s="175">
        <v>108.06</v>
      </c>
      <c r="I237" s="176">
        <f t="shared" si="452"/>
        <v>161.06</v>
      </c>
      <c r="J237" s="210"/>
      <c r="K237" s="210"/>
      <c r="L237" s="210"/>
      <c r="M237" s="210"/>
      <c r="N237" s="210"/>
      <c r="O237" s="214">
        <f t="shared" si="444"/>
        <v>2</v>
      </c>
      <c r="P237" s="215">
        <f t="shared" si="445"/>
        <v>161.06</v>
      </c>
      <c r="Q237" s="215">
        <f t="shared" si="446"/>
        <v>216.12</v>
      </c>
      <c r="R237" s="98">
        <f t="shared" si="453"/>
        <v>0</v>
      </c>
      <c r="S237" s="99">
        <f>IF($C237="","",'01. PLANILHA DE FISCALIZAÇÂO'!L237)</f>
        <v>0</v>
      </c>
      <c r="T237" s="98">
        <f t="shared" si="454"/>
        <v>0</v>
      </c>
      <c r="U237" s="99">
        <f t="shared" si="455"/>
        <v>0</v>
      </c>
      <c r="V237" s="98">
        <f t="shared" si="456"/>
        <v>0</v>
      </c>
      <c r="W237" s="99">
        <f>IF($C237="","",'01. PLANILHA DE FISCALIZAÇÂO'!R237)</f>
        <v>0</v>
      </c>
      <c r="X237" s="98">
        <f t="shared" si="457"/>
        <v>0</v>
      </c>
      <c r="Y237" s="99">
        <f t="shared" si="451"/>
        <v>0</v>
      </c>
      <c r="Z237" s="98">
        <f t="shared" si="458"/>
        <v>0</v>
      </c>
      <c r="AA237" s="99">
        <f>IF($C237="","",'01. PLANILHA DE FISCALIZAÇÂO'!X237)</f>
        <v>0</v>
      </c>
      <c r="AB237" s="98">
        <f t="shared" si="459"/>
        <v>0</v>
      </c>
      <c r="AC237" s="99">
        <f t="shared" si="432"/>
        <v>0</v>
      </c>
      <c r="AD237" s="98">
        <f t="shared" si="460"/>
        <v>0</v>
      </c>
      <c r="AE237" s="99">
        <f>IF($C237="","",'01. PLANILHA DE FISCALIZAÇÂO'!AD237)</f>
        <v>0</v>
      </c>
      <c r="AF237" s="98">
        <f t="shared" si="461"/>
        <v>0</v>
      </c>
      <c r="AG237" s="99">
        <f t="shared" si="462"/>
        <v>0</v>
      </c>
      <c r="AH237" s="98">
        <f t="shared" si="463"/>
        <v>0</v>
      </c>
      <c r="AI237" s="99">
        <f>IF($C237="","",'01. PLANILHA DE FISCALIZAÇÂO'!AJ237)</f>
        <v>0</v>
      </c>
      <c r="AJ237" s="98">
        <f t="shared" si="464"/>
        <v>0</v>
      </c>
      <c r="AK237" s="99">
        <f t="shared" si="465"/>
        <v>0</v>
      </c>
      <c r="AL237" s="98">
        <f t="shared" si="466"/>
        <v>0</v>
      </c>
      <c r="AM237" s="99">
        <f>IF($C237="","",'01. PLANILHA DE FISCALIZAÇÂO'!AP237)</f>
        <v>0</v>
      </c>
      <c r="AN237" s="98">
        <f t="shared" si="467"/>
        <v>0</v>
      </c>
      <c r="AO237" s="99">
        <f t="shared" si="468"/>
        <v>0</v>
      </c>
      <c r="AP237" s="98">
        <f t="shared" si="469"/>
        <v>0</v>
      </c>
      <c r="AQ237" s="99">
        <f>IF($C237="","",'01. PLANILHA DE FISCALIZAÇÂO'!AV237)</f>
        <v>0</v>
      </c>
      <c r="AR237" s="98">
        <f t="shared" si="470"/>
        <v>0</v>
      </c>
      <c r="AS237" s="99">
        <f t="shared" si="471"/>
        <v>0</v>
      </c>
    </row>
    <row r="238" spans="1:45" ht="30" customHeight="1">
      <c r="A238" s="135" t="s">
        <v>3918</v>
      </c>
      <c r="B238" s="182" t="s">
        <v>4917</v>
      </c>
      <c r="C238" s="173" t="s">
        <v>4331</v>
      </c>
      <c r="D238" s="172" t="s">
        <v>4332</v>
      </c>
      <c r="E238" s="174" t="s">
        <v>3969</v>
      </c>
      <c r="F238" s="175">
        <v>2</v>
      </c>
      <c r="G238" s="175">
        <v>145.19</v>
      </c>
      <c r="H238" s="175">
        <v>207.52</v>
      </c>
      <c r="I238" s="176">
        <f t="shared" si="278"/>
        <v>290.38</v>
      </c>
      <c r="J238" s="210"/>
      <c r="K238" s="210"/>
      <c r="L238" s="210"/>
      <c r="M238" s="210"/>
      <c r="N238" s="210"/>
      <c r="O238" s="214">
        <f t="shared" si="444"/>
        <v>2</v>
      </c>
      <c r="P238" s="215">
        <f t="shared" si="445"/>
        <v>290.38</v>
      </c>
      <c r="Q238" s="215">
        <f t="shared" si="446"/>
        <v>415.04</v>
      </c>
      <c r="R238" s="98">
        <f t="shared" si="237"/>
        <v>0</v>
      </c>
      <c r="S238" s="99">
        <f>IF($C238="","",'01. PLANILHA DE FISCALIZAÇÂO'!L238)</f>
        <v>0</v>
      </c>
      <c r="T238" s="98">
        <f t="shared" si="279"/>
        <v>0</v>
      </c>
      <c r="U238" s="99">
        <f t="shared" si="280"/>
        <v>0</v>
      </c>
      <c r="V238" s="98">
        <f t="shared" si="281"/>
        <v>0</v>
      </c>
      <c r="W238" s="99">
        <f>IF($C238="","",'01. PLANILHA DE FISCALIZAÇÂO'!R238)</f>
        <v>0</v>
      </c>
      <c r="X238" s="98">
        <f t="shared" si="238"/>
        <v>0</v>
      </c>
      <c r="Y238" s="99">
        <f>IF($D238="","",X238/$I238)</f>
        <v>0</v>
      </c>
      <c r="Z238" s="98">
        <f t="shared" si="282"/>
        <v>0</v>
      </c>
      <c r="AA238" s="99">
        <f>IF($C238="","",'01. PLANILHA DE FISCALIZAÇÂO'!X238)</f>
        <v>0</v>
      </c>
      <c r="AB238" s="98">
        <f t="shared" si="240"/>
        <v>0</v>
      </c>
      <c r="AC238" s="99">
        <f>IF($D238="","",AB238/$I238)</f>
        <v>0</v>
      </c>
      <c r="AD238" s="98">
        <f t="shared" si="283"/>
        <v>0</v>
      </c>
      <c r="AE238" s="99">
        <f>IF($C238="","",'01. PLANILHA DE FISCALIZAÇÂO'!AD238)</f>
        <v>0</v>
      </c>
      <c r="AF238" s="98">
        <f t="shared" si="242"/>
        <v>0</v>
      </c>
      <c r="AG238" s="99">
        <f t="shared" si="328"/>
        <v>0</v>
      </c>
      <c r="AH238" s="98">
        <f t="shared" si="284"/>
        <v>0</v>
      </c>
      <c r="AI238" s="99">
        <f>IF($C238="","",'01. PLANILHA DE FISCALIZAÇÂO'!AJ238)</f>
        <v>0</v>
      </c>
      <c r="AJ238" s="98">
        <f t="shared" si="243"/>
        <v>0</v>
      </c>
      <c r="AK238" s="99">
        <f t="shared" si="285"/>
        <v>0</v>
      </c>
      <c r="AL238" s="98">
        <f t="shared" si="286"/>
        <v>0</v>
      </c>
      <c r="AM238" s="99">
        <f>IF($C238="","",'01. PLANILHA DE FISCALIZAÇÂO'!AP238)</f>
        <v>0</v>
      </c>
      <c r="AN238" s="98">
        <f t="shared" si="244"/>
        <v>0</v>
      </c>
      <c r="AO238" s="99">
        <f t="shared" si="329"/>
        <v>0</v>
      </c>
      <c r="AP238" s="98">
        <f t="shared" si="287"/>
        <v>0</v>
      </c>
      <c r="AQ238" s="99">
        <f>IF($C238="","",'01. PLANILHA DE FISCALIZAÇÂO'!AV238)</f>
        <v>0</v>
      </c>
      <c r="AR238" s="98">
        <f t="shared" si="245"/>
        <v>0</v>
      </c>
      <c r="AS238" s="99">
        <f t="shared" si="293"/>
        <v>0</v>
      </c>
    </row>
    <row r="239" spans="1:45" ht="30" customHeight="1">
      <c r="A239" s="135" t="s">
        <v>3918</v>
      </c>
      <c r="B239" s="182" t="s">
        <v>4918</v>
      </c>
      <c r="C239" s="173" t="s">
        <v>4333</v>
      </c>
      <c r="D239" s="172" t="s">
        <v>4334</v>
      </c>
      <c r="E239" s="174" t="s">
        <v>3969</v>
      </c>
      <c r="F239" s="175">
        <v>2</v>
      </c>
      <c r="G239" s="175">
        <v>125.06</v>
      </c>
      <c r="H239" s="175">
        <v>177.39</v>
      </c>
      <c r="I239" s="176">
        <f t="shared" si="278"/>
        <v>250.12</v>
      </c>
      <c r="J239" s="210"/>
      <c r="K239" s="210"/>
      <c r="L239" s="210"/>
      <c r="M239" s="210"/>
      <c r="N239" s="210"/>
      <c r="O239" s="214">
        <f t="shared" si="444"/>
        <v>2</v>
      </c>
      <c r="P239" s="215">
        <f t="shared" si="445"/>
        <v>250.12</v>
      </c>
      <c r="Q239" s="215">
        <f t="shared" si="446"/>
        <v>354.78</v>
      </c>
      <c r="R239" s="98">
        <f t="shared" si="237"/>
        <v>0</v>
      </c>
      <c r="S239" s="99">
        <f>IF($C239="","",'01. PLANILHA DE FISCALIZAÇÂO'!L239)</f>
        <v>0</v>
      </c>
      <c r="T239" s="98">
        <f t="shared" si="279"/>
        <v>0</v>
      </c>
      <c r="U239" s="99">
        <f t="shared" si="280"/>
        <v>0</v>
      </c>
      <c r="V239" s="98">
        <f t="shared" si="281"/>
        <v>0</v>
      </c>
      <c r="W239" s="99">
        <f>IF($C239="","",'01. PLANILHA DE FISCALIZAÇÂO'!R239)</f>
        <v>0</v>
      </c>
      <c r="X239" s="98">
        <f t="shared" si="238"/>
        <v>0</v>
      </c>
      <c r="Y239" s="99">
        <f>IF($D239="","",X239/$I239)</f>
        <v>0</v>
      </c>
      <c r="Z239" s="98">
        <f t="shared" si="282"/>
        <v>0</v>
      </c>
      <c r="AA239" s="99">
        <f>IF($C239="","",'01. PLANILHA DE FISCALIZAÇÂO'!X239)</f>
        <v>0</v>
      </c>
      <c r="AB239" s="98">
        <f t="shared" si="240"/>
        <v>0</v>
      </c>
      <c r="AC239" s="99">
        <f>IF($D239="","",AB239/$I239)</f>
        <v>0</v>
      </c>
      <c r="AD239" s="98">
        <f t="shared" si="283"/>
        <v>0</v>
      </c>
      <c r="AE239" s="99">
        <f>IF($C239="","",'01. PLANILHA DE FISCALIZAÇÂO'!AD239)</f>
        <v>0</v>
      </c>
      <c r="AF239" s="98">
        <f t="shared" si="242"/>
        <v>0</v>
      </c>
      <c r="AG239" s="99">
        <f t="shared" si="328"/>
        <v>0</v>
      </c>
      <c r="AH239" s="98">
        <f t="shared" si="284"/>
        <v>0</v>
      </c>
      <c r="AI239" s="99">
        <f>IF($C239="","",'01. PLANILHA DE FISCALIZAÇÂO'!AJ239)</f>
        <v>0</v>
      </c>
      <c r="AJ239" s="98">
        <f t="shared" si="243"/>
        <v>0</v>
      </c>
      <c r="AK239" s="99">
        <f t="shared" si="285"/>
        <v>0</v>
      </c>
      <c r="AL239" s="98">
        <f t="shared" si="286"/>
        <v>0</v>
      </c>
      <c r="AM239" s="99">
        <f>IF($C239="","",'01. PLANILHA DE FISCALIZAÇÂO'!AP239)</f>
        <v>0</v>
      </c>
      <c r="AN239" s="98">
        <f t="shared" si="244"/>
        <v>0</v>
      </c>
      <c r="AO239" s="99">
        <f t="shared" si="329"/>
        <v>0</v>
      </c>
      <c r="AP239" s="98">
        <f t="shared" si="287"/>
        <v>0</v>
      </c>
      <c r="AQ239" s="99">
        <f>IF($C239="","",'01. PLANILHA DE FISCALIZAÇÂO'!AV239)</f>
        <v>0</v>
      </c>
      <c r="AR239" s="98">
        <f t="shared" si="245"/>
        <v>0</v>
      </c>
      <c r="AS239" s="99">
        <f t="shared" si="293"/>
        <v>0</v>
      </c>
    </row>
    <row r="240" spans="1:45" ht="30" customHeight="1">
      <c r="A240" s="135" t="s">
        <v>3918</v>
      </c>
      <c r="B240" s="182" t="s">
        <v>4919</v>
      </c>
      <c r="C240" s="173" t="s">
        <v>4335</v>
      </c>
      <c r="D240" s="172" t="s">
        <v>4336</v>
      </c>
      <c r="E240" s="174" t="s">
        <v>3969</v>
      </c>
      <c r="F240" s="175">
        <v>4</v>
      </c>
      <c r="G240" s="175">
        <v>82.85</v>
      </c>
      <c r="H240" s="175">
        <v>120.42</v>
      </c>
      <c r="I240" s="176">
        <f t="shared" si="278"/>
        <v>331.4</v>
      </c>
      <c r="J240" s="210"/>
      <c r="K240" s="210"/>
      <c r="L240" s="210"/>
      <c r="M240" s="210"/>
      <c r="N240" s="210"/>
      <c r="O240" s="214">
        <f t="shared" si="444"/>
        <v>4</v>
      </c>
      <c r="P240" s="215">
        <f t="shared" si="445"/>
        <v>331.4</v>
      </c>
      <c r="Q240" s="215">
        <f t="shared" si="446"/>
        <v>481.68</v>
      </c>
      <c r="R240" s="98">
        <f t="shared" si="237"/>
        <v>0</v>
      </c>
      <c r="S240" s="99">
        <f>IF($C240="","",'01. PLANILHA DE FISCALIZAÇÂO'!L240)</f>
        <v>0</v>
      </c>
      <c r="T240" s="98">
        <f t="shared" si="279"/>
        <v>0</v>
      </c>
      <c r="U240" s="99">
        <f t="shared" si="280"/>
        <v>0</v>
      </c>
      <c r="V240" s="98">
        <f t="shared" si="281"/>
        <v>0</v>
      </c>
      <c r="W240" s="99">
        <f>IF($C240="","",'01. PLANILHA DE FISCALIZAÇÂO'!R240)</f>
        <v>0</v>
      </c>
      <c r="X240" s="98">
        <f t="shared" si="238"/>
        <v>0</v>
      </c>
      <c r="Y240" s="99">
        <f t="shared" ref="Y240" si="472">IF($D240="","",X240/$I240)</f>
        <v>0</v>
      </c>
      <c r="Z240" s="98">
        <f t="shared" si="282"/>
        <v>0</v>
      </c>
      <c r="AA240" s="99">
        <f>IF($C240="","",'01. PLANILHA DE FISCALIZAÇÂO'!X240)</f>
        <v>0</v>
      </c>
      <c r="AB240" s="98">
        <f t="shared" si="240"/>
        <v>0</v>
      </c>
      <c r="AC240" s="99">
        <f t="shared" ref="AC240:AC254" si="473">IF($D240="","",AB240/$I240)</f>
        <v>0</v>
      </c>
      <c r="AD240" s="98">
        <f t="shared" si="283"/>
        <v>0</v>
      </c>
      <c r="AE240" s="99">
        <f>IF($C240="","",'01. PLANILHA DE FISCALIZAÇÂO'!AD240)</f>
        <v>0</v>
      </c>
      <c r="AF240" s="98">
        <f t="shared" si="242"/>
        <v>0</v>
      </c>
      <c r="AG240" s="99">
        <f t="shared" si="328"/>
        <v>0</v>
      </c>
      <c r="AH240" s="98">
        <f t="shared" si="284"/>
        <v>0</v>
      </c>
      <c r="AI240" s="99">
        <f>IF($C240="","",'01. PLANILHA DE FISCALIZAÇÂO'!AJ240)</f>
        <v>0</v>
      </c>
      <c r="AJ240" s="98">
        <f t="shared" si="243"/>
        <v>0</v>
      </c>
      <c r="AK240" s="99">
        <f t="shared" si="285"/>
        <v>0</v>
      </c>
      <c r="AL240" s="98">
        <f t="shared" si="286"/>
        <v>0</v>
      </c>
      <c r="AM240" s="99">
        <f>IF($C240="","",'01. PLANILHA DE FISCALIZAÇÂO'!AP240)</f>
        <v>0</v>
      </c>
      <c r="AN240" s="98">
        <f t="shared" si="244"/>
        <v>0</v>
      </c>
      <c r="AO240" s="99">
        <f t="shared" si="329"/>
        <v>0</v>
      </c>
      <c r="AP240" s="98">
        <f t="shared" si="287"/>
        <v>0</v>
      </c>
      <c r="AQ240" s="99">
        <f>IF($C240="","",'01. PLANILHA DE FISCALIZAÇÂO'!AV240)</f>
        <v>0</v>
      </c>
      <c r="AR240" s="98">
        <f t="shared" si="245"/>
        <v>0</v>
      </c>
      <c r="AS240" s="99">
        <f t="shared" si="293"/>
        <v>0</v>
      </c>
    </row>
    <row r="241" spans="1:45" ht="30" customHeight="1">
      <c r="A241" s="135"/>
      <c r="B241" s="181" t="s">
        <v>4920</v>
      </c>
      <c r="C241" s="178" t="s">
        <v>4921</v>
      </c>
      <c r="D241" s="179"/>
      <c r="E241" s="179"/>
      <c r="F241" s="179"/>
      <c r="G241" s="179"/>
      <c r="H241" s="179"/>
      <c r="I241" s="177">
        <f>SUM(I242:I276)</f>
        <v>38235.550000000003</v>
      </c>
      <c r="J241" s="211"/>
      <c r="K241" s="211"/>
      <c r="L241" s="211"/>
      <c r="M241" s="211"/>
      <c r="N241" s="211"/>
      <c r="O241" s="211"/>
      <c r="P241" s="211"/>
      <c r="Q241" s="212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</row>
    <row r="242" spans="1:45" ht="30" customHeight="1">
      <c r="A242" s="135" t="s">
        <v>3920</v>
      </c>
      <c r="B242" s="182" t="s">
        <v>4922</v>
      </c>
      <c r="C242" s="173" t="s">
        <v>4337</v>
      </c>
      <c r="D242" s="172" t="s">
        <v>4338</v>
      </c>
      <c r="E242" s="174" t="s">
        <v>3940</v>
      </c>
      <c r="F242" s="175">
        <v>4.3</v>
      </c>
      <c r="G242" s="175">
        <v>514.80999999999995</v>
      </c>
      <c r="H242" s="175">
        <v>764.2</v>
      </c>
      <c r="I242" s="176">
        <f t="shared" si="278"/>
        <v>2213.6799999999998</v>
      </c>
      <c r="J242" s="210"/>
      <c r="K242" s="210"/>
      <c r="L242" s="210"/>
      <c r="M242" s="210"/>
      <c r="N242" s="210"/>
      <c r="O242" s="214">
        <f t="shared" ref="O242:O276" si="474">IF($E242="","",SUM(F242,J242,L242))</f>
        <v>4.3</v>
      </c>
      <c r="P242" s="215">
        <f t="shared" ref="P242:P276" si="475">IF($E242="","",TRUNC($G242*O242,2))</f>
        <v>2213.6799999999998</v>
      </c>
      <c r="Q242" s="215">
        <f t="shared" ref="Q242:Q276" si="476">IF($E242="","",TRUNC($H242*O242,2))</f>
        <v>3286.06</v>
      </c>
      <c r="R242" s="98">
        <f t="shared" si="237"/>
        <v>0</v>
      </c>
      <c r="S242" s="99">
        <f>IF($C242="","",'01. PLANILHA DE FISCALIZAÇÂO'!L242)</f>
        <v>0</v>
      </c>
      <c r="T242" s="98">
        <f t="shared" si="279"/>
        <v>0</v>
      </c>
      <c r="U242" s="99">
        <f t="shared" si="280"/>
        <v>0</v>
      </c>
      <c r="V242" s="98">
        <f t="shared" si="281"/>
        <v>0</v>
      </c>
      <c r="W242" s="99">
        <f>IF($C242="","",'01. PLANILHA DE FISCALIZAÇÂO'!R242)</f>
        <v>0</v>
      </c>
      <c r="X242" s="98">
        <f t="shared" si="238"/>
        <v>0</v>
      </c>
      <c r="Y242" s="99">
        <f t="shared" ref="Y242" si="477">IF($D242="","",X242/$I242)</f>
        <v>0</v>
      </c>
      <c r="Z242" s="98">
        <f t="shared" si="282"/>
        <v>0</v>
      </c>
      <c r="AA242" s="99">
        <f>IF($C242="","",'01. PLANILHA DE FISCALIZAÇÂO'!X242)</f>
        <v>0</v>
      </c>
      <c r="AB242" s="98">
        <f t="shared" si="240"/>
        <v>0</v>
      </c>
      <c r="AC242" s="99">
        <f t="shared" si="473"/>
        <v>0</v>
      </c>
      <c r="AD242" s="98">
        <f t="shared" si="283"/>
        <v>0</v>
      </c>
      <c r="AE242" s="99">
        <f>IF($C242="","",'01. PLANILHA DE FISCALIZAÇÂO'!AD242)</f>
        <v>0</v>
      </c>
      <c r="AF242" s="98">
        <f t="shared" si="242"/>
        <v>0</v>
      </c>
      <c r="AG242" s="99">
        <f t="shared" si="328"/>
        <v>0</v>
      </c>
      <c r="AH242" s="98">
        <f t="shared" si="284"/>
        <v>0</v>
      </c>
      <c r="AI242" s="99">
        <f>IF($C242="","",'01. PLANILHA DE FISCALIZAÇÂO'!AJ242)</f>
        <v>0</v>
      </c>
      <c r="AJ242" s="98">
        <f t="shared" si="243"/>
        <v>0</v>
      </c>
      <c r="AK242" s="99">
        <f t="shared" si="285"/>
        <v>0</v>
      </c>
      <c r="AL242" s="98">
        <f t="shared" si="286"/>
        <v>0</v>
      </c>
      <c r="AM242" s="99">
        <f>IF($C242="","",'01. PLANILHA DE FISCALIZAÇÂO'!AP242)</f>
        <v>0</v>
      </c>
      <c r="AN242" s="98">
        <f t="shared" si="244"/>
        <v>0</v>
      </c>
      <c r="AO242" s="99">
        <f t="shared" si="329"/>
        <v>0</v>
      </c>
      <c r="AP242" s="98">
        <f t="shared" si="287"/>
        <v>0</v>
      </c>
      <c r="AQ242" s="99">
        <f>IF($C242="","",'01. PLANILHA DE FISCALIZAÇÂO'!AV242)</f>
        <v>0</v>
      </c>
      <c r="AR242" s="98">
        <f t="shared" si="245"/>
        <v>0</v>
      </c>
      <c r="AS242" s="99">
        <f t="shared" si="293"/>
        <v>0</v>
      </c>
    </row>
    <row r="243" spans="1:45" ht="30" customHeight="1">
      <c r="A243" s="135" t="s">
        <v>3920</v>
      </c>
      <c r="B243" s="182" t="s">
        <v>4923</v>
      </c>
      <c r="C243" s="173" t="s">
        <v>4339</v>
      </c>
      <c r="D243" s="172" t="s">
        <v>4340</v>
      </c>
      <c r="E243" s="174" t="s">
        <v>3969</v>
      </c>
      <c r="F243" s="175">
        <v>2</v>
      </c>
      <c r="G243" s="175">
        <v>639.08000000000004</v>
      </c>
      <c r="H243" s="175">
        <v>942.6</v>
      </c>
      <c r="I243" s="176">
        <f t="shared" si="278"/>
        <v>1278.1600000000001</v>
      </c>
      <c r="J243" s="210"/>
      <c r="K243" s="210"/>
      <c r="L243" s="210"/>
      <c r="M243" s="210"/>
      <c r="N243" s="210"/>
      <c r="O243" s="214">
        <f t="shared" si="474"/>
        <v>2</v>
      </c>
      <c r="P243" s="215">
        <f t="shared" si="475"/>
        <v>1278.1600000000001</v>
      </c>
      <c r="Q243" s="215">
        <f t="shared" si="476"/>
        <v>1885.2</v>
      </c>
      <c r="R243" s="98">
        <f t="shared" si="237"/>
        <v>0</v>
      </c>
      <c r="S243" s="99">
        <f>IF($C243="","",'01. PLANILHA DE FISCALIZAÇÂO'!L243)</f>
        <v>0</v>
      </c>
      <c r="T243" s="98">
        <f t="shared" si="279"/>
        <v>0</v>
      </c>
      <c r="U243" s="99">
        <f t="shared" si="280"/>
        <v>0</v>
      </c>
      <c r="V243" s="98">
        <f t="shared" si="281"/>
        <v>0</v>
      </c>
      <c r="W243" s="99">
        <f>IF($C243="","",'01. PLANILHA DE FISCALIZAÇÂO'!R243)</f>
        <v>0</v>
      </c>
      <c r="X243" s="98">
        <f t="shared" si="238"/>
        <v>0</v>
      </c>
      <c r="Y243" s="99">
        <f t="shared" ref="Y243" si="478">IF($D243="","",X243/$I243)</f>
        <v>0</v>
      </c>
      <c r="Z243" s="98">
        <f t="shared" si="282"/>
        <v>0</v>
      </c>
      <c r="AA243" s="99">
        <f>IF($C243="","",'01. PLANILHA DE FISCALIZAÇÂO'!X243)</f>
        <v>0</v>
      </c>
      <c r="AB243" s="98">
        <f t="shared" si="240"/>
        <v>0</v>
      </c>
      <c r="AC243" s="99">
        <f t="shared" si="473"/>
        <v>0</v>
      </c>
      <c r="AD243" s="98">
        <f t="shared" si="283"/>
        <v>0</v>
      </c>
      <c r="AE243" s="99">
        <f>IF($C243="","",'01. PLANILHA DE FISCALIZAÇÂO'!AD243)</f>
        <v>0</v>
      </c>
      <c r="AF243" s="98">
        <f t="shared" si="242"/>
        <v>0</v>
      </c>
      <c r="AG243" s="99">
        <f t="shared" si="328"/>
        <v>0</v>
      </c>
      <c r="AH243" s="98">
        <f t="shared" si="284"/>
        <v>0</v>
      </c>
      <c r="AI243" s="99">
        <f>IF($C243="","",'01. PLANILHA DE FISCALIZAÇÂO'!AJ243)</f>
        <v>0</v>
      </c>
      <c r="AJ243" s="98">
        <f t="shared" si="243"/>
        <v>0</v>
      </c>
      <c r="AK243" s="99">
        <f t="shared" si="285"/>
        <v>0</v>
      </c>
      <c r="AL243" s="98">
        <f t="shared" si="286"/>
        <v>0</v>
      </c>
      <c r="AM243" s="99">
        <f>IF($C243="","",'01. PLANILHA DE FISCALIZAÇÂO'!AP243)</f>
        <v>0</v>
      </c>
      <c r="AN243" s="98">
        <f t="shared" si="244"/>
        <v>0</v>
      </c>
      <c r="AO243" s="99">
        <f t="shared" si="329"/>
        <v>0</v>
      </c>
      <c r="AP243" s="98">
        <f t="shared" si="287"/>
        <v>0</v>
      </c>
      <c r="AQ243" s="99">
        <f>IF($C243="","",'01. PLANILHA DE FISCALIZAÇÂO'!AV243)</f>
        <v>0</v>
      </c>
      <c r="AR243" s="98">
        <f t="shared" si="245"/>
        <v>0</v>
      </c>
      <c r="AS243" s="99">
        <f t="shared" si="293"/>
        <v>0</v>
      </c>
    </row>
    <row r="244" spans="1:45" ht="30" customHeight="1">
      <c r="A244" s="135" t="s">
        <v>3920</v>
      </c>
      <c r="B244" s="182" t="s">
        <v>4924</v>
      </c>
      <c r="C244" s="173" t="s">
        <v>4341</v>
      </c>
      <c r="D244" s="172" t="s">
        <v>4342</v>
      </c>
      <c r="E244" s="174" t="s">
        <v>3969</v>
      </c>
      <c r="F244" s="175">
        <v>2</v>
      </c>
      <c r="G244" s="175">
        <v>596.29</v>
      </c>
      <c r="H244" s="175">
        <v>866.25</v>
      </c>
      <c r="I244" s="176">
        <f t="shared" si="278"/>
        <v>1192.58</v>
      </c>
      <c r="J244" s="210"/>
      <c r="K244" s="210"/>
      <c r="L244" s="210"/>
      <c r="M244" s="210"/>
      <c r="N244" s="210"/>
      <c r="O244" s="214">
        <f t="shared" si="474"/>
        <v>2</v>
      </c>
      <c r="P244" s="215">
        <f t="shared" si="475"/>
        <v>1192.58</v>
      </c>
      <c r="Q244" s="215">
        <f t="shared" si="476"/>
        <v>1732.5</v>
      </c>
      <c r="R244" s="98">
        <f t="shared" si="237"/>
        <v>0</v>
      </c>
      <c r="S244" s="99">
        <f>IF($C244="","",'01. PLANILHA DE FISCALIZAÇÂO'!L244)</f>
        <v>0</v>
      </c>
      <c r="T244" s="98">
        <f t="shared" si="279"/>
        <v>0</v>
      </c>
      <c r="U244" s="99">
        <f t="shared" si="280"/>
        <v>0</v>
      </c>
      <c r="V244" s="98">
        <f t="shared" si="281"/>
        <v>0</v>
      </c>
      <c r="W244" s="99">
        <f>IF($C244="","",'01. PLANILHA DE FISCALIZAÇÂO'!R244)</f>
        <v>0</v>
      </c>
      <c r="X244" s="98">
        <f t="shared" si="238"/>
        <v>0</v>
      </c>
      <c r="Y244" s="99">
        <f t="shared" ref="Y244" si="479">IF($D244="","",X244/$I244)</f>
        <v>0</v>
      </c>
      <c r="Z244" s="98">
        <f t="shared" si="282"/>
        <v>0</v>
      </c>
      <c r="AA244" s="99">
        <f>IF($C244="","",'01. PLANILHA DE FISCALIZAÇÂO'!X244)</f>
        <v>0</v>
      </c>
      <c r="AB244" s="98">
        <f t="shared" si="240"/>
        <v>0</v>
      </c>
      <c r="AC244" s="99">
        <f t="shared" si="473"/>
        <v>0</v>
      </c>
      <c r="AD244" s="98">
        <f t="shared" si="283"/>
        <v>0</v>
      </c>
      <c r="AE244" s="99">
        <f>IF($C244="","",'01. PLANILHA DE FISCALIZAÇÂO'!AD244)</f>
        <v>0</v>
      </c>
      <c r="AF244" s="98">
        <f t="shared" si="242"/>
        <v>0</v>
      </c>
      <c r="AG244" s="99">
        <f t="shared" si="328"/>
        <v>0</v>
      </c>
      <c r="AH244" s="98">
        <f t="shared" si="284"/>
        <v>0</v>
      </c>
      <c r="AI244" s="99">
        <f>IF($C244="","",'01. PLANILHA DE FISCALIZAÇÂO'!AJ244)</f>
        <v>0</v>
      </c>
      <c r="AJ244" s="98">
        <f t="shared" si="243"/>
        <v>0</v>
      </c>
      <c r="AK244" s="99">
        <f t="shared" si="285"/>
        <v>0</v>
      </c>
      <c r="AL244" s="98">
        <f t="shared" si="286"/>
        <v>0</v>
      </c>
      <c r="AM244" s="99">
        <f>IF($C244="","",'01. PLANILHA DE FISCALIZAÇÂO'!AP244)</f>
        <v>0</v>
      </c>
      <c r="AN244" s="98">
        <f t="shared" si="244"/>
        <v>0</v>
      </c>
      <c r="AO244" s="99">
        <f t="shared" si="329"/>
        <v>0</v>
      </c>
      <c r="AP244" s="98">
        <f t="shared" si="287"/>
        <v>0</v>
      </c>
      <c r="AQ244" s="99">
        <f>IF($C244="","",'01. PLANILHA DE FISCALIZAÇÂO'!AV244)</f>
        <v>0</v>
      </c>
      <c r="AR244" s="98">
        <f t="shared" si="245"/>
        <v>0</v>
      </c>
      <c r="AS244" s="99">
        <f t="shared" si="293"/>
        <v>0</v>
      </c>
    </row>
    <row r="245" spans="1:45" ht="30" customHeight="1">
      <c r="A245" s="135" t="s">
        <v>3920</v>
      </c>
      <c r="B245" s="182" t="s">
        <v>4925</v>
      </c>
      <c r="C245" s="173" t="s">
        <v>4343</v>
      </c>
      <c r="D245" s="172" t="s">
        <v>4344</v>
      </c>
      <c r="E245" s="174" t="s">
        <v>3969</v>
      </c>
      <c r="F245" s="175">
        <v>2</v>
      </c>
      <c r="G245" s="175">
        <v>12.38</v>
      </c>
      <c r="H245" s="175">
        <v>17.350000000000001</v>
      </c>
      <c r="I245" s="176">
        <f t="shared" si="278"/>
        <v>24.76</v>
      </c>
      <c r="J245" s="210"/>
      <c r="K245" s="210"/>
      <c r="L245" s="210"/>
      <c r="M245" s="210"/>
      <c r="N245" s="210"/>
      <c r="O245" s="214">
        <f t="shared" si="474"/>
        <v>2</v>
      </c>
      <c r="P245" s="215">
        <f t="shared" si="475"/>
        <v>24.76</v>
      </c>
      <c r="Q245" s="215">
        <f t="shared" si="476"/>
        <v>34.700000000000003</v>
      </c>
      <c r="R245" s="98">
        <f t="shared" si="237"/>
        <v>0</v>
      </c>
      <c r="S245" s="99">
        <f>IF($C245="","",'01. PLANILHA DE FISCALIZAÇÂO'!L245)</f>
        <v>0</v>
      </c>
      <c r="T245" s="98">
        <f t="shared" si="279"/>
        <v>0</v>
      </c>
      <c r="U245" s="99">
        <f t="shared" si="280"/>
        <v>0</v>
      </c>
      <c r="V245" s="98">
        <f t="shared" si="281"/>
        <v>0</v>
      </c>
      <c r="W245" s="99">
        <f>IF($C245="","",'01. PLANILHA DE FISCALIZAÇÂO'!R245)</f>
        <v>0</v>
      </c>
      <c r="X245" s="98">
        <f t="shared" si="238"/>
        <v>0</v>
      </c>
      <c r="Y245" s="99">
        <f t="shared" ref="Y245" si="480">IF($D245="","",X245/$I245)</f>
        <v>0</v>
      </c>
      <c r="Z245" s="98">
        <f t="shared" si="282"/>
        <v>0</v>
      </c>
      <c r="AA245" s="99">
        <f>IF($C245="","",'01. PLANILHA DE FISCALIZAÇÂO'!X245)</f>
        <v>0</v>
      </c>
      <c r="AB245" s="98">
        <f t="shared" si="240"/>
        <v>0</v>
      </c>
      <c r="AC245" s="99">
        <f t="shared" si="473"/>
        <v>0</v>
      </c>
      <c r="AD245" s="98">
        <f t="shared" si="283"/>
        <v>0</v>
      </c>
      <c r="AE245" s="99">
        <f>IF($C245="","",'01. PLANILHA DE FISCALIZAÇÂO'!AD245)</f>
        <v>0</v>
      </c>
      <c r="AF245" s="98">
        <f t="shared" si="242"/>
        <v>0</v>
      </c>
      <c r="AG245" s="99">
        <f t="shared" si="328"/>
        <v>0</v>
      </c>
      <c r="AH245" s="98">
        <f t="shared" si="284"/>
        <v>0</v>
      </c>
      <c r="AI245" s="99">
        <f>IF($C245="","",'01. PLANILHA DE FISCALIZAÇÂO'!AJ245)</f>
        <v>0</v>
      </c>
      <c r="AJ245" s="98">
        <f t="shared" si="243"/>
        <v>0</v>
      </c>
      <c r="AK245" s="99">
        <f t="shared" si="285"/>
        <v>0</v>
      </c>
      <c r="AL245" s="98">
        <f t="shared" si="286"/>
        <v>0</v>
      </c>
      <c r="AM245" s="99">
        <f>IF($C245="","",'01. PLANILHA DE FISCALIZAÇÂO'!AP245)</f>
        <v>0</v>
      </c>
      <c r="AN245" s="98">
        <f t="shared" si="244"/>
        <v>0</v>
      </c>
      <c r="AO245" s="99">
        <f t="shared" si="329"/>
        <v>0</v>
      </c>
      <c r="AP245" s="98">
        <f t="shared" si="287"/>
        <v>0</v>
      </c>
      <c r="AQ245" s="99">
        <f>IF($C245="","",'01. PLANILHA DE FISCALIZAÇÂO'!AV245)</f>
        <v>0</v>
      </c>
      <c r="AR245" s="98">
        <f t="shared" si="245"/>
        <v>0</v>
      </c>
      <c r="AS245" s="99">
        <f t="shared" si="293"/>
        <v>0</v>
      </c>
    </row>
    <row r="246" spans="1:45" ht="30" customHeight="1">
      <c r="A246" s="135" t="s">
        <v>3920</v>
      </c>
      <c r="B246" s="182" t="s">
        <v>4926</v>
      </c>
      <c r="C246" s="173" t="s">
        <v>4345</v>
      </c>
      <c r="D246" s="172" t="s">
        <v>4346</v>
      </c>
      <c r="E246" s="174" t="s">
        <v>3969</v>
      </c>
      <c r="F246" s="175">
        <v>2</v>
      </c>
      <c r="G246" s="175">
        <v>53.23</v>
      </c>
      <c r="H246" s="175">
        <v>77.25</v>
      </c>
      <c r="I246" s="176">
        <f t="shared" si="278"/>
        <v>106.46</v>
      </c>
      <c r="J246" s="210"/>
      <c r="K246" s="210"/>
      <c r="L246" s="210"/>
      <c r="M246" s="210"/>
      <c r="N246" s="210"/>
      <c r="O246" s="214">
        <f t="shared" si="474"/>
        <v>2</v>
      </c>
      <c r="P246" s="215">
        <f t="shared" si="475"/>
        <v>106.46</v>
      </c>
      <c r="Q246" s="215">
        <f t="shared" si="476"/>
        <v>154.5</v>
      </c>
      <c r="R246" s="98">
        <f t="shared" si="237"/>
        <v>0</v>
      </c>
      <c r="S246" s="99">
        <f>IF($C246="","",'01. PLANILHA DE FISCALIZAÇÂO'!L246)</f>
        <v>0</v>
      </c>
      <c r="T246" s="98">
        <f t="shared" si="279"/>
        <v>0</v>
      </c>
      <c r="U246" s="99">
        <f t="shared" si="280"/>
        <v>0</v>
      </c>
      <c r="V246" s="98">
        <f t="shared" si="281"/>
        <v>0</v>
      </c>
      <c r="W246" s="99">
        <f>IF($C246="","",'01. PLANILHA DE FISCALIZAÇÂO'!R246)</f>
        <v>0</v>
      </c>
      <c r="X246" s="98">
        <f t="shared" si="238"/>
        <v>0</v>
      </c>
      <c r="Y246" s="99">
        <f t="shared" ref="Y246" si="481">IF($D246="","",X246/$I246)</f>
        <v>0</v>
      </c>
      <c r="Z246" s="98">
        <f t="shared" si="282"/>
        <v>0</v>
      </c>
      <c r="AA246" s="99">
        <f>IF($C246="","",'01. PLANILHA DE FISCALIZAÇÂO'!X246)</f>
        <v>0</v>
      </c>
      <c r="AB246" s="98">
        <f t="shared" si="240"/>
        <v>0</v>
      </c>
      <c r="AC246" s="99">
        <f t="shared" si="473"/>
        <v>0</v>
      </c>
      <c r="AD246" s="98">
        <f t="shared" si="283"/>
        <v>0</v>
      </c>
      <c r="AE246" s="99">
        <f>IF($C246="","",'01. PLANILHA DE FISCALIZAÇÂO'!AD246)</f>
        <v>0</v>
      </c>
      <c r="AF246" s="98">
        <f t="shared" si="242"/>
        <v>0</v>
      </c>
      <c r="AG246" s="99">
        <f t="shared" si="328"/>
        <v>0</v>
      </c>
      <c r="AH246" s="98">
        <f t="shared" si="284"/>
        <v>0</v>
      </c>
      <c r="AI246" s="99">
        <f>IF($C246="","",'01. PLANILHA DE FISCALIZAÇÂO'!AJ246)</f>
        <v>0</v>
      </c>
      <c r="AJ246" s="98">
        <f t="shared" si="243"/>
        <v>0</v>
      </c>
      <c r="AK246" s="99">
        <f t="shared" si="285"/>
        <v>0</v>
      </c>
      <c r="AL246" s="98">
        <f t="shared" si="286"/>
        <v>0</v>
      </c>
      <c r="AM246" s="99">
        <f>IF($C246="","",'01. PLANILHA DE FISCALIZAÇÂO'!AP246)</f>
        <v>0</v>
      </c>
      <c r="AN246" s="98">
        <f t="shared" si="244"/>
        <v>0</v>
      </c>
      <c r="AO246" s="99">
        <f t="shared" si="329"/>
        <v>0</v>
      </c>
      <c r="AP246" s="98">
        <f t="shared" si="287"/>
        <v>0</v>
      </c>
      <c r="AQ246" s="99">
        <f>IF($C246="","",'01. PLANILHA DE FISCALIZAÇÂO'!AV246)</f>
        <v>0</v>
      </c>
      <c r="AR246" s="98">
        <f t="shared" si="245"/>
        <v>0</v>
      </c>
      <c r="AS246" s="99">
        <f t="shared" si="293"/>
        <v>0</v>
      </c>
    </row>
    <row r="247" spans="1:45" ht="30" customHeight="1">
      <c r="A247" s="135" t="s">
        <v>3920</v>
      </c>
      <c r="B247" s="182" t="s">
        <v>4927</v>
      </c>
      <c r="C247" s="173" t="s">
        <v>4347</v>
      </c>
      <c r="D247" s="172" t="s">
        <v>4348</v>
      </c>
      <c r="E247" s="174" t="s">
        <v>3969</v>
      </c>
      <c r="F247" s="175">
        <v>2</v>
      </c>
      <c r="G247" s="175">
        <v>127.45</v>
      </c>
      <c r="H247" s="175">
        <v>188.69</v>
      </c>
      <c r="I247" s="176">
        <f t="shared" si="278"/>
        <v>254.9</v>
      </c>
      <c r="J247" s="210"/>
      <c r="K247" s="210"/>
      <c r="L247" s="210"/>
      <c r="M247" s="210"/>
      <c r="N247" s="210"/>
      <c r="O247" s="214">
        <f t="shared" si="474"/>
        <v>2</v>
      </c>
      <c r="P247" s="215">
        <f t="shared" si="475"/>
        <v>254.9</v>
      </c>
      <c r="Q247" s="215">
        <f t="shared" si="476"/>
        <v>377.38</v>
      </c>
      <c r="R247" s="98">
        <f t="shared" si="237"/>
        <v>0</v>
      </c>
      <c r="S247" s="99">
        <f>IF($C247="","",'01. PLANILHA DE FISCALIZAÇÂO'!L247)</f>
        <v>0</v>
      </c>
      <c r="T247" s="98">
        <f t="shared" si="279"/>
        <v>0</v>
      </c>
      <c r="U247" s="99">
        <f t="shared" si="280"/>
        <v>0</v>
      </c>
      <c r="V247" s="98">
        <f t="shared" si="281"/>
        <v>0</v>
      </c>
      <c r="W247" s="99">
        <f>IF($C247="","",'01. PLANILHA DE FISCALIZAÇÂO'!R247)</f>
        <v>0</v>
      </c>
      <c r="X247" s="98">
        <f t="shared" si="238"/>
        <v>0</v>
      </c>
      <c r="Y247" s="99">
        <f t="shared" ref="Y247" si="482">IF($D247="","",X247/$I247)</f>
        <v>0</v>
      </c>
      <c r="Z247" s="98">
        <f t="shared" si="282"/>
        <v>0</v>
      </c>
      <c r="AA247" s="99">
        <f>IF($C247="","",'01. PLANILHA DE FISCALIZAÇÂO'!X247)</f>
        <v>0</v>
      </c>
      <c r="AB247" s="98">
        <f t="shared" si="240"/>
        <v>0</v>
      </c>
      <c r="AC247" s="99">
        <f t="shared" si="473"/>
        <v>0</v>
      </c>
      <c r="AD247" s="98">
        <f t="shared" si="283"/>
        <v>0</v>
      </c>
      <c r="AE247" s="99">
        <f>IF($C247="","",'01. PLANILHA DE FISCALIZAÇÂO'!AD247)</f>
        <v>0</v>
      </c>
      <c r="AF247" s="98">
        <f t="shared" si="242"/>
        <v>0</v>
      </c>
      <c r="AG247" s="99">
        <f t="shared" si="328"/>
        <v>0</v>
      </c>
      <c r="AH247" s="98">
        <f t="shared" si="284"/>
        <v>0</v>
      </c>
      <c r="AI247" s="99">
        <f>IF($C247="","",'01. PLANILHA DE FISCALIZAÇÂO'!AJ247)</f>
        <v>0</v>
      </c>
      <c r="AJ247" s="98">
        <f t="shared" si="243"/>
        <v>0</v>
      </c>
      <c r="AK247" s="99">
        <f t="shared" si="285"/>
        <v>0</v>
      </c>
      <c r="AL247" s="98">
        <f t="shared" si="286"/>
        <v>0</v>
      </c>
      <c r="AM247" s="99">
        <f>IF($C247="","",'01. PLANILHA DE FISCALIZAÇÂO'!AP247)</f>
        <v>0</v>
      </c>
      <c r="AN247" s="98">
        <f t="shared" si="244"/>
        <v>0</v>
      </c>
      <c r="AO247" s="99">
        <f t="shared" si="329"/>
        <v>0</v>
      </c>
      <c r="AP247" s="98">
        <f t="shared" si="287"/>
        <v>0</v>
      </c>
      <c r="AQ247" s="99">
        <f>IF($C247="","",'01. PLANILHA DE FISCALIZAÇÂO'!AV247)</f>
        <v>0</v>
      </c>
      <c r="AR247" s="98">
        <f t="shared" si="245"/>
        <v>0</v>
      </c>
      <c r="AS247" s="99">
        <f t="shared" si="293"/>
        <v>0</v>
      </c>
    </row>
    <row r="248" spans="1:45" ht="30" customHeight="1">
      <c r="A248" s="135" t="s">
        <v>3920</v>
      </c>
      <c r="B248" s="182" t="s">
        <v>4928</v>
      </c>
      <c r="C248" s="173" t="s">
        <v>4349</v>
      </c>
      <c r="D248" s="172" t="s">
        <v>4350</v>
      </c>
      <c r="E248" s="174" t="s">
        <v>3969</v>
      </c>
      <c r="F248" s="175">
        <v>8</v>
      </c>
      <c r="G248" s="175">
        <v>414.2</v>
      </c>
      <c r="H248" s="175">
        <v>605.27</v>
      </c>
      <c r="I248" s="176">
        <f t="shared" si="278"/>
        <v>3313.6</v>
      </c>
      <c r="J248" s="210"/>
      <c r="K248" s="210"/>
      <c r="L248" s="210"/>
      <c r="M248" s="210"/>
      <c r="N248" s="210"/>
      <c r="O248" s="214">
        <f t="shared" si="474"/>
        <v>8</v>
      </c>
      <c r="P248" s="215">
        <f t="shared" si="475"/>
        <v>3313.6</v>
      </c>
      <c r="Q248" s="215">
        <f t="shared" si="476"/>
        <v>4842.16</v>
      </c>
      <c r="R248" s="98">
        <f t="shared" si="237"/>
        <v>0</v>
      </c>
      <c r="S248" s="99">
        <f>IF($C248="","",'01. PLANILHA DE FISCALIZAÇÂO'!L248)</f>
        <v>0</v>
      </c>
      <c r="T248" s="98">
        <f t="shared" si="279"/>
        <v>0</v>
      </c>
      <c r="U248" s="99">
        <f t="shared" si="280"/>
        <v>0</v>
      </c>
      <c r="V248" s="98">
        <f t="shared" si="281"/>
        <v>0</v>
      </c>
      <c r="W248" s="99">
        <f>IF($C248="","",'01. PLANILHA DE FISCALIZAÇÂO'!R248)</f>
        <v>0</v>
      </c>
      <c r="X248" s="98">
        <f t="shared" si="238"/>
        <v>0</v>
      </c>
      <c r="Y248" s="99">
        <f t="shared" ref="Y248" si="483">IF($D248="","",X248/$I248)</f>
        <v>0</v>
      </c>
      <c r="Z248" s="98">
        <f t="shared" si="282"/>
        <v>0</v>
      </c>
      <c r="AA248" s="99">
        <f>IF($C248="","",'01. PLANILHA DE FISCALIZAÇÂO'!X248)</f>
        <v>0</v>
      </c>
      <c r="AB248" s="98">
        <f t="shared" si="240"/>
        <v>0</v>
      </c>
      <c r="AC248" s="99">
        <f t="shared" si="473"/>
        <v>0</v>
      </c>
      <c r="AD248" s="98">
        <f t="shared" si="283"/>
        <v>0</v>
      </c>
      <c r="AE248" s="99">
        <f>IF($C248="","",'01. PLANILHA DE FISCALIZAÇÂO'!AD248)</f>
        <v>0</v>
      </c>
      <c r="AF248" s="98">
        <f t="shared" si="242"/>
        <v>0</v>
      </c>
      <c r="AG248" s="99">
        <f t="shared" si="328"/>
        <v>0</v>
      </c>
      <c r="AH248" s="98">
        <f t="shared" si="284"/>
        <v>0</v>
      </c>
      <c r="AI248" s="99">
        <f>IF($C248="","",'01. PLANILHA DE FISCALIZAÇÂO'!AJ248)</f>
        <v>0</v>
      </c>
      <c r="AJ248" s="98">
        <f t="shared" si="243"/>
        <v>0</v>
      </c>
      <c r="AK248" s="99">
        <f t="shared" si="285"/>
        <v>0</v>
      </c>
      <c r="AL248" s="98">
        <f t="shared" si="286"/>
        <v>0</v>
      </c>
      <c r="AM248" s="99">
        <f>IF($C248="","",'01. PLANILHA DE FISCALIZAÇÂO'!AP248)</f>
        <v>0</v>
      </c>
      <c r="AN248" s="98">
        <f t="shared" si="244"/>
        <v>0</v>
      </c>
      <c r="AO248" s="99">
        <f t="shared" si="329"/>
        <v>0</v>
      </c>
      <c r="AP248" s="98">
        <f t="shared" si="287"/>
        <v>0</v>
      </c>
      <c r="AQ248" s="99">
        <f>IF($C248="","",'01. PLANILHA DE FISCALIZAÇÂO'!AV248)</f>
        <v>0</v>
      </c>
      <c r="AR248" s="98">
        <f t="shared" si="245"/>
        <v>0</v>
      </c>
      <c r="AS248" s="99">
        <f t="shared" si="293"/>
        <v>0</v>
      </c>
    </row>
    <row r="249" spans="1:45" ht="30" customHeight="1">
      <c r="A249" s="135" t="s">
        <v>3920</v>
      </c>
      <c r="B249" s="182" t="s">
        <v>4929</v>
      </c>
      <c r="C249" s="173" t="s">
        <v>4351</v>
      </c>
      <c r="D249" s="172" t="s">
        <v>4352</v>
      </c>
      <c r="E249" s="174" t="s">
        <v>3969</v>
      </c>
      <c r="F249" s="175">
        <v>2</v>
      </c>
      <c r="G249" s="175">
        <v>264.66000000000003</v>
      </c>
      <c r="H249" s="175">
        <v>382.96</v>
      </c>
      <c r="I249" s="176">
        <f t="shared" si="278"/>
        <v>529.32000000000005</v>
      </c>
      <c r="J249" s="210"/>
      <c r="K249" s="210"/>
      <c r="L249" s="210"/>
      <c r="M249" s="210"/>
      <c r="N249" s="210"/>
      <c r="O249" s="214">
        <f t="shared" si="474"/>
        <v>2</v>
      </c>
      <c r="P249" s="215">
        <f t="shared" si="475"/>
        <v>529.32000000000005</v>
      </c>
      <c r="Q249" s="215">
        <f t="shared" si="476"/>
        <v>765.92</v>
      </c>
      <c r="R249" s="98">
        <f t="shared" si="237"/>
        <v>0</v>
      </c>
      <c r="S249" s="99">
        <f>IF($C249="","",'01. PLANILHA DE FISCALIZAÇÂO'!L249)</f>
        <v>0</v>
      </c>
      <c r="T249" s="98">
        <f t="shared" si="279"/>
        <v>0</v>
      </c>
      <c r="U249" s="99">
        <f t="shared" si="280"/>
        <v>0</v>
      </c>
      <c r="V249" s="98">
        <f t="shared" si="281"/>
        <v>0</v>
      </c>
      <c r="W249" s="99">
        <f>IF($C249="","",'01. PLANILHA DE FISCALIZAÇÂO'!R249)</f>
        <v>0</v>
      </c>
      <c r="X249" s="98">
        <f t="shared" si="238"/>
        <v>0</v>
      </c>
      <c r="Y249" s="99">
        <f t="shared" ref="Y249" si="484">IF($D249="","",X249/$I249)</f>
        <v>0</v>
      </c>
      <c r="Z249" s="98">
        <f t="shared" si="282"/>
        <v>0</v>
      </c>
      <c r="AA249" s="99">
        <f>IF($C249="","",'01. PLANILHA DE FISCALIZAÇÂO'!X249)</f>
        <v>0</v>
      </c>
      <c r="AB249" s="98">
        <f t="shared" si="240"/>
        <v>0</v>
      </c>
      <c r="AC249" s="99">
        <f t="shared" si="473"/>
        <v>0</v>
      </c>
      <c r="AD249" s="98">
        <f t="shared" si="283"/>
        <v>0</v>
      </c>
      <c r="AE249" s="99">
        <f>IF($C249="","",'01. PLANILHA DE FISCALIZAÇÂO'!AD249)</f>
        <v>0</v>
      </c>
      <c r="AF249" s="98">
        <f t="shared" si="242"/>
        <v>0</v>
      </c>
      <c r="AG249" s="99">
        <f t="shared" si="328"/>
        <v>0</v>
      </c>
      <c r="AH249" s="98">
        <f t="shared" si="284"/>
        <v>0</v>
      </c>
      <c r="AI249" s="99">
        <f>IF($C249="","",'01. PLANILHA DE FISCALIZAÇÂO'!AJ249)</f>
        <v>0</v>
      </c>
      <c r="AJ249" s="98">
        <f t="shared" si="243"/>
        <v>0</v>
      </c>
      <c r="AK249" s="99">
        <f t="shared" si="285"/>
        <v>0</v>
      </c>
      <c r="AL249" s="98">
        <f t="shared" si="286"/>
        <v>0</v>
      </c>
      <c r="AM249" s="99">
        <f>IF($C249="","",'01. PLANILHA DE FISCALIZAÇÂO'!AP249)</f>
        <v>0</v>
      </c>
      <c r="AN249" s="98">
        <f t="shared" si="244"/>
        <v>0</v>
      </c>
      <c r="AO249" s="99">
        <f t="shared" si="329"/>
        <v>0</v>
      </c>
      <c r="AP249" s="98">
        <f t="shared" si="287"/>
        <v>0</v>
      </c>
      <c r="AQ249" s="99">
        <f>IF($C249="","",'01. PLANILHA DE FISCALIZAÇÂO'!AV249)</f>
        <v>0</v>
      </c>
      <c r="AR249" s="98">
        <f t="shared" si="245"/>
        <v>0</v>
      </c>
      <c r="AS249" s="99">
        <f t="shared" si="293"/>
        <v>0</v>
      </c>
    </row>
    <row r="250" spans="1:45" ht="30" customHeight="1">
      <c r="A250" s="135" t="s">
        <v>3920</v>
      </c>
      <c r="B250" s="182" t="s">
        <v>4930</v>
      </c>
      <c r="C250" s="173" t="s">
        <v>4353</v>
      </c>
      <c r="D250" s="172" t="s">
        <v>4354</v>
      </c>
      <c r="E250" s="174" t="s">
        <v>3988</v>
      </c>
      <c r="F250" s="175">
        <v>2</v>
      </c>
      <c r="G250" s="175">
        <v>319.17</v>
      </c>
      <c r="H250" s="175">
        <v>464.03</v>
      </c>
      <c r="I250" s="176">
        <f t="shared" si="278"/>
        <v>638.34</v>
      </c>
      <c r="J250" s="210"/>
      <c r="K250" s="210"/>
      <c r="L250" s="210"/>
      <c r="M250" s="210"/>
      <c r="N250" s="210"/>
      <c r="O250" s="214">
        <f t="shared" si="474"/>
        <v>2</v>
      </c>
      <c r="P250" s="215">
        <f t="shared" si="475"/>
        <v>638.34</v>
      </c>
      <c r="Q250" s="215">
        <f t="shared" si="476"/>
        <v>928.06</v>
      </c>
      <c r="R250" s="98">
        <f t="shared" si="237"/>
        <v>0</v>
      </c>
      <c r="S250" s="99">
        <f>IF($C250="","",'01. PLANILHA DE FISCALIZAÇÂO'!L250)</f>
        <v>0</v>
      </c>
      <c r="T250" s="98">
        <f t="shared" si="279"/>
        <v>0</v>
      </c>
      <c r="U250" s="99">
        <f t="shared" si="280"/>
        <v>0</v>
      </c>
      <c r="V250" s="98">
        <f t="shared" si="281"/>
        <v>0</v>
      </c>
      <c r="W250" s="99">
        <f>IF($C250="","",'01. PLANILHA DE FISCALIZAÇÂO'!R250)</f>
        <v>0</v>
      </c>
      <c r="X250" s="98">
        <f t="shared" si="238"/>
        <v>0</v>
      </c>
      <c r="Y250" s="99">
        <f t="shared" ref="Y250" si="485">IF($D250="","",X250/$I250)</f>
        <v>0</v>
      </c>
      <c r="Z250" s="98">
        <f t="shared" si="282"/>
        <v>0</v>
      </c>
      <c r="AA250" s="99">
        <f>IF($C250="","",'01. PLANILHA DE FISCALIZAÇÂO'!X250)</f>
        <v>0</v>
      </c>
      <c r="AB250" s="98">
        <f t="shared" si="240"/>
        <v>0</v>
      </c>
      <c r="AC250" s="99">
        <f t="shared" si="473"/>
        <v>0</v>
      </c>
      <c r="AD250" s="98">
        <f t="shared" si="283"/>
        <v>0</v>
      </c>
      <c r="AE250" s="99">
        <f>IF($C250="","",'01. PLANILHA DE FISCALIZAÇÂO'!AD250)</f>
        <v>0</v>
      </c>
      <c r="AF250" s="98">
        <f t="shared" si="242"/>
        <v>0</v>
      </c>
      <c r="AG250" s="99">
        <f t="shared" si="328"/>
        <v>0</v>
      </c>
      <c r="AH250" s="98">
        <f t="shared" si="284"/>
        <v>0</v>
      </c>
      <c r="AI250" s="99">
        <f>IF($C250="","",'01. PLANILHA DE FISCALIZAÇÂO'!AJ250)</f>
        <v>0</v>
      </c>
      <c r="AJ250" s="98">
        <f t="shared" si="243"/>
        <v>0</v>
      </c>
      <c r="AK250" s="99">
        <f t="shared" si="285"/>
        <v>0</v>
      </c>
      <c r="AL250" s="98">
        <f t="shared" si="286"/>
        <v>0</v>
      </c>
      <c r="AM250" s="99">
        <f>IF($C250="","",'01. PLANILHA DE FISCALIZAÇÂO'!AP250)</f>
        <v>0</v>
      </c>
      <c r="AN250" s="98">
        <f t="shared" si="244"/>
        <v>0</v>
      </c>
      <c r="AO250" s="99">
        <f t="shared" si="329"/>
        <v>0</v>
      </c>
      <c r="AP250" s="98">
        <f t="shared" si="287"/>
        <v>0</v>
      </c>
      <c r="AQ250" s="99">
        <f>IF($C250="","",'01. PLANILHA DE FISCALIZAÇÂO'!AV250)</f>
        <v>0</v>
      </c>
      <c r="AR250" s="98">
        <f t="shared" si="245"/>
        <v>0</v>
      </c>
      <c r="AS250" s="99">
        <f t="shared" si="293"/>
        <v>0</v>
      </c>
    </row>
    <row r="251" spans="1:45" ht="30" customHeight="1">
      <c r="A251" s="135" t="s">
        <v>3920</v>
      </c>
      <c r="B251" s="182" t="s">
        <v>4931</v>
      </c>
      <c r="C251" s="173" t="s">
        <v>4355</v>
      </c>
      <c r="D251" s="172" t="s">
        <v>4356</v>
      </c>
      <c r="E251" s="174" t="s">
        <v>3969</v>
      </c>
      <c r="F251" s="175">
        <v>5</v>
      </c>
      <c r="G251" s="175">
        <v>70.67</v>
      </c>
      <c r="H251" s="175">
        <v>96.76</v>
      </c>
      <c r="I251" s="176">
        <f t="shared" si="278"/>
        <v>353.35</v>
      </c>
      <c r="J251" s="210"/>
      <c r="K251" s="210"/>
      <c r="L251" s="210"/>
      <c r="M251" s="210"/>
      <c r="N251" s="210"/>
      <c r="O251" s="214">
        <f t="shared" si="474"/>
        <v>5</v>
      </c>
      <c r="P251" s="215">
        <f t="shared" si="475"/>
        <v>353.35</v>
      </c>
      <c r="Q251" s="215">
        <f t="shared" si="476"/>
        <v>483.8</v>
      </c>
      <c r="R251" s="98">
        <f t="shared" si="237"/>
        <v>0</v>
      </c>
      <c r="S251" s="99">
        <f>IF($C251="","",'01. PLANILHA DE FISCALIZAÇÂO'!L251)</f>
        <v>0</v>
      </c>
      <c r="T251" s="98">
        <f t="shared" si="279"/>
        <v>0</v>
      </c>
      <c r="U251" s="99">
        <f t="shared" si="280"/>
        <v>0</v>
      </c>
      <c r="V251" s="98">
        <f t="shared" si="281"/>
        <v>0</v>
      </c>
      <c r="W251" s="99">
        <f>IF($C251="","",'01. PLANILHA DE FISCALIZAÇÂO'!R251)</f>
        <v>0</v>
      </c>
      <c r="X251" s="98">
        <f t="shared" si="238"/>
        <v>0</v>
      </c>
      <c r="Y251" s="99">
        <f t="shared" ref="Y251" si="486">IF($D251="","",X251/$I251)</f>
        <v>0</v>
      </c>
      <c r="Z251" s="98">
        <f t="shared" si="282"/>
        <v>0</v>
      </c>
      <c r="AA251" s="99">
        <f>IF($C251="","",'01. PLANILHA DE FISCALIZAÇÂO'!X251)</f>
        <v>0</v>
      </c>
      <c r="AB251" s="98">
        <f t="shared" si="240"/>
        <v>0</v>
      </c>
      <c r="AC251" s="99">
        <f t="shared" si="473"/>
        <v>0</v>
      </c>
      <c r="AD251" s="98">
        <f t="shared" si="283"/>
        <v>0</v>
      </c>
      <c r="AE251" s="99">
        <f>IF($C251="","",'01. PLANILHA DE FISCALIZAÇÂO'!AD251)</f>
        <v>0</v>
      </c>
      <c r="AF251" s="98">
        <f t="shared" si="242"/>
        <v>0</v>
      </c>
      <c r="AG251" s="99">
        <f t="shared" si="328"/>
        <v>0</v>
      </c>
      <c r="AH251" s="98">
        <f t="shared" si="284"/>
        <v>0</v>
      </c>
      <c r="AI251" s="99">
        <f>IF($C251="","",'01. PLANILHA DE FISCALIZAÇÂO'!AJ251)</f>
        <v>0</v>
      </c>
      <c r="AJ251" s="98">
        <f t="shared" si="243"/>
        <v>0</v>
      </c>
      <c r="AK251" s="99">
        <f t="shared" si="285"/>
        <v>0</v>
      </c>
      <c r="AL251" s="98">
        <f t="shared" si="286"/>
        <v>0</v>
      </c>
      <c r="AM251" s="99">
        <f>IF($C251="","",'01. PLANILHA DE FISCALIZAÇÂO'!AP251)</f>
        <v>0</v>
      </c>
      <c r="AN251" s="98">
        <f t="shared" si="244"/>
        <v>0</v>
      </c>
      <c r="AO251" s="99">
        <f t="shared" si="329"/>
        <v>0</v>
      </c>
      <c r="AP251" s="98">
        <f t="shared" si="287"/>
        <v>0</v>
      </c>
      <c r="AQ251" s="99">
        <f>IF($C251="","",'01. PLANILHA DE FISCALIZAÇÂO'!AV251)</f>
        <v>0</v>
      </c>
      <c r="AR251" s="98">
        <f t="shared" si="245"/>
        <v>0</v>
      </c>
      <c r="AS251" s="99">
        <f t="shared" si="293"/>
        <v>0</v>
      </c>
    </row>
    <row r="252" spans="1:45" ht="30" customHeight="1">
      <c r="A252" s="135" t="s">
        <v>3920</v>
      </c>
      <c r="B252" s="182" t="s">
        <v>4932</v>
      </c>
      <c r="C252" s="173" t="s">
        <v>4357</v>
      </c>
      <c r="D252" s="172" t="s">
        <v>4358</v>
      </c>
      <c r="E252" s="174" t="s">
        <v>3988</v>
      </c>
      <c r="F252" s="175">
        <v>11</v>
      </c>
      <c r="G252" s="175">
        <v>25.72</v>
      </c>
      <c r="H252" s="175">
        <v>36.82</v>
      </c>
      <c r="I252" s="176">
        <f t="shared" si="278"/>
        <v>282.92</v>
      </c>
      <c r="J252" s="210"/>
      <c r="K252" s="210"/>
      <c r="L252" s="210"/>
      <c r="M252" s="210"/>
      <c r="N252" s="210"/>
      <c r="O252" s="214">
        <f t="shared" si="474"/>
        <v>11</v>
      </c>
      <c r="P252" s="215">
        <f t="shared" si="475"/>
        <v>282.92</v>
      </c>
      <c r="Q252" s="215">
        <f t="shared" si="476"/>
        <v>405.02</v>
      </c>
      <c r="R252" s="98">
        <f t="shared" si="237"/>
        <v>0</v>
      </c>
      <c r="S252" s="99">
        <f>IF($C252="","",'01. PLANILHA DE FISCALIZAÇÂO'!L252)</f>
        <v>0</v>
      </c>
      <c r="T252" s="98">
        <f t="shared" si="279"/>
        <v>0</v>
      </c>
      <c r="U252" s="99">
        <f t="shared" si="280"/>
        <v>0</v>
      </c>
      <c r="V252" s="98">
        <f t="shared" si="281"/>
        <v>0</v>
      </c>
      <c r="W252" s="99">
        <f>IF($C252="","",'01. PLANILHA DE FISCALIZAÇÂO'!R252)</f>
        <v>0</v>
      </c>
      <c r="X252" s="98">
        <f t="shared" si="238"/>
        <v>0</v>
      </c>
      <c r="Y252" s="99">
        <f t="shared" ref="Y252" si="487">IF($D252="","",X252/$I252)</f>
        <v>0</v>
      </c>
      <c r="Z252" s="98">
        <f t="shared" si="282"/>
        <v>0</v>
      </c>
      <c r="AA252" s="99">
        <f>IF($C252="","",'01. PLANILHA DE FISCALIZAÇÂO'!X252)</f>
        <v>0</v>
      </c>
      <c r="AB252" s="98">
        <f t="shared" si="240"/>
        <v>0</v>
      </c>
      <c r="AC252" s="99">
        <f t="shared" si="473"/>
        <v>0</v>
      </c>
      <c r="AD252" s="98">
        <f t="shared" si="283"/>
        <v>0</v>
      </c>
      <c r="AE252" s="99">
        <f>IF($C252="","",'01. PLANILHA DE FISCALIZAÇÂO'!AD252)</f>
        <v>0</v>
      </c>
      <c r="AF252" s="98">
        <f t="shared" si="242"/>
        <v>0</v>
      </c>
      <c r="AG252" s="99">
        <f t="shared" si="328"/>
        <v>0</v>
      </c>
      <c r="AH252" s="98">
        <f t="shared" si="284"/>
        <v>0</v>
      </c>
      <c r="AI252" s="99">
        <f>IF($C252="","",'01. PLANILHA DE FISCALIZAÇÂO'!AJ252)</f>
        <v>0</v>
      </c>
      <c r="AJ252" s="98">
        <f t="shared" si="243"/>
        <v>0</v>
      </c>
      <c r="AK252" s="99">
        <f t="shared" si="285"/>
        <v>0</v>
      </c>
      <c r="AL252" s="98">
        <f t="shared" si="286"/>
        <v>0</v>
      </c>
      <c r="AM252" s="99">
        <f>IF($C252="","",'01. PLANILHA DE FISCALIZAÇÂO'!AP252)</f>
        <v>0</v>
      </c>
      <c r="AN252" s="98">
        <f t="shared" si="244"/>
        <v>0</v>
      </c>
      <c r="AO252" s="99">
        <f t="shared" si="329"/>
        <v>0</v>
      </c>
      <c r="AP252" s="98">
        <f t="shared" si="287"/>
        <v>0</v>
      </c>
      <c r="AQ252" s="99">
        <f>IF($C252="","",'01. PLANILHA DE FISCALIZAÇÂO'!AV252)</f>
        <v>0</v>
      </c>
      <c r="AR252" s="98">
        <f t="shared" si="245"/>
        <v>0</v>
      </c>
      <c r="AS252" s="99">
        <f t="shared" si="293"/>
        <v>0</v>
      </c>
    </row>
    <row r="253" spans="1:45" ht="30" customHeight="1">
      <c r="A253" s="135" t="s">
        <v>3920</v>
      </c>
      <c r="B253" s="182" t="s">
        <v>4933</v>
      </c>
      <c r="C253" s="173" t="s">
        <v>4359</v>
      </c>
      <c r="D253" s="172" t="s">
        <v>4360</v>
      </c>
      <c r="E253" s="174" t="s">
        <v>3969</v>
      </c>
      <c r="F253" s="175">
        <v>12</v>
      </c>
      <c r="G253" s="175">
        <v>51.24</v>
      </c>
      <c r="H253" s="175">
        <v>72.19</v>
      </c>
      <c r="I253" s="176">
        <f t="shared" si="278"/>
        <v>614.88</v>
      </c>
      <c r="J253" s="210"/>
      <c r="K253" s="210"/>
      <c r="L253" s="210"/>
      <c r="M253" s="210"/>
      <c r="N253" s="210"/>
      <c r="O253" s="214">
        <f t="shared" si="474"/>
        <v>12</v>
      </c>
      <c r="P253" s="215">
        <f t="shared" si="475"/>
        <v>614.88</v>
      </c>
      <c r="Q253" s="215">
        <f t="shared" si="476"/>
        <v>866.28</v>
      </c>
      <c r="R253" s="98">
        <f t="shared" si="237"/>
        <v>0</v>
      </c>
      <c r="S253" s="99">
        <f>IF($C253="","",'01. PLANILHA DE FISCALIZAÇÂO'!L253)</f>
        <v>0</v>
      </c>
      <c r="T253" s="98">
        <f t="shared" si="279"/>
        <v>0</v>
      </c>
      <c r="U253" s="99">
        <f t="shared" si="280"/>
        <v>0</v>
      </c>
      <c r="V253" s="98">
        <f t="shared" si="281"/>
        <v>0</v>
      </c>
      <c r="W253" s="99">
        <f>IF($C253="","",'01. PLANILHA DE FISCALIZAÇÂO'!R253)</f>
        <v>0</v>
      </c>
      <c r="X253" s="98">
        <f t="shared" si="238"/>
        <v>0</v>
      </c>
      <c r="Y253" s="99">
        <f t="shared" ref="Y253" si="488">IF($D253="","",X253/$I253)</f>
        <v>0</v>
      </c>
      <c r="Z253" s="98">
        <f t="shared" si="282"/>
        <v>0</v>
      </c>
      <c r="AA253" s="99">
        <f>IF($C253="","",'01. PLANILHA DE FISCALIZAÇÂO'!X253)</f>
        <v>0</v>
      </c>
      <c r="AB253" s="98">
        <f t="shared" si="240"/>
        <v>0</v>
      </c>
      <c r="AC253" s="99">
        <f t="shared" si="473"/>
        <v>0</v>
      </c>
      <c r="AD253" s="98">
        <f t="shared" si="283"/>
        <v>0</v>
      </c>
      <c r="AE253" s="99">
        <f>IF($C253="","",'01. PLANILHA DE FISCALIZAÇÂO'!AD253)</f>
        <v>0</v>
      </c>
      <c r="AF253" s="98">
        <f t="shared" ref="AF253:AF326" si="489">IF($C253="","",SUM(AD253+AB253))</f>
        <v>0</v>
      </c>
      <c r="AG253" s="99">
        <f t="shared" si="328"/>
        <v>0</v>
      </c>
      <c r="AH253" s="98">
        <f t="shared" si="284"/>
        <v>0</v>
      </c>
      <c r="AI253" s="99">
        <f>IF($C253="","",'01. PLANILHA DE FISCALIZAÇÂO'!AJ253)</f>
        <v>0</v>
      </c>
      <c r="AJ253" s="98">
        <f t="shared" si="243"/>
        <v>0</v>
      </c>
      <c r="AK253" s="99">
        <f t="shared" si="285"/>
        <v>0</v>
      </c>
      <c r="AL253" s="98">
        <f t="shared" si="286"/>
        <v>0</v>
      </c>
      <c r="AM253" s="99">
        <f>IF($C253="","",'01. PLANILHA DE FISCALIZAÇÂO'!AP253)</f>
        <v>0</v>
      </c>
      <c r="AN253" s="98">
        <f t="shared" si="244"/>
        <v>0</v>
      </c>
      <c r="AO253" s="99">
        <f t="shared" si="329"/>
        <v>0</v>
      </c>
      <c r="AP253" s="98">
        <f t="shared" si="287"/>
        <v>0</v>
      </c>
      <c r="AQ253" s="99">
        <f>IF($C253="","",'01. PLANILHA DE FISCALIZAÇÂO'!AV253)</f>
        <v>0</v>
      </c>
      <c r="AR253" s="98">
        <f t="shared" si="245"/>
        <v>0</v>
      </c>
      <c r="AS253" s="99">
        <f t="shared" si="293"/>
        <v>0</v>
      </c>
    </row>
    <row r="254" spans="1:45" ht="30" customHeight="1">
      <c r="A254" s="135" t="s">
        <v>3920</v>
      </c>
      <c r="B254" s="182" t="s">
        <v>4934</v>
      </c>
      <c r="C254" s="173" t="s">
        <v>4361</v>
      </c>
      <c r="D254" s="172" t="s">
        <v>4362</v>
      </c>
      <c r="E254" s="174" t="s">
        <v>3969</v>
      </c>
      <c r="F254" s="175">
        <v>16</v>
      </c>
      <c r="G254" s="175">
        <v>32.380000000000003</v>
      </c>
      <c r="H254" s="175">
        <v>43.96</v>
      </c>
      <c r="I254" s="176">
        <f t="shared" si="278"/>
        <v>518.08000000000004</v>
      </c>
      <c r="J254" s="210"/>
      <c r="K254" s="210"/>
      <c r="L254" s="210"/>
      <c r="M254" s="210"/>
      <c r="N254" s="210"/>
      <c r="O254" s="214">
        <f t="shared" si="474"/>
        <v>16</v>
      </c>
      <c r="P254" s="215">
        <f t="shared" si="475"/>
        <v>518.08000000000004</v>
      </c>
      <c r="Q254" s="215">
        <f t="shared" si="476"/>
        <v>703.36</v>
      </c>
      <c r="R254" s="98">
        <f t="shared" ref="R254:R327" si="490">IF($C254="","",$I254*S254)</f>
        <v>0</v>
      </c>
      <c r="S254" s="99">
        <f>IF($C254="","",'01. PLANILHA DE FISCALIZAÇÂO'!L254)</f>
        <v>0</v>
      </c>
      <c r="T254" s="98">
        <f t="shared" si="279"/>
        <v>0</v>
      </c>
      <c r="U254" s="99">
        <f t="shared" si="280"/>
        <v>0</v>
      </c>
      <c r="V254" s="98">
        <f t="shared" si="281"/>
        <v>0</v>
      </c>
      <c r="W254" s="99">
        <f>IF($C254="","",'01. PLANILHA DE FISCALIZAÇÂO'!R254)</f>
        <v>0</v>
      </c>
      <c r="X254" s="98">
        <f t="shared" ref="X254:X327" si="491">IF($C254="","",SUM(V254+T254))</f>
        <v>0</v>
      </c>
      <c r="Y254" s="99">
        <f t="shared" ref="Y254" si="492">IF($D254="","",X254/$I254)</f>
        <v>0</v>
      </c>
      <c r="Z254" s="98">
        <f t="shared" si="282"/>
        <v>0</v>
      </c>
      <c r="AA254" s="99">
        <f>IF($C254="","",'01. PLANILHA DE FISCALIZAÇÂO'!X254)</f>
        <v>0</v>
      </c>
      <c r="AB254" s="98">
        <f t="shared" ref="AB254:AB327" si="493">IF($C254="","",SUM(Z254+X254))</f>
        <v>0</v>
      </c>
      <c r="AC254" s="99">
        <f t="shared" si="473"/>
        <v>0</v>
      </c>
      <c r="AD254" s="98">
        <f t="shared" si="283"/>
        <v>0</v>
      </c>
      <c r="AE254" s="99">
        <f>IF($C254="","",'01. PLANILHA DE FISCALIZAÇÂO'!AD254)</f>
        <v>0</v>
      </c>
      <c r="AF254" s="98">
        <f t="shared" si="489"/>
        <v>0</v>
      </c>
      <c r="AG254" s="99">
        <f t="shared" si="328"/>
        <v>0</v>
      </c>
      <c r="AH254" s="98">
        <f t="shared" si="284"/>
        <v>0</v>
      </c>
      <c r="AI254" s="99">
        <f>IF($C254="","",'01. PLANILHA DE FISCALIZAÇÂO'!AJ254)</f>
        <v>0</v>
      </c>
      <c r="AJ254" s="98">
        <f t="shared" ref="AJ254:AJ327" si="494">IF($C254="","",SUM(AH254+AF254))</f>
        <v>0</v>
      </c>
      <c r="AK254" s="99">
        <f t="shared" si="285"/>
        <v>0</v>
      </c>
      <c r="AL254" s="98">
        <f t="shared" si="286"/>
        <v>0</v>
      </c>
      <c r="AM254" s="99">
        <f>IF($C254="","",'01. PLANILHA DE FISCALIZAÇÂO'!AP254)</f>
        <v>0</v>
      </c>
      <c r="AN254" s="98">
        <f t="shared" ref="AN254:AN327" si="495">IF($C254="","",SUM(AL254+AJ254))</f>
        <v>0</v>
      </c>
      <c r="AO254" s="99">
        <f t="shared" si="329"/>
        <v>0</v>
      </c>
      <c r="AP254" s="98">
        <f t="shared" si="287"/>
        <v>0</v>
      </c>
      <c r="AQ254" s="99">
        <f>IF($C254="","",'01. PLANILHA DE FISCALIZAÇÂO'!AV254)</f>
        <v>0</v>
      </c>
      <c r="AR254" s="98">
        <f t="shared" ref="AR254:AR327" si="496">IF($C254="","",SUM(AP254+AN254))</f>
        <v>0</v>
      </c>
      <c r="AS254" s="99">
        <f t="shared" si="293"/>
        <v>0</v>
      </c>
    </row>
    <row r="255" spans="1:45" ht="30" customHeight="1">
      <c r="A255" s="135" t="s">
        <v>3920</v>
      </c>
      <c r="B255" s="182" t="s">
        <v>4935</v>
      </c>
      <c r="C255" s="173" t="s">
        <v>4363</v>
      </c>
      <c r="D255" s="172" t="s">
        <v>4364</v>
      </c>
      <c r="E255" s="174" t="s">
        <v>3969</v>
      </c>
      <c r="F255" s="175">
        <v>4</v>
      </c>
      <c r="G255" s="175">
        <v>301.89</v>
      </c>
      <c r="H255" s="175">
        <v>438.48</v>
      </c>
      <c r="I255" s="176">
        <f t="shared" ref="I255:I329" si="497">TRUNC(F255*G255,2)</f>
        <v>1207.56</v>
      </c>
      <c r="J255" s="210"/>
      <c r="K255" s="210"/>
      <c r="L255" s="210"/>
      <c r="M255" s="210"/>
      <c r="N255" s="210"/>
      <c r="O255" s="214">
        <f t="shared" si="474"/>
        <v>4</v>
      </c>
      <c r="P255" s="215">
        <f t="shared" si="475"/>
        <v>1207.56</v>
      </c>
      <c r="Q255" s="215">
        <f t="shared" si="476"/>
        <v>1753.92</v>
      </c>
      <c r="R255" s="98">
        <f t="shared" si="490"/>
        <v>0</v>
      </c>
      <c r="S255" s="99">
        <f>IF($C255="","",'01. PLANILHA DE FISCALIZAÇÂO'!L255)</f>
        <v>0</v>
      </c>
      <c r="T255" s="98">
        <f t="shared" ref="T255:T329" si="498">IF($C255="","",SUM(R255))</f>
        <v>0</v>
      </c>
      <c r="U255" s="99">
        <f t="shared" ref="U255:U329" si="499">IF($D255="","",T255/$I255)</f>
        <v>0</v>
      </c>
      <c r="V255" s="98">
        <f t="shared" ref="V255:V329" si="500">IF($C255="","",$I255*W255)</f>
        <v>0</v>
      </c>
      <c r="W255" s="99">
        <f>IF($C255="","",'01. PLANILHA DE FISCALIZAÇÂO'!R255)</f>
        <v>0</v>
      </c>
      <c r="X255" s="98">
        <f t="shared" si="491"/>
        <v>0</v>
      </c>
      <c r="Y255" s="99">
        <f t="shared" ref="Y255" si="501">IF($D255="","",X255/$I255)</f>
        <v>0</v>
      </c>
      <c r="Z255" s="98">
        <f t="shared" ref="Z255:Z329" si="502">IF($C255="","",$I255*AA255)</f>
        <v>0</v>
      </c>
      <c r="AA255" s="99">
        <f>IF($C255="","",'01. PLANILHA DE FISCALIZAÇÂO'!X255)</f>
        <v>0</v>
      </c>
      <c r="AB255" s="98">
        <f t="shared" si="493"/>
        <v>0</v>
      </c>
      <c r="AC255" s="99">
        <f t="shared" ref="AC255:AC256" si="503">IF($D255="","",AB255/$I255)</f>
        <v>0</v>
      </c>
      <c r="AD255" s="98">
        <f t="shared" ref="AD255:AD329" si="504">IF($C255="","",$I255*AE255)</f>
        <v>0</v>
      </c>
      <c r="AE255" s="99">
        <f>IF($C255="","",'01. PLANILHA DE FISCALIZAÇÂO'!AD255)</f>
        <v>0</v>
      </c>
      <c r="AF255" s="98">
        <f t="shared" si="489"/>
        <v>0</v>
      </c>
      <c r="AG255" s="99">
        <f t="shared" si="328"/>
        <v>0</v>
      </c>
      <c r="AH255" s="98">
        <f t="shared" ref="AH255:AH329" si="505">IF($C255="","",$I255*AI255)</f>
        <v>0</v>
      </c>
      <c r="AI255" s="99">
        <f>IF($C255="","",'01. PLANILHA DE FISCALIZAÇÂO'!AJ255)</f>
        <v>0</v>
      </c>
      <c r="AJ255" s="98">
        <f t="shared" si="494"/>
        <v>0</v>
      </c>
      <c r="AK255" s="99">
        <f t="shared" ref="AK255:AK329" si="506">IF($D255="","",AJ255/$I255)</f>
        <v>0</v>
      </c>
      <c r="AL255" s="98">
        <f t="shared" ref="AL255:AL329" si="507">IF($C255="","",$I255*AM255)</f>
        <v>0</v>
      </c>
      <c r="AM255" s="99">
        <f>IF($C255="","",'01. PLANILHA DE FISCALIZAÇÂO'!AP255)</f>
        <v>0</v>
      </c>
      <c r="AN255" s="98">
        <f t="shared" si="495"/>
        <v>0</v>
      </c>
      <c r="AO255" s="99">
        <f t="shared" si="329"/>
        <v>0</v>
      </c>
      <c r="AP255" s="98">
        <f t="shared" ref="AP255:AP329" si="508">IF($C255="","",$I255*AQ255)</f>
        <v>0</v>
      </c>
      <c r="AQ255" s="99">
        <f>IF($C255="","",'01. PLANILHA DE FISCALIZAÇÂO'!AV255)</f>
        <v>0</v>
      </c>
      <c r="AR255" s="98">
        <f t="shared" si="496"/>
        <v>0</v>
      </c>
      <c r="AS255" s="99">
        <f t="shared" si="293"/>
        <v>0</v>
      </c>
    </row>
    <row r="256" spans="1:45" ht="30" customHeight="1">
      <c r="A256" s="135" t="s">
        <v>3920</v>
      </c>
      <c r="B256" s="182" t="s">
        <v>4936</v>
      </c>
      <c r="C256" s="173" t="s">
        <v>4365</v>
      </c>
      <c r="D256" s="172" t="s">
        <v>4366</v>
      </c>
      <c r="E256" s="174" t="s">
        <v>3969</v>
      </c>
      <c r="F256" s="175">
        <v>4</v>
      </c>
      <c r="G256" s="175">
        <v>290.73</v>
      </c>
      <c r="H256" s="175">
        <v>421.78</v>
      </c>
      <c r="I256" s="176">
        <f t="shared" si="497"/>
        <v>1162.92</v>
      </c>
      <c r="J256" s="210"/>
      <c r="K256" s="210"/>
      <c r="L256" s="210"/>
      <c r="M256" s="210"/>
      <c r="N256" s="210"/>
      <c r="O256" s="214">
        <f t="shared" si="474"/>
        <v>4</v>
      </c>
      <c r="P256" s="215">
        <f t="shared" si="475"/>
        <v>1162.92</v>
      </c>
      <c r="Q256" s="215">
        <f t="shared" si="476"/>
        <v>1687.12</v>
      </c>
      <c r="R256" s="98">
        <f t="shared" si="490"/>
        <v>0</v>
      </c>
      <c r="S256" s="99">
        <f>IF($C256="","",'01. PLANILHA DE FISCALIZAÇÂO'!L256)</f>
        <v>0</v>
      </c>
      <c r="T256" s="98">
        <f t="shared" si="498"/>
        <v>0</v>
      </c>
      <c r="U256" s="99">
        <f t="shared" si="499"/>
        <v>0</v>
      </c>
      <c r="V256" s="98">
        <f t="shared" si="500"/>
        <v>0</v>
      </c>
      <c r="W256" s="99">
        <f>IF($C256="","",'01. PLANILHA DE FISCALIZAÇÂO'!R256)</f>
        <v>0</v>
      </c>
      <c r="X256" s="98">
        <f t="shared" si="491"/>
        <v>0</v>
      </c>
      <c r="Y256" s="99">
        <f t="shared" ref="Y256" si="509">IF($D256="","",X256/$I256)</f>
        <v>0</v>
      </c>
      <c r="Z256" s="98">
        <f t="shared" si="502"/>
        <v>0</v>
      </c>
      <c r="AA256" s="99">
        <f>IF($C256="","",'01. PLANILHA DE FISCALIZAÇÂO'!X256)</f>
        <v>0</v>
      </c>
      <c r="AB256" s="98">
        <f t="shared" si="493"/>
        <v>0</v>
      </c>
      <c r="AC256" s="99">
        <f t="shared" si="503"/>
        <v>0</v>
      </c>
      <c r="AD256" s="98">
        <f t="shared" si="504"/>
        <v>0</v>
      </c>
      <c r="AE256" s="99">
        <f>IF($C256="","",'01. PLANILHA DE FISCALIZAÇÂO'!AD256)</f>
        <v>0</v>
      </c>
      <c r="AF256" s="98">
        <f t="shared" si="489"/>
        <v>0</v>
      </c>
      <c r="AG256" s="99">
        <f t="shared" si="328"/>
        <v>0</v>
      </c>
      <c r="AH256" s="98">
        <f t="shared" si="505"/>
        <v>0</v>
      </c>
      <c r="AI256" s="99">
        <f>IF($C256="","",'01. PLANILHA DE FISCALIZAÇÂO'!AJ256)</f>
        <v>0</v>
      </c>
      <c r="AJ256" s="98">
        <f t="shared" si="494"/>
        <v>0</v>
      </c>
      <c r="AK256" s="99">
        <f t="shared" si="506"/>
        <v>0</v>
      </c>
      <c r="AL256" s="98">
        <f t="shared" si="507"/>
        <v>0</v>
      </c>
      <c r="AM256" s="99">
        <f>IF($C256="","",'01. PLANILHA DE FISCALIZAÇÂO'!AP256)</f>
        <v>0</v>
      </c>
      <c r="AN256" s="98">
        <f t="shared" si="495"/>
        <v>0</v>
      </c>
      <c r="AO256" s="99">
        <f t="shared" si="329"/>
        <v>0</v>
      </c>
      <c r="AP256" s="98">
        <f t="shared" si="508"/>
        <v>0</v>
      </c>
      <c r="AQ256" s="99">
        <f>IF($C256="","",'01. PLANILHA DE FISCALIZAÇÂO'!AV256)</f>
        <v>0</v>
      </c>
      <c r="AR256" s="98">
        <f t="shared" si="496"/>
        <v>0</v>
      </c>
      <c r="AS256" s="99">
        <f t="shared" ref="AS256:AS329" si="510">IF($C256="","",SUM(AQ256+AO256))</f>
        <v>0</v>
      </c>
    </row>
    <row r="257" spans="1:45" ht="30" customHeight="1">
      <c r="A257" s="135" t="s">
        <v>3920</v>
      </c>
      <c r="B257" s="182" t="s">
        <v>4937</v>
      </c>
      <c r="C257" s="173" t="s">
        <v>4367</v>
      </c>
      <c r="D257" s="172" t="s">
        <v>4368</v>
      </c>
      <c r="E257" s="174" t="s">
        <v>4369</v>
      </c>
      <c r="F257" s="175">
        <v>2</v>
      </c>
      <c r="G257" s="175">
        <v>310.76</v>
      </c>
      <c r="H257" s="175">
        <v>434.85</v>
      </c>
      <c r="I257" s="176">
        <f t="shared" si="497"/>
        <v>621.52</v>
      </c>
      <c r="J257" s="210"/>
      <c r="K257" s="210"/>
      <c r="L257" s="210"/>
      <c r="M257" s="210"/>
      <c r="N257" s="210"/>
      <c r="O257" s="214">
        <f t="shared" si="474"/>
        <v>2</v>
      </c>
      <c r="P257" s="215">
        <f t="shared" si="475"/>
        <v>621.52</v>
      </c>
      <c r="Q257" s="215">
        <f t="shared" si="476"/>
        <v>869.7</v>
      </c>
      <c r="R257" s="98">
        <f t="shared" si="490"/>
        <v>0</v>
      </c>
      <c r="S257" s="99">
        <f>IF($C257="","",'01. PLANILHA DE FISCALIZAÇÂO'!L257)</f>
        <v>0</v>
      </c>
      <c r="T257" s="98">
        <f t="shared" si="498"/>
        <v>0</v>
      </c>
      <c r="U257" s="99">
        <f t="shared" si="499"/>
        <v>0</v>
      </c>
      <c r="V257" s="98">
        <f t="shared" si="500"/>
        <v>0</v>
      </c>
      <c r="W257" s="99">
        <f>IF($C257="","",'01. PLANILHA DE FISCALIZAÇÂO'!R257)</f>
        <v>0</v>
      </c>
      <c r="X257" s="98">
        <f t="shared" si="491"/>
        <v>0</v>
      </c>
      <c r="Y257" s="99">
        <f>IF($D257="","",X257/$I257)</f>
        <v>0</v>
      </c>
      <c r="Z257" s="98">
        <f t="shared" si="502"/>
        <v>0</v>
      </c>
      <c r="AA257" s="99">
        <f>IF($C257="","",'01. PLANILHA DE FISCALIZAÇÂO'!X257)</f>
        <v>0</v>
      </c>
      <c r="AB257" s="98">
        <f t="shared" si="493"/>
        <v>0</v>
      </c>
      <c r="AC257" s="99">
        <f>IF($D257="","",AB257/$I257)</f>
        <v>0</v>
      </c>
      <c r="AD257" s="98">
        <f t="shared" si="504"/>
        <v>0</v>
      </c>
      <c r="AE257" s="99">
        <f>IF($C257="","",'01. PLANILHA DE FISCALIZAÇÂO'!AD257)</f>
        <v>0</v>
      </c>
      <c r="AF257" s="98">
        <f t="shared" si="489"/>
        <v>0</v>
      </c>
      <c r="AG257" s="99">
        <f t="shared" si="328"/>
        <v>0</v>
      </c>
      <c r="AH257" s="98">
        <f t="shared" si="505"/>
        <v>0</v>
      </c>
      <c r="AI257" s="99">
        <f>IF($C257="","",'01. PLANILHA DE FISCALIZAÇÂO'!AJ257)</f>
        <v>0</v>
      </c>
      <c r="AJ257" s="98">
        <f t="shared" si="494"/>
        <v>0</v>
      </c>
      <c r="AK257" s="99">
        <f t="shared" si="506"/>
        <v>0</v>
      </c>
      <c r="AL257" s="98">
        <f t="shared" si="507"/>
        <v>0</v>
      </c>
      <c r="AM257" s="99">
        <f>IF($C257="","",'01. PLANILHA DE FISCALIZAÇÂO'!AP257)</f>
        <v>0</v>
      </c>
      <c r="AN257" s="98">
        <f t="shared" si="495"/>
        <v>0</v>
      </c>
      <c r="AO257" s="99">
        <f t="shared" si="329"/>
        <v>0</v>
      </c>
      <c r="AP257" s="98">
        <f t="shared" si="508"/>
        <v>0</v>
      </c>
      <c r="AQ257" s="99">
        <f>IF($C257="","",'01. PLANILHA DE FISCALIZAÇÂO'!AV257)</f>
        <v>0</v>
      </c>
      <c r="AR257" s="98">
        <f t="shared" si="496"/>
        <v>0</v>
      </c>
      <c r="AS257" s="99">
        <f t="shared" si="510"/>
        <v>0</v>
      </c>
    </row>
    <row r="258" spans="1:45" ht="30" customHeight="1">
      <c r="A258" s="135" t="s">
        <v>3920</v>
      </c>
      <c r="B258" s="182" t="s">
        <v>4938</v>
      </c>
      <c r="C258" s="173" t="s">
        <v>4370</v>
      </c>
      <c r="D258" s="172" t="s">
        <v>4371</v>
      </c>
      <c r="E258" s="174" t="s">
        <v>3988</v>
      </c>
      <c r="F258" s="175">
        <v>2</v>
      </c>
      <c r="G258" s="175">
        <v>1127.28</v>
      </c>
      <c r="H258" s="175">
        <v>1661.34</v>
      </c>
      <c r="I258" s="176">
        <f t="shared" si="497"/>
        <v>2254.56</v>
      </c>
      <c r="J258" s="210"/>
      <c r="K258" s="210"/>
      <c r="L258" s="210"/>
      <c r="M258" s="210"/>
      <c r="N258" s="210"/>
      <c r="O258" s="214">
        <f t="shared" si="474"/>
        <v>2</v>
      </c>
      <c r="P258" s="215">
        <f t="shared" si="475"/>
        <v>2254.56</v>
      </c>
      <c r="Q258" s="215">
        <f t="shared" si="476"/>
        <v>3322.68</v>
      </c>
      <c r="R258" s="98">
        <f t="shared" si="490"/>
        <v>0</v>
      </c>
      <c r="S258" s="99">
        <f>IF($C258="","",'01. PLANILHA DE FISCALIZAÇÂO'!L258)</f>
        <v>0</v>
      </c>
      <c r="T258" s="98">
        <f t="shared" si="498"/>
        <v>0</v>
      </c>
      <c r="U258" s="99">
        <f t="shared" si="499"/>
        <v>0</v>
      </c>
      <c r="V258" s="98">
        <f t="shared" si="500"/>
        <v>0</v>
      </c>
      <c r="W258" s="99">
        <f>IF($C258="","",'01. PLANILHA DE FISCALIZAÇÂO'!R258)</f>
        <v>0</v>
      </c>
      <c r="X258" s="98">
        <f t="shared" si="491"/>
        <v>0</v>
      </c>
      <c r="Y258" s="99">
        <f t="shared" ref="Y258" si="511">IF($D258="","",X258/$I258)</f>
        <v>0</v>
      </c>
      <c r="Z258" s="98">
        <f t="shared" si="502"/>
        <v>0</v>
      </c>
      <c r="AA258" s="99">
        <f>IF($C258="","",'01. PLANILHA DE FISCALIZAÇÂO'!X258)</f>
        <v>0</v>
      </c>
      <c r="AB258" s="98">
        <f t="shared" si="493"/>
        <v>0</v>
      </c>
      <c r="AC258" s="99">
        <f t="shared" ref="AC258:AC271" si="512">IF($D258="","",AB258/$I258)</f>
        <v>0</v>
      </c>
      <c r="AD258" s="98">
        <f t="shared" si="504"/>
        <v>0</v>
      </c>
      <c r="AE258" s="99">
        <f>IF($C258="","",'01. PLANILHA DE FISCALIZAÇÂO'!AD258)</f>
        <v>0</v>
      </c>
      <c r="AF258" s="98">
        <f t="shared" si="489"/>
        <v>0</v>
      </c>
      <c r="AG258" s="99">
        <f t="shared" si="328"/>
        <v>0</v>
      </c>
      <c r="AH258" s="98">
        <f t="shared" si="505"/>
        <v>0</v>
      </c>
      <c r="AI258" s="99">
        <f>IF($C258="","",'01. PLANILHA DE FISCALIZAÇÂO'!AJ258)</f>
        <v>0</v>
      </c>
      <c r="AJ258" s="98">
        <f t="shared" si="494"/>
        <v>0</v>
      </c>
      <c r="AK258" s="99">
        <f t="shared" si="506"/>
        <v>0</v>
      </c>
      <c r="AL258" s="98">
        <f t="shared" si="507"/>
        <v>0</v>
      </c>
      <c r="AM258" s="99">
        <f>IF($C258="","",'01. PLANILHA DE FISCALIZAÇÂO'!AP258)</f>
        <v>0</v>
      </c>
      <c r="AN258" s="98">
        <f t="shared" si="495"/>
        <v>0</v>
      </c>
      <c r="AO258" s="99">
        <f t="shared" si="329"/>
        <v>0</v>
      </c>
      <c r="AP258" s="98">
        <f t="shared" si="508"/>
        <v>0</v>
      </c>
      <c r="AQ258" s="99">
        <f>IF($C258="","",'01. PLANILHA DE FISCALIZAÇÂO'!AV258)</f>
        <v>0</v>
      </c>
      <c r="AR258" s="98">
        <f t="shared" si="496"/>
        <v>0</v>
      </c>
      <c r="AS258" s="99">
        <f t="shared" si="510"/>
        <v>0</v>
      </c>
    </row>
    <row r="259" spans="1:45" ht="30" customHeight="1">
      <c r="A259" s="135" t="s">
        <v>3920</v>
      </c>
      <c r="B259" s="182" t="s">
        <v>4939</v>
      </c>
      <c r="C259" s="173" t="s">
        <v>4372</v>
      </c>
      <c r="D259" s="172" t="s">
        <v>4373</v>
      </c>
      <c r="E259" s="174" t="s">
        <v>3988</v>
      </c>
      <c r="F259" s="175">
        <v>1</v>
      </c>
      <c r="G259" s="175">
        <v>544.02</v>
      </c>
      <c r="H259" s="175">
        <v>782.56</v>
      </c>
      <c r="I259" s="176">
        <f t="shared" si="497"/>
        <v>544.02</v>
      </c>
      <c r="J259" s="210"/>
      <c r="K259" s="210"/>
      <c r="L259" s="210"/>
      <c r="M259" s="210"/>
      <c r="N259" s="210"/>
      <c r="O259" s="214">
        <f t="shared" si="474"/>
        <v>1</v>
      </c>
      <c r="P259" s="215">
        <f t="shared" si="475"/>
        <v>544.02</v>
      </c>
      <c r="Q259" s="215">
        <f t="shared" si="476"/>
        <v>782.56</v>
      </c>
      <c r="R259" s="98">
        <f t="shared" si="490"/>
        <v>0</v>
      </c>
      <c r="S259" s="99">
        <f>IF($C259="","",'01. PLANILHA DE FISCALIZAÇÂO'!L259)</f>
        <v>0</v>
      </c>
      <c r="T259" s="98">
        <f t="shared" si="498"/>
        <v>0</v>
      </c>
      <c r="U259" s="99">
        <f t="shared" si="499"/>
        <v>0</v>
      </c>
      <c r="V259" s="98">
        <f t="shared" si="500"/>
        <v>0</v>
      </c>
      <c r="W259" s="99">
        <f>IF($C259="","",'01. PLANILHA DE FISCALIZAÇÂO'!R259)</f>
        <v>0</v>
      </c>
      <c r="X259" s="98">
        <f t="shared" si="491"/>
        <v>0</v>
      </c>
      <c r="Y259" s="99">
        <f t="shared" ref="Y259" si="513">IF($D259="","",X259/$I259)</f>
        <v>0</v>
      </c>
      <c r="Z259" s="98">
        <f t="shared" si="502"/>
        <v>0</v>
      </c>
      <c r="AA259" s="99">
        <f>IF($C259="","",'01. PLANILHA DE FISCALIZAÇÂO'!X259)</f>
        <v>0</v>
      </c>
      <c r="AB259" s="98">
        <f t="shared" si="493"/>
        <v>0</v>
      </c>
      <c r="AC259" s="99">
        <f t="shared" si="512"/>
        <v>0</v>
      </c>
      <c r="AD259" s="98">
        <f t="shared" si="504"/>
        <v>0</v>
      </c>
      <c r="AE259" s="99">
        <f>IF($C259="","",'01. PLANILHA DE FISCALIZAÇÂO'!AD259)</f>
        <v>0</v>
      </c>
      <c r="AF259" s="98">
        <f t="shared" si="489"/>
        <v>0</v>
      </c>
      <c r="AG259" s="99">
        <f t="shared" si="328"/>
        <v>0</v>
      </c>
      <c r="AH259" s="98">
        <f t="shared" si="505"/>
        <v>0</v>
      </c>
      <c r="AI259" s="99">
        <f>IF($C259="","",'01. PLANILHA DE FISCALIZAÇÂO'!AJ259)</f>
        <v>0</v>
      </c>
      <c r="AJ259" s="98">
        <f t="shared" si="494"/>
        <v>0</v>
      </c>
      <c r="AK259" s="99">
        <f t="shared" si="506"/>
        <v>0</v>
      </c>
      <c r="AL259" s="98">
        <f t="shared" si="507"/>
        <v>0</v>
      </c>
      <c r="AM259" s="99">
        <f>IF($C259="","",'01. PLANILHA DE FISCALIZAÇÂO'!AP259)</f>
        <v>0</v>
      </c>
      <c r="AN259" s="98">
        <f t="shared" si="495"/>
        <v>0</v>
      </c>
      <c r="AO259" s="99">
        <f t="shared" si="329"/>
        <v>0</v>
      </c>
      <c r="AP259" s="98">
        <f t="shared" si="508"/>
        <v>0</v>
      </c>
      <c r="AQ259" s="99">
        <f>IF($C259="","",'01. PLANILHA DE FISCALIZAÇÂO'!AV259)</f>
        <v>0</v>
      </c>
      <c r="AR259" s="98">
        <f t="shared" si="496"/>
        <v>0</v>
      </c>
      <c r="AS259" s="99">
        <f t="shared" si="510"/>
        <v>0</v>
      </c>
    </row>
    <row r="260" spans="1:45" ht="30" customHeight="1">
      <c r="A260" s="135" t="s">
        <v>3920</v>
      </c>
      <c r="B260" s="182" t="s">
        <v>4940</v>
      </c>
      <c r="C260" s="173" t="s">
        <v>4374</v>
      </c>
      <c r="D260" s="172" t="s">
        <v>4375</v>
      </c>
      <c r="E260" s="174" t="s">
        <v>3940</v>
      </c>
      <c r="F260" s="175">
        <v>8.9499999999999993</v>
      </c>
      <c r="G260" s="175">
        <v>729.34</v>
      </c>
      <c r="H260" s="175">
        <v>1065.45</v>
      </c>
      <c r="I260" s="176">
        <f t="shared" si="497"/>
        <v>6527.59</v>
      </c>
      <c r="J260" s="210"/>
      <c r="K260" s="210"/>
      <c r="L260" s="210"/>
      <c r="M260" s="210"/>
      <c r="N260" s="210"/>
      <c r="O260" s="214">
        <f t="shared" si="474"/>
        <v>8.9499999999999993</v>
      </c>
      <c r="P260" s="215">
        <f t="shared" si="475"/>
        <v>6527.59</v>
      </c>
      <c r="Q260" s="215">
        <f t="shared" si="476"/>
        <v>9535.77</v>
      </c>
      <c r="R260" s="98">
        <f t="shared" si="490"/>
        <v>0</v>
      </c>
      <c r="S260" s="99">
        <f>IF($C260="","",'01. PLANILHA DE FISCALIZAÇÂO'!L260)</f>
        <v>0</v>
      </c>
      <c r="T260" s="98">
        <f t="shared" si="498"/>
        <v>0</v>
      </c>
      <c r="U260" s="99">
        <f t="shared" si="499"/>
        <v>0</v>
      </c>
      <c r="V260" s="98">
        <f t="shared" si="500"/>
        <v>0</v>
      </c>
      <c r="W260" s="99">
        <f>IF($C260="","",'01. PLANILHA DE FISCALIZAÇÂO'!R260)</f>
        <v>0</v>
      </c>
      <c r="X260" s="98">
        <f t="shared" si="491"/>
        <v>0</v>
      </c>
      <c r="Y260" s="99">
        <f t="shared" ref="Y260" si="514">IF($D260="","",X260/$I260)</f>
        <v>0</v>
      </c>
      <c r="Z260" s="98">
        <f t="shared" si="502"/>
        <v>0</v>
      </c>
      <c r="AA260" s="99">
        <f>IF($C260="","",'01. PLANILHA DE FISCALIZAÇÂO'!X260)</f>
        <v>0</v>
      </c>
      <c r="AB260" s="98">
        <f t="shared" si="493"/>
        <v>0</v>
      </c>
      <c r="AC260" s="99">
        <f t="shared" si="512"/>
        <v>0</v>
      </c>
      <c r="AD260" s="98">
        <f t="shared" si="504"/>
        <v>0</v>
      </c>
      <c r="AE260" s="99">
        <f>IF($C260="","",'01. PLANILHA DE FISCALIZAÇÂO'!AD260)</f>
        <v>0</v>
      </c>
      <c r="AF260" s="98">
        <f t="shared" si="489"/>
        <v>0</v>
      </c>
      <c r="AG260" s="99">
        <f t="shared" si="328"/>
        <v>0</v>
      </c>
      <c r="AH260" s="98">
        <f t="shared" si="505"/>
        <v>0</v>
      </c>
      <c r="AI260" s="99">
        <f>IF($C260="","",'01. PLANILHA DE FISCALIZAÇÂO'!AJ260)</f>
        <v>0</v>
      </c>
      <c r="AJ260" s="98">
        <f t="shared" si="494"/>
        <v>0</v>
      </c>
      <c r="AK260" s="99">
        <f t="shared" si="506"/>
        <v>0</v>
      </c>
      <c r="AL260" s="98">
        <f t="shared" si="507"/>
        <v>0</v>
      </c>
      <c r="AM260" s="99">
        <f>IF($C260="","",'01. PLANILHA DE FISCALIZAÇÂO'!AP260)</f>
        <v>0</v>
      </c>
      <c r="AN260" s="98">
        <f t="shared" si="495"/>
        <v>0</v>
      </c>
      <c r="AO260" s="99">
        <f t="shared" si="329"/>
        <v>0</v>
      </c>
      <c r="AP260" s="98">
        <f t="shared" si="508"/>
        <v>0</v>
      </c>
      <c r="AQ260" s="99">
        <f>IF($C260="","",'01. PLANILHA DE FISCALIZAÇÂO'!AV260)</f>
        <v>0</v>
      </c>
      <c r="AR260" s="98">
        <f t="shared" si="496"/>
        <v>0</v>
      </c>
      <c r="AS260" s="99">
        <f t="shared" si="510"/>
        <v>0</v>
      </c>
    </row>
    <row r="261" spans="1:45" ht="30" customHeight="1">
      <c r="A261" s="135" t="s">
        <v>3920</v>
      </c>
      <c r="B261" s="182" t="s">
        <v>4941</v>
      </c>
      <c r="C261" s="173" t="s">
        <v>4376</v>
      </c>
      <c r="D261" s="172" t="s">
        <v>4377</v>
      </c>
      <c r="E261" s="174" t="s">
        <v>3988</v>
      </c>
      <c r="F261" s="175">
        <v>1</v>
      </c>
      <c r="G261" s="175">
        <v>729.34</v>
      </c>
      <c r="H261" s="175">
        <v>1065.45</v>
      </c>
      <c r="I261" s="176">
        <f t="shared" si="497"/>
        <v>729.34</v>
      </c>
      <c r="J261" s="210"/>
      <c r="K261" s="210"/>
      <c r="L261" s="210"/>
      <c r="M261" s="210"/>
      <c r="N261" s="210"/>
      <c r="O261" s="214">
        <f t="shared" si="474"/>
        <v>1</v>
      </c>
      <c r="P261" s="215">
        <f t="shared" si="475"/>
        <v>729.34</v>
      </c>
      <c r="Q261" s="215">
        <f t="shared" si="476"/>
        <v>1065.45</v>
      </c>
      <c r="R261" s="98">
        <f t="shared" si="490"/>
        <v>0</v>
      </c>
      <c r="S261" s="99">
        <f>IF($C261="","",'01. PLANILHA DE FISCALIZAÇÂO'!L261)</f>
        <v>0</v>
      </c>
      <c r="T261" s="98">
        <f t="shared" si="498"/>
        <v>0</v>
      </c>
      <c r="U261" s="99">
        <f t="shared" si="499"/>
        <v>0</v>
      </c>
      <c r="V261" s="98">
        <f t="shared" si="500"/>
        <v>0</v>
      </c>
      <c r="W261" s="99">
        <f>IF($C261="","",'01. PLANILHA DE FISCALIZAÇÂO'!R261)</f>
        <v>0</v>
      </c>
      <c r="X261" s="98">
        <f t="shared" si="491"/>
        <v>0</v>
      </c>
      <c r="Y261" s="99">
        <f t="shared" ref="Y261" si="515">IF($D261="","",X261/$I261)</f>
        <v>0</v>
      </c>
      <c r="Z261" s="98">
        <f t="shared" si="502"/>
        <v>0</v>
      </c>
      <c r="AA261" s="99">
        <f>IF($C261="","",'01. PLANILHA DE FISCALIZAÇÂO'!X261)</f>
        <v>0</v>
      </c>
      <c r="AB261" s="98">
        <f t="shared" si="493"/>
        <v>0</v>
      </c>
      <c r="AC261" s="99">
        <f t="shared" si="512"/>
        <v>0</v>
      </c>
      <c r="AD261" s="98">
        <f t="shared" si="504"/>
        <v>0</v>
      </c>
      <c r="AE261" s="99">
        <f>IF($C261="","",'01. PLANILHA DE FISCALIZAÇÂO'!AD261)</f>
        <v>0</v>
      </c>
      <c r="AF261" s="98">
        <f t="shared" si="489"/>
        <v>0</v>
      </c>
      <c r="AG261" s="99">
        <f t="shared" si="328"/>
        <v>0</v>
      </c>
      <c r="AH261" s="98">
        <f t="shared" si="505"/>
        <v>0</v>
      </c>
      <c r="AI261" s="99">
        <f>IF($C261="","",'01. PLANILHA DE FISCALIZAÇÂO'!AJ261)</f>
        <v>0</v>
      </c>
      <c r="AJ261" s="98">
        <f t="shared" si="494"/>
        <v>0</v>
      </c>
      <c r="AK261" s="99">
        <f t="shared" si="506"/>
        <v>0</v>
      </c>
      <c r="AL261" s="98">
        <f t="shared" si="507"/>
        <v>0</v>
      </c>
      <c r="AM261" s="99">
        <f>IF($C261="","",'01. PLANILHA DE FISCALIZAÇÂO'!AP261)</f>
        <v>0</v>
      </c>
      <c r="AN261" s="98">
        <f t="shared" si="495"/>
        <v>0</v>
      </c>
      <c r="AO261" s="99">
        <f t="shared" si="329"/>
        <v>0</v>
      </c>
      <c r="AP261" s="98">
        <f t="shared" si="508"/>
        <v>0</v>
      </c>
      <c r="AQ261" s="99">
        <f>IF($C261="","",'01. PLANILHA DE FISCALIZAÇÂO'!AV261)</f>
        <v>0</v>
      </c>
      <c r="AR261" s="98">
        <f t="shared" si="496"/>
        <v>0</v>
      </c>
      <c r="AS261" s="99">
        <f t="shared" si="510"/>
        <v>0</v>
      </c>
    </row>
    <row r="262" spans="1:45" ht="30" customHeight="1">
      <c r="A262" s="135" t="s">
        <v>3920</v>
      </c>
      <c r="B262" s="182" t="s">
        <v>4942</v>
      </c>
      <c r="C262" s="173" t="s">
        <v>4378</v>
      </c>
      <c r="D262" s="172" t="s">
        <v>4379</v>
      </c>
      <c r="E262" s="174" t="s">
        <v>3988</v>
      </c>
      <c r="F262" s="175">
        <v>1</v>
      </c>
      <c r="G262" s="175">
        <v>838.3</v>
      </c>
      <c r="H262" s="175">
        <v>1228.6400000000001</v>
      </c>
      <c r="I262" s="176">
        <f t="shared" si="497"/>
        <v>838.3</v>
      </c>
      <c r="J262" s="210"/>
      <c r="K262" s="210"/>
      <c r="L262" s="210"/>
      <c r="M262" s="210"/>
      <c r="N262" s="210"/>
      <c r="O262" s="214">
        <f t="shared" si="474"/>
        <v>1</v>
      </c>
      <c r="P262" s="215">
        <f t="shared" si="475"/>
        <v>838.3</v>
      </c>
      <c r="Q262" s="215">
        <f t="shared" si="476"/>
        <v>1228.6400000000001</v>
      </c>
      <c r="R262" s="98">
        <f t="shared" si="490"/>
        <v>0</v>
      </c>
      <c r="S262" s="99">
        <f>IF($C262="","",'01. PLANILHA DE FISCALIZAÇÂO'!L262)</f>
        <v>0</v>
      </c>
      <c r="T262" s="98">
        <f t="shared" si="498"/>
        <v>0</v>
      </c>
      <c r="U262" s="99">
        <f t="shared" si="499"/>
        <v>0</v>
      </c>
      <c r="V262" s="98">
        <f t="shared" si="500"/>
        <v>0</v>
      </c>
      <c r="W262" s="99">
        <f>IF($C262="","",'01. PLANILHA DE FISCALIZAÇÂO'!R262)</f>
        <v>0</v>
      </c>
      <c r="X262" s="98">
        <f t="shared" si="491"/>
        <v>0</v>
      </c>
      <c r="Y262" s="99">
        <f t="shared" ref="Y262" si="516">IF($D262="","",X262/$I262)</f>
        <v>0</v>
      </c>
      <c r="Z262" s="98">
        <f t="shared" si="502"/>
        <v>0</v>
      </c>
      <c r="AA262" s="99">
        <f>IF($C262="","",'01. PLANILHA DE FISCALIZAÇÂO'!X262)</f>
        <v>0</v>
      </c>
      <c r="AB262" s="98">
        <f t="shared" si="493"/>
        <v>0</v>
      </c>
      <c r="AC262" s="99">
        <f t="shared" si="512"/>
        <v>0</v>
      </c>
      <c r="AD262" s="98">
        <f t="shared" si="504"/>
        <v>0</v>
      </c>
      <c r="AE262" s="99">
        <f>IF($C262="","",'01. PLANILHA DE FISCALIZAÇÂO'!AD262)</f>
        <v>0</v>
      </c>
      <c r="AF262" s="98">
        <f t="shared" si="489"/>
        <v>0</v>
      </c>
      <c r="AG262" s="99">
        <f t="shared" si="328"/>
        <v>0</v>
      </c>
      <c r="AH262" s="98">
        <f t="shared" si="505"/>
        <v>0</v>
      </c>
      <c r="AI262" s="99">
        <f>IF($C262="","",'01. PLANILHA DE FISCALIZAÇÂO'!AJ262)</f>
        <v>0</v>
      </c>
      <c r="AJ262" s="98">
        <f t="shared" si="494"/>
        <v>0</v>
      </c>
      <c r="AK262" s="99">
        <f t="shared" si="506"/>
        <v>0</v>
      </c>
      <c r="AL262" s="98">
        <f t="shared" si="507"/>
        <v>0</v>
      </c>
      <c r="AM262" s="99">
        <f>IF($C262="","",'01. PLANILHA DE FISCALIZAÇÂO'!AP262)</f>
        <v>0</v>
      </c>
      <c r="AN262" s="98">
        <f t="shared" si="495"/>
        <v>0</v>
      </c>
      <c r="AO262" s="99">
        <f t="shared" si="329"/>
        <v>0</v>
      </c>
      <c r="AP262" s="98">
        <f t="shared" si="508"/>
        <v>0</v>
      </c>
      <c r="AQ262" s="99">
        <f>IF($C262="","",'01. PLANILHA DE FISCALIZAÇÂO'!AV262)</f>
        <v>0</v>
      </c>
      <c r="AR262" s="98">
        <f t="shared" si="496"/>
        <v>0</v>
      </c>
      <c r="AS262" s="99">
        <f t="shared" si="510"/>
        <v>0</v>
      </c>
    </row>
    <row r="263" spans="1:45" ht="30" customHeight="1">
      <c r="A263" s="135" t="s">
        <v>3920</v>
      </c>
      <c r="B263" s="182" t="s">
        <v>4943</v>
      </c>
      <c r="C263" s="173" t="s">
        <v>4380</v>
      </c>
      <c r="D263" s="172" t="s">
        <v>4381</v>
      </c>
      <c r="E263" s="174" t="s">
        <v>3988</v>
      </c>
      <c r="F263" s="175">
        <v>1</v>
      </c>
      <c r="G263" s="175">
        <v>891.28</v>
      </c>
      <c r="H263" s="175">
        <v>1307.96</v>
      </c>
      <c r="I263" s="176">
        <f t="shared" si="497"/>
        <v>891.28</v>
      </c>
      <c r="J263" s="210"/>
      <c r="K263" s="210"/>
      <c r="L263" s="210"/>
      <c r="M263" s="210"/>
      <c r="N263" s="210"/>
      <c r="O263" s="214">
        <f t="shared" si="474"/>
        <v>1</v>
      </c>
      <c r="P263" s="215">
        <f t="shared" si="475"/>
        <v>891.28</v>
      </c>
      <c r="Q263" s="215">
        <f t="shared" si="476"/>
        <v>1307.96</v>
      </c>
      <c r="R263" s="98">
        <f t="shared" si="490"/>
        <v>0</v>
      </c>
      <c r="S263" s="99">
        <f>IF($C263="","",'01. PLANILHA DE FISCALIZAÇÂO'!L263)</f>
        <v>0</v>
      </c>
      <c r="T263" s="98">
        <f t="shared" si="498"/>
        <v>0</v>
      </c>
      <c r="U263" s="99">
        <f t="shared" si="499"/>
        <v>0</v>
      </c>
      <c r="V263" s="98">
        <f t="shared" si="500"/>
        <v>0</v>
      </c>
      <c r="W263" s="99">
        <f>IF($C263="","",'01. PLANILHA DE FISCALIZAÇÂO'!R263)</f>
        <v>0</v>
      </c>
      <c r="X263" s="98">
        <f t="shared" si="491"/>
        <v>0</v>
      </c>
      <c r="Y263" s="99">
        <f t="shared" ref="Y263" si="517">IF($D263="","",X263/$I263)</f>
        <v>0</v>
      </c>
      <c r="Z263" s="98">
        <f t="shared" si="502"/>
        <v>0</v>
      </c>
      <c r="AA263" s="99">
        <f>IF($C263="","",'01. PLANILHA DE FISCALIZAÇÂO'!X263)</f>
        <v>0</v>
      </c>
      <c r="AB263" s="98">
        <f t="shared" si="493"/>
        <v>0</v>
      </c>
      <c r="AC263" s="99">
        <f t="shared" si="512"/>
        <v>0</v>
      </c>
      <c r="AD263" s="98">
        <f t="shared" si="504"/>
        <v>0</v>
      </c>
      <c r="AE263" s="99">
        <f>IF($C263="","",'01. PLANILHA DE FISCALIZAÇÂO'!AD263)</f>
        <v>0</v>
      </c>
      <c r="AF263" s="98">
        <f t="shared" si="489"/>
        <v>0</v>
      </c>
      <c r="AG263" s="99">
        <f t="shared" si="328"/>
        <v>0</v>
      </c>
      <c r="AH263" s="98">
        <f t="shared" si="505"/>
        <v>0</v>
      </c>
      <c r="AI263" s="99">
        <f>IF($C263="","",'01. PLANILHA DE FISCALIZAÇÂO'!AJ263)</f>
        <v>0</v>
      </c>
      <c r="AJ263" s="98">
        <f t="shared" si="494"/>
        <v>0</v>
      </c>
      <c r="AK263" s="99">
        <f t="shared" si="506"/>
        <v>0</v>
      </c>
      <c r="AL263" s="98">
        <f t="shared" si="507"/>
        <v>0</v>
      </c>
      <c r="AM263" s="99">
        <f>IF($C263="","",'01. PLANILHA DE FISCALIZAÇÂO'!AP263)</f>
        <v>0</v>
      </c>
      <c r="AN263" s="98">
        <f t="shared" si="495"/>
        <v>0</v>
      </c>
      <c r="AO263" s="99">
        <f t="shared" si="329"/>
        <v>0</v>
      </c>
      <c r="AP263" s="98">
        <f t="shared" si="508"/>
        <v>0</v>
      </c>
      <c r="AQ263" s="99">
        <f>IF($C263="","",'01. PLANILHA DE FISCALIZAÇÂO'!AV263)</f>
        <v>0</v>
      </c>
      <c r="AR263" s="98">
        <f t="shared" si="496"/>
        <v>0</v>
      </c>
      <c r="AS263" s="99">
        <f t="shared" si="510"/>
        <v>0</v>
      </c>
    </row>
    <row r="264" spans="1:45" ht="30" customHeight="1">
      <c r="A264" s="135" t="s">
        <v>3920</v>
      </c>
      <c r="B264" s="182" t="s">
        <v>4944</v>
      </c>
      <c r="C264" s="173" t="s">
        <v>4382</v>
      </c>
      <c r="D264" s="172" t="s">
        <v>4383</v>
      </c>
      <c r="E264" s="174" t="s">
        <v>3988</v>
      </c>
      <c r="F264" s="175">
        <v>1</v>
      </c>
      <c r="G264" s="175">
        <v>574.09</v>
      </c>
      <c r="H264" s="175">
        <v>832.95</v>
      </c>
      <c r="I264" s="176">
        <f t="shared" si="497"/>
        <v>574.09</v>
      </c>
      <c r="J264" s="210"/>
      <c r="K264" s="210"/>
      <c r="L264" s="210"/>
      <c r="M264" s="210"/>
      <c r="N264" s="210"/>
      <c r="O264" s="214">
        <f t="shared" si="474"/>
        <v>1</v>
      </c>
      <c r="P264" s="215">
        <f t="shared" si="475"/>
        <v>574.09</v>
      </c>
      <c r="Q264" s="215">
        <f t="shared" si="476"/>
        <v>832.95</v>
      </c>
      <c r="R264" s="98">
        <f t="shared" si="490"/>
        <v>0</v>
      </c>
      <c r="S264" s="99">
        <f>IF($C264="","",'01. PLANILHA DE FISCALIZAÇÂO'!L264)</f>
        <v>0</v>
      </c>
      <c r="T264" s="98">
        <f t="shared" si="498"/>
        <v>0</v>
      </c>
      <c r="U264" s="99">
        <f t="shared" si="499"/>
        <v>0</v>
      </c>
      <c r="V264" s="98">
        <f t="shared" si="500"/>
        <v>0</v>
      </c>
      <c r="W264" s="99">
        <f>IF($C264="","",'01. PLANILHA DE FISCALIZAÇÂO'!R264)</f>
        <v>0</v>
      </c>
      <c r="X264" s="98">
        <f t="shared" si="491"/>
        <v>0</v>
      </c>
      <c r="Y264" s="99">
        <f t="shared" ref="Y264" si="518">IF($D264="","",X264/$I264)</f>
        <v>0</v>
      </c>
      <c r="Z264" s="98">
        <f t="shared" si="502"/>
        <v>0</v>
      </c>
      <c r="AA264" s="99">
        <f>IF($C264="","",'01. PLANILHA DE FISCALIZAÇÂO'!X264)</f>
        <v>0</v>
      </c>
      <c r="AB264" s="98">
        <f t="shared" si="493"/>
        <v>0</v>
      </c>
      <c r="AC264" s="99">
        <f t="shared" si="512"/>
        <v>0</v>
      </c>
      <c r="AD264" s="98">
        <f t="shared" si="504"/>
        <v>0</v>
      </c>
      <c r="AE264" s="99">
        <f>IF($C264="","",'01. PLANILHA DE FISCALIZAÇÂO'!AD264)</f>
        <v>0</v>
      </c>
      <c r="AF264" s="98">
        <f t="shared" si="489"/>
        <v>0</v>
      </c>
      <c r="AG264" s="99">
        <f t="shared" si="328"/>
        <v>0</v>
      </c>
      <c r="AH264" s="98">
        <f t="shared" si="505"/>
        <v>0</v>
      </c>
      <c r="AI264" s="99">
        <f>IF($C264="","",'01. PLANILHA DE FISCALIZAÇÂO'!AJ264)</f>
        <v>0</v>
      </c>
      <c r="AJ264" s="98">
        <f t="shared" si="494"/>
        <v>0</v>
      </c>
      <c r="AK264" s="99">
        <f t="shared" si="506"/>
        <v>0</v>
      </c>
      <c r="AL264" s="98">
        <f t="shared" si="507"/>
        <v>0</v>
      </c>
      <c r="AM264" s="99">
        <f>IF($C264="","",'01. PLANILHA DE FISCALIZAÇÂO'!AP264)</f>
        <v>0</v>
      </c>
      <c r="AN264" s="98">
        <f t="shared" si="495"/>
        <v>0</v>
      </c>
      <c r="AO264" s="99">
        <f t="shared" si="329"/>
        <v>0</v>
      </c>
      <c r="AP264" s="98">
        <f t="shared" si="508"/>
        <v>0</v>
      </c>
      <c r="AQ264" s="99">
        <f>IF($C264="","",'01. PLANILHA DE FISCALIZAÇÂO'!AV264)</f>
        <v>0</v>
      </c>
      <c r="AR264" s="98">
        <f t="shared" si="496"/>
        <v>0</v>
      </c>
      <c r="AS264" s="99">
        <f t="shared" si="510"/>
        <v>0</v>
      </c>
    </row>
    <row r="265" spans="1:45" ht="30" customHeight="1">
      <c r="A265" s="135" t="s">
        <v>3920</v>
      </c>
      <c r="B265" s="182" t="s">
        <v>4945</v>
      </c>
      <c r="C265" s="173" t="s">
        <v>4384</v>
      </c>
      <c r="D265" s="172" t="s">
        <v>4385</v>
      </c>
      <c r="E265" s="174" t="s">
        <v>3969</v>
      </c>
      <c r="F265" s="175">
        <v>13</v>
      </c>
      <c r="G265" s="175">
        <v>11.32</v>
      </c>
      <c r="H265" s="175">
        <v>14.78</v>
      </c>
      <c r="I265" s="176">
        <f t="shared" si="497"/>
        <v>147.16</v>
      </c>
      <c r="J265" s="210"/>
      <c r="K265" s="210"/>
      <c r="L265" s="210"/>
      <c r="M265" s="210"/>
      <c r="N265" s="210"/>
      <c r="O265" s="214">
        <f t="shared" si="474"/>
        <v>13</v>
      </c>
      <c r="P265" s="215">
        <f t="shared" si="475"/>
        <v>147.16</v>
      </c>
      <c r="Q265" s="215">
        <f t="shared" si="476"/>
        <v>192.14</v>
      </c>
      <c r="R265" s="98">
        <f t="shared" si="490"/>
        <v>0</v>
      </c>
      <c r="S265" s="99">
        <f>IF($C265="","",'01. PLANILHA DE FISCALIZAÇÂO'!L265)</f>
        <v>0</v>
      </c>
      <c r="T265" s="98">
        <f t="shared" si="498"/>
        <v>0</v>
      </c>
      <c r="U265" s="99">
        <f t="shared" si="499"/>
        <v>0</v>
      </c>
      <c r="V265" s="98">
        <f t="shared" si="500"/>
        <v>0</v>
      </c>
      <c r="W265" s="99">
        <f>IF($C265="","",'01. PLANILHA DE FISCALIZAÇÂO'!R265)</f>
        <v>0</v>
      </c>
      <c r="X265" s="98">
        <f t="shared" si="491"/>
        <v>0</v>
      </c>
      <c r="Y265" s="99">
        <f t="shared" ref="Y265" si="519">IF($D265="","",X265/$I265)</f>
        <v>0</v>
      </c>
      <c r="Z265" s="98">
        <f t="shared" si="502"/>
        <v>0</v>
      </c>
      <c r="AA265" s="99">
        <f>IF($C265="","",'01. PLANILHA DE FISCALIZAÇÂO'!X265)</f>
        <v>0</v>
      </c>
      <c r="AB265" s="98">
        <f t="shared" si="493"/>
        <v>0</v>
      </c>
      <c r="AC265" s="99">
        <f t="shared" si="512"/>
        <v>0</v>
      </c>
      <c r="AD265" s="98">
        <f t="shared" si="504"/>
        <v>0</v>
      </c>
      <c r="AE265" s="99">
        <f>IF($C265="","",'01. PLANILHA DE FISCALIZAÇÂO'!AD265)</f>
        <v>0</v>
      </c>
      <c r="AF265" s="98">
        <f t="shared" si="489"/>
        <v>0</v>
      </c>
      <c r="AG265" s="99">
        <f t="shared" si="328"/>
        <v>0</v>
      </c>
      <c r="AH265" s="98">
        <f t="shared" si="505"/>
        <v>0</v>
      </c>
      <c r="AI265" s="99">
        <f>IF($C265="","",'01. PLANILHA DE FISCALIZAÇÂO'!AJ265)</f>
        <v>0</v>
      </c>
      <c r="AJ265" s="98">
        <f t="shared" si="494"/>
        <v>0</v>
      </c>
      <c r="AK265" s="99">
        <f t="shared" si="506"/>
        <v>0</v>
      </c>
      <c r="AL265" s="98">
        <f t="shared" si="507"/>
        <v>0</v>
      </c>
      <c r="AM265" s="99">
        <f>IF($C265="","",'01. PLANILHA DE FISCALIZAÇÂO'!AP265)</f>
        <v>0</v>
      </c>
      <c r="AN265" s="98">
        <f t="shared" si="495"/>
        <v>0</v>
      </c>
      <c r="AO265" s="99">
        <f t="shared" si="329"/>
        <v>0</v>
      </c>
      <c r="AP265" s="98">
        <f t="shared" si="508"/>
        <v>0</v>
      </c>
      <c r="AQ265" s="99">
        <f>IF($C265="","",'01. PLANILHA DE FISCALIZAÇÂO'!AV265)</f>
        <v>0</v>
      </c>
      <c r="AR265" s="98">
        <f t="shared" si="496"/>
        <v>0</v>
      </c>
      <c r="AS265" s="99">
        <f t="shared" si="510"/>
        <v>0</v>
      </c>
    </row>
    <row r="266" spans="1:45" ht="30" customHeight="1">
      <c r="A266" s="135" t="s">
        <v>3920</v>
      </c>
      <c r="B266" s="182" t="s">
        <v>4946</v>
      </c>
      <c r="C266" s="173" t="s">
        <v>4386</v>
      </c>
      <c r="D266" s="172" t="s">
        <v>4387</v>
      </c>
      <c r="E266" s="174" t="s">
        <v>3969</v>
      </c>
      <c r="F266" s="175">
        <v>9</v>
      </c>
      <c r="G266" s="175">
        <v>97.07</v>
      </c>
      <c r="H266" s="175">
        <v>143.97999999999999</v>
      </c>
      <c r="I266" s="176">
        <f t="shared" si="497"/>
        <v>873.63</v>
      </c>
      <c r="J266" s="210"/>
      <c r="K266" s="210"/>
      <c r="L266" s="210"/>
      <c r="M266" s="210"/>
      <c r="N266" s="210"/>
      <c r="O266" s="214">
        <f t="shared" si="474"/>
        <v>9</v>
      </c>
      <c r="P266" s="215">
        <f t="shared" si="475"/>
        <v>873.63</v>
      </c>
      <c r="Q266" s="215">
        <f t="shared" si="476"/>
        <v>1295.82</v>
      </c>
      <c r="R266" s="98">
        <f t="shared" si="490"/>
        <v>0</v>
      </c>
      <c r="S266" s="99">
        <f>IF($C266="","",'01. PLANILHA DE FISCALIZAÇÂO'!L266)</f>
        <v>0</v>
      </c>
      <c r="T266" s="98">
        <f t="shared" si="498"/>
        <v>0</v>
      </c>
      <c r="U266" s="99">
        <f t="shared" si="499"/>
        <v>0</v>
      </c>
      <c r="V266" s="98">
        <f t="shared" si="500"/>
        <v>0</v>
      </c>
      <c r="W266" s="99">
        <f>IF($C266="","",'01. PLANILHA DE FISCALIZAÇÂO'!R266)</f>
        <v>0</v>
      </c>
      <c r="X266" s="98">
        <f t="shared" si="491"/>
        <v>0</v>
      </c>
      <c r="Y266" s="99">
        <f t="shared" ref="Y266" si="520">IF($D266="","",X266/$I266)</f>
        <v>0</v>
      </c>
      <c r="Z266" s="98">
        <f t="shared" si="502"/>
        <v>0</v>
      </c>
      <c r="AA266" s="99">
        <f>IF($C266="","",'01. PLANILHA DE FISCALIZAÇÂO'!X266)</f>
        <v>0</v>
      </c>
      <c r="AB266" s="98">
        <f t="shared" si="493"/>
        <v>0</v>
      </c>
      <c r="AC266" s="99">
        <f t="shared" si="512"/>
        <v>0</v>
      </c>
      <c r="AD266" s="98">
        <f t="shared" si="504"/>
        <v>0</v>
      </c>
      <c r="AE266" s="99">
        <f>IF($C266="","",'01. PLANILHA DE FISCALIZAÇÂO'!AD266)</f>
        <v>0</v>
      </c>
      <c r="AF266" s="98">
        <f t="shared" si="489"/>
        <v>0</v>
      </c>
      <c r="AG266" s="99">
        <f t="shared" si="328"/>
        <v>0</v>
      </c>
      <c r="AH266" s="98">
        <f t="shared" si="505"/>
        <v>0</v>
      </c>
      <c r="AI266" s="99">
        <f>IF($C266="","",'01. PLANILHA DE FISCALIZAÇÂO'!AJ266)</f>
        <v>0</v>
      </c>
      <c r="AJ266" s="98">
        <f t="shared" si="494"/>
        <v>0</v>
      </c>
      <c r="AK266" s="99">
        <f t="shared" si="506"/>
        <v>0</v>
      </c>
      <c r="AL266" s="98">
        <f t="shared" si="507"/>
        <v>0</v>
      </c>
      <c r="AM266" s="99">
        <f>IF($C266="","",'01. PLANILHA DE FISCALIZAÇÂO'!AP266)</f>
        <v>0</v>
      </c>
      <c r="AN266" s="98">
        <f t="shared" si="495"/>
        <v>0</v>
      </c>
      <c r="AO266" s="99">
        <f t="shared" si="329"/>
        <v>0</v>
      </c>
      <c r="AP266" s="98">
        <f t="shared" si="508"/>
        <v>0</v>
      </c>
      <c r="AQ266" s="99">
        <f>IF($C266="","",'01. PLANILHA DE FISCALIZAÇÂO'!AV266)</f>
        <v>0</v>
      </c>
      <c r="AR266" s="98">
        <f t="shared" si="496"/>
        <v>0</v>
      </c>
      <c r="AS266" s="99">
        <f t="shared" si="510"/>
        <v>0</v>
      </c>
    </row>
    <row r="267" spans="1:45" ht="30" customHeight="1">
      <c r="A267" s="135" t="s">
        <v>3920</v>
      </c>
      <c r="B267" s="182" t="s">
        <v>4947</v>
      </c>
      <c r="C267" s="173" t="s">
        <v>4388</v>
      </c>
      <c r="D267" s="172" t="s">
        <v>4389</v>
      </c>
      <c r="E267" s="174" t="s">
        <v>3988</v>
      </c>
      <c r="F267" s="175">
        <v>9</v>
      </c>
      <c r="G267" s="175">
        <v>177.25</v>
      </c>
      <c r="H267" s="175">
        <v>248.99</v>
      </c>
      <c r="I267" s="176">
        <f t="shared" si="497"/>
        <v>1595.25</v>
      </c>
      <c r="J267" s="210"/>
      <c r="K267" s="210"/>
      <c r="L267" s="210"/>
      <c r="M267" s="210"/>
      <c r="N267" s="210"/>
      <c r="O267" s="214">
        <f t="shared" si="474"/>
        <v>9</v>
      </c>
      <c r="P267" s="215">
        <f t="shared" si="475"/>
        <v>1595.25</v>
      </c>
      <c r="Q267" s="215">
        <f t="shared" si="476"/>
        <v>2240.91</v>
      </c>
      <c r="R267" s="98">
        <f t="shared" si="490"/>
        <v>0</v>
      </c>
      <c r="S267" s="99">
        <f>IF($C267="","",'01. PLANILHA DE FISCALIZAÇÂO'!L267)</f>
        <v>0</v>
      </c>
      <c r="T267" s="98">
        <f t="shared" si="498"/>
        <v>0</v>
      </c>
      <c r="U267" s="99">
        <f t="shared" si="499"/>
        <v>0</v>
      </c>
      <c r="V267" s="98">
        <f t="shared" si="500"/>
        <v>0</v>
      </c>
      <c r="W267" s="99">
        <f>IF($C267="","",'01. PLANILHA DE FISCALIZAÇÂO'!R267)</f>
        <v>0</v>
      </c>
      <c r="X267" s="98">
        <f t="shared" si="491"/>
        <v>0</v>
      </c>
      <c r="Y267" s="99">
        <f t="shared" ref="Y267" si="521">IF($D267="","",X267/$I267)</f>
        <v>0</v>
      </c>
      <c r="Z267" s="98">
        <f t="shared" si="502"/>
        <v>0</v>
      </c>
      <c r="AA267" s="99">
        <f>IF($C267="","",'01. PLANILHA DE FISCALIZAÇÂO'!X267)</f>
        <v>0</v>
      </c>
      <c r="AB267" s="98">
        <f t="shared" si="493"/>
        <v>0</v>
      </c>
      <c r="AC267" s="99">
        <f t="shared" si="512"/>
        <v>0</v>
      </c>
      <c r="AD267" s="98">
        <f t="shared" si="504"/>
        <v>0</v>
      </c>
      <c r="AE267" s="99">
        <f>IF($C267="","",'01. PLANILHA DE FISCALIZAÇÂO'!AD267)</f>
        <v>0</v>
      </c>
      <c r="AF267" s="98">
        <f t="shared" si="489"/>
        <v>0</v>
      </c>
      <c r="AG267" s="99">
        <f t="shared" si="328"/>
        <v>0</v>
      </c>
      <c r="AH267" s="98">
        <f t="shared" si="505"/>
        <v>0</v>
      </c>
      <c r="AI267" s="99">
        <f>IF($C267="","",'01. PLANILHA DE FISCALIZAÇÂO'!AJ267)</f>
        <v>0</v>
      </c>
      <c r="AJ267" s="98">
        <f t="shared" si="494"/>
        <v>0</v>
      </c>
      <c r="AK267" s="99">
        <f t="shared" si="506"/>
        <v>0</v>
      </c>
      <c r="AL267" s="98">
        <f t="shared" si="507"/>
        <v>0</v>
      </c>
      <c r="AM267" s="99">
        <f>IF($C267="","",'01. PLANILHA DE FISCALIZAÇÂO'!AP267)</f>
        <v>0</v>
      </c>
      <c r="AN267" s="98">
        <f t="shared" si="495"/>
        <v>0</v>
      </c>
      <c r="AO267" s="99">
        <f t="shared" si="329"/>
        <v>0</v>
      </c>
      <c r="AP267" s="98">
        <f t="shared" si="508"/>
        <v>0</v>
      </c>
      <c r="AQ267" s="99">
        <f>IF($C267="","",'01. PLANILHA DE FISCALIZAÇÂO'!AV267)</f>
        <v>0</v>
      </c>
      <c r="AR267" s="98">
        <f t="shared" si="496"/>
        <v>0</v>
      </c>
      <c r="AS267" s="99">
        <f t="shared" si="510"/>
        <v>0</v>
      </c>
    </row>
    <row r="268" spans="1:45" ht="30" customHeight="1">
      <c r="A268" s="135" t="s">
        <v>3920</v>
      </c>
      <c r="B268" s="182" t="s">
        <v>4948</v>
      </c>
      <c r="C268" s="173" t="s">
        <v>4390</v>
      </c>
      <c r="D268" s="172" t="s">
        <v>4391</v>
      </c>
      <c r="E268" s="174" t="s">
        <v>3988</v>
      </c>
      <c r="F268" s="175">
        <v>5</v>
      </c>
      <c r="G268" s="175">
        <v>13.71</v>
      </c>
      <c r="H268" s="175">
        <v>19.170000000000002</v>
      </c>
      <c r="I268" s="176">
        <f t="shared" si="497"/>
        <v>68.55</v>
      </c>
      <c r="J268" s="210"/>
      <c r="K268" s="210"/>
      <c r="L268" s="210"/>
      <c r="M268" s="210"/>
      <c r="N268" s="210"/>
      <c r="O268" s="214">
        <f t="shared" si="474"/>
        <v>5</v>
      </c>
      <c r="P268" s="215">
        <f t="shared" si="475"/>
        <v>68.55</v>
      </c>
      <c r="Q268" s="215">
        <f t="shared" si="476"/>
        <v>95.85</v>
      </c>
      <c r="R268" s="98">
        <f t="shared" si="490"/>
        <v>0</v>
      </c>
      <c r="S268" s="99">
        <f>IF($C268="","",'01. PLANILHA DE FISCALIZAÇÂO'!L268)</f>
        <v>0</v>
      </c>
      <c r="T268" s="98">
        <f t="shared" si="498"/>
        <v>0</v>
      </c>
      <c r="U268" s="99">
        <f t="shared" si="499"/>
        <v>0</v>
      </c>
      <c r="V268" s="98">
        <f t="shared" si="500"/>
        <v>0</v>
      </c>
      <c r="W268" s="99">
        <f>IF($C268="","",'01. PLANILHA DE FISCALIZAÇÂO'!R268)</f>
        <v>0</v>
      </c>
      <c r="X268" s="98">
        <f t="shared" si="491"/>
        <v>0</v>
      </c>
      <c r="Y268" s="99">
        <f t="shared" ref="Y268" si="522">IF($D268="","",X268/$I268)</f>
        <v>0</v>
      </c>
      <c r="Z268" s="98">
        <f t="shared" si="502"/>
        <v>0</v>
      </c>
      <c r="AA268" s="99">
        <f>IF($C268="","",'01. PLANILHA DE FISCALIZAÇÂO'!X268)</f>
        <v>0</v>
      </c>
      <c r="AB268" s="98">
        <f t="shared" si="493"/>
        <v>0</v>
      </c>
      <c r="AC268" s="99">
        <f t="shared" si="512"/>
        <v>0</v>
      </c>
      <c r="AD268" s="98">
        <f t="shared" si="504"/>
        <v>0</v>
      </c>
      <c r="AE268" s="99">
        <f>IF($C268="","",'01. PLANILHA DE FISCALIZAÇÂO'!AD268)</f>
        <v>0</v>
      </c>
      <c r="AF268" s="98">
        <f t="shared" si="489"/>
        <v>0</v>
      </c>
      <c r="AG268" s="99">
        <f t="shared" si="328"/>
        <v>0</v>
      </c>
      <c r="AH268" s="98">
        <f t="shared" si="505"/>
        <v>0</v>
      </c>
      <c r="AI268" s="99">
        <f>IF($C268="","",'01. PLANILHA DE FISCALIZAÇÂO'!AJ268)</f>
        <v>0</v>
      </c>
      <c r="AJ268" s="98">
        <f t="shared" si="494"/>
        <v>0</v>
      </c>
      <c r="AK268" s="99">
        <f t="shared" si="506"/>
        <v>0</v>
      </c>
      <c r="AL268" s="98">
        <f t="shared" si="507"/>
        <v>0</v>
      </c>
      <c r="AM268" s="99">
        <f>IF($C268="","",'01. PLANILHA DE FISCALIZAÇÂO'!AP268)</f>
        <v>0</v>
      </c>
      <c r="AN268" s="98">
        <f t="shared" si="495"/>
        <v>0</v>
      </c>
      <c r="AO268" s="99">
        <f t="shared" si="329"/>
        <v>0</v>
      </c>
      <c r="AP268" s="98">
        <f t="shared" si="508"/>
        <v>0</v>
      </c>
      <c r="AQ268" s="99">
        <f>IF($C268="","",'01. PLANILHA DE FISCALIZAÇÂO'!AV268)</f>
        <v>0</v>
      </c>
      <c r="AR268" s="98">
        <f t="shared" si="496"/>
        <v>0</v>
      </c>
      <c r="AS268" s="99">
        <f t="shared" si="510"/>
        <v>0</v>
      </c>
    </row>
    <row r="269" spans="1:45" ht="30" customHeight="1">
      <c r="A269" s="135" t="s">
        <v>3920</v>
      </c>
      <c r="B269" s="182" t="s">
        <v>4949</v>
      </c>
      <c r="C269" s="173" t="s">
        <v>4392</v>
      </c>
      <c r="D269" s="172" t="s">
        <v>4393</v>
      </c>
      <c r="E269" s="174" t="s">
        <v>3988</v>
      </c>
      <c r="F269" s="175">
        <v>4</v>
      </c>
      <c r="G269" s="175">
        <v>539.54</v>
      </c>
      <c r="H269" s="175">
        <v>796.48</v>
      </c>
      <c r="I269" s="176">
        <f t="shared" si="497"/>
        <v>2158.16</v>
      </c>
      <c r="J269" s="210"/>
      <c r="K269" s="210"/>
      <c r="L269" s="210"/>
      <c r="M269" s="210"/>
      <c r="N269" s="210"/>
      <c r="O269" s="214">
        <f t="shared" si="474"/>
        <v>4</v>
      </c>
      <c r="P269" s="215">
        <f t="shared" si="475"/>
        <v>2158.16</v>
      </c>
      <c r="Q269" s="215">
        <f t="shared" si="476"/>
        <v>3185.92</v>
      </c>
      <c r="R269" s="98">
        <f t="shared" si="490"/>
        <v>0</v>
      </c>
      <c r="S269" s="99">
        <f>IF($C269="","",'01. PLANILHA DE FISCALIZAÇÂO'!L269)</f>
        <v>0</v>
      </c>
      <c r="T269" s="98">
        <f t="shared" si="498"/>
        <v>0</v>
      </c>
      <c r="U269" s="99">
        <f t="shared" si="499"/>
        <v>0</v>
      </c>
      <c r="V269" s="98">
        <f t="shared" si="500"/>
        <v>0</v>
      </c>
      <c r="W269" s="99">
        <f>IF($C269="","",'01. PLANILHA DE FISCALIZAÇÂO'!R269)</f>
        <v>0</v>
      </c>
      <c r="X269" s="98">
        <f t="shared" si="491"/>
        <v>0</v>
      </c>
      <c r="Y269" s="99">
        <f t="shared" ref="Y269" si="523">IF($D269="","",X269/$I269)</f>
        <v>0</v>
      </c>
      <c r="Z269" s="98">
        <f t="shared" si="502"/>
        <v>0</v>
      </c>
      <c r="AA269" s="99">
        <f>IF($C269="","",'01. PLANILHA DE FISCALIZAÇÂO'!X269)</f>
        <v>0</v>
      </c>
      <c r="AB269" s="98">
        <f t="shared" si="493"/>
        <v>0</v>
      </c>
      <c r="AC269" s="99">
        <f t="shared" si="512"/>
        <v>0</v>
      </c>
      <c r="AD269" s="98">
        <f t="shared" si="504"/>
        <v>0</v>
      </c>
      <c r="AE269" s="99">
        <f>IF($C269="","",'01. PLANILHA DE FISCALIZAÇÂO'!AD269)</f>
        <v>0</v>
      </c>
      <c r="AF269" s="98">
        <f t="shared" si="489"/>
        <v>0</v>
      </c>
      <c r="AG269" s="99">
        <f t="shared" ref="AG269:AG343" si="524">IF($D269="","",AF269/$I269)</f>
        <v>0</v>
      </c>
      <c r="AH269" s="98">
        <f t="shared" si="505"/>
        <v>0</v>
      </c>
      <c r="AI269" s="99">
        <f>IF($C269="","",'01. PLANILHA DE FISCALIZAÇÂO'!AJ269)</f>
        <v>0</v>
      </c>
      <c r="AJ269" s="98">
        <f t="shared" si="494"/>
        <v>0</v>
      </c>
      <c r="AK269" s="99">
        <f t="shared" si="506"/>
        <v>0</v>
      </c>
      <c r="AL269" s="98">
        <f t="shared" si="507"/>
        <v>0</v>
      </c>
      <c r="AM269" s="99">
        <f>IF($C269="","",'01. PLANILHA DE FISCALIZAÇÂO'!AP269)</f>
        <v>0</v>
      </c>
      <c r="AN269" s="98">
        <f t="shared" si="495"/>
        <v>0</v>
      </c>
      <c r="AO269" s="99">
        <f t="shared" ref="AO269:AO343" si="525">IF($D269="","",AN269/$I269)</f>
        <v>0</v>
      </c>
      <c r="AP269" s="98">
        <f t="shared" si="508"/>
        <v>0</v>
      </c>
      <c r="AQ269" s="99">
        <f>IF($C269="","",'01. PLANILHA DE FISCALIZAÇÂO'!AV269)</f>
        <v>0</v>
      </c>
      <c r="AR269" s="98">
        <f t="shared" si="496"/>
        <v>0</v>
      </c>
      <c r="AS269" s="99">
        <f t="shared" si="510"/>
        <v>0</v>
      </c>
    </row>
    <row r="270" spans="1:45" ht="30" customHeight="1">
      <c r="A270" s="135" t="s">
        <v>3920</v>
      </c>
      <c r="B270" s="182" t="s">
        <v>4950</v>
      </c>
      <c r="C270" s="173" t="s">
        <v>4394</v>
      </c>
      <c r="D270" s="172" t="s">
        <v>4395</v>
      </c>
      <c r="E270" s="174" t="s">
        <v>3969</v>
      </c>
      <c r="F270" s="175">
        <v>4</v>
      </c>
      <c r="G270" s="175">
        <v>168.6</v>
      </c>
      <c r="H270" s="175">
        <v>250.12</v>
      </c>
      <c r="I270" s="176">
        <f t="shared" si="497"/>
        <v>674.4</v>
      </c>
      <c r="J270" s="210"/>
      <c r="K270" s="210"/>
      <c r="L270" s="210"/>
      <c r="M270" s="210"/>
      <c r="N270" s="210"/>
      <c r="O270" s="214">
        <f t="shared" si="474"/>
        <v>4</v>
      </c>
      <c r="P270" s="215">
        <f t="shared" si="475"/>
        <v>674.4</v>
      </c>
      <c r="Q270" s="215">
        <f t="shared" si="476"/>
        <v>1000.48</v>
      </c>
      <c r="R270" s="98">
        <f t="shared" si="490"/>
        <v>0</v>
      </c>
      <c r="S270" s="99">
        <f>IF($C270="","",'01. PLANILHA DE FISCALIZAÇÂO'!L270)</f>
        <v>0</v>
      </c>
      <c r="T270" s="98">
        <f t="shared" si="498"/>
        <v>0</v>
      </c>
      <c r="U270" s="99">
        <f t="shared" si="499"/>
        <v>0</v>
      </c>
      <c r="V270" s="98">
        <f t="shared" si="500"/>
        <v>0</v>
      </c>
      <c r="W270" s="99">
        <f>IF($C270="","",'01. PLANILHA DE FISCALIZAÇÂO'!R270)</f>
        <v>0</v>
      </c>
      <c r="X270" s="98">
        <f t="shared" si="491"/>
        <v>0</v>
      </c>
      <c r="Y270" s="99">
        <f t="shared" ref="Y270" si="526">IF($D270="","",X270/$I270)</f>
        <v>0</v>
      </c>
      <c r="Z270" s="98">
        <f t="shared" si="502"/>
        <v>0</v>
      </c>
      <c r="AA270" s="99">
        <f>IF($C270="","",'01. PLANILHA DE FISCALIZAÇÂO'!X270)</f>
        <v>0</v>
      </c>
      <c r="AB270" s="98">
        <f t="shared" si="493"/>
        <v>0</v>
      </c>
      <c r="AC270" s="99">
        <f t="shared" si="512"/>
        <v>0</v>
      </c>
      <c r="AD270" s="98">
        <f t="shared" si="504"/>
        <v>0</v>
      </c>
      <c r="AE270" s="99">
        <f>IF($C270="","",'01. PLANILHA DE FISCALIZAÇÂO'!AD270)</f>
        <v>0</v>
      </c>
      <c r="AF270" s="98">
        <f t="shared" si="489"/>
        <v>0</v>
      </c>
      <c r="AG270" s="99">
        <f t="shared" si="524"/>
        <v>0</v>
      </c>
      <c r="AH270" s="98">
        <f t="shared" si="505"/>
        <v>0</v>
      </c>
      <c r="AI270" s="99">
        <f>IF($C270="","",'01. PLANILHA DE FISCALIZAÇÂO'!AJ270)</f>
        <v>0</v>
      </c>
      <c r="AJ270" s="98">
        <f t="shared" si="494"/>
        <v>0</v>
      </c>
      <c r="AK270" s="99">
        <f t="shared" si="506"/>
        <v>0</v>
      </c>
      <c r="AL270" s="98">
        <f t="shared" si="507"/>
        <v>0</v>
      </c>
      <c r="AM270" s="99">
        <f>IF($C270="","",'01. PLANILHA DE FISCALIZAÇÂO'!AP270)</f>
        <v>0</v>
      </c>
      <c r="AN270" s="98">
        <f t="shared" si="495"/>
        <v>0</v>
      </c>
      <c r="AO270" s="99">
        <f t="shared" si="525"/>
        <v>0</v>
      </c>
      <c r="AP270" s="98">
        <f t="shared" si="508"/>
        <v>0</v>
      </c>
      <c r="AQ270" s="99">
        <f>IF($C270="","",'01. PLANILHA DE FISCALIZAÇÂO'!AV270)</f>
        <v>0</v>
      </c>
      <c r="AR270" s="98">
        <f t="shared" si="496"/>
        <v>0</v>
      </c>
      <c r="AS270" s="99">
        <f t="shared" si="510"/>
        <v>0</v>
      </c>
    </row>
    <row r="271" spans="1:45" ht="30" customHeight="1">
      <c r="A271" s="135" t="s">
        <v>3920</v>
      </c>
      <c r="B271" s="182" t="s">
        <v>4951</v>
      </c>
      <c r="C271" s="173" t="s">
        <v>4396</v>
      </c>
      <c r="D271" s="172" t="s">
        <v>4397</v>
      </c>
      <c r="E271" s="174" t="s">
        <v>3988</v>
      </c>
      <c r="F271" s="175">
        <v>2</v>
      </c>
      <c r="G271" s="175">
        <v>652.55999999999995</v>
      </c>
      <c r="H271" s="175">
        <v>962.2</v>
      </c>
      <c r="I271" s="176">
        <f t="shared" si="497"/>
        <v>1305.1199999999999</v>
      </c>
      <c r="J271" s="210"/>
      <c r="K271" s="210"/>
      <c r="L271" s="210"/>
      <c r="M271" s="210"/>
      <c r="N271" s="210"/>
      <c r="O271" s="214">
        <f t="shared" si="474"/>
        <v>2</v>
      </c>
      <c r="P271" s="215">
        <f t="shared" si="475"/>
        <v>1305.1199999999999</v>
      </c>
      <c r="Q271" s="215">
        <f t="shared" si="476"/>
        <v>1924.4</v>
      </c>
      <c r="R271" s="98">
        <f t="shared" si="490"/>
        <v>0</v>
      </c>
      <c r="S271" s="99">
        <f>IF($C271="","",'01. PLANILHA DE FISCALIZAÇÂO'!L271)</f>
        <v>0</v>
      </c>
      <c r="T271" s="98">
        <f t="shared" si="498"/>
        <v>0</v>
      </c>
      <c r="U271" s="99">
        <f t="shared" si="499"/>
        <v>0</v>
      </c>
      <c r="V271" s="98">
        <f t="shared" si="500"/>
        <v>0</v>
      </c>
      <c r="W271" s="99">
        <f>IF($C271="","",'01. PLANILHA DE FISCALIZAÇÂO'!R271)</f>
        <v>0</v>
      </c>
      <c r="X271" s="98">
        <f t="shared" si="491"/>
        <v>0</v>
      </c>
      <c r="Y271" s="99">
        <f t="shared" ref="Y271" si="527">IF($D271="","",X271/$I271)</f>
        <v>0</v>
      </c>
      <c r="Z271" s="98">
        <f t="shared" si="502"/>
        <v>0</v>
      </c>
      <c r="AA271" s="99">
        <f>IF($C271="","",'01. PLANILHA DE FISCALIZAÇÂO'!X271)</f>
        <v>0</v>
      </c>
      <c r="AB271" s="98">
        <f t="shared" si="493"/>
        <v>0</v>
      </c>
      <c r="AC271" s="99">
        <f t="shared" si="512"/>
        <v>0</v>
      </c>
      <c r="AD271" s="98">
        <f t="shared" si="504"/>
        <v>0</v>
      </c>
      <c r="AE271" s="99">
        <f>IF($C271="","",'01. PLANILHA DE FISCALIZAÇÂO'!AD271)</f>
        <v>0</v>
      </c>
      <c r="AF271" s="98">
        <f t="shared" si="489"/>
        <v>0</v>
      </c>
      <c r="AG271" s="99">
        <f t="shared" si="524"/>
        <v>0</v>
      </c>
      <c r="AH271" s="98">
        <f t="shared" si="505"/>
        <v>0</v>
      </c>
      <c r="AI271" s="99">
        <f>IF($C271="","",'01. PLANILHA DE FISCALIZAÇÂO'!AJ271)</f>
        <v>0</v>
      </c>
      <c r="AJ271" s="98">
        <f t="shared" si="494"/>
        <v>0</v>
      </c>
      <c r="AK271" s="99">
        <f t="shared" si="506"/>
        <v>0</v>
      </c>
      <c r="AL271" s="98">
        <f t="shared" si="507"/>
        <v>0</v>
      </c>
      <c r="AM271" s="99">
        <f>IF($C271="","",'01. PLANILHA DE FISCALIZAÇÂO'!AP271)</f>
        <v>0</v>
      </c>
      <c r="AN271" s="98">
        <f t="shared" si="495"/>
        <v>0</v>
      </c>
      <c r="AO271" s="99">
        <f t="shared" si="525"/>
        <v>0</v>
      </c>
      <c r="AP271" s="98">
        <f t="shared" si="508"/>
        <v>0</v>
      </c>
      <c r="AQ271" s="99">
        <f>IF($C271="","",'01. PLANILHA DE FISCALIZAÇÂO'!AV271)</f>
        <v>0</v>
      </c>
      <c r="AR271" s="98">
        <f t="shared" si="496"/>
        <v>0</v>
      </c>
      <c r="AS271" s="99">
        <f t="shared" si="510"/>
        <v>0</v>
      </c>
    </row>
    <row r="272" spans="1:45" ht="30" customHeight="1">
      <c r="A272" s="135" t="s">
        <v>3920</v>
      </c>
      <c r="B272" s="182" t="s">
        <v>4952</v>
      </c>
      <c r="C272" s="173" t="s">
        <v>4398</v>
      </c>
      <c r="D272" s="172" t="s">
        <v>4399</v>
      </c>
      <c r="E272" s="174" t="s">
        <v>3969</v>
      </c>
      <c r="F272" s="175">
        <v>10</v>
      </c>
      <c r="G272" s="175">
        <v>39.17</v>
      </c>
      <c r="H272" s="175">
        <v>56.45</v>
      </c>
      <c r="I272" s="176">
        <f t="shared" si="497"/>
        <v>391.7</v>
      </c>
      <c r="J272" s="210"/>
      <c r="K272" s="210"/>
      <c r="L272" s="210"/>
      <c r="M272" s="210"/>
      <c r="N272" s="210"/>
      <c r="O272" s="214">
        <f t="shared" si="474"/>
        <v>10</v>
      </c>
      <c r="P272" s="215">
        <f t="shared" si="475"/>
        <v>391.7</v>
      </c>
      <c r="Q272" s="215">
        <f t="shared" si="476"/>
        <v>564.5</v>
      </c>
      <c r="R272" s="98">
        <f t="shared" si="490"/>
        <v>0</v>
      </c>
      <c r="S272" s="99">
        <f>IF($C272="","",'01. PLANILHA DE FISCALIZAÇÂO'!L272)</f>
        <v>0</v>
      </c>
      <c r="T272" s="98">
        <f t="shared" si="498"/>
        <v>0</v>
      </c>
      <c r="U272" s="99">
        <f t="shared" si="499"/>
        <v>0</v>
      </c>
      <c r="V272" s="98">
        <f t="shared" si="500"/>
        <v>0</v>
      </c>
      <c r="W272" s="99">
        <f>IF($C272="","",'01. PLANILHA DE FISCALIZAÇÂO'!R272)</f>
        <v>0</v>
      </c>
      <c r="X272" s="98">
        <f t="shared" si="491"/>
        <v>0</v>
      </c>
      <c r="Y272" s="99">
        <f>IF($D272="","",X272/$I272)</f>
        <v>0</v>
      </c>
      <c r="Z272" s="98">
        <f t="shared" si="502"/>
        <v>0</v>
      </c>
      <c r="AA272" s="99">
        <f>IF($C272="","",'01. PLANILHA DE FISCALIZAÇÂO'!X272)</f>
        <v>0</v>
      </c>
      <c r="AB272" s="98">
        <f t="shared" si="493"/>
        <v>0</v>
      </c>
      <c r="AC272" s="99">
        <f>IF($D272="","",AB272/$I272)</f>
        <v>0</v>
      </c>
      <c r="AD272" s="98">
        <f t="shared" si="504"/>
        <v>0</v>
      </c>
      <c r="AE272" s="99">
        <f>IF($C272="","",'01. PLANILHA DE FISCALIZAÇÂO'!AD272)</f>
        <v>0</v>
      </c>
      <c r="AF272" s="98">
        <f t="shared" si="489"/>
        <v>0</v>
      </c>
      <c r="AG272" s="99">
        <f t="shared" si="524"/>
        <v>0</v>
      </c>
      <c r="AH272" s="98">
        <f t="shared" si="505"/>
        <v>0</v>
      </c>
      <c r="AI272" s="99">
        <f>IF($C272="","",'01. PLANILHA DE FISCALIZAÇÂO'!AJ272)</f>
        <v>0</v>
      </c>
      <c r="AJ272" s="98">
        <f t="shared" si="494"/>
        <v>0</v>
      </c>
      <c r="AK272" s="99">
        <f t="shared" si="506"/>
        <v>0</v>
      </c>
      <c r="AL272" s="98">
        <f t="shared" si="507"/>
        <v>0</v>
      </c>
      <c r="AM272" s="99">
        <f>IF($C272="","",'01. PLANILHA DE FISCALIZAÇÂO'!AP272)</f>
        <v>0</v>
      </c>
      <c r="AN272" s="98">
        <f t="shared" si="495"/>
        <v>0</v>
      </c>
      <c r="AO272" s="99">
        <f t="shared" si="525"/>
        <v>0</v>
      </c>
      <c r="AP272" s="98">
        <f t="shared" si="508"/>
        <v>0</v>
      </c>
      <c r="AQ272" s="99">
        <f>IF($C272="","",'01. PLANILHA DE FISCALIZAÇÂO'!AV272)</f>
        <v>0</v>
      </c>
      <c r="AR272" s="98">
        <f t="shared" si="496"/>
        <v>0</v>
      </c>
      <c r="AS272" s="99">
        <f t="shared" si="510"/>
        <v>0</v>
      </c>
    </row>
    <row r="273" spans="1:45" ht="30" customHeight="1">
      <c r="A273" s="135" t="s">
        <v>3920</v>
      </c>
      <c r="B273" s="182" t="s">
        <v>4953</v>
      </c>
      <c r="C273" s="173" t="s">
        <v>4400</v>
      </c>
      <c r="D273" s="172" t="s">
        <v>4401</v>
      </c>
      <c r="E273" s="174" t="s">
        <v>3969</v>
      </c>
      <c r="F273" s="175">
        <v>5</v>
      </c>
      <c r="G273" s="175">
        <v>50.25</v>
      </c>
      <c r="H273" s="175">
        <v>70.709999999999994</v>
      </c>
      <c r="I273" s="176">
        <f t="shared" si="497"/>
        <v>251.25</v>
      </c>
      <c r="J273" s="210"/>
      <c r="K273" s="210"/>
      <c r="L273" s="210"/>
      <c r="M273" s="210"/>
      <c r="N273" s="210"/>
      <c r="O273" s="214">
        <f t="shared" si="474"/>
        <v>5</v>
      </c>
      <c r="P273" s="215">
        <f t="shared" si="475"/>
        <v>251.25</v>
      </c>
      <c r="Q273" s="215">
        <f t="shared" si="476"/>
        <v>353.55</v>
      </c>
      <c r="R273" s="98">
        <f t="shared" si="490"/>
        <v>0</v>
      </c>
      <c r="S273" s="99">
        <f>IF($C273="","",'01. PLANILHA DE FISCALIZAÇÂO'!L273)</f>
        <v>0</v>
      </c>
      <c r="T273" s="98">
        <f t="shared" si="498"/>
        <v>0</v>
      </c>
      <c r="U273" s="99">
        <f t="shared" si="499"/>
        <v>0</v>
      </c>
      <c r="V273" s="98">
        <f t="shared" si="500"/>
        <v>0</v>
      </c>
      <c r="W273" s="99">
        <f>IF($C273="","",'01. PLANILHA DE FISCALIZAÇÂO'!R273)</f>
        <v>0</v>
      </c>
      <c r="X273" s="98">
        <f t="shared" si="491"/>
        <v>0</v>
      </c>
      <c r="Y273" s="99">
        <f t="shared" ref="Y273" si="528">IF($D273="","",X273/$I273)</f>
        <v>0</v>
      </c>
      <c r="Z273" s="98">
        <f t="shared" si="502"/>
        <v>0</v>
      </c>
      <c r="AA273" s="99">
        <f>IF($C273="","",'01. PLANILHA DE FISCALIZAÇÂO'!X273)</f>
        <v>0</v>
      </c>
      <c r="AB273" s="98">
        <f t="shared" si="493"/>
        <v>0</v>
      </c>
      <c r="AC273" s="99">
        <f t="shared" ref="AC273:AC279" si="529">IF($D273="","",AB273/$I273)</f>
        <v>0</v>
      </c>
      <c r="AD273" s="98">
        <f t="shared" si="504"/>
        <v>0</v>
      </c>
      <c r="AE273" s="99">
        <f>IF($C273="","",'01. PLANILHA DE FISCALIZAÇÂO'!AD273)</f>
        <v>0</v>
      </c>
      <c r="AF273" s="98">
        <f t="shared" si="489"/>
        <v>0</v>
      </c>
      <c r="AG273" s="99">
        <f t="shared" si="524"/>
        <v>0</v>
      </c>
      <c r="AH273" s="98">
        <f t="shared" si="505"/>
        <v>0</v>
      </c>
      <c r="AI273" s="99">
        <f>IF($C273="","",'01. PLANILHA DE FISCALIZAÇÂO'!AJ273)</f>
        <v>0</v>
      </c>
      <c r="AJ273" s="98">
        <f t="shared" si="494"/>
        <v>0</v>
      </c>
      <c r="AK273" s="99">
        <f t="shared" si="506"/>
        <v>0</v>
      </c>
      <c r="AL273" s="98">
        <f t="shared" si="507"/>
        <v>0</v>
      </c>
      <c r="AM273" s="99">
        <f>IF($C273="","",'01. PLANILHA DE FISCALIZAÇÂO'!AP273)</f>
        <v>0</v>
      </c>
      <c r="AN273" s="98">
        <f t="shared" si="495"/>
        <v>0</v>
      </c>
      <c r="AO273" s="99">
        <f t="shared" si="525"/>
        <v>0</v>
      </c>
      <c r="AP273" s="98">
        <f t="shared" si="508"/>
        <v>0</v>
      </c>
      <c r="AQ273" s="99">
        <f>IF($C273="","",'01. PLANILHA DE FISCALIZAÇÂO'!AV273)</f>
        <v>0</v>
      </c>
      <c r="AR273" s="98">
        <f t="shared" si="496"/>
        <v>0</v>
      </c>
      <c r="AS273" s="99">
        <f t="shared" si="510"/>
        <v>0</v>
      </c>
    </row>
    <row r="274" spans="1:45" ht="30" customHeight="1">
      <c r="A274" s="135" t="s">
        <v>3920</v>
      </c>
      <c r="B274" s="182" t="s">
        <v>4954</v>
      </c>
      <c r="C274" s="173" t="s">
        <v>4402</v>
      </c>
      <c r="D274" s="172" t="s">
        <v>4403</v>
      </c>
      <c r="E274" s="174" t="s">
        <v>3988</v>
      </c>
      <c r="F274" s="175">
        <v>2</v>
      </c>
      <c r="G274" s="175">
        <v>1028.68</v>
      </c>
      <c r="H274" s="175">
        <v>1525.48</v>
      </c>
      <c r="I274" s="176">
        <f t="shared" si="497"/>
        <v>2057.36</v>
      </c>
      <c r="J274" s="210"/>
      <c r="K274" s="210"/>
      <c r="L274" s="210"/>
      <c r="M274" s="210"/>
      <c r="N274" s="210"/>
      <c r="O274" s="214">
        <f t="shared" si="474"/>
        <v>2</v>
      </c>
      <c r="P274" s="215">
        <f t="shared" si="475"/>
        <v>2057.36</v>
      </c>
      <c r="Q274" s="215">
        <f t="shared" si="476"/>
        <v>3050.96</v>
      </c>
      <c r="R274" s="98">
        <f t="shared" si="490"/>
        <v>0</v>
      </c>
      <c r="S274" s="99">
        <f>IF($C274="","",'01. PLANILHA DE FISCALIZAÇÂO'!L274)</f>
        <v>0</v>
      </c>
      <c r="T274" s="98">
        <f t="shared" si="498"/>
        <v>0</v>
      </c>
      <c r="U274" s="99">
        <f t="shared" si="499"/>
        <v>0</v>
      </c>
      <c r="V274" s="98">
        <f t="shared" si="500"/>
        <v>0</v>
      </c>
      <c r="W274" s="99">
        <f>IF($C274="","",'01. PLANILHA DE FISCALIZAÇÂO'!R274)</f>
        <v>0</v>
      </c>
      <c r="X274" s="98">
        <f t="shared" si="491"/>
        <v>0</v>
      </c>
      <c r="Y274" s="99">
        <f t="shared" ref="Y274" si="530">IF($D274="","",X274/$I274)</f>
        <v>0</v>
      </c>
      <c r="Z274" s="98">
        <f t="shared" si="502"/>
        <v>0</v>
      </c>
      <c r="AA274" s="99">
        <f>IF($C274="","",'01. PLANILHA DE FISCALIZAÇÂO'!X274)</f>
        <v>0</v>
      </c>
      <c r="AB274" s="98">
        <f t="shared" si="493"/>
        <v>0</v>
      </c>
      <c r="AC274" s="99">
        <f t="shared" si="529"/>
        <v>0</v>
      </c>
      <c r="AD274" s="98">
        <f t="shared" si="504"/>
        <v>0</v>
      </c>
      <c r="AE274" s="99">
        <f>IF($C274="","",'01. PLANILHA DE FISCALIZAÇÂO'!AD274)</f>
        <v>0</v>
      </c>
      <c r="AF274" s="98">
        <f t="shared" si="489"/>
        <v>0</v>
      </c>
      <c r="AG274" s="99">
        <f t="shared" si="524"/>
        <v>0</v>
      </c>
      <c r="AH274" s="98">
        <f t="shared" si="505"/>
        <v>0</v>
      </c>
      <c r="AI274" s="99">
        <f>IF($C274="","",'01. PLANILHA DE FISCALIZAÇÂO'!AJ274)</f>
        <v>0</v>
      </c>
      <c r="AJ274" s="98">
        <f t="shared" si="494"/>
        <v>0</v>
      </c>
      <c r="AK274" s="99">
        <f t="shared" si="506"/>
        <v>0</v>
      </c>
      <c r="AL274" s="98">
        <f t="shared" si="507"/>
        <v>0</v>
      </c>
      <c r="AM274" s="99">
        <f>IF($C274="","",'01. PLANILHA DE FISCALIZAÇÂO'!AP274)</f>
        <v>0</v>
      </c>
      <c r="AN274" s="98">
        <f t="shared" si="495"/>
        <v>0</v>
      </c>
      <c r="AO274" s="99">
        <f t="shared" si="525"/>
        <v>0</v>
      </c>
      <c r="AP274" s="98">
        <f t="shared" si="508"/>
        <v>0</v>
      </c>
      <c r="AQ274" s="99">
        <f>IF($C274="","",'01. PLANILHA DE FISCALIZAÇÂO'!AV274)</f>
        <v>0</v>
      </c>
      <c r="AR274" s="98">
        <f t="shared" si="496"/>
        <v>0</v>
      </c>
      <c r="AS274" s="99">
        <f t="shared" si="510"/>
        <v>0</v>
      </c>
    </row>
    <row r="275" spans="1:45" ht="30" customHeight="1">
      <c r="A275" s="135" t="s">
        <v>3920</v>
      </c>
      <c r="B275" s="182" t="s">
        <v>4955</v>
      </c>
      <c r="C275" s="173" t="s">
        <v>4404</v>
      </c>
      <c r="D275" s="172" t="s">
        <v>4405</v>
      </c>
      <c r="E275" s="174" t="s">
        <v>3988</v>
      </c>
      <c r="F275" s="175">
        <v>1</v>
      </c>
      <c r="G275" s="175">
        <v>1874.57</v>
      </c>
      <c r="H275" s="175">
        <v>2803.07</v>
      </c>
      <c r="I275" s="176">
        <f t="shared" si="497"/>
        <v>1874.57</v>
      </c>
      <c r="J275" s="210"/>
      <c r="K275" s="210"/>
      <c r="L275" s="210"/>
      <c r="M275" s="210"/>
      <c r="N275" s="210"/>
      <c r="O275" s="214">
        <f t="shared" si="474"/>
        <v>1</v>
      </c>
      <c r="P275" s="215">
        <f t="shared" si="475"/>
        <v>1874.57</v>
      </c>
      <c r="Q275" s="215">
        <f t="shared" si="476"/>
        <v>2803.07</v>
      </c>
      <c r="R275" s="98">
        <f t="shared" si="490"/>
        <v>0</v>
      </c>
      <c r="S275" s="99">
        <f>IF($C275="","",'01. PLANILHA DE FISCALIZAÇÂO'!L275)</f>
        <v>0</v>
      </c>
      <c r="T275" s="98">
        <f t="shared" si="498"/>
        <v>0</v>
      </c>
      <c r="U275" s="99">
        <f t="shared" si="499"/>
        <v>0</v>
      </c>
      <c r="V275" s="98">
        <f t="shared" si="500"/>
        <v>0</v>
      </c>
      <c r="W275" s="99">
        <f>IF($C275="","",'01. PLANILHA DE FISCALIZAÇÂO'!R275)</f>
        <v>0</v>
      </c>
      <c r="X275" s="98">
        <f t="shared" si="491"/>
        <v>0</v>
      </c>
      <c r="Y275" s="99">
        <f t="shared" ref="Y275" si="531">IF($D275="","",X275/$I275)</f>
        <v>0</v>
      </c>
      <c r="Z275" s="98">
        <f t="shared" si="502"/>
        <v>0</v>
      </c>
      <c r="AA275" s="99">
        <f>IF($C275="","",'01. PLANILHA DE FISCALIZAÇÂO'!X275)</f>
        <v>0</v>
      </c>
      <c r="AB275" s="98">
        <f t="shared" si="493"/>
        <v>0</v>
      </c>
      <c r="AC275" s="99">
        <f t="shared" si="529"/>
        <v>0</v>
      </c>
      <c r="AD275" s="98">
        <f t="shared" si="504"/>
        <v>0</v>
      </c>
      <c r="AE275" s="99">
        <f>IF($C275="","",'01. PLANILHA DE FISCALIZAÇÂO'!AD275)</f>
        <v>0</v>
      </c>
      <c r="AF275" s="98">
        <f t="shared" si="489"/>
        <v>0</v>
      </c>
      <c r="AG275" s="99">
        <f t="shared" si="524"/>
        <v>0</v>
      </c>
      <c r="AH275" s="98">
        <f t="shared" si="505"/>
        <v>0</v>
      </c>
      <c r="AI275" s="99">
        <f>IF($C275="","",'01. PLANILHA DE FISCALIZAÇÂO'!AJ275)</f>
        <v>0</v>
      </c>
      <c r="AJ275" s="98">
        <f t="shared" si="494"/>
        <v>0</v>
      </c>
      <c r="AK275" s="99">
        <f t="shared" si="506"/>
        <v>0</v>
      </c>
      <c r="AL275" s="98">
        <f t="shared" si="507"/>
        <v>0</v>
      </c>
      <c r="AM275" s="99">
        <f>IF($C275="","",'01. PLANILHA DE FISCALIZAÇÂO'!AP275)</f>
        <v>0</v>
      </c>
      <c r="AN275" s="98">
        <f t="shared" si="495"/>
        <v>0</v>
      </c>
      <c r="AO275" s="99">
        <f t="shared" si="525"/>
        <v>0</v>
      </c>
      <c r="AP275" s="98">
        <f t="shared" si="508"/>
        <v>0</v>
      </c>
      <c r="AQ275" s="99">
        <f>IF($C275="","",'01. PLANILHA DE FISCALIZAÇÂO'!AV275)</f>
        <v>0</v>
      </c>
      <c r="AR275" s="98">
        <f t="shared" si="496"/>
        <v>0</v>
      </c>
      <c r="AS275" s="99">
        <f t="shared" si="510"/>
        <v>0</v>
      </c>
    </row>
    <row r="276" spans="1:45" ht="30" customHeight="1">
      <c r="A276" s="135" t="s">
        <v>3920</v>
      </c>
      <c r="B276" s="182" t="s">
        <v>4956</v>
      </c>
      <c r="C276" s="173" t="s">
        <v>4406</v>
      </c>
      <c r="D276" s="172" t="s">
        <v>4407</v>
      </c>
      <c r="E276" s="174" t="s">
        <v>3969</v>
      </c>
      <c r="F276" s="175">
        <v>1</v>
      </c>
      <c r="G276" s="175">
        <v>166.19</v>
      </c>
      <c r="H276" s="175">
        <v>247.22</v>
      </c>
      <c r="I276" s="176">
        <f t="shared" si="497"/>
        <v>166.19</v>
      </c>
      <c r="J276" s="210"/>
      <c r="K276" s="210"/>
      <c r="L276" s="210"/>
      <c r="M276" s="210"/>
      <c r="N276" s="210"/>
      <c r="O276" s="214">
        <f t="shared" si="474"/>
        <v>1</v>
      </c>
      <c r="P276" s="215">
        <f t="shared" si="475"/>
        <v>166.19</v>
      </c>
      <c r="Q276" s="215">
        <f t="shared" si="476"/>
        <v>247.22</v>
      </c>
      <c r="R276" s="98">
        <f t="shared" si="490"/>
        <v>0</v>
      </c>
      <c r="S276" s="99">
        <f>IF($C276="","",'01. PLANILHA DE FISCALIZAÇÂO'!L276)</f>
        <v>0</v>
      </c>
      <c r="T276" s="98">
        <f t="shared" si="498"/>
        <v>0</v>
      </c>
      <c r="U276" s="99">
        <f t="shared" si="499"/>
        <v>0</v>
      </c>
      <c r="V276" s="98">
        <f t="shared" si="500"/>
        <v>0</v>
      </c>
      <c r="W276" s="99">
        <f>IF($C276="","",'01. PLANILHA DE FISCALIZAÇÂO'!R276)</f>
        <v>0</v>
      </c>
      <c r="X276" s="98">
        <f t="shared" si="491"/>
        <v>0</v>
      </c>
      <c r="Y276" s="99">
        <f t="shared" ref="Y276" si="532">IF($D276="","",X276/$I276)</f>
        <v>0</v>
      </c>
      <c r="Z276" s="98">
        <f t="shared" si="502"/>
        <v>0</v>
      </c>
      <c r="AA276" s="99">
        <f>IF($C276="","",'01. PLANILHA DE FISCALIZAÇÂO'!X276)</f>
        <v>0</v>
      </c>
      <c r="AB276" s="98">
        <f t="shared" si="493"/>
        <v>0</v>
      </c>
      <c r="AC276" s="99">
        <f t="shared" si="529"/>
        <v>0</v>
      </c>
      <c r="AD276" s="98">
        <f t="shared" si="504"/>
        <v>0</v>
      </c>
      <c r="AE276" s="99">
        <f>IF($C276="","",'01. PLANILHA DE FISCALIZAÇÂO'!AD276)</f>
        <v>0</v>
      </c>
      <c r="AF276" s="98">
        <f t="shared" si="489"/>
        <v>0</v>
      </c>
      <c r="AG276" s="99">
        <f t="shared" si="524"/>
        <v>0</v>
      </c>
      <c r="AH276" s="98">
        <f t="shared" si="505"/>
        <v>0</v>
      </c>
      <c r="AI276" s="99">
        <f>IF($C276="","",'01. PLANILHA DE FISCALIZAÇÂO'!AJ276)</f>
        <v>0</v>
      </c>
      <c r="AJ276" s="98">
        <f t="shared" si="494"/>
        <v>0</v>
      </c>
      <c r="AK276" s="99">
        <f t="shared" si="506"/>
        <v>0</v>
      </c>
      <c r="AL276" s="98">
        <f t="shared" si="507"/>
        <v>0</v>
      </c>
      <c r="AM276" s="99">
        <f>IF($C276="","",'01. PLANILHA DE FISCALIZAÇÂO'!AP276)</f>
        <v>0</v>
      </c>
      <c r="AN276" s="98">
        <f t="shared" si="495"/>
        <v>0</v>
      </c>
      <c r="AO276" s="99">
        <f t="shared" si="525"/>
        <v>0</v>
      </c>
      <c r="AP276" s="98">
        <f t="shared" si="508"/>
        <v>0</v>
      </c>
      <c r="AQ276" s="99">
        <f>IF($C276="","",'01. PLANILHA DE FISCALIZAÇÂO'!AV276)</f>
        <v>0</v>
      </c>
      <c r="AR276" s="98">
        <f t="shared" si="496"/>
        <v>0</v>
      </c>
      <c r="AS276" s="99">
        <f t="shared" si="510"/>
        <v>0</v>
      </c>
    </row>
    <row r="277" spans="1:45" ht="30" customHeight="1">
      <c r="A277" s="135"/>
      <c r="B277" s="181" t="s">
        <v>4957</v>
      </c>
      <c r="C277" s="178" t="s">
        <v>4958</v>
      </c>
      <c r="D277" s="179"/>
      <c r="E277" s="179"/>
      <c r="F277" s="179"/>
      <c r="G277" s="179"/>
      <c r="H277" s="179"/>
      <c r="I277" s="177">
        <f>SUM(I278+I302+I321+I330)</f>
        <v>58901.439999999995</v>
      </c>
      <c r="J277" s="211"/>
      <c r="K277" s="211"/>
      <c r="L277" s="211"/>
      <c r="M277" s="211"/>
      <c r="N277" s="211"/>
      <c r="O277" s="211"/>
      <c r="P277" s="211"/>
      <c r="Q277" s="212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</row>
    <row r="278" spans="1:45" ht="30" customHeight="1">
      <c r="A278" s="135"/>
      <c r="B278" s="181" t="s">
        <v>4959</v>
      </c>
      <c r="C278" s="178" t="s">
        <v>4960</v>
      </c>
      <c r="D278" s="179"/>
      <c r="E278" s="179"/>
      <c r="F278" s="179"/>
      <c r="G278" s="179"/>
      <c r="H278" s="179"/>
      <c r="I278" s="177">
        <f>SUM(I279:I295)</f>
        <v>28246.799999999996</v>
      </c>
      <c r="J278" s="211"/>
      <c r="K278" s="211"/>
      <c r="L278" s="211"/>
      <c r="M278" s="211"/>
      <c r="N278" s="211"/>
      <c r="O278" s="211"/>
      <c r="P278" s="211"/>
      <c r="Q278" s="212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</row>
    <row r="279" spans="1:45" ht="30" customHeight="1">
      <c r="A279" s="135" t="s">
        <v>3904</v>
      </c>
      <c r="B279" s="182" t="s">
        <v>4961</v>
      </c>
      <c r="C279" s="173" t="s">
        <v>4408</v>
      </c>
      <c r="D279" s="172" t="s">
        <v>4409</v>
      </c>
      <c r="E279" s="174" t="s">
        <v>3937</v>
      </c>
      <c r="F279" s="175">
        <v>2.8</v>
      </c>
      <c r="G279" s="175">
        <v>22.4</v>
      </c>
      <c r="H279" s="175">
        <v>27.84</v>
      </c>
      <c r="I279" s="176">
        <f t="shared" si="497"/>
        <v>62.72</v>
      </c>
      <c r="J279" s="210"/>
      <c r="K279" s="210"/>
      <c r="L279" s="210"/>
      <c r="M279" s="210"/>
      <c r="N279" s="210"/>
      <c r="O279" s="214">
        <f t="shared" ref="O279:O300" si="533">IF($E279="","",SUM(F279,J279,L279))</f>
        <v>2.8</v>
      </c>
      <c r="P279" s="215">
        <f t="shared" ref="P279:P300" si="534">IF($E279="","",TRUNC($G279*O279,2))</f>
        <v>62.72</v>
      </c>
      <c r="Q279" s="215">
        <f t="shared" ref="Q279:Q300" si="535">IF($E279="","",TRUNC($H279*O279,2))</f>
        <v>77.95</v>
      </c>
      <c r="R279" s="98">
        <f t="shared" si="490"/>
        <v>0</v>
      </c>
      <c r="S279" s="99">
        <f>IF($C279="","",'01. PLANILHA DE FISCALIZAÇÂO'!L279)</f>
        <v>0</v>
      </c>
      <c r="T279" s="98">
        <f t="shared" si="498"/>
        <v>0</v>
      </c>
      <c r="U279" s="99">
        <f t="shared" si="499"/>
        <v>0</v>
      </c>
      <c r="V279" s="98">
        <f t="shared" si="500"/>
        <v>0</v>
      </c>
      <c r="W279" s="99">
        <f>IF($C279="","",'01. PLANILHA DE FISCALIZAÇÂO'!R279)</f>
        <v>0</v>
      </c>
      <c r="X279" s="98">
        <f t="shared" si="491"/>
        <v>0</v>
      </c>
      <c r="Y279" s="99">
        <f t="shared" ref="Y279" si="536">IF($D279="","",X279/$I279)</f>
        <v>0</v>
      </c>
      <c r="Z279" s="98">
        <f t="shared" si="502"/>
        <v>0</v>
      </c>
      <c r="AA279" s="99">
        <f>IF($C279="","",'01. PLANILHA DE FISCALIZAÇÂO'!X279)</f>
        <v>0</v>
      </c>
      <c r="AB279" s="98">
        <f t="shared" si="493"/>
        <v>0</v>
      </c>
      <c r="AC279" s="99">
        <f t="shared" si="529"/>
        <v>0</v>
      </c>
      <c r="AD279" s="98">
        <f t="shared" si="504"/>
        <v>0</v>
      </c>
      <c r="AE279" s="99">
        <f>IF($C279="","",'01. PLANILHA DE FISCALIZAÇÂO'!AD279)</f>
        <v>0</v>
      </c>
      <c r="AF279" s="98">
        <f t="shared" si="489"/>
        <v>0</v>
      </c>
      <c r="AG279" s="99">
        <f t="shared" si="524"/>
        <v>0</v>
      </c>
      <c r="AH279" s="98">
        <f t="shared" si="505"/>
        <v>0</v>
      </c>
      <c r="AI279" s="99">
        <f>IF($C279="","",'01. PLANILHA DE FISCALIZAÇÂO'!AJ279)</f>
        <v>0</v>
      </c>
      <c r="AJ279" s="98">
        <f t="shared" si="494"/>
        <v>0</v>
      </c>
      <c r="AK279" s="99">
        <f t="shared" si="506"/>
        <v>0</v>
      </c>
      <c r="AL279" s="98">
        <f t="shared" si="507"/>
        <v>0</v>
      </c>
      <c r="AM279" s="99">
        <f>IF($C279="","",'01. PLANILHA DE FISCALIZAÇÂO'!AP279)</f>
        <v>0</v>
      </c>
      <c r="AN279" s="98">
        <f t="shared" si="495"/>
        <v>0</v>
      </c>
      <c r="AO279" s="99">
        <f t="shared" si="525"/>
        <v>0</v>
      </c>
      <c r="AP279" s="98">
        <f t="shared" si="508"/>
        <v>0</v>
      </c>
      <c r="AQ279" s="99">
        <f>IF($C279="","",'01. PLANILHA DE FISCALIZAÇÂO'!AV279)</f>
        <v>0</v>
      </c>
      <c r="AR279" s="98">
        <f t="shared" si="496"/>
        <v>0</v>
      </c>
      <c r="AS279" s="99">
        <f t="shared" si="510"/>
        <v>0</v>
      </c>
    </row>
    <row r="280" spans="1:45" ht="30" customHeight="1">
      <c r="A280" s="135" t="s">
        <v>3904</v>
      </c>
      <c r="B280" s="182" t="s">
        <v>4962</v>
      </c>
      <c r="C280" s="173" t="s">
        <v>4410</v>
      </c>
      <c r="D280" s="172" t="s">
        <v>4411</v>
      </c>
      <c r="E280" s="174" t="s">
        <v>3937</v>
      </c>
      <c r="F280" s="175">
        <v>440</v>
      </c>
      <c r="G280" s="175">
        <v>7.08</v>
      </c>
      <c r="H280" s="175">
        <v>9.5</v>
      </c>
      <c r="I280" s="176">
        <f t="shared" si="497"/>
        <v>3115.2</v>
      </c>
      <c r="J280" s="210"/>
      <c r="K280" s="210"/>
      <c r="L280" s="210"/>
      <c r="M280" s="210"/>
      <c r="N280" s="210"/>
      <c r="O280" s="214">
        <f t="shared" si="533"/>
        <v>440</v>
      </c>
      <c r="P280" s="215">
        <f t="shared" si="534"/>
        <v>3115.2</v>
      </c>
      <c r="Q280" s="215">
        <f t="shared" si="535"/>
        <v>4180</v>
      </c>
      <c r="R280" s="98">
        <f t="shared" si="490"/>
        <v>0</v>
      </c>
      <c r="S280" s="99">
        <f>IF($C280="","",'01. PLANILHA DE FISCALIZAÇÂO'!L280)</f>
        <v>0</v>
      </c>
      <c r="T280" s="98">
        <f t="shared" si="498"/>
        <v>0</v>
      </c>
      <c r="U280" s="99">
        <f t="shared" si="499"/>
        <v>0</v>
      </c>
      <c r="V280" s="98">
        <f t="shared" si="500"/>
        <v>0</v>
      </c>
      <c r="W280" s="99">
        <f>IF($C280="","",'01. PLANILHA DE FISCALIZAÇÂO'!R280)</f>
        <v>0</v>
      </c>
      <c r="X280" s="98">
        <f t="shared" si="491"/>
        <v>0</v>
      </c>
      <c r="Y280" s="99">
        <f>IF($D280="","",X280/$I280)</f>
        <v>0</v>
      </c>
      <c r="Z280" s="98">
        <f t="shared" si="502"/>
        <v>0</v>
      </c>
      <c r="AA280" s="99">
        <f>IF($C280="","",'01. PLANILHA DE FISCALIZAÇÂO'!X280)</f>
        <v>0</v>
      </c>
      <c r="AB280" s="98">
        <f t="shared" si="493"/>
        <v>0</v>
      </c>
      <c r="AC280" s="99">
        <f>IF($D280="","",AB280/$I280)</f>
        <v>0</v>
      </c>
      <c r="AD280" s="98">
        <f t="shared" si="504"/>
        <v>0</v>
      </c>
      <c r="AE280" s="99">
        <f>IF($C280="","",'01. PLANILHA DE FISCALIZAÇÂO'!AD280)</f>
        <v>0</v>
      </c>
      <c r="AF280" s="98">
        <f t="shared" si="489"/>
        <v>0</v>
      </c>
      <c r="AG280" s="99">
        <f t="shared" si="524"/>
        <v>0</v>
      </c>
      <c r="AH280" s="98">
        <f t="shared" si="505"/>
        <v>0</v>
      </c>
      <c r="AI280" s="99">
        <f>IF($C280="","",'01. PLANILHA DE FISCALIZAÇÂO'!AJ280)</f>
        <v>0</v>
      </c>
      <c r="AJ280" s="98">
        <f t="shared" si="494"/>
        <v>0</v>
      </c>
      <c r="AK280" s="99">
        <f t="shared" si="506"/>
        <v>0</v>
      </c>
      <c r="AL280" s="98">
        <f t="shared" si="507"/>
        <v>0</v>
      </c>
      <c r="AM280" s="99">
        <f>IF($C280="","",'01. PLANILHA DE FISCALIZAÇÂO'!AP280)</f>
        <v>0</v>
      </c>
      <c r="AN280" s="98">
        <f t="shared" si="495"/>
        <v>0</v>
      </c>
      <c r="AO280" s="99">
        <f t="shared" si="525"/>
        <v>0</v>
      </c>
      <c r="AP280" s="98">
        <f t="shared" si="508"/>
        <v>0</v>
      </c>
      <c r="AQ280" s="99">
        <f>IF($C280="","",'01. PLANILHA DE FISCALIZAÇÂO'!AV280)</f>
        <v>0</v>
      </c>
      <c r="AR280" s="98">
        <f t="shared" si="496"/>
        <v>0</v>
      </c>
      <c r="AS280" s="99">
        <f t="shared" si="510"/>
        <v>0</v>
      </c>
    </row>
    <row r="281" spans="1:45" ht="30" customHeight="1">
      <c r="A281" s="135" t="s">
        <v>3904</v>
      </c>
      <c r="B281" s="182" t="s">
        <v>4963</v>
      </c>
      <c r="C281" s="173" t="s">
        <v>4412</v>
      </c>
      <c r="D281" s="172" t="s">
        <v>4413</v>
      </c>
      <c r="E281" s="174" t="s">
        <v>3937</v>
      </c>
      <c r="F281" s="175">
        <v>513.91999999999996</v>
      </c>
      <c r="G281" s="175">
        <v>33.86</v>
      </c>
      <c r="H281" s="175">
        <v>48.72</v>
      </c>
      <c r="I281" s="176">
        <f t="shared" si="497"/>
        <v>17401.330000000002</v>
      </c>
      <c r="J281" s="210"/>
      <c r="K281" s="210"/>
      <c r="L281" s="210"/>
      <c r="M281" s="210"/>
      <c r="N281" s="210"/>
      <c r="O281" s="214">
        <f t="shared" si="533"/>
        <v>513.91999999999996</v>
      </c>
      <c r="P281" s="215">
        <f t="shared" si="534"/>
        <v>17401.330000000002</v>
      </c>
      <c r="Q281" s="215">
        <f t="shared" si="535"/>
        <v>25038.18</v>
      </c>
      <c r="R281" s="98">
        <f t="shared" si="490"/>
        <v>0</v>
      </c>
      <c r="S281" s="99">
        <f>IF($C281="","",'01. PLANILHA DE FISCALIZAÇÂO'!L281)</f>
        <v>0</v>
      </c>
      <c r="T281" s="98">
        <f t="shared" si="498"/>
        <v>0</v>
      </c>
      <c r="U281" s="99">
        <f t="shared" si="499"/>
        <v>0</v>
      </c>
      <c r="V281" s="98">
        <f t="shared" si="500"/>
        <v>0</v>
      </c>
      <c r="W281" s="99">
        <f>IF($C281="","",'01. PLANILHA DE FISCALIZAÇÂO'!R281)</f>
        <v>0</v>
      </c>
      <c r="X281" s="98">
        <f t="shared" si="491"/>
        <v>0</v>
      </c>
      <c r="Y281" s="99">
        <f t="shared" ref="Y281" si="537">IF($D281="","",X281/$I281)</f>
        <v>0</v>
      </c>
      <c r="Z281" s="98">
        <f t="shared" si="502"/>
        <v>0</v>
      </c>
      <c r="AA281" s="99">
        <f>IF($C281="","",'01. PLANILHA DE FISCALIZAÇÂO'!X281)</f>
        <v>0</v>
      </c>
      <c r="AB281" s="98">
        <f t="shared" si="493"/>
        <v>0</v>
      </c>
      <c r="AC281" s="99">
        <f t="shared" ref="AC281:AC300" si="538">IF($D281="","",AB281/$I281)</f>
        <v>0</v>
      </c>
      <c r="AD281" s="98">
        <f t="shared" si="504"/>
        <v>0</v>
      </c>
      <c r="AE281" s="99">
        <f>IF($C281="","",'01. PLANILHA DE FISCALIZAÇÂO'!AD281)</f>
        <v>0</v>
      </c>
      <c r="AF281" s="98">
        <f t="shared" si="489"/>
        <v>0</v>
      </c>
      <c r="AG281" s="99">
        <f t="shared" si="524"/>
        <v>0</v>
      </c>
      <c r="AH281" s="98">
        <f t="shared" si="505"/>
        <v>0</v>
      </c>
      <c r="AI281" s="99">
        <f>IF($C281="","",'01. PLANILHA DE FISCALIZAÇÂO'!AJ281)</f>
        <v>0</v>
      </c>
      <c r="AJ281" s="98">
        <f t="shared" si="494"/>
        <v>0</v>
      </c>
      <c r="AK281" s="99">
        <f t="shared" si="506"/>
        <v>0</v>
      </c>
      <c r="AL281" s="98">
        <f t="shared" si="507"/>
        <v>0</v>
      </c>
      <c r="AM281" s="99">
        <f>IF($C281="","",'01. PLANILHA DE FISCALIZAÇÂO'!AP281)</f>
        <v>0</v>
      </c>
      <c r="AN281" s="98">
        <f t="shared" si="495"/>
        <v>0</v>
      </c>
      <c r="AO281" s="99">
        <f t="shared" si="525"/>
        <v>0</v>
      </c>
      <c r="AP281" s="98">
        <f t="shared" si="508"/>
        <v>0</v>
      </c>
      <c r="AQ281" s="99">
        <f>IF($C281="","",'01. PLANILHA DE FISCALIZAÇÂO'!AV281)</f>
        <v>0</v>
      </c>
      <c r="AR281" s="98">
        <f t="shared" si="496"/>
        <v>0</v>
      </c>
      <c r="AS281" s="99">
        <f t="shared" si="510"/>
        <v>0</v>
      </c>
    </row>
    <row r="282" spans="1:45" ht="30" customHeight="1">
      <c r="A282" s="135" t="s">
        <v>3904</v>
      </c>
      <c r="B282" s="182" t="s">
        <v>4964</v>
      </c>
      <c r="C282" s="173" t="s">
        <v>4175</v>
      </c>
      <c r="D282" s="172" t="s">
        <v>4176</v>
      </c>
      <c r="E282" s="174" t="s">
        <v>3947</v>
      </c>
      <c r="F282" s="175">
        <v>9.65</v>
      </c>
      <c r="G282" s="175">
        <v>97.37</v>
      </c>
      <c r="H282" s="175">
        <v>111.63</v>
      </c>
      <c r="I282" s="176">
        <f t="shared" si="497"/>
        <v>939.62</v>
      </c>
      <c r="J282" s="214">
        <f>IF($E282="","",IF('01. PLANILHA DE FISCALIZAÇÂO'!F282=0,"",'01. PLANILHA DE FISCALIZAÇÂO'!F282))</f>
        <v>5.51</v>
      </c>
      <c r="K282" s="215">
        <f t="shared" ref="K282" si="539">IF($E282="","",IF(J282="","",TRUNC($G282*J282,2)))</f>
        <v>536.5</v>
      </c>
      <c r="L282" s="210"/>
      <c r="M282" s="210"/>
      <c r="N282" s="238" t="s">
        <v>5205</v>
      </c>
      <c r="O282" s="214">
        <f t="shared" si="533"/>
        <v>15.16</v>
      </c>
      <c r="P282" s="215">
        <f t="shared" si="534"/>
        <v>1476.12</v>
      </c>
      <c r="Q282" s="215">
        <f t="shared" si="535"/>
        <v>1692.31</v>
      </c>
      <c r="R282" s="98">
        <f t="shared" si="490"/>
        <v>0</v>
      </c>
      <c r="S282" s="99">
        <f>IF($C282="","",'01. PLANILHA DE FISCALIZAÇÂO'!L282)</f>
        <v>0</v>
      </c>
      <c r="T282" s="98">
        <f t="shared" si="498"/>
        <v>0</v>
      </c>
      <c r="U282" s="99">
        <f t="shared" si="499"/>
        <v>0</v>
      </c>
      <c r="V282" s="98">
        <f t="shared" si="500"/>
        <v>0</v>
      </c>
      <c r="W282" s="99">
        <f>IF($C282="","",'01. PLANILHA DE FISCALIZAÇÂO'!R282)</f>
        <v>0</v>
      </c>
      <c r="X282" s="98">
        <f t="shared" si="491"/>
        <v>0</v>
      </c>
      <c r="Y282" s="99">
        <f t="shared" ref="Y282" si="540">IF($D282="","",X282/$I282)</f>
        <v>0</v>
      </c>
      <c r="Z282" s="98">
        <f t="shared" si="502"/>
        <v>0</v>
      </c>
      <c r="AA282" s="99">
        <f>IF($C282="","",'01. PLANILHA DE FISCALIZAÇÂO'!X282)</f>
        <v>0</v>
      </c>
      <c r="AB282" s="98">
        <f t="shared" si="493"/>
        <v>0</v>
      </c>
      <c r="AC282" s="99">
        <f t="shared" si="538"/>
        <v>0</v>
      </c>
      <c r="AD282" s="98">
        <f t="shared" si="504"/>
        <v>0</v>
      </c>
      <c r="AE282" s="99">
        <f>IF($C282="","",'01. PLANILHA DE FISCALIZAÇÂO'!AD282)</f>
        <v>0</v>
      </c>
      <c r="AF282" s="98">
        <f t="shared" si="489"/>
        <v>0</v>
      </c>
      <c r="AG282" s="99">
        <f t="shared" si="524"/>
        <v>0</v>
      </c>
      <c r="AH282" s="98">
        <f t="shared" si="505"/>
        <v>0</v>
      </c>
      <c r="AI282" s="99">
        <f>IF($C282="","",'01. PLANILHA DE FISCALIZAÇÂO'!AJ282)</f>
        <v>0</v>
      </c>
      <c r="AJ282" s="98">
        <f t="shared" si="494"/>
        <v>0</v>
      </c>
      <c r="AK282" s="99">
        <f t="shared" si="506"/>
        <v>0</v>
      </c>
      <c r="AL282" s="98">
        <f t="shared" si="507"/>
        <v>0</v>
      </c>
      <c r="AM282" s="99">
        <f>IF($C282="","",'01. PLANILHA DE FISCALIZAÇÂO'!AP282)</f>
        <v>0</v>
      </c>
      <c r="AN282" s="98">
        <f t="shared" si="495"/>
        <v>0</v>
      </c>
      <c r="AO282" s="99">
        <f t="shared" si="525"/>
        <v>0</v>
      </c>
      <c r="AP282" s="98">
        <f t="shared" si="508"/>
        <v>0</v>
      </c>
      <c r="AQ282" s="99">
        <f>IF($C282="","",'01. PLANILHA DE FISCALIZAÇÂO'!AV282)</f>
        <v>0</v>
      </c>
      <c r="AR282" s="98">
        <f t="shared" si="496"/>
        <v>0</v>
      </c>
      <c r="AS282" s="99">
        <f t="shared" si="510"/>
        <v>0</v>
      </c>
    </row>
    <row r="283" spans="1:45" ht="30" customHeight="1">
      <c r="A283" s="135" t="s">
        <v>3904</v>
      </c>
      <c r="B283" s="182" t="s">
        <v>4965</v>
      </c>
      <c r="C283" s="173" t="s">
        <v>4091</v>
      </c>
      <c r="D283" s="172" t="s">
        <v>4092</v>
      </c>
      <c r="E283" s="174" t="s">
        <v>3943</v>
      </c>
      <c r="F283" s="175">
        <v>0.24</v>
      </c>
      <c r="G283" s="175">
        <v>105.47</v>
      </c>
      <c r="H283" s="175">
        <v>147.38999999999999</v>
      </c>
      <c r="I283" s="176">
        <f t="shared" si="497"/>
        <v>25.31</v>
      </c>
      <c r="J283" s="210"/>
      <c r="K283" s="210"/>
      <c r="L283" s="210"/>
      <c r="M283" s="210"/>
      <c r="N283" s="210"/>
      <c r="O283" s="214">
        <f t="shared" si="533"/>
        <v>0.24</v>
      </c>
      <c r="P283" s="215">
        <f t="shared" si="534"/>
        <v>25.31</v>
      </c>
      <c r="Q283" s="215">
        <f t="shared" si="535"/>
        <v>35.369999999999997</v>
      </c>
      <c r="R283" s="98">
        <f t="shared" si="490"/>
        <v>0</v>
      </c>
      <c r="S283" s="99">
        <f>IF($C283="","",'01. PLANILHA DE FISCALIZAÇÂO'!L283)</f>
        <v>0</v>
      </c>
      <c r="T283" s="98">
        <f t="shared" si="498"/>
        <v>0</v>
      </c>
      <c r="U283" s="99">
        <f t="shared" si="499"/>
        <v>0</v>
      </c>
      <c r="V283" s="98">
        <f t="shared" si="500"/>
        <v>0</v>
      </c>
      <c r="W283" s="99">
        <f>IF($C283="","",'01. PLANILHA DE FISCALIZAÇÂO'!R283)</f>
        <v>0</v>
      </c>
      <c r="X283" s="98">
        <f t="shared" si="491"/>
        <v>0</v>
      </c>
      <c r="Y283" s="99">
        <f t="shared" ref="Y283" si="541">IF($D283="","",X283/$I283)</f>
        <v>0</v>
      </c>
      <c r="Z283" s="98">
        <f t="shared" si="502"/>
        <v>0</v>
      </c>
      <c r="AA283" s="99">
        <f>IF($C283="","",'01. PLANILHA DE FISCALIZAÇÂO'!X283)</f>
        <v>0</v>
      </c>
      <c r="AB283" s="98">
        <f t="shared" si="493"/>
        <v>0</v>
      </c>
      <c r="AC283" s="99">
        <f t="shared" si="538"/>
        <v>0</v>
      </c>
      <c r="AD283" s="98">
        <f t="shared" si="504"/>
        <v>0</v>
      </c>
      <c r="AE283" s="99">
        <f>IF($C283="","",'01. PLANILHA DE FISCALIZAÇÂO'!AD283)</f>
        <v>0</v>
      </c>
      <c r="AF283" s="98">
        <f t="shared" si="489"/>
        <v>0</v>
      </c>
      <c r="AG283" s="99">
        <f t="shared" si="524"/>
        <v>0</v>
      </c>
      <c r="AH283" s="98">
        <f t="shared" si="505"/>
        <v>0</v>
      </c>
      <c r="AI283" s="99">
        <f>IF($C283="","",'01. PLANILHA DE FISCALIZAÇÂO'!AJ283)</f>
        <v>0</v>
      </c>
      <c r="AJ283" s="98">
        <f t="shared" si="494"/>
        <v>0</v>
      </c>
      <c r="AK283" s="99">
        <f t="shared" si="506"/>
        <v>0</v>
      </c>
      <c r="AL283" s="98">
        <f t="shared" si="507"/>
        <v>0</v>
      </c>
      <c r="AM283" s="99">
        <f>IF($C283="","",'01. PLANILHA DE FISCALIZAÇÂO'!AP283)</f>
        <v>0</v>
      </c>
      <c r="AN283" s="98">
        <f t="shared" si="495"/>
        <v>0</v>
      </c>
      <c r="AO283" s="99">
        <f t="shared" si="525"/>
        <v>0</v>
      </c>
      <c r="AP283" s="98">
        <f t="shared" si="508"/>
        <v>0</v>
      </c>
      <c r="AQ283" s="99">
        <f>IF($C283="","",'01. PLANILHA DE FISCALIZAÇÂO'!AV283)</f>
        <v>0</v>
      </c>
      <c r="AR283" s="98">
        <f t="shared" si="496"/>
        <v>0</v>
      </c>
      <c r="AS283" s="99">
        <f t="shared" si="510"/>
        <v>0</v>
      </c>
    </row>
    <row r="284" spans="1:45" ht="30" customHeight="1">
      <c r="A284" s="135" t="s">
        <v>3904</v>
      </c>
      <c r="B284" s="182" t="s">
        <v>4966</v>
      </c>
      <c r="C284" s="173" t="s">
        <v>3995</v>
      </c>
      <c r="D284" s="172" t="s">
        <v>3996</v>
      </c>
      <c r="E284" s="174" t="s">
        <v>3947</v>
      </c>
      <c r="F284" s="175">
        <v>9.61</v>
      </c>
      <c r="G284" s="175">
        <v>30.9</v>
      </c>
      <c r="H284" s="175">
        <v>35.65</v>
      </c>
      <c r="I284" s="176">
        <f t="shared" si="497"/>
        <v>296.94</v>
      </c>
      <c r="J284" s="214">
        <f>IF($E284="","",IF('01. PLANILHA DE FISCALIZAÇÂO'!F284=0,"",'01. PLANILHA DE FISCALIZAÇÂO'!F284))</f>
        <v>4.6900000000000004</v>
      </c>
      <c r="K284" s="215">
        <f t="shared" ref="K284" si="542">IF($E284="","",IF(J284="","",TRUNC($G284*J284,2)))</f>
        <v>144.91999999999999</v>
      </c>
      <c r="L284" s="210"/>
      <c r="M284" s="210"/>
      <c r="N284" s="238" t="s">
        <v>5205</v>
      </c>
      <c r="O284" s="214">
        <f t="shared" si="533"/>
        <v>14.3</v>
      </c>
      <c r="P284" s="215">
        <f t="shared" si="534"/>
        <v>441.87</v>
      </c>
      <c r="Q284" s="215">
        <f t="shared" si="535"/>
        <v>509.79</v>
      </c>
      <c r="R284" s="98">
        <f t="shared" si="490"/>
        <v>0</v>
      </c>
      <c r="S284" s="99">
        <f>IF($C284="","",'01. PLANILHA DE FISCALIZAÇÂO'!L284)</f>
        <v>0</v>
      </c>
      <c r="T284" s="98">
        <f t="shared" si="498"/>
        <v>0</v>
      </c>
      <c r="U284" s="99">
        <f t="shared" si="499"/>
        <v>0</v>
      </c>
      <c r="V284" s="98">
        <f t="shared" si="500"/>
        <v>0</v>
      </c>
      <c r="W284" s="99">
        <f>IF($C284="","",'01. PLANILHA DE FISCALIZAÇÂO'!R284)</f>
        <v>0</v>
      </c>
      <c r="X284" s="98">
        <f t="shared" si="491"/>
        <v>0</v>
      </c>
      <c r="Y284" s="99">
        <f t="shared" ref="Y284" si="543">IF($D284="","",X284/$I284)</f>
        <v>0</v>
      </c>
      <c r="Z284" s="98">
        <f t="shared" si="502"/>
        <v>0</v>
      </c>
      <c r="AA284" s="99">
        <f>IF($C284="","",'01. PLANILHA DE FISCALIZAÇÂO'!X284)</f>
        <v>0</v>
      </c>
      <c r="AB284" s="98">
        <f t="shared" si="493"/>
        <v>0</v>
      </c>
      <c r="AC284" s="99">
        <f t="shared" si="538"/>
        <v>0</v>
      </c>
      <c r="AD284" s="98">
        <f t="shared" si="504"/>
        <v>0</v>
      </c>
      <c r="AE284" s="99">
        <f>IF($C284="","",'01. PLANILHA DE FISCALIZAÇÂO'!AD284)</f>
        <v>0</v>
      </c>
      <c r="AF284" s="98">
        <f t="shared" si="489"/>
        <v>0</v>
      </c>
      <c r="AG284" s="99">
        <f t="shared" si="524"/>
        <v>0</v>
      </c>
      <c r="AH284" s="98">
        <f t="shared" si="505"/>
        <v>0</v>
      </c>
      <c r="AI284" s="99">
        <f>IF($C284="","",'01. PLANILHA DE FISCALIZAÇÂO'!AJ284)</f>
        <v>0</v>
      </c>
      <c r="AJ284" s="98">
        <f t="shared" si="494"/>
        <v>0</v>
      </c>
      <c r="AK284" s="99">
        <f t="shared" si="506"/>
        <v>0</v>
      </c>
      <c r="AL284" s="98">
        <f t="shared" si="507"/>
        <v>0</v>
      </c>
      <c r="AM284" s="99">
        <f>IF($C284="","",'01. PLANILHA DE FISCALIZAÇÂO'!AP284)</f>
        <v>0</v>
      </c>
      <c r="AN284" s="98">
        <f t="shared" si="495"/>
        <v>0</v>
      </c>
      <c r="AO284" s="99">
        <f t="shared" si="525"/>
        <v>0</v>
      </c>
      <c r="AP284" s="98">
        <f t="shared" si="508"/>
        <v>0</v>
      </c>
      <c r="AQ284" s="99">
        <f>IF($C284="","",'01. PLANILHA DE FISCALIZAÇÂO'!AV284)</f>
        <v>0</v>
      </c>
      <c r="AR284" s="98">
        <f t="shared" si="496"/>
        <v>0</v>
      </c>
      <c r="AS284" s="99">
        <f t="shared" si="510"/>
        <v>0</v>
      </c>
    </row>
    <row r="285" spans="1:45" ht="30" customHeight="1">
      <c r="A285" s="135" t="s">
        <v>3904</v>
      </c>
      <c r="B285" s="182" t="s">
        <v>4967</v>
      </c>
      <c r="C285" s="173" t="s">
        <v>4414</v>
      </c>
      <c r="D285" s="172" t="s">
        <v>4415</v>
      </c>
      <c r="E285" s="174" t="s">
        <v>3937</v>
      </c>
      <c r="F285" s="175">
        <v>513.91999999999996</v>
      </c>
      <c r="G285" s="175">
        <v>1.77</v>
      </c>
      <c r="H285" s="175">
        <v>1.99</v>
      </c>
      <c r="I285" s="176">
        <f t="shared" si="497"/>
        <v>909.63</v>
      </c>
      <c r="J285" s="210"/>
      <c r="K285" s="210"/>
      <c r="L285" s="210"/>
      <c r="M285" s="210"/>
      <c r="N285" s="210"/>
      <c r="O285" s="214">
        <f t="shared" si="533"/>
        <v>513.91999999999996</v>
      </c>
      <c r="P285" s="215">
        <f t="shared" si="534"/>
        <v>909.63</v>
      </c>
      <c r="Q285" s="215">
        <f t="shared" si="535"/>
        <v>1022.7</v>
      </c>
      <c r="R285" s="98">
        <f t="shared" si="490"/>
        <v>0</v>
      </c>
      <c r="S285" s="99">
        <f>IF($C285="","",'01. PLANILHA DE FISCALIZAÇÂO'!L285)</f>
        <v>0</v>
      </c>
      <c r="T285" s="98">
        <f t="shared" si="498"/>
        <v>0</v>
      </c>
      <c r="U285" s="99">
        <f t="shared" si="499"/>
        <v>0</v>
      </c>
      <c r="V285" s="98">
        <f t="shared" si="500"/>
        <v>0</v>
      </c>
      <c r="W285" s="99">
        <f>IF($C285="","",'01. PLANILHA DE FISCALIZAÇÂO'!R285)</f>
        <v>0</v>
      </c>
      <c r="X285" s="98">
        <f t="shared" si="491"/>
        <v>0</v>
      </c>
      <c r="Y285" s="99">
        <f t="shared" ref="Y285" si="544">IF($D285="","",X285/$I285)</f>
        <v>0</v>
      </c>
      <c r="Z285" s="98">
        <f t="shared" si="502"/>
        <v>0</v>
      </c>
      <c r="AA285" s="99">
        <f>IF($C285="","",'01. PLANILHA DE FISCALIZAÇÂO'!X285)</f>
        <v>0</v>
      </c>
      <c r="AB285" s="98">
        <f t="shared" si="493"/>
        <v>0</v>
      </c>
      <c r="AC285" s="99">
        <f t="shared" si="538"/>
        <v>0</v>
      </c>
      <c r="AD285" s="98">
        <f t="shared" si="504"/>
        <v>0</v>
      </c>
      <c r="AE285" s="99">
        <f>IF($C285="","",'01. PLANILHA DE FISCALIZAÇÂO'!AD285)</f>
        <v>0</v>
      </c>
      <c r="AF285" s="98">
        <f t="shared" si="489"/>
        <v>0</v>
      </c>
      <c r="AG285" s="99">
        <f t="shared" si="524"/>
        <v>0</v>
      </c>
      <c r="AH285" s="98">
        <f t="shared" si="505"/>
        <v>0</v>
      </c>
      <c r="AI285" s="99">
        <f>IF($C285="","",'01. PLANILHA DE FISCALIZAÇÂO'!AJ285)</f>
        <v>0</v>
      </c>
      <c r="AJ285" s="98">
        <f t="shared" si="494"/>
        <v>0</v>
      </c>
      <c r="AK285" s="99">
        <f t="shared" si="506"/>
        <v>0</v>
      </c>
      <c r="AL285" s="98">
        <f t="shared" si="507"/>
        <v>0</v>
      </c>
      <c r="AM285" s="99">
        <f>IF($C285="","",'01. PLANILHA DE FISCALIZAÇÂO'!AP285)</f>
        <v>0</v>
      </c>
      <c r="AN285" s="98">
        <f t="shared" si="495"/>
        <v>0</v>
      </c>
      <c r="AO285" s="99">
        <f t="shared" si="525"/>
        <v>0</v>
      </c>
      <c r="AP285" s="98">
        <f t="shared" si="508"/>
        <v>0</v>
      </c>
      <c r="AQ285" s="99">
        <f>IF($C285="","",'01. PLANILHA DE FISCALIZAÇÂO'!AV285)</f>
        <v>0</v>
      </c>
      <c r="AR285" s="98">
        <f t="shared" si="496"/>
        <v>0</v>
      </c>
      <c r="AS285" s="99">
        <f t="shared" si="510"/>
        <v>0</v>
      </c>
    </row>
    <row r="286" spans="1:45" ht="30" customHeight="1">
      <c r="A286" s="135" t="s">
        <v>3904</v>
      </c>
      <c r="B286" s="182" t="s">
        <v>4968</v>
      </c>
      <c r="C286" s="173" t="s">
        <v>4416</v>
      </c>
      <c r="D286" s="172" t="s">
        <v>4417</v>
      </c>
      <c r="E286" s="174" t="s">
        <v>3937</v>
      </c>
      <c r="F286" s="175">
        <v>2.09</v>
      </c>
      <c r="G286" s="175">
        <v>18</v>
      </c>
      <c r="H286" s="175">
        <v>24.21</v>
      </c>
      <c r="I286" s="176">
        <f t="shared" si="497"/>
        <v>37.619999999999997</v>
      </c>
      <c r="J286" s="214" t="str">
        <f>IF($E286="","",IF('01. PLANILHA DE FISCALIZAÇÂO'!F286=0,"",'01. PLANILHA DE FISCALIZAÇÂO'!F286))</f>
        <v/>
      </c>
      <c r="K286" s="215" t="str">
        <f t="shared" ref="K286" si="545">IF($E286="","",IF(J286="","",TRUNC($G286*J286,2)))</f>
        <v/>
      </c>
      <c r="L286" s="210"/>
      <c r="M286" s="210"/>
      <c r="N286" s="238" t="s">
        <v>5205</v>
      </c>
      <c r="O286" s="214">
        <f t="shared" si="533"/>
        <v>2.09</v>
      </c>
      <c r="P286" s="215">
        <f t="shared" si="534"/>
        <v>37.619999999999997</v>
      </c>
      <c r="Q286" s="215">
        <f t="shared" si="535"/>
        <v>50.59</v>
      </c>
      <c r="R286" s="98">
        <f t="shared" si="490"/>
        <v>0</v>
      </c>
      <c r="S286" s="99">
        <f>IF($C286="","",'01. PLANILHA DE FISCALIZAÇÂO'!L286)</f>
        <v>0</v>
      </c>
      <c r="T286" s="98">
        <f t="shared" si="498"/>
        <v>0</v>
      </c>
      <c r="U286" s="99">
        <f t="shared" si="499"/>
        <v>0</v>
      </c>
      <c r="V286" s="98">
        <f t="shared" si="500"/>
        <v>0</v>
      </c>
      <c r="W286" s="99">
        <f>IF($C286="","",'01. PLANILHA DE FISCALIZAÇÂO'!R286)</f>
        <v>0</v>
      </c>
      <c r="X286" s="98">
        <f t="shared" si="491"/>
        <v>0</v>
      </c>
      <c r="Y286" s="99">
        <f t="shared" ref="Y286" si="546">IF($D286="","",X286/$I286)</f>
        <v>0</v>
      </c>
      <c r="Z286" s="98">
        <f t="shared" si="502"/>
        <v>0</v>
      </c>
      <c r="AA286" s="99">
        <f>IF($C286="","",'01. PLANILHA DE FISCALIZAÇÂO'!X286)</f>
        <v>0</v>
      </c>
      <c r="AB286" s="98">
        <f t="shared" si="493"/>
        <v>0</v>
      </c>
      <c r="AC286" s="99">
        <f t="shared" si="538"/>
        <v>0</v>
      </c>
      <c r="AD286" s="98">
        <f t="shared" si="504"/>
        <v>0</v>
      </c>
      <c r="AE286" s="99">
        <f>IF($C286="","",'01. PLANILHA DE FISCALIZAÇÂO'!AD286)</f>
        <v>0</v>
      </c>
      <c r="AF286" s="98">
        <f t="shared" si="489"/>
        <v>0</v>
      </c>
      <c r="AG286" s="99">
        <f t="shared" si="524"/>
        <v>0</v>
      </c>
      <c r="AH286" s="98">
        <f t="shared" si="505"/>
        <v>0</v>
      </c>
      <c r="AI286" s="99">
        <f>IF($C286="","",'01. PLANILHA DE FISCALIZAÇÂO'!AJ286)</f>
        <v>0</v>
      </c>
      <c r="AJ286" s="98">
        <f t="shared" si="494"/>
        <v>0</v>
      </c>
      <c r="AK286" s="99">
        <f t="shared" si="506"/>
        <v>0</v>
      </c>
      <c r="AL286" s="98">
        <f t="shared" si="507"/>
        <v>0</v>
      </c>
      <c r="AM286" s="99">
        <f>IF($C286="","",'01. PLANILHA DE FISCALIZAÇÂO'!AP286)</f>
        <v>0</v>
      </c>
      <c r="AN286" s="98">
        <f t="shared" si="495"/>
        <v>0</v>
      </c>
      <c r="AO286" s="99">
        <f t="shared" si="525"/>
        <v>0</v>
      </c>
      <c r="AP286" s="98">
        <f t="shared" si="508"/>
        <v>0</v>
      </c>
      <c r="AQ286" s="99">
        <f>IF($C286="","",'01. PLANILHA DE FISCALIZAÇÂO'!AV286)</f>
        <v>0</v>
      </c>
      <c r="AR286" s="98">
        <f t="shared" si="496"/>
        <v>0</v>
      </c>
      <c r="AS286" s="99">
        <f t="shared" si="510"/>
        <v>0</v>
      </c>
    </row>
    <row r="287" spans="1:45" ht="30" customHeight="1">
      <c r="A287" s="135" t="s">
        <v>3904</v>
      </c>
      <c r="B287" s="182" t="s">
        <v>4969</v>
      </c>
      <c r="C287" s="173" t="s">
        <v>4418</v>
      </c>
      <c r="D287" s="172" t="s">
        <v>4419</v>
      </c>
      <c r="E287" s="174" t="s">
        <v>3969</v>
      </c>
      <c r="F287" s="175">
        <v>3</v>
      </c>
      <c r="G287" s="175">
        <v>185.65</v>
      </c>
      <c r="H287" s="175">
        <v>235.64</v>
      </c>
      <c r="I287" s="176">
        <f t="shared" si="497"/>
        <v>556.95000000000005</v>
      </c>
      <c r="J287" s="210"/>
      <c r="K287" s="210"/>
      <c r="L287" s="210"/>
      <c r="M287" s="210"/>
      <c r="N287" s="210"/>
      <c r="O287" s="214">
        <f t="shared" si="533"/>
        <v>3</v>
      </c>
      <c r="P287" s="215">
        <f t="shared" si="534"/>
        <v>556.95000000000005</v>
      </c>
      <c r="Q287" s="215">
        <f t="shared" si="535"/>
        <v>706.92</v>
      </c>
      <c r="R287" s="98">
        <f t="shared" si="490"/>
        <v>0</v>
      </c>
      <c r="S287" s="99">
        <f>IF($C287="","",'01. PLANILHA DE FISCALIZAÇÂO'!L287)</f>
        <v>0</v>
      </c>
      <c r="T287" s="98">
        <f t="shared" si="498"/>
        <v>0</v>
      </c>
      <c r="U287" s="99">
        <f t="shared" si="499"/>
        <v>0</v>
      </c>
      <c r="V287" s="98">
        <f t="shared" si="500"/>
        <v>0</v>
      </c>
      <c r="W287" s="99">
        <f>IF($C287="","",'01. PLANILHA DE FISCALIZAÇÂO'!R287)</f>
        <v>0</v>
      </c>
      <c r="X287" s="98">
        <f t="shared" si="491"/>
        <v>0</v>
      </c>
      <c r="Y287" s="99">
        <f t="shared" ref="Y287" si="547">IF($D287="","",X287/$I287)</f>
        <v>0</v>
      </c>
      <c r="Z287" s="98">
        <f t="shared" si="502"/>
        <v>0</v>
      </c>
      <c r="AA287" s="99">
        <f>IF($C287="","",'01. PLANILHA DE FISCALIZAÇÂO'!X287)</f>
        <v>0</v>
      </c>
      <c r="AB287" s="98">
        <f t="shared" si="493"/>
        <v>0</v>
      </c>
      <c r="AC287" s="99">
        <f t="shared" si="538"/>
        <v>0</v>
      </c>
      <c r="AD287" s="98">
        <f t="shared" si="504"/>
        <v>0</v>
      </c>
      <c r="AE287" s="99">
        <f>IF($C287="","",'01. PLANILHA DE FISCALIZAÇÂO'!AD287)</f>
        <v>0</v>
      </c>
      <c r="AF287" s="98">
        <f t="shared" si="489"/>
        <v>0</v>
      </c>
      <c r="AG287" s="99">
        <f t="shared" si="524"/>
        <v>0</v>
      </c>
      <c r="AH287" s="98">
        <f t="shared" si="505"/>
        <v>0</v>
      </c>
      <c r="AI287" s="99">
        <f>IF($C287="","",'01. PLANILHA DE FISCALIZAÇÂO'!AJ287)</f>
        <v>0</v>
      </c>
      <c r="AJ287" s="98">
        <f t="shared" si="494"/>
        <v>0</v>
      </c>
      <c r="AK287" s="99">
        <f t="shared" si="506"/>
        <v>0</v>
      </c>
      <c r="AL287" s="98">
        <f t="shared" si="507"/>
        <v>0</v>
      </c>
      <c r="AM287" s="99">
        <f>IF($C287="","",'01. PLANILHA DE FISCALIZAÇÂO'!AP287)</f>
        <v>0</v>
      </c>
      <c r="AN287" s="98">
        <f t="shared" si="495"/>
        <v>0</v>
      </c>
      <c r="AO287" s="99">
        <f t="shared" si="525"/>
        <v>0</v>
      </c>
      <c r="AP287" s="98">
        <f t="shared" si="508"/>
        <v>0</v>
      </c>
      <c r="AQ287" s="99">
        <f>IF($C287="","",'01. PLANILHA DE FISCALIZAÇÂO'!AV287)</f>
        <v>0</v>
      </c>
      <c r="AR287" s="98">
        <f t="shared" si="496"/>
        <v>0</v>
      </c>
      <c r="AS287" s="99">
        <f t="shared" si="510"/>
        <v>0</v>
      </c>
    </row>
    <row r="288" spans="1:45" ht="30" customHeight="1">
      <c r="A288" s="135" t="s">
        <v>3904</v>
      </c>
      <c r="B288" s="182" t="s">
        <v>4970</v>
      </c>
      <c r="C288" s="173" t="s">
        <v>4420</v>
      </c>
      <c r="D288" s="172" t="s">
        <v>4421</v>
      </c>
      <c r="E288" s="174" t="s">
        <v>3969</v>
      </c>
      <c r="F288" s="175">
        <v>1</v>
      </c>
      <c r="G288" s="175">
        <v>435.22</v>
      </c>
      <c r="H288" s="175">
        <v>613.4</v>
      </c>
      <c r="I288" s="176">
        <f t="shared" si="497"/>
        <v>435.22</v>
      </c>
      <c r="J288" s="210"/>
      <c r="K288" s="210"/>
      <c r="L288" s="210"/>
      <c r="M288" s="210"/>
      <c r="N288" s="210"/>
      <c r="O288" s="214">
        <f t="shared" si="533"/>
        <v>1</v>
      </c>
      <c r="P288" s="215">
        <f t="shared" si="534"/>
        <v>435.22</v>
      </c>
      <c r="Q288" s="215">
        <f t="shared" si="535"/>
        <v>613.4</v>
      </c>
      <c r="R288" s="98">
        <f t="shared" si="490"/>
        <v>0</v>
      </c>
      <c r="S288" s="99">
        <f>IF($C288="","",'01. PLANILHA DE FISCALIZAÇÂO'!L288)</f>
        <v>0</v>
      </c>
      <c r="T288" s="98">
        <f t="shared" si="498"/>
        <v>0</v>
      </c>
      <c r="U288" s="99">
        <f t="shared" si="499"/>
        <v>0</v>
      </c>
      <c r="V288" s="98">
        <f t="shared" si="500"/>
        <v>0</v>
      </c>
      <c r="W288" s="99">
        <f>IF($C288="","",'01. PLANILHA DE FISCALIZAÇÂO'!R288)</f>
        <v>0</v>
      </c>
      <c r="X288" s="98">
        <f t="shared" si="491"/>
        <v>0</v>
      </c>
      <c r="Y288" s="99">
        <f t="shared" ref="Y288" si="548">IF($D288="","",X288/$I288)</f>
        <v>0</v>
      </c>
      <c r="Z288" s="98">
        <f t="shared" si="502"/>
        <v>0</v>
      </c>
      <c r="AA288" s="99">
        <f>IF($C288="","",'01. PLANILHA DE FISCALIZAÇÂO'!X288)</f>
        <v>0</v>
      </c>
      <c r="AB288" s="98">
        <f t="shared" si="493"/>
        <v>0</v>
      </c>
      <c r="AC288" s="99">
        <f t="shared" si="538"/>
        <v>0</v>
      </c>
      <c r="AD288" s="98">
        <f t="shared" si="504"/>
        <v>0</v>
      </c>
      <c r="AE288" s="99">
        <f>IF($C288="","",'01. PLANILHA DE FISCALIZAÇÂO'!AD288)</f>
        <v>0</v>
      </c>
      <c r="AF288" s="98">
        <f t="shared" si="489"/>
        <v>0</v>
      </c>
      <c r="AG288" s="99">
        <f t="shared" si="524"/>
        <v>0</v>
      </c>
      <c r="AH288" s="98">
        <f t="shared" si="505"/>
        <v>0</v>
      </c>
      <c r="AI288" s="99">
        <f>IF($C288="","",'01. PLANILHA DE FISCALIZAÇÂO'!AJ288)</f>
        <v>0</v>
      </c>
      <c r="AJ288" s="98">
        <f t="shared" si="494"/>
        <v>0</v>
      </c>
      <c r="AK288" s="99">
        <f t="shared" si="506"/>
        <v>0</v>
      </c>
      <c r="AL288" s="98">
        <f t="shared" si="507"/>
        <v>0</v>
      </c>
      <c r="AM288" s="99">
        <f>IF($C288="","",'01. PLANILHA DE FISCALIZAÇÂO'!AP288)</f>
        <v>0</v>
      </c>
      <c r="AN288" s="98">
        <f t="shared" si="495"/>
        <v>0</v>
      </c>
      <c r="AO288" s="99">
        <f t="shared" si="525"/>
        <v>0</v>
      </c>
      <c r="AP288" s="98">
        <f t="shared" si="508"/>
        <v>0</v>
      </c>
      <c r="AQ288" s="99">
        <f>IF($C288="","",'01. PLANILHA DE FISCALIZAÇÂO'!AV288)</f>
        <v>0</v>
      </c>
      <c r="AR288" s="98">
        <f t="shared" si="496"/>
        <v>0</v>
      </c>
      <c r="AS288" s="99">
        <f t="shared" si="510"/>
        <v>0</v>
      </c>
    </row>
    <row r="289" spans="1:45" ht="30" customHeight="1">
      <c r="A289" s="135" t="s">
        <v>3904</v>
      </c>
      <c r="B289" s="182" t="s">
        <v>4971</v>
      </c>
      <c r="C289" s="173" t="s">
        <v>4422</v>
      </c>
      <c r="D289" s="172" t="s">
        <v>4423</v>
      </c>
      <c r="E289" s="174" t="s">
        <v>3937</v>
      </c>
      <c r="F289" s="175">
        <v>42.53</v>
      </c>
      <c r="G289" s="175">
        <v>11.29</v>
      </c>
      <c r="H289" s="175">
        <v>14.23</v>
      </c>
      <c r="I289" s="176">
        <f t="shared" si="497"/>
        <v>480.16</v>
      </c>
      <c r="J289" s="210"/>
      <c r="K289" s="210"/>
      <c r="L289" s="210"/>
      <c r="M289" s="210"/>
      <c r="N289" s="210"/>
      <c r="O289" s="214">
        <f t="shared" si="533"/>
        <v>42.53</v>
      </c>
      <c r="P289" s="215">
        <f t="shared" si="534"/>
        <v>480.16</v>
      </c>
      <c r="Q289" s="215">
        <f t="shared" si="535"/>
        <v>605.20000000000005</v>
      </c>
      <c r="R289" s="98">
        <f t="shared" si="490"/>
        <v>0</v>
      </c>
      <c r="S289" s="99">
        <f>IF($C289="","",'01. PLANILHA DE FISCALIZAÇÂO'!L289)</f>
        <v>0</v>
      </c>
      <c r="T289" s="98">
        <f t="shared" si="498"/>
        <v>0</v>
      </c>
      <c r="U289" s="99">
        <f t="shared" si="499"/>
        <v>0</v>
      </c>
      <c r="V289" s="98">
        <f t="shared" si="500"/>
        <v>0</v>
      </c>
      <c r="W289" s="99">
        <f>IF($C289="","",'01. PLANILHA DE FISCALIZAÇÂO'!R289)</f>
        <v>0</v>
      </c>
      <c r="X289" s="98">
        <f t="shared" si="491"/>
        <v>0</v>
      </c>
      <c r="Y289" s="99">
        <f t="shared" ref="Y289" si="549">IF($D289="","",X289/$I289)</f>
        <v>0</v>
      </c>
      <c r="Z289" s="98">
        <f t="shared" si="502"/>
        <v>0</v>
      </c>
      <c r="AA289" s="99">
        <f>IF($C289="","",'01. PLANILHA DE FISCALIZAÇÂO'!X289)</f>
        <v>0</v>
      </c>
      <c r="AB289" s="98">
        <f t="shared" si="493"/>
        <v>0</v>
      </c>
      <c r="AC289" s="99">
        <f t="shared" si="538"/>
        <v>0</v>
      </c>
      <c r="AD289" s="98">
        <f t="shared" si="504"/>
        <v>0</v>
      </c>
      <c r="AE289" s="99">
        <f>IF($C289="","",'01. PLANILHA DE FISCALIZAÇÂO'!AD289)</f>
        <v>0</v>
      </c>
      <c r="AF289" s="98">
        <f t="shared" si="489"/>
        <v>0</v>
      </c>
      <c r="AG289" s="99">
        <f t="shared" si="524"/>
        <v>0</v>
      </c>
      <c r="AH289" s="98">
        <f t="shared" si="505"/>
        <v>0</v>
      </c>
      <c r="AI289" s="99">
        <f>IF($C289="","",'01. PLANILHA DE FISCALIZAÇÂO'!AJ289)</f>
        <v>0</v>
      </c>
      <c r="AJ289" s="98">
        <f t="shared" si="494"/>
        <v>0</v>
      </c>
      <c r="AK289" s="99">
        <f t="shared" si="506"/>
        <v>0</v>
      </c>
      <c r="AL289" s="98">
        <f t="shared" si="507"/>
        <v>0</v>
      </c>
      <c r="AM289" s="99">
        <f>IF($C289="","",'01. PLANILHA DE FISCALIZAÇÂO'!AP289)</f>
        <v>0</v>
      </c>
      <c r="AN289" s="98">
        <f t="shared" si="495"/>
        <v>0</v>
      </c>
      <c r="AO289" s="99">
        <f t="shared" si="525"/>
        <v>0</v>
      </c>
      <c r="AP289" s="98">
        <f t="shared" si="508"/>
        <v>0</v>
      </c>
      <c r="AQ289" s="99">
        <f>IF($C289="","",'01. PLANILHA DE FISCALIZAÇÂO'!AV289)</f>
        <v>0</v>
      </c>
      <c r="AR289" s="98">
        <f t="shared" si="496"/>
        <v>0</v>
      </c>
      <c r="AS289" s="99">
        <f t="shared" si="510"/>
        <v>0</v>
      </c>
    </row>
    <row r="290" spans="1:45" ht="30" customHeight="1">
      <c r="A290" s="135" t="s">
        <v>3904</v>
      </c>
      <c r="B290" s="182" t="s">
        <v>4972</v>
      </c>
      <c r="C290" s="173" t="s">
        <v>4424</v>
      </c>
      <c r="D290" s="172" t="s">
        <v>4425</v>
      </c>
      <c r="E290" s="174" t="s">
        <v>3988</v>
      </c>
      <c r="F290" s="175">
        <v>1</v>
      </c>
      <c r="G290" s="175">
        <v>28.5</v>
      </c>
      <c r="H290" s="175">
        <v>32.97</v>
      </c>
      <c r="I290" s="176">
        <f t="shared" si="497"/>
        <v>28.5</v>
      </c>
      <c r="J290" s="210"/>
      <c r="K290" s="210"/>
      <c r="L290" s="210"/>
      <c r="M290" s="210"/>
      <c r="N290" s="210"/>
      <c r="O290" s="214">
        <f t="shared" si="533"/>
        <v>1</v>
      </c>
      <c r="P290" s="215">
        <f t="shared" si="534"/>
        <v>28.5</v>
      </c>
      <c r="Q290" s="215">
        <f t="shared" si="535"/>
        <v>32.97</v>
      </c>
      <c r="R290" s="98">
        <f t="shared" si="490"/>
        <v>0</v>
      </c>
      <c r="S290" s="99">
        <f>IF($C290="","",'01. PLANILHA DE FISCALIZAÇÂO'!L290)</f>
        <v>0</v>
      </c>
      <c r="T290" s="98">
        <f t="shared" si="498"/>
        <v>0</v>
      </c>
      <c r="U290" s="99">
        <f t="shared" si="499"/>
        <v>0</v>
      </c>
      <c r="V290" s="98">
        <f t="shared" si="500"/>
        <v>0</v>
      </c>
      <c r="W290" s="99">
        <f>IF($C290="","",'01. PLANILHA DE FISCALIZAÇÂO'!R290)</f>
        <v>0</v>
      </c>
      <c r="X290" s="98">
        <f t="shared" si="491"/>
        <v>0</v>
      </c>
      <c r="Y290" s="99">
        <f t="shared" ref="Y290" si="550">IF($D290="","",X290/$I290)</f>
        <v>0</v>
      </c>
      <c r="Z290" s="98">
        <f t="shared" si="502"/>
        <v>0</v>
      </c>
      <c r="AA290" s="99">
        <f>IF($C290="","",'01. PLANILHA DE FISCALIZAÇÂO'!X290)</f>
        <v>0</v>
      </c>
      <c r="AB290" s="98">
        <f t="shared" si="493"/>
        <v>0</v>
      </c>
      <c r="AC290" s="99">
        <f t="shared" si="538"/>
        <v>0</v>
      </c>
      <c r="AD290" s="98">
        <f t="shared" si="504"/>
        <v>0</v>
      </c>
      <c r="AE290" s="99">
        <f>IF($C290="","",'01. PLANILHA DE FISCALIZAÇÂO'!AD290)</f>
        <v>0</v>
      </c>
      <c r="AF290" s="98">
        <f t="shared" si="489"/>
        <v>0</v>
      </c>
      <c r="AG290" s="99">
        <f t="shared" si="524"/>
        <v>0</v>
      </c>
      <c r="AH290" s="98">
        <f t="shared" si="505"/>
        <v>0</v>
      </c>
      <c r="AI290" s="99">
        <f>IF($C290="","",'01. PLANILHA DE FISCALIZAÇÂO'!AJ290)</f>
        <v>0</v>
      </c>
      <c r="AJ290" s="98">
        <f t="shared" si="494"/>
        <v>0</v>
      </c>
      <c r="AK290" s="99">
        <f t="shared" si="506"/>
        <v>0</v>
      </c>
      <c r="AL290" s="98">
        <f t="shared" si="507"/>
        <v>0</v>
      </c>
      <c r="AM290" s="99">
        <f>IF($C290="","",'01. PLANILHA DE FISCALIZAÇÂO'!AP290)</f>
        <v>0</v>
      </c>
      <c r="AN290" s="98">
        <f t="shared" si="495"/>
        <v>0</v>
      </c>
      <c r="AO290" s="99">
        <f t="shared" si="525"/>
        <v>0</v>
      </c>
      <c r="AP290" s="98">
        <f t="shared" si="508"/>
        <v>0</v>
      </c>
      <c r="AQ290" s="99">
        <f>IF($C290="","",'01. PLANILHA DE FISCALIZAÇÂO'!AV290)</f>
        <v>0</v>
      </c>
      <c r="AR290" s="98">
        <f t="shared" si="496"/>
        <v>0</v>
      </c>
      <c r="AS290" s="99">
        <f t="shared" si="510"/>
        <v>0</v>
      </c>
    </row>
    <row r="291" spans="1:45" ht="30" customHeight="1">
      <c r="A291" s="135" t="s">
        <v>3904</v>
      </c>
      <c r="B291" s="182" t="s">
        <v>4973</v>
      </c>
      <c r="C291" s="173" t="s">
        <v>4426</v>
      </c>
      <c r="D291" s="172" t="s">
        <v>4427</v>
      </c>
      <c r="E291" s="174" t="s">
        <v>3937</v>
      </c>
      <c r="F291" s="175">
        <v>33.700000000000003</v>
      </c>
      <c r="G291" s="175">
        <v>48.98</v>
      </c>
      <c r="H291" s="175">
        <v>58.86</v>
      </c>
      <c r="I291" s="176">
        <f t="shared" si="497"/>
        <v>1650.62</v>
      </c>
      <c r="J291" s="214">
        <f>IF($E291="","",IF('01. PLANILHA DE FISCALIZAÇÂO'!F291=0,"",'01. PLANILHA DE FISCALIZAÇÂO'!F291))</f>
        <v>10</v>
      </c>
      <c r="K291" s="215">
        <f t="shared" ref="K291" si="551">IF($E291="","",IF(J291="","",TRUNC($G291*J291,2)))</f>
        <v>489.8</v>
      </c>
      <c r="L291" s="210"/>
      <c r="M291" s="210"/>
      <c r="N291" s="238" t="s">
        <v>5205</v>
      </c>
      <c r="O291" s="214">
        <f t="shared" si="533"/>
        <v>43.7</v>
      </c>
      <c r="P291" s="215">
        <f t="shared" si="534"/>
        <v>2140.42</v>
      </c>
      <c r="Q291" s="215">
        <f t="shared" si="535"/>
        <v>2572.1799999999998</v>
      </c>
      <c r="R291" s="98">
        <f t="shared" si="490"/>
        <v>0</v>
      </c>
      <c r="S291" s="99">
        <f>IF($C291="","",'01. PLANILHA DE FISCALIZAÇÂO'!L291)</f>
        <v>0</v>
      </c>
      <c r="T291" s="98">
        <f t="shared" si="498"/>
        <v>0</v>
      </c>
      <c r="U291" s="99">
        <f t="shared" si="499"/>
        <v>0</v>
      </c>
      <c r="V291" s="98">
        <f t="shared" si="500"/>
        <v>0</v>
      </c>
      <c r="W291" s="99">
        <f>IF($C291="","",'01. PLANILHA DE FISCALIZAÇÂO'!R291)</f>
        <v>0</v>
      </c>
      <c r="X291" s="98">
        <f t="shared" si="491"/>
        <v>0</v>
      </c>
      <c r="Y291" s="99">
        <f t="shared" ref="Y291" si="552">IF($D291="","",X291/$I291)</f>
        <v>0</v>
      </c>
      <c r="Z291" s="98">
        <f t="shared" si="502"/>
        <v>0</v>
      </c>
      <c r="AA291" s="99">
        <f>IF($C291="","",'01. PLANILHA DE FISCALIZAÇÂO'!X291)</f>
        <v>0</v>
      </c>
      <c r="AB291" s="98">
        <f t="shared" si="493"/>
        <v>0</v>
      </c>
      <c r="AC291" s="99">
        <f t="shared" si="538"/>
        <v>0</v>
      </c>
      <c r="AD291" s="98">
        <f t="shared" si="504"/>
        <v>0</v>
      </c>
      <c r="AE291" s="99">
        <f>IF($C291="","",'01. PLANILHA DE FISCALIZAÇÂO'!AD291)</f>
        <v>0</v>
      </c>
      <c r="AF291" s="98">
        <f t="shared" si="489"/>
        <v>0</v>
      </c>
      <c r="AG291" s="99">
        <f t="shared" si="524"/>
        <v>0</v>
      </c>
      <c r="AH291" s="98">
        <f t="shared" si="505"/>
        <v>0</v>
      </c>
      <c r="AI291" s="99">
        <f>IF($C291="","",'01. PLANILHA DE FISCALIZAÇÂO'!AJ291)</f>
        <v>0</v>
      </c>
      <c r="AJ291" s="98">
        <f t="shared" si="494"/>
        <v>0</v>
      </c>
      <c r="AK291" s="99">
        <f t="shared" si="506"/>
        <v>0</v>
      </c>
      <c r="AL291" s="98">
        <f t="shared" si="507"/>
        <v>0</v>
      </c>
      <c r="AM291" s="99">
        <f>IF($C291="","",'01. PLANILHA DE FISCALIZAÇÂO'!AP291)</f>
        <v>0</v>
      </c>
      <c r="AN291" s="98">
        <f t="shared" si="495"/>
        <v>0</v>
      </c>
      <c r="AO291" s="99">
        <f t="shared" si="525"/>
        <v>0</v>
      </c>
      <c r="AP291" s="98">
        <f t="shared" si="508"/>
        <v>0</v>
      </c>
      <c r="AQ291" s="99">
        <f>IF($C291="","",'01. PLANILHA DE FISCALIZAÇÂO'!AV291)</f>
        <v>0</v>
      </c>
      <c r="AR291" s="98">
        <f t="shared" si="496"/>
        <v>0</v>
      </c>
      <c r="AS291" s="99">
        <f t="shared" si="510"/>
        <v>0</v>
      </c>
    </row>
    <row r="292" spans="1:45" ht="30" customHeight="1">
      <c r="A292" s="135" t="s">
        <v>3904</v>
      </c>
      <c r="B292" s="182" t="s">
        <v>4974</v>
      </c>
      <c r="C292" s="173" t="s">
        <v>4428</v>
      </c>
      <c r="D292" s="172" t="s">
        <v>4429</v>
      </c>
      <c r="E292" s="174" t="s">
        <v>3937</v>
      </c>
      <c r="F292" s="175">
        <v>33.700000000000003</v>
      </c>
      <c r="G292" s="175">
        <v>67.19</v>
      </c>
      <c r="H292" s="175">
        <v>84.46</v>
      </c>
      <c r="I292" s="176">
        <f t="shared" si="497"/>
        <v>2264.3000000000002</v>
      </c>
      <c r="J292" s="214">
        <f>IF($E292="","",IF('01. PLANILHA DE FISCALIZAÇÂO'!F292=0,"",'01. PLANILHA DE FISCALIZAÇÂO'!F292))</f>
        <v>10</v>
      </c>
      <c r="K292" s="215">
        <f t="shared" ref="K292" si="553">IF($E292="","",IF(J292="","",TRUNC($G292*J292,2)))</f>
        <v>671.9</v>
      </c>
      <c r="L292" s="210"/>
      <c r="M292" s="210"/>
      <c r="N292" s="238" t="s">
        <v>5205</v>
      </c>
      <c r="O292" s="214">
        <f t="shared" si="533"/>
        <v>43.7</v>
      </c>
      <c r="P292" s="215">
        <f t="shared" si="534"/>
        <v>2936.2</v>
      </c>
      <c r="Q292" s="215">
        <f t="shared" si="535"/>
        <v>3690.9</v>
      </c>
      <c r="R292" s="98">
        <f t="shared" si="490"/>
        <v>0</v>
      </c>
      <c r="S292" s="99">
        <f>IF($C292="","",'01. PLANILHA DE FISCALIZAÇÂO'!L292)</f>
        <v>0</v>
      </c>
      <c r="T292" s="98">
        <f t="shared" si="498"/>
        <v>0</v>
      </c>
      <c r="U292" s="99">
        <f t="shared" si="499"/>
        <v>0</v>
      </c>
      <c r="V292" s="98">
        <f t="shared" si="500"/>
        <v>0</v>
      </c>
      <c r="W292" s="99">
        <f>IF($C292="","",'01. PLANILHA DE FISCALIZAÇÂO'!R292)</f>
        <v>0</v>
      </c>
      <c r="X292" s="98">
        <f t="shared" si="491"/>
        <v>0</v>
      </c>
      <c r="Y292" s="99">
        <f t="shared" ref="Y292" si="554">IF($D292="","",X292/$I292)</f>
        <v>0</v>
      </c>
      <c r="Z292" s="98">
        <f t="shared" si="502"/>
        <v>0</v>
      </c>
      <c r="AA292" s="99">
        <f>IF($C292="","",'01. PLANILHA DE FISCALIZAÇÂO'!X292)</f>
        <v>0</v>
      </c>
      <c r="AB292" s="98">
        <f t="shared" si="493"/>
        <v>0</v>
      </c>
      <c r="AC292" s="99">
        <f t="shared" si="538"/>
        <v>0</v>
      </c>
      <c r="AD292" s="98">
        <f t="shared" si="504"/>
        <v>0</v>
      </c>
      <c r="AE292" s="99">
        <f>IF($C292="","",'01. PLANILHA DE FISCALIZAÇÂO'!AD292)</f>
        <v>0</v>
      </c>
      <c r="AF292" s="98">
        <f t="shared" si="489"/>
        <v>0</v>
      </c>
      <c r="AG292" s="99">
        <f t="shared" si="524"/>
        <v>0</v>
      </c>
      <c r="AH292" s="98">
        <f t="shared" si="505"/>
        <v>0</v>
      </c>
      <c r="AI292" s="99">
        <f>IF($C292="","",'01. PLANILHA DE FISCALIZAÇÂO'!AJ292)</f>
        <v>0</v>
      </c>
      <c r="AJ292" s="98">
        <f t="shared" si="494"/>
        <v>0</v>
      </c>
      <c r="AK292" s="99">
        <f t="shared" si="506"/>
        <v>0</v>
      </c>
      <c r="AL292" s="98">
        <f t="shared" si="507"/>
        <v>0</v>
      </c>
      <c r="AM292" s="99">
        <f>IF($C292="","",'01. PLANILHA DE FISCALIZAÇÂO'!AP292)</f>
        <v>0</v>
      </c>
      <c r="AN292" s="98">
        <f t="shared" si="495"/>
        <v>0</v>
      </c>
      <c r="AO292" s="99">
        <f t="shared" si="525"/>
        <v>0</v>
      </c>
      <c r="AP292" s="98">
        <f t="shared" si="508"/>
        <v>0</v>
      </c>
      <c r="AQ292" s="99">
        <f>IF($C292="","",'01. PLANILHA DE FISCALIZAÇÂO'!AV292)</f>
        <v>0</v>
      </c>
      <c r="AR292" s="98">
        <f t="shared" si="496"/>
        <v>0</v>
      </c>
      <c r="AS292" s="99">
        <f t="shared" si="510"/>
        <v>0</v>
      </c>
    </row>
    <row r="293" spans="1:45" ht="30" customHeight="1">
      <c r="A293" s="135" t="s">
        <v>3904</v>
      </c>
      <c r="B293" s="182" t="s">
        <v>4975</v>
      </c>
      <c r="C293" s="173" t="s">
        <v>4430</v>
      </c>
      <c r="D293" s="172" t="s">
        <v>4431</v>
      </c>
      <c r="E293" s="174" t="s">
        <v>3947</v>
      </c>
      <c r="F293" s="175">
        <v>0.02</v>
      </c>
      <c r="G293" s="175">
        <v>123.16</v>
      </c>
      <c r="H293" s="175">
        <v>151.97999999999999</v>
      </c>
      <c r="I293" s="176">
        <f t="shared" si="497"/>
        <v>2.46</v>
      </c>
      <c r="J293" s="214">
        <f>IF($E293="","",IF('01. PLANILHA DE FISCALIZAÇÂO'!F293=0,"",'01. PLANILHA DE FISCALIZAÇÂO'!F293))</f>
        <v>0.02</v>
      </c>
      <c r="K293" s="215">
        <f t="shared" ref="K293" si="555">IF($E293="","",IF(J293="","",TRUNC($G293*J293,2)))</f>
        <v>2.46</v>
      </c>
      <c r="L293" s="210"/>
      <c r="M293" s="210"/>
      <c r="N293" s="238" t="s">
        <v>5205</v>
      </c>
      <c r="O293" s="214">
        <f t="shared" si="533"/>
        <v>0.04</v>
      </c>
      <c r="P293" s="215">
        <f t="shared" si="534"/>
        <v>4.92</v>
      </c>
      <c r="Q293" s="215">
        <f t="shared" si="535"/>
        <v>6.07</v>
      </c>
      <c r="R293" s="98">
        <f t="shared" si="490"/>
        <v>0</v>
      </c>
      <c r="S293" s="99">
        <f>IF($C293="","",'01. PLANILHA DE FISCALIZAÇÂO'!L293)</f>
        <v>0</v>
      </c>
      <c r="T293" s="98">
        <f t="shared" si="498"/>
        <v>0</v>
      </c>
      <c r="U293" s="99">
        <f t="shared" si="499"/>
        <v>0</v>
      </c>
      <c r="V293" s="98">
        <f t="shared" si="500"/>
        <v>0</v>
      </c>
      <c r="W293" s="99">
        <f>IF($C293="","",'01. PLANILHA DE FISCALIZAÇÂO'!R293)</f>
        <v>0</v>
      </c>
      <c r="X293" s="98">
        <f t="shared" si="491"/>
        <v>0</v>
      </c>
      <c r="Y293" s="99">
        <f t="shared" ref="Y293" si="556">IF($D293="","",X293/$I293)</f>
        <v>0</v>
      </c>
      <c r="Z293" s="98">
        <f t="shared" si="502"/>
        <v>0</v>
      </c>
      <c r="AA293" s="99">
        <f>IF($C293="","",'01. PLANILHA DE FISCALIZAÇÂO'!X293)</f>
        <v>0</v>
      </c>
      <c r="AB293" s="98">
        <f t="shared" si="493"/>
        <v>0</v>
      </c>
      <c r="AC293" s="99">
        <f t="shared" si="538"/>
        <v>0</v>
      </c>
      <c r="AD293" s="98">
        <f t="shared" si="504"/>
        <v>0</v>
      </c>
      <c r="AE293" s="99">
        <f>IF($C293="","",'01. PLANILHA DE FISCALIZAÇÂO'!AD293)</f>
        <v>0</v>
      </c>
      <c r="AF293" s="98">
        <f t="shared" si="489"/>
        <v>0</v>
      </c>
      <c r="AG293" s="99">
        <f t="shared" si="524"/>
        <v>0</v>
      </c>
      <c r="AH293" s="98">
        <f t="shared" si="505"/>
        <v>0</v>
      </c>
      <c r="AI293" s="99">
        <f>IF($C293="","",'01. PLANILHA DE FISCALIZAÇÂO'!AJ293)</f>
        <v>0</v>
      </c>
      <c r="AJ293" s="98">
        <f t="shared" si="494"/>
        <v>0</v>
      </c>
      <c r="AK293" s="99">
        <f t="shared" si="506"/>
        <v>0</v>
      </c>
      <c r="AL293" s="98">
        <f t="shared" si="507"/>
        <v>0</v>
      </c>
      <c r="AM293" s="99">
        <f>IF($C293="","",'01. PLANILHA DE FISCALIZAÇÂO'!AP293)</f>
        <v>0</v>
      </c>
      <c r="AN293" s="98">
        <f t="shared" si="495"/>
        <v>0</v>
      </c>
      <c r="AO293" s="99">
        <f t="shared" si="525"/>
        <v>0</v>
      </c>
      <c r="AP293" s="98">
        <f t="shared" si="508"/>
        <v>0</v>
      </c>
      <c r="AQ293" s="99">
        <f>IF($C293="","",'01. PLANILHA DE FISCALIZAÇÂO'!AV293)</f>
        <v>0</v>
      </c>
      <c r="AR293" s="98">
        <f t="shared" si="496"/>
        <v>0</v>
      </c>
      <c r="AS293" s="99">
        <f t="shared" si="510"/>
        <v>0</v>
      </c>
    </row>
    <row r="294" spans="1:45" ht="30" customHeight="1">
      <c r="A294" s="135" t="s">
        <v>3904</v>
      </c>
      <c r="B294" s="182" t="s">
        <v>4976</v>
      </c>
      <c r="C294" s="173" t="s">
        <v>4432</v>
      </c>
      <c r="D294" s="172" t="s">
        <v>4433</v>
      </c>
      <c r="E294" s="174" t="s">
        <v>3937</v>
      </c>
      <c r="F294" s="175">
        <v>42.53</v>
      </c>
      <c r="G294" s="175">
        <v>0.81</v>
      </c>
      <c r="H294" s="175">
        <v>0.96</v>
      </c>
      <c r="I294" s="176">
        <f t="shared" si="497"/>
        <v>34.44</v>
      </c>
      <c r="J294" s="214">
        <f>IF($E294="","",IF('01. PLANILHA DE FISCALIZAÇÂO'!F294=0,"",'01. PLANILHA DE FISCALIZAÇÂO'!F294))</f>
        <v>105</v>
      </c>
      <c r="K294" s="215">
        <f t="shared" ref="K294" si="557">IF($E294="","",IF(J294="","",TRUNC($G294*J294,2)))</f>
        <v>85.05</v>
      </c>
      <c r="L294" s="210"/>
      <c r="M294" s="210"/>
      <c r="N294" s="238" t="s">
        <v>5205</v>
      </c>
      <c r="O294" s="214">
        <f t="shared" si="533"/>
        <v>147.53</v>
      </c>
      <c r="P294" s="215">
        <f t="shared" si="534"/>
        <v>119.49</v>
      </c>
      <c r="Q294" s="215">
        <f t="shared" si="535"/>
        <v>141.62</v>
      </c>
      <c r="R294" s="98">
        <f t="shared" si="490"/>
        <v>0</v>
      </c>
      <c r="S294" s="99">
        <f>IF($C294="","",'01. PLANILHA DE FISCALIZAÇÂO'!L294)</f>
        <v>0</v>
      </c>
      <c r="T294" s="98">
        <f t="shared" si="498"/>
        <v>0</v>
      </c>
      <c r="U294" s="99">
        <f t="shared" si="499"/>
        <v>0</v>
      </c>
      <c r="V294" s="98">
        <f t="shared" si="500"/>
        <v>0</v>
      </c>
      <c r="W294" s="99">
        <f>IF($C294="","",'01. PLANILHA DE FISCALIZAÇÂO'!R294)</f>
        <v>0</v>
      </c>
      <c r="X294" s="98">
        <f t="shared" si="491"/>
        <v>0</v>
      </c>
      <c r="Y294" s="99">
        <f t="shared" ref="Y294" si="558">IF($D294="","",X294/$I294)</f>
        <v>0</v>
      </c>
      <c r="Z294" s="98">
        <f t="shared" si="502"/>
        <v>0</v>
      </c>
      <c r="AA294" s="99">
        <f>IF($C294="","",'01. PLANILHA DE FISCALIZAÇÂO'!X294)</f>
        <v>0</v>
      </c>
      <c r="AB294" s="98">
        <f t="shared" si="493"/>
        <v>0</v>
      </c>
      <c r="AC294" s="99">
        <f t="shared" si="538"/>
        <v>0</v>
      </c>
      <c r="AD294" s="98">
        <f t="shared" si="504"/>
        <v>0</v>
      </c>
      <c r="AE294" s="99">
        <f>IF($C294="","",'01. PLANILHA DE FISCALIZAÇÂO'!AD294)</f>
        <v>0</v>
      </c>
      <c r="AF294" s="98">
        <f t="shared" si="489"/>
        <v>0</v>
      </c>
      <c r="AG294" s="99">
        <f t="shared" si="524"/>
        <v>0</v>
      </c>
      <c r="AH294" s="98">
        <f t="shared" si="505"/>
        <v>0</v>
      </c>
      <c r="AI294" s="99">
        <f>IF($C294="","",'01. PLANILHA DE FISCALIZAÇÂO'!AJ294)</f>
        <v>0</v>
      </c>
      <c r="AJ294" s="98">
        <f t="shared" si="494"/>
        <v>0</v>
      </c>
      <c r="AK294" s="99">
        <f t="shared" si="506"/>
        <v>0</v>
      </c>
      <c r="AL294" s="98">
        <f t="shared" si="507"/>
        <v>0</v>
      </c>
      <c r="AM294" s="99">
        <f>IF($C294="","",'01. PLANILHA DE FISCALIZAÇÂO'!AP294)</f>
        <v>0</v>
      </c>
      <c r="AN294" s="98">
        <f t="shared" si="495"/>
        <v>0</v>
      </c>
      <c r="AO294" s="99">
        <f t="shared" si="525"/>
        <v>0</v>
      </c>
      <c r="AP294" s="98">
        <f t="shared" si="508"/>
        <v>0</v>
      </c>
      <c r="AQ294" s="99">
        <f>IF($C294="","",'01. PLANILHA DE FISCALIZAÇÂO'!AV294)</f>
        <v>0</v>
      </c>
      <c r="AR294" s="98">
        <f t="shared" si="496"/>
        <v>0</v>
      </c>
      <c r="AS294" s="99">
        <f t="shared" si="510"/>
        <v>0</v>
      </c>
    </row>
    <row r="295" spans="1:45" ht="30" customHeight="1">
      <c r="A295" s="135" t="s">
        <v>3904</v>
      </c>
      <c r="B295" s="182" t="s">
        <v>4977</v>
      </c>
      <c r="C295" s="173" t="s">
        <v>4434</v>
      </c>
      <c r="D295" s="172" t="s">
        <v>4435</v>
      </c>
      <c r="E295" s="174" t="s">
        <v>3988</v>
      </c>
      <c r="F295" s="175">
        <v>1</v>
      </c>
      <c r="G295" s="175">
        <v>5.78</v>
      </c>
      <c r="H295" s="175">
        <v>6.39</v>
      </c>
      <c r="I295" s="176">
        <f t="shared" si="497"/>
        <v>5.78</v>
      </c>
      <c r="J295" s="210"/>
      <c r="K295" s="210"/>
      <c r="L295" s="210"/>
      <c r="M295" s="210"/>
      <c r="N295" s="210"/>
      <c r="O295" s="214">
        <f t="shared" si="533"/>
        <v>1</v>
      </c>
      <c r="P295" s="215">
        <f t="shared" si="534"/>
        <v>5.78</v>
      </c>
      <c r="Q295" s="215">
        <f t="shared" si="535"/>
        <v>6.39</v>
      </c>
      <c r="R295" s="98">
        <f t="shared" si="490"/>
        <v>0</v>
      </c>
      <c r="S295" s="99">
        <f>IF($C295="","",'01. PLANILHA DE FISCALIZAÇÂO'!L295)</f>
        <v>0</v>
      </c>
      <c r="T295" s="98">
        <f t="shared" si="498"/>
        <v>0</v>
      </c>
      <c r="U295" s="99">
        <f t="shared" si="499"/>
        <v>0</v>
      </c>
      <c r="V295" s="98">
        <f t="shared" si="500"/>
        <v>0</v>
      </c>
      <c r="W295" s="99">
        <f>IF($C295="","",'01. PLANILHA DE FISCALIZAÇÂO'!R295)</f>
        <v>0</v>
      </c>
      <c r="X295" s="98">
        <f t="shared" si="491"/>
        <v>0</v>
      </c>
      <c r="Y295" s="99">
        <f t="shared" ref="Y295:Y300" si="559">IF($D295="","",X295/$I295)</f>
        <v>0</v>
      </c>
      <c r="Z295" s="98">
        <f t="shared" si="502"/>
        <v>0</v>
      </c>
      <c r="AA295" s="99">
        <f>IF($C295="","",'01. PLANILHA DE FISCALIZAÇÂO'!X295)</f>
        <v>0</v>
      </c>
      <c r="AB295" s="98">
        <f t="shared" si="493"/>
        <v>0</v>
      </c>
      <c r="AC295" s="99">
        <f t="shared" si="538"/>
        <v>0</v>
      </c>
      <c r="AD295" s="98">
        <f t="shared" si="504"/>
        <v>0</v>
      </c>
      <c r="AE295" s="99">
        <f>IF($C295="","",'01. PLANILHA DE FISCALIZAÇÂO'!AD295)</f>
        <v>0</v>
      </c>
      <c r="AF295" s="98">
        <f t="shared" si="489"/>
        <v>0</v>
      </c>
      <c r="AG295" s="99">
        <f t="shared" si="524"/>
        <v>0</v>
      </c>
      <c r="AH295" s="98">
        <f t="shared" si="505"/>
        <v>0</v>
      </c>
      <c r="AI295" s="99">
        <f>IF($C295="","",'01. PLANILHA DE FISCALIZAÇÂO'!AJ295)</f>
        <v>0</v>
      </c>
      <c r="AJ295" s="98">
        <f t="shared" si="494"/>
        <v>0</v>
      </c>
      <c r="AK295" s="99">
        <f t="shared" si="506"/>
        <v>0</v>
      </c>
      <c r="AL295" s="98">
        <f t="shared" si="507"/>
        <v>0</v>
      </c>
      <c r="AM295" s="99">
        <f>IF($C295="","",'01. PLANILHA DE FISCALIZAÇÂO'!AP295)</f>
        <v>0</v>
      </c>
      <c r="AN295" s="98">
        <f t="shared" si="495"/>
        <v>0</v>
      </c>
      <c r="AO295" s="99">
        <f t="shared" si="525"/>
        <v>0</v>
      </c>
      <c r="AP295" s="98">
        <f t="shared" si="508"/>
        <v>0</v>
      </c>
      <c r="AQ295" s="99">
        <f>IF($C295="","",'01. PLANILHA DE FISCALIZAÇÂO'!AV295)</f>
        <v>0</v>
      </c>
      <c r="AR295" s="98">
        <f t="shared" si="496"/>
        <v>0</v>
      </c>
      <c r="AS295" s="99">
        <f t="shared" si="510"/>
        <v>0</v>
      </c>
    </row>
    <row r="296" spans="1:45" ht="30" customHeight="1">
      <c r="A296" s="135" t="s">
        <v>3904</v>
      </c>
      <c r="B296" s="182" t="s">
        <v>5227</v>
      </c>
      <c r="C296" s="235">
        <v>97670</v>
      </c>
      <c r="D296" s="236" t="s">
        <v>5220</v>
      </c>
      <c r="E296" s="235" t="s">
        <v>3937</v>
      </c>
      <c r="F296" s="175"/>
      <c r="G296" s="237">
        <f>((48.16+(48.16*$I$451))*$I$450)*$I$461</f>
        <v>40.935247895992859</v>
      </c>
      <c r="H296" s="237">
        <f>TRUNC(((48.16+(48.16*$I$451))*$I$461),2)</f>
        <v>54.58</v>
      </c>
      <c r="I296" s="176">
        <f t="shared" ref="I296:I297" si="560">TRUNC(F296*G296,2)</f>
        <v>0</v>
      </c>
      <c r="J296" s="386">
        <f>IF($E296="","",IF('01. PLANILHA DE FISCALIZAÇÂO'!F296=0,"",'01. PLANILHA DE FISCALIZAÇÂO'!F296))</f>
        <v>105</v>
      </c>
      <c r="K296" s="387">
        <f t="shared" ref="K296:K297" si="561">IF($E296="","",IF(J296="","",TRUNC($G296*J296,2)))</f>
        <v>4298.2</v>
      </c>
      <c r="L296" s="210"/>
      <c r="M296" s="210"/>
      <c r="N296" s="238" t="s">
        <v>5205</v>
      </c>
      <c r="O296" s="214">
        <f t="shared" ref="O296:O297" si="562">IF($E296="","",SUM(F296,J296,L296))</f>
        <v>105</v>
      </c>
      <c r="P296" s="215">
        <f t="shared" ref="P296:P297" si="563">IF($E296="","",TRUNC($G296*O296,2))</f>
        <v>4298.2</v>
      </c>
      <c r="Q296" s="215">
        <f t="shared" ref="Q296:Q297" si="564">IF($E296="","",TRUNC($H296*O296,2))</f>
        <v>5730.9</v>
      </c>
      <c r="R296" s="98" t="e">
        <f t="shared" ref="R296:R297" si="565">IF($C296="","",$I296*S296)</f>
        <v>#DIV/0!</v>
      </c>
      <c r="S296" s="99" t="e">
        <f>IF($C296="","",'01. PLANILHA DE FISCALIZAÇÂO'!L296)</f>
        <v>#DIV/0!</v>
      </c>
      <c r="T296" s="98" t="e">
        <f t="shared" ref="T296:T297" si="566">IF($C296="","",SUM(R296))</f>
        <v>#DIV/0!</v>
      </c>
      <c r="U296" s="99" t="e">
        <f t="shared" ref="U296:U297" si="567">IF($D296="","",T296/$I296)</f>
        <v>#DIV/0!</v>
      </c>
      <c r="V296" s="98" t="e">
        <f t="shared" ref="V296:V297" si="568">IF($C296="","",$I296*W296)</f>
        <v>#DIV/0!</v>
      </c>
      <c r="W296" s="99" t="e">
        <f>IF($C296="","",'01. PLANILHA DE FISCALIZAÇÂO'!R296)</f>
        <v>#DIV/0!</v>
      </c>
      <c r="X296" s="98" t="e">
        <f t="shared" ref="X296:X297" si="569">IF($C296="","",SUM(V296+T296))</f>
        <v>#DIV/0!</v>
      </c>
      <c r="Y296" s="99" t="e">
        <f t="shared" ref="Y296:Y297" si="570">IF($D296="","",X296/$I296)</f>
        <v>#DIV/0!</v>
      </c>
      <c r="Z296" s="98" t="e">
        <f t="shared" ref="Z296:Z297" si="571">IF($C296="","",$I296*AA296)</f>
        <v>#DIV/0!</v>
      </c>
      <c r="AA296" s="99" t="e">
        <f>IF($C296="","",'01. PLANILHA DE FISCALIZAÇÂO'!X296)</f>
        <v>#DIV/0!</v>
      </c>
      <c r="AB296" s="98" t="e">
        <f t="shared" ref="AB296:AB297" si="572">IF($C296="","",SUM(Z296+X296))</f>
        <v>#DIV/0!</v>
      </c>
      <c r="AC296" s="99" t="e">
        <f t="shared" ref="AC296:AC297" si="573">IF($D296="","",AB296/$I296)</f>
        <v>#DIV/0!</v>
      </c>
      <c r="AD296" s="98" t="e">
        <f t="shared" ref="AD296:AD297" si="574">IF($C296="","",$I296*AE296)</f>
        <v>#DIV/0!</v>
      </c>
      <c r="AE296" s="99" t="e">
        <f>IF($C296="","",'01. PLANILHA DE FISCALIZAÇÂO'!AD296)</f>
        <v>#DIV/0!</v>
      </c>
      <c r="AF296" s="98" t="e">
        <f t="shared" ref="AF296:AF297" si="575">IF($C296="","",SUM(AD296+AB296))</f>
        <v>#DIV/0!</v>
      </c>
      <c r="AG296" s="99" t="e">
        <f t="shared" ref="AG296:AG297" si="576">IF($D296="","",AF296/$I296)</f>
        <v>#DIV/0!</v>
      </c>
      <c r="AH296" s="98" t="e">
        <f t="shared" ref="AH296:AH297" si="577">IF($C296="","",$I296*AI296)</f>
        <v>#DIV/0!</v>
      </c>
      <c r="AI296" s="99" t="e">
        <f>IF($C296="","",'01. PLANILHA DE FISCALIZAÇÂO'!AJ296)</f>
        <v>#DIV/0!</v>
      </c>
      <c r="AJ296" s="98" t="e">
        <f t="shared" ref="AJ296:AJ297" si="578">IF($C296="","",SUM(AH296+AF296))</f>
        <v>#DIV/0!</v>
      </c>
      <c r="AK296" s="99" t="e">
        <f t="shared" ref="AK296:AK297" si="579">IF($D296="","",AJ296/$I296)</f>
        <v>#DIV/0!</v>
      </c>
      <c r="AL296" s="98" t="e">
        <f t="shared" ref="AL296:AL297" si="580">IF($C296="","",$I296*AM296)</f>
        <v>#DIV/0!</v>
      </c>
      <c r="AM296" s="99" t="e">
        <f>IF($C296="","",'01. PLANILHA DE FISCALIZAÇÂO'!AP296)</f>
        <v>#DIV/0!</v>
      </c>
      <c r="AN296" s="98" t="e">
        <f t="shared" ref="AN296:AN297" si="581">IF($C296="","",SUM(AL296+AJ296))</f>
        <v>#DIV/0!</v>
      </c>
      <c r="AO296" s="99" t="e">
        <f t="shared" ref="AO296:AO297" si="582">IF($D296="","",AN296/$I296)</f>
        <v>#DIV/0!</v>
      </c>
      <c r="AP296" s="98" t="e">
        <f t="shared" ref="AP296:AP297" si="583">IF($C296="","",$I296*AQ296)</f>
        <v>#DIV/0!</v>
      </c>
      <c r="AQ296" s="99" t="e">
        <f>IF($C296="","",'01. PLANILHA DE FISCALIZAÇÂO'!AV296)</f>
        <v>#DIV/0!</v>
      </c>
      <c r="AR296" s="98" t="e">
        <f t="shared" ref="AR296:AR297" si="584">IF($C296="","",SUM(AP296+AN296))</f>
        <v>#DIV/0!</v>
      </c>
      <c r="AS296" s="99" t="e">
        <f t="shared" ref="AS296:AS297" si="585">IF($C296="","",SUM(AQ296+AO296))</f>
        <v>#DIV/0!</v>
      </c>
    </row>
    <row r="297" spans="1:45" ht="30" customHeight="1">
      <c r="A297" s="135" t="s">
        <v>3904</v>
      </c>
      <c r="B297" s="182" t="s">
        <v>5228</v>
      </c>
      <c r="C297" s="235">
        <v>93009</v>
      </c>
      <c r="D297" s="236" t="s">
        <v>5222</v>
      </c>
      <c r="E297" s="235" t="s">
        <v>3937</v>
      </c>
      <c r="F297" s="175"/>
      <c r="G297" s="237">
        <f>((34.36+(34.36*$I$451))*$I$450)*$I$461</f>
        <v>29.205463407523148</v>
      </c>
      <c r="H297" s="237">
        <f>TRUNC(((34.36+(34.36*$I$451))*$I$461),2)</f>
        <v>38.94</v>
      </c>
      <c r="I297" s="176">
        <f t="shared" si="560"/>
        <v>0</v>
      </c>
      <c r="J297" s="386">
        <f>IF($E297="","",IF('01. PLANILHA DE FISCALIZAÇÂO'!F297=0,"",'01. PLANILHA DE FISCALIZAÇÂO'!F297))</f>
        <v>3</v>
      </c>
      <c r="K297" s="387">
        <f t="shared" si="561"/>
        <v>87.61</v>
      </c>
      <c r="L297" s="210"/>
      <c r="M297" s="210"/>
      <c r="N297" s="238" t="s">
        <v>5205</v>
      </c>
      <c r="O297" s="214">
        <f t="shared" si="562"/>
        <v>3</v>
      </c>
      <c r="P297" s="215">
        <f t="shared" si="563"/>
        <v>87.61</v>
      </c>
      <c r="Q297" s="215">
        <f t="shared" si="564"/>
        <v>116.82</v>
      </c>
      <c r="R297" s="98" t="e">
        <f t="shared" si="565"/>
        <v>#DIV/0!</v>
      </c>
      <c r="S297" s="99" t="e">
        <f>IF($C297="","",'01. PLANILHA DE FISCALIZAÇÂO'!L297)</f>
        <v>#DIV/0!</v>
      </c>
      <c r="T297" s="98" t="e">
        <f t="shared" si="566"/>
        <v>#DIV/0!</v>
      </c>
      <c r="U297" s="99" t="e">
        <f t="shared" si="567"/>
        <v>#DIV/0!</v>
      </c>
      <c r="V297" s="98" t="e">
        <f t="shared" si="568"/>
        <v>#DIV/0!</v>
      </c>
      <c r="W297" s="99" t="e">
        <f>IF($C297="","",'01. PLANILHA DE FISCALIZAÇÂO'!R297)</f>
        <v>#DIV/0!</v>
      </c>
      <c r="X297" s="98" t="e">
        <f t="shared" si="569"/>
        <v>#DIV/0!</v>
      </c>
      <c r="Y297" s="99" t="e">
        <f t="shared" si="570"/>
        <v>#DIV/0!</v>
      </c>
      <c r="Z297" s="98" t="e">
        <f t="shared" si="571"/>
        <v>#DIV/0!</v>
      </c>
      <c r="AA297" s="99" t="e">
        <f>IF($C297="","",'01. PLANILHA DE FISCALIZAÇÂO'!X297)</f>
        <v>#DIV/0!</v>
      </c>
      <c r="AB297" s="98" t="e">
        <f t="shared" si="572"/>
        <v>#DIV/0!</v>
      </c>
      <c r="AC297" s="99" t="e">
        <f t="shared" si="573"/>
        <v>#DIV/0!</v>
      </c>
      <c r="AD297" s="98" t="e">
        <f t="shared" si="574"/>
        <v>#DIV/0!</v>
      </c>
      <c r="AE297" s="99" t="e">
        <f>IF($C297="","",'01. PLANILHA DE FISCALIZAÇÂO'!AD297)</f>
        <v>#DIV/0!</v>
      </c>
      <c r="AF297" s="98" t="e">
        <f t="shared" si="575"/>
        <v>#DIV/0!</v>
      </c>
      <c r="AG297" s="99" t="e">
        <f t="shared" si="576"/>
        <v>#DIV/0!</v>
      </c>
      <c r="AH297" s="98" t="e">
        <f t="shared" si="577"/>
        <v>#DIV/0!</v>
      </c>
      <c r="AI297" s="99" t="e">
        <f>IF($C297="","",'01. PLANILHA DE FISCALIZAÇÂO'!AJ297)</f>
        <v>#DIV/0!</v>
      </c>
      <c r="AJ297" s="98" t="e">
        <f t="shared" si="578"/>
        <v>#DIV/0!</v>
      </c>
      <c r="AK297" s="99" t="e">
        <f t="shared" si="579"/>
        <v>#DIV/0!</v>
      </c>
      <c r="AL297" s="98" t="e">
        <f t="shared" si="580"/>
        <v>#DIV/0!</v>
      </c>
      <c r="AM297" s="99" t="e">
        <f>IF($C297="","",'01. PLANILHA DE FISCALIZAÇÂO'!AP297)</f>
        <v>#DIV/0!</v>
      </c>
      <c r="AN297" s="98" t="e">
        <f t="shared" si="581"/>
        <v>#DIV/0!</v>
      </c>
      <c r="AO297" s="99" t="e">
        <f t="shared" si="582"/>
        <v>#DIV/0!</v>
      </c>
      <c r="AP297" s="98" t="e">
        <f t="shared" si="583"/>
        <v>#DIV/0!</v>
      </c>
      <c r="AQ297" s="99" t="e">
        <f>IF($C297="","",'01. PLANILHA DE FISCALIZAÇÂO'!AV297)</f>
        <v>#DIV/0!</v>
      </c>
      <c r="AR297" s="98" t="e">
        <f t="shared" si="584"/>
        <v>#DIV/0!</v>
      </c>
      <c r="AS297" s="99" t="e">
        <f t="shared" si="585"/>
        <v>#DIV/0!</v>
      </c>
    </row>
    <row r="298" spans="1:45" ht="30" customHeight="1">
      <c r="A298" s="135" t="s">
        <v>3904</v>
      </c>
      <c r="B298" s="182" t="s">
        <v>5229</v>
      </c>
      <c r="C298" s="235">
        <v>93014</v>
      </c>
      <c r="D298" s="236" t="s">
        <v>5201</v>
      </c>
      <c r="E298" s="235" t="s">
        <v>3988</v>
      </c>
      <c r="F298" s="175"/>
      <c r="G298" s="237">
        <f>((23.59+(23.59*$I$451))*$I$450)*$I$461</f>
        <v>20.051131600217435</v>
      </c>
      <c r="H298" s="237">
        <f>TRUNC(((23.59+(23.59*$I$451))*$I$461),2)</f>
        <v>26.73</v>
      </c>
      <c r="I298" s="176">
        <f t="shared" si="497"/>
        <v>0</v>
      </c>
      <c r="J298" s="386">
        <f>IF($E298="","",IF('01. PLANILHA DE FISCALIZAÇÂO'!F298=0,"",'01. PLANILHA DE FISCALIZAÇÂO'!F298))</f>
        <v>2</v>
      </c>
      <c r="K298" s="387">
        <f t="shared" ref="K298:K301" si="586">IF($E298="","",IF(J298="","",TRUNC($G298*J298,2)))</f>
        <v>40.1</v>
      </c>
      <c r="L298" s="210"/>
      <c r="M298" s="210"/>
      <c r="N298" s="238" t="s">
        <v>5205</v>
      </c>
      <c r="O298" s="214">
        <f t="shared" si="533"/>
        <v>2</v>
      </c>
      <c r="P298" s="215">
        <f t="shared" si="534"/>
        <v>40.1</v>
      </c>
      <c r="Q298" s="215">
        <f t="shared" si="535"/>
        <v>53.46</v>
      </c>
      <c r="R298" s="98" t="e">
        <f t="shared" si="490"/>
        <v>#DIV/0!</v>
      </c>
      <c r="S298" s="99" t="e">
        <f>IF($C298="","",'01. PLANILHA DE FISCALIZAÇÂO'!L298)</f>
        <v>#DIV/0!</v>
      </c>
      <c r="T298" s="98" t="e">
        <f t="shared" si="498"/>
        <v>#DIV/0!</v>
      </c>
      <c r="U298" s="99" t="e">
        <f t="shared" si="499"/>
        <v>#DIV/0!</v>
      </c>
      <c r="V298" s="98" t="e">
        <f t="shared" si="500"/>
        <v>#DIV/0!</v>
      </c>
      <c r="W298" s="99" t="e">
        <f>IF($C298="","",'01. PLANILHA DE FISCALIZAÇÂO'!R298)</f>
        <v>#DIV/0!</v>
      </c>
      <c r="X298" s="98" t="e">
        <f t="shared" si="491"/>
        <v>#DIV/0!</v>
      </c>
      <c r="Y298" s="99" t="e">
        <f t="shared" si="559"/>
        <v>#DIV/0!</v>
      </c>
      <c r="Z298" s="98" t="e">
        <f t="shared" si="502"/>
        <v>#DIV/0!</v>
      </c>
      <c r="AA298" s="99" t="e">
        <f>IF($C298="","",'01. PLANILHA DE FISCALIZAÇÂO'!X298)</f>
        <v>#DIV/0!</v>
      </c>
      <c r="AB298" s="98" t="e">
        <f t="shared" si="493"/>
        <v>#DIV/0!</v>
      </c>
      <c r="AC298" s="99" t="e">
        <f t="shared" si="538"/>
        <v>#DIV/0!</v>
      </c>
      <c r="AD298" s="98" t="e">
        <f t="shared" si="504"/>
        <v>#DIV/0!</v>
      </c>
      <c r="AE298" s="99" t="e">
        <f>IF($C298="","",'01. PLANILHA DE FISCALIZAÇÂO'!AD298)</f>
        <v>#DIV/0!</v>
      </c>
      <c r="AF298" s="98" t="e">
        <f t="shared" si="489"/>
        <v>#DIV/0!</v>
      </c>
      <c r="AG298" s="99" t="e">
        <f t="shared" si="524"/>
        <v>#DIV/0!</v>
      </c>
      <c r="AH298" s="98" t="e">
        <f t="shared" si="505"/>
        <v>#DIV/0!</v>
      </c>
      <c r="AI298" s="99" t="e">
        <f>IF($C298="","",'01. PLANILHA DE FISCALIZAÇÂO'!AJ298)</f>
        <v>#DIV/0!</v>
      </c>
      <c r="AJ298" s="98" t="e">
        <f t="shared" si="494"/>
        <v>#DIV/0!</v>
      </c>
      <c r="AK298" s="99" t="e">
        <f t="shared" si="506"/>
        <v>#DIV/0!</v>
      </c>
      <c r="AL298" s="98" t="e">
        <f t="shared" si="507"/>
        <v>#DIV/0!</v>
      </c>
      <c r="AM298" s="99" t="e">
        <f>IF($C298="","",'01. PLANILHA DE FISCALIZAÇÂO'!AP298)</f>
        <v>#DIV/0!</v>
      </c>
      <c r="AN298" s="98" t="e">
        <f t="shared" si="495"/>
        <v>#DIV/0!</v>
      </c>
      <c r="AO298" s="99" t="e">
        <f t="shared" si="525"/>
        <v>#DIV/0!</v>
      </c>
      <c r="AP298" s="98" t="e">
        <f t="shared" si="508"/>
        <v>#DIV/0!</v>
      </c>
      <c r="AQ298" s="99" t="e">
        <f>IF($C298="","",'01. PLANILHA DE FISCALIZAÇÂO'!AV298)</f>
        <v>#DIV/0!</v>
      </c>
      <c r="AR298" s="98" t="e">
        <f t="shared" si="496"/>
        <v>#DIV/0!</v>
      </c>
      <c r="AS298" s="99" t="e">
        <f t="shared" si="510"/>
        <v>#DIV/0!</v>
      </c>
    </row>
    <row r="299" spans="1:45" ht="30" customHeight="1">
      <c r="A299" s="135" t="s">
        <v>3904</v>
      </c>
      <c r="B299" s="182" t="s">
        <v>5230</v>
      </c>
      <c r="C299" s="235">
        <v>93020</v>
      </c>
      <c r="D299" s="236" t="s">
        <v>5202</v>
      </c>
      <c r="E299" s="235" t="s">
        <v>3988</v>
      </c>
      <c r="F299" s="175"/>
      <c r="G299" s="237">
        <f>((37.15+(37.15*$I$451))*$I$450)*$I$461</f>
        <v>31.576919836713767</v>
      </c>
      <c r="H299" s="237">
        <f>TRUNC(((37.15+(37.15*$I$451))*$I$461),2)</f>
        <v>42.1</v>
      </c>
      <c r="I299" s="176">
        <f t="shared" si="497"/>
        <v>0</v>
      </c>
      <c r="J299" s="386">
        <f>IF($E299="","",IF('01. PLANILHA DE FISCALIZAÇÂO'!F299=0,"",'01. PLANILHA DE FISCALIZAÇÂO'!F299))</f>
        <v>2</v>
      </c>
      <c r="K299" s="387">
        <f t="shared" si="586"/>
        <v>63.15</v>
      </c>
      <c r="L299" s="210"/>
      <c r="M299" s="210"/>
      <c r="N299" s="238" t="s">
        <v>5205</v>
      </c>
      <c r="O299" s="214">
        <f t="shared" si="533"/>
        <v>2</v>
      </c>
      <c r="P299" s="215">
        <f t="shared" si="534"/>
        <v>63.15</v>
      </c>
      <c r="Q299" s="215">
        <f t="shared" si="535"/>
        <v>84.2</v>
      </c>
      <c r="R299" s="98" t="e">
        <f t="shared" si="490"/>
        <v>#DIV/0!</v>
      </c>
      <c r="S299" s="99" t="e">
        <f>IF($C299="","",'01. PLANILHA DE FISCALIZAÇÂO'!L299)</f>
        <v>#DIV/0!</v>
      </c>
      <c r="T299" s="98" t="e">
        <f t="shared" si="498"/>
        <v>#DIV/0!</v>
      </c>
      <c r="U299" s="99" t="e">
        <f t="shared" si="499"/>
        <v>#DIV/0!</v>
      </c>
      <c r="V299" s="98" t="e">
        <f t="shared" si="500"/>
        <v>#DIV/0!</v>
      </c>
      <c r="W299" s="99" t="e">
        <f>IF($C299="","",'01. PLANILHA DE FISCALIZAÇÂO'!R299)</f>
        <v>#DIV/0!</v>
      </c>
      <c r="X299" s="98" t="e">
        <f t="shared" si="491"/>
        <v>#DIV/0!</v>
      </c>
      <c r="Y299" s="99" t="e">
        <f t="shared" si="559"/>
        <v>#DIV/0!</v>
      </c>
      <c r="Z299" s="98" t="e">
        <f t="shared" si="502"/>
        <v>#DIV/0!</v>
      </c>
      <c r="AA299" s="99" t="e">
        <f>IF($C299="","",'01. PLANILHA DE FISCALIZAÇÂO'!X299)</f>
        <v>#DIV/0!</v>
      </c>
      <c r="AB299" s="98" t="e">
        <f t="shared" si="493"/>
        <v>#DIV/0!</v>
      </c>
      <c r="AC299" s="99" t="e">
        <f t="shared" si="538"/>
        <v>#DIV/0!</v>
      </c>
      <c r="AD299" s="98" t="e">
        <f t="shared" si="504"/>
        <v>#DIV/0!</v>
      </c>
      <c r="AE299" s="99" t="e">
        <f>IF($C299="","",'01. PLANILHA DE FISCALIZAÇÂO'!AD299)</f>
        <v>#DIV/0!</v>
      </c>
      <c r="AF299" s="98" t="e">
        <f t="shared" si="489"/>
        <v>#DIV/0!</v>
      </c>
      <c r="AG299" s="99" t="e">
        <f t="shared" si="524"/>
        <v>#DIV/0!</v>
      </c>
      <c r="AH299" s="98" t="e">
        <f t="shared" si="505"/>
        <v>#DIV/0!</v>
      </c>
      <c r="AI299" s="99" t="e">
        <f>IF($C299="","",'01. PLANILHA DE FISCALIZAÇÂO'!AJ299)</f>
        <v>#DIV/0!</v>
      </c>
      <c r="AJ299" s="98" t="e">
        <f t="shared" si="494"/>
        <v>#DIV/0!</v>
      </c>
      <c r="AK299" s="99" t="e">
        <f t="shared" si="506"/>
        <v>#DIV/0!</v>
      </c>
      <c r="AL299" s="98" t="e">
        <f t="shared" si="507"/>
        <v>#DIV/0!</v>
      </c>
      <c r="AM299" s="99" t="e">
        <f>IF($C299="","",'01. PLANILHA DE FISCALIZAÇÂO'!AP299)</f>
        <v>#DIV/0!</v>
      </c>
      <c r="AN299" s="98" t="e">
        <f t="shared" si="495"/>
        <v>#DIV/0!</v>
      </c>
      <c r="AO299" s="99" t="e">
        <f t="shared" si="525"/>
        <v>#DIV/0!</v>
      </c>
      <c r="AP299" s="98" t="e">
        <f t="shared" si="508"/>
        <v>#DIV/0!</v>
      </c>
      <c r="AQ299" s="99" t="e">
        <f>IF($C299="","",'01. PLANILHA DE FISCALIZAÇÂO'!AV299)</f>
        <v>#DIV/0!</v>
      </c>
      <c r="AR299" s="98" t="e">
        <f t="shared" si="496"/>
        <v>#DIV/0!</v>
      </c>
      <c r="AS299" s="99" t="e">
        <f t="shared" si="510"/>
        <v>#DIV/0!</v>
      </c>
    </row>
    <row r="300" spans="1:45" ht="30" customHeight="1">
      <c r="A300" s="135" t="s">
        <v>3904</v>
      </c>
      <c r="B300" s="182" t="s">
        <v>5231</v>
      </c>
      <c r="C300" s="235">
        <v>97889</v>
      </c>
      <c r="D300" s="236" t="s">
        <v>5203</v>
      </c>
      <c r="E300" s="235" t="s">
        <v>3988</v>
      </c>
      <c r="F300" s="175"/>
      <c r="G300" s="237">
        <f>((778.71+(778.71*$I$451))*$I$450)*$I$461</f>
        <v>661.89133905914878</v>
      </c>
      <c r="H300" s="237">
        <f>TRUNC(((778.71+(778.71*$I$451))*$I$461),2)</f>
        <v>882.52</v>
      </c>
      <c r="I300" s="176">
        <f t="shared" si="497"/>
        <v>0</v>
      </c>
      <c r="J300" s="386">
        <f>IF($E300="","",IF('01. PLANILHA DE FISCALIZAÇÂO'!F300=0,"",'01. PLANILHA DE FISCALIZAÇÂO'!F300))</f>
        <v>1</v>
      </c>
      <c r="K300" s="387">
        <f t="shared" si="586"/>
        <v>661.89</v>
      </c>
      <c r="L300" s="210"/>
      <c r="M300" s="210"/>
      <c r="N300" s="238" t="s">
        <v>5205</v>
      </c>
      <c r="O300" s="214">
        <f t="shared" si="533"/>
        <v>1</v>
      </c>
      <c r="P300" s="215">
        <f t="shared" si="534"/>
        <v>661.89</v>
      </c>
      <c r="Q300" s="215">
        <f t="shared" si="535"/>
        <v>882.52</v>
      </c>
      <c r="R300" s="98" t="e">
        <f t="shared" si="490"/>
        <v>#DIV/0!</v>
      </c>
      <c r="S300" s="99" t="e">
        <f>IF($C300="","",'01. PLANILHA DE FISCALIZAÇÂO'!L300)</f>
        <v>#DIV/0!</v>
      </c>
      <c r="T300" s="98" t="e">
        <f t="shared" si="498"/>
        <v>#DIV/0!</v>
      </c>
      <c r="U300" s="99" t="e">
        <f t="shared" si="499"/>
        <v>#DIV/0!</v>
      </c>
      <c r="V300" s="98" t="e">
        <f t="shared" si="500"/>
        <v>#DIV/0!</v>
      </c>
      <c r="W300" s="99" t="e">
        <f>IF($C300="","",'01. PLANILHA DE FISCALIZAÇÂO'!R300)</f>
        <v>#DIV/0!</v>
      </c>
      <c r="X300" s="98" t="e">
        <f t="shared" si="491"/>
        <v>#DIV/0!</v>
      </c>
      <c r="Y300" s="99" t="e">
        <f t="shared" si="559"/>
        <v>#DIV/0!</v>
      </c>
      <c r="Z300" s="98" t="e">
        <f t="shared" si="502"/>
        <v>#DIV/0!</v>
      </c>
      <c r="AA300" s="99" t="e">
        <f>IF($C300="","",'01. PLANILHA DE FISCALIZAÇÂO'!X300)</f>
        <v>#DIV/0!</v>
      </c>
      <c r="AB300" s="98" t="e">
        <f t="shared" si="493"/>
        <v>#DIV/0!</v>
      </c>
      <c r="AC300" s="99" t="e">
        <f t="shared" si="538"/>
        <v>#DIV/0!</v>
      </c>
      <c r="AD300" s="98" t="e">
        <f t="shared" si="504"/>
        <v>#DIV/0!</v>
      </c>
      <c r="AE300" s="99" t="e">
        <f>IF($C300="","",'01. PLANILHA DE FISCALIZAÇÂO'!AD300)</f>
        <v>#DIV/0!</v>
      </c>
      <c r="AF300" s="98" t="e">
        <f t="shared" si="489"/>
        <v>#DIV/0!</v>
      </c>
      <c r="AG300" s="99" t="e">
        <f t="shared" si="524"/>
        <v>#DIV/0!</v>
      </c>
      <c r="AH300" s="98" t="e">
        <f t="shared" si="505"/>
        <v>#DIV/0!</v>
      </c>
      <c r="AI300" s="99" t="e">
        <f>IF($C300="","",'01. PLANILHA DE FISCALIZAÇÂO'!AJ300)</f>
        <v>#DIV/0!</v>
      </c>
      <c r="AJ300" s="98" t="e">
        <f t="shared" si="494"/>
        <v>#DIV/0!</v>
      </c>
      <c r="AK300" s="99" t="e">
        <f t="shared" si="506"/>
        <v>#DIV/0!</v>
      </c>
      <c r="AL300" s="98" t="e">
        <f t="shared" si="507"/>
        <v>#DIV/0!</v>
      </c>
      <c r="AM300" s="99" t="e">
        <f>IF($C300="","",'01. PLANILHA DE FISCALIZAÇÂO'!AP300)</f>
        <v>#DIV/0!</v>
      </c>
      <c r="AN300" s="98" t="e">
        <f t="shared" si="495"/>
        <v>#DIV/0!</v>
      </c>
      <c r="AO300" s="99" t="e">
        <f t="shared" si="525"/>
        <v>#DIV/0!</v>
      </c>
      <c r="AP300" s="98" t="e">
        <f t="shared" si="508"/>
        <v>#DIV/0!</v>
      </c>
      <c r="AQ300" s="99" t="e">
        <f>IF($C300="","",'01. PLANILHA DE FISCALIZAÇÂO'!AV300)</f>
        <v>#DIV/0!</v>
      </c>
      <c r="AR300" s="98" t="e">
        <f t="shared" si="496"/>
        <v>#DIV/0!</v>
      </c>
      <c r="AS300" s="99" t="e">
        <f t="shared" si="510"/>
        <v>#DIV/0!</v>
      </c>
    </row>
    <row r="301" spans="1:45" ht="30" customHeight="1">
      <c r="A301" s="135" t="s">
        <v>3904</v>
      </c>
      <c r="B301" s="182" t="s">
        <v>5226</v>
      </c>
      <c r="C301" s="235">
        <v>92984</v>
      </c>
      <c r="D301" s="236" t="s">
        <v>5204</v>
      </c>
      <c r="E301" s="235" t="s">
        <v>3937</v>
      </c>
      <c r="F301" s="175"/>
      <c r="G301" s="237">
        <f>((28.84+(28.84*$I$451))*$I$450)*$I$461</f>
        <v>24.513549612135268</v>
      </c>
      <c r="H301" s="237">
        <f>TRUNC(((28.84+(28.84*$I$451))*$I$461),2)</f>
        <v>32.68</v>
      </c>
      <c r="I301" s="176">
        <f t="shared" ref="I301" si="587">TRUNC(F301*G301,2)</f>
        <v>0</v>
      </c>
      <c r="J301" s="386">
        <f>IF($E301="","",IF('01. PLANILHA DE FISCALIZAÇÂO'!F301=0,"",'01. PLANILHA DE FISCALIZAÇÂO'!F301))</f>
        <v>128</v>
      </c>
      <c r="K301" s="387">
        <f t="shared" si="586"/>
        <v>3137.73</v>
      </c>
      <c r="L301" s="210"/>
      <c r="M301" s="210"/>
      <c r="N301" s="238" t="s">
        <v>5205</v>
      </c>
      <c r="O301" s="214">
        <f t="shared" ref="O301" si="588">IF($E301="","",SUM(F301,J301,L301))</f>
        <v>128</v>
      </c>
      <c r="P301" s="215">
        <f t="shared" ref="P301" si="589">IF($E301="","",TRUNC($G301*O301,2))</f>
        <v>3137.73</v>
      </c>
      <c r="Q301" s="215">
        <f t="shared" ref="Q301" si="590">IF($E301="","",TRUNC($H301*O301,2))</f>
        <v>4183.04</v>
      </c>
      <c r="R301" s="98" t="e">
        <f t="shared" ref="R301" si="591">IF($C301="","",$I301*S301)</f>
        <v>#DIV/0!</v>
      </c>
      <c r="S301" s="99" t="e">
        <f>IF($C301="","",'01. PLANILHA DE FISCALIZAÇÂO'!L301)</f>
        <v>#DIV/0!</v>
      </c>
      <c r="T301" s="98" t="e">
        <f t="shared" ref="T301" si="592">IF($C301="","",SUM(R301))</f>
        <v>#DIV/0!</v>
      </c>
      <c r="U301" s="99" t="e">
        <f t="shared" ref="U301" si="593">IF($D301="","",T301/$I301)</f>
        <v>#DIV/0!</v>
      </c>
      <c r="V301" s="98" t="e">
        <f t="shared" ref="V301" si="594">IF($C301="","",$I301*W301)</f>
        <v>#DIV/0!</v>
      </c>
      <c r="W301" s="99" t="e">
        <f>IF($C301="","",'01. PLANILHA DE FISCALIZAÇÂO'!R301)</f>
        <v>#DIV/0!</v>
      </c>
      <c r="X301" s="98" t="e">
        <f t="shared" ref="X301" si="595">IF($C301="","",SUM(V301+T301))</f>
        <v>#DIV/0!</v>
      </c>
      <c r="Y301" s="99" t="e">
        <f t="shared" ref="Y301" si="596">IF($D301="","",X301/$I301)</f>
        <v>#DIV/0!</v>
      </c>
      <c r="Z301" s="98" t="e">
        <f t="shared" ref="Z301" si="597">IF($C301="","",$I301*AA301)</f>
        <v>#DIV/0!</v>
      </c>
      <c r="AA301" s="99" t="e">
        <f>IF($C301="","",'01. PLANILHA DE FISCALIZAÇÂO'!X301)</f>
        <v>#DIV/0!</v>
      </c>
      <c r="AB301" s="98" t="e">
        <f t="shared" ref="AB301" si="598">IF($C301="","",SUM(Z301+X301))</f>
        <v>#DIV/0!</v>
      </c>
      <c r="AC301" s="99" t="e">
        <f t="shared" ref="AC301" si="599">IF($D301="","",AB301/$I301)</f>
        <v>#DIV/0!</v>
      </c>
      <c r="AD301" s="98" t="e">
        <f t="shared" ref="AD301" si="600">IF($C301="","",$I301*AE301)</f>
        <v>#DIV/0!</v>
      </c>
      <c r="AE301" s="99" t="e">
        <f>IF($C301="","",'01. PLANILHA DE FISCALIZAÇÂO'!AD301)</f>
        <v>#DIV/0!</v>
      </c>
      <c r="AF301" s="98" t="e">
        <f t="shared" ref="AF301" si="601">IF($C301="","",SUM(AD301+AB301))</f>
        <v>#DIV/0!</v>
      </c>
      <c r="AG301" s="99" t="e">
        <f t="shared" ref="AG301" si="602">IF($D301="","",AF301/$I301)</f>
        <v>#DIV/0!</v>
      </c>
      <c r="AH301" s="98" t="e">
        <f t="shared" ref="AH301" si="603">IF($C301="","",$I301*AI301)</f>
        <v>#DIV/0!</v>
      </c>
      <c r="AI301" s="99" t="e">
        <f>IF($C301="","",'01. PLANILHA DE FISCALIZAÇÂO'!AJ301)</f>
        <v>#DIV/0!</v>
      </c>
      <c r="AJ301" s="98" t="e">
        <f t="shared" ref="AJ301" si="604">IF($C301="","",SUM(AH301+AF301))</f>
        <v>#DIV/0!</v>
      </c>
      <c r="AK301" s="99" t="e">
        <f t="shared" ref="AK301" si="605">IF($D301="","",AJ301/$I301)</f>
        <v>#DIV/0!</v>
      </c>
      <c r="AL301" s="98" t="e">
        <f t="shared" ref="AL301" si="606">IF($C301="","",$I301*AM301)</f>
        <v>#DIV/0!</v>
      </c>
      <c r="AM301" s="99" t="e">
        <f>IF($C301="","",'01. PLANILHA DE FISCALIZAÇÂO'!AP301)</f>
        <v>#DIV/0!</v>
      </c>
      <c r="AN301" s="98" t="e">
        <f t="shared" ref="AN301" si="607">IF($C301="","",SUM(AL301+AJ301))</f>
        <v>#DIV/0!</v>
      </c>
      <c r="AO301" s="99" t="e">
        <f t="shared" ref="AO301" si="608">IF($D301="","",AN301/$I301)</f>
        <v>#DIV/0!</v>
      </c>
      <c r="AP301" s="98" t="e">
        <f t="shared" ref="AP301" si="609">IF($C301="","",$I301*AQ301)</f>
        <v>#DIV/0!</v>
      </c>
      <c r="AQ301" s="99" t="e">
        <f>IF($C301="","",'01. PLANILHA DE FISCALIZAÇÂO'!AV301)</f>
        <v>#DIV/0!</v>
      </c>
      <c r="AR301" s="98" t="e">
        <f t="shared" ref="AR301" si="610">IF($C301="","",SUM(AP301+AN301))</f>
        <v>#DIV/0!</v>
      </c>
      <c r="AS301" s="99" t="e">
        <f t="shared" ref="AS301" si="611">IF($C301="","",SUM(AQ301+AO301))</f>
        <v>#DIV/0!</v>
      </c>
    </row>
    <row r="302" spans="1:45" ht="30" customHeight="1">
      <c r="A302" s="135"/>
      <c r="B302" s="181" t="s">
        <v>4978</v>
      </c>
      <c r="C302" s="178" t="s">
        <v>4979</v>
      </c>
      <c r="D302" s="179"/>
      <c r="E302" s="179"/>
      <c r="F302" s="179"/>
      <c r="G302" s="179"/>
      <c r="H302" s="179"/>
      <c r="I302" s="177">
        <f>SUM(I303:I320)</f>
        <v>3592.8700000000003</v>
      </c>
      <c r="J302" s="211"/>
      <c r="K302" s="211"/>
      <c r="L302" s="211"/>
      <c r="M302" s="211"/>
      <c r="N302" s="211"/>
      <c r="O302" s="211"/>
      <c r="P302" s="211"/>
      <c r="Q302" s="212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S302" s="99"/>
    </row>
    <row r="303" spans="1:45" ht="30" customHeight="1">
      <c r="A303" s="135" t="s">
        <v>3905</v>
      </c>
      <c r="B303" s="182" t="s">
        <v>4980</v>
      </c>
      <c r="C303" s="173" t="s">
        <v>4436</v>
      </c>
      <c r="D303" s="172" t="s">
        <v>4437</v>
      </c>
      <c r="E303" s="174" t="s">
        <v>3969</v>
      </c>
      <c r="F303" s="175">
        <v>1</v>
      </c>
      <c r="G303" s="175">
        <v>54.47</v>
      </c>
      <c r="H303" s="175">
        <v>59.21</v>
      </c>
      <c r="I303" s="176">
        <f t="shared" si="497"/>
        <v>54.47</v>
      </c>
      <c r="J303" s="210"/>
      <c r="K303" s="210"/>
      <c r="L303" s="210"/>
      <c r="M303" s="210"/>
      <c r="N303" s="210"/>
      <c r="O303" s="214">
        <f t="shared" ref="O303:O320" si="612">IF($E303="","",SUM(F303,J303,L303))</f>
        <v>1</v>
      </c>
      <c r="P303" s="215">
        <f t="shared" ref="P303:P320" si="613">IF($E303="","",TRUNC($G303*O303,2))</f>
        <v>54.47</v>
      </c>
      <c r="Q303" s="215">
        <f t="shared" ref="Q303:Q320" si="614">IF($E303="","",TRUNC($H303*O303,2))</f>
        <v>59.21</v>
      </c>
      <c r="R303" s="98">
        <f t="shared" si="490"/>
        <v>0</v>
      </c>
      <c r="S303" s="99">
        <f>IF($C303="","",'01. PLANILHA DE FISCALIZAÇÂO'!L303)</f>
        <v>0</v>
      </c>
      <c r="T303" s="98">
        <f t="shared" si="498"/>
        <v>0</v>
      </c>
      <c r="U303" s="99">
        <f t="shared" si="499"/>
        <v>0</v>
      </c>
      <c r="V303" s="98">
        <f t="shared" si="500"/>
        <v>0</v>
      </c>
      <c r="W303" s="99">
        <f>IF($C303="","",'01. PLANILHA DE FISCALIZAÇÂO'!R303)</f>
        <v>0</v>
      </c>
      <c r="X303" s="98">
        <f t="shared" si="491"/>
        <v>0</v>
      </c>
      <c r="Y303" s="99">
        <f t="shared" ref="Y303" si="615">IF($D303="","",X303/$I303)</f>
        <v>0</v>
      </c>
      <c r="Z303" s="98">
        <f t="shared" si="502"/>
        <v>0</v>
      </c>
      <c r="AA303" s="99">
        <f>IF($C303="","",'01. PLANILHA DE FISCALIZAÇÂO'!X303)</f>
        <v>0</v>
      </c>
      <c r="AB303" s="98">
        <f t="shared" si="493"/>
        <v>0</v>
      </c>
      <c r="AC303" s="99">
        <f t="shared" ref="AC303:AC332" si="616">IF($D303="","",AB303/$I303)</f>
        <v>0</v>
      </c>
      <c r="AD303" s="98">
        <f t="shared" si="504"/>
        <v>0</v>
      </c>
      <c r="AE303" s="99">
        <f>IF($C303="","",'01. PLANILHA DE FISCALIZAÇÂO'!AD303)</f>
        <v>0</v>
      </c>
      <c r="AF303" s="98">
        <f t="shared" si="489"/>
        <v>0</v>
      </c>
      <c r="AG303" s="99">
        <f t="shared" si="524"/>
        <v>0</v>
      </c>
      <c r="AH303" s="98">
        <f t="shared" si="505"/>
        <v>0</v>
      </c>
      <c r="AI303" s="99">
        <f>IF($C303="","",'01. PLANILHA DE FISCALIZAÇÂO'!AJ303)</f>
        <v>0</v>
      </c>
      <c r="AJ303" s="98">
        <f t="shared" si="494"/>
        <v>0</v>
      </c>
      <c r="AK303" s="99">
        <f t="shared" si="506"/>
        <v>0</v>
      </c>
      <c r="AL303" s="98">
        <f t="shared" si="507"/>
        <v>0</v>
      </c>
      <c r="AM303" s="99">
        <f>IF($C303="","",'01. PLANILHA DE FISCALIZAÇÂO'!AP303)</f>
        <v>0</v>
      </c>
      <c r="AN303" s="98">
        <f t="shared" si="495"/>
        <v>0</v>
      </c>
      <c r="AO303" s="99">
        <f t="shared" si="525"/>
        <v>0</v>
      </c>
      <c r="AP303" s="98">
        <f t="shared" si="508"/>
        <v>0</v>
      </c>
      <c r="AQ303" s="99">
        <f>IF($C303="","",'01. PLANILHA DE FISCALIZAÇÂO'!AV303)</f>
        <v>0</v>
      </c>
      <c r="AR303" s="98">
        <f t="shared" si="496"/>
        <v>0</v>
      </c>
      <c r="AS303" s="99">
        <f t="shared" si="510"/>
        <v>0</v>
      </c>
    </row>
    <row r="304" spans="1:45" ht="30" customHeight="1">
      <c r="A304" s="135" t="s">
        <v>3905</v>
      </c>
      <c r="B304" s="182" t="s">
        <v>4981</v>
      </c>
      <c r="C304" s="173" t="s">
        <v>4438</v>
      </c>
      <c r="D304" s="172" t="s">
        <v>4439</v>
      </c>
      <c r="E304" s="174" t="s">
        <v>3969</v>
      </c>
      <c r="F304" s="175">
        <v>5</v>
      </c>
      <c r="G304" s="175">
        <v>11.85</v>
      </c>
      <c r="H304" s="175">
        <v>16.739999999999998</v>
      </c>
      <c r="I304" s="176">
        <f t="shared" si="497"/>
        <v>59.25</v>
      </c>
      <c r="J304" s="210"/>
      <c r="K304" s="210"/>
      <c r="L304" s="210"/>
      <c r="M304" s="210"/>
      <c r="N304" s="210"/>
      <c r="O304" s="214">
        <f t="shared" si="612"/>
        <v>5</v>
      </c>
      <c r="P304" s="215">
        <f t="shared" si="613"/>
        <v>59.25</v>
      </c>
      <c r="Q304" s="215">
        <f t="shared" si="614"/>
        <v>83.7</v>
      </c>
      <c r="R304" s="98">
        <f t="shared" si="490"/>
        <v>0</v>
      </c>
      <c r="S304" s="99">
        <f>IF($C304="","",'01. PLANILHA DE FISCALIZAÇÂO'!L304)</f>
        <v>0</v>
      </c>
      <c r="T304" s="98">
        <f t="shared" si="498"/>
        <v>0</v>
      </c>
      <c r="U304" s="99">
        <f t="shared" si="499"/>
        <v>0</v>
      </c>
      <c r="V304" s="98">
        <f t="shared" si="500"/>
        <v>0</v>
      </c>
      <c r="W304" s="99">
        <f>IF($C304="","",'01. PLANILHA DE FISCALIZAÇÂO'!R304)</f>
        <v>0</v>
      </c>
      <c r="X304" s="98">
        <f t="shared" si="491"/>
        <v>0</v>
      </c>
      <c r="Y304" s="99">
        <f t="shared" ref="Y304" si="617">IF($D304="","",X304/$I304)</f>
        <v>0</v>
      </c>
      <c r="Z304" s="98">
        <f t="shared" si="502"/>
        <v>0</v>
      </c>
      <c r="AA304" s="99">
        <f>IF($C304="","",'01. PLANILHA DE FISCALIZAÇÂO'!X304)</f>
        <v>0</v>
      </c>
      <c r="AB304" s="98">
        <f t="shared" si="493"/>
        <v>0</v>
      </c>
      <c r="AC304" s="99">
        <f t="shared" si="616"/>
        <v>0</v>
      </c>
      <c r="AD304" s="98">
        <f t="shared" si="504"/>
        <v>0</v>
      </c>
      <c r="AE304" s="99">
        <f>IF($C304="","",'01. PLANILHA DE FISCALIZAÇÂO'!AD304)</f>
        <v>0</v>
      </c>
      <c r="AF304" s="98">
        <f t="shared" si="489"/>
        <v>0</v>
      </c>
      <c r="AG304" s="99">
        <f t="shared" si="524"/>
        <v>0</v>
      </c>
      <c r="AH304" s="98">
        <f t="shared" si="505"/>
        <v>0</v>
      </c>
      <c r="AI304" s="99">
        <f>IF($C304="","",'01. PLANILHA DE FISCALIZAÇÂO'!AJ304)</f>
        <v>0</v>
      </c>
      <c r="AJ304" s="98">
        <f t="shared" si="494"/>
        <v>0</v>
      </c>
      <c r="AK304" s="99">
        <f t="shared" si="506"/>
        <v>0</v>
      </c>
      <c r="AL304" s="98">
        <f t="shared" si="507"/>
        <v>0</v>
      </c>
      <c r="AM304" s="99">
        <f>IF($C304="","",'01. PLANILHA DE FISCALIZAÇÂO'!AP304)</f>
        <v>0</v>
      </c>
      <c r="AN304" s="98">
        <f t="shared" si="495"/>
        <v>0</v>
      </c>
      <c r="AO304" s="99">
        <f t="shared" si="525"/>
        <v>0</v>
      </c>
      <c r="AP304" s="98">
        <f t="shared" si="508"/>
        <v>0</v>
      </c>
      <c r="AQ304" s="99">
        <f>IF($C304="","",'01. PLANILHA DE FISCALIZAÇÂO'!AV304)</f>
        <v>0</v>
      </c>
      <c r="AR304" s="98">
        <f t="shared" si="496"/>
        <v>0</v>
      </c>
      <c r="AS304" s="99">
        <f t="shared" si="510"/>
        <v>0</v>
      </c>
    </row>
    <row r="305" spans="1:45" ht="30" customHeight="1">
      <c r="A305" s="135" t="s">
        <v>3905</v>
      </c>
      <c r="B305" s="182" t="s">
        <v>4982</v>
      </c>
      <c r="C305" s="173" t="s">
        <v>4440</v>
      </c>
      <c r="D305" s="172" t="s">
        <v>4441</v>
      </c>
      <c r="E305" s="174" t="s">
        <v>3969</v>
      </c>
      <c r="F305" s="175">
        <v>4</v>
      </c>
      <c r="G305" s="175">
        <v>14.36</v>
      </c>
      <c r="H305" s="175">
        <v>19.59</v>
      </c>
      <c r="I305" s="176">
        <f t="shared" si="497"/>
        <v>57.44</v>
      </c>
      <c r="J305" s="210"/>
      <c r="K305" s="210"/>
      <c r="L305" s="210"/>
      <c r="M305" s="210"/>
      <c r="N305" s="210"/>
      <c r="O305" s="214">
        <f t="shared" si="612"/>
        <v>4</v>
      </c>
      <c r="P305" s="215">
        <f t="shared" si="613"/>
        <v>57.44</v>
      </c>
      <c r="Q305" s="215">
        <f t="shared" si="614"/>
        <v>78.36</v>
      </c>
      <c r="R305" s="98">
        <f t="shared" si="490"/>
        <v>0</v>
      </c>
      <c r="S305" s="99">
        <f>IF($C305="","",'01. PLANILHA DE FISCALIZAÇÂO'!L305)</f>
        <v>0</v>
      </c>
      <c r="T305" s="98">
        <f t="shared" si="498"/>
        <v>0</v>
      </c>
      <c r="U305" s="99">
        <f t="shared" si="499"/>
        <v>0</v>
      </c>
      <c r="V305" s="98">
        <f t="shared" si="500"/>
        <v>0</v>
      </c>
      <c r="W305" s="99">
        <f>IF($C305="","",'01. PLANILHA DE FISCALIZAÇÂO'!R305)</f>
        <v>0</v>
      </c>
      <c r="X305" s="98">
        <f t="shared" si="491"/>
        <v>0</v>
      </c>
      <c r="Y305" s="99">
        <f t="shared" ref="Y305" si="618">IF($D305="","",X305/$I305)</f>
        <v>0</v>
      </c>
      <c r="Z305" s="98">
        <f t="shared" si="502"/>
        <v>0</v>
      </c>
      <c r="AA305" s="99">
        <f>IF($C305="","",'01. PLANILHA DE FISCALIZAÇÂO'!X305)</f>
        <v>0</v>
      </c>
      <c r="AB305" s="98">
        <f t="shared" si="493"/>
        <v>0</v>
      </c>
      <c r="AC305" s="99">
        <f t="shared" si="616"/>
        <v>0</v>
      </c>
      <c r="AD305" s="98">
        <f t="shared" si="504"/>
        <v>0</v>
      </c>
      <c r="AE305" s="99">
        <f>IF($C305="","",'01. PLANILHA DE FISCALIZAÇÂO'!AD305)</f>
        <v>0</v>
      </c>
      <c r="AF305" s="98">
        <f t="shared" si="489"/>
        <v>0</v>
      </c>
      <c r="AG305" s="99">
        <f t="shared" si="524"/>
        <v>0</v>
      </c>
      <c r="AH305" s="98">
        <f t="shared" si="505"/>
        <v>0</v>
      </c>
      <c r="AI305" s="99">
        <f>IF($C305="","",'01. PLANILHA DE FISCALIZAÇÂO'!AJ305)</f>
        <v>0</v>
      </c>
      <c r="AJ305" s="98">
        <f t="shared" si="494"/>
        <v>0</v>
      </c>
      <c r="AK305" s="99">
        <f t="shared" si="506"/>
        <v>0</v>
      </c>
      <c r="AL305" s="98">
        <f t="shared" si="507"/>
        <v>0</v>
      </c>
      <c r="AM305" s="99">
        <f>IF($C305="","",'01. PLANILHA DE FISCALIZAÇÂO'!AP305)</f>
        <v>0</v>
      </c>
      <c r="AN305" s="98">
        <f t="shared" si="495"/>
        <v>0</v>
      </c>
      <c r="AO305" s="99">
        <f t="shared" si="525"/>
        <v>0</v>
      </c>
      <c r="AP305" s="98">
        <f t="shared" si="508"/>
        <v>0</v>
      </c>
      <c r="AQ305" s="99">
        <f>IF($C305="","",'01. PLANILHA DE FISCALIZAÇÂO'!AV305)</f>
        <v>0</v>
      </c>
      <c r="AR305" s="98">
        <f t="shared" si="496"/>
        <v>0</v>
      </c>
      <c r="AS305" s="99">
        <f t="shared" si="510"/>
        <v>0</v>
      </c>
    </row>
    <row r="306" spans="1:45" ht="30" customHeight="1">
      <c r="A306" s="135" t="s">
        <v>3905</v>
      </c>
      <c r="B306" s="182" t="s">
        <v>4983</v>
      </c>
      <c r="C306" s="173" t="s">
        <v>4442</v>
      </c>
      <c r="D306" s="172" t="s">
        <v>4443</v>
      </c>
      <c r="E306" s="174" t="s">
        <v>3969</v>
      </c>
      <c r="F306" s="175">
        <v>1</v>
      </c>
      <c r="G306" s="175">
        <v>14.36</v>
      </c>
      <c r="H306" s="175">
        <v>19.59</v>
      </c>
      <c r="I306" s="176">
        <f t="shared" si="497"/>
        <v>14.36</v>
      </c>
      <c r="J306" s="210"/>
      <c r="K306" s="210"/>
      <c r="L306" s="210"/>
      <c r="M306" s="210"/>
      <c r="N306" s="210"/>
      <c r="O306" s="214">
        <f t="shared" si="612"/>
        <v>1</v>
      </c>
      <c r="P306" s="215">
        <f t="shared" si="613"/>
        <v>14.36</v>
      </c>
      <c r="Q306" s="215">
        <f t="shared" si="614"/>
        <v>19.59</v>
      </c>
      <c r="R306" s="98">
        <f t="shared" si="490"/>
        <v>0</v>
      </c>
      <c r="S306" s="99">
        <f>IF($C306="","",'01. PLANILHA DE FISCALIZAÇÂO'!L306)</f>
        <v>0</v>
      </c>
      <c r="T306" s="98">
        <f t="shared" si="498"/>
        <v>0</v>
      </c>
      <c r="U306" s="99">
        <f t="shared" si="499"/>
        <v>0</v>
      </c>
      <c r="V306" s="98">
        <f t="shared" si="500"/>
        <v>0</v>
      </c>
      <c r="W306" s="99">
        <f>IF($C306="","",'01. PLANILHA DE FISCALIZAÇÂO'!R306)</f>
        <v>0</v>
      </c>
      <c r="X306" s="98">
        <f t="shared" si="491"/>
        <v>0</v>
      </c>
      <c r="Y306" s="99">
        <f t="shared" ref="Y306" si="619">IF($D306="","",X306/$I306)</f>
        <v>0</v>
      </c>
      <c r="Z306" s="98">
        <f t="shared" si="502"/>
        <v>0</v>
      </c>
      <c r="AA306" s="99">
        <f>IF($C306="","",'01. PLANILHA DE FISCALIZAÇÂO'!X306)</f>
        <v>0</v>
      </c>
      <c r="AB306" s="98">
        <f t="shared" si="493"/>
        <v>0</v>
      </c>
      <c r="AC306" s="99">
        <f t="shared" si="616"/>
        <v>0</v>
      </c>
      <c r="AD306" s="98">
        <f t="shared" si="504"/>
        <v>0</v>
      </c>
      <c r="AE306" s="99">
        <f>IF($C306="","",'01. PLANILHA DE FISCALIZAÇÂO'!AD306)</f>
        <v>0</v>
      </c>
      <c r="AF306" s="98">
        <f t="shared" si="489"/>
        <v>0</v>
      </c>
      <c r="AG306" s="99">
        <f t="shared" si="524"/>
        <v>0</v>
      </c>
      <c r="AH306" s="98">
        <f t="shared" si="505"/>
        <v>0</v>
      </c>
      <c r="AI306" s="99">
        <f>IF($C306="","",'01. PLANILHA DE FISCALIZAÇÂO'!AJ306)</f>
        <v>0</v>
      </c>
      <c r="AJ306" s="98">
        <f t="shared" si="494"/>
        <v>0</v>
      </c>
      <c r="AK306" s="99">
        <f t="shared" si="506"/>
        <v>0</v>
      </c>
      <c r="AL306" s="98">
        <f t="shared" si="507"/>
        <v>0</v>
      </c>
      <c r="AM306" s="99">
        <f>IF($C306="","",'01. PLANILHA DE FISCALIZAÇÂO'!AP306)</f>
        <v>0</v>
      </c>
      <c r="AN306" s="98">
        <f t="shared" si="495"/>
        <v>0</v>
      </c>
      <c r="AO306" s="99">
        <f t="shared" si="525"/>
        <v>0</v>
      </c>
      <c r="AP306" s="98">
        <f t="shared" si="508"/>
        <v>0</v>
      </c>
      <c r="AQ306" s="99">
        <f>IF($C306="","",'01. PLANILHA DE FISCALIZAÇÂO'!AV306)</f>
        <v>0</v>
      </c>
      <c r="AR306" s="98">
        <f t="shared" si="496"/>
        <v>0</v>
      </c>
      <c r="AS306" s="99">
        <f t="shared" si="510"/>
        <v>0</v>
      </c>
    </row>
    <row r="307" spans="1:45" ht="30" customHeight="1">
      <c r="A307" s="135" t="s">
        <v>3905</v>
      </c>
      <c r="B307" s="182" t="s">
        <v>4984</v>
      </c>
      <c r="C307" s="173" t="s">
        <v>4444</v>
      </c>
      <c r="D307" s="172" t="s">
        <v>4445</v>
      </c>
      <c r="E307" s="174" t="s">
        <v>3969</v>
      </c>
      <c r="F307" s="175">
        <v>2</v>
      </c>
      <c r="G307" s="175">
        <v>16.36</v>
      </c>
      <c r="H307" s="175">
        <v>21.86</v>
      </c>
      <c r="I307" s="176">
        <f t="shared" si="497"/>
        <v>32.72</v>
      </c>
      <c r="J307" s="210"/>
      <c r="K307" s="210"/>
      <c r="L307" s="210"/>
      <c r="M307" s="210"/>
      <c r="N307" s="210"/>
      <c r="O307" s="214">
        <f t="shared" si="612"/>
        <v>2</v>
      </c>
      <c r="P307" s="215">
        <f t="shared" si="613"/>
        <v>32.72</v>
      </c>
      <c r="Q307" s="215">
        <f t="shared" si="614"/>
        <v>43.72</v>
      </c>
      <c r="R307" s="98">
        <f t="shared" si="490"/>
        <v>0</v>
      </c>
      <c r="S307" s="99">
        <f>IF($C307="","",'01. PLANILHA DE FISCALIZAÇÂO'!L307)</f>
        <v>0</v>
      </c>
      <c r="T307" s="98">
        <f t="shared" si="498"/>
        <v>0</v>
      </c>
      <c r="U307" s="99">
        <f t="shared" si="499"/>
        <v>0</v>
      </c>
      <c r="V307" s="98">
        <f t="shared" si="500"/>
        <v>0</v>
      </c>
      <c r="W307" s="99">
        <f>IF($C307="","",'01. PLANILHA DE FISCALIZAÇÂO'!R307)</f>
        <v>0</v>
      </c>
      <c r="X307" s="98">
        <f t="shared" si="491"/>
        <v>0</v>
      </c>
      <c r="Y307" s="99">
        <f t="shared" ref="Y307" si="620">IF($D307="","",X307/$I307)</f>
        <v>0</v>
      </c>
      <c r="Z307" s="98">
        <f t="shared" si="502"/>
        <v>0</v>
      </c>
      <c r="AA307" s="99">
        <f>IF($C307="","",'01. PLANILHA DE FISCALIZAÇÂO'!X307)</f>
        <v>0</v>
      </c>
      <c r="AB307" s="98">
        <f t="shared" si="493"/>
        <v>0</v>
      </c>
      <c r="AC307" s="99">
        <f t="shared" si="616"/>
        <v>0</v>
      </c>
      <c r="AD307" s="98">
        <f t="shared" si="504"/>
        <v>0</v>
      </c>
      <c r="AE307" s="99">
        <f>IF($C307="","",'01. PLANILHA DE FISCALIZAÇÂO'!AD307)</f>
        <v>0</v>
      </c>
      <c r="AF307" s="98">
        <f t="shared" si="489"/>
        <v>0</v>
      </c>
      <c r="AG307" s="99">
        <f t="shared" si="524"/>
        <v>0</v>
      </c>
      <c r="AH307" s="98">
        <f t="shared" si="505"/>
        <v>0</v>
      </c>
      <c r="AI307" s="99">
        <f>IF($C307="","",'01. PLANILHA DE FISCALIZAÇÂO'!AJ307)</f>
        <v>0</v>
      </c>
      <c r="AJ307" s="98">
        <f t="shared" si="494"/>
        <v>0</v>
      </c>
      <c r="AK307" s="99">
        <f t="shared" si="506"/>
        <v>0</v>
      </c>
      <c r="AL307" s="98">
        <f t="shared" si="507"/>
        <v>0</v>
      </c>
      <c r="AM307" s="99">
        <f>IF($C307="","",'01. PLANILHA DE FISCALIZAÇÂO'!AP307)</f>
        <v>0</v>
      </c>
      <c r="AN307" s="98">
        <f t="shared" si="495"/>
        <v>0</v>
      </c>
      <c r="AO307" s="99">
        <f t="shared" si="525"/>
        <v>0</v>
      </c>
      <c r="AP307" s="98">
        <f t="shared" si="508"/>
        <v>0</v>
      </c>
      <c r="AQ307" s="99">
        <f>IF($C307="","",'01. PLANILHA DE FISCALIZAÇÂO'!AV307)</f>
        <v>0</v>
      </c>
      <c r="AR307" s="98">
        <f t="shared" si="496"/>
        <v>0</v>
      </c>
      <c r="AS307" s="99">
        <f t="shared" si="510"/>
        <v>0</v>
      </c>
    </row>
    <row r="308" spans="1:45" ht="30" customHeight="1">
      <c r="A308" s="135" t="s">
        <v>3905</v>
      </c>
      <c r="B308" s="182" t="s">
        <v>4985</v>
      </c>
      <c r="C308" s="173" t="s">
        <v>4446</v>
      </c>
      <c r="D308" s="172" t="s">
        <v>4447</v>
      </c>
      <c r="E308" s="174" t="s">
        <v>3969</v>
      </c>
      <c r="F308" s="175">
        <v>1</v>
      </c>
      <c r="G308" s="175">
        <v>57.28</v>
      </c>
      <c r="H308" s="175">
        <v>83.03</v>
      </c>
      <c r="I308" s="176">
        <f t="shared" si="497"/>
        <v>57.28</v>
      </c>
      <c r="J308" s="210"/>
      <c r="K308" s="210"/>
      <c r="L308" s="210"/>
      <c r="M308" s="210"/>
      <c r="N308" s="210"/>
      <c r="O308" s="214">
        <f t="shared" si="612"/>
        <v>1</v>
      </c>
      <c r="P308" s="215">
        <f t="shared" si="613"/>
        <v>57.28</v>
      </c>
      <c r="Q308" s="215">
        <f t="shared" si="614"/>
        <v>83.03</v>
      </c>
      <c r="R308" s="98">
        <f t="shared" si="490"/>
        <v>0</v>
      </c>
      <c r="S308" s="99">
        <f>IF($C308="","",'01. PLANILHA DE FISCALIZAÇÂO'!L308)</f>
        <v>0</v>
      </c>
      <c r="T308" s="98">
        <f t="shared" si="498"/>
        <v>0</v>
      </c>
      <c r="U308" s="99">
        <f t="shared" si="499"/>
        <v>0</v>
      </c>
      <c r="V308" s="98">
        <f t="shared" si="500"/>
        <v>0</v>
      </c>
      <c r="W308" s="99">
        <f>IF($C308="","",'01. PLANILHA DE FISCALIZAÇÂO'!R308)</f>
        <v>0</v>
      </c>
      <c r="X308" s="98">
        <f t="shared" si="491"/>
        <v>0</v>
      </c>
      <c r="Y308" s="99">
        <f t="shared" ref="Y308" si="621">IF($D308="","",X308/$I308)</f>
        <v>0</v>
      </c>
      <c r="Z308" s="98">
        <f t="shared" si="502"/>
        <v>0</v>
      </c>
      <c r="AA308" s="99">
        <f>IF($C308="","",'01. PLANILHA DE FISCALIZAÇÂO'!X308)</f>
        <v>0</v>
      </c>
      <c r="AB308" s="98">
        <f t="shared" si="493"/>
        <v>0</v>
      </c>
      <c r="AC308" s="99">
        <f t="shared" si="616"/>
        <v>0</v>
      </c>
      <c r="AD308" s="98">
        <f t="shared" si="504"/>
        <v>0</v>
      </c>
      <c r="AE308" s="99">
        <f>IF($C308="","",'01. PLANILHA DE FISCALIZAÇÂO'!AD308)</f>
        <v>0</v>
      </c>
      <c r="AF308" s="98">
        <f t="shared" si="489"/>
        <v>0</v>
      </c>
      <c r="AG308" s="99">
        <f t="shared" si="524"/>
        <v>0</v>
      </c>
      <c r="AH308" s="98">
        <f t="shared" si="505"/>
        <v>0</v>
      </c>
      <c r="AI308" s="99">
        <f>IF($C308="","",'01. PLANILHA DE FISCALIZAÇÂO'!AJ308)</f>
        <v>0</v>
      </c>
      <c r="AJ308" s="98">
        <f t="shared" si="494"/>
        <v>0</v>
      </c>
      <c r="AK308" s="99">
        <f t="shared" si="506"/>
        <v>0</v>
      </c>
      <c r="AL308" s="98">
        <f t="shared" si="507"/>
        <v>0</v>
      </c>
      <c r="AM308" s="99">
        <f>IF($C308="","",'01. PLANILHA DE FISCALIZAÇÂO'!AP308)</f>
        <v>0</v>
      </c>
      <c r="AN308" s="98">
        <f t="shared" si="495"/>
        <v>0</v>
      </c>
      <c r="AO308" s="99">
        <f t="shared" si="525"/>
        <v>0</v>
      </c>
      <c r="AP308" s="98">
        <f t="shared" si="508"/>
        <v>0</v>
      </c>
      <c r="AQ308" s="99">
        <f>IF($C308="","",'01. PLANILHA DE FISCALIZAÇÂO'!AV308)</f>
        <v>0</v>
      </c>
      <c r="AR308" s="98">
        <f t="shared" si="496"/>
        <v>0</v>
      </c>
      <c r="AS308" s="99">
        <f t="shared" si="510"/>
        <v>0</v>
      </c>
    </row>
    <row r="309" spans="1:45" ht="30" customHeight="1">
      <c r="A309" s="135" t="s">
        <v>3905</v>
      </c>
      <c r="B309" s="182" t="s">
        <v>4986</v>
      </c>
      <c r="C309" s="173" t="s">
        <v>4448</v>
      </c>
      <c r="D309" s="172" t="s">
        <v>4449</v>
      </c>
      <c r="E309" s="174" t="s">
        <v>3969</v>
      </c>
      <c r="F309" s="175">
        <v>1</v>
      </c>
      <c r="G309" s="175">
        <v>60.47</v>
      </c>
      <c r="H309" s="175">
        <v>86.73</v>
      </c>
      <c r="I309" s="176">
        <f t="shared" si="497"/>
        <v>60.47</v>
      </c>
      <c r="J309" s="210"/>
      <c r="K309" s="210"/>
      <c r="L309" s="210"/>
      <c r="M309" s="210"/>
      <c r="N309" s="210"/>
      <c r="O309" s="214">
        <f t="shared" si="612"/>
        <v>1</v>
      </c>
      <c r="P309" s="215">
        <f t="shared" si="613"/>
        <v>60.47</v>
      </c>
      <c r="Q309" s="215">
        <f t="shared" si="614"/>
        <v>86.73</v>
      </c>
      <c r="R309" s="98">
        <f t="shared" si="490"/>
        <v>0</v>
      </c>
      <c r="S309" s="99">
        <f>IF($C309="","",'01. PLANILHA DE FISCALIZAÇÂO'!L309)</f>
        <v>0</v>
      </c>
      <c r="T309" s="98">
        <f t="shared" si="498"/>
        <v>0</v>
      </c>
      <c r="U309" s="99">
        <f t="shared" si="499"/>
        <v>0</v>
      </c>
      <c r="V309" s="98">
        <f t="shared" si="500"/>
        <v>0</v>
      </c>
      <c r="W309" s="99">
        <f>IF($C309="","",'01. PLANILHA DE FISCALIZAÇÂO'!R309)</f>
        <v>0</v>
      </c>
      <c r="X309" s="98">
        <f t="shared" si="491"/>
        <v>0</v>
      </c>
      <c r="Y309" s="99">
        <f t="shared" ref="Y309" si="622">IF($D309="","",X309/$I309)</f>
        <v>0</v>
      </c>
      <c r="Z309" s="98">
        <f t="shared" si="502"/>
        <v>0</v>
      </c>
      <c r="AA309" s="99">
        <f>IF($C309="","",'01. PLANILHA DE FISCALIZAÇÂO'!X309)</f>
        <v>0</v>
      </c>
      <c r="AB309" s="98">
        <f t="shared" si="493"/>
        <v>0</v>
      </c>
      <c r="AC309" s="99">
        <f t="shared" si="616"/>
        <v>0</v>
      </c>
      <c r="AD309" s="98">
        <f t="shared" si="504"/>
        <v>0</v>
      </c>
      <c r="AE309" s="99">
        <f>IF($C309="","",'01. PLANILHA DE FISCALIZAÇÂO'!AD309)</f>
        <v>0</v>
      </c>
      <c r="AF309" s="98">
        <f t="shared" si="489"/>
        <v>0</v>
      </c>
      <c r="AG309" s="99">
        <f t="shared" si="524"/>
        <v>0</v>
      </c>
      <c r="AH309" s="98">
        <f t="shared" si="505"/>
        <v>0</v>
      </c>
      <c r="AI309" s="99">
        <f>IF($C309="","",'01. PLANILHA DE FISCALIZAÇÂO'!AJ309)</f>
        <v>0</v>
      </c>
      <c r="AJ309" s="98">
        <f t="shared" si="494"/>
        <v>0</v>
      </c>
      <c r="AK309" s="99">
        <f t="shared" si="506"/>
        <v>0</v>
      </c>
      <c r="AL309" s="98">
        <f t="shared" si="507"/>
        <v>0</v>
      </c>
      <c r="AM309" s="99">
        <f>IF($C309="","",'01. PLANILHA DE FISCALIZAÇÂO'!AP309)</f>
        <v>0</v>
      </c>
      <c r="AN309" s="98">
        <f t="shared" si="495"/>
        <v>0</v>
      </c>
      <c r="AO309" s="99">
        <f t="shared" si="525"/>
        <v>0</v>
      </c>
      <c r="AP309" s="98">
        <f t="shared" si="508"/>
        <v>0</v>
      </c>
      <c r="AQ309" s="99">
        <f>IF($C309="","",'01. PLANILHA DE FISCALIZAÇÂO'!AV309)</f>
        <v>0</v>
      </c>
      <c r="AR309" s="98">
        <f t="shared" si="496"/>
        <v>0</v>
      </c>
      <c r="AS309" s="99">
        <f t="shared" si="510"/>
        <v>0</v>
      </c>
    </row>
    <row r="310" spans="1:45" ht="30" customHeight="1">
      <c r="A310" s="135" t="s">
        <v>3905</v>
      </c>
      <c r="B310" s="182" t="s">
        <v>4987</v>
      </c>
      <c r="C310" s="173" t="s">
        <v>4450</v>
      </c>
      <c r="D310" s="172" t="s">
        <v>4451</v>
      </c>
      <c r="E310" s="174" t="s">
        <v>3969</v>
      </c>
      <c r="F310" s="175">
        <v>2</v>
      </c>
      <c r="G310" s="175">
        <v>60.47</v>
      </c>
      <c r="H310" s="175">
        <v>86.73</v>
      </c>
      <c r="I310" s="176">
        <f t="shared" si="497"/>
        <v>120.94</v>
      </c>
      <c r="J310" s="210"/>
      <c r="K310" s="210"/>
      <c r="L310" s="210"/>
      <c r="M310" s="210"/>
      <c r="N310" s="210"/>
      <c r="O310" s="214">
        <f t="shared" si="612"/>
        <v>2</v>
      </c>
      <c r="P310" s="215">
        <f t="shared" si="613"/>
        <v>120.94</v>
      </c>
      <c r="Q310" s="215">
        <f t="shared" si="614"/>
        <v>173.46</v>
      </c>
      <c r="R310" s="98">
        <f t="shared" si="490"/>
        <v>0</v>
      </c>
      <c r="S310" s="99">
        <f>IF($C310="","",'01. PLANILHA DE FISCALIZAÇÂO'!L310)</f>
        <v>0</v>
      </c>
      <c r="T310" s="98">
        <f t="shared" si="498"/>
        <v>0</v>
      </c>
      <c r="U310" s="99">
        <f t="shared" si="499"/>
        <v>0</v>
      </c>
      <c r="V310" s="98">
        <f t="shared" si="500"/>
        <v>0</v>
      </c>
      <c r="W310" s="99">
        <f>IF($C310="","",'01. PLANILHA DE FISCALIZAÇÂO'!R310)</f>
        <v>0</v>
      </c>
      <c r="X310" s="98">
        <f t="shared" si="491"/>
        <v>0</v>
      </c>
      <c r="Y310" s="99">
        <f t="shared" ref="Y310" si="623">IF($D310="","",X310/$I310)</f>
        <v>0</v>
      </c>
      <c r="Z310" s="98">
        <f t="shared" si="502"/>
        <v>0</v>
      </c>
      <c r="AA310" s="99">
        <f>IF($C310="","",'01. PLANILHA DE FISCALIZAÇÂO'!X310)</f>
        <v>0</v>
      </c>
      <c r="AB310" s="98">
        <f t="shared" si="493"/>
        <v>0</v>
      </c>
      <c r="AC310" s="99">
        <f t="shared" si="616"/>
        <v>0</v>
      </c>
      <c r="AD310" s="98">
        <f t="shared" si="504"/>
        <v>0</v>
      </c>
      <c r="AE310" s="99">
        <f>IF($C310="","",'01. PLANILHA DE FISCALIZAÇÂO'!AD310)</f>
        <v>0</v>
      </c>
      <c r="AF310" s="98">
        <f t="shared" si="489"/>
        <v>0</v>
      </c>
      <c r="AG310" s="99">
        <f t="shared" si="524"/>
        <v>0</v>
      </c>
      <c r="AH310" s="98">
        <f t="shared" si="505"/>
        <v>0</v>
      </c>
      <c r="AI310" s="99">
        <f>IF($C310="","",'01. PLANILHA DE FISCALIZAÇÂO'!AJ310)</f>
        <v>0</v>
      </c>
      <c r="AJ310" s="98">
        <f t="shared" si="494"/>
        <v>0</v>
      </c>
      <c r="AK310" s="99">
        <f t="shared" si="506"/>
        <v>0</v>
      </c>
      <c r="AL310" s="98">
        <f t="shared" si="507"/>
        <v>0</v>
      </c>
      <c r="AM310" s="99">
        <f>IF($C310="","",'01. PLANILHA DE FISCALIZAÇÂO'!AP310)</f>
        <v>0</v>
      </c>
      <c r="AN310" s="98">
        <f t="shared" si="495"/>
        <v>0</v>
      </c>
      <c r="AO310" s="99">
        <f t="shared" si="525"/>
        <v>0</v>
      </c>
      <c r="AP310" s="98">
        <f t="shared" si="508"/>
        <v>0</v>
      </c>
      <c r="AQ310" s="99">
        <f>IF($C310="","",'01. PLANILHA DE FISCALIZAÇÂO'!AV310)</f>
        <v>0</v>
      </c>
      <c r="AR310" s="98">
        <f t="shared" si="496"/>
        <v>0</v>
      </c>
      <c r="AS310" s="99">
        <f t="shared" si="510"/>
        <v>0</v>
      </c>
    </row>
    <row r="311" spans="1:45" ht="30" customHeight="1">
      <c r="A311" s="135" t="s">
        <v>3905</v>
      </c>
      <c r="B311" s="182" t="s">
        <v>4988</v>
      </c>
      <c r="C311" s="173" t="s">
        <v>4452</v>
      </c>
      <c r="D311" s="172" t="s">
        <v>4453</v>
      </c>
      <c r="E311" s="174" t="s">
        <v>3969</v>
      </c>
      <c r="F311" s="175">
        <v>1</v>
      </c>
      <c r="G311" s="175">
        <v>77.31</v>
      </c>
      <c r="H311" s="175">
        <v>110.03</v>
      </c>
      <c r="I311" s="176">
        <f t="shared" si="497"/>
        <v>77.31</v>
      </c>
      <c r="J311" s="210"/>
      <c r="K311" s="210"/>
      <c r="L311" s="210"/>
      <c r="M311" s="210"/>
      <c r="N311" s="210"/>
      <c r="O311" s="214">
        <f t="shared" si="612"/>
        <v>1</v>
      </c>
      <c r="P311" s="215">
        <f t="shared" si="613"/>
        <v>77.31</v>
      </c>
      <c r="Q311" s="215">
        <f t="shared" si="614"/>
        <v>110.03</v>
      </c>
      <c r="R311" s="98">
        <f t="shared" si="490"/>
        <v>0</v>
      </c>
      <c r="S311" s="99">
        <f>IF($C311="","",'01. PLANILHA DE FISCALIZAÇÂO'!L311)</f>
        <v>0</v>
      </c>
      <c r="T311" s="98">
        <f t="shared" si="498"/>
        <v>0</v>
      </c>
      <c r="U311" s="99">
        <f t="shared" si="499"/>
        <v>0</v>
      </c>
      <c r="V311" s="98">
        <f t="shared" si="500"/>
        <v>0</v>
      </c>
      <c r="W311" s="99">
        <f>IF($C311="","",'01. PLANILHA DE FISCALIZAÇÂO'!R311)</f>
        <v>0</v>
      </c>
      <c r="X311" s="98">
        <f t="shared" si="491"/>
        <v>0</v>
      </c>
      <c r="Y311" s="99">
        <f t="shared" ref="Y311" si="624">IF($D311="","",X311/$I311)</f>
        <v>0</v>
      </c>
      <c r="Z311" s="98">
        <f t="shared" si="502"/>
        <v>0</v>
      </c>
      <c r="AA311" s="99">
        <f>IF($C311="","",'01. PLANILHA DE FISCALIZAÇÂO'!X311)</f>
        <v>0</v>
      </c>
      <c r="AB311" s="98">
        <f t="shared" si="493"/>
        <v>0</v>
      </c>
      <c r="AC311" s="99">
        <f t="shared" si="616"/>
        <v>0</v>
      </c>
      <c r="AD311" s="98">
        <f t="shared" si="504"/>
        <v>0</v>
      </c>
      <c r="AE311" s="99">
        <f>IF($C311="","",'01. PLANILHA DE FISCALIZAÇÂO'!AD311)</f>
        <v>0</v>
      </c>
      <c r="AF311" s="98">
        <f t="shared" si="489"/>
        <v>0</v>
      </c>
      <c r="AG311" s="99">
        <f t="shared" si="524"/>
        <v>0</v>
      </c>
      <c r="AH311" s="98">
        <f t="shared" si="505"/>
        <v>0</v>
      </c>
      <c r="AI311" s="99">
        <f>IF($C311="","",'01. PLANILHA DE FISCALIZAÇÂO'!AJ311)</f>
        <v>0</v>
      </c>
      <c r="AJ311" s="98">
        <f t="shared" si="494"/>
        <v>0</v>
      </c>
      <c r="AK311" s="99">
        <f t="shared" si="506"/>
        <v>0</v>
      </c>
      <c r="AL311" s="98">
        <f t="shared" si="507"/>
        <v>0</v>
      </c>
      <c r="AM311" s="99">
        <f>IF($C311="","",'01. PLANILHA DE FISCALIZAÇÂO'!AP311)</f>
        <v>0</v>
      </c>
      <c r="AN311" s="98">
        <f t="shared" si="495"/>
        <v>0</v>
      </c>
      <c r="AO311" s="99">
        <f t="shared" si="525"/>
        <v>0</v>
      </c>
      <c r="AP311" s="98">
        <f t="shared" si="508"/>
        <v>0</v>
      </c>
      <c r="AQ311" s="99">
        <f>IF($C311="","",'01. PLANILHA DE FISCALIZAÇÂO'!AV311)</f>
        <v>0</v>
      </c>
      <c r="AR311" s="98">
        <f t="shared" si="496"/>
        <v>0</v>
      </c>
      <c r="AS311" s="99">
        <f t="shared" si="510"/>
        <v>0</v>
      </c>
    </row>
    <row r="312" spans="1:45" ht="30" customHeight="1">
      <c r="A312" s="135" t="s">
        <v>3905</v>
      </c>
      <c r="B312" s="182" t="s">
        <v>4989</v>
      </c>
      <c r="C312" s="173" t="s">
        <v>4454</v>
      </c>
      <c r="D312" s="172" t="s">
        <v>4455</v>
      </c>
      <c r="E312" s="174" t="s">
        <v>3969</v>
      </c>
      <c r="F312" s="175">
        <v>1</v>
      </c>
      <c r="G312" s="175">
        <v>105.89</v>
      </c>
      <c r="H312" s="175">
        <v>142.11000000000001</v>
      </c>
      <c r="I312" s="176">
        <f t="shared" si="497"/>
        <v>105.89</v>
      </c>
      <c r="J312" s="210"/>
      <c r="K312" s="210"/>
      <c r="L312" s="210"/>
      <c r="M312" s="210"/>
      <c r="N312" s="210"/>
      <c r="O312" s="214">
        <f t="shared" si="612"/>
        <v>1</v>
      </c>
      <c r="P312" s="215">
        <f t="shared" si="613"/>
        <v>105.89</v>
      </c>
      <c r="Q312" s="215">
        <f t="shared" si="614"/>
        <v>142.11000000000001</v>
      </c>
      <c r="R312" s="98">
        <f t="shared" si="490"/>
        <v>0</v>
      </c>
      <c r="S312" s="99">
        <f>IF($C312="","",'01. PLANILHA DE FISCALIZAÇÂO'!L312)</f>
        <v>0</v>
      </c>
      <c r="T312" s="98">
        <f t="shared" si="498"/>
        <v>0</v>
      </c>
      <c r="U312" s="99">
        <f t="shared" si="499"/>
        <v>0</v>
      </c>
      <c r="V312" s="98">
        <f t="shared" si="500"/>
        <v>0</v>
      </c>
      <c r="W312" s="99">
        <f>IF($C312="","",'01. PLANILHA DE FISCALIZAÇÂO'!R312)</f>
        <v>0</v>
      </c>
      <c r="X312" s="98">
        <f t="shared" si="491"/>
        <v>0</v>
      </c>
      <c r="Y312" s="99">
        <f t="shared" ref="Y312:Y316" si="625">IF($D312="","",X312/$I312)</f>
        <v>0</v>
      </c>
      <c r="Z312" s="98">
        <f t="shared" si="502"/>
        <v>0</v>
      </c>
      <c r="AA312" s="99">
        <f>IF($C312="","",'01. PLANILHA DE FISCALIZAÇÂO'!X312)</f>
        <v>0</v>
      </c>
      <c r="AB312" s="98">
        <f t="shared" si="493"/>
        <v>0</v>
      </c>
      <c r="AC312" s="99">
        <f t="shared" si="616"/>
        <v>0</v>
      </c>
      <c r="AD312" s="98">
        <f t="shared" si="504"/>
        <v>0</v>
      </c>
      <c r="AE312" s="99">
        <f>IF($C312="","",'01. PLANILHA DE FISCALIZAÇÂO'!AD312)</f>
        <v>0</v>
      </c>
      <c r="AF312" s="98">
        <f t="shared" si="489"/>
        <v>0</v>
      </c>
      <c r="AG312" s="99">
        <f t="shared" si="524"/>
        <v>0</v>
      </c>
      <c r="AH312" s="98">
        <f t="shared" si="505"/>
        <v>0</v>
      </c>
      <c r="AI312" s="99">
        <f>IF($C312="","",'01. PLANILHA DE FISCALIZAÇÂO'!AJ312)</f>
        <v>0</v>
      </c>
      <c r="AJ312" s="98">
        <f t="shared" si="494"/>
        <v>0</v>
      </c>
      <c r="AK312" s="99">
        <f t="shared" si="506"/>
        <v>0</v>
      </c>
      <c r="AL312" s="98">
        <f t="shared" si="507"/>
        <v>0</v>
      </c>
      <c r="AM312" s="99">
        <f>IF($C312="","",'01. PLANILHA DE FISCALIZAÇÂO'!AP312)</f>
        <v>0</v>
      </c>
      <c r="AN312" s="98">
        <f t="shared" si="495"/>
        <v>0</v>
      </c>
      <c r="AO312" s="99">
        <f t="shared" si="525"/>
        <v>0</v>
      </c>
      <c r="AP312" s="98">
        <f t="shared" si="508"/>
        <v>0</v>
      </c>
      <c r="AQ312" s="99">
        <f>IF($C312="","",'01. PLANILHA DE FISCALIZAÇÂO'!AV312)</f>
        <v>0</v>
      </c>
      <c r="AR312" s="98">
        <f t="shared" si="496"/>
        <v>0</v>
      </c>
      <c r="AS312" s="99">
        <f t="shared" si="510"/>
        <v>0</v>
      </c>
    </row>
    <row r="313" spans="1:45" ht="30" customHeight="1">
      <c r="A313" s="135" t="s">
        <v>3905</v>
      </c>
      <c r="B313" s="182" t="s">
        <v>4990</v>
      </c>
      <c r="C313" s="173" t="s">
        <v>4456</v>
      </c>
      <c r="D313" s="172" t="s">
        <v>4457</v>
      </c>
      <c r="E313" s="174" t="s">
        <v>3969</v>
      </c>
      <c r="F313" s="175">
        <v>1</v>
      </c>
      <c r="G313" s="175">
        <v>750.43</v>
      </c>
      <c r="H313" s="175">
        <v>1103.53</v>
      </c>
      <c r="I313" s="176">
        <f t="shared" ref="I313:I316" si="626">TRUNC(F313*G313,2)</f>
        <v>750.43</v>
      </c>
      <c r="J313" s="210"/>
      <c r="K313" s="210"/>
      <c r="L313" s="210"/>
      <c r="M313" s="210"/>
      <c r="N313" s="210"/>
      <c r="O313" s="214">
        <f t="shared" si="612"/>
        <v>1</v>
      </c>
      <c r="P313" s="215">
        <f t="shared" si="613"/>
        <v>750.43</v>
      </c>
      <c r="Q313" s="215">
        <f t="shared" si="614"/>
        <v>1103.53</v>
      </c>
      <c r="R313" s="98">
        <f t="shared" ref="R313:R316" si="627">IF($C313="","",$I313*S313)</f>
        <v>0</v>
      </c>
      <c r="S313" s="99">
        <f>IF($C313="","",'01. PLANILHA DE FISCALIZAÇÂO'!L313)</f>
        <v>0</v>
      </c>
      <c r="T313" s="98">
        <f t="shared" ref="T313:T316" si="628">IF($C313="","",SUM(R313))</f>
        <v>0</v>
      </c>
      <c r="U313" s="99">
        <f t="shared" ref="U313:U316" si="629">IF($D313="","",T313/$I313)</f>
        <v>0</v>
      </c>
      <c r="V313" s="98">
        <f t="shared" ref="V313:V316" si="630">IF($C313="","",$I313*W313)</f>
        <v>0</v>
      </c>
      <c r="W313" s="99">
        <f>IF($C313="","",'01. PLANILHA DE FISCALIZAÇÂO'!R313)</f>
        <v>0</v>
      </c>
      <c r="X313" s="98">
        <f t="shared" ref="X313:X316" si="631">IF($C313="","",SUM(V313+T313))</f>
        <v>0</v>
      </c>
      <c r="Y313" s="99">
        <f t="shared" si="625"/>
        <v>0</v>
      </c>
      <c r="Z313" s="98">
        <f t="shared" ref="Z313:Z316" si="632">IF($C313="","",$I313*AA313)</f>
        <v>0</v>
      </c>
      <c r="AA313" s="99">
        <f>IF($C313="","",'01. PLANILHA DE FISCALIZAÇÂO'!X313)</f>
        <v>0</v>
      </c>
      <c r="AB313" s="98">
        <f t="shared" ref="AB313:AB316" si="633">IF($C313="","",SUM(Z313+X313))</f>
        <v>0</v>
      </c>
      <c r="AC313" s="99">
        <f t="shared" ref="AC313:AC316" si="634">IF($D313="","",AB313/$I313)</f>
        <v>0</v>
      </c>
      <c r="AD313" s="98">
        <f t="shared" ref="AD313:AD316" si="635">IF($C313="","",$I313*AE313)</f>
        <v>0</v>
      </c>
      <c r="AE313" s="99">
        <f>IF($C313="","",'01. PLANILHA DE FISCALIZAÇÂO'!AD313)</f>
        <v>0</v>
      </c>
      <c r="AF313" s="98">
        <f t="shared" ref="AF313:AF316" si="636">IF($C313="","",SUM(AD313+AB313))</f>
        <v>0</v>
      </c>
      <c r="AG313" s="99">
        <f t="shared" ref="AG313:AG316" si="637">IF($D313="","",AF313/$I313)</f>
        <v>0</v>
      </c>
      <c r="AH313" s="98">
        <f t="shared" ref="AH313:AH316" si="638">IF($C313="","",$I313*AI313)</f>
        <v>0</v>
      </c>
      <c r="AI313" s="99">
        <f>IF($C313="","",'01. PLANILHA DE FISCALIZAÇÂO'!AJ313)</f>
        <v>0</v>
      </c>
      <c r="AJ313" s="98">
        <f t="shared" ref="AJ313:AJ316" si="639">IF($C313="","",SUM(AH313+AF313))</f>
        <v>0</v>
      </c>
      <c r="AK313" s="99">
        <f t="shared" ref="AK313:AK316" si="640">IF($D313="","",AJ313/$I313)</f>
        <v>0</v>
      </c>
      <c r="AL313" s="98">
        <f t="shared" ref="AL313:AL316" si="641">IF($C313="","",$I313*AM313)</f>
        <v>0</v>
      </c>
      <c r="AM313" s="99">
        <f>IF($C313="","",'01. PLANILHA DE FISCALIZAÇÂO'!AP313)</f>
        <v>0</v>
      </c>
      <c r="AN313" s="98">
        <f t="shared" ref="AN313:AN316" si="642">IF($C313="","",SUM(AL313+AJ313))</f>
        <v>0</v>
      </c>
      <c r="AO313" s="99">
        <f t="shared" ref="AO313:AO316" si="643">IF($D313="","",AN313/$I313)</f>
        <v>0</v>
      </c>
      <c r="AP313" s="98">
        <f t="shared" ref="AP313:AP316" si="644">IF($C313="","",$I313*AQ313)</f>
        <v>0</v>
      </c>
      <c r="AQ313" s="99">
        <f>IF($C313="","",'01. PLANILHA DE FISCALIZAÇÂO'!AV313)</f>
        <v>0</v>
      </c>
      <c r="AR313" s="98">
        <f t="shared" ref="AR313:AR316" si="645">IF($C313="","",SUM(AP313+AN313))</f>
        <v>0</v>
      </c>
      <c r="AS313" s="99">
        <f t="shared" ref="AS313:AS316" si="646">IF($C313="","",SUM(AQ313+AO313))</f>
        <v>0</v>
      </c>
    </row>
    <row r="314" spans="1:45" ht="30" customHeight="1">
      <c r="A314" s="135" t="s">
        <v>3905</v>
      </c>
      <c r="B314" s="182" t="s">
        <v>4991</v>
      </c>
      <c r="C314" s="173" t="s">
        <v>4420</v>
      </c>
      <c r="D314" s="172" t="s">
        <v>4421</v>
      </c>
      <c r="E314" s="174" t="s">
        <v>3969</v>
      </c>
      <c r="F314" s="175">
        <v>1</v>
      </c>
      <c r="G314" s="175">
        <v>435.22</v>
      </c>
      <c r="H314" s="175">
        <v>613.4</v>
      </c>
      <c r="I314" s="176">
        <f t="shared" si="626"/>
        <v>435.22</v>
      </c>
      <c r="J314" s="210"/>
      <c r="K314" s="210"/>
      <c r="L314" s="210"/>
      <c r="M314" s="210"/>
      <c r="N314" s="210"/>
      <c r="O314" s="214">
        <f t="shared" si="612"/>
        <v>1</v>
      </c>
      <c r="P314" s="215">
        <f t="shared" si="613"/>
        <v>435.22</v>
      </c>
      <c r="Q314" s="215">
        <f t="shared" si="614"/>
        <v>613.4</v>
      </c>
      <c r="R314" s="98">
        <f t="shared" si="627"/>
        <v>0</v>
      </c>
      <c r="S314" s="99">
        <f>IF($C314="","",'01. PLANILHA DE FISCALIZAÇÂO'!L314)</f>
        <v>0</v>
      </c>
      <c r="T314" s="98">
        <f t="shared" si="628"/>
        <v>0</v>
      </c>
      <c r="U314" s="99">
        <f t="shared" si="629"/>
        <v>0</v>
      </c>
      <c r="V314" s="98">
        <f t="shared" si="630"/>
        <v>0</v>
      </c>
      <c r="W314" s="99">
        <f>IF($C314="","",'01. PLANILHA DE FISCALIZAÇÂO'!R314)</f>
        <v>0</v>
      </c>
      <c r="X314" s="98">
        <f t="shared" si="631"/>
        <v>0</v>
      </c>
      <c r="Y314" s="99">
        <f t="shared" si="625"/>
        <v>0</v>
      </c>
      <c r="Z314" s="98">
        <f t="shared" si="632"/>
        <v>0</v>
      </c>
      <c r="AA314" s="99">
        <f>IF($C314="","",'01. PLANILHA DE FISCALIZAÇÂO'!X314)</f>
        <v>0</v>
      </c>
      <c r="AB314" s="98">
        <f t="shared" si="633"/>
        <v>0</v>
      </c>
      <c r="AC314" s="99">
        <f t="shared" si="634"/>
        <v>0</v>
      </c>
      <c r="AD314" s="98">
        <f t="shared" si="635"/>
        <v>0</v>
      </c>
      <c r="AE314" s="99">
        <f>IF($C314="","",'01. PLANILHA DE FISCALIZAÇÂO'!AD314)</f>
        <v>0</v>
      </c>
      <c r="AF314" s="98">
        <f t="shared" si="636"/>
        <v>0</v>
      </c>
      <c r="AG314" s="99">
        <f t="shared" si="637"/>
        <v>0</v>
      </c>
      <c r="AH314" s="98">
        <f t="shared" si="638"/>
        <v>0</v>
      </c>
      <c r="AI314" s="99">
        <f>IF($C314="","",'01. PLANILHA DE FISCALIZAÇÂO'!AJ314)</f>
        <v>0</v>
      </c>
      <c r="AJ314" s="98">
        <f t="shared" si="639"/>
        <v>0</v>
      </c>
      <c r="AK314" s="99">
        <f t="shared" si="640"/>
        <v>0</v>
      </c>
      <c r="AL314" s="98">
        <f t="shared" si="641"/>
        <v>0</v>
      </c>
      <c r="AM314" s="99">
        <f>IF($C314="","",'01. PLANILHA DE FISCALIZAÇÂO'!AP314)</f>
        <v>0</v>
      </c>
      <c r="AN314" s="98">
        <f t="shared" si="642"/>
        <v>0</v>
      </c>
      <c r="AO314" s="99">
        <f t="shared" si="643"/>
        <v>0</v>
      </c>
      <c r="AP314" s="98">
        <f t="shared" si="644"/>
        <v>0</v>
      </c>
      <c r="AQ314" s="99">
        <f>IF($C314="","",'01. PLANILHA DE FISCALIZAÇÂO'!AV314)</f>
        <v>0</v>
      </c>
      <c r="AR314" s="98">
        <f t="shared" si="645"/>
        <v>0</v>
      </c>
      <c r="AS314" s="99">
        <f t="shared" si="646"/>
        <v>0</v>
      </c>
    </row>
    <row r="315" spans="1:45" ht="30" customHeight="1">
      <c r="A315" s="135" t="s">
        <v>3905</v>
      </c>
      <c r="B315" s="182" t="s">
        <v>4992</v>
      </c>
      <c r="C315" s="173" t="s">
        <v>4458</v>
      </c>
      <c r="D315" s="172" t="s">
        <v>4459</v>
      </c>
      <c r="E315" s="174" t="s">
        <v>3988</v>
      </c>
      <c r="F315" s="175">
        <v>1</v>
      </c>
      <c r="G315" s="175">
        <v>555.5</v>
      </c>
      <c r="H315" s="175">
        <v>809.24</v>
      </c>
      <c r="I315" s="176">
        <f t="shared" si="626"/>
        <v>555.5</v>
      </c>
      <c r="J315" s="210"/>
      <c r="K315" s="210"/>
      <c r="L315" s="210"/>
      <c r="M315" s="210"/>
      <c r="N315" s="210"/>
      <c r="O315" s="214">
        <f t="shared" si="612"/>
        <v>1</v>
      </c>
      <c r="P315" s="215">
        <f t="shared" si="613"/>
        <v>555.5</v>
      </c>
      <c r="Q315" s="215">
        <f t="shared" si="614"/>
        <v>809.24</v>
      </c>
      <c r="R315" s="98">
        <f t="shared" si="627"/>
        <v>0</v>
      </c>
      <c r="S315" s="99">
        <f>IF($C315="","",'01. PLANILHA DE FISCALIZAÇÂO'!L315)</f>
        <v>0</v>
      </c>
      <c r="T315" s="98">
        <f t="shared" si="628"/>
        <v>0</v>
      </c>
      <c r="U315" s="99">
        <f t="shared" si="629"/>
        <v>0</v>
      </c>
      <c r="V315" s="98">
        <f t="shared" si="630"/>
        <v>0</v>
      </c>
      <c r="W315" s="99">
        <f>IF($C315="","",'01. PLANILHA DE FISCALIZAÇÂO'!R315)</f>
        <v>0</v>
      </c>
      <c r="X315" s="98">
        <f t="shared" si="631"/>
        <v>0</v>
      </c>
      <c r="Y315" s="99">
        <f t="shared" si="625"/>
        <v>0</v>
      </c>
      <c r="Z315" s="98">
        <f t="shared" si="632"/>
        <v>0</v>
      </c>
      <c r="AA315" s="99">
        <f>IF($C315="","",'01. PLANILHA DE FISCALIZAÇÂO'!X315)</f>
        <v>0</v>
      </c>
      <c r="AB315" s="98">
        <f t="shared" si="633"/>
        <v>0</v>
      </c>
      <c r="AC315" s="99">
        <f t="shared" si="634"/>
        <v>0</v>
      </c>
      <c r="AD315" s="98">
        <f t="shared" si="635"/>
        <v>0</v>
      </c>
      <c r="AE315" s="99">
        <f>IF($C315="","",'01. PLANILHA DE FISCALIZAÇÂO'!AD315)</f>
        <v>0</v>
      </c>
      <c r="AF315" s="98">
        <f t="shared" si="636"/>
        <v>0</v>
      </c>
      <c r="AG315" s="99">
        <f t="shared" si="637"/>
        <v>0</v>
      </c>
      <c r="AH315" s="98">
        <f t="shared" si="638"/>
        <v>0</v>
      </c>
      <c r="AI315" s="99">
        <f>IF($C315="","",'01. PLANILHA DE FISCALIZAÇÂO'!AJ315)</f>
        <v>0</v>
      </c>
      <c r="AJ315" s="98">
        <f t="shared" si="639"/>
        <v>0</v>
      </c>
      <c r="AK315" s="99">
        <f t="shared" si="640"/>
        <v>0</v>
      </c>
      <c r="AL315" s="98">
        <f t="shared" si="641"/>
        <v>0</v>
      </c>
      <c r="AM315" s="99">
        <f>IF($C315="","",'01. PLANILHA DE FISCALIZAÇÂO'!AP315)</f>
        <v>0</v>
      </c>
      <c r="AN315" s="98">
        <f t="shared" si="642"/>
        <v>0</v>
      </c>
      <c r="AO315" s="99">
        <f t="shared" si="643"/>
        <v>0</v>
      </c>
      <c r="AP315" s="98">
        <f t="shared" si="644"/>
        <v>0</v>
      </c>
      <c r="AQ315" s="99">
        <f>IF($C315="","",'01. PLANILHA DE FISCALIZAÇÂO'!AV315)</f>
        <v>0</v>
      </c>
      <c r="AR315" s="98">
        <f t="shared" si="645"/>
        <v>0</v>
      </c>
      <c r="AS315" s="99">
        <f t="shared" si="646"/>
        <v>0</v>
      </c>
    </row>
    <row r="316" spans="1:45" ht="30" customHeight="1">
      <c r="A316" s="135" t="s">
        <v>3905</v>
      </c>
      <c r="B316" s="182" t="s">
        <v>4993</v>
      </c>
      <c r="C316" s="173" t="s">
        <v>4434</v>
      </c>
      <c r="D316" s="172" t="s">
        <v>4435</v>
      </c>
      <c r="E316" s="174" t="s">
        <v>3988</v>
      </c>
      <c r="F316" s="175">
        <v>10</v>
      </c>
      <c r="G316" s="175">
        <v>5.78</v>
      </c>
      <c r="H316" s="175">
        <v>6.39</v>
      </c>
      <c r="I316" s="176">
        <f t="shared" si="626"/>
        <v>57.8</v>
      </c>
      <c r="J316" s="210"/>
      <c r="K316" s="210"/>
      <c r="L316" s="210"/>
      <c r="M316" s="210"/>
      <c r="N316" s="210"/>
      <c r="O316" s="214">
        <f t="shared" si="612"/>
        <v>10</v>
      </c>
      <c r="P316" s="215">
        <f t="shared" si="613"/>
        <v>57.8</v>
      </c>
      <c r="Q316" s="215">
        <f t="shared" si="614"/>
        <v>63.9</v>
      </c>
      <c r="R316" s="98">
        <f t="shared" si="627"/>
        <v>0</v>
      </c>
      <c r="S316" s="99">
        <f>IF($C316="","",'01. PLANILHA DE FISCALIZAÇÂO'!L316)</f>
        <v>0</v>
      </c>
      <c r="T316" s="98">
        <f t="shared" si="628"/>
        <v>0</v>
      </c>
      <c r="U316" s="99">
        <f t="shared" si="629"/>
        <v>0</v>
      </c>
      <c r="V316" s="98">
        <f t="shared" si="630"/>
        <v>0</v>
      </c>
      <c r="W316" s="99">
        <f>IF($C316="","",'01. PLANILHA DE FISCALIZAÇÂO'!R316)</f>
        <v>0</v>
      </c>
      <c r="X316" s="98">
        <f t="shared" si="631"/>
        <v>0</v>
      </c>
      <c r="Y316" s="99">
        <f t="shared" si="625"/>
        <v>0</v>
      </c>
      <c r="Z316" s="98">
        <f t="shared" si="632"/>
        <v>0</v>
      </c>
      <c r="AA316" s="99">
        <f>IF($C316="","",'01. PLANILHA DE FISCALIZAÇÂO'!X316)</f>
        <v>0</v>
      </c>
      <c r="AB316" s="98">
        <f t="shared" si="633"/>
        <v>0</v>
      </c>
      <c r="AC316" s="99">
        <f t="shared" si="634"/>
        <v>0</v>
      </c>
      <c r="AD316" s="98">
        <f t="shared" si="635"/>
        <v>0</v>
      </c>
      <c r="AE316" s="99">
        <f>IF($C316="","",'01. PLANILHA DE FISCALIZAÇÂO'!AD316)</f>
        <v>0</v>
      </c>
      <c r="AF316" s="98">
        <f t="shared" si="636"/>
        <v>0</v>
      </c>
      <c r="AG316" s="99">
        <f t="shared" si="637"/>
        <v>0</v>
      </c>
      <c r="AH316" s="98">
        <f t="shared" si="638"/>
        <v>0</v>
      </c>
      <c r="AI316" s="99">
        <f>IF($C316="","",'01. PLANILHA DE FISCALIZAÇÂO'!AJ316)</f>
        <v>0</v>
      </c>
      <c r="AJ316" s="98">
        <f t="shared" si="639"/>
        <v>0</v>
      </c>
      <c r="AK316" s="99">
        <f t="shared" si="640"/>
        <v>0</v>
      </c>
      <c r="AL316" s="98">
        <f t="shared" si="641"/>
        <v>0</v>
      </c>
      <c r="AM316" s="99">
        <f>IF($C316="","",'01. PLANILHA DE FISCALIZAÇÂO'!AP316)</f>
        <v>0</v>
      </c>
      <c r="AN316" s="98">
        <f t="shared" si="642"/>
        <v>0</v>
      </c>
      <c r="AO316" s="99">
        <f t="shared" si="643"/>
        <v>0</v>
      </c>
      <c r="AP316" s="98">
        <f t="shared" si="644"/>
        <v>0</v>
      </c>
      <c r="AQ316" s="99">
        <f>IF($C316="","",'01. PLANILHA DE FISCALIZAÇÂO'!AV316)</f>
        <v>0</v>
      </c>
      <c r="AR316" s="98">
        <f t="shared" si="645"/>
        <v>0</v>
      </c>
      <c r="AS316" s="99">
        <f t="shared" si="646"/>
        <v>0</v>
      </c>
    </row>
    <row r="317" spans="1:45" ht="30" customHeight="1">
      <c r="A317" s="135" t="s">
        <v>3905</v>
      </c>
      <c r="B317" s="182" t="s">
        <v>4990</v>
      </c>
      <c r="C317" s="173" t="s">
        <v>4460</v>
      </c>
      <c r="D317" s="172" t="s">
        <v>4461</v>
      </c>
      <c r="E317" s="174" t="s">
        <v>3988</v>
      </c>
      <c r="F317" s="175">
        <v>2</v>
      </c>
      <c r="G317" s="175">
        <v>148.97999999999999</v>
      </c>
      <c r="H317" s="175">
        <v>217.91</v>
      </c>
      <c r="I317" s="176">
        <f t="shared" si="497"/>
        <v>297.95999999999998</v>
      </c>
      <c r="J317" s="210"/>
      <c r="K317" s="210"/>
      <c r="L317" s="210"/>
      <c r="M317" s="210"/>
      <c r="N317" s="210"/>
      <c r="O317" s="214">
        <f t="shared" si="612"/>
        <v>2</v>
      </c>
      <c r="P317" s="215">
        <f t="shared" si="613"/>
        <v>297.95999999999998</v>
      </c>
      <c r="Q317" s="215">
        <f t="shared" si="614"/>
        <v>435.82</v>
      </c>
      <c r="R317" s="98">
        <f t="shared" si="490"/>
        <v>0</v>
      </c>
      <c r="S317" s="99">
        <f>IF($C317="","",'01. PLANILHA DE FISCALIZAÇÂO'!L317)</f>
        <v>0</v>
      </c>
      <c r="T317" s="98">
        <f t="shared" si="498"/>
        <v>0</v>
      </c>
      <c r="U317" s="99">
        <f t="shared" si="499"/>
        <v>0</v>
      </c>
      <c r="V317" s="98">
        <f t="shared" si="500"/>
        <v>0</v>
      </c>
      <c r="W317" s="99">
        <f>IF($C317="","",'01. PLANILHA DE FISCALIZAÇÂO'!R317)</f>
        <v>0</v>
      </c>
      <c r="X317" s="98">
        <f t="shared" si="491"/>
        <v>0</v>
      </c>
      <c r="Y317" s="99">
        <f t="shared" ref="Y317" si="647">IF($D317="","",X317/$I317)</f>
        <v>0</v>
      </c>
      <c r="Z317" s="98">
        <f t="shared" si="502"/>
        <v>0</v>
      </c>
      <c r="AA317" s="99">
        <f>IF($C317="","",'01. PLANILHA DE FISCALIZAÇÂO'!X317)</f>
        <v>0</v>
      </c>
      <c r="AB317" s="98">
        <f t="shared" si="493"/>
        <v>0</v>
      </c>
      <c r="AC317" s="99">
        <f t="shared" si="616"/>
        <v>0</v>
      </c>
      <c r="AD317" s="98">
        <f t="shared" si="504"/>
        <v>0</v>
      </c>
      <c r="AE317" s="99">
        <f>IF($C317="","",'01. PLANILHA DE FISCALIZAÇÂO'!AD317)</f>
        <v>0</v>
      </c>
      <c r="AF317" s="98">
        <f t="shared" si="489"/>
        <v>0</v>
      </c>
      <c r="AG317" s="99">
        <f t="shared" si="524"/>
        <v>0</v>
      </c>
      <c r="AH317" s="98">
        <f t="shared" si="505"/>
        <v>0</v>
      </c>
      <c r="AI317" s="99">
        <f>IF($C317="","",'01. PLANILHA DE FISCALIZAÇÂO'!AJ317)</f>
        <v>0</v>
      </c>
      <c r="AJ317" s="98">
        <f t="shared" si="494"/>
        <v>0</v>
      </c>
      <c r="AK317" s="99">
        <f t="shared" si="506"/>
        <v>0</v>
      </c>
      <c r="AL317" s="98">
        <f t="shared" si="507"/>
        <v>0</v>
      </c>
      <c r="AM317" s="99">
        <f>IF($C317="","",'01. PLANILHA DE FISCALIZAÇÂO'!AP317)</f>
        <v>0</v>
      </c>
      <c r="AN317" s="98">
        <f t="shared" si="495"/>
        <v>0</v>
      </c>
      <c r="AO317" s="99">
        <f t="shared" si="525"/>
        <v>0</v>
      </c>
      <c r="AP317" s="98">
        <f t="shared" si="508"/>
        <v>0</v>
      </c>
      <c r="AQ317" s="99">
        <f>IF($C317="","",'01. PLANILHA DE FISCALIZAÇÂO'!AV317)</f>
        <v>0</v>
      </c>
      <c r="AR317" s="98">
        <f t="shared" si="496"/>
        <v>0</v>
      </c>
      <c r="AS317" s="99">
        <f t="shared" si="510"/>
        <v>0</v>
      </c>
    </row>
    <row r="318" spans="1:45" ht="30" customHeight="1">
      <c r="A318" s="135" t="s">
        <v>3905</v>
      </c>
      <c r="B318" s="182" t="s">
        <v>4991</v>
      </c>
      <c r="C318" s="173" t="s">
        <v>4462</v>
      </c>
      <c r="D318" s="172" t="s">
        <v>4463</v>
      </c>
      <c r="E318" s="174" t="s">
        <v>3988</v>
      </c>
      <c r="F318" s="175">
        <v>4</v>
      </c>
      <c r="G318" s="175">
        <v>69.44</v>
      </c>
      <c r="H318" s="175">
        <v>102.16</v>
      </c>
      <c r="I318" s="176">
        <f t="shared" si="497"/>
        <v>277.76</v>
      </c>
      <c r="J318" s="210"/>
      <c r="K318" s="210"/>
      <c r="L318" s="210"/>
      <c r="M318" s="210"/>
      <c r="N318" s="210"/>
      <c r="O318" s="214">
        <f t="shared" si="612"/>
        <v>4</v>
      </c>
      <c r="P318" s="215">
        <f t="shared" si="613"/>
        <v>277.76</v>
      </c>
      <c r="Q318" s="215">
        <f t="shared" si="614"/>
        <v>408.64</v>
      </c>
      <c r="R318" s="98">
        <f t="shared" si="490"/>
        <v>0</v>
      </c>
      <c r="S318" s="99">
        <f>IF($C318="","",'01. PLANILHA DE FISCALIZAÇÂO'!L318)</f>
        <v>0</v>
      </c>
      <c r="T318" s="98">
        <f t="shared" si="498"/>
        <v>0</v>
      </c>
      <c r="U318" s="99">
        <f t="shared" si="499"/>
        <v>0</v>
      </c>
      <c r="V318" s="98">
        <f t="shared" si="500"/>
        <v>0</v>
      </c>
      <c r="W318" s="99">
        <f>IF($C318="","",'01. PLANILHA DE FISCALIZAÇÂO'!R318)</f>
        <v>0</v>
      </c>
      <c r="X318" s="98">
        <f t="shared" si="491"/>
        <v>0</v>
      </c>
      <c r="Y318" s="99">
        <f t="shared" ref="Y318" si="648">IF($D318="","",X318/$I318)</f>
        <v>0</v>
      </c>
      <c r="Z318" s="98">
        <f t="shared" si="502"/>
        <v>0</v>
      </c>
      <c r="AA318" s="99">
        <f>IF($C318="","",'01. PLANILHA DE FISCALIZAÇÂO'!X318)</f>
        <v>0</v>
      </c>
      <c r="AB318" s="98">
        <f t="shared" si="493"/>
        <v>0</v>
      </c>
      <c r="AC318" s="99">
        <f t="shared" si="616"/>
        <v>0</v>
      </c>
      <c r="AD318" s="98">
        <f t="shared" si="504"/>
        <v>0</v>
      </c>
      <c r="AE318" s="99">
        <f>IF($C318="","",'01. PLANILHA DE FISCALIZAÇÂO'!AD318)</f>
        <v>0</v>
      </c>
      <c r="AF318" s="98">
        <f t="shared" si="489"/>
        <v>0</v>
      </c>
      <c r="AG318" s="99">
        <f t="shared" si="524"/>
        <v>0</v>
      </c>
      <c r="AH318" s="98">
        <f t="shared" si="505"/>
        <v>0</v>
      </c>
      <c r="AI318" s="99">
        <f>IF($C318="","",'01. PLANILHA DE FISCALIZAÇÂO'!AJ318)</f>
        <v>0</v>
      </c>
      <c r="AJ318" s="98">
        <f t="shared" si="494"/>
        <v>0</v>
      </c>
      <c r="AK318" s="99">
        <f t="shared" si="506"/>
        <v>0</v>
      </c>
      <c r="AL318" s="98">
        <f t="shared" si="507"/>
        <v>0</v>
      </c>
      <c r="AM318" s="99">
        <f>IF($C318="","",'01. PLANILHA DE FISCALIZAÇÂO'!AP318)</f>
        <v>0</v>
      </c>
      <c r="AN318" s="98">
        <f t="shared" si="495"/>
        <v>0</v>
      </c>
      <c r="AO318" s="99">
        <f t="shared" si="525"/>
        <v>0</v>
      </c>
      <c r="AP318" s="98">
        <f t="shared" si="508"/>
        <v>0</v>
      </c>
      <c r="AQ318" s="99">
        <f>IF($C318="","",'01. PLANILHA DE FISCALIZAÇÂO'!AV318)</f>
        <v>0</v>
      </c>
      <c r="AR318" s="98">
        <f t="shared" si="496"/>
        <v>0</v>
      </c>
      <c r="AS318" s="99">
        <f t="shared" si="510"/>
        <v>0</v>
      </c>
    </row>
    <row r="319" spans="1:45" ht="30" customHeight="1">
      <c r="A319" s="135" t="s">
        <v>3905</v>
      </c>
      <c r="B319" s="182" t="s">
        <v>4992</v>
      </c>
      <c r="C319" s="173" t="s">
        <v>4464</v>
      </c>
      <c r="D319" s="172" t="s">
        <v>4465</v>
      </c>
      <c r="E319" s="174" t="s">
        <v>3988</v>
      </c>
      <c r="F319" s="175">
        <v>4</v>
      </c>
      <c r="G319" s="175">
        <v>142.22</v>
      </c>
      <c r="H319" s="175">
        <v>209.2</v>
      </c>
      <c r="I319" s="176">
        <f t="shared" si="497"/>
        <v>568.88</v>
      </c>
      <c r="J319" s="210"/>
      <c r="K319" s="210"/>
      <c r="L319" s="210"/>
      <c r="M319" s="210"/>
      <c r="N319" s="210"/>
      <c r="O319" s="214">
        <f t="shared" si="612"/>
        <v>4</v>
      </c>
      <c r="P319" s="215">
        <f t="shared" si="613"/>
        <v>568.88</v>
      </c>
      <c r="Q319" s="215">
        <f t="shared" si="614"/>
        <v>836.8</v>
      </c>
      <c r="R319" s="98">
        <f t="shared" si="490"/>
        <v>0</v>
      </c>
      <c r="S319" s="99">
        <f>IF($C319="","",'01. PLANILHA DE FISCALIZAÇÂO'!L319)</f>
        <v>0</v>
      </c>
      <c r="T319" s="98">
        <f t="shared" si="498"/>
        <v>0</v>
      </c>
      <c r="U319" s="99">
        <f t="shared" si="499"/>
        <v>0</v>
      </c>
      <c r="V319" s="98">
        <f t="shared" si="500"/>
        <v>0</v>
      </c>
      <c r="W319" s="99">
        <f>IF($C319="","",'01. PLANILHA DE FISCALIZAÇÂO'!R319)</f>
        <v>0</v>
      </c>
      <c r="X319" s="98">
        <f t="shared" si="491"/>
        <v>0</v>
      </c>
      <c r="Y319" s="99">
        <f t="shared" ref="Y319" si="649">IF($D319="","",X319/$I319)</f>
        <v>0</v>
      </c>
      <c r="Z319" s="98">
        <f t="shared" si="502"/>
        <v>0</v>
      </c>
      <c r="AA319" s="99">
        <f>IF($C319="","",'01. PLANILHA DE FISCALIZAÇÂO'!X319)</f>
        <v>0</v>
      </c>
      <c r="AB319" s="98">
        <f t="shared" si="493"/>
        <v>0</v>
      </c>
      <c r="AC319" s="99">
        <f t="shared" si="616"/>
        <v>0</v>
      </c>
      <c r="AD319" s="98">
        <f t="shared" si="504"/>
        <v>0</v>
      </c>
      <c r="AE319" s="99">
        <f>IF($C319="","",'01. PLANILHA DE FISCALIZAÇÂO'!AD319)</f>
        <v>0</v>
      </c>
      <c r="AF319" s="98">
        <f t="shared" si="489"/>
        <v>0</v>
      </c>
      <c r="AG319" s="99">
        <f t="shared" si="524"/>
        <v>0</v>
      </c>
      <c r="AH319" s="98">
        <f t="shared" si="505"/>
        <v>0</v>
      </c>
      <c r="AI319" s="99">
        <f>IF($C319="","",'01. PLANILHA DE FISCALIZAÇÂO'!AJ319)</f>
        <v>0</v>
      </c>
      <c r="AJ319" s="98">
        <f t="shared" si="494"/>
        <v>0</v>
      </c>
      <c r="AK319" s="99">
        <f t="shared" si="506"/>
        <v>0</v>
      </c>
      <c r="AL319" s="98">
        <f t="shared" si="507"/>
        <v>0</v>
      </c>
      <c r="AM319" s="99">
        <f>IF($C319="","",'01. PLANILHA DE FISCALIZAÇÂO'!AP319)</f>
        <v>0</v>
      </c>
      <c r="AN319" s="98">
        <f t="shared" si="495"/>
        <v>0</v>
      </c>
      <c r="AO319" s="99">
        <f t="shared" si="525"/>
        <v>0</v>
      </c>
      <c r="AP319" s="98">
        <f t="shared" si="508"/>
        <v>0</v>
      </c>
      <c r="AQ319" s="99">
        <f>IF($C319="","",'01. PLANILHA DE FISCALIZAÇÂO'!AV319)</f>
        <v>0</v>
      </c>
      <c r="AR319" s="98">
        <f t="shared" si="496"/>
        <v>0</v>
      </c>
      <c r="AS319" s="99">
        <f t="shared" si="510"/>
        <v>0</v>
      </c>
    </row>
    <row r="320" spans="1:45" ht="30" customHeight="1">
      <c r="A320" s="135" t="s">
        <v>3905</v>
      </c>
      <c r="B320" s="182" t="s">
        <v>4993</v>
      </c>
      <c r="C320" s="173" t="s">
        <v>4466</v>
      </c>
      <c r="D320" s="172" t="s">
        <v>4467</v>
      </c>
      <c r="E320" s="174" t="s">
        <v>3988</v>
      </c>
      <c r="F320" s="175">
        <v>1</v>
      </c>
      <c r="G320" s="175">
        <v>9.19</v>
      </c>
      <c r="H320" s="175">
        <v>10.43</v>
      </c>
      <c r="I320" s="176">
        <f t="shared" si="497"/>
        <v>9.19</v>
      </c>
      <c r="J320" s="210"/>
      <c r="K320" s="210"/>
      <c r="L320" s="210"/>
      <c r="M320" s="210"/>
      <c r="N320" s="210"/>
      <c r="O320" s="214">
        <f t="shared" si="612"/>
        <v>1</v>
      </c>
      <c r="P320" s="215">
        <f t="shared" si="613"/>
        <v>9.19</v>
      </c>
      <c r="Q320" s="215">
        <f t="shared" si="614"/>
        <v>10.43</v>
      </c>
      <c r="R320" s="98">
        <f t="shared" si="490"/>
        <v>0</v>
      </c>
      <c r="S320" s="99">
        <f>IF($C320="","",'01. PLANILHA DE FISCALIZAÇÂO'!L320)</f>
        <v>0</v>
      </c>
      <c r="T320" s="98">
        <f t="shared" si="498"/>
        <v>0</v>
      </c>
      <c r="U320" s="99">
        <f t="shared" si="499"/>
        <v>0</v>
      </c>
      <c r="V320" s="98">
        <f t="shared" si="500"/>
        <v>0</v>
      </c>
      <c r="W320" s="99">
        <f>IF($C320="","",'01. PLANILHA DE FISCALIZAÇÂO'!R320)</f>
        <v>0</v>
      </c>
      <c r="X320" s="98">
        <f t="shared" si="491"/>
        <v>0</v>
      </c>
      <c r="Y320" s="99">
        <f t="shared" ref="Y320" si="650">IF($D320="","",X320/$I320)</f>
        <v>0</v>
      </c>
      <c r="Z320" s="98">
        <f t="shared" si="502"/>
        <v>0</v>
      </c>
      <c r="AA320" s="99">
        <f>IF($C320="","",'01. PLANILHA DE FISCALIZAÇÂO'!X320)</f>
        <v>0</v>
      </c>
      <c r="AB320" s="98">
        <f t="shared" si="493"/>
        <v>0</v>
      </c>
      <c r="AC320" s="99">
        <f t="shared" si="616"/>
        <v>0</v>
      </c>
      <c r="AD320" s="98">
        <f t="shared" si="504"/>
        <v>0</v>
      </c>
      <c r="AE320" s="99">
        <f>IF($C320="","",'01. PLANILHA DE FISCALIZAÇÂO'!AD320)</f>
        <v>0</v>
      </c>
      <c r="AF320" s="98">
        <f t="shared" si="489"/>
        <v>0</v>
      </c>
      <c r="AG320" s="99">
        <f t="shared" si="524"/>
        <v>0</v>
      </c>
      <c r="AH320" s="98">
        <f t="shared" si="505"/>
        <v>0</v>
      </c>
      <c r="AI320" s="99">
        <f>IF($C320="","",'01. PLANILHA DE FISCALIZAÇÂO'!AJ320)</f>
        <v>0</v>
      </c>
      <c r="AJ320" s="98">
        <f t="shared" si="494"/>
        <v>0</v>
      </c>
      <c r="AK320" s="99">
        <f t="shared" si="506"/>
        <v>0</v>
      </c>
      <c r="AL320" s="98">
        <f t="shared" si="507"/>
        <v>0</v>
      </c>
      <c r="AM320" s="99">
        <f>IF($C320="","",'01. PLANILHA DE FISCALIZAÇÂO'!AP320)</f>
        <v>0</v>
      </c>
      <c r="AN320" s="98">
        <f t="shared" si="495"/>
        <v>0</v>
      </c>
      <c r="AO320" s="99">
        <f t="shared" si="525"/>
        <v>0</v>
      </c>
      <c r="AP320" s="98">
        <f t="shared" si="508"/>
        <v>0</v>
      </c>
      <c r="AQ320" s="99">
        <f>IF($C320="","",'01. PLANILHA DE FISCALIZAÇÂO'!AV320)</f>
        <v>0</v>
      </c>
      <c r="AR320" s="98">
        <f t="shared" si="496"/>
        <v>0</v>
      </c>
      <c r="AS320" s="99">
        <f t="shared" si="510"/>
        <v>0</v>
      </c>
    </row>
    <row r="321" spans="1:45" ht="30" customHeight="1">
      <c r="A321" s="135"/>
      <c r="B321" s="181" t="s">
        <v>4994</v>
      </c>
      <c r="C321" s="178" t="s">
        <v>4995</v>
      </c>
      <c r="D321" s="179"/>
      <c r="E321" s="179"/>
      <c r="F321" s="179"/>
      <c r="G321" s="179"/>
      <c r="H321" s="179"/>
      <c r="I321" s="177">
        <f>SUM(I322:I329)</f>
        <v>1125.3400000000001</v>
      </c>
      <c r="J321" s="211"/>
      <c r="K321" s="211"/>
      <c r="L321" s="211"/>
      <c r="M321" s="211"/>
      <c r="N321" s="211"/>
      <c r="O321" s="211"/>
      <c r="P321" s="211"/>
      <c r="Q321" s="212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  <c r="AI321" s="99"/>
      <c r="AJ321" s="99"/>
      <c r="AK321" s="99"/>
      <c r="AL321" s="99"/>
      <c r="AM321" s="99"/>
      <c r="AN321" s="99"/>
      <c r="AO321" s="99"/>
      <c r="AP321" s="99"/>
      <c r="AQ321" s="99"/>
      <c r="AR321" s="99"/>
      <c r="AS321" s="99"/>
    </row>
    <row r="322" spans="1:45" ht="30" customHeight="1">
      <c r="A322" s="135" t="s">
        <v>3922</v>
      </c>
      <c r="B322" s="182" t="s">
        <v>4996</v>
      </c>
      <c r="C322" s="173" t="s">
        <v>4468</v>
      </c>
      <c r="D322" s="172" t="s">
        <v>4469</v>
      </c>
      <c r="E322" s="174" t="s">
        <v>3969</v>
      </c>
      <c r="F322" s="175">
        <v>1</v>
      </c>
      <c r="G322" s="175">
        <v>19.100000000000001</v>
      </c>
      <c r="H322" s="175">
        <v>20.76</v>
      </c>
      <c r="I322" s="176">
        <f t="shared" si="497"/>
        <v>19.100000000000001</v>
      </c>
      <c r="J322" s="210"/>
      <c r="K322" s="210"/>
      <c r="L322" s="210"/>
      <c r="M322" s="210"/>
      <c r="N322" s="210"/>
      <c r="O322" s="214">
        <f t="shared" ref="O322:O329" si="651">IF($E322="","",SUM(F322,J322,L322))</f>
        <v>1</v>
      </c>
      <c r="P322" s="215">
        <f t="shared" ref="P322:P329" si="652">IF($E322="","",TRUNC($G322*O322,2))</f>
        <v>19.100000000000001</v>
      </c>
      <c r="Q322" s="215">
        <f t="shared" ref="Q322:Q329" si="653">IF($E322="","",TRUNC($H322*O322,2))</f>
        <v>20.76</v>
      </c>
      <c r="R322" s="98">
        <f t="shared" si="490"/>
        <v>0</v>
      </c>
      <c r="S322" s="99">
        <f>IF($C322="","",'01. PLANILHA DE FISCALIZAÇÂO'!L322)</f>
        <v>0</v>
      </c>
      <c r="T322" s="98">
        <f t="shared" si="498"/>
        <v>0</v>
      </c>
      <c r="U322" s="99">
        <f t="shared" si="499"/>
        <v>0</v>
      </c>
      <c r="V322" s="98">
        <f t="shared" si="500"/>
        <v>0</v>
      </c>
      <c r="W322" s="99">
        <f>IF($C322="","",'01. PLANILHA DE FISCALIZAÇÂO'!R322)</f>
        <v>0</v>
      </c>
      <c r="X322" s="98">
        <f t="shared" si="491"/>
        <v>0</v>
      </c>
      <c r="Y322" s="99">
        <f t="shared" ref="Y322" si="654">IF($D322="","",X322/$I322)</f>
        <v>0</v>
      </c>
      <c r="Z322" s="98">
        <f t="shared" si="502"/>
        <v>0</v>
      </c>
      <c r="AA322" s="99">
        <f>IF($C322="","",'01. PLANILHA DE FISCALIZAÇÂO'!X322)</f>
        <v>0</v>
      </c>
      <c r="AB322" s="98">
        <f t="shared" si="493"/>
        <v>0</v>
      </c>
      <c r="AC322" s="99">
        <f t="shared" si="616"/>
        <v>0</v>
      </c>
      <c r="AD322" s="98">
        <f t="shared" si="504"/>
        <v>0</v>
      </c>
      <c r="AE322" s="99">
        <f>IF($C322="","",'01. PLANILHA DE FISCALIZAÇÂO'!AD322)</f>
        <v>0</v>
      </c>
      <c r="AF322" s="98">
        <f t="shared" si="489"/>
        <v>0</v>
      </c>
      <c r="AG322" s="99">
        <f t="shared" si="524"/>
        <v>0</v>
      </c>
      <c r="AH322" s="98">
        <f t="shared" si="505"/>
        <v>0</v>
      </c>
      <c r="AI322" s="99">
        <f>IF($C322="","",'01. PLANILHA DE FISCALIZAÇÂO'!AJ322)</f>
        <v>0</v>
      </c>
      <c r="AJ322" s="98">
        <f t="shared" si="494"/>
        <v>0</v>
      </c>
      <c r="AK322" s="99">
        <f t="shared" si="506"/>
        <v>0</v>
      </c>
      <c r="AL322" s="98">
        <f t="shared" si="507"/>
        <v>0</v>
      </c>
      <c r="AM322" s="99">
        <f>IF($C322="","",'01. PLANILHA DE FISCALIZAÇÂO'!AP322)</f>
        <v>0</v>
      </c>
      <c r="AN322" s="98">
        <f t="shared" si="495"/>
        <v>0</v>
      </c>
      <c r="AO322" s="99">
        <f t="shared" si="525"/>
        <v>0</v>
      </c>
      <c r="AP322" s="98">
        <f t="shared" si="508"/>
        <v>0</v>
      </c>
      <c r="AQ322" s="99">
        <f>IF($C322="","",'01. PLANILHA DE FISCALIZAÇÂO'!AV322)</f>
        <v>0</v>
      </c>
      <c r="AR322" s="98">
        <f t="shared" si="496"/>
        <v>0</v>
      </c>
      <c r="AS322" s="99">
        <f t="shared" si="510"/>
        <v>0</v>
      </c>
    </row>
    <row r="323" spans="1:45" ht="30" customHeight="1">
      <c r="A323" s="135" t="s">
        <v>3922</v>
      </c>
      <c r="B323" s="182" t="s">
        <v>4997</v>
      </c>
      <c r="C323" s="173" t="s">
        <v>4438</v>
      </c>
      <c r="D323" s="172" t="s">
        <v>4439</v>
      </c>
      <c r="E323" s="174" t="s">
        <v>3969</v>
      </c>
      <c r="F323" s="175">
        <v>1</v>
      </c>
      <c r="G323" s="175">
        <v>11.85</v>
      </c>
      <c r="H323" s="175">
        <v>16.739999999999998</v>
      </c>
      <c r="I323" s="176">
        <f t="shared" si="497"/>
        <v>11.85</v>
      </c>
      <c r="J323" s="210"/>
      <c r="K323" s="210"/>
      <c r="L323" s="210"/>
      <c r="M323" s="210"/>
      <c r="N323" s="210"/>
      <c r="O323" s="214">
        <f t="shared" si="651"/>
        <v>1</v>
      </c>
      <c r="P323" s="215">
        <f t="shared" si="652"/>
        <v>11.85</v>
      </c>
      <c r="Q323" s="215">
        <f t="shared" si="653"/>
        <v>16.739999999999998</v>
      </c>
      <c r="R323" s="98">
        <f t="shared" si="490"/>
        <v>0</v>
      </c>
      <c r="S323" s="99">
        <f>IF($C323="","",'01. PLANILHA DE FISCALIZAÇÂO'!L323)</f>
        <v>0</v>
      </c>
      <c r="T323" s="98">
        <f t="shared" si="498"/>
        <v>0</v>
      </c>
      <c r="U323" s="99">
        <f t="shared" si="499"/>
        <v>0</v>
      </c>
      <c r="V323" s="98">
        <f t="shared" si="500"/>
        <v>0</v>
      </c>
      <c r="W323" s="99">
        <f>IF($C323="","",'01. PLANILHA DE FISCALIZAÇÂO'!R323)</f>
        <v>0</v>
      </c>
      <c r="X323" s="98">
        <f t="shared" si="491"/>
        <v>0</v>
      </c>
      <c r="Y323" s="99">
        <f t="shared" ref="Y323" si="655">IF($D323="","",X323/$I323)</f>
        <v>0</v>
      </c>
      <c r="Z323" s="98">
        <f t="shared" si="502"/>
        <v>0</v>
      </c>
      <c r="AA323" s="99">
        <f>IF($C323="","",'01. PLANILHA DE FISCALIZAÇÂO'!X323)</f>
        <v>0</v>
      </c>
      <c r="AB323" s="98">
        <f t="shared" si="493"/>
        <v>0</v>
      </c>
      <c r="AC323" s="99">
        <f t="shared" si="616"/>
        <v>0</v>
      </c>
      <c r="AD323" s="98">
        <f t="shared" si="504"/>
        <v>0</v>
      </c>
      <c r="AE323" s="99">
        <f>IF($C323="","",'01. PLANILHA DE FISCALIZAÇÂO'!AD323)</f>
        <v>0</v>
      </c>
      <c r="AF323" s="98">
        <f t="shared" si="489"/>
        <v>0</v>
      </c>
      <c r="AG323" s="99">
        <f t="shared" si="524"/>
        <v>0</v>
      </c>
      <c r="AH323" s="98">
        <f t="shared" si="505"/>
        <v>0</v>
      </c>
      <c r="AI323" s="99">
        <f>IF($C323="","",'01. PLANILHA DE FISCALIZAÇÂO'!AJ323)</f>
        <v>0</v>
      </c>
      <c r="AJ323" s="98">
        <f t="shared" si="494"/>
        <v>0</v>
      </c>
      <c r="AK323" s="99">
        <f t="shared" si="506"/>
        <v>0</v>
      </c>
      <c r="AL323" s="98">
        <f t="shared" si="507"/>
        <v>0</v>
      </c>
      <c r="AM323" s="99">
        <f>IF($C323="","",'01. PLANILHA DE FISCALIZAÇÂO'!AP323)</f>
        <v>0</v>
      </c>
      <c r="AN323" s="98">
        <f t="shared" si="495"/>
        <v>0</v>
      </c>
      <c r="AO323" s="99">
        <f t="shared" si="525"/>
        <v>0</v>
      </c>
      <c r="AP323" s="98">
        <f t="shared" si="508"/>
        <v>0</v>
      </c>
      <c r="AQ323" s="99">
        <f>IF($C323="","",'01. PLANILHA DE FISCALIZAÇÂO'!AV323)</f>
        <v>0</v>
      </c>
      <c r="AR323" s="98">
        <f t="shared" si="496"/>
        <v>0</v>
      </c>
      <c r="AS323" s="99">
        <f t="shared" si="510"/>
        <v>0</v>
      </c>
    </row>
    <row r="324" spans="1:45" ht="30" customHeight="1">
      <c r="A324" s="135" t="s">
        <v>3922</v>
      </c>
      <c r="B324" s="182" t="s">
        <v>4998</v>
      </c>
      <c r="C324" s="173" t="s">
        <v>4442</v>
      </c>
      <c r="D324" s="172" t="s">
        <v>4443</v>
      </c>
      <c r="E324" s="174" t="s">
        <v>3969</v>
      </c>
      <c r="F324" s="175">
        <v>1</v>
      </c>
      <c r="G324" s="175">
        <v>14.36</v>
      </c>
      <c r="H324" s="175">
        <v>19.59</v>
      </c>
      <c r="I324" s="176">
        <f t="shared" si="497"/>
        <v>14.36</v>
      </c>
      <c r="J324" s="210"/>
      <c r="K324" s="210"/>
      <c r="L324" s="210"/>
      <c r="M324" s="210"/>
      <c r="N324" s="210"/>
      <c r="O324" s="214">
        <f t="shared" si="651"/>
        <v>1</v>
      </c>
      <c r="P324" s="215">
        <f t="shared" si="652"/>
        <v>14.36</v>
      </c>
      <c r="Q324" s="215">
        <f t="shared" si="653"/>
        <v>19.59</v>
      </c>
      <c r="R324" s="98">
        <f t="shared" si="490"/>
        <v>0</v>
      </c>
      <c r="S324" s="99">
        <f>IF($C324="","",'01. PLANILHA DE FISCALIZAÇÂO'!L324)</f>
        <v>0</v>
      </c>
      <c r="T324" s="98">
        <f t="shared" si="498"/>
        <v>0</v>
      </c>
      <c r="U324" s="99">
        <f t="shared" si="499"/>
        <v>0</v>
      </c>
      <c r="V324" s="98">
        <f t="shared" si="500"/>
        <v>0</v>
      </c>
      <c r="W324" s="99">
        <f>IF($C324="","",'01. PLANILHA DE FISCALIZAÇÂO'!R324)</f>
        <v>0</v>
      </c>
      <c r="X324" s="98">
        <f t="shared" si="491"/>
        <v>0</v>
      </c>
      <c r="Y324" s="99">
        <f t="shared" ref="Y324" si="656">IF($D324="","",X324/$I324)</f>
        <v>0</v>
      </c>
      <c r="Z324" s="98">
        <f t="shared" si="502"/>
        <v>0</v>
      </c>
      <c r="AA324" s="99">
        <f>IF($C324="","",'01. PLANILHA DE FISCALIZAÇÂO'!X324)</f>
        <v>0</v>
      </c>
      <c r="AB324" s="98">
        <f t="shared" si="493"/>
        <v>0</v>
      </c>
      <c r="AC324" s="99">
        <f t="shared" si="616"/>
        <v>0</v>
      </c>
      <c r="AD324" s="98">
        <f t="shared" si="504"/>
        <v>0</v>
      </c>
      <c r="AE324" s="99">
        <f>IF($C324="","",'01. PLANILHA DE FISCALIZAÇÂO'!AD324)</f>
        <v>0</v>
      </c>
      <c r="AF324" s="98">
        <f t="shared" si="489"/>
        <v>0</v>
      </c>
      <c r="AG324" s="99">
        <f t="shared" si="524"/>
        <v>0</v>
      </c>
      <c r="AH324" s="98">
        <f t="shared" si="505"/>
        <v>0</v>
      </c>
      <c r="AI324" s="99">
        <f>IF($C324="","",'01. PLANILHA DE FISCALIZAÇÂO'!AJ324)</f>
        <v>0</v>
      </c>
      <c r="AJ324" s="98">
        <f t="shared" si="494"/>
        <v>0</v>
      </c>
      <c r="AK324" s="99">
        <f t="shared" si="506"/>
        <v>0</v>
      </c>
      <c r="AL324" s="98">
        <f t="shared" si="507"/>
        <v>0</v>
      </c>
      <c r="AM324" s="99">
        <f>IF($C324="","",'01. PLANILHA DE FISCALIZAÇÂO'!AP324)</f>
        <v>0</v>
      </c>
      <c r="AN324" s="98">
        <f t="shared" si="495"/>
        <v>0</v>
      </c>
      <c r="AO324" s="99">
        <f t="shared" si="525"/>
        <v>0</v>
      </c>
      <c r="AP324" s="98">
        <f t="shared" si="508"/>
        <v>0</v>
      </c>
      <c r="AQ324" s="99">
        <f>IF($C324="","",'01. PLANILHA DE FISCALIZAÇÂO'!AV324)</f>
        <v>0</v>
      </c>
      <c r="AR324" s="98">
        <f t="shared" si="496"/>
        <v>0</v>
      </c>
      <c r="AS324" s="99">
        <f t="shared" si="510"/>
        <v>0</v>
      </c>
    </row>
    <row r="325" spans="1:45" ht="30" customHeight="1">
      <c r="A325" s="135" t="s">
        <v>3922</v>
      </c>
      <c r="B325" s="182" t="s">
        <v>4999</v>
      </c>
      <c r="C325" s="173" t="s">
        <v>4448</v>
      </c>
      <c r="D325" s="172" t="s">
        <v>4449</v>
      </c>
      <c r="E325" s="174" t="s">
        <v>3969</v>
      </c>
      <c r="F325" s="175">
        <v>1</v>
      </c>
      <c r="G325" s="175">
        <v>60.47</v>
      </c>
      <c r="H325" s="175">
        <v>86.73</v>
      </c>
      <c r="I325" s="176">
        <f t="shared" si="497"/>
        <v>60.47</v>
      </c>
      <c r="J325" s="210"/>
      <c r="K325" s="210"/>
      <c r="L325" s="210"/>
      <c r="M325" s="210"/>
      <c r="N325" s="210"/>
      <c r="O325" s="214">
        <f t="shared" si="651"/>
        <v>1</v>
      </c>
      <c r="P325" s="215">
        <f t="shared" si="652"/>
        <v>60.47</v>
      </c>
      <c r="Q325" s="215">
        <f t="shared" si="653"/>
        <v>86.73</v>
      </c>
      <c r="R325" s="98">
        <f t="shared" si="490"/>
        <v>0</v>
      </c>
      <c r="S325" s="99">
        <f>IF($C325="","",'01. PLANILHA DE FISCALIZAÇÂO'!L325)</f>
        <v>0</v>
      </c>
      <c r="T325" s="98">
        <f t="shared" si="498"/>
        <v>0</v>
      </c>
      <c r="U325" s="99">
        <f t="shared" si="499"/>
        <v>0</v>
      </c>
      <c r="V325" s="98">
        <f t="shared" si="500"/>
        <v>0</v>
      </c>
      <c r="W325" s="99">
        <f>IF($C325="","",'01. PLANILHA DE FISCALIZAÇÂO'!R325)</f>
        <v>0</v>
      </c>
      <c r="X325" s="98">
        <f t="shared" si="491"/>
        <v>0</v>
      </c>
      <c r="Y325" s="99">
        <f t="shared" ref="Y325" si="657">IF($D325="","",X325/$I325)</f>
        <v>0</v>
      </c>
      <c r="Z325" s="98">
        <f t="shared" si="502"/>
        <v>0</v>
      </c>
      <c r="AA325" s="99">
        <f>IF($C325="","",'01. PLANILHA DE FISCALIZAÇÂO'!X325)</f>
        <v>0</v>
      </c>
      <c r="AB325" s="98">
        <f t="shared" si="493"/>
        <v>0</v>
      </c>
      <c r="AC325" s="99">
        <f t="shared" si="616"/>
        <v>0</v>
      </c>
      <c r="AD325" s="98">
        <f t="shared" si="504"/>
        <v>0</v>
      </c>
      <c r="AE325" s="99">
        <f>IF($C325="","",'01. PLANILHA DE FISCALIZAÇÂO'!AD325)</f>
        <v>0</v>
      </c>
      <c r="AF325" s="98">
        <f t="shared" si="489"/>
        <v>0</v>
      </c>
      <c r="AG325" s="99">
        <f t="shared" si="524"/>
        <v>0</v>
      </c>
      <c r="AH325" s="98">
        <f t="shared" si="505"/>
        <v>0</v>
      </c>
      <c r="AI325" s="99">
        <f>IF($C325="","",'01. PLANILHA DE FISCALIZAÇÂO'!AJ325)</f>
        <v>0</v>
      </c>
      <c r="AJ325" s="98">
        <f t="shared" si="494"/>
        <v>0</v>
      </c>
      <c r="AK325" s="99">
        <f t="shared" si="506"/>
        <v>0</v>
      </c>
      <c r="AL325" s="98">
        <f t="shared" si="507"/>
        <v>0</v>
      </c>
      <c r="AM325" s="99">
        <f>IF($C325="","",'01. PLANILHA DE FISCALIZAÇÂO'!AP325)</f>
        <v>0</v>
      </c>
      <c r="AN325" s="98">
        <f t="shared" si="495"/>
        <v>0</v>
      </c>
      <c r="AO325" s="99">
        <f t="shared" si="525"/>
        <v>0</v>
      </c>
      <c r="AP325" s="98">
        <f t="shared" si="508"/>
        <v>0</v>
      </c>
      <c r="AQ325" s="99">
        <f>IF($C325="","",'01. PLANILHA DE FISCALIZAÇÂO'!AV325)</f>
        <v>0</v>
      </c>
      <c r="AR325" s="98">
        <f t="shared" si="496"/>
        <v>0</v>
      </c>
      <c r="AS325" s="99">
        <f t="shared" si="510"/>
        <v>0</v>
      </c>
    </row>
    <row r="326" spans="1:45" ht="30" customHeight="1">
      <c r="A326" s="135" t="s">
        <v>3922</v>
      </c>
      <c r="B326" s="182" t="s">
        <v>5000</v>
      </c>
      <c r="C326" s="173" t="s">
        <v>4450</v>
      </c>
      <c r="D326" s="172" t="s">
        <v>4451</v>
      </c>
      <c r="E326" s="174" t="s">
        <v>3969</v>
      </c>
      <c r="F326" s="175">
        <v>1</v>
      </c>
      <c r="G326" s="175">
        <v>60.47</v>
      </c>
      <c r="H326" s="175">
        <v>86.73</v>
      </c>
      <c r="I326" s="176">
        <f t="shared" si="497"/>
        <v>60.47</v>
      </c>
      <c r="J326" s="210"/>
      <c r="K326" s="210"/>
      <c r="L326" s="210"/>
      <c r="M326" s="210"/>
      <c r="N326" s="210"/>
      <c r="O326" s="214">
        <f t="shared" si="651"/>
        <v>1</v>
      </c>
      <c r="P326" s="215">
        <f t="shared" si="652"/>
        <v>60.47</v>
      </c>
      <c r="Q326" s="215">
        <f t="shared" si="653"/>
        <v>86.73</v>
      </c>
      <c r="R326" s="98">
        <f t="shared" si="490"/>
        <v>0</v>
      </c>
      <c r="S326" s="99">
        <f>IF($C326="","",'01. PLANILHA DE FISCALIZAÇÂO'!L326)</f>
        <v>0</v>
      </c>
      <c r="T326" s="98">
        <f t="shared" si="498"/>
        <v>0</v>
      </c>
      <c r="U326" s="99">
        <f t="shared" si="499"/>
        <v>0</v>
      </c>
      <c r="V326" s="98">
        <f t="shared" si="500"/>
        <v>0</v>
      </c>
      <c r="W326" s="99">
        <f>IF($C326="","",'01. PLANILHA DE FISCALIZAÇÂO'!R326)</f>
        <v>0</v>
      </c>
      <c r="X326" s="98">
        <f t="shared" si="491"/>
        <v>0</v>
      </c>
      <c r="Y326" s="99">
        <f t="shared" ref="Y326" si="658">IF($D326="","",X326/$I326)</f>
        <v>0</v>
      </c>
      <c r="Z326" s="98">
        <f t="shared" si="502"/>
        <v>0</v>
      </c>
      <c r="AA326" s="99">
        <f>IF($C326="","",'01. PLANILHA DE FISCALIZAÇÂO'!X326)</f>
        <v>0</v>
      </c>
      <c r="AB326" s="98">
        <f t="shared" si="493"/>
        <v>0</v>
      </c>
      <c r="AC326" s="99">
        <f t="shared" si="616"/>
        <v>0</v>
      </c>
      <c r="AD326" s="98">
        <f t="shared" si="504"/>
        <v>0</v>
      </c>
      <c r="AE326" s="99">
        <f>IF($C326="","",'01. PLANILHA DE FISCALIZAÇÂO'!AD326)</f>
        <v>0</v>
      </c>
      <c r="AF326" s="98">
        <f t="shared" si="489"/>
        <v>0</v>
      </c>
      <c r="AG326" s="99">
        <f t="shared" si="524"/>
        <v>0</v>
      </c>
      <c r="AH326" s="98">
        <f t="shared" si="505"/>
        <v>0</v>
      </c>
      <c r="AI326" s="99">
        <f>IF($C326="","",'01. PLANILHA DE FISCALIZAÇÂO'!AJ326)</f>
        <v>0</v>
      </c>
      <c r="AJ326" s="98">
        <f t="shared" si="494"/>
        <v>0</v>
      </c>
      <c r="AK326" s="99">
        <f t="shared" si="506"/>
        <v>0</v>
      </c>
      <c r="AL326" s="98">
        <f t="shared" si="507"/>
        <v>0</v>
      </c>
      <c r="AM326" s="99">
        <f>IF($C326="","",'01. PLANILHA DE FISCALIZAÇÂO'!AP326)</f>
        <v>0</v>
      </c>
      <c r="AN326" s="98">
        <f t="shared" si="495"/>
        <v>0</v>
      </c>
      <c r="AO326" s="99">
        <f t="shared" si="525"/>
        <v>0</v>
      </c>
      <c r="AP326" s="98">
        <f t="shared" si="508"/>
        <v>0</v>
      </c>
      <c r="AQ326" s="99">
        <f>IF($C326="","",'01. PLANILHA DE FISCALIZAÇÂO'!AV326)</f>
        <v>0</v>
      </c>
      <c r="AR326" s="98">
        <f t="shared" si="496"/>
        <v>0</v>
      </c>
      <c r="AS326" s="99">
        <f t="shared" si="510"/>
        <v>0</v>
      </c>
    </row>
    <row r="327" spans="1:45" ht="30" customHeight="1">
      <c r="A327" s="135" t="s">
        <v>3922</v>
      </c>
      <c r="B327" s="182" t="s">
        <v>5001</v>
      </c>
      <c r="C327" s="173" t="s">
        <v>4470</v>
      </c>
      <c r="D327" s="172" t="s">
        <v>4471</v>
      </c>
      <c r="E327" s="174" t="s">
        <v>3969</v>
      </c>
      <c r="F327" s="175">
        <v>1</v>
      </c>
      <c r="G327" s="175">
        <v>93.3</v>
      </c>
      <c r="H327" s="175">
        <v>127.96</v>
      </c>
      <c r="I327" s="176">
        <f t="shared" si="497"/>
        <v>93.3</v>
      </c>
      <c r="J327" s="210"/>
      <c r="K327" s="210"/>
      <c r="L327" s="210"/>
      <c r="M327" s="210"/>
      <c r="N327" s="210"/>
      <c r="O327" s="214">
        <f t="shared" si="651"/>
        <v>1</v>
      </c>
      <c r="P327" s="215">
        <f t="shared" si="652"/>
        <v>93.3</v>
      </c>
      <c r="Q327" s="215">
        <f t="shared" si="653"/>
        <v>127.96</v>
      </c>
      <c r="R327" s="98">
        <f t="shared" si="490"/>
        <v>0</v>
      </c>
      <c r="S327" s="99">
        <f>IF($C327="","",'01. PLANILHA DE FISCALIZAÇÂO'!L327)</f>
        <v>0</v>
      </c>
      <c r="T327" s="98">
        <f t="shared" si="498"/>
        <v>0</v>
      </c>
      <c r="U327" s="99">
        <f t="shared" si="499"/>
        <v>0</v>
      </c>
      <c r="V327" s="98">
        <f t="shared" si="500"/>
        <v>0</v>
      </c>
      <c r="W327" s="99">
        <f>IF($C327="","",'01. PLANILHA DE FISCALIZAÇÂO'!R327)</f>
        <v>0</v>
      </c>
      <c r="X327" s="98">
        <f t="shared" si="491"/>
        <v>0</v>
      </c>
      <c r="Y327" s="99">
        <f t="shared" ref="Y327:Y328" si="659">IF($D327="","",X327/$I327)</f>
        <v>0</v>
      </c>
      <c r="Z327" s="98">
        <f t="shared" si="502"/>
        <v>0</v>
      </c>
      <c r="AA327" s="99">
        <f>IF($C327="","",'01. PLANILHA DE FISCALIZAÇÂO'!X327)</f>
        <v>0</v>
      </c>
      <c r="AB327" s="98">
        <f t="shared" si="493"/>
        <v>0</v>
      </c>
      <c r="AC327" s="99">
        <f t="shared" si="616"/>
        <v>0</v>
      </c>
      <c r="AD327" s="98">
        <f t="shared" si="504"/>
        <v>0</v>
      </c>
      <c r="AE327" s="99">
        <f>IF($C327="","",'01. PLANILHA DE FISCALIZAÇÂO'!AD327)</f>
        <v>0</v>
      </c>
      <c r="AF327" s="98">
        <f t="shared" ref="AF327:AF395" si="660">IF($C327="","",SUM(AD327+AB327))</f>
        <v>0</v>
      </c>
      <c r="AG327" s="99">
        <f t="shared" si="524"/>
        <v>0</v>
      </c>
      <c r="AH327" s="98">
        <f t="shared" si="505"/>
        <v>0</v>
      </c>
      <c r="AI327" s="99">
        <f>IF($C327="","",'01. PLANILHA DE FISCALIZAÇÂO'!AJ327)</f>
        <v>0</v>
      </c>
      <c r="AJ327" s="98">
        <f t="shared" si="494"/>
        <v>0</v>
      </c>
      <c r="AK327" s="99">
        <f t="shared" si="506"/>
        <v>0</v>
      </c>
      <c r="AL327" s="98">
        <f t="shared" si="507"/>
        <v>0</v>
      </c>
      <c r="AM327" s="99">
        <f>IF($C327="","",'01. PLANILHA DE FISCALIZAÇÂO'!AP327)</f>
        <v>0</v>
      </c>
      <c r="AN327" s="98">
        <f t="shared" si="495"/>
        <v>0</v>
      </c>
      <c r="AO327" s="99">
        <f t="shared" si="525"/>
        <v>0</v>
      </c>
      <c r="AP327" s="98">
        <f t="shared" si="508"/>
        <v>0</v>
      </c>
      <c r="AQ327" s="99">
        <f>IF($C327="","",'01. PLANILHA DE FISCALIZAÇÂO'!AV327)</f>
        <v>0</v>
      </c>
      <c r="AR327" s="98">
        <f t="shared" si="496"/>
        <v>0</v>
      </c>
      <c r="AS327" s="99">
        <f t="shared" si="510"/>
        <v>0</v>
      </c>
    </row>
    <row r="328" spans="1:45" ht="30" customHeight="1">
      <c r="A328" s="135" t="s">
        <v>3922</v>
      </c>
      <c r="B328" s="182" t="s">
        <v>5002</v>
      </c>
      <c r="C328" s="173" t="s">
        <v>4472</v>
      </c>
      <c r="D328" s="172" t="s">
        <v>4473</v>
      </c>
      <c r="E328" s="174" t="s">
        <v>3969</v>
      </c>
      <c r="F328" s="175">
        <v>1</v>
      </c>
      <c r="G328" s="175">
        <v>439.13</v>
      </c>
      <c r="H328" s="175">
        <v>640.88</v>
      </c>
      <c r="I328" s="176">
        <f t="shared" ref="I328" si="661">TRUNC(F328*G328,2)</f>
        <v>439.13</v>
      </c>
      <c r="J328" s="210"/>
      <c r="K328" s="210"/>
      <c r="L328" s="210"/>
      <c r="M328" s="210"/>
      <c r="N328" s="210"/>
      <c r="O328" s="214">
        <f t="shared" si="651"/>
        <v>1</v>
      </c>
      <c r="P328" s="215">
        <f t="shared" si="652"/>
        <v>439.13</v>
      </c>
      <c r="Q328" s="215">
        <f t="shared" si="653"/>
        <v>640.88</v>
      </c>
      <c r="R328" s="98">
        <f t="shared" ref="R328" si="662">IF($C328="","",$I328*S328)</f>
        <v>0</v>
      </c>
      <c r="S328" s="99">
        <f>IF($C328="","",'01. PLANILHA DE FISCALIZAÇÂO'!L328)</f>
        <v>0</v>
      </c>
      <c r="T328" s="98">
        <f t="shared" ref="T328" si="663">IF($C328="","",SUM(R328))</f>
        <v>0</v>
      </c>
      <c r="U328" s="99">
        <f t="shared" ref="U328" si="664">IF($D328="","",T328/$I328)</f>
        <v>0</v>
      </c>
      <c r="V328" s="98">
        <f t="shared" ref="V328" si="665">IF($C328="","",$I328*W328)</f>
        <v>0</v>
      </c>
      <c r="W328" s="99">
        <f>IF($C328="","",'01. PLANILHA DE FISCALIZAÇÂO'!R328)</f>
        <v>0</v>
      </c>
      <c r="X328" s="98">
        <f t="shared" ref="X328" si="666">IF($C328="","",SUM(V328+T328))</f>
        <v>0</v>
      </c>
      <c r="Y328" s="99">
        <f t="shared" si="659"/>
        <v>0</v>
      </c>
      <c r="Z328" s="98">
        <f t="shared" ref="Z328" si="667">IF($C328="","",$I328*AA328)</f>
        <v>0</v>
      </c>
      <c r="AA328" s="99">
        <f>IF($C328="","",'01. PLANILHA DE FISCALIZAÇÂO'!X328)</f>
        <v>0</v>
      </c>
      <c r="AB328" s="98">
        <f t="shared" ref="AB328" si="668">IF($C328="","",SUM(Z328+X328))</f>
        <v>0</v>
      </c>
      <c r="AC328" s="99">
        <f t="shared" ref="AC328" si="669">IF($D328="","",AB328/$I328)</f>
        <v>0</v>
      </c>
      <c r="AD328" s="98">
        <f t="shared" ref="AD328" si="670">IF($C328="","",$I328*AE328)</f>
        <v>0</v>
      </c>
      <c r="AE328" s="99">
        <f>IF($C328="","",'01. PLANILHA DE FISCALIZAÇÂO'!AD328)</f>
        <v>0</v>
      </c>
      <c r="AF328" s="98">
        <f t="shared" ref="AF328" si="671">IF($C328="","",SUM(AD328+AB328))</f>
        <v>0</v>
      </c>
      <c r="AG328" s="99">
        <f t="shared" ref="AG328" si="672">IF($D328="","",AF328/$I328)</f>
        <v>0</v>
      </c>
      <c r="AH328" s="98">
        <f t="shared" ref="AH328" si="673">IF($C328="","",$I328*AI328)</f>
        <v>0</v>
      </c>
      <c r="AI328" s="99">
        <f>IF($C328="","",'01. PLANILHA DE FISCALIZAÇÂO'!AJ328)</f>
        <v>0</v>
      </c>
      <c r="AJ328" s="98">
        <f t="shared" ref="AJ328" si="674">IF($C328="","",SUM(AH328+AF328))</f>
        <v>0</v>
      </c>
      <c r="AK328" s="99">
        <f t="shared" ref="AK328" si="675">IF($D328="","",AJ328/$I328)</f>
        <v>0</v>
      </c>
      <c r="AL328" s="98">
        <f t="shared" ref="AL328" si="676">IF($C328="","",$I328*AM328)</f>
        <v>0</v>
      </c>
      <c r="AM328" s="99">
        <f>IF($C328="","",'01. PLANILHA DE FISCALIZAÇÂO'!AP328)</f>
        <v>0</v>
      </c>
      <c r="AN328" s="98">
        <f t="shared" ref="AN328" si="677">IF($C328="","",SUM(AL328+AJ328))</f>
        <v>0</v>
      </c>
      <c r="AO328" s="99">
        <f t="shared" ref="AO328" si="678">IF($D328="","",AN328/$I328)</f>
        <v>0</v>
      </c>
      <c r="AP328" s="98">
        <f t="shared" ref="AP328" si="679">IF($C328="","",$I328*AQ328)</f>
        <v>0</v>
      </c>
      <c r="AQ328" s="99">
        <f>IF($C328="","",'01. PLANILHA DE FISCALIZAÇÂO'!AV328)</f>
        <v>0</v>
      </c>
      <c r="AR328" s="98">
        <f t="shared" ref="AR328" si="680">IF($C328="","",SUM(AP328+AN328))</f>
        <v>0</v>
      </c>
      <c r="AS328" s="99">
        <f t="shared" ref="AS328" si="681">IF($C328="","",SUM(AQ328+AO328))</f>
        <v>0</v>
      </c>
    </row>
    <row r="329" spans="1:45" ht="30" customHeight="1">
      <c r="A329" s="135" t="s">
        <v>3922</v>
      </c>
      <c r="B329" s="182" t="s">
        <v>5003</v>
      </c>
      <c r="C329" s="173" t="s">
        <v>4464</v>
      </c>
      <c r="D329" s="172" t="s">
        <v>4465</v>
      </c>
      <c r="E329" s="174" t="s">
        <v>3988</v>
      </c>
      <c r="F329" s="175">
        <v>3</v>
      </c>
      <c r="G329" s="175">
        <v>142.22</v>
      </c>
      <c r="H329" s="175">
        <v>209.2</v>
      </c>
      <c r="I329" s="176">
        <f t="shared" si="497"/>
        <v>426.66</v>
      </c>
      <c r="J329" s="210"/>
      <c r="K329" s="210"/>
      <c r="L329" s="210"/>
      <c r="M329" s="210"/>
      <c r="N329" s="210"/>
      <c r="O329" s="214">
        <f t="shared" si="651"/>
        <v>3</v>
      </c>
      <c r="P329" s="215">
        <f t="shared" si="652"/>
        <v>426.66</v>
      </c>
      <c r="Q329" s="215">
        <f t="shared" si="653"/>
        <v>627.6</v>
      </c>
      <c r="R329" s="98">
        <f t="shared" ref="R329:R396" si="682">IF($C329="","",$I329*S329)</f>
        <v>0</v>
      </c>
      <c r="S329" s="99">
        <f>IF($C329="","",'01. PLANILHA DE FISCALIZAÇÂO'!L329)</f>
        <v>0</v>
      </c>
      <c r="T329" s="98">
        <f t="shared" si="498"/>
        <v>0</v>
      </c>
      <c r="U329" s="99">
        <f t="shared" si="499"/>
        <v>0</v>
      </c>
      <c r="V329" s="98">
        <f t="shared" si="500"/>
        <v>0</v>
      </c>
      <c r="W329" s="99">
        <f>IF($C329="","",'01. PLANILHA DE FISCALIZAÇÂO'!R329)</f>
        <v>0</v>
      </c>
      <c r="X329" s="98">
        <f t="shared" ref="X329:X396" si="683">IF($C329="","",SUM(V329+T329))</f>
        <v>0</v>
      </c>
      <c r="Y329" s="99">
        <f t="shared" ref="Y329" si="684">IF($D329="","",X329/$I329)</f>
        <v>0</v>
      </c>
      <c r="Z329" s="98">
        <f t="shared" si="502"/>
        <v>0</v>
      </c>
      <c r="AA329" s="99">
        <f>IF($C329="","",'01. PLANILHA DE FISCALIZAÇÂO'!X329)</f>
        <v>0</v>
      </c>
      <c r="AB329" s="98">
        <f t="shared" ref="AB329:AB396" si="685">IF($C329="","",SUM(Z329+X329))</f>
        <v>0</v>
      </c>
      <c r="AC329" s="99">
        <f t="shared" si="616"/>
        <v>0</v>
      </c>
      <c r="AD329" s="98">
        <f t="shared" si="504"/>
        <v>0</v>
      </c>
      <c r="AE329" s="99">
        <f>IF($C329="","",'01. PLANILHA DE FISCALIZAÇÂO'!AD329)</f>
        <v>0</v>
      </c>
      <c r="AF329" s="98">
        <f t="shared" si="660"/>
        <v>0</v>
      </c>
      <c r="AG329" s="99">
        <f t="shared" si="524"/>
        <v>0</v>
      </c>
      <c r="AH329" s="98">
        <f t="shared" si="505"/>
        <v>0</v>
      </c>
      <c r="AI329" s="99">
        <f>IF($C329="","",'01. PLANILHA DE FISCALIZAÇÂO'!AJ329)</f>
        <v>0</v>
      </c>
      <c r="AJ329" s="98">
        <f t="shared" ref="AJ329:AJ396" si="686">IF($C329="","",SUM(AH329+AF329))</f>
        <v>0</v>
      </c>
      <c r="AK329" s="99">
        <f t="shared" si="506"/>
        <v>0</v>
      </c>
      <c r="AL329" s="98">
        <f t="shared" si="507"/>
        <v>0</v>
      </c>
      <c r="AM329" s="99">
        <f>IF($C329="","",'01. PLANILHA DE FISCALIZAÇÂO'!AP329)</f>
        <v>0</v>
      </c>
      <c r="AN329" s="98">
        <f t="shared" ref="AN329:AN396" si="687">IF($C329="","",SUM(AL329+AJ329))</f>
        <v>0</v>
      </c>
      <c r="AO329" s="99">
        <f t="shared" si="525"/>
        <v>0</v>
      </c>
      <c r="AP329" s="98">
        <f t="shared" si="508"/>
        <v>0</v>
      </c>
      <c r="AQ329" s="99">
        <f>IF($C329="","",'01. PLANILHA DE FISCALIZAÇÂO'!AV329)</f>
        <v>0</v>
      </c>
      <c r="AR329" s="98">
        <f t="shared" ref="AR329:AR396" si="688">IF($C329="","",SUM(AP329+AN329))</f>
        <v>0</v>
      </c>
      <c r="AS329" s="99">
        <f t="shared" si="510"/>
        <v>0</v>
      </c>
    </row>
    <row r="330" spans="1:45" ht="30" customHeight="1">
      <c r="A330" s="135"/>
      <c r="B330" s="181" t="s">
        <v>5004</v>
      </c>
      <c r="C330" s="178" t="s">
        <v>5005</v>
      </c>
      <c r="D330" s="179"/>
      <c r="E330" s="179"/>
      <c r="F330" s="179"/>
      <c r="G330" s="179"/>
      <c r="H330" s="179"/>
      <c r="I330" s="177">
        <f>SUM(I331:I375)</f>
        <v>25936.43</v>
      </c>
      <c r="J330" s="211"/>
      <c r="K330" s="211"/>
      <c r="L330" s="211"/>
      <c r="M330" s="211"/>
      <c r="N330" s="211"/>
      <c r="O330" s="211"/>
      <c r="P330" s="211"/>
      <c r="Q330" s="212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  <c r="AI330" s="99"/>
      <c r="AJ330" s="99"/>
      <c r="AK330" s="99"/>
      <c r="AL330" s="99"/>
      <c r="AM330" s="99"/>
      <c r="AN330" s="99"/>
      <c r="AO330" s="99"/>
      <c r="AP330" s="99"/>
      <c r="AQ330" s="99"/>
      <c r="AR330" s="99"/>
      <c r="AS330" s="99"/>
    </row>
    <row r="331" spans="1:45" ht="30" customHeight="1">
      <c r="A331" s="135" t="s">
        <v>3923</v>
      </c>
      <c r="B331" s="182" t="s">
        <v>5006</v>
      </c>
      <c r="C331" s="173" t="s">
        <v>4474</v>
      </c>
      <c r="D331" s="172" t="s">
        <v>4475</v>
      </c>
      <c r="E331" s="174" t="s">
        <v>3937</v>
      </c>
      <c r="F331" s="175">
        <v>71.63</v>
      </c>
      <c r="G331" s="175">
        <v>8.76</v>
      </c>
      <c r="H331" s="175">
        <v>9.77</v>
      </c>
      <c r="I331" s="176">
        <f t="shared" ref="I331:I397" si="689">TRUNC(F331*G331,2)</f>
        <v>627.47</v>
      </c>
      <c r="J331" s="210"/>
      <c r="K331" s="210"/>
      <c r="L331" s="210"/>
      <c r="M331" s="210"/>
      <c r="N331" s="210"/>
      <c r="O331" s="214">
        <f t="shared" ref="O331:O375" si="690">IF($E331="","",SUM(F331,J331,L331))</f>
        <v>71.63</v>
      </c>
      <c r="P331" s="215">
        <f t="shared" ref="P331:P375" si="691">IF($E331="","",TRUNC($G331*O331,2))</f>
        <v>627.47</v>
      </c>
      <c r="Q331" s="215">
        <f t="shared" ref="Q331:Q375" si="692">IF($E331="","",TRUNC($H331*O331,2))</f>
        <v>699.82</v>
      </c>
      <c r="R331" s="98">
        <f t="shared" si="682"/>
        <v>0</v>
      </c>
      <c r="S331" s="99">
        <f>IF($C331="","",'01. PLANILHA DE FISCALIZAÇÂO'!L331)</f>
        <v>0</v>
      </c>
      <c r="T331" s="98">
        <f t="shared" ref="T331:T397" si="693">IF($C331="","",SUM(R331))</f>
        <v>0</v>
      </c>
      <c r="U331" s="99">
        <f t="shared" ref="U331:U397" si="694">IF($D331="","",T331/$I331)</f>
        <v>0</v>
      </c>
      <c r="V331" s="98">
        <f t="shared" ref="V331:V397" si="695">IF($C331="","",$I331*W331)</f>
        <v>564.72300000000007</v>
      </c>
      <c r="W331" s="99">
        <f>IF($C331="","",'01. PLANILHA DE FISCALIZAÇÂO'!R331)</f>
        <v>0.9</v>
      </c>
      <c r="X331" s="98">
        <f t="shared" si="683"/>
        <v>564.72300000000007</v>
      </c>
      <c r="Y331" s="99">
        <f t="shared" ref="Y331" si="696">IF($D331="","",X331/$I331)</f>
        <v>0.9</v>
      </c>
      <c r="Z331" s="98">
        <f t="shared" ref="Z331:Z397" si="697">IF($C331="","",$I331*AA331)</f>
        <v>0</v>
      </c>
      <c r="AA331" s="99">
        <f>IF($C331="","",'01. PLANILHA DE FISCALIZAÇÂO'!X331)</f>
        <v>0</v>
      </c>
      <c r="AB331" s="98">
        <f t="shared" si="685"/>
        <v>564.72300000000007</v>
      </c>
      <c r="AC331" s="99">
        <f t="shared" si="616"/>
        <v>0.9</v>
      </c>
      <c r="AD331" s="98">
        <f t="shared" ref="AD331:AD397" si="698">IF($C331="","",$I331*AE331)</f>
        <v>0</v>
      </c>
      <c r="AE331" s="99">
        <f>IF($C331="","",'01. PLANILHA DE FISCALIZAÇÂO'!AD331)</f>
        <v>0</v>
      </c>
      <c r="AF331" s="98">
        <f t="shared" si="660"/>
        <v>564.72300000000007</v>
      </c>
      <c r="AG331" s="99">
        <f t="shared" si="524"/>
        <v>0.9</v>
      </c>
      <c r="AH331" s="98">
        <f t="shared" ref="AH331:AH379" si="699">IF($C331="","",$I331*AI331)</f>
        <v>0</v>
      </c>
      <c r="AI331" s="99">
        <f>IF($C331="","",'01. PLANILHA DE FISCALIZAÇÂO'!AJ331)</f>
        <v>0</v>
      </c>
      <c r="AJ331" s="98">
        <f t="shared" si="686"/>
        <v>564.72300000000007</v>
      </c>
      <c r="AK331" s="99">
        <f t="shared" ref="AK331:AK345" si="700">IF($D331="","",AJ331/$I331)</f>
        <v>0.9</v>
      </c>
      <c r="AL331" s="98">
        <f t="shared" ref="AL331:AL397" si="701">IF($C331="","",$I331*AM331)</f>
        <v>0</v>
      </c>
      <c r="AM331" s="99">
        <f>IF($C331="","",'01. PLANILHA DE FISCALIZAÇÂO'!AP331)</f>
        <v>0</v>
      </c>
      <c r="AN331" s="98">
        <f t="shared" si="687"/>
        <v>564.72300000000007</v>
      </c>
      <c r="AO331" s="99">
        <f t="shared" si="525"/>
        <v>0.9</v>
      </c>
      <c r="AP331" s="98">
        <f t="shared" ref="AP331:AP397" si="702">IF($C331="","",$I331*AQ331)</f>
        <v>0</v>
      </c>
      <c r="AQ331" s="99">
        <f>IF($C331="","",'01. PLANILHA DE FISCALIZAÇÂO'!AV331)</f>
        <v>0</v>
      </c>
      <c r="AR331" s="98">
        <f t="shared" si="688"/>
        <v>564.72300000000007</v>
      </c>
      <c r="AS331" s="99">
        <f t="shared" ref="AS331:AS398" si="703">IF($C331="","",SUM(AQ331+AO331))</f>
        <v>0.9</v>
      </c>
    </row>
    <row r="332" spans="1:45" ht="30" customHeight="1">
      <c r="A332" s="135" t="s">
        <v>3923</v>
      </c>
      <c r="B332" s="182" t="s">
        <v>5007</v>
      </c>
      <c r="C332" s="173" t="s">
        <v>4476</v>
      </c>
      <c r="D332" s="172" t="s">
        <v>4477</v>
      </c>
      <c r="E332" s="174" t="s">
        <v>3969</v>
      </c>
      <c r="F332" s="175">
        <v>55</v>
      </c>
      <c r="G332" s="175">
        <v>8.3699999999999992</v>
      </c>
      <c r="H332" s="175">
        <v>9.09</v>
      </c>
      <c r="I332" s="176">
        <f t="shared" si="689"/>
        <v>460.35</v>
      </c>
      <c r="J332" s="210"/>
      <c r="K332" s="210"/>
      <c r="L332" s="210"/>
      <c r="M332" s="210"/>
      <c r="N332" s="210"/>
      <c r="O332" s="214">
        <f t="shared" si="690"/>
        <v>55</v>
      </c>
      <c r="P332" s="215">
        <f t="shared" si="691"/>
        <v>460.35</v>
      </c>
      <c r="Q332" s="215">
        <f t="shared" si="692"/>
        <v>499.95</v>
      </c>
      <c r="R332" s="98">
        <f t="shared" si="682"/>
        <v>0</v>
      </c>
      <c r="S332" s="99">
        <f>IF($C332="","",'01. PLANILHA DE FISCALIZAÇÂO'!L332)</f>
        <v>0</v>
      </c>
      <c r="T332" s="98">
        <f t="shared" si="693"/>
        <v>0</v>
      </c>
      <c r="U332" s="99">
        <f t="shared" si="694"/>
        <v>0</v>
      </c>
      <c r="V332" s="98">
        <f t="shared" si="695"/>
        <v>414.31500000000005</v>
      </c>
      <c r="W332" s="99">
        <f>IF($C332="","",'01. PLANILHA DE FISCALIZAÇÂO'!R332)</f>
        <v>0.9</v>
      </c>
      <c r="X332" s="98">
        <f t="shared" si="683"/>
        <v>414.31500000000005</v>
      </c>
      <c r="Y332" s="99">
        <f t="shared" ref="Y332" si="704">IF($D332="","",X332/$I332)</f>
        <v>0.9</v>
      </c>
      <c r="Z332" s="98">
        <f t="shared" si="697"/>
        <v>0</v>
      </c>
      <c r="AA332" s="99">
        <f>IF($C332="","",'01. PLANILHA DE FISCALIZAÇÂO'!X332)</f>
        <v>0</v>
      </c>
      <c r="AB332" s="98">
        <f t="shared" si="685"/>
        <v>414.31500000000005</v>
      </c>
      <c r="AC332" s="99">
        <f t="shared" si="616"/>
        <v>0.9</v>
      </c>
      <c r="AD332" s="98">
        <f t="shared" si="698"/>
        <v>0</v>
      </c>
      <c r="AE332" s="99">
        <f>IF($C332="","",'01. PLANILHA DE FISCALIZAÇÂO'!AD332)</f>
        <v>0</v>
      </c>
      <c r="AF332" s="98">
        <f t="shared" si="660"/>
        <v>414.31500000000005</v>
      </c>
      <c r="AG332" s="99">
        <f t="shared" si="524"/>
        <v>0.9</v>
      </c>
      <c r="AH332" s="98">
        <f t="shared" si="699"/>
        <v>0</v>
      </c>
      <c r="AI332" s="99">
        <f>IF($C332="","",'01. PLANILHA DE FISCALIZAÇÂO'!AJ332)</f>
        <v>0</v>
      </c>
      <c r="AJ332" s="98">
        <f t="shared" si="686"/>
        <v>414.31500000000005</v>
      </c>
      <c r="AK332" s="99">
        <f t="shared" si="700"/>
        <v>0.9</v>
      </c>
      <c r="AL332" s="98">
        <f t="shared" si="701"/>
        <v>0</v>
      </c>
      <c r="AM332" s="99">
        <f>IF($C332="","",'01. PLANILHA DE FISCALIZAÇÂO'!AP332)</f>
        <v>0</v>
      </c>
      <c r="AN332" s="98">
        <f t="shared" si="687"/>
        <v>414.31500000000005</v>
      </c>
      <c r="AO332" s="99">
        <f t="shared" si="525"/>
        <v>0.9</v>
      </c>
      <c r="AP332" s="98">
        <f t="shared" si="702"/>
        <v>0</v>
      </c>
      <c r="AQ332" s="99">
        <f>IF($C332="","",'01. PLANILHA DE FISCALIZAÇÂO'!AV332)</f>
        <v>0</v>
      </c>
      <c r="AR332" s="98">
        <f t="shared" si="688"/>
        <v>414.31500000000005</v>
      </c>
      <c r="AS332" s="99">
        <f t="shared" si="703"/>
        <v>0.9</v>
      </c>
    </row>
    <row r="333" spans="1:45" ht="30" customHeight="1">
      <c r="A333" s="135" t="s">
        <v>3923</v>
      </c>
      <c r="B333" s="182" t="s">
        <v>5008</v>
      </c>
      <c r="C333" s="173" t="s">
        <v>4478</v>
      </c>
      <c r="D333" s="172" t="s">
        <v>4479</v>
      </c>
      <c r="E333" s="174" t="s">
        <v>3937</v>
      </c>
      <c r="F333" s="175">
        <v>60.03</v>
      </c>
      <c r="G333" s="175">
        <v>12.47</v>
      </c>
      <c r="H333" s="175">
        <v>14.8</v>
      </c>
      <c r="I333" s="176">
        <f t="shared" si="689"/>
        <v>748.57</v>
      </c>
      <c r="J333" s="210"/>
      <c r="K333" s="210"/>
      <c r="L333" s="210"/>
      <c r="M333" s="210"/>
      <c r="N333" s="210"/>
      <c r="O333" s="214">
        <f t="shared" si="690"/>
        <v>60.03</v>
      </c>
      <c r="P333" s="215">
        <f t="shared" si="691"/>
        <v>748.57</v>
      </c>
      <c r="Q333" s="215">
        <f t="shared" si="692"/>
        <v>888.44</v>
      </c>
      <c r="R333" s="98">
        <f t="shared" si="682"/>
        <v>0</v>
      </c>
      <c r="S333" s="99">
        <f>IF($C333="","",'01. PLANILHA DE FISCALIZAÇÂO'!L333)</f>
        <v>0</v>
      </c>
      <c r="T333" s="98">
        <f t="shared" si="693"/>
        <v>0</v>
      </c>
      <c r="U333" s="99">
        <f t="shared" si="694"/>
        <v>0</v>
      </c>
      <c r="V333" s="98">
        <f t="shared" si="695"/>
        <v>673.71300000000008</v>
      </c>
      <c r="W333" s="99">
        <f>IF($C333="","",'01. PLANILHA DE FISCALIZAÇÂO'!R333)</f>
        <v>0.9</v>
      </c>
      <c r="X333" s="98">
        <f t="shared" si="683"/>
        <v>673.71300000000008</v>
      </c>
      <c r="Y333" s="99">
        <f>IF($D333="","",X333/$I333)</f>
        <v>0.9</v>
      </c>
      <c r="Z333" s="98">
        <f t="shared" si="697"/>
        <v>0</v>
      </c>
      <c r="AA333" s="99">
        <f>IF($C333="","",'01. PLANILHA DE FISCALIZAÇÂO'!X333)</f>
        <v>0</v>
      </c>
      <c r="AB333" s="98">
        <f t="shared" si="685"/>
        <v>673.71300000000008</v>
      </c>
      <c r="AC333" s="99">
        <f>IF($D333="","",AB333/$I333)</f>
        <v>0.9</v>
      </c>
      <c r="AD333" s="98">
        <f t="shared" si="698"/>
        <v>0</v>
      </c>
      <c r="AE333" s="99">
        <f>IF($C333="","",'01. PLANILHA DE FISCALIZAÇÂO'!AD333)</f>
        <v>0</v>
      </c>
      <c r="AF333" s="98">
        <f t="shared" si="660"/>
        <v>673.71300000000008</v>
      </c>
      <c r="AG333" s="99">
        <f t="shared" si="524"/>
        <v>0.9</v>
      </c>
      <c r="AH333" s="98">
        <f t="shared" si="699"/>
        <v>0</v>
      </c>
      <c r="AI333" s="99">
        <f>IF($C333="","",'01. PLANILHA DE FISCALIZAÇÂO'!AJ333)</f>
        <v>0</v>
      </c>
      <c r="AJ333" s="98">
        <f t="shared" si="686"/>
        <v>673.71300000000008</v>
      </c>
      <c r="AK333" s="99">
        <f t="shared" si="700"/>
        <v>0.9</v>
      </c>
      <c r="AL333" s="98">
        <f t="shared" si="701"/>
        <v>0</v>
      </c>
      <c r="AM333" s="99">
        <f>IF($C333="","",'01. PLANILHA DE FISCALIZAÇÂO'!AP333)</f>
        <v>0</v>
      </c>
      <c r="AN333" s="98">
        <f t="shared" si="687"/>
        <v>673.71300000000008</v>
      </c>
      <c r="AO333" s="99">
        <f t="shared" si="525"/>
        <v>0.9</v>
      </c>
      <c r="AP333" s="98">
        <f t="shared" si="702"/>
        <v>0</v>
      </c>
      <c r="AQ333" s="99">
        <f>IF($C333="","",'01. PLANILHA DE FISCALIZAÇÂO'!AV333)</f>
        <v>0</v>
      </c>
      <c r="AR333" s="98">
        <f t="shared" si="688"/>
        <v>673.71300000000008</v>
      </c>
      <c r="AS333" s="99">
        <f t="shared" si="703"/>
        <v>0.9</v>
      </c>
    </row>
    <row r="334" spans="1:45" ht="30" customHeight="1">
      <c r="A334" s="135" t="s">
        <v>3923</v>
      </c>
      <c r="B334" s="182" t="s">
        <v>5009</v>
      </c>
      <c r="C334" s="173" t="s">
        <v>4480</v>
      </c>
      <c r="D334" s="172" t="s">
        <v>4481</v>
      </c>
      <c r="E334" s="174" t="s">
        <v>3937</v>
      </c>
      <c r="F334" s="175">
        <v>1.3</v>
      </c>
      <c r="G334" s="175">
        <v>18.329999999999998</v>
      </c>
      <c r="H334" s="175">
        <v>22.65</v>
      </c>
      <c r="I334" s="176">
        <f t="shared" si="689"/>
        <v>23.82</v>
      </c>
      <c r="J334" s="210"/>
      <c r="K334" s="210"/>
      <c r="L334" s="210"/>
      <c r="M334" s="210"/>
      <c r="N334" s="210"/>
      <c r="O334" s="214">
        <f t="shared" si="690"/>
        <v>1.3</v>
      </c>
      <c r="P334" s="215">
        <f t="shared" si="691"/>
        <v>23.82</v>
      </c>
      <c r="Q334" s="215">
        <f t="shared" si="692"/>
        <v>29.44</v>
      </c>
      <c r="R334" s="98">
        <f t="shared" si="682"/>
        <v>0</v>
      </c>
      <c r="S334" s="99">
        <f>IF($C334="","",'01. PLANILHA DE FISCALIZAÇÂO'!L334)</f>
        <v>0</v>
      </c>
      <c r="T334" s="98">
        <f t="shared" si="693"/>
        <v>0</v>
      </c>
      <c r="U334" s="99">
        <f t="shared" si="694"/>
        <v>0</v>
      </c>
      <c r="V334" s="98">
        <f t="shared" si="695"/>
        <v>0</v>
      </c>
      <c r="W334" s="99">
        <f>IF($C334="","",'01. PLANILHA DE FISCALIZAÇÂO'!R334)</f>
        <v>0</v>
      </c>
      <c r="X334" s="98">
        <f t="shared" si="683"/>
        <v>0</v>
      </c>
      <c r="Y334" s="99">
        <f>IF($D334="","",X334/$I334)</f>
        <v>0</v>
      </c>
      <c r="Z334" s="98">
        <f t="shared" si="697"/>
        <v>0</v>
      </c>
      <c r="AA334" s="99">
        <f>IF($C334="","",'01. PLANILHA DE FISCALIZAÇÂO'!X334)</f>
        <v>0</v>
      </c>
      <c r="AB334" s="98">
        <f t="shared" si="685"/>
        <v>0</v>
      </c>
      <c r="AC334" s="99">
        <f>IF($D334="","",AB334/$I334)</f>
        <v>0</v>
      </c>
      <c r="AD334" s="98">
        <f t="shared" si="698"/>
        <v>0</v>
      </c>
      <c r="AE334" s="99">
        <f>IF($C334="","",'01. PLANILHA DE FISCALIZAÇÂO'!AD334)</f>
        <v>0</v>
      </c>
      <c r="AF334" s="98">
        <f t="shared" si="660"/>
        <v>0</v>
      </c>
      <c r="AG334" s="99">
        <f t="shared" si="524"/>
        <v>0</v>
      </c>
      <c r="AH334" s="98">
        <f t="shared" si="699"/>
        <v>0</v>
      </c>
      <c r="AI334" s="99">
        <f>IF($C334="","",'01. PLANILHA DE FISCALIZAÇÂO'!AJ334)</f>
        <v>0</v>
      </c>
      <c r="AJ334" s="98">
        <f t="shared" si="686"/>
        <v>0</v>
      </c>
      <c r="AK334" s="99">
        <f t="shared" si="700"/>
        <v>0</v>
      </c>
      <c r="AL334" s="98">
        <f t="shared" si="701"/>
        <v>0</v>
      </c>
      <c r="AM334" s="99">
        <f>IF($C334="","",'01. PLANILHA DE FISCALIZAÇÂO'!AP334)</f>
        <v>0</v>
      </c>
      <c r="AN334" s="98">
        <f t="shared" si="687"/>
        <v>0</v>
      </c>
      <c r="AO334" s="99">
        <f t="shared" si="525"/>
        <v>0</v>
      </c>
      <c r="AP334" s="98">
        <f t="shared" si="702"/>
        <v>0</v>
      </c>
      <c r="AQ334" s="99">
        <f>IF($C334="","",'01. PLANILHA DE FISCALIZAÇÂO'!AV334)</f>
        <v>0</v>
      </c>
      <c r="AR334" s="98">
        <f t="shared" si="688"/>
        <v>0</v>
      </c>
      <c r="AS334" s="99">
        <f t="shared" si="703"/>
        <v>0</v>
      </c>
    </row>
    <row r="335" spans="1:45" ht="30" customHeight="1">
      <c r="A335" s="135" t="s">
        <v>3923</v>
      </c>
      <c r="B335" s="182" t="s">
        <v>5010</v>
      </c>
      <c r="C335" s="173" t="s">
        <v>4482</v>
      </c>
      <c r="D335" s="172" t="s">
        <v>4483</v>
      </c>
      <c r="E335" s="174" t="s">
        <v>3937</v>
      </c>
      <c r="F335" s="175">
        <v>4.5</v>
      </c>
      <c r="G335" s="175">
        <v>17.37</v>
      </c>
      <c r="H335" s="175">
        <v>21.22</v>
      </c>
      <c r="I335" s="176">
        <f t="shared" si="689"/>
        <v>78.16</v>
      </c>
      <c r="J335" s="210"/>
      <c r="K335" s="210"/>
      <c r="L335" s="210"/>
      <c r="M335" s="210"/>
      <c r="N335" s="210"/>
      <c r="O335" s="214">
        <f t="shared" si="690"/>
        <v>4.5</v>
      </c>
      <c r="P335" s="215">
        <f t="shared" si="691"/>
        <v>78.16</v>
      </c>
      <c r="Q335" s="215">
        <f t="shared" si="692"/>
        <v>95.49</v>
      </c>
      <c r="R335" s="98">
        <f t="shared" si="682"/>
        <v>0</v>
      </c>
      <c r="S335" s="99">
        <f>IF($C335="","",'01. PLANILHA DE FISCALIZAÇÂO'!L335)</f>
        <v>0</v>
      </c>
      <c r="T335" s="98">
        <f t="shared" si="693"/>
        <v>0</v>
      </c>
      <c r="U335" s="99">
        <f t="shared" si="694"/>
        <v>0</v>
      </c>
      <c r="V335" s="98">
        <f t="shared" si="695"/>
        <v>0</v>
      </c>
      <c r="W335" s="99">
        <f>IF($C335="","",'01. PLANILHA DE FISCALIZAÇÂO'!R335)</f>
        <v>0</v>
      </c>
      <c r="X335" s="98">
        <f t="shared" si="683"/>
        <v>0</v>
      </c>
      <c r="Y335" s="99">
        <f t="shared" ref="Y335" si="705">IF($D335="","",X335/$I335)</f>
        <v>0</v>
      </c>
      <c r="Z335" s="98">
        <f t="shared" si="697"/>
        <v>0</v>
      </c>
      <c r="AA335" s="99">
        <f>IF($C335="","",'01. PLANILHA DE FISCALIZAÇÂO'!X335)</f>
        <v>0</v>
      </c>
      <c r="AB335" s="98">
        <f t="shared" si="685"/>
        <v>0</v>
      </c>
      <c r="AC335" s="99">
        <f t="shared" ref="AC335:AC337" si="706">IF($D335="","",AB335/$I335)</f>
        <v>0</v>
      </c>
      <c r="AD335" s="98">
        <f t="shared" si="698"/>
        <v>0</v>
      </c>
      <c r="AE335" s="99">
        <f>IF($C335="","",'01. PLANILHA DE FISCALIZAÇÂO'!AD335)</f>
        <v>0</v>
      </c>
      <c r="AF335" s="98">
        <f t="shared" si="660"/>
        <v>0</v>
      </c>
      <c r="AG335" s="99">
        <f t="shared" si="524"/>
        <v>0</v>
      </c>
      <c r="AH335" s="98">
        <f t="shared" si="699"/>
        <v>0</v>
      </c>
      <c r="AI335" s="99">
        <f>IF($C335="","",'01. PLANILHA DE FISCALIZAÇÂO'!AJ335)</f>
        <v>0</v>
      </c>
      <c r="AJ335" s="98">
        <f t="shared" si="686"/>
        <v>0</v>
      </c>
      <c r="AK335" s="99">
        <f t="shared" si="700"/>
        <v>0</v>
      </c>
      <c r="AL335" s="98">
        <f t="shared" si="701"/>
        <v>0</v>
      </c>
      <c r="AM335" s="99">
        <f>IF($C335="","",'01. PLANILHA DE FISCALIZAÇÂO'!AP335)</f>
        <v>0</v>
      </c>
      <c r="AN335" s="98">
        <f t="shared" si="687"/>
        <v>0</v>
      </c>
      <c r="AO335" s="99">
        <f t="shared" si="525"/>
        <v>0</v>
      </c>
      <c r="AP335" s="98">
        <f t="shared" si="702"/>
        <v>0</v>
      </c>
      <c r="AQ335" s="99">
        <f>IF($C335="","",'01. PLANILHA DE FISCALIZAÇÂO'!AV335)</f>
        <v>0</v>
      </c>
      <c r="AR335" s="98">
        <f t="shared" si="688"/>
        <v>0</v>
      </c>
      <c r="AS335" s="99">
        <f t="shared" si="703"/>
        <v>0</v>
      </c>
    </row>
    <row r="336" spans="1:45" ht="30" customHeight="1">
      <c r="A336" s="135" t="s">
        <v>3923</v>
      </c>
      <c r="B336" s="182" t="s">
        <v>5011</v>
      </c>
      <c r="C336" s="173" t="s">
        <v>4484</v>
      </c>
      <c r="D336" s="172" t="s">
        <v>4485</v>
      </c>
      <c r="E336" s="174" t="s">
        <v>3937</v>
      </c>
      <c r="F336" s="175">
        <v>80.38</v>
      </c>
      <c r="G336" s="175">
        <v>13.82</v>
      </c>
      <c r="H336" s="175">
        <v>17.239999999999998</v>
      </c>
      <c r="I336" s="176">
        <f t="shared" si="689"/>
        <v>1110.8499999999999</v>
      </c>
      <c r="J336" s="210"/>
      <c r="K336" s="210"/>
      <c r="L336" s="210"/>
      <c r="M336" s="210"/>
      <c r="N336" s="210"/>
      <c r="O336" s="214">
        <f t="shared" si="690"/>
        <v>80.38</v>
      </c>
      <c r="P336" s="215">
        <f t="shared" si="691"/>
        <v>1110.8499999999999</v>
      </c>
      <c r="Q336" s="215">
        <f t="shared" si="692"/>
        <v>1385.75</v>
      </c>
      <c r="R336" s="98">
        <f t="shared" si="682"/>
        <v>0</v>
      </c>
      <c r="S336" s="99">
        <f>IF($C336="","",'01. PLANILHA DE FISCALIZAÇÂO'!L336)</f>
        <v>0</v>
      </c>
      <c r="T336" s="98">
        <f t="shared" si="693"/>
        <v>0</v>
      </c>
      <c r="U336" s="99">
        <f t="shared" si="694"/>
        <v>0</v>
      </c>
      <c r="V336" s="98">
        <f t="shared" si="695"/>
        <v>0</v>
      </c>
      <c r="W336" s="99">
        <f>IF($C336="","",'01. PLANILHA DE FISCALIZAÇÂO'!R336)</f>
        <v>0</v>
      </c>
      <c r="X336" s="98">
        <f t="shared" si="683"/>
        <v>0</v>
      </c>
      <c r="Y336" s="99">
        <f t="shared" ref="Y336" si="707">IF($D336="","",X336/$I336)</f>
        <v>0</v>
      </c>
      <c r="Z336" s="98">
        <f t="shared" si="697"/>
        <v>0</v>
      </c>
      <c r="AA336" s="99">
        <f>IF($C336="","",'01. PLANILHA DE FISCALIZAÇÂO'!X336)</f>
        <v>0</v>
      </c>
      <c r="AB336" s="98">
        <f t="shared" si="685"/>
        <v>0</v>
      </c>
      <c r="AC336" s="99">
        <f t="shared" si="706"/>
        <v>0</v>
      </c>
      <c r="AD336" s="98">
        <f t="shared" si="698"/>
        <v>0</v>
      </c>
      <c r="AE336" s="99">
        <f>IF($C336="","",'01. PLANILHA DE FISCALIZAÇÂO'!AD336)</f>
        <v>0</v>
      </c>
      <c r="AF336" s="98">
        <f t="shared" si="660"/>
        <v>0</v>
      </c>
      <c r="AG336" s="99">
        <f t="shared" si="524"/>
        <v>0</v>
      </c>
      <c r="AH336" s="98">
        <f t="shared" si="699"/>
        <v>0</v>
      </c>
      <c r="AI336" s="99">
        <f>IF($C336="","",'01. PLANILHA DE FISCALIZAÇÂO'!AJ336)</f>
        <v>0</v>
      </c>
      <c r="AJ336" s="98">
        <f t="shared" si="686"/>
        <v>0</v>
      </c>
      <c r="AK336" s="99">
        <f t="shared" si="700"/>
        <v>0</v>
      </c>
      <c r="AL336" s="98">
        <f t="shared" si="701"/>
        <v>0</v>
      </c>
      <c r="AM336" s="99">
        <f>IF($C336="","",'01. PLANILHA DE FISCALIZAÇÂO'!AP336)</f>
        <v>0</v>
      </c>
      <c r="AN336" s="98">
        <f t="shared" si="687"/>
        <v>0</v>
      </c>
      <c r="AO336" s="99">
        <f t="shared" si="525"/>
        <v>0</v>
      </c>
      <c r="AP336" s="98">
        <f t="shared" si="702"/>
        <v>0</v>
      </c>
      <c r="AQ336" s="99">
        <f>IF($C336="","",'01. PLANILHA DE FISCALIZAÇÂO'!AV336)</f>
        <v>0</v>
      </c>
      <c r="AR336" s="98">
        <f t="shared" si="688"/>
        <v>0</v>
      </c>
      <c r="AS336" s="99">
        <f t="shared" si="703"/>
        <v>0</v>
      </c>
    </row>
    <row r="337" spans="1:45" ht="30" customHeight="1">
      <c r="A337" s="135" t="s">
        <v>3923</v>
      </c>
      <c r="B337" s="182" t="s">
        <v>5012</v>
      </c>
      <c r="C337" s="173" t="s">
        <v>4486</v>
      </c>
      <c r="D337" s="172" t="s">
        <v>4487</v>
      </c>
      <c r="E337" s="174" t="s">
        <v>3937</v>
      </c>
      <c r="F337" s="175">
        <v>11.42</v>
      </c>
      <c r="G337" s="175">
        <v>18.170000000000002</v>
      </c>
      <c r="H337" s="175">
        <v>23.18</v>
      </c>
      <c r="I337" s="176">
        <f t="shared" si="689"/>
        <v>207.5</v>
      </c>
      <c r="J337" s="210"/>
      <c r="K337" s="210"/>
      <c r="L337" s="210"/>
      <c r="M337" s="210"/>
      <c r="N337" s="210"/>
      <c r="O337" s="214">
        <f t="shared" si="690"/>
        <v>11.42</v>
      </c>
      <c r="P337" s="215">
        <f t="shared" si="691"/>
        <v>207.5</v>
      </c>
      <c r="Q337" s="215">
        <f t="shared" si="692"/>
        <v>264.70999999999998</v>
      </c>
      <c r="R337" s="98">
        <f t="shared" si="682"/>
        <v>0</v>
      </c>
      <c r="S337" s="99">
        <f>IF($C337="","",'01. PLANILHA DE FISCALIZAÇÂO'!L337)</f>
        <v>0</v>
      </c>
      <c r="T337" s="98">
        <f t="shared" si="693"/>
        <v>0</v>
      </c>
      <c r="U337" s="99">
        <f t="shared" si="694"/>
        <v>0</v>
      </c>
      <c r="V337" s="98">
        <f t="shared" si="695"/>
        <v>0</v>
      </c>
      <c r="W337" s="99">
        <f>IF($C337="","",'01. PLANILHA DE FISCALIZAÇÂO'!R337)</f>
        <v>0</v>
      </c>
      <c r="X337" s="98">
        <f t="shared" si="683"/>
        <v>0</v>
      </c>
      <c r="Y337" s="99">
        <f t="shared" ref="Y337" si="708">IF($D337="","",X337/$I337)</f>
        <v>0</v>
      </c>
      <c r="Z337" s="98">
        <f t="shared" si="697"/>
        <v>0</v>
      </c>
      <c r="AA337" s="99">
        <f>IF($C337="","",'01. PLANILHA DE FISCALIZAÇÂO'!X337)</f>
        <v>0</v>
      </c>
      <c r="AB337" s="98">
        <f t="shared" si="685"/>
        <v>0</v>
      </c>
      <c r="AC337" s="99">
        <f t="shared" si="706"/>
        <v>0</v>
      </c>
      <c r="AD337" s="98">
        <f t="shared" si="698"/>
        <v>0</v>
      </c>
      <c r="AE337" s="99">
        <f>IF($C337="","",'01. PLANILHA DE FISCALIZAÇÂO'!AD337)</f>
        <v>0</v>
      </c>
      <c r="AF337" s="98">
        <f t="shared" si="660"/>
        <v>0</v>
      </c>
      <c r="AG337" s="99">
        <f t="shared" si="524"/>
        <v>0</v>
      </c>
      <c r="AH337" s="98">
        <f t="shared" si="699"/>
        <v>0</v>
      </c>
      <c r="AI337" s="99">
        <f>IF($C337="","",'01. PLANILHA DE FISCALIZAÇÂO'!AJ337)</f>
        <v>0</v>
      </c>
      <c r="AJ337" s="98">
        <f t="shared" si="686"/>
        <v>0</v>
      </c>
      <c r="AK337" s="99">
        <f t="shared" si="700"/>
        <v>0</v>
      </c>
      <c r="AL337" s="98">
        <f t="shared" si="701"/>
        <v>0</v>
      </c>
      <c r="AM337" s="99">
        <f>IF($C337="","",'01. PLANILHA DE FISCALIZAÇÂO'!AP337)</f>
        <v>0</v>
      </c>
      <c r="AN337" s="98">
        <f t="shared" si="687"/>
        <v>0</v>
      </c>
      <c r="AO337" s="99">
        <f t="shared" si="525"/>
        <v>0</v>
      </c>
      <c r="AP337" s="98">
        <f t="shared" si="702"/>
        <v>0</v>
      </c>
      <c r="AQ337" s="99">
        <f>IF($C337="","",'01. PLANILHA DE FISCALIZAÇÂO'!AV337)</f>
        <v>0</v>
      </c>
      <c r="AR337" s="98">
        <f t="shared" si="688"/>
        <v>0</v>
      </c>
      <c r="AS337" s="99">
        <f t="shared" si="703"/>
        <v>0</v>
      </c>
    </row>
    <row r="338" spans="1:45" ht="30" customHeight="1">
      <c r="A338" s="135" t="s">
        <v>3923</v>
      </c>
      <c r="B338" s="182" t="s">
        <v>5013</v>
      </c>
      <c r="C338" s="173" t="s">
        <v>4488</v>
      </c>
      <c r="D338" s="172" t="s">
        <v>4489</v>
      </c>
      <c r="E338" s="174" t="s">
        <v>3937</v>
      </c>
      <c r="F338" s="175">
        <v>4.32</v>
      </c>
      <c r="G338" s="175">
        <v>22.51</v>
      </c>
      <c r="H338" s="175">
        <v>29.01</v>
      </c>
      <c r="I338" s="176">
        <f t="shared" si="689"/>
        <v>97.24</v>
      </c>
      <c r="J338" s="210"/>
      <c r="K338" s="210"/>
      <c r="L338" s="210"/>
      <c r="M338" s="210"/>
      <c r="N338" s="210"/>
      <c r="O338" s="214">
        <f t="shared" si="690"/>
        <v>4.32</v>
      </c>
      <c r="P338" s="215">
        <f t="shared" si="691"/>
        <v>97.24</v>
      </c>
      <c r="Q338" s="215">
        <f t="shared" si="692"/>
        <v>125.32</v>
      </c>
      <c r="R338" s="98">
        <f t="shared" si="682"/>
        <v>0</v>
      </c>
      <c r="S338" s="99">
        <f>IF($C338="","",'01. PLANILHA DE FISCALIZAÇÂO'!L338)</f>
        <v>0</v>
      </c>
      <c r="T338" s="98">
        <f t="shared" si="693"/>
        <v>0</v>
      </c>
      <c r="U338" s="99">
        <f t="shared" si="694"/>
        <v>0</v>
      </c>
      <c r="V338" s="98">
        <f t="shared" si="695"/>
        <v>0</v>
      </c>
      <c r="W338" s="99">
        <f>IF($C338="","",'01. PLANILHA DE FISCALIZAÇÂO'!R338)</f>
        <v>0</v>
      </c>
      <c r="X338" s="98">
        <f t="shared" si="683"/>
        <v>0</v>
      </c>
      <c r="Y338" s="99">
        <f>IF($D338="","",X338/$I338)</f>
        <v>0</v>
      </c>
      <c r="Z338" s="98">
        <f t="shared" si="697"/>
        <v>0</v>
      </c>
      <c r="AA338" s="99">
        <f>IF($C338="","",'01. PLANILHA DE FISCALIZAÇÂO'!X338)</f>
        <v>0</v>
      </c>
      <c r="AB338" s="98">
        <f t="shared" si="685"/>
        <v>0</v>
      </c>
      <c r="AC338" s="99">
        <f>IF($D338="","",AB338/$I338)</f>
        <v>0</v>
      </c>
      <c r="AD338" s="98">
        <f t="shared" si="698"/>
        <v>0</v>
      </c>
      <c r="AE338" s="99">
        <f>IF($C338="","",'01. PLANILHA DE FISCALIZAÇÂO'!AD338)</f>
        <v>0</v>
      </c>
      <c r="AF338" s="98">
        <f t="shared" si="660"/>
        <v>0</v>
      </c>
      <c r="AG338" s="99">
        <f t="shared" si="524"/>
        <v>0</v>
      </c>
      <c r="AH338" s="98">
        <f t="shared" si="699"/>
        <v>0</v>
      </c>
      <c r="AI338" s="99">
        <f>IF($C338="","",'01. PLANILHA DE FISCALIZAÇÂO'!AJ338)</f>
        <v>0</v>
      </c>
      <c r="AJ338" s="98">
        <f t="shared" si="686"/>
        <v>0</v>
      </c>
      <c r="AK338" s="99">
        <f t="shared" si="700"/>
        <v>0</v>
      </c>
      <c r="AL338" s="98">
        <f t="shared" si="701"/>
        <v>0</v>
      </c>
      <c r="AM338" s="99">
        <f>IF($C338="","",'01. PLANILHA DE FISCALIZAÇÂO'!AP338)</f>
        <v>0</v>
      </c>
      <c r="AN338" s="98">
        <f t="shared" si="687"/>
        <v>0</v>
      </c>
      <c r="AO338" s="99">
        <f t="shared" si="525"/>
        <v>0</v>
      </c>
      <c r="AP338" s="98">
        <f t="shared" si="702"/>
        <v>0</v>
      </c>
      <c r="AQ338" s="99">
        <f>IF($C338="","",'01. PLANILHA DE FISCALIZAÇÂO'!AV338)</f>
        <v>0</v>
      </c>
      <c r="AR338" s="98">
        <f t="shared" si="688"/>
        <v>0</v>
      </c>
      <c r="AS338" s="99">
        <f t="shared" si="703"/>
        <v>0</v>
      </c>
    </row>
    <row r="339" spans="1:45" ht="30" customHeight="1">
      <c r="A339" s="135" t="s">
        <v>3923</v>
      </c>
      <c r="B339" s="182" t="s">
        <v>5014</v>
      </c>
      <c r="C339" s="173" t="s">
        <v>4490</v>
      </c>
      <c r="D339" s="172" t="s">
        <v>4491</v>
      </c>
      <c r="E339" s="174" t="s">
        <v>3937</v>
      </c>
      <c r="F339" s="175">
        <v>123.6</v>
      </c>
      <c r="G339" s="175">
        <v>16.149999999999999</v>
      </c>
      <c r="H339" s="175">
        <v>22.01</v>
      </c>
      <c r="I339" s="176">
        <f t="shared" si="689"/>
        <v>1996.14</v>
      </c>
      <c r="J339" s="210"/>
      <c r="K339" s="210"/>
      <c r="L339" s="210"/>
      <c r="M339" s="210"/>
      <c r="N339" s="210"/>
      <c r="O339" s="214">
        <f t="shared" si="690"/>
        <v>123.6</v>
      </c>
      <c r="P339" s="215">
        <f t="shared" si="691"/>
        <v>1996.14</v>
      </c>
      <c r="Q339" s="215">
        <f t="shared" si="692"/>
        <v>2720.43</v>
      </c>
      <c r="R339" s="98">
        <f t="shared" si="682"/>
        <v>0</v>
      </c>
      <c r="S339" s="99">
        <f>IF($C339="","",'01. PLANILHA DE FISCALIZAÇÂO'!L339)</f>
        <v>0</v>
      </c>
      <c r="T339" s="98">
        <f t="shared" si="693"/>
        <v>0</v>
      </c>
      <c r="U339" s="99">
        <f t="shared" si="694"/>
        <v>0</v>
      </c>
      <c r="V339" s="98">
        <f t="shared" si="695"/>
        <v>0</v>
      </c>
      <c r="W339" s="99">
        <f>IF($C339="","",'01. PLANILHA DE FISCALIZAÇÂO'!R339)</f>
        <v>0</v>
      </c>
      <c r="X339" s="98">
        <f t="shared" si="683"/>
        <v>0</v>
      </c>
      <c r="Y339" s="99">
        <f>IF($D339="","",X339/$I339)</f>
        <v>0</v>
      </c>
      <c r="Z339" s="98">
        <f t="shared" si="697"/>
        <v>0</v>
      </c>
      <c r="AA339" s="99">
        <f>IF($C339="","",'01. PLANILHA DE FISCALIZAÇÂO'!X339)</f>
        <v>0</v>
      </c>
      <c r="AB339" s="98">
        <f t="shared" si="685"/>
        <v>0</v>
      </c>
      <c r="AC339" s="99">
        <f>IF($D339="","",AB339/$I339)</f>
        <v>0</v>
      </c>
      <c r="AD339" s="98">
        <f t="shared" si="698"/>
        <v>0</v>
      </c>
      <c r="AE339" s="99">
        <f>IF($C339="","",'01. PLANILHA DE FISCALIZAÇÂO'!AD339)</f>
        <v>0</v>
      </c>
      <c r="AF339" s="98">
        <f t="shared" si="660"/>
        <v>0</v>
      </c>
      <c r="AG339" s="99">
        <f t="shared" si="524"/>
        <v>0</v>
      </c>
      <c r="AH339" s="98">
        <f t="shared" si="699"/>
        <v>0</v>
      </c>
      <c r="AI339" s="99">
        <f>IF($C339="","",'01. PLANILHA DE FISCALIZAÇÂO'!AJ339)</f>
        <v>0</v>
      </c>
      <c r="AJ339" s="98">
        <f t="shared" si="686"/>
        <v>0</v>
      </c>
      <c r="AK339" s="99">
        <f t="shared" si="700"/>
        <v>0</v>
      </c>
      <c r="AL339" s="98">
        <f t="shared" si="701"/>
        <v>0</v>
      </c>
      <c r="AM339" s="99">
        <f>IF($C339="","",'01. PLANILHA DE FISCALIZAÇÂO'!AP339)</f>
        <v>0</v>
      </c>
      <c r="AN339" s="98">
        <f t="shared" si="687"/>
        <v>0</v>
      </c>
      <c r="AO339" s="99">
        <f t="shared" si="525"/>
        <v>0</v>
      </c>
      <c r="AP339" s="98">
        <f t="shared" si="702"/>
        <v>0</v>
      </c>
      <c r="AQ339" s="99">
        <f>IF($C339="","",'01. PLANILHA DE FISCALIZAÇÂO'!AV339)</f>
        <v>0</v>
      </c>
      <c r="AR339" s="98">
        <f t="shared" si="688"/>
        <v>0</v>
      </c>
      <c r="AS339" s="99">
        <f t="shared" si="703"/>
        <v>0</v>
      </c>
    </row>
    <row r="340" spans="1:45" ht="30" customHeight="1">
      <c r="A340" s="135" t="s">
        <v>3923</v>
      </c>
      <c r="B340" s="182" t="s">
        <v>5015</v>
      </c>
      <c r="C340" s="173" t="s">
        <v>4492</v>
      </c>
      <c r="D340" s="172" t="s">
        <v>4493</v>
      </c>
      <c r="E340" s="174" t="s">
        <v>3969</v>
      </c>
      <c r="F340" s="175">
        <v>11</v>
      </c>
      <c r="G340" s="175">
        <v>43.13</v>
      </c>
      <c r="H340" s="175">
        <v>48.57</v>
      </c>
      <c r="I340" s="176">
        <f t="shared" si="689"/>
        <v>474.43</v>
      </c>
      <c r="J340" s="210"/>
      <c r="K340" s="210"/>
      <c r="L340" s="210"/>
      <c r="M340" s="210"/>
      <c r="N340" s="210"/>
      <c r="O340" s="214">
        <f t="shared" si="690"/>
        <v>11</v>
      </c>
      <c r="P340" s="215">
        <f t="shared" si="691"/>
        <v>474.43</v>
      </c>
      <c r="Q340" s="215">
        <f t="shared" si="692"/>
        <v>534.27</v>
      </c>
      <c r="R340" s="98">
        <f t="shared" si="682"/>
        <v>0</v>
      </c>
      <c r="S340" s="99">
        <f>IF($C340="","",'01. PLANILHA DE FISCALIZAÇÂO'!L340)</f>
        <v>0</v>
      </c>
      <c r="T340" s="98">
        <f t="shared" si="693"/>
        <v>0</v>
      </c>
      <c r="U340" s="99">
        <f t="shared" si="694"/>
        <v>0</v>
      </c>
      <c r="V340" s="98">
        <f t="shared" si="695"/>
        <v>426.98700000000002</v>
      </c>
      <c r="W340" s="99">
        <f>IF($C340="","",'01. PLANILHA DE FISCALIZAÇÂO'!R340)</f>
        <v>0.9</v>
      </c>
      <c r="X340" s="98">
        <f t="shared" si="683"/>
        <v>426.98700000000002</v>
      </c>
      <c r="Y340" s="99">
        <f t="shared" ref="Y340" si="709">IF($D340="","",X340/$I340)</f>
        <v>0.9</v>
      </c>
      <c r="Z340" s="98">
        <f t="shared" si="697"/>
        <v>0</v>
      </c>
      <c r="AA340" s="99">
        <f>IF($C340="","",'01. PLANILHA DE FISCALIZAÇÂO'!X340)</f>
        <v>0</v>
      </c>
      <c r="AB340" s="98">
        <f t="shared" si="685"/>
        <v>426.98700000000002</v>
      </c>
      <c r="AC340" s="99">
        <f t="shared" ref="AC340:AC354" si="710">IF($D340="","",AB340/$I340)</f>
        <v>0.9</v>
      </c>
      <c r="AD340" s="98">
        <f t="shared" si="698"/>
        <v>0</v>
      </c>
      <c r="AE340" s="99">
        <f>IF($C340="","",'01. PLANILHA DE FISCALIZAÇÂO'!AD340)</f>
        <v>0</v>
      </c>
      <c r="AF340" s="98">
        <f t="shared" si="660"/>
        <v>426.98700000000002</v>
      </c>
      <c r="AG340" s="99">
        <f t="shared" si="524"/>
        <v>0.9</v>
      </c>
      <c r="AH340" s="98">
        <f t="shared" si="699"/>
        <v>0</v>
      </c>
      <c r="AI340" s="99">
        <f>IF($C340="","",'01. PLANILHA DE FISCALIZAÇÂO'!AJ340)</f>
        <v>0</v>
      </c>
      <c r="AJ340" s="98">
        <f t="shared" si="686"/>
        <v>426.98700000000002</v>
      </c>
      <c r="AK340" s="99">
        <f t="shared" si="700"/>
        <v>0.9</v>
      </c>
      <c r="AL340" s="98">
        <f t="shared" si="701"/>
        <v>0</v>
      </c>
      <c r="AM340" s="99">
        <f>IF($C340="","",'01. PLANILHA DE FISCALIZAÇÂO'!AP340)</f>
        <v>0</v>
      </c>
      <c r="AN340" s="98">
        <f t="shared" si="687"/>
        <v>426.98700000000002</v>
      </c>
      <c r="AO340" s="99">
        <f t="shared" si="525"/>
        <v>0.9</v>
      </c>
      <c r="AP340" s="98">
        <f t="shared" si="702"/>
        <v>0</v>
      </c>
      <c r="AQ340" s="99">
        <f>IF($C340="","",'01. PLANILHA DE FISCALIZAÇÂO'!AV340)</f>
        <v>0</v>
      </c>
      <c r="AR340" s="98">
        <f t="shared" si="688"/>
        <v>426.98700000000002</v>
      </c>
      <c r="AS340" s="99">
        <f t="shared" si="703"/>
        <v>0.9</v>
      </c>
    </row>
    <row r="341" spans="1:45" ht="30" customHeight="1">
      <c r="A341" s="135" t="s">
        <v>3923</v>
      </c>
      <c r="B341" s="182" t="s">
        <v>5016</v>
      </c>
      <c r="C341" s="173" t="s">
        <v>4494</v>
      </c>
      <c r="D341" s="172" t="s">
        <v>4495</v>
      </c>
      <c r="E341" s="174" t="s">
        <v>3969</v>
      </c>
      <c r="F341" s="175">
        <v>30</v>
      </c>
      <c r="G341" s="175">
        <v>24.22</v>
      </c>
      <c r="H341" s="175">
        <v>27.76</v>
      </c>
      <c r="I341" s="176">
        <f t="shared" si="689"/>
        <v>726.6</v>
      </c>
      <c r="J341" s="210"/>
      <c r="K341" s="210"/>
      <c r="L341" s="210"/>
      <c r="M341" s="210"/>
      <c r="N341" s="210"/>
      <c r="O341" s="214">
        <f t="shared" si="690"/>
        <v>30</v>
      </c>
      <c r="P341" s="215">
        <f t="shared" si="691"/>
        <v>726.6</v>
      </c>
      <c r="Q341" s="215">
        <f t="shared" si="692"/>
        <v>832.8</v>
      </c>
      <c r="R341" s="98">
        <f t="shared" si="682"/>
        <v>0</v>
      </c>
      <c r="S341" s="99">
        <f>IF($C341="","",'01. PLANILHA DE FISCALIZAÇÂO'!L341)</f>
        <v>0</v>
      </c>
      <c r="T341" s="98">
        <f t="shared" si="693"/>
        <v>0</v>
      </c>
      <c r="U341" s="99">
        <f t="shared" si="694"/>
        <v>0</v>
      </c>
      <c r="V341" s="98">
        <f t="shared" si="695"/>
        <v>653.94000000000005</v>
      </c>
      <c r="W341" s="99">
        <f>IF($C341="","",'01. PLANILHA DE FISCALIZAÇÂO'!R341)</f>
        <v>0.9</v>
      </c>
      <c r="X341" s="98">
        <f t="shared" si="683"/>
        <v>653.94000000000005</v>
      </c>
      <c r="Y341" s="99">
        <f t="shared" ref="Y341" si="711">IF($D341="","",X341/$I341)</f>
        <v>0.9</v>
      </c>
      <c r="Z341" s="98">
        <f t="shared" si="697"/>
        <v>0</v>
      </c>
      <c r="AA341" s="99">
        <f>IF($C341="","",'01. PLANILHA DE FISCALIZAÇÂO'!X341)</f>
        <v>0</v>
      </c>
      <c r="AB341" s="98">
        <f t="shared" si="685"/>
        <v>653.94000000000005</v>
      </c>
      <c r="AC341" s="99">
        <f t="shared" si="710"/>
        <v>0.9</v>
      </c>
      <c r="AD341" s="98">
        <f t="shared" si="698"/>
        <v>0</v>
      </c>
      <c r="AE341" s="99">
        <f>IF($C341="","",'01. PLANILHA DE FISCALIZAÇÂO'!AD341)</f>
        <v>0</v>
      </c>
      <c r="AF341" s="98">
        <f t="shared" si="660"/>
        <v>653.94000000000005</v>
      </c>
      <c r="AG341" s="99">
        <f t="shared" si="524"/>
        <v>0.9</v>
      </c>
      <c r="AH341" s="98">
        <f t="shared" si="699"/>
        <v>0</v>
      </c>
      <c r="AI341" s="99">
        <f>IF($C341="","",'01. PLANILHA DE FISCALIZAÇÂO'!AJ341)</f>
        <v>0</v>
      </c>
      <c r="AJ341" s="98">
        <f t="shared" si="686"/>
        <v>653.94000000000005</v>
      </c>
      <c r="AK341" s="99">
        <f t="shared" si="700"/>
        <v>0.9</v>
      </c>
      <c r="AL341" s="98">
        <f t="shared" si="701"/>
        <v>0</v>
      </c>
      <c r="AM341" s="99">
        <f>IF($C341="","",'01. PLANILHA DE FISCALIZAÇÂO'!AP341)</f>
        <v>0</v>
      </c>
      <c r="AN341" s="98">
        <f t="shared" si="687"/>
        <v>653.94000000000005</v>
      </c>
      <c r="AO341" s="99">
        <f t="shared" si="525"/>
        <v>0.9</v>
      </c>
      <c r="AP341" s="98">
        <f t="shared" si="702"/>
        <v>0</v>
      </c>
      <c r="AQ341" s="99">
        <f>IF($C341="","",'01. PLANILHA DE FISCALIZAÇÂO'!AV341)</f>
        <v>0</v>
      </c>
      <c r="AR341" s="98">
        <f t="shared" si="688"/>
        <v>653.94000000000005</v>
      </c>
      <c r="AS341" s="99">
        <f t="shared" si="703"/>
        <v>0.9</v>
      </c>
    </row>
    <row r="342" spans="1:45" ht="30" customHeight="1">
      <c r="A342" s="135" t="s">
        <v>3923</v>
      </c>
      <c r="B342" s="182" t="s">
        <v>5017</v>
      </c>
      <c r="C342" s="173" t="s">
        <v>4496</v>
      </c>
      <c r="D342" s="172" t="s">
        <v>4497</v>
      </c>
      <c r="E342" s="174" t="s">
        <v>3969</v>
      </c>
      <c r="F342" s="175">
        <v>14</v>
      </c>
      <c r="G342" s="175">
        <v>14.94</v>
      </c>
      <c r="H342" s="175">
        <v>17.559999999999999</v>
      </c>
      <c r="I342" s="176">
        <f t="shared" si="689"/>
        <v>209.16</v>
      </c>
      <c r="J342" s="210"/>
      <c r="K342" s="210"/>
      <c r="L342" s="210"/>
      <c r="M342" s="210"/>
      <c r="N342" s="210"/>
      <c r="O342" s="214">
        <f t="shared" si="690"/>
        <v>14</v>
      </c>
      <c r="P342" s="215">
        <f t="shared" si="691"/>
        <v>209.16</v>
      </c>
      <c r="Q342" s="215">
        <f t="shared" si="692"/>
        <v>245.84</v>
      </c>
      <c r="R342" s="98">
        <f t="shared" si="682"/>
        <v>0</v>
      </c>
      <c r="S342" s="99">
        <f>IF($C342="","",'01. PLANILHA DE FISCALIZAÇÂO'!L342)</f>
        <v>0</v>
      </c>
      <c r="T342" s="98">
        <f t="shared" si="693"/>
        <v>0</v>
      </c>
      <c r="U342" s="99">
        <f t="shared" si="694"/>
        <v>0</v>
      </c>
      <c r="V342" s="98">
        <f t="shared" si="695"/>
        <v>188.244</v>
      </c>
      <c r="W342" s="99">
        <f>IF($C342="","",'01. PLANILHA DE FISCALIZAÇÂO'!R342)</f>
        <v>0.9</v>
      </c>
      <c r="X342" s="98">
        <f t="shared" si="683"/>
        <v>188.244</v>
      </c>
      <c r="Y342" s="99">
        <f t="shared" ref="Y342" si="712">IF($D342="","",X342/$I342)</f>
        <v>0.9</v>
      </c>
      <c r="Z342" s="98">
        <f t="shared" si="697"/>
        <v>0</v>
      </c>
      <c r="AA342" s="99">
        <f>IF($C342="","",'01. PLANILHA DE FISCALIZAÇÂO'!X342)</f>
        <v>0</v>
      </c>
      <c r="AB342" s="98">
        <f t="shared" si="685"/>
        <v>188.244</v>
      </c>
      <c r="AC342" s="99">
        <f t="shared" si="710"/>
        <v>0.9</v>
      </c>
      <c r="AD342" s="98">
        <f t="shared" si="698"/>
        <v>0</v>
      </c>
      <c r="AE342" s="99">
        <f>IF($C342="","",'01. PLANILHA DE FISCALIZAÇÂO'!AD342)</f>
        <v>0</v>
      </c>
      <c r="AF342" s="98">
        <f t="shared" si="660"/>
        <v>188.244</v>
      </c>
      <c r="AG342" s="99">
        <f t="shared" si="524"/>
        <v>0.9</v>
      </c>
      <c r="AH342" s="98">
        <f t="shared" si="699"/>
        <v>0</v>
      </c>
      <c r="AI342" s="99">
        <f>IF($C342="","",'01. PLANILHA DE FISCALIZAÇÂO'!AJ342)</f>
        <v>0</v>
      </c>
      <c r="AJ342" s="98">
        <f t="shared" si="686"/>
        <v>188.244</v>
      </c>
      <c r="AK342" s="99">
        <f t="shared" si="700"/>
        <v>0.9</v>
      </c>
      <c r="AL342" s="98">
        <f t="shared" si="701"/>
        <v>0</v>
      </c>
      <c r="AM342" s="99">
        <f>IF($C342="","",'01. PLANILHA DE FISCALIZAÇÂO'!AP342)</f>
        <v>0</v>
      </c>
      <c r="AN342" s="98">
        <f t="shared" si="687"/>
        <v>188.244</v>
      </c>
      <c r="AO342" s="99">
        <f t="shared" si="525"/>
        <v>0.9</v>
      </c>
      <c r="AP342" s="98">
        <f t="shared" si="702"/>
        <v>0</v>
      </c>
      <c r="AQ342" s="99">
        <f>IF($C342="","",'01. PLANILHA DE FISCALIZAÇÂO'!AV342)</f>
        <v>0</v>
      </c>
      <c r="AR342" s="98">
        <f t="shared" si="688"/>
        <v>188.244</v>
      </c>
      <c r="AS342" s="99">
        <f t="shared" si="703"/>
        <v>0.9</v>
      </c>
    </row>
    <row r="343" spans="1:45" ht="30" customHeight="1">
      <c r="A343" s="135" t="s">
        <v>3923</v>
      </c>
      <c r="B343" s="182" t="s">
        <v>5018</v>
      </c>
      <c r="C343" s="173" t="s">
        <v>4498</v>
      </c>
      <c r="D343" s="172" t="s">
        <v>4499</v>
      </c>
      <c r="E343" s="174" t="s">
        <v>3969</v>
      </c>
      <c r="F343" s="175">
        <v>2</v>
      </c>
      <c r="G343" s="175">
        <v>36.380000000000003</v>
      </c>
      <c r="H343" s="175">
        <v>44.06</v>
      </c>
      <c r="I343" s="176">
        <f t="shared" si="689"/>
        <v>72.760000000000005</v>
      </c>
      <c r="J343" s="210"/>
      <c r="K343" s="210"/>
      <c r="L343" s="210"/>
      <c r="M343" s="210"/>
      <c r="N343" s="210"/>
      <c r="O343" s="214">
        <f t="shared" si="690"/>
        <v>2</v>
      </c>
      <c r="P343" s="215">
        <f t="shared" si="691"/>
        <v>72.760000000000005</v>
      </c>
      <c r="Q343" s="215">
        <f t="shared" si="692"/>
        <v>88.12</v>
      </c>
      <c r="R343" s="98">
        <f t="shared" si="682"/>
        <v>0</v>
      </c>
      <c r="S343" s="99">
        <f>IF($C343="","",'01. PLANILHA DE FISCALIZAÇÂO'!L343)</f>
        <v>0</v>
      </c>
      <c r="T343" s="98">
        <f t="shared" si="693"/>
        <v>0</v>
      </c>
      <c r="U343" s="99">
        <f t="shared" si="694"/>
        <v>0</v>
      </c>
      <c r="V343" s="98">
        <f t="shared" si="695"/>
        <v>0</v>
      </c>
      <c r="W343" s="99">
        <f>IF($C343="","",'01. PLANILHA DE FISCALIZAÇÂO'!R343)</f>
        <v>0</v>
      </c>
      <c r="X343" s="98">
        <f t="shared" si="683"/>
        <v>0</v>
      </c>
      <c r="Y343" s="99">
        <f t="shared" ref="Y343" si="713">IF($D343="","",X343/$I343)</f>
        <v>0</v>
      </c>
      <c r="Z343" s="98">
        <f t="shared" si="697"/>
        <v>0</v>
      </c>
      <c r="AA343" s="99">
        <f>IF($C343="","",'01. PLANILHA DE FISCALIZAÇÂO'!X343)</f>
        <v>0</v>
      </c>
      <c r="AB343" s="98">
        <f t="shared" si="685"/>
        <v>0</v>
      </c>
      <c r="AC343" s="99">
        <f t="shared" si="710"/>
        <v>0</v>
      </c>
      <c r="AD343" s="98">
        <f t="shared" si="698"/>
        <v>0</v>
      </c>
      <c r="AE343" s="99">
        <f>IF($C343="","",'01. PLANILHA DE FISCALIZAÇÂO'!AD343)</f>
        <v>0</v>
      </c>
      <c r="AF343" s="98">
        <f t="shared" si="660"/>
        <v>0</v>
      </c>
      <c r="AG343" s="99">
        <f t="shared" si="524"/>
        <v>0</v>
      </c>
      <c r="AH343" s="98">
        <f t="shared" si="699"/>
        <v>0</v>
      </c>
      <c r="AI343" s="99">
        <f>IF($C343="","",'01. PLANILHA DE FISCALIZAÇÂO'!AJ343)</f>
        <v>0</v>
      </c>
      <c r="AJ343" s="98">
        <f t="shared" si="686"/>
        <v>0</v>
      </c>
      <c r="AK343" s="99">
        <f t="shared" si="700"/>
        <v>0</v>
      </c>
      <c r="AL343" s="98">
        <f t="shared" si="701"/>
        <v>0</v>
      </c>
      <c r="AM343" s="99">
        <f>IF($C343="","",'01. PLANILHA DE FISCALIZAÇÂO'!AP343)</f>
        <v>0</v>
      </c>
      <c r="AN343" s="98">
        <f t="shared" si="687"/>
        <v>0</v>
      </c>
      <c r="AO343" s="99">
        <f t="shared" si="525"/>
        <v>0</v>
      </c>
      <c r="AP343" s="98">
        <f t="shared" si="702"/>
        <v>0</v>
      </c>
      <c r="AQ343" s="99">
        <f>IF($C343="","",'01. PLANILHA DE FISCALIZAÇÂO'!AV343)</f>
        <v>0</v>
      </c>
      <c r="AR343" s="98">
        <f t="shared" si="688"/>
        <v>0</v>
      </c>
      <c r="AS343" s="99">
        <f t="shared" si="703"/>
        <v>0</v>
      </c>
    </row>
    <row r="344" spans="1:45" ht="30" customHeight="1">
      <c r="A344" s="135" t="s">
        <v>3923</v>
      </c>
      <c r="B344" s="182" t="s">
        <v>5019</v>
      </c>
      <c r="C344" s="173" t="s">
        <v>4500</v>
      </c>
      <c r="D344" s="172" t="s">
        <v>4501</v>
      </c>
      <c r="E344" s="174" t="s">
        <v>3969</v>
      </c>
      <c r="F344" s="175">
        <v>1</v>
      </c>
      <c r="G344" s="175">
        <v>54.96</v>
      </c>
      <c r="H344" s="175">
        <v>66.92</v>
      </c>
      <c r="I344" s="176">
        <f t="shared" si="689"/>
        <v>54.96</v>
      </c>
      <c r="J344" s="210"/>
      <c r="K344" s="210"/>
      <c r="L344" s="210"/>
      <c r="M344" s="210"/>
      <c r="N344" s="210"/>
      <c r="O344" s="214">
        <f t="shared" si="690"/>
        <v>1</v>
      </c>
      <c r="P344" s="215">
        <f t="shared" si="691"/>
        <v>54.96</v>
      </c>
      <c r="Q344" s="215">
        <f t="shared" si="692"/>
        <v>66.92</v>
      </c>
      <c r="R344" s="98">
        <f t="shared" si="682"/>
        <v>0</v>
      </c>
      <c r="S344" s="99">
        <f>IF($C344="","",'01. PLANILHA DE FISCALIZAÇÂO'!L344)</f>
        <v>0</v>
      </c>
      <c r="T344" s="98">
        <f t="shared" si="693"/>
        <v>0</v>
      </c>
      <c r="U344" s="99">
        <f t="shared" si="694"/>
        <v>0</v>
      </c>
      <c r="V344" s="98">
        <f t="shared" si="695"/>
        <v>0</v>
      </c>
      <c r="W344" s="99">
        <f>IF($C344="","",'01. PLANILHA DE FISCALIZAÇÂO'!R344)</f>
        <v>0</v>
      </c>
      <c r="X344" s="98">
        <f t="shared" si="683"/>
        <v>0</v>
      </c>
      <c r="Y344" s="99">
        <f t="shared" ref="Y344" si="714">IF($D344="","",X344/$I344)</f>
        <v>0</v>
      </c>
      <c r="Z344" s="98">
        <f t="shared" si="697"/>
        <v>0</v>
      </c>
      <c r="AA344" s="99">
        <f>IF($C344="","",'01. PLANILHA DE FISCALIZAÇÂO'!X344)</f>
        <v>0</v>
      </c>
      <c r="AB344" s="98">
        <f t="shared" si="685"/>
        <v>0</v>
      </c>
      <c r="AC344" s="99">
        <f t="shared" si="710"/>
        <v>0</v>
      </c>
      <c r="AD344" s="98">
        <f t="shared" si="698"/>
        <v>0</v>
      </c>
      <c r="AE344" s="99">
        <f>IF($C344="","",'01. PLANILHA DE FISCALIZAÇÂO'!AD344)</f>
        <v>0</v>
      </c>
      <c r="AF344" s="98">
        <f t="shared" si="660"/>
        <v>0</v>
      </c>
      <c r="AG344" s="99">
        <f t="shared" ref="AG344:AG414" si="715">IF($D344="","",AF344/$I344)</f>
        <v>0</v>
      </c>
      <c r="AH344" s="98">
        <f t="shared" si="699"/>
        <v>0</v>
      </c>
      <c r="AI344" s="99">
        <f>IF($C344="","",'01. PLANILHA DE FISCALIZAÇÂO'!AJ344)</f>
        <v>0</v>
      </c>
      <c r="AJ344" s="98">
        <f t="shared" si="686"/>
        <v>0</v>
      </c>
      <c r="AK344" s="99">
        <f t="shared" si="700"/>
        <v>0</v>
      </c>
      <c r="AL344" s="98">
        <f t="shared" si="701"/>
        <v>0</v>
      </c>
      <c r="AM344" s="99">
        <f>IF($C344="","",'01. PLANILHA DE FISCALIZAÇÂO'!AP344)</f>
        <v>0</v>
      </c>
      <c r="AN344" s="98">
        <f t="shared" si="687"/>
        <v>0</v>
      </c>
      <c r="AO344" s="99">
        <f t="shared" ref="AO344:AO414" si="716">IF($D344="","",AN344/$I344)</f>
        <v>0</v>
      </c>
      <c r="AP344" s="98">
        <f t="shared" si="702"/>
        <v>0</v>
      </c>
      <c r="AQ344" s="99">
        <f>IF($C344="","",'01. PLANILHA DE FISCALIZAÇÂO'!AV344)</f>
        <v>0</v>
      </c>
      <c r="AR344" s="98">
        <f t="shared" si="688"/>
        <v>0</v>
      </c>
      <c r="AS344" s="99">
        <f t="shared" si="703"/>
        <v>0</v>
      </c>
    </row>
    <row r="345" spans="1:45" ht="30" customHeight="1">
      <c r="A345" s="135" t="s">
        <v>3923</v>
      </c>
      <c r="B345" s="182" t="s">
        <v>5020</v>
      </c>
      <c r="C345" s="173" t="s">
        <v>4502</v>
      </c>
      <c r="D345" s="172" t="s">
        <v>4503</v>
      </c>
      <c r="E345" s="174" t="s">
        <v>3969</v>
      </c>
      <c r="F345" s="175">
        <v>1</v>
      </c>
      <c r="G345" s="175">
        <v>73.52</v>
      </c>
      <c r="H345" s="175">
        <v>89.8</v>
      </c>
      <c r="I345" s="176">
        <f t="shared" si="689"/>
        <v>73.52</v>
      </c>
      <c r="J345" s="210"/>
      <c r="K345" s="210"/>
      <c r="L345" s="210"/>
      <c r="M345" s="210"/>
      <c r="N345" s="210"/>
      <c r="O345" s="214">
        <f t="shared" si="690"/>
        <v>1</v>
      </c>
      <c r="P345" s="215">
        <f t="shared" si="691"/>
        <v>73.52</v>
      </c>
      <c r="Q345" s="215">
        <f t="shared" si="692"/>
        <v>89.8</v>
      </c>
      <c r="R345" s="98">
        <f t="shared" si="682"/>
        <v>0</v>
      </c>
      <c r="S345" s="99">
        <f>IF($C345="","",'01. PLANILHA DE FISCALIZAÇÂO'!L345)</f>
        <v>0</v>
      </c>
      <c r="T345" s="98">
        <f t="shared" si="693"/>
        <v>0</v>
      </c>
      <c r="U345" s="99">
        <f t="shared" si="694"/>
        <v>0</v>
      </c>
      <c r="V345" s="98">
        <f t="shared" si="695"/>
        <v>0</v>
      </c>
      <c r="W345" s="99">
        <f>IF($C345="","",'01. PLANILHA DE FISCALIZAÇÂO'!R345)</f>
        <v>0</v>
      </c>
      <c r="X345" s="98">
        <f t="shared" si="683"/>
        <v>0</v>
      </c>
      <c r="Y345" s="99">
        <f t="shared" ref="Y345" si="717">IF($D345="","",X345/$I345)</f>
        <v>0</v>
      </c>
      <c r="Z345" s="98">
        <f t="shared" si="697"/>
        <v>0</v>
      </c>
      <c r="AA345" s="99">
        <f>IF($C345="","",'01. PLANILHA DE FISCALIZAÇÂO'!X345)</f>
        <v>0</v>
      </c>
      <c r="AB345" s="98">
        <f t="shared" si="685"/>
        <v>0</v>
      </c>
      <c r="AC345" s="99">
        <f t="shared" si="710"/>
        <v>0</v>
      </c>
      <c r="AD345" s="98">
        <f t="shared" si="698"/>
        <v>0</v>
      </c>
      <c r="AE345" s="99">
        <f>IF($C345="","",'01. PLANILHA DE FISCALIZAÇÂO'!AD345)</f>
        <v>0</v>
      </c>
      <c r="AF345" s="98">
        <f t="shared" si="660"/>
        <v>0</v>
      </c>
      <c r="AG345" s="99">
        <f t="shared" si="715"/>
        <v>0</v>
      </c>
      <c r="AH345" s="98">
        <f t="shared" si="699"/>
        <v>0</v>
      </c>
      <c r="AI345" s="99">
        <f>IF($C345="","",'01. PLANILHA DE FISCALIZAÇÂO'!AJ345)</f>
        <v>0</v>
      </c>
      <c r="AJ345" s="98">
        <f t="shared" si="686"/>
        <v>0</v>
      </c>
      <c r="AK345" s="99">
        <f t="shared" si="700"/>
        <v>0</v>
      </c>
      <c r="AL345" s="98">
        <f t="shared" si="701"/>
        <v>0</v>
      </c>
      <c r="AM345" s="99">
        <f>IF($C345="","",'01. PLANILHA DE FISCALIZAÇÂO'!AP345)</f>
        <v>0</v>
      </c>
      <c r="AN345" s="98">
        <f t="shared" si="687"/>
        <v>0</v>
      </c>
      <c r="AO345" s="99">
        <f t="shared" si="716"/>
        <v>0</v>
      </c>
      <c r="AP345" s="98">
        <f t="shared" si="702"/>
        <v>0</v>
      </c>
      <c r="AQ345" s="99">
        <f>IF($C345="","",'01. PLANILHA DE FISCALIZAÇÂO'!AV345)</f>
        <v>0</v>
      </c>
      <c r="AR345" s="98">
        <f t="shared" si="688"/>
        <v>0</v>
      </c>
      <c r="AS345" s="99">
        <f t="shared" si="703"/>
        <v>0</v>
      </c>
    </row>
    <row r="346" spans="1:45" ht="30" customHeight="1">
      <c r="A346" s="135" t="s">
        <v>3923</v>
      </c>
      <c r="B346" s="182" t="s">
        <v>5021</v>
      </c>
      <c r="C346" s="173" t="s">
        <v>4504</v>
      </c>
      <c r="D346" s="172" t="s">
        <v>4505</v>
      </c>
      <c r="E346" s="174" t="s">
        <v>3969</v>
      </c>
      <c r="F346" s="175">
        <v>5</v>
      </c>
      <c r="G346" s="175">
        <v>59.55</v>
      </c>
      <c r="H346" s="175">
        <v>70.650000000000006</v>
      </c>
      <c r="I346" s="176">
        <f t="shared" si="689"/>
        <v>297.75</v>
      </c>
      <c r="J346" s="210"/>
      <c r="K346" s="210"/>
      <c r="L346" s="210"/>
      <c r="M346" s="210"/>
      <c r="N346" s="210"/>
      <c r="O346" s="214">
        <f t="shared" si="690"/>
        <v>5</v>
      </c>
      <c r="P346" s="215">
        <f t="shared" si="691"/>
        <v>297.75</v>
      </c>
      <c r="Q346" s="215">
        <f t="shared" si="692"/>
        <v>353.25</v>
      </c>
      <c r="R346" s="98">
        <f t="shared" si="682"/>
        <v>0</v>
      </c>
      <c r="S346" s="99">
        <f>IF($C346="","",'01. PLANILHA DE FISCALIZAÇÂO'!L346)</f>
        <v>0</v>
      </c>
      <c r="T346" s="98">
        <f t="shared" si="693"/>
        <v>0</v>
      </c>
      <c r="U346" s="99">
        <f t="shared" si="694"/>
        <v>0</v>
      </c>
      <c r="V346" s="98">
        <f t="shared" si="695"/>
        <v>0</v>
      </c>
      <c r="W346" s="99">
        <f>IF($C346="","",'01. PLANILHA DE FISCALIZAÇÂO'!R346)</f>
        <v>0</v>
      </c>
      <c r="X346" s="98">
        <f t="shared" si="683"/>
        <v>0</v>
      </c>
      <c r="Y346" s="99">
        <f t="shared" ref="Y346" si="718">IF($D346="","",X346/$I346)</f>
        <v>0</v>
      </c>
      <c r="Z346" s="98">
        <f t="shared" si="697"/>
        <v>0</v>
      </c>
      <c r="AA346" s="99">
        <f>IF($C346="","",'01. PLANILHA DE FISCALIZAÇÂO'!X346)</f>
        <v>0</v>
      </c>
      <c r="AB346" s="98">
        <f t="shared" si="685"/>
        <v>0</v>
      </c>
      <c r="AC346" s="99">
        <f t="shared" si="710"/>
        <v>0</v>
      </c>
      <c r="AD346" s="98">
        <f t="shared" si="698"/>
        <v>0</v>
      </c>
      <c r="AE346" s="99">
        <f>IF($C346="","",'01. PLANILHA DE FISCALIZAÇÂO'!AD346)</f>
        <v>0</v>
      </c>
      <c r="AF346" s="98">
        <f t="shared" si="660"/>
        <v>0</v>
      </c>
      <c r="AG346" s="99">
        <f t="shared" si="715"/>
        <v>0</v>
      </c>
      <c r="AH346" s="98">
        <f t="shared" si="699"/>
        <v>0</v>
      </c>
      <c r="AI346" s="99">
        <f>IF($C346="","",'01. PLANILHA DE FISCALIZAÇÂO'!AJ346)</f>
        <v>0</v>
      </c>
      <c r="AJ346" s="98">
        <f t="shared" si="686"/>
        <v>0</v>
      </c>
      <c r="AK346" s="99">
        <f t="shared" ref="AK346:AK416" si="719">IF($D346="","",AJ346/$I346)</f>
        <v>0</v>
      </c>
      <c r="AL346" s="98">
        <f t="shared" si="701"/>
        <v>0</v>
      </c>
      <c r="AM346" s="99">
        <f>IF($C346="","",'01. PLANILHA DE FISCALIZAÇÂO'!AP346)</f>
        <v>0</v>
      </c>
      <c r="AN346" s="98">
        <f t="shared" si="687"/>
        <v>0</v>
      </c>
      <c r="AO346" s="99">
        <f t="shared" si="716"/>
        <v>0</v>
      </c>
      <c r="AP346" s="98">
        <f t="shared" si="702"/>
        <v>0</v>
      </c>
      <c r="AQ346" s="99">
        <f>IF($C346="","",'01. PLANILHA DE FISCALIZAÇÂO'!AV346)</f>
        <v>0</v>
      </c>
      <c r="AR346" s="98">
        <f t="shared" si="688"/>
        <v>0</v>
      </c>
      <c r="AS346" s="99">
        <f t="shared" si="703"/>
        <v>0</v>
      </c>
    </row>
    <row r="347" spans="1:45" ht="30" customHeight="1">
      <c r="A347" s="135" t="s">
        <v>3923</v>
      </c>
      <c r="B347" s="182" t="s">
        <v>5022</v>
      </c>
      <c r="C347" s="173" t="s">
        <v>4506</v>
      </c>
      <c r="D347" s="172" t="s">
        <v>4507</v>
      </c>
      <c r="E347" s="174" t="s">
        <v>3969</v>
      </c>
      <c r="F347" s="175">
        <v>17</v>
      </c>
      <c r="G347" s="175">
        <v>45.41</v>
      </c>
      <c r="H347" s="175">
        <v>55.07</v>
      </c>
      <c r="I347" s="176">
        <f t="shared" si="689"/>
        <v>771.97</v>
      </c>
      <c r="J347" s="210"/>
      <c r="K347" s="210"/>
      <c r="L347" s="210"/>
      <c r="M347" s="210"/>
      <c r="N347" s="210"/>
      <c r="O347" s="214">
        <f t="shared" si="690"/>
        <v>17</v>
      </c>
      <c r="P347" s="215">
        <f t="shared" si="691"/>
        <v>771.97</v>
      </c>
      <c r="Q347" s="215">
        <f t="shared" si="692"/>
        <v>936.19</v>
      </c>
      <c r="R347" s="98">
        <f t="shared" si="682"/>
        <v>0</v>
      </c>
      <c r="S347" s="99">
        <f>IF($C347="","",'01. PLANILHA DE FISCALIZAÇÂO'!L347)</f>
        <v>0</v>
      </c>
      <c r="T347" s="98">
        <f t="shared" si="693"/>
        <v>0</v>
      </c>
      <c r="U347" s="99">
        <f t="shared" si="694"/>
        <v>0</v>
      </c>
      <c r="V347" s="98">
        <f t="shared" si="695"/>
        <v>0</v>
      </c>
      <c r="W347" s="99">
        <f>IF($C347="","",'01. PLANILHA DE FISCALIZAÇÂO'!R347)</f>
        <v>0</v>
      </c>
      <c r="X347" s="98">
        <f t="shared" si="683"/>
        <v>0</v>
      </c>
      <c r="Y347" s="99">
        <f t="shared" ref="Y347" si="720">IF($D347="","",X347/$I347)</f>
        <v>0</v>
      </c>
      <c r="Z347" s="98">
        <f t="shared" si="697"/>
        <v>0</v>
      </c>
      <c r="AA347" s="99">
        <f>IF($C347="","",'01. PLANILHA DE FISCALIZAÇÂO'!X347)</f>
        <v>0</v>
      </c>
      <c r="AB347" s="98">
        <f t="shared" si="685"/>
        <v>0</v>
      </c>
      <c r="AC347" s="99">
        <f t="shared" si="710"/>
        <v>0</v>
      </c>
      <c r="AD347" s="98">
        <f t="shared" si="698"/>
        <v>0</v>
      </c>
      <c r="AE347" s="99">
        <f>IF($C347="","",'01. PLANILHA DE FISCALIZAÇÂO'!AD347)</f>
        <v>0</v>
      </c>
      <c r="AF347" s="98">
        <f t="shared" si="660"/>
        <v>0</v>
      </c>
      <c r="AG347" s="99">
        <f t="shared" si="715"/>
        <v>0</v>
      </c>
      <c r="AH347" s="98">
        <f t="shared" si="699"/>
        <v>0</v>
      </c>
      <c r="AI347" s="99">
        <f>IF($C347="","",'01. PLANILHA DE FISCALIZAÇÂO'!AJ347)</f>
        <v>0</v>
      </c>
      <c r="AJ347" s="98">
        <f t="shared" si="686"/>
        <v>0</v>
      </c>
      <c r="AK347" s="99">
        <f t="shared" si="719"/>
        <v>0</v>
      </c>
      <c r="AL347" s="98">
        <f t="shared" si="701"/>
        <v>0</v>
      </c>
      <c r="AM347" s="99">
        <f>IF($C347="","",'01. PLANILHA DE FISCALIZAÇÂO'!AP347)</f>
        <v>0</v>
      </c>
      <c r="AN347" s="98">
        <f t="shared" si="687"/>
        <v>0</v>
      </c>
      <c r="AO347" s="99">
        <f t="shared" si="716"/>
        <v>0</v>
      </c>
      <c r="AP347" s="98">
        <f t="shared" si="702"/>
        <v>0</v>
      </c>
      <c r="AQ347" s="99">
        <f>IF($C347="","",'01. PLANILHA DE FISCALIZAÇÂO'!AV347)</f>
        <v>0</v>
      </c>
      <c r="AR347" s="98">
        <f t="shared" si="688"/>
        <v>0</v>
      </c>
      <c r="AS347" s="99">
        <f t="shared" si="703"/>
        <v>0</v>
      </c>
    </row>
    <row r="348" spans="1:45" ht="30" customHeight="1">
      <c r="A348" s="135" t="s">
        <v>3923</v>
      </c>
      <c r="B348" s="182" t="s">
        <v>5023</v>
      </c>
      <c r="C348" s="173" t="s">
        <v>4508</v>
      </c>
      <c r="D348" s="172" t="s">
        <v>4509</v>
      </c>
      <c r="E348" s="174" t="s">
        <v>3969</v>
      </c>
      <c r="F348" s="175">
        <v>13</v>
      </c>
      <c r="G348" s="175">
        <v>39.92</v>
      </c>
      <c r="H348" s="175">
        <v>49.05</v>
      </c>
      <c r="I348" s="176">
        <f t="shared" si="689"/>
        <v>518.96</v>
      </c>
      <c r="J348" s="210"/>
      <c r="K348" s="210"/>
      <c r="L348" s="210"/>
      <c r="M348" s="210"/>
      <c r="N348" s="210"/>
      <c r="O348" s="214">
        <f t="shared" si="690"/>
        <v>13</v>
      </c>
      <c r="P348" s="215">
        <f t="shared" si="691"/>
        <v>518.96</v>
      </c>
      <c r="Q348" s="215">
        <f t="shared" si="692"/>
        <v>637.65</v>
      </c>
      <c r="R348" s="98">
        <f t="shared" si="682"/>
        <v>0</v>
      </c>
      <c r="S348" s="99">
        <f>IF($C348="","",'01. PLANILHA DE FISCALIZAÇÂO'!L348)</f>
        <v>0</v>
      </c>
      <c r="T348" s="98">
        <f t="shared" si="693"/>
        <v>0</v>
      </c>
      <c r="U348" s="99">
        <f t="shared" si="694"/>
        <v>0</v>
      </c>
      <c r="V348" s="98">
        <f t="shared" si="695"/>
        <v>0</v>
      </c>
      <c r="W348" s="99">
        <f>IF($C348="","",'01. PLANILHA DE FISCALIZAÇÂO'!R348)</f>
        <v>0</v>
      </c>
      <c r="X348" s="98">
        <f t="shared" si="683"/>
        <v>0</v>
      </c>
      <c r="Y348" s="99">
        <f t="shared" ref="Y348" si="721">IF($D348="","",X348/$I348)</f>
        <v>0</v>
      </c>
      <c r="Z348" s="98">
        <f t="shared" si="697"/>
        <v>0</v>
      </c>
      <c r="AA348" s="99">
        <f>IF($C348="","",'01. PLANILHA DE FISCALIZAÇÂO'!X348)</f>
        <v>0</v>
      </c>
      <c r="AB348" s="98">
        <f t="shared" si="685"/>
        <v>0</v>
      </c>
      <c r="AC348" s="99">
        <f t="shared" si="710"/>
        <v>0</v>
      </c>
      <c r="AD348" s="98">
        <f t="shared" si="698"/>
        <v>0</v>
      </c>
      <c r="AE348" s="99">
        <f>IF($C348="","",'01. PLANILHA DE FISCALIZAÇÂO'!AD348)</f>
        <v>0</v>
      </c>
      <c r="AF348" s="98">
        <f t="shared" si="660"/>
        <v>0</v>
      </c>
      <c r="AG348" s="99">
        <f t="shared" si="715"/>
        <v>0</v>
      </c>
      <c r="AH348" s="98">
        <f t="shared" si="699"/>
        <v>0</v>
      </c>
      <c r="AI348" s="99">
        <f>IF($C348="","",'01. PLANILHA DE FISCALIZAÇÂO'!AJ348)</f>
        <v>0</v>
      </c>
      <c r="AJ348" s="98">
        <f t="shared" si="686"/>
        <v>0</v>
      </c>
      <c r="AK348" s="99">
        <f t="shared" si="719"/>
        <v>0</v>
      </c>
      <c r="AL348" s="98">
        <f t="shared" si="701"/>
        <v>0</v>
      </c>
      <c r="AM348" s="99">
        <f>IF($C348="","",'01. PLANILHA DE FISCALIZAÇÂO'!AP348)</f>
        <v>0</v>
      </c>
      <c r="AN348" s="98">
        <f t="shared" si="687"/>
        <v>0</v>
      </c>
      <c r="AO348" s="99">
        <f t="shared" si="716"/>
        <v>0</v>
      </c>
      <c r="AP348" s="98">
        <f t="shared" si="702"/>
        <v>0</v>
      </c>
      <c r="AQ348" s="99">
        <f>IF($C348="","",'01. PLANILHA DE FISCALIZAÇÂO'!AV348)</f>
        <v>0</v>
      </c>
      <c r="AR348" s="98">
        <f t="shared" si="688"/>
        <v>0</v>
      </c>
      <c r="AS348" s="99">
        <f t="shared" si="703"/>
        <v>0</v>
      </c>
    </row>
    <row r="349" spans="1:45" ht="30" customHeight="1">
      <c r="A349" s="135" t="s">
        <v>3923</v>
      </c>
      <c r="B349" s="182" t="s">
        <v>5024</v>
      </c>
      <c r="C349" s="173" t="s">
        <v>4510</v>
      </c>
      <c r="D349" s="172" t="s">
        <v>4511</v>
      </c>
      <c r="E349" s="174" t="s">
        <v>3969</v>
      </c>
      <c r="F349" s="175">
        <v>8</v>
      </c>
      <c r="G349" s="175">
        <v>61.94</v>
      </c>
      <c r="H349" s="175">
        <v>74.94</v>
      </c>
      <c r="I349" s="176">
        <f t="shared" si="689"/>
        <v>495.52</v>
      </c>
      <c r="J349" s="210"/>
      <c r="K349" s="210"/>
      <c r="L349" s="210"/>
      <c r="M349" s="210"/>
      <c r="N349" s="210"/>
      <c r="O349" s="214">
        <f t="shared" si="690"/>
        <v>8</v>
      </c>
      <c r="P349" s="215">
        <f t="shared" si="691"/>
        <v>495.52</v>
      </c>
      <c r="Q349" s="215">
        <f t="shared" si="692"/>
        <v>599.52</v>
      </c>
      <c r="R349" s="98">
        <f t="shared" si="682"/>
        <v>0</v>
      </c>
      <c r="S349" s="99">
        <f>IF($C349="","",'01. PLANILHA DE FISCALIZAÇÂO'!L349)</f>
        <v>0</v>
      </c>
      <c r="T349" s="98">
        <f t="shared" si="693"/>
        <v>0</v>
      </c>
      <c r="U349" s="99">
        <f t="shared" si="694"/>
        <v>0</v>
      </c>
      <c r="V349" s="98">
        <f t="shared" si="695"/>
        <v>0</v>
      </c>
      <c r="W349" s="99">
        <f>IF($C349="","",'01. PLANILHA DE FISCALIZAÇÂO'!R349)</f>
        <v>0</v>
      </c>
      <c r="X349" s="98">
        <f t="shared" si="683"/>
        <v>0</v>
      </c>
      <c r="Y349" s="99">
        <f t="shared" ref="Y349" si="722">IF($D349="","",X349/$I349)</f>
        <v>0</v>
      </c>
      <c r="Z349" s="98">
        <f t="shared" si="697"/>
        <v>0</v>
      </c>
      <c r="AA349" s="99">
        <f>IF($C349="","",'01. PLANILHA DE FISCALIZAÇÂO'!X349)</f>
        <v>0</v>
      </c>
      <c r="AB349" s="98">
        <f t="shared" si="685"/>
        <v>0</v>
      </c>
      <c r="AC349" s="99">
        <f t="shared" si="710"/>
        <v>0</v>
      </c>
      <c r="AD349" s="98">
        <f t="shared" si="698"/>
        <v>0</v>
      </c>
      <c r="AE349" s="99">
        <f>IF($C349="","",'01. PLANILHA DE FISCALIZAÇÂO'!AD349)</f>
        <v>0</v>
      </c>
      <c r="AF349" s="98">
        <f t="shared" si="660"/>
        <v>0</v>
      </c>
      <c r="AG349" s="99">
        <f t="shared" si="715"/>
        <v>0</v>
      </c>
      <c r="AH349" s="98">
        <f t="shared" si="699"/>
        <v>0</v>
      </c>
      <c r="AI349" s="99">
        <f>IF($C349="","",'01. PLANILHA DE FISCALIZAÇÂO'!AJ349)</f>
        <v>0</v>
      </c>
      <c r="AJ349" s="98">
        <f t="shared" si="686"/>
        <v>0</v>
      </c>
      <c r="AK349" s="99">
        <f t="shared" si="719"/>
        <v>0</v>
      </c>
      <c r="AL349" s="98">
        <f t="shared" si="701"/>
        <v>0</v>
      </c>
      <c r="AM349" s="99">
        <f>IF($C349="","",'01. PLANILHA DE FISCALIZAÇÂO'!AP349)</f>
        <v>0</v>
      </c>
      <c r="AN349" s="98">
        <f t="shared" si="687"/>
        <v>0</v>
      </c>
      <c r="AO349" s="99">
        <f t="shared" si="716"/>
        <v>0</v>
      </c>
      <c r="AP349" s="98">
        <f t="shared" si="702"/>
        <v>0</v>
      </c>
      <c r="AQ349" s="99">
        <f>IF($C349="","",'01. PLANILHA DE FISCALIZAÇÂO'!AV349)</f>
        <v>0</v>
      </c>
      <c r="AR349" s="98">
        <f t="shared" si="688"/>
        <v>0</v>
      </c>
      <c r="AS349" s="99">
        <f t="shared" si="703"/>
        <v>0</v>
      </c>
    </row>
    <row r="350" spans="1:45" ht="30" customHeight="1">
      <c r="A350" s="135" t="s">
        <v>3923</v>
      </c>
      <c r="B350" s="182" t="s">
        <v>5025</v>
      </c>
      <c r="C350" s="173" t="s">
        <v>4175</v>
      </c>
      <c r="D350" s="172" t="s">
        <v>4176</v>
      </c>
      <c r="E350" s="174" t="s">
        <v>3947</v>
      </c>
      <c r="F350" s="175">
        <v>0.37</v>
      </c>
      <c r="G350" s="175">
        <v>97.37</v>
      </c>
      <c r="H350" s="175">
        <v>111.63</v>
      </c>
      <c r="I350" s="176">
        <f t="shared" si="689"/>
        <v>36.020000000000003</v>
      </c>
      <c r="J350" s="210"/>
      <c r="K350" s="210"/>
      <c r="L350" s="210"/>
      <c r="M350" s="210"/>
      <c r="N350" s="210"/>
      <c r="O350" s="214">
        <f t="shared" si="690"/>
        <v>0.37</v>
      </c>
      <c r="P350" s="215">
        <f t="shared" si="691"/>
        <v>36.020000000000003</v>
      </c>
      <c r="Q350" s="215">
        <f t="shared" si="692"/>
        <v>41.3</v>
      </c>
      <c r="R350" s="98">
        <f t="shared" si="682"/>
        <v>0</v>
      </c>
      <c r="S350" s="99">
        <f>IF($C350="","",'01. PLANILHA DE FISCALIZAÇÂO'!L350)</f>
        <v>0</v>
      </c>
      <c r="T350" s="98">
        <f t="shared" si="693"/>
        <v>0</v>
      </c>
      <c r="U350" s="99">
        <f t="shared" si="694"/>
        <v>0</v>
      </c>
      <c r="V350" s="98">
        <f t="shared" si="695"/>
        <v>0</v>
      </c>
      <c r="W350" s="99">
        <f>IF($C350="","",'01. PLANILHA DE FISCALIZAÇÂO'!R350)</f>
        <v>0</v>
      </c>
      <c r="X350" s="98">
        <f t="shared" si="683"/>
        <v>0</v>
      </c>
      <c r="Y350" s="99">
        <f t="shared" ref="Y350" si="723">IF($D350="","",X350/$I350)</f>
        <v>0</v>
      </c>
      <c r="Z350" s="98">
        <f t="shared" si="697"/>
        <v>0</v>
      </c>
      <c r="AA350" s="99">
        <f>IF($C350="","",'01. PLANILHA DE FISCALIZAÇÂO'!X350)</f>
        <v>0</v>
      </c>
      <c r="AB350" s="98">
        <f t="shared" si="685"/>
        <v>0</v>
      </c>
      <c r="AC350" s="99">
        <f t="shared" si="710"/>
        <v>0</v>
      </c>
      <c r="AD350" s="98">
        <f t="shared" si="698"/>
        <v>0</v>
      </c>
      <c r="AE350" s="99">
        <f>IF($C350="","",'01. PLANILHA DE FISCALIZAÇÂO'!AD350)</f>
        <v>0</v>
      </c>
      <c r="AF350" s="98">
        <f t="shared" si="660"/>
        <v>0</v>
      </c>
      <c r="AG350" s="99">
        <f t="shared" si="715"/>
        <v>0</v>
      </c>
      <c r="AH350" s="98">
        <f t="shared" si="699"/>
        <v>0</v>
      </c>
      <c r="AI350" s="99">
        <f>IF($C350="","",'01. PLANILHA DE FISCALIZAÇÂO'!AJ350)</f>
        <v>0</v>
      </c>
      <c r="AJ350" s="98">
        <f t="shared" si="686"/>
        <v>0</v>
      </c>
      <c r="AK350" s="99">
        <f t="shared" si="719"/>
        <v>0</v>
      </c>
      <c r="AL350" s="98">
        <f t="shared" si="701"/>
        <v>0</v>
      </c>
      <c r="AM350" s="99">
        <f>IF($C350="","",'01. PLANILHA DE FISCALIZAÇÂO'!AP350)</f>
        <v>0</v>
      </c>
      <c r="AN350" s="98">
        <f t="shared" si="687"/>
        <v>0</v>
      </c>
      <c r="AO350" s="99">
        <f t="shared" si="716"/>
        <v>0</v>
      </c>
      <c r="AP350" s="98">
        <f t="shared" si="702"/>
        <v>0</v>
      </c>
      <c r="AQ350" s="99">
        <f>IF($C350="","",'01. PLANILHA DE FISCALIZAÇÂO'!AV350)</f>
        <v>0</v>
      </c>
      <c r="AR350" s="98">
        <f t="shared" si="688"/>
        <v>0</v>
      </c>
      <c r="AS350" s="99">
        <f t="shared" si="703"/>
        <v>0</v>
      </c>
    </row>
    <row r="351" spans="1:45" ht="30" customHeight="1">
      <c r="A351" s="135" t="s">
        <v>3923</v>
      </c>
      <c r="B351" s="182" t="s">
        <v>5026</v>
      </c>
      <c r="C351" s="173" t="s">
        <v>3995</v>
      </c>
      <c r="D351" s="172" t="s">
        <v>3996</v>
      </c>
      <c r="E351" s="174" t="s">
        <v>3947</v>
      </c>
      <c r="F351" s="175">
        <v>0.37</v>
      </c>
      <c r="G351" s="175">
        <v>30.9</v>
      </c>
      <c r="H351" s="175">
        <v>35.65</v>
      </c>
      <c r="I351" s="176">
        <f t="shared" si="689"/>
        <v>11.43</v>
      </c>
      <c r="J351" s="210"/>
      <c r="K351" s="210"/>
      <c r="L351" s="210"/>
      <c r="M351" s="210"/>
      <c r="N351" s="210"/>
      <c r="O351" s="214">
        <f t="shared" si="690"/>
        <v>0.37</v>
      </c>
      <c r="P351" s="215">
        <f t="shared" si="691"/>
        <v>11.43</v>
      </c>
      <c r="Q351" s="215">
        <f t="shared" si="692"/>
        <v>13.19</v>
      </c>
      <c r="R351" s="98">
        <f t="shared" si="682"/>
        <v>0</v>
      </c>
      <c r="S351" s="99">
        <f>IF($C351="","",'01. PLANILHA DE FISCALIZAÇÂO'!L351)</f>
        <v>0</v>
      </c>
      <c r="T351" s="98">
        <f t="shared" si="693"/>
        <v>0</v>
      </c>
      <c r="U351" s="99">
        <f t="shared" si="694"/>
        <v>0</v>
      </c>
      <c r="V351" s="98">
        <f t="shared" si="695"/>
        <v>0</v>
      </c>
      <c r="W351" s="99">
        <f>IF($C351="","",'01. PLANILHA DE FISCALIZAÇÂO'!R351)</f>
        <v>0</v>
      </c>
      <c r="X351" s="98">
        <f t="shared" si="683"/>
        <v>0</v>
      </c>
      <c r="Y351" s="99">
        <f t="shared" ref="Y351" si="724">IF($D351="","",X351/$I351)</f>
        <v>0</v>
      </c>
      <c r="Z351" s="98">
        <f t="shared" si="697"/>
        <v>0</v>
      </c>
      <c r="AA351" s="99">
        <f>IF($C351="","",'01. PLANILHA DE FISCALIZAÇÂO'!X351)</f>
        <v>0</v>
      </c>
      <c r="AB351" s="98">
        <f t="shared" si="685"/>
        <v>0</v>
      </c>
      <c r="AC351" s="99">
        <f t="shared" si="710"/>
        <v>0</v>
      </c>
      <c r="AD351" s="98">
        <f t="shared" si="698"/>
        <v>0</v>
      </c>
      <c r="AE351" s="99">
        <f>IF($C351="","",'01. PLANILHA DE FISCALIZAÇÂO'!AD351)</f>
        <v>0</v>
      </c>
      <c r="AF351" s="98">
        <f t="shared" si="660"/>
        <v>0</v>
      </c>
      <c r="AG351" s="99">
        <f t="shared" si="715"/>
        <v>0</v>
      </c>
      <c r="AH351" s="98">
        <f t="shared" si="699"/>
        <v>0</v>
      </c>
      <c r="AI351" s="99">
        <f>IF($C351="","",'01. PLANILHA DE FISCALIZAÇÂO'!AJ351)</f>
        <v>0</v>
      </c>
      <c r="AJ351" s="98">
        <f t="shared" si="686"/>
        <v>0</v>
      </c>
      <c r="AK351" s="99">
        <f t="shared" si="719"/>
        <v>0</v>
      </c>
      <c r="AL351" s="98">
        <f t="shared" si="701"/>
        <v>0</v>
      </c>
      <c r="AM351" s="99">
        <f>IF($C351="","",'01. PLANILHA DE FISCALIZAÇÂO'!AP351)</f>
        <v>0</v>
      </c>
      <c r="AN351" s="98">
        <f t="shared" si="687"/>
        <v>0</v>
      </c>
      <c r="AO351" s="99">
        <f t="shared" si="716"/>
        <v>0</v>
      </c>
      <c r="AP351" s="98">
        <f t="shared" si="702"/>
        <v>0</v>
      </c>
      <c r="AQ351" s="99">
        <f>IF($C351="","",'01. PLANILHA DE FISCALIZAÇÂO'!AV351)</f>
        <v>0</v>
      </c>
      <c r="AR351" s="98">
        <f t="shared" si="688"/>
        <v>0</v>
      </c>
      <c r="AS351" s="99">
        <f t="shared" si="703"/>
        <v>0</v>
      </c>
    </row>
    <row r="352" spans="1:45" ht="30" customHeight="1">
      <c r="A352" s="135" t="s">
        <v>3923</v>
      </c>
      <c r="B352" s="182" t="s">
        <v>5027</v>
      </c>
      <c r="C352" s="173" t="s">
        <v>4512</v>
      </c>
      <c r="D352" s="172" t="s">
        <v>4513</v>
      </c>
      <c r="E352" s="174" t="s">
        <v>3969</v>
      </c>
      <c r="F352" s="175">
        <v>15</v>
      </c>
      <c r="G352" s="175">
        <v>0.86</v>
      </c>
      <c r="H352" s="175">
        <v>0.97</v>
      </c>
      <c r="I352" s="176">
        <f t="shared" si="689"/>
        <v>12.9</v>
      </c>
      <c r="J352" s="210"/>
      <c r="K352" s="210"/>
      <c r="L352" s="210"/>
      <c r="M352" s="210"/>
      <c r="N352" s="210"/>
      <c r="O352" s="214">
        <f t="shared" si="690"/>
        <v>15</v>
      </c>
      <c r="P352" s="215">
        <f t="shared" si="691"/>
        <v>12.9</v>
      </c>
      <c r="Q352" s="215">
        <f t="shared" si="692"/>
        <v>14.55</v>
      </c>
      <c r="R352" s="98">
        <f t="shared" si="682"/>
        <v>0</v>
      </c>
      <c r="S352" s="99">
        <f>IF($C352="","",'01. PLANILHA DE FISCALIZAÇÂO'!L352)</f>
        <v>0</v>
      </c>
      <c r="T352" s="98">
        <f t="shared" si="693"/>
        <v>0</v>
      </c>
      <c r="U352" s="99">
        <f t="shared" si="694"/>
        <v>0</v>
      </c>
      <c r="V352" s="98">
        <f t="shared" si="695"/>
        <v>11.610000000000001</v>
      </c>
      <c r="W352" s="99">
        <f>IF($C352="","",'01. PLANILHA DE FISCALIZAÇÂO'!R352)</f>
        <v>0.9</v>
      </c>
      <c r="X352" s="98">
        <f t="shared" si="683"/>
        <v>11.610000000000001</v>
      </c>
      <c r="Y352" s="99">
        <f t="shared" ref="Y352" si="725">IF($D352="","",X352/$I352)</f>
        <v>0.9</v>
      </c>
      <c r="Z352" s="98">
        <f t="shared" si="697"/>
        <v>0</v>
      </c>
      <c r="AA352" s="99">
        <f>IF($C352="","",'01. PLANILHA DE FISCALIZAÇÂO'!X352)</f>
        <v>0</v>
      </c>
      <c r="AB352" s="98">
        <f t="shared" si="685"/>
        <v>11.610000000000001</v>
      </c>
      <c r="AC352" s="99">
        <f t="shared" si="710"/>
        <v>0.9</v>
      </c>
      <c r="AD352" s="98">
        <f t="shared" si="698"/>
        <v>0</v>
      </c>
      <c r="AE352" s="99">
        <f>IF($C352="","",'01. PLANILHA DE FISCALIZAÇÂO'!AD352)</f>
        <v>0</v>
      </c>
      <c r="AF352" s="98">
        <f t="shared" si="660"/>
        <v>11.610000000000001</v>
      </c>
      <c r="AG352" s="99">
        <f t="shared" si="715"/>
        <v>0.9</v>
      </c>
      <c r="AH352" s="98">
        <f t="shared" si="699"/>
        <v>0</v>
      </c>
      <c r="AI352" s="99">
        <f>IF($C352="","",'01. PLANILHA DE FISCALIZAÇÂO'!AJ352)</f>
        <v>0</v>
      </c>
      <c r="AJ352" s="98">
        <f t="shared" si="686"/>
        <v>11.610000000000001</v>
      </c>
      <c r="AK352" s="99">
        <f t="shared" si="719"/>
        <v>0.9</v>
      </c>
      <c r="AL352" s="98">
        <f t="shared" si="701"/>
        <v>0</v>
      </c>
      <c r="AM352" s="99">
        <f>IF($C352="","",'01. PLANILHA DE FISCALIZAÇÂO'!AP352)</f>
        <v>0</v>
      </c>
      <c r="AN352" s="98">
        <f t="shared" si="687"/>
        <v>11.610000000000001</v>
      </c>
      <c r="AO352" s="99">
        <f t="shared" si="716"/>
        <v>0.9</v>
      </c>
      <c r="AP352" s="98">
        <f t="shared" si="702"/>
        <v>0</v>
      </c>
      <c r="AQ352" s="99">
        <f>IF($C352="","",'01. PLANILHA DE FISCALIZAÇÂO'!AV352)</f>
        <v>0</v>
      </c>
      <c r="AR352" s="98">
        <f t="shared" si="688"/>
        <v>11.610000000000001</v>
      </c>
      <c r="AS352" s="99">
        <f t="shared" si="703"/>
        <v>0.9</v>
      </c>
    </row>
    <row r="353" spans="1:45" ht="30" customHeight="1">
      <c r="A353" s="135" t="s">
        <v>3923</v>
      </c>
      <c r="B353" s="182" t="s">
        <v>5028</v>
      </c>
      <c r="C353" s="173" t="s">
        <v>4514</v>
      </c>
      <c r="D353" s="172" t="s">
        <v>4515</v>
      </c>
      <c r="E353" s="174" t="s">
        <v>3937</v>
      </c>
      <c r="F353" s="175">
        <v>361.26</v>
      </c>
      <c r="G353" s="175">
        <v>0.7</v>
      </c>
      <c r="H353" s="175">
        <v>0.79</v>
      </c>
      <c r="I353" s="176">
        <f t="shared" si="689"/>
        <v>252.88</v>
      </c>
      <c r="J353" s="210"/>
      <c r="K353" s="210"/>
      <c r="L353" s="210"/>
      <c r="M353" s="210"/>
      <c r="N353" s="210"/>
      <c r="O353" s="214">
        <f t="shared" si="690"/>
        <v>361.26</v>
      </c>
      <c r="P353" s="215">
        <f t="shared" si="691"/>
        <v>252.88</v>
      </c>
      <c r="Q353" s="215">
        <f t="shared" si="692"/>
        <v>285.39</v>
      </c>
      <c r="R353" s="98">
        <f t="shared" si="682"/>
        <v>0</v>
      </c>
      <c r="S353" s="99">
        <f>IF($C353="","",'01. PLANILHA DE FISCALIZAÇÂO'!L353)</f>
        <v>0</v>
      </c>
      <c r="T353" s="98">
        <f t="shared" si="693"/>
        <v>0</v>
      </c>
      <c r="U353" s="99">
        <f t="shared" si="694"/>
        <v>0</v>
      </c>
      <c r="V353" s="98">
        <f t="shared" si="695"/>
        <v>227.59200000000001</v>
      </c>
      <c r="W353" s="99">
        <f>IF($C353="","",'01. PLANILHA DE FISCALIZAÇÂO'!R353)</f>
        <v>0.9</v>
      </c>
      <c r="X353" s="98">
        <f t="shared" si="683"/>
        <v>227.59200000000001</v>
      </c>
      <c r="Y353" s="99">
        <f t="shared" ref="Y353" si="726">IF($D353="","",X353/$I353)</f>
        <v>0.9</v>
      </c>
      <c r="Z353" s="98">
        <f t="shared" si="697"/>
        <v>0</v>
      </c>
      <c r="AA353" s="99">
        <f>IF($C353="","",'01. PLANILHA DE FISCALIZAÇÂO'!X353)</f>
        <v>0</v>
      </c>
      <c r="AB353" s="98">
        <f t="shared" si="685"/>
        <v>227.59200000000001</v>
      </c>
      <c r="AC353" s="99">
        <f t="shared" si="710"/>
        <v>0.9</v>
      </c>
      <c r="AD353" s="98">
        <f t="shared" si="698"/>
        <v>0</v>
      </c>
      <c r="AE353" s="99">
        <f>IF($C353="","",'01. PLANILHA DE FISCALIZAÇÂO'!AD353)</f>
        <v>0</v>
      </c>
      <c r="AF353" s="98">
        <f t="shared" si="660"/>
        <v>227.59200000000001</v>
      </c>
      <c r="AG353" s="99">
        <f t="shared" si="715"/>
        <v>0.9</v>
      </c>
      <c r="AH353" s="98">
        <f t="shared" si="699"/>
        <v>0</v>
      </c>
      <c r="AI353" s="99">
        <f>IF($C353="","",'01. PLANILHA DE FISCALIZAÇÂO'!AJ353)</f>
        <v>0</v>
      </c>
      <c r="AJ353" s="98">
        <f t="shared" si="686"/>
        <v>227.59200000000001</v>
      </c>
      <c r="AK353" s="99">
        <f t="shared" si="719"/>
        <v>0.9</v>
      </c>
      <c r="AL353" s="98">
        <f t="shared" si="701"/>
        <v>0</v>
      </c>
      <c r="AM353" s="99">
        <f>IF($C353="","",'01. PLANILHA DE FISCALIZAÇÂO'!AP353)</f>
        <v>0</v>
      </c>
      <c r="AN353" s="98">
        <f t="shared" si="687"/>
        <v>227.59200000000001</v>
      </c>
      <c r="AO353" s="99">
        <f t="shared" si="716"/>
        <v>0.9</v>
      </c>
      <c r="AP353" s="98">
        <f t="shared" si="702"/>
        <v>0</v>
      </c>
      <c r="AQ353" s="99">
        <f>IF($C353="","",'01. PLANILHA DE FISCALIZAÇÂO'!AV353)</f>
        <v>0</v>
      </c>
      <c r="AR353" s="98">
        <f t="shared" si="688"/>
        <v>227.59200000000001</v>
      </c>
      <c r="AS353" s="99">
        <f t="shared" si="703"/>
        <v>0.9</v>
      </c>
    </row>
    <row r="354" spans="1:45" ht="30" customHeight="1">
      <c r="A354" s="135" t="s">
        <v>3923</v>
      </c>
      <c r="B354" s="182" t="s">
        <v>5029</v>
      </c>
      <c r="C354" s="173" t="s">
        <v>4516</v>
      </c>
      <c r="D354" s="172" t="s">
        <v>4517</v>
      </c>
      <c r="E354" s="174" t="s">
        <v>3969</v>
      </c>
      <c r="F354" s="175">
        <v>18</v>
      </c>
      <c r="G354" s="175">
        <v>2.35</v>
      </c>
      <c r="H354" s="175">
        <v>2.63</v>
      </c>
      <c r="I354" s="176">
        <f t="shared" si="689"/>
        <v>42.3</v>
      </c>
      <c r="J354" s="210"/>
      <c r="K354" s="210"/>
      <c r="L354" s="210"/>
      <c r="M354" s="210"/>
      <c r="N354" s="210"/>
      <c r="O354" s="214">
        <f t="shared" si="690"/>
        <v>18</v>
      </c>
      <c r="P354" s="215">
        <f t="shared" si="691"/>
        <v>42.3</v>
      </c>
      <c r="Q354" s="215">
        <f t="shared" si="692"/>
        <v>47.34</v>
      </c>
      <c r="R354" s="98">
        <f t="shared" si="682"/>
        <v>0</v>
      </c>
      <c r="S354" s="99">
        <f>IF($C354="","",'01. PLANILHA DE FISCALIZAÇÂO'!L354)</f>
        <v>0</v>
      </c>
      <c r="T354" s="98">
        <f t="shared" si="693"/>
        <v>0</v>
      </c>
      <c r="U354" s="99">
        <f t="shared" si="694"/>
        <v>0</v>
      </c>
      <c r="V354" s="98">
        <f t="shared" si="695"/>
        <v>38.069999999999993</v>
      </c>
      <c r="W354" s="99">
        <f>IF($C354="","",'01. PLANILHA DE FISCALIZAÇÂO'!R354)</f>
        <v>0.89999999999999991</v>
      </c>
      <c r="X354" s="98">
        <f t="shared" si="683"/>
        <v>38.069999999999993</v>
      </c>
      <c r="Y354" s="99">
        <f t="shared" ref="Y354" si="727">IF($D354="","",X354/$I354)</f>
        <v>0.89999999999999991</v>
      </c>
      <c r="Z354" s="98">
        <f t="shared" si="697"/>
        <v>0</v>
      </c>
      <c r="AA354" s="99">
        <f>IF($C354="","",'01. PLANILHA DE FISCALIZAÇÂO'!X354)</f>
        <v>0</v>
      </c>
      <c r="AB354" s="98">
        <f t="shared" si="685"/>
        <v>38.069999999999993</v>
      </c>
      <c r="AC354" s="99">
        <f t="shared" si="710"/>
        <v>0.89999999999999991</v>
      </c>
      <c r="AD354" s="98">
        <f t="shared" si="698"/>
        <v>0</v>
      </c>
      <c r="AE354" s="99">
        <f>IF($C354="","",'01. PLANILHA DE FISCALIZAÇÂO'!AD354)</f>
        <v>0</v>
      </c>
      <c r="AF354" s="98">
        <f t="shared" si="660"/>
        <v>38.069999999999993</v>
      </c>
      <c r="AG354" s="99">
        <f t="shared" si="715"/>
        <v>0.89999999999999991</v>
      </c>
      <c r="AH354" s="98">
        <f t="shared" si="699"/>
        <v>0</v>
      </c>
      <c r="AI354" s="99">
        <f>IF($C354="","",'01. PLANILHA DE FISCALIZAÇÂO'!AJ354)</f>
        <v>0</v>
      </c>
      <c r="AJ354" s="98">
        <f t="shared" si="686"/>
        <v>38.069999999999993</v>
      </c>
      <c r="AK354" s="99">
        <f t="shared" si="719"/>
        <v>0.89999999999999991</v>
      </c>
      <c r="AL354" s="98">
        <f t="shared" si="701"/>
        <v>0</v>
      </c>
      <c r="AM354" s="99">
        <f>IF($C354="","",'01. PLANILHA DE FISCALIZAÇÂO'!AP354)</f>
        <v>0</v>
      </c>
      <c r="AN354" s="98">
        <f t="shared" si="687"/>
        <v>38.069999999999993</v>
      </c>
      <c r="AO354" s="99">
        <f t="shared" si="716"/>
        <v>0.89999999999999991</v>
      </c>
      <c r="AP354" s="98">
        <f t="shared" si="702"/>
        <v>0</v>
      </c>
      <c r="AQ354" s="99">
        <f>IF($C354="","",'01. PLANILHA DE FISCALIZAÇÂO'!AV354)</f>
        <v>0</v>
      </c>
      <c r="AR354" s="98">
        <f t="shared" si="688"/>
        <v>38.069999999999993</v>
      </c>
      <c r="AS354" s="99">
        <f t="shared" si="703"/>
        <v>0.89999999999999991</v>
      </c>
    </row>
    <row r="355" spans="1:45" ht="30" customHeight="1">
      <c r="A355" s="135" t="s">
        <v>3923</v>
      </c>
      <c r="B355" s="182" t="s">
        <v>5030</v>
      </c>
      <c r="C355" s="173" t="s">
        <v>4418</v>
      </c>
      <c r="D355" s="172" t="s">
        <v>4419</v>
      </c>
      <c r="E355" s="174" t="s">
        <v>3969</v>
      </c>
      <c r="F355" s="175">
        <v>3</v>
      </c>
      <c r="G355" s="175">
        <v>185.65</v>
      </c>
      <c r="H355" s="175">
        <v>235.64</v>
      </c>
      <c r="I355" s="176">
        <f t="shared" si="689"/>
        <v>556.95000000000005</v>
      </c>
      <c r="J355" s="210"/>
      <c r="K355" s="210"/>
      <c r="L355" s="210"/>
      <c r="M355" s="210"/>
      <c r="N355" s="210"/>
      <c r="O355" s="214">
        <f t="shared" si="690"/>
        <v>3</v>
      </c>
      <c r="P355" s="215">
        <f t="shared" si="691"/>
        <v>556.95000000000005</v>
      </c>
      <c r="Q355" s="215">
        <f t="shared" si="692"/>
        <v>706.92</v>
      </c>
      <c r="R355" s="98">
        <f t="shared" si="682"/>
        <v>0</v>
      </c>
      <c r="S355" s="99">
        <f>IF($C355="","",'01. PLANILHA DE FISCALIZAÇÂO'!L355)</f>
        <v>0</v>
      </c>
      <c r="T355" s="98">
        <f t="shared" si="693"/>
        <v>0</v>
      </c>
      <c r="U355" s="99">
        <f t="shared" si="694"/>
        <v>0</v>
      </c>
      <c r="V355" s="98">
        <f t="shared" si="695"/>
        <v>0</v>
      </c>
      <c r="W355" s="99">
        <f>IF($C355="","",'01. PLANILHA DE FISCALIZAÇÂO'!R355)</f>
        <v>0</v>
      </c>
      <c r="X355" s="98">
        <f t="shared" si="683"/>
        <v>0</v>
      </c>
      <c r="Y355" s="99">
        <f t="shared" ref="Y355" si="728">IF($D355="","",X355/$I355)</f>
        <v>0</v>
      </c>
      <c r="Z355" s="98">
        <f t="shared" si="697"/>
        <v>0</v>
      </c>
      <c r="AA355" s="99">
        <f>IF($C355="","",'01. PLANILHA DE FISCALIZAÇÂO'!X355)</f>
        <v>0</v>
      </c>
      <c r="AB355" s="98">
        <f t="shared" si="685"/>
        <v>0</v>
      </c>
      <c r="AC355" s="99">
        <f t="shared" ref="AC355:AC358" si="729">IF($D355="","",AB355/$I355)</f>
        <v>0</v>
      </c>
      <c r="AD355" s="98">
        <f t="shared" si="698"/>
        <v>0</v>
      </c>
      <c r="AE355" s="99">
        <f>IF($C355="","",'01. PLANILHA DE FISCALIZAÇÂO'!AD355)</f>
        <v>0</v>
      </c>
      <c r="AF355" s="98">
        <f t="shared" si="660"/>
        <v>0</v>
      </c>
      <c r="AG355" s="99">
        <f t="shared" si="715"/>
        <v>0</v>
      </c>
      <c r="AH355" s="98">
        <f t="shared" si="699"/>
        <v>0</v>
      </c>
      <c r="AI355" s="99">
        <f>IF($C355="","",'01. PLANILHA DE FISCALIZAÇÂO'!AJ355)</f>
        <v>0</v>
      </c>
      <c r="AJ355" s="98">
        <f t="shared" si="686"/>
        <v>0</v>
      </c>
      <c r="AK355" s="99">
        <f t="shared" si="719"/>
        <v>0</v>
      </c>
      <c r="AL355" s="98">
        <f t="shared" si="701"/>
        <v>0</v>
      </c>
      <c r="AM355" s="99">
        <f>IF($C355="","",'01. PLANILHA DE FISCALIZAÇÂO'!AP355)</f>
        <v>0</v>
      </c>
      <c r="AN355" s="98">
        <f t="shared" si="687"/>
        <v>0</v>
      </c>
      <c r="AO355" s="99">
        <f t="shared" si="716"/>
        <v>0</v>
      </c>
      <c r="AP355" s="98">
        <f t="shared" si="702"/>
        <v>0</v>
      </c>
      <c r="AQ355" s="99">
        <f>IF($C355="","",'01. PLANILHA DE FISCALIZAÇÂO'!AV355)</f>
        <v>0</v>
      </c>
      <c r="AR355" s="98">
        <f t="shared" si="688"/>
        <v>0</v>
      </c>
      <c r="AS355" s="99">
        <f t="shared" si="703"/>
        <v>0</v>
      </c>
    </row>
    <row r="356" spans="1:45" ht="30" customHeight="1">
      <c r="A356" s="135" t="s">
        <v>3923</v>
      </c>
      <c r="B356" s="182" t="s">
        <v>5031</v>
      </c>
      <c r="C356" s="173" t="s">
        <v>4518</v>
      </c>
      <c r="D356" s="172" t="s">
        <v>4519</v>
      </c>
      <c r="E356" s="174" t="s">
        <v>3937</v>
      </c>
      <c r="F356" s="175">
        <v>280.52999999999997</v>
      </c>
      <c r="G356" s="175">
        <v>4.42</v>
      </c>
      <c r="H356" s="175">
        <v>5.84</v>
      </c>
      <c r="I356" s="176">
        <f t="shared" si="689"/>
        <v>1239.94</v>
      </c>
      <c r="J356" s="210"/>
      <c r="K356" s="210"/>
      <c r="L356" s="210"/>
      <c r="M356" s="210"/>
      <c r="N356" s="210"/>
      <c r="O356" s="214">
        <f t="shared" si="690"/>
        <v>280.52999999999997</v>
      </c>
      <c r="P356" s="215">
        <f t="shared" si="691"/>
        <v>1239.94</v>
      </c>
      <c r="Q356" s="215">
        <f t="shared" si="692"/>
        <v>1638.29</v>
      </c>
      <c r="R356" s="98">
        <f t="shared" si="682"/>
        <v>0</v>
      </c>
      <c r="S356" s="99">
        <f>IF($C356="","",'01. PLANILHA DE FISCALIZAÇÂO'!L356)</f>
        <v>0</v>
      </c>
      <c r="T356" s="98">
        <f t="shared" si="693"/>
        <v>0</v>
      </c>
      <c r="U356" s="99">
        <f t="shared" si="694"/>
        <v>0</v>
      </c>
      <c r="V356" s="98">
        <f t="shared" si="695"/>
        <v>0</v>
      </c>
      <c r="W356" s="99">
        <f>IF($C356="","",'01. PLANILHA DE FISCALIZAÇÂO'!R356)</f>
        <v>0</v>
      </c>
      <c r="X356" s="98">
        <f t="shared" si="683"/>
        <v>0</v>
      </c>
      <c r="Y356" s="99">
        <f t="shared" ref="Y356" si="730">IF($D356="","",X356/$I356)</f>
        <v>0</v>
      </c>
      <c r="Z356" s="98">
        <f t="shared" si="697"/>
        <v>0</v>
      </c>
      <c r="AA356" s="99">
        <f>IF($C356="","",'01. PLANILHA DE FISCALIZAÇÂO'!X356)</f>
        <v>0</v>
      </c>
      <c r="AB356" s="98">
        <f t="shared" si="685"/>
        <v>0</v>
      </c>
      <c r="AC356" s="99">
        <f t="shared" si="729"/>
        <v>0</v>
      </c>
      <c r="AD356" s="98">
        <f t="shared" si="698"/>
        <v>0</v>
      </c>
      <c r="AE356" s="99">
        <f>IF($C356="","",'01. PLANILHA DE FISCALIZAÇÂO'!AD356)</f>
        <v>0</v>
      </c>
      <c r="AF356" s="98">
        <f t="shared" si="660"/>
        <v>0</v>
      </c>
      <c r="AG356" s="99">
        <f t="shared" si="715"/>
        <v>0</v>
      </c>
      <c r="AH356" s="98">
        <f t="shared" si="699"/>
        <v>0</v>
      </c>
      <c r="AI356" s="99">
        <f>IF($C356="","",'01. PLANILHA DE FISCALIZAÇÂO'!AJ356)</f>
        <v>0</v>
      </c>
      <c r="AJ356" s="98">
        <f t="shared" si="686"/>
        <v>0</v>
      </c>
      <c r="AK356" s="99">
        <f t="shared" si="719"/>
        <v>0</v>
      </c>
      <c r="AL356" s="98">
        <f t="shared" si="701"/>
        <v>0</v>
      </c>
      <c r="AM356" s="99">
        <f>IF($C356="","",'01. PLANILHA DE FISCALIZAÇÂO'!AP356)</f>
        <v>0</v>
      </c>
      <c r="AN356" s="98">
        <f t="shared" si="687"/>
        <v>0</v>
      </c>
      <c r="AO356" s="99">
        <f t="shared" si="716"/>
        <v>0</v>
      </c>
      <c r="AP356" s="98">
        <f t="shared" si="702"/>
        <v>0</v>
      </c>
      <c r="AQ356" s="99">
        <f>IF($C356="","",'01. PLANILHA DE FISCALIZAÇÂO'!AV356)</f>
        <v>0</v>
      </c>
      <c r="AR356" s="98">
        <f t="shared" si="688"/>
        <v>0</v>
      </c>
      <c r="AS356" s="99">
        <f t="shared" si="703"/>
        <v>0</v>
      </c>
    </row>
    <row r="357" spans="1:45" ht="30" customHeight="1">
      <c r="A357" s="135" t="s">
        <v>3923</v>
      </c>
      <c r="B357" s="182" t="s">
        <v>5032</v>
      </c>
      <c r="C357" s="173" t="s">
        <v>4520</v>
      </c>
      <c r="D357" s="172" t="s">
        <v>4521</v>
      </c>
      <c r="E357" s="174" t="s">
        <v>3937</v>
      </c>
      <c r="F357" s="175">
        <v>76.75</v>
      </c>
      <c r="G357" s="175">
        <v>4.42</v>
      </c>
      <c r="H357" s="175">
        <v>5.84</v>
      </c>
      <c r="I357" s="176">
        <f t="shared" si="689"/>
        <v>339.23</v>
      </c>
      <c r="J357" s="210"/>
      <c r="K357" s="210"/>
      <c r="L357" s="210"/>
      <c r="M357" s="210"/>
      <c r="N357" s="210"/>
      <c r="O357" s="214">
        <f t="shared" si="690"/>
        <v>76.75</v>
      </c>
      <c r="P357" s="215">
        <f t="shared" si="691"/>
        <v>339.23</v>
      </c>
      <c r="Q357" s="215">
        <f t="shared" si="692"/>
        <v>448.22</v>
      </c>
      <c r="R357" s="98">
        <f t="shared" si="682"/>
        <v>0</v>
      </c>
      <c r="S357" s="99">
        <f>IF($C357="","",'01. PLANILHA DE FISCALIZAÇÂO'!L357)</f>
        <v>0</v>
      </c>
      <c r="T357" s="98">
        <f t="shared" si="693"/>
        <v>0</v>
      </c>
      <c r="U357" s="99">
        <f t="shared" si="694"/>
        <v>0</v>
      </c>
      <c r="V357" s="98">
        <f t="shared" si="695"/>
        <v>0</v>
      </c>
      <c r="W357" s="99">
        <f>IF($C357="","",'01. PLANILHA DE FISCALIZAÇÂO'!R357)</f>
        <v>0</v>
      </c>
      <c r="X357" s="98">
        <f t="shared" si="683"/>
        <v>0</v>
      </c>
      <c r="Y357" s="99">
        <f t="shared" ref="Y357" si="731">IF($D357="","",X357/$I357)</f>
        <v>0</v>
      </c>
      <c r="Z357" s="98">
        <f t="shared" si="697"/>
        <v>0</v>
      </c>
      <c r="AA357" s="99">
        <f>IF($C357="","",'01. PLANILHA DE FISCALIZAÇÂO'!X357)</f>
        <v>0</v>
      </c>
      <c r="AB357" s="98">
        <f t="shared" si="685"/>
        <v>0</v>
      </c>
      <c r="AC357" s="99">
        <f t="shared" si="729"/>
        <v>0</v>
      </c>
      <c r="AD357" s="98">
        <f t="shared" si="698"/>
        <v>0</v>
      </c>
      <c r="AE357" s="99">
        <f>IF($C357="","",'01. PLANILHA DE FISCALIZAÇÂO'!AD357)</f>
        <v>0</v>
      </c>
      <c r="AF357" s="98">
        <f t="shared" si="660"/>
        <v>0</v>
      </c>
      <c r="AG357" s="99">
        <f t="shared" si="715"/>
        <v>0</v>
      </c>
      <c r="AH357" s="98">
        <f t="shared" si="699"/>
        <v>0</v>
      </c>
      <c r="AI357" s="99">
        <f>IF($C357="","",'01. PLANILHA DE FISCALIZAÇÂO'!AJ357)</f>
        <v>0</v>
      </c>
      <c r="AJ357" s="98">
        <f t="shared" si="686"/>
        <v>0</v>
      </c>
      <c r="AK357" s="99">
        <f t="shared" si="719"/>
        <v>0</v>
      </c>
      <c r="AL357" s="98">
        <f t="shared" si="701"/>
        <v>0</v>
      </c>
      <c r="AM357" s="99">
        <f>IF($C357="","",'01. PLANILHA DE FISCALIZAÇÂO'!AP357)</f>
        <v>0</v>
      </c>
      <c r="AN357" s="98">
        <f t="shared" si="687"/>
        <v>0</v>
      </c>
      <c r="AO357" s="99">
        <f t="shared" si="716"/>
        <v>0</v>
      </c>
      <c r="AP357" s="98">
        <f t="shared" si="702"/>
        <v>0</v>
      </c>
      <c r="AQ357" s="99">
        <f>IF($C357="","",'01. PLANILHA DE FISCALIZAÇÂO'!AV357)</f>
        <v>0</v>
      </c>
      <c r="AR357" s="98">
        <f t="shared" si="688"/>
        <v>0</v>
      </c>
      <c r="AS357" s="99">
        <f t="shared" si="703"/>
        <v>0</v>
      </c>
    </row>
    <row r="358" spans="1:45" ht="30" customHeight="1">
      <c r="A358" s="135" t="s">
        <v>3923</v>
      </c>
      <c r="B358" s="182" t="s">
        <v>5033</v>
      </c>
      <c r="C358" s="173" t="s">
        <v>4522</v>
      </c>
      <c r="D358" s="172" t="s">
        <v>4523</v>
      </c>
      <c r="E358" s="174" t="s">
        <v>3937</v>
      </c>
      <c r="F358" s="175">
        <v>336.32</v>
      </c>
      <c r="G358" s="175">
        <v>4.42</v>
      </c>
      <c r="H358" s="175">
        <v>5.84</v>
      </c>
      <c r="I358" s="176">
        <f t="shared" si="689"/>
        <v>1486.53</v>
      </c>
      <c r="J358" s="210"/>
      <c r="K358" s="210"/>
      <c r="L358" s="210"/>
      <c r="M358" s="210"/>
      <c r="N358" s="210"/>
      <c r="O358" s="214">
        <f t="shared" si="690"/>
        <v>336.32</v>
      </c>
      <c r="P358" s="215">
        <f t="shared" si="691"/>
        <v>1486.53</v>
      </c>
      <c r="Q358" s="215">
        <f t="shared" si="692"/>
        <v>1964.1</v>
      </c>
      <c r="R358" s="98">
        <f t="shared" si="682"/>
        <v>0</v>
      </c>
      <c r="S358" s="99">
        <f>IF($C358="","",'01. PLANILHA DE FISCALIZAÇÂO'!L358)</f>
        <v>0</v>
      </c>
      <c r="T358" s="98">
        <f t="shared" si="693"/>
        <v>0</v>
      </c>
      <c r="U358" s="99">
        <f t="shared" si="694"/>
        <v>0</v>
      </c>
      <c r="V358" s="98">
        <f t="shared" si="695"/>
        <v>0</v>
      </c>
      <c r="W358" s="99">
        <f>IF($C358="","",'01. PLANILHA DE FISCALIZAÇÂO'!R358)</f>
        <v>0</v>
      </c>
      <c r="X358" s="98">
        <f t="shared" si="683"/>
        <v>0</v>
      </c>
      <c r="Y358" s="99">
        <f t="shared" ref="Y358" si="732">IF($D358="","",X358/$I358)</f>
        <v>0</v>
      </c>
      <c r="Z358" s="98">
        <f t="shared" si="697"/>
        <v>0</v>
      </c>
      <c r="AA358" s="99">
        <f>IF($C358="","",'01. PLANILHA DE FISCALIZAÇÂO'!X358)</f>
        <v>0</v>
      </c>
      <c r="AB358" s="98">
        <f t="shared" si="685"/>
        <v>0</v>
      </c>
      <c r="AC358" s="99">
        <f t="shared" si="729"/>
        <v>0</v>
      </c>
      <c r="AD358" s="98">
        <f t="shared" si="698"/>
        <v>0</v>
      </c>
      <c r="AE358" s="99">
        <f>IF($C358="","",'01. PLANILHA DE FISCALIZAÇÂO'!AD358)</f>
        <v>0</v>
      </c>
      <c r="AF358" s="98">
        <f t="shared" si="660"/>
        <v>0</v>
      </c>
      <c r="AG358" s="99">
        <f t="shared" si="715"/>
        <v>0</v>
      </c>
      <c r="AH358" s="98">
        <f t="shared" si="699"/>
        <v>0</v>
      </c>
      <c r="AI358" s="99">
        <f>IF($C358="","",'01. PLANILHA DE FISCALIZAÇÂO'!AJ358)</f>
        <v>0</v>
      </c>
      <c r="AJ358" s="98">
        <f t="shared" si="686"/>
        <v>0</v>
      </c>
      <c r="AK358" s="99">
        <f t="shared" si="719"/>
        <v>0</v>
      </c>
      <c r="AL358" s="98">
        <f t="shared" si="701"/>
        <v>0</v>
      </c>
      <c r="AM358" s="99">
        <f>IF($C358="","",'01. PLANILHA DE FISCALIZAÇÂO'!AP358)</f>
        <v>0</v>
      </c>
      <c r="AN358" s="98">
        <f t="shared" si="687"/>
        <v>0</v>
      </c>
      <c r="AO358" s="99">
        <f t="shared" si="716"/>
        <v>0</v>
      </c>
      <c r="AP358" s="98">
        <f t="shared" si="702"/>
        <v>0</v>
      </c>
      <c r="AQ358" s="99">
        <f>IF($C358="","",'01. PLANILHA DE FISCALIZAÇÂO'!AV358)</f>
        <v>0</v>
      </c>
      <c r="AR358" s="98">
        <f t="shared" si="688"/>
        <v>0</v>
      </c>
      <c r="AS358" s="99">
        <f t="shared" si="703"/>
        <v>0</v>
      </c>
    </row>
    <row r="359" spans="1:45" ht="30" customHeight="1">
      <c r="A359" s="135" t="s">
        <v>3923</v>
      </c>
      <c r="B359" s="182" t="s">
        <v>5034</v>
      </c>
      <c r="C359" s="173" t="s">
        <v>4524</v>
      </c>
      <c r="D359" s="172" t="s">
        <v>4525</v>
      </c>
      <c r="E359" s="174" t="s">
        <v>3937</v>
      </c>
      <c r="F359" s="175">
        <v>394.96</v>
      </c>
      <c r="G359" s="175">
        <v>4.42</v>
      </c>
      <c r="H359" s="175">
        <v>5.84</v>
      </c>
      <c r="I359" s="176">
        <f t="shared" si="689"/>
        <v>1745.72</v>
      </c>
      <c r="J359" s="210"/>
      <c r="K359" s="210"/>
      <c r="L359" s="210"/>
      <c r="M359" s="210"/>
      <c r="N359" s="210"/>
      <c r="O359" s="214">
        <f t="shared" si="690"/>
        <v>394.96</v>
      </c>
      <c r="P359" s="215">
        <f t="shared" si="691"/>
        <v>1745.72</v>
      </c>
      <c r="Q359" s="215">
        <f t="shared" si="692"/>
        <v>2306.56</v>
      </c>
      <c r="R359" s="98">
        <f t="shared" si="682"/>
        <v>0</v>
      </c>
      <c r="S359" s="99">
        <f>IF($C359="","",'01. PLANILHA DE FISCALIZAÇÂO'!L359)</f>
        <v>0</v>
      </c>
      <c r="T359" s="98">
        <f t="shared" si="693"/>
        <v>0</v>
      </c>
      <c r="U359" s="99">
        <f t="shared" si="694"/>
        <v>0</v>
      </c>
      <c r="V359" s="98">
        <f t="shared" si="695"/>
        <v>0</v>
      </c>
      <c r="W359" s="99">
        <f>IF($C359="","",'01. PLANILHA DE FISCALIZAÇÂO'!R359)</f>
        <v>0</v>
      </c>
      <c r="X359" s="98">
        <f t="shared" si="683"/>
        <v>0</v>
      </c>
      <c r="Y359" s="99">
        <f>IF($D359="","",X359/$I359)</f>
        <v>0</v>
      </c>
      <c r="Z359" s="98">
        <f t="shared" si="697"/>
        <v>0</v>
      </c>
      <c r="AA359" s="99">
        <f>IF($C359="","",'01. PLANILHA DE FISCALIZAÇÂO'!X359)</f>
        <v>0</v>
      </c>
      <c r="AB359" s="98">
        <f t="shared" si="685"/>
        <v>0</v>
      </c>
      <c r="AC359" s="99">
        <f>IF($D359="","",AB359/$I359)</f>
        <v>0</v>
      </c>
      <c r="AD359" s="98">
        <f t="shared" si="698"/>
        <v>0</v>
      </c>
      <c r="AE359" s="99">
        <f>IF($C359="","",'01. PLANILHA DE FISCALIZAÇÂO'!AD359)</f>
        <v>0</v>
      </c>
      <c r="AF359" s="98">
        <f t="shared" si="660"/>
        <v>0</v>
      </c>
      <c r="AG359" s="99">
        <f t="shared" si="715"/>
        <v>0</v>
      </c>
      <c r="AH359" s="98">
        <f t="shared" si="699"/>
        <v>0</v>
      </c>
      <c r="AI359" s="99">
        <f>IF($C359="","",'01. PLANILHA DE FISCALIZAÇÂO'!AJ359)</f>
        <v>0</v>
      </c>
      <c r="AJ359" s="98">
        <f t="shared" si="686"/>
        <v>0</v>
      </c>
      <c r="AK359" s="99">
        <f t="shared" si="719"/>
        <v>0</v>
      </c>
      <c r="AL359" s="98">
        <f t="shared" si="701"/>
        <v>0</v>
      </c>
      <c r="AM359" s="99">
        <f>IF($C359="","",'01. PLANILHA DE FISCALIZAÇÂO'!AP359)</f>
        <v>0</v>
      </c>
      <c r="AN359" s="98">
        <f t="shared" si="687"/>
        <v>0</v>
      </c>
      <c r="AO359" s="99">
        <f t="shared" si="716"/>
        <v>0</v>
      </c>
      <c r="AP359" s="98">
        <f t="shared" si="702"/>
        <v>0</v>
      </c>
      <c r="AQ359" s="99">
        <f>IF($C359="","",'01. PLANILHA DE FISCALIZAÇÂO'!AV359)</f>
        <v>0</v>
      </c>
      <c r="AR359" s="98">
        <f t="shared" si="688"/>
        <v>0</v>
      </c>
      <c r="AS359" s="99">
        <f t="shared" si="703"/>
        <v>0</v>
      </c>
    </row>
    <row r="360" spans="1:45" ht="30" customHeight="1">
      <c r="A360" s="135" t="s">
        <v>3923</v>
      </c>
      <c r="B360" s="182" t="s">
        <v>5035</v>
      </c>
      <c r="C360" s="173" t="s">
        <v>4526</v>
      </c>
      <c r="D360" s="172" t="s">
        <v>4527</v>
      </c>
      <c r="E360" s="174" t="s">
        <v>3937</v>
      </c>
      <c r="F360" s="175">
        <v>57.53</v>
      </c>
      <c r="G360" s="175">
        <v>6.68</v>
      </c>
      <c r="H360" s="175">
        <v>8.94</v>
      </c>
      <c r="I360" s="176">
        <f t="shared" si="689"/>
        <v>384.3</v>
      </c>
      <c r="J360" s="210"/>
      <c r="K360" s="210"/>
      <c r="L360" s="210"/>
      <c r="M360" s="210"/>
      <c r="N360" s="210"/>
      <c r="O360" s="214">
        <f t="shared" si="690"/>
        <v>57.53</v>
      </c>
      <c r="P360" s="215">
        <f t="shared" si="691"/>
        <v>384.3</v>
      </c>
      <c r="Q360" s="215">
        <f t="shared" si="692"/>
        <v>514.30999999999995</v>
      </c>
      <c r="R360" s="98">
        <f t="shared" si="682"/>
        <v>0</v>
      </c>
      <c r="S360" s="99">
        <f>IF($C360="","",'01. PLANILHA DE FISCALIZAÇÂO'!L360)</f>
        <v>0</v>
      </c>
      <c r="T360" s="98">
        <f t="shared" si="693"/>
        <v>0</v>
      </c>
      <c r="U360" s="99">
        <f t="shared" si="694"/>
        <v>0</v>
      </c>
      <c r="V360" s="98">
        <f t="shared" si="695"/>
        <v>0</v>
      </c>
      <c r="W360" s="99">
        <f>IF($C360="","",'01. PLANILHA DE FISCALIZAÇÂO'!R360)</f>
        <v>0</v>
      </c>
      <c r="X360" s="98">
        <f t="shared" si="683"/>
        <v>0</v>
      </c>
      <c r="Y360" s="99">
        <f t="shared" ref="Y360" si="733">IF($D360="","",X360/$I360)</f>
        <v>0</v>
      </c>
      <c r="Z360" s="98">
        <f t="shared" si="697"/>
        <v>0</v>
      </c>
      <c r="AA360" s="99">
        <f>IF($C360="","",'01. PLANILHA DE FISCALIZAÇÂO'!X360)</f>
        <v>0</v>
      </c>
      <c r="AB360" s="98">
        <f t="shared" si="685"/>
        <v>0</v>
      </c>
      <c r="AC360" s="99">
        <f t="shared" ref="AC360:AC378" si="734">IF($D360="","",AB360/$I360)</f>
        <v>0</v>
      </c>
      <c r="AD360" s="98">
        <f t="shared" si="698"/>
        <v>0</v>
      </c>
      <c r="AE360" s="99">
        <f>IF($C360="","",'01. PLANILHA DE FISCALIZAÇÂO'!AD360)</f>
        <v>0</v>
      </c>
      <c r="AF360" s="98">
        <f t="shared" si="660"/>
        <v>0</v>
      </c>
      <c r="AG360" s="99">
        <f t="shared" si="715"/>
        <v>0</v>
      </c>
      <c r="AH360" s="98">
        <f t="shared" si="699"/>
        <v>0</v>
      </c>
      <c r="AI360" s="99">
        <f>IF($C360="","",'01. PLANILHA DE FISCALIZAÇÂO'!AJ360)</f>
        <v>0</v>
      </c>
      <c r="AJ360" s="98">
        <f t="shared" si="686"/>
        <v>0</v>
      </c>
      <c r="AK360" s="99">
        <f t="shared" si="719"/>
        <v>0</v>
      </c>
      <c r="AL360" s="98">
        <f t="shared" si="701"/>
        <v>0</v>
      </c>
      <c r="AM360" s="99">
        <f>IF($C360="","",'01. PLANILHA DE FISCALIZAÇÂO'!AP360)</f>
        <v>0</v>
      </c>
      <c r="AN360" s="98">
        <f t="shared" si="687"/>
        <v>0</v>
      </c>
      <c r="AO360" s="99">
        <f t="shared" si="716"/>
        <v>0</v>
      </c>
      <c r="AP360" s="98">
        <f t="shared" si="702"/>
        <v>0</v>
      </c>
      <c r="AQ360" s="99">
        <f>IF($C360="","",'01. PLANILHA DE FISCALIZAÇÂO'!AV360)</f>
        <v>0</v>
      </c>
      <c r="AR360" s="98">
        <f t="shared" si="688"/>
        <v>0</v>
      </c>
      <c r="AS360" s="99">
        <f t="shared" si="703"/>
        <v>0</v>
      </c>
    </row>
    <row r="361" spans="1:45" ht="30" customHeight="1">
      <c r="A361" s="135" t="s">
        <v>3923</v>
      </c>
      <c r="B361" s="182" t="s">
        <v>5036</v>
      </c>
      <c r="C361" s="173" t="s">
        <v>4528</v>
      </c>
      <c r="D361" s="172" t="s">
        <v>4529</v>
      </c>
      <c r="E361" s="174" t="s">
        <v>3937</v>
      </c>
      <c r="F361" s="175">
        <v>96.53</v>
      </c>
      <c r="G361" s="175">
        <v>6.68</v>
      </c>
      <c r="H361" s="175">
        <v>8.94</v>
      </c>
      <c r="I361" s="176">
        <f t="shared" si="689"/>
        <v>644.82000000000005</v>
      </c>
      <c r="J361" s="210"/>
      <c r="K361" s="210"/>
      <c r="L361" s="210"/>
      <c r="M361" s="210"/>
      <c r="N361" s="210"/>
      <c r="O361" s="214">
        <f t="shared" si="690"/>
        <v>96.53</v>
      </c>
      <c r="P361" s="215">
        <f t="shared" si="691"/>
        <v>644.82000000000005</v>
      </c>
      <c r="Q361" s="215">
        <f t="shared" si="692"/>
        <v>862.97</v>
      </c>
      <c r="R361" s="98">
        <f t="shared" si="682"/>
        <v>0</v>
      </c>
      <c r="S361" s="99">
        <f>IF($C361="","",'01. PLANILHA DE FISCALIZAÇÂO'!L361)</f>
        <v>0</v>
      </c>
      <c r="T361" s="98">
        <f t="shared" si="693"/>
        <v>0</v>
      </c>
      <c r="U361" s="99">
        <f t="shared" si="694"/>
        <v>0</v>
      </c>
      <c r="V361" s="98">
        <f t="shared" si="695"/>
        <v>0</v>
      </c>
      <c r="W361" s="99">
        <f>IF($C361="","",'01. PLANILHA DE FISCALIZAÇÂO'!R361)</f>
        <v>0</v>
      </c>
      <c r="X361" s="98">
        <f t="shared" si="683"/>
        <v>0</v>
      </c>
      <c r="Y361" s="99">
        <f t="shared" ref="Y361" si="735">IF($D361="","",X361/$I361)</f>
        <v>0</v>
      </c>
      <c r="Z361" s="98">
        <f t="shared" si="697"/>
        <v>0</v>
      </c>
      <c r="AA361" s="99">
        <f>IF($C361="","",'01. PLANILHA DE FISCALIZAÇÂO'!X361)</f>
        <v>0</v>
      </c>
      <c r="AB361" s="98">
        <f t="shared" si="685"/>
        <v>0</v>
      </c>
      <c r="AC361" s="99">
        <f t="shared" si="734"/>
        <v>0</v>
      </c>
      <c r="AD361" s="98">
        <f t="shared" si="698"/>
        <v>0</v>
      </c>
      <c r="AE361" s="99">
        <f>IF($C361="","",'01. PLANILHA DE FISCALIZAÇÂO'!AD361)</f>
        <v>0</v>
      </c>
      <c r="AF361" s="98">
        <f t="shared" si="660"/>
        <v>0</v>
      </c>
      <c r="AG361" s="99">
        <f t="shared" si="715"/>
        <v>0</v>
      </c>
      <c r="AH361" s="98">
        <f t="shared" si="699"/>
        <v>0</v>
      </c>
      <c r="AI361" s="99">
        <f>IF($C361="","",'01. PLANILHA DE FISCALIZAÇÂO'!AJ361)</f>
        <v>0</v>
      </c>
      <c r="AJ361" s="98">
        <f t="shared" si="686"/>
        <v>0</v>
      </c>
      <c r="AK361" s="99">
        <f t="shared" si="719"/>
        <v>0</v>
      </c>
      <c r="AL361" s="98">
        <f t="shared" si="701"/>
        <v>0</v>
      </c>
      <c r="AM361" s="99">
        <f>IF($C361="","",'01. PLANILHA DE FISCALIZAÇÂO'!AP361)</f>
        <v>0</v>
      </c>
      <c r="AN361" s="98">
        <f t="shared" si="687"/>
        <v>0</v>
      </c>
      <c r="AO361" s="99">
        <f t="shared" si="716"/>
        <v>0</v>
      </c>
      <c r="AP361" s="98">
        <f t="shared" si="702"/>
        <v>0</v>
      </c>
      <c r="AQ361" s="99">
        <f>IF($C361="","",'01. PLANILHA DE FISCALIZAÇÂO'!AV361)</f>
        <v>0</v>
      </c>
      <c r="AR361" s="98">
        <f t="shared" si="688"/>
        <v>0</v>
      </c>
      <c r="AS361" s="99">
        <f t="shared" si="703"/>
        <v>0</v>
      </c>
    </row>
    <row r="362" spans="1:45" ht="30" customHeight="1">
      <c r="A362" s="135" t="s">
        <v>3923</v>
      </c>
      <c r="B362" s="182" t="s">
        <v>5037</v>
      </c>
      <c r="C362" s="173" t="s">
        <v>4530</v>
      </c>
      <c r="D362" s="172" t="s">
        <v>4531</v>
      </c>
      <c r="E362" s="174" t="s">
        <v>3937</v>
      </c>
      <c r="F362" s="175">
        <v>135.53</v>
      </c>
      <c r="G362" s="175">
        <v>6.68</v>
      </c>
      <c r="H362" s="175">
        <v>8.94</v>
      </c>
      <c r="I362" s="176">
        <f t="shared" si="689"/>
        <v>905.34</v>
      </c>
      <c r="J362" s="210"/>
      <c r="K362" s="210"/>
      <c r="L362" s="210"/>
      <c r="M362" s="210"/>
      <c r="N362" s="210"/>
      <c r="O362" s="214">
        <f t="shared" si="690"/>
        <v>135.53</v>
      </c>
      <c r="P362" s="215">
        <f t="shared" si="691"/>
        <v>905.34</v>
      </c>
      <c r="Q362" s="215">
        <f t="shared" si="692"/>
        <v>1211.6300000000001</v>
      </c>
      <c r="R362" s="98">
        <f t="shared" si="682"/>
        <v>0</v>
      </c>
      <c r="S362" s="99">
        <f>IF($C362="","",'01. PLANILHA DE FISCALIZAÇÂO'!L362)</f>
        <v>0</v>
      </c>
      <c r="T362" s="98">
        <f t="shared" si="693"/>
        <v>0</v>
      </c>
      <c r="U362" s="99">
        <f t="shared" si="694"/>
        <v>0</v>
      </c>
      <c r="V362" s="98">
        <f t="shared" si="695"/>
        <v>0</v>
      </c>
      <c r="W362" s="99">
        <f>IF($C362="","",'01. PLANILHA DE FISCALIZAÇÂO'!R362)</f>
        <v>0</v>
      </c>
      <c r="X362" s="98">
        <f t="shared" si="683"/>
        <v>0</v>
      </c>
      <c r="Y362" s="99">
        <f t="shared" ref="Y362" si="736">IF($D362="","",X362/$I362)</f>
        <v>0</v>
      </c>
      <c r="Z362" s="98">
        <f t="shared" si="697"/>
        <v>0</v>
      </c>
      <c r="AA362" s="99">
        <f>IF($C362="","",'01. PLANILHA DE FISCALIZAÇÂO'!X362)</f>
        <v>0</v>
      </c>
      <c r="AB362" s="98">
        <f t="shared" si="685"/>
        <v>0</v>
      </c>
      <c r="AC362" s="99">
        <f t="shared" si="734"/>
        <v>0</v>
      </c>
      <c r="AD362" s="98">
        <f t="shared" si="698"/>
        <v>0</v>
      </c>
      <c r="AE362" s="99">
        <f>IF($C362="","",'01. PLANILHA DE FISCALIZAÇÂO'!AD362)</f>
        <v>0</v>
      </c>
      <c r="AF362" s="98">
        <f t="shared" si="660"/>
        <v>0</v>
      </c>
      <c r="AG362" s="99">
        <f t="shared" si="715"/>
        <v>0</v>
      </c>
      <c r="AH362" s="98">
        <f t="shared" si="699"/>
        <v>0</v>
      </c>
      <c r="AI362" s="99">
        <f>IF($C362="","",'01. PLANILHA DE FISCALIZAÇÂO'!AJ362)</f>
        <v>0</v>
      </c>
      <c r="AJ362" s="98">
        <f t="shared" si="686"/>
        <v>0</v>
      </c>
      <c r="AK362" s="99">
        <f t="shared" si="719"/>
        <v>0</v>
      </c>
      <c r="AL362" s="98">
        <f t="shared" si="701"/>
        <v>0</v>
      </c>
      <c r="AM362" s="99">
        <f>IF($C362="","",'01. PLANILHA DE FISCALIZAÇÂO'!AP362)</f>
        <v>0</v>
      </c>
      <c r="AN362" s="98">
        <f t="shared" si="687"/>
        <v>0</v>
      </c>
      <c r="AO362" s="99">
        <f t="shared" si="716"/>
        <v>0</v>
      </c>
      <c r="AP362" s="98">
        <f t="shared" si="702"/>
        <v>0</v>
      </c>
      <c r="AQ362" s="99">
        <f>IF($C362="","",'01. PLANILHA DE FISCALIZAÇÂO'!AV362)</f>
        <v>0</v>
      </c>
      <c r="AR362" s="98">
        <f t="shared" si="688"/>
        <v>0</v>
      </c>
      <c r="AS362" s="99">
        <f t="shared" si="703"/>
        <v>0</v>
      </c>
    </row>
    <row r="363" spans="1:45" ht="30" customHeight="1">
      <c r="A363" s="135" t="s">
        <v>3923</v>
      </c>
      <c r="B363" s="182" t="s">
        <v>5038</v>
      </c>
      <c r="C363" s="173" t="s">
        <v>4532</v>
      </c>
      <c r="D363" s="172" t="s">
        <v>4533</v>
      </c>
      <c r="E363" s="174" t="s">
        <v>3937</v>
      </c>
      <c r="F363" s="175">
        <v>66.16</v>
      </c>
      <c r="G363" s="175">
        <v>18.8</v>
      </c>
      <c r="H363" s="175">
        <v>22.41</v>
      </c>
      <c r="I363" s="176">
        <f t="shared" si="689"/>
        <v>1243.8</v>
      </c>
      <c r="J363" s="210"/>
      <c r="K363" s="210"/>
      <c r="L363" s="210"/>
      <c r="M363" s="210"/>
      <c r="N363" s="210"/>
      <c r="O363" s="214">
        <f t="shared" si="690"/>
        <v>66.16</v>
      </c>
      <c r="P363" s="215">
        <f t="shared" si="691"/>
        <v>1243.8</v>
      </c>
      <c r="Q363" s="215">
        <f t="shared" si="692"/>
        <v>1482.64</v>
      </c>
      <c r="R363" s="98">
        <f t="shared" si="682"/>
        <v>0</v>
      </c>
      <c r="S363" s="99">
        <f>IF($C363="","",'01. PLANILHA DE FISCALIZAÇÂO'!L363)</f>
        <v>0</v>
      </c>
      <c r="T363" s="98">
        <f t="shared" si="693"/>
        <v>0</v>
      </c>
      <c r="U363" s="99">
        <f t="shared" si="694"/>
        <v>0</v>
      </c>
      <c r="V363" s="98">
        <f t="shared" si="695"/>
        <v>0</v>
      </c>
      <c r="W363" s="99">
        <f>IF($C363="","",'01. PLANILHA DE FISCALIZAÇÂO'!R363)</f>
        <v>0</v>
      </c>
      <c r="X363" s="98">
        <f t="shared" si="683"/>
        <v>0</v>
      </c>
      <c r="Y363" s="99">
        <f t="shared" ref="Y363" si="737">IF($D363="","",X363/$I363)</f>
        <v>0</v>
      </c>
      <c r="Z363" s="98">
        <f t="shared" si="697"/>
        <v>0</v>
      </c>
      <c r="AA363" s="99">
        <f>IF($C363="","",'01. PLANILHA DE FISCALIZAÇÂO'!X363)</f>
        <v>0</v>
      </c>
      <c r="AB363" s="98">
        <f t="shared" si="685"/>
        <v>0</v>
      </c>
      <c r="AC363" s="99">
        <f t="shared" si="734"/>
        <v>0</v>
      </c>
      <c r="AD363" s="98">
        <f t="shared" si="698"/>
        <v>0</v>
      </c>
      <c r="AE363" s="99">
        <f>IF($C363="","",'01. PLANILHA DE FISCALIZAÇÂO'!AD363)</f>
        <v>0</v>
      </c>
      <c r="AF363" s="98">
        <f t="shared" si="660"/>
        <v>0</v>
      </c>
      <c r="AG363" s="99">
        <f t="shared" si="715"/>
        <v>0</v>
      </c>
      <c r="AH363" s="98">
        <f t="shared" si="699"/>
        <v>0</v>
      </c>
      <c r="AI363" s="99">
        <f>IF($C363="","",'01. PLANILHA DE FISCALIZAÇÂO'!AJ363)</f>
        <v>0</v>
      </c>
      <c r="AJ363" s="98">
        <f t="shared" si="686"/>
        <v>0</v>
      </c>
      <c r="AK363" s="99">
        <f t="shared" si="719"/>
        <v>0</v>
      </c>
      <c r="AL363" s="98">
        <f t="shared" si="701"/>
        <v>0</v>
      </c>
      <c r="AM363" s="99">
        <f>IF($C363="","",'01. PLANILHA DE FISCALIZAÇÂO'!AP363)</f>
        <v>0</v>
      </c>
      <c r="AN363" s="98">
        <f t="shared" si="687"/>
        <v>0</v>
      </c>
      <c r="AO363" s="99">
        <f t="shared" si="716"/>
        <v>0</v>
      </c>
      <c r="AP363" s="98">
        <f t="shared" si="702"/>
        <v>0</v>
      </c>
      <c r="AQ363" s="99">
        <f>IF($C363="","",'01. PLANILHA DE FISCALIZAÇÂO'!AV363)</f>
        <v>0</v>
      </c>
      <c r="AR363" s="98">
        <f t="shared" si="688"/>
        <v>0</v>
      </c>
      <c r="AS363" s="99">
        <f t="shared" si="703"/>
        <v>0</v>
      </c>
    </row>
    <row r="364" spans="1:45" ht="30" customHeight="1">
      <c r="A364" s="135" t="s">
        <v>3923</v>
      </c>
      <c r="B364" s="182" t="s">
        <v>5039</v>
      </c>
      <c r="C364" s="173" t="s">
        <v>4534</v>
      </c>
      <c r="D364" s="172" t="s">
        <v>4535</v>
      </c>
      <c r="E364" s="174" t="s">
        <v>3988</v>
      </c>
      <c r="F364" s="175">
        <v>22</v>
      </c>
      <c r="G364" s="175">
        <v>16.239999999999998</v>
      </c>
      <c r="H364" s="175">
        <v>20.25</v>
      </c>
      <c r="I364" s="176">
        <f t="shared" si="689"/>
        <v>357.28</v>
      </c>
      <c r="J364" s="210"/>
      <c r="K364" s="210"/>
      <c r="L364" s="210"/>
      <c r="M364" s="210"/>
      <c r="N364" s="210"/>
      <c r="O364" s="214">
        <f t="shared" si="690"/>
        <v>22</v>
      </c>
      <c r="P364" s="215">
        <f t="shared" si="691"/>
        <v>357.28</v>
      </c>
      <c r="Q364" s="215">
        <f t="shared" si="692"/>
        <v>445.5</v>
      </c>
      <c r="R364" s="98">
        <f t="shared" si="682"/>
        <v>0</v>
      </c>
      <c r="S364" s="99">
        <f>IF($C364="","",'01. PLANILHA DE FISCALIZAÇÂO'!L364)</f>
        <v>0</v>
      </c>
      <c r="T364" s="98">
        <f t="shared" si="693"/>
        <v>0</v>
      </c>
      <c r="U364" s="99">
        <f t="shared" si="694"/>
        <v>0</v>
      </c>
      <c r="V364" s="98">
        <f t="shared" si="695"/>
        <v>0</v>
      </c>
      <c r="W364" s="99">
        <f>IF($C364="","",'01. PLANILHA DE FISCALIZAÇÂO'!R364)</f>
        <v>0</v>
      </c>
      <c r="X364" s="98">
        <f t="shared" si="683"/>
        <v>0</v>
      </c>
      <c r="Y364" s="99">
        <f t="shared" ref="Y364" si="738">IF($D364="","",X364/$I364)</f>
        <v>0</v>
      </c>
      <c r="Z364" s="98">
        <f t="shared" si="697"/>
        <v>0</v>
      </c>
      <c r="AA364" s="99">
        <f>IF($C364="","",'01. PLANILHA DE FISCALIZAÇÂO'!X364)</f>
        <v>0</v>
      </c>
      <c r="AB364" s="98">
        <f t="shared" si="685"/>
        <v>0</v>
      </c>
      <c r="AC364" s="99">
        <f t="shared" si="734"/>
        <v>0</v>
      </c>
      <c r="AD364" s="98">
        <f t="shared" si="698"/>
        <v>0</v>
      </c>
      <c r="AE364" s="99">
        <f>IF($C364="","",'01. PLANILHA DE FISCALIZAÇÂO'!AD364)</f>
        <v>0</v>
      </c>
      <c r="AF364" s="98">
        <f t="shared" si="660"/>
        <v>0</v>
      </c>
      <c r="AG364" s="99">
        <f t="shared" si="715"/>
        <v>0</v>
      </c>
      <c r="AH364" s="98">
        <f t="shared" si="699"/>
        <v>0</v>
      </c>
      <c r="AI364" s="99">
        <f>IF($C364="","",'01. PLANILHA DE FISCALIZAÇÂO'!AJ364)</f>
        <v>0</v>
      </c>
      <c r="AJ364" s="98">
        <f t="shared" si="686"/>
        <v>0</v>
      </c>
      <c r="AK364" s="99">
        <f t="shared" si="719"/>
        <v>0</v>
      </c>
      <c r="AL364" s="98">
        <f t="shared" si="701"/>
        <v>0</v>
      </c>
      <c r="AM364" s="99">
        <f>IF($C364="","",'01. PLANILHA DE FISCALIZAÇÂO'!AP364)</f>
        <v>0</v>
      </c>
      <c r="AN364" s="98">
        <f t="shared" si="687"/>
        <v>0</v>
      </c>
      <c r="AO364" s="99">
        <f t="shared" si="716"/>
        <v>0</v>
      </c>
      <c r="AP364" s="98">
        <f t="shared" si="702"/>
        <v>0</v>
      </c>
      <c r="AQ364" s="99">
        <f>IF($C364="","",'01. PLANILHA DE FISCALIZAÇÂO'!AV364)</f>
        <v>0</v>
      </c>
      <c r="AR364" s="98">
        <f t="shared" si="688"/>
        <v>0</v>
      </c>
      <c r="AS364" s="99">
        <f t="shared" si="703"/>
        <v>0</v>
      </c>
    </row>
    <row r="365" spans="1:45" ht="30" customHeight="1">
      <c r="A365" s="135" t="s">
        <v>3923</v>
      </c>
      <c r="B365" s="182" t="s">
        <v>5040</v>
      </c>
      <c r="C365" s="173" t="s">
        <v>4536</v>
      </c>
      <c r="D365" s="172" t="s">
        <v>4537</v>
      </c>
      <c r="E365" s="174" t="s">
        <v>3988</v>
      </c>
      <c r="F365" s="175">
        <v>12</v>
      </c>
      <c r="G365" s="175">
        <v>120.87</v>
      </c>
      <c r="H365" s="175">
        <v>170</v>
      </c>
      <c r="I365" s="176">
        <f t="shared" si="689"/>
        <v>1450.44</v>
      </c>
      <c r="J365" s="210"/>
      <c r="K365" s="210"/>
      <c r="L365" s="210"/>
      <c r="M365" s="210"/>
      <c r="N365" s="210"/>
      <c r="O365" s="214">
        <f t="shared" si="690"/>
        <v>12</v>
      </c>
      <c r="P365" s="215">
        <f t="shared" si="691"/>
        <v>1450.44</v>
      </c>
      <c r="Q365" s="215">
        <f t="shared" si="692"/>
        <v>2040</v>
      </c>
      <c r="R365" s="98">
        <f t="shared" si="682"/>
        <v>0</v>
      </c>
      <c r="S365" s="99">
        <f>IF($C365="","",'01. PLANILHA DE FISCALIZAÇÂO'!L365)</f>
        <v>0</v>
      </c>
      <c r="T365" s="98">
        <f t="shared" si="693"/>
        <v>0</v>
      </c>
      <c r="U365" s="99">
        <f t="shared" si="694"/>
        <v>0</v>
      </c>
      <c r="V365" s="98">
        <f t="shared" si="695"/>
        <v>0</v>
      </c>
      <c r="W365" s="99">
        <f>IF($C365="","",'01. PLANILHA DE FISCALIZAÇÂO'!R365)</f>
        <v>0</v>
      </c>
      <c r="X365" s="98">
        <f t="shared" si="683"/>
        <v>0</v>
      </c>
      <c r="Y365" s="99">
        <f t="shared" ref="Y365" si="739">IF($D365="","",X365/$I365)</f>
        <v>0</v>
      </c>
      <c r="Z365" s="98">
        <f t="shared" si="697"/>
        <v>0</v>
      </c>
      <c r="AA365" s="99">
        <f>IF($C365="","",'01. PLANILHA DE FISCALIZAÇÂO'!X365)</f>
        <v>0</v>
      </c>
      <c r="AB365" s="98">
        <f t="shared" si="685"/>
        <v>0</v>
      </c>
      <c r="AC365" s="99">
        <f t="shared" si="734"/>
        <v>0</v>
      </c>
      <c r="AD365" s="98">
        <f t="shared" si="698"/>
        <v>0</v>
      </c>
      <c r="AE365" s="99">
        <f>IF($C365="","",'01. PLANILHA DE FISCALIZAÇÂO'!AD365)</f>
        <v>0</v>
      </c>
      <c r="AF365" s="98">
        <f t="shared" si="660"/>
        <v>0</v>
      </c>
      <c r="AG365" s="99">
        <f t="shared" si="715"/>
        <v>0</v>
      </c>
      <c r="AH365" s="98">
        <f t="shared" si="699"/>
        <v>0</v>
      </c>
      <c r="AI365" s="99">
        <f>IF($C365="","",'01. PLANILHA DE FISCALIZAÇÂO'!AJ365)</f>
        <v>0</v>
      </c>
      <c r="AJ365" s="98">
        <f t="shared" si="686"/>
        <v>0</v>
      </c>
      <c r="AK365" s="99">
        <f t="shared" si="719"/>
        <v>0</v>
      </c>
      <c r="AL365" s="98">
        <f t="shared" si="701"/>
        <v>0</v>
      </c>
      <c r="AM365" s="99">
        <f>IF($C365="","",'01. PLANILHA DE FISCALIZAÇÂO'!AP365)</f>
        <v>0</v>
      </c>
      <c r="AN365" s="98">
        <f t="shared" si="687"/>
        <v>0</v>
      </c>
      <c r="AO365" s="99">
        <f t="shared" si="716"/>
        <v>0</v>
      </c>
      <c r="AP365" s="98">
        <f t="shared" si="702"/>
        <v>0</v>
      </c>
      <c r="AQ365" s="99">
        <f>IF($C365="","",'01. PLANILHA DE FISCALIZAÇÂO'!AV365)</f>
        <v>0</v>
      </c>
      <c r="AR365" s="98">
        <f t="shared" si="688"/>
        <v>0</v>
      </c>
      <c r="AS365" s="99">
        <f t="shared" si="703"/>
        <v>0</v>
      </c>
    </row>
    <row r="366" spans="1:45" ht="30" customHeight="1">
      <c r="A366" s="135" t="s">
        <v>3923</v>
      </c>
      <c r="B366" s="182" t="s">
        <v>5041</v>
      </c>
      <c r="C366" s="173" t="s">
        <v>4538</v>
      </c>
      <c r="D366" s="172" t="s">
        <v>4539</v>
      </c>
      <c r="E366" s="174" t="s">
        <v>3988</v>
      </c>
      <c r="F366" s="175">
        <v>19</v>
      </c>
      <c r="G366" s="175">
        <v>127.49</v>
      </c>
      <c r="H366" s="175">
        <v>179.93</v>
      </c>
      <c r="I366" s="176">
        <f t="shared" si="689"/>
        <v>2422.31</v>
      </c>
      <c r="J366" s="210"/>
      <c r="K366" s="210"/>
      <c r="L366" s="210"/>
      <c r="M366" s="210"/>
      <c r="N366" s="210"/>
      <c r="O366" s="214">
        <f t="shared" si="690"/>
        <v>19</v>
      </c>
      <c r="P366" s="215">
        <f t="shared" si="691"/>
        <v>2422.31</v>
      </c>
      <c r="Q366" s="215">
        <f t="shared" si="692"/>
        <v>3418.67</v>
      </c>
      <c r="R366" s="98">
        <f t="shared" si="682"/>
        <v>0</v>
      </c>
      <c r="S366" s="99">
        <f>IF($C366="","",'01. PLANILHA DE FISCALIZAÇÂO'!L366)</f>
        <v>0</v>
      </c>
      <c r="T366" s="98">
        <f t="shared" si="693"/>
        <v>0</v>
      </c>
      <c r="U366" s="99">
        <f t="shared" si="694"/>
        <v>0</v>
      </c>
      <c r="V366" s="98">
        <f t="shared" si="695"/>
        <v>0</v>
      </c>
      <c r="W366" s="99">
        <f>IF($C366="","",'01. PLANILHA DE FISCALIZAÇÂO'!R366)</f>
        <v>0</v>
      </c>
      <c r="X366" s="98">
        <f t="shared" si="683"/>
        <v>0</v>
      </c>
      <c r="Y366" s="99">
        <f t="shared" ref="Y366" si="740">IF($D366="","",X366/$I366)</f>
        <v>0</v>
      </c>
      <c r="Z366" s="98">
        <f t="shared" si="697"/>
        <v>0</v>
      </c>
      <c r="AA366" s="99">
        <f>IF($C366="","",'01. PLANILHA DE FISCALIZAÇÂO'!X366)</f>
        <v>0</v>
      </c>
      <c r="AB366" s="98">
        <f t="shared" si="685"/>
        <v>0</v>
      </c>
      <c r="AC366" s="99">
        <f t="shared" si="734"/>
        <v>0</v>
      </c>
      <c r="AD366" s="98">
        <f t="shared" si="698"/>
        <v>0</v>
      </c>
      <c r="AE366" s="99">
        <f>IF($C366="","",'01. PLANILHA DE FISCALIZAÇÂO'!AD366)</f>
        <v>0</v>
      </c>
      <c r="AF366" s="98">
        <f t="shared" si="660"/>
        <v>0</v>
      </c>
      <c r="AG366" s="99">
        <f t="shared" si="715"/>
        <v>0</v>
      </c>
      <c r="AH366" s="98">
        <f t="shared" si="699"/>
        <v>0</v>
      </c>
      <c r="AI366" s="99">
        <f>IF($C366="","",'01. PLANILHA DE FISCALIZAÇÂO'!AJ366)</f>
        <v>0</v>
      </c>
      <c r="AJ366" s="98">
        <f t="shared" si="686"/>
        <v>0</v>
      </c>
      <c r="AK366" s="99">
        <f t="shared" si="719"/>
        <v>0</v>
      </c>
      <c r="AL366" s="98">
        <f t="shared" si="701"/>
        <v>0</v>
      </c>
      <c r="AM366" s="99">
        <f>IF($C366="","",'01. PLANILHA DE FISCALIZAÇÂO'!AP366)</f>
        <v>0</v>
      </c>
      <c r="AN366" s="98">
        <f t="shared" si="687"/>
        <v>0</v>
      </c>
      <c r="AO366" s="99">
        <f t="shared" si="716"/>
        <v>0</v>
      </c>
      <c r="AP366" s="98">
        <f t="shared" si="702"/>
        <v>0</v>
      </c>
      <c r="AQ366" s="99">
        <f>IF($C366="","",'01. PLANILHA DE FISCALIZAÇÂO'!AV366)</f>
        <v>0</v>
      </c>
      <c r="AR366" s="98">
        <f t="shared" si="688"/>
        <v>0</v>
      </c>
      <c r="AS366" s="99">
        <f t="shared" si="703"/>
        <v>0</v>
      </c>
    </row>
    <row r="367" spans="1:45" ht="30" customHeight="1">
      <c r="A367" s="135" t="s">
        <v>3923</v>
      </c>
      <c r="B367" s="182" t="s">
        <v>5042</v>
      </c>
      <c r="C367" s="173" t="s">
        <v>4540</v>
      </c>
      <c r="D367" s="172" t="s">
        <v>4541</v>
      </c>
      <c r="E367" s="174" t="s">
        <v>3988</v>
      </c>
      <c r="F367" s="175">
        <v>1</v>
      </c>
      <c r="G367" s="175">
        <v>41.37</v>
      </c>
      <c r="H367" s="175">
        <v>49.47</v>
      </c>
      <c r="I367" s="176">
        <f t="shared" si="689"/>
        <v>41.37</v>
      </c>
      <c r="J367" s="210"/>
      <c r="K367" s="210"/>
      <c r="L367" s="210"/>
      <c r="M367" s="210"/>
      <c r="N367" s="210"/>
      <c r="O367" s="214">
        <f t="shared" si="690"/>
        <v>1</v>
      </c>
      <c r="P367" s="215">
        <f t="shared" si="691"/>
        <v>41.37</v>
      </c>
      <c r="Q367" s="215">
        <f t="shared" si="692"/>
        <v>49.47</v>
      </c>
      <c r="R367" s="98">
        <f t="shared" si="682"/>
        <v>0</v>
      </c>
      <c r="S367" s="99">
        <f>IF($C367="","",'01. PLANILHA DE FISCALIZAÇÂO'!L367)</f>
        <v>0</v>
      </c>
      <c r="T367" s="98">
        <f t="shared" si="693"/>
        <v>0</v>
      </c>
      <c r="U367" s="99">
        <f t="shared" si="694"/>
        <v>0</v>
      </c>
      <c r="V367" s="98">
        <f t="shared" si="695"/>
        <v>0</v>
      </c>
      <c r="W367" s="99">
        <f>IF($C367="","",'01. PLANILHA DE FISCALIZAÇÂO'!R367)</f>
        <v>0</v>
      </c>
      <c r="X367" s="98">
        <f t="shared" si="683"/>
        <v>0</v>
      </c>
      <c r="Y367" s="99">
        <f t="shared" ref="Y367:Y371" si="741">IF($D367="","",X367/$I367)</f>
        <v>0</v>
      </c>
      <c r="Z367" s="98">
        <f t="shared" si="697"/>
        <v>0</v>
      </c>
      <c r="AA367" s="99">
        <f>IF($C367="","",'01. PLANILHA DE FISCALIZAÇÂO'!X367)</f>
        <v>0</v>
      </c>
      <c r="AB367" s="98">
        <f t="shared" si="685"/>
        <v>0</v>
      </c>
      <c r="AC367" s="99">
        <f t="shared" si="734"/>
        <v>0</v>
      </c>
      <c r="AD367" s="98">
        <f t="shared" si="698"/>
        <v>0</v>
      </c>
      <c r="AE367" s="99">
        <f>IF($C367="","",'01. PLANILHA DE FISCALIZAÇÂO'!AD367)</f>
        <v>0</v>
      </c>
      <c r="AF367" s="98">
        <f t="shared" si="660"/>
        <v>0</v>
      </c>
      <c r="AG367" s="99">
        <f t="shared" si="715"/>
        <v>0</v>
      </c>
      <c r="AH367" s="98">
        <f t="shared" si="699"/>
        <v>0</v>
      </c>
      <c r="AI367" s="99">
        <f>IF($C367="","",'01. PLANILHA DE FISCALIZAÇÂO'!AJ367)</f>
        <v>0</v>
      </c>
      <c r="AJ367" s="98">
        <f t="shared" si="686"/>
        <v>0</v>
      </c>
      <c r="AK367" s="99">
        <f t="shared" si="719"/>
        <v>0</v>
      </c>
      <c r="AL367" s="98">
        <f t="shared" si="701"/>
        <v>0</v>
      </c>
      <c r="AM367" s="99">
        <f>IF($C367="","",'01. PLANILHA DE FISCALIZAÇÂO'!AP367)</f>
        <v>0</v>
      </c>
      <c r="AN367" s="98">
        <f t="shared" si="687"/>
        <v>0</v>
      </c>
      <c r="AO367" s="99">
        <f t="shared" si="716"/>
        <v>0</v>
      </c>
      <c r="AP367" s="98">
        <f t="shared" si="702"/>
        <v>0</v>
      </c>
      <c r="AQ367" s="99">
        <f>IF($C367="","",'01. PLANILHA DE FISCALIZAÇÂO'!AV367)</f>
        <v>0</v>
      </c>
      <c r="AR367" s="98">
        <f t="shared" si="688"/>
        <v>0</v>
      </c>
      <c r="AS367" s="99">
        <f t="shared" si="703"/>
        <v>0</v>
      </c>
    </row>
    <row r="368" spans="1:45" ht="30" customHeight="1">
      <c r="A368" s="135" t="s">
        <v>3923</v>
      </c>
      <c r="B368" s="182" t="s">
        <v>5043</v>
      </c>
      <c r="C368" s="173" t="s">
        <v>4542</v>
      </c>
      <c r="D368" s="172" t="s">
        <v>4543</v>
      </c>
      <c r="E368" s="174" t="s">
        <v>3988</v>
      </c>
      <c r="F368" s="175">
        <v>6</v>
      </c>
      <c r="G368" s="175">
        <v>22.02</v>
      </c>
      <c r="H368" s="175">
        <v>28.83</v>
      </c>
      <c r="I368" s="176">
        <f t="shared" ref="I368:I371" si="742">TRUNC(F368*G368,2)</f>
        <v>132.12</v>
      </c>
      <c r="J368" s="210"/>
      <c r="K368" s="210"/>
      <c r="L368" s="210"/>
      <c r="M368" s="210"/>
      <c r="N368" s="210"/>
      <c r="O368" s="214">
        <f t="shared" si="690"/>
        <v>6</v>
      </c>
      <c r="P368" s="215">
        <f t="shared" si="691"/>
        <v>132.12</v>
      </c>
      <c r="Q368" s="215">
        <f t="shared" si="692"/>
        <v>172.98</v>
      </c>
      <c r="R368" s="98">
        <f t="shared" ref="R368:R371" si="743">IF($C368="","",$I368*S368)</f>
        <v>0</v>
      </c>
      <c r="S368" s="99">
        <f>IF($C368="","",'01. PLANILHA DE FISCALIZAÇÂO'!L368)</f>
        <v>0</v>
      </c>
      <c r="T368" s="98">
        <f t="shared" ref="T368:T371" si="744">IF($C368="","",SUM(R368))</f>
        <v>0</v>
      </c>
      <c r="U368" s="99">
        <f t="shared" ref="U368:U371" si="745">IF($D368="","",T368/$I368)</f>
        <v>0</v>
      </c>
      <c r="V368" s="98">
        <f t="shared" ref="V368:V371" si="746">IF($C368="","",$I368*W368)</f>
        <v>0</v>
      </c>
      <c r="W368" s="99">
        <f>IF($C368="","",'01. PLANILHA DE FISCALIZAÇÂO'!R368)</f>
        <v>0</v>
      </c>
      <c r="X368" s="98">
        <f t="shared" ref="X368:X371" si="747">IF($C368="","",SUM(V368+T368))</f>
        <v>0</v>
      </c>
      <c r="Y368" s="99">
        <f t="shared" si="741"/>
        <v>0</v>
      </c>
      <c r="Z368" s="98">
        <f t="shared" ref="Z368:Z371" si="748">IF($C368="","",$I368*AA368)</f>
        <v>0</v>
      </c>
      <c r="AA368" s="99">
        <f>IF($C368="","",'01. PLANILHA DE FISCALIZAÇÂO'!X368)</f>
        <v>0</v>
      </c>
      <c r="AB368" s="98">
        <f t="shared" ref="AB368:AB371" si="749">IF($C368="","",SUM(Z368+X368))</f>
        <v>0</v>
      </c>
      <c r="AC368" s="99">
        <f t="shared" ref="AC368:AC371" si="750">IF($D368="","",AB368/$I368)</f>
        <v>0</v>
      </c>
      <c r="AD368" s="98">
        <f t="shared" ref="AD368:AD371" si="751">IF($C368="","",$I368*AE368)</f>
        <v>0</v>
      </c>
      <c r="AE368" s="99">
        <f>IF($C368="","",'01. PLANILHA DE FISCALIZAÇÂO'!AD368)</f>
        <v>0</v>
      </c>
      <c r="AF368" s="98">
        <f t="shared" ref="AF368:AF371" si="752">IF($C368="","",SUM(AD368+AB368))</f>
        <v>0</v>
      </c>
      <c r="AG368" s="99">
        <f t="shared" ref="AG368:AG371" si="753">IF($D368="","",AF368/$I368)</f>
        <v>0</v>
      </c>
      <c r="AH368" s="98">
        <f t="shared" ref="AH368:AH371" si="754">IF($C368="","",$I368*AI368)</f>
        <v>0</v>
      </c>
      <c r="AI368" s="99">
        <f>IF($C368="","",'01. PLANILHA DE FISCALIZAÇÂO'!AJ368)</f>
        <v>0</v>
      </c>
      <c r="AJ368" s="98">
        <f t="shared" ref="AJ368:AJ371" si="755">IF($C368="","",SUM(AH368+AF368))</f>
        <v>0</v>
      </c>
      <c r="AK368" s="99">
        <f t="shared" ref="AK368:AK371" si="756">IF($D368="","",AJ368/$I368)</f>
        <v>0</v>
      </c>
      <c r="AL368" s="98">
        <f t="shared" ref="AL368:AL371" si="757">IF($C368="","",$I368*AM368)</f>
        <v>0</v>
      </c>
      <c r="AM368" s="99">
        <f>IF($C368="","",'01. PLANILHA DE FISCALIZAÇÂO'!AP368)</f>
        <v>0</v>
      </c>
      <c r="AN368" s="98">
        <f t="shared" ref="AN368:AN371" si="758">IF($C368="","",SUM(AL368+AJ368))</f>
        <v>0</v>
      </c>
      <c r="AO368" s="99">
        <f t="shared" ref="AO368:AO371" si="759">IF($D368="","",AN368/$I368)</f>
        <v>0</v>
      </c>
      <c r="AP368" s="98">
        <f t="shared" ref="AP368:AP371" si="760">IF($C368="","",$I368*AQ368)</f>
        <v>0</v>
      </c>
      <c r="AQ368" s="99">
        <f>IF($C368="","",'01. PLANILHA DE FISCALIZAÇÂO'!AV368)</f>
        <v>0</v>
      </c>
      <c r="AR368" s="98">
        <f t="shared" ref="AR368:AR371" si="761">IF($C368="","",SUM(AP368+AN368))</f>
        <v>0</v>
      </c>
      <c r="AS368" s="99">
        <f t="shared" ref="AS368:AS371" si="762">IF($C368="","",SUM(AQ368+AO368))</f>
        <v>0</v>
      </c>
    </row>
    <row r="369" spans="1:45" ht="30" customHeight="1">
      <c r="A369" s="135" t="s">
        <v>3923</v>
      </c>
      <c r="B369" s="182" t="s">
        <v>5044</v>
      </c>
      <c r="C369" s="173" t="s">
        <v>4544</v>
      </c>
      <c r="D369" s="172" t="s">
        <v>4545</v>
      </c>
      <c r="E369" s="174" t="s">
        <v>3937</v>
      </c>
      <c r="F369" s="175">
        <v>3</v>
      </c>
      <c r="G369" s="175">
        <v>17.36</v>
      </c>
      <c r="H369" s="175">
        <v>21.14</v>
      </c>
      <c r="I369" s="176">
        <f t="shared" si="742"/>
        <v>52.08</v>
      </c>
      <c r="J369" s="210"/>
      <c r="K369" s="210"/>
      <c r="L369" s="210"/>
      <c r="M369" s="210"/>
      <c r="N369" s="210"/>
      <c r="O369" s="214">
        <f t="shared" si="690"/>
        <v>3</v>
      </c>
      <c r="P369" s="215">
        <f t="shared" si="691"/>
        <v>52.08</v>
      </c>
      <c r="Q369" s="215">
        <f t="shared" si="692"/>
        <v>63.42</v>
      </c>
      <c r="R369" s="98">
        <f t="shared" si="743"/>
        <v>0</v>
      </c>
      <c r="S369" s="99">
        <f>IF($C369="","",'01. PLANILHA DE FISCALIZAÇÂO'!L369)</f>
        <v>0</v>
      </c>
      <c r="T369" s="98">
        <f t="shared" si="744"/>
        <v>0</v>
      </c>
      <c r="U369" s="99">
        <f t="shared" si="745"/>
        <v>0</v>
      </c>
      <c r="V369" s="98">
        <f t="shared" si="746"/>
        <v>0</v>
      </c>
      <c r="W369" s="99">
        <f>IF($C369="","",'01. PLANILHA DE FISCALIZAÇÂO'!R369)</f>
        <v>0</v>
      </c>
      <c r="X369" s="98">
        <f t="shared" si="747"/>
        <v>0</v>
      </c>
      <c r="Y369" s="99">
        <f t="shared" si="741"/>
        <v>0</v>
      </c>
      <c r="Z369" s="98">
        <f t="shared" si="748"/>
        <v>0</v>
      </c>
      <c r="AA369" s="99">
        <f>IF($C369="","",'01. PLANILHA DE FISCALIZAÇÂO'!X369)</f>
        <v>0</v>
      </c>
      <c r="AB369" s="98">
        <f t="shared" si="749"/>
        <v>0</v>
      </c>
      <c r="AC369" s="99">
        <f t="shared" si="750"/>
        <v>0</v>
      </c>
      <c r="AD369" s="98">
        <f t="shared" si="751"/>
        <v>0</v>
      </c>
      <c r="AE369" s="99">
        <f>IF($C369="","",'01. PLANILHA DE FISCALIZAÇÂO'!AD369)</f>
        <v>0</v>
      </c>
      <c r="AF369" s="98">
        <f t="shared" si="752"/>
        <v>0</v>
      </c>
      <c r="AG369" s="99">
        <f t="shared" si="753"/>
        <v>0</v>
      </c>
      <c r="AH369" s="98">
        <f t="shared" si="754"/>
        <v>0</v>
      </c>
      <c r="AI369" s="99">
        <f>IF($C369="","",'01. PLANILHA DE FISCALIZAÇÂO'!AJ369)</f>
        <v>0</v>
      </c>
      <c r="AJ369" s="98">
        <f t="shared" si="755"/>
        <v>0</v>
      </c>
      <c r="AK369" s="99">
        <f t="shared" si="756"/>
        <v>0</v>
      </c>
      <c r="AL369" s="98">
        <f t="shared" si="757"/>
        <v>0</v>
      </c>
      <c r="AM369" s="99">
        <f>IF($C369="","",'01. PLANILHA DE FISCALIZAÇÂO'!AP369)</f>
        <v>0</v>
      </c>
      <c r="AN369" s="98">
        <f t="shared" si="758"/>
        <v>0</v>
      </c>
      <c r="AO369" s="99">
        <f t="shared" si="759"/>
        <v>0</v>
      </c>
      <c r="AP369" s="98">
        <f t="shared" si="760"/>
        <v>0</v>
      </c>
      <c r="AQ369" s="99">
        <f>IF($C369="","",'01. PLANILHA DE FISCALIZAÇÂO'!AV369)</f>
        <v>0</v>
      </c>
      <c r="AR369" s="98">
        <f t="shared" si="761"/>
        <v>0</v>
      </c>
      <c r="AS369" s="99">
        <f t="shared" si="762"/>
        <v>0</v>
      </c>
    </row>
    <row r="370" spans="1:45" ht="30" customHeight="1">
      <c r="A370" s="135" t="s">
        <v>3923</v>
      </c>
      <c r="B370" s="182" t="s">
        <v>5045</v>
      </c>
      <c r="C370" s="173" t="s">
        <v>4546</v>
      </c>
      <c r="D370" s="172" t="s">
        <v>4547</v>
      </c>
      <c r="E370" s="174" t="s">
        <v>3988</v>
      </c>
      <c r="F370" s="175">
        <v>6</v>
      </c>
      <c r="G370" s="175">
        <v>33.340000000000003</v>
      </c>
      <c r="H370" s="175">
        <v>39.81</v>
      </c>
      <c r="I370" s="176">
        <f t="shared" si="742"/>
        <v>200.04</v>
      </c>
      <c r="J370" s="210"/>
      <c r="K370" s="210"/>
      <c r="L370" s="210"/>
      <c r="M370" s="210"/>
      <c r="N370" s="210"/>
      <c r="O370" s="214">
        <f t="shared" si="690"/>
        <v>6</v>
      </c>
      <c r="P370" s="215">
        <f t="shared" si="691"/>
        <v>200.04</v>
      </c>
      <c r="Q370" s="215">
        <f t="shared" si="692"/>
        <v>238.86</v>
      </c>
      <c r="R370" s="98">
        <f t="shared" si="743"/>
        <v>0</v>
      </c>
      <c r="S370" s="99">
        <f>IF($C370="","",'01. PLANILHA DE FISCALIZAÇÂO'!L370)</f>
        <v>0</v>
      </c>
      <c r="T370" s="98">
        <f t="shared" si="744"/>
        <v>0</v>
      </c>
      <c r="U370" s="99">
        <f t="shared" si="745"/>
        <v>0</v>
      </c>
      <c r="V370" s="98">
        <f t="shared" si="746"/>
        <v>0</v>
      </c>
      <c r="W370" s="99">
        <f>IF($C370="","",'01. PLANILHA DE FISCALIZAÇÂO'!R370)</f>
        <v>0</v>
      </c>
      <c r="X370" s="98">
        <f t="shared" si="747"/>
        <v>0</v>
      </c>
      <c r="Y370" s="99">
        <f t="shared" si="741"/>
        <v>0</v>
      </c>
      <c r="Z370" s="98">
        <f t="shared" si="748"/>
        <v>0</v>
      </c>
      <c r="AA370" s="99">
        <f>IF($C370="","",'01. PLANILHA DE FISCALIZAÇÂO'!X370)</f>
        <v>0</v>
      </c>
      <c r="AB370" s="98">
        <f t="shared" si="749"/>
        <v>0</v>
      </c>
      <c r="AC370" s="99">
        <f t="shared" si="750"/>
        <v>0</v>
      </c>
      <c r="AD370" s="98">
        <f t="shared" si="751"/>
        <v>0</v>
      </c>
      <c r="AE370" s="99">
        <f>IF($C370="","",'01. PLANILHA DE FISCALIZAÇÂO'!AD370)</f>
        <v>0</v>
      </c>
      <c r="AF370" s="98">
        <f t="shared" si="752"/>
        <v>0</v>
      </c>
      <c r="AG370" s="99">
        <f t="shared" si="753"/>
        <v>0</v>
      </c>
      <c r="AH370" s="98">
        <f t="shared" si="754"/>
        <v>0</v>
      </c>
      <c r="AI370" s="99">
        <f>IF($C370="","",'01. PLANILHA DE FISCALIZAÇÂO'!AJ370)</f>
        <v>0</v>
      </c>
      <c r="AJ370" s="98">
        <f t="shared" si="755"/>
        <v>0</v>
      </c>
      <c r="AK370" s="99">
        <f t="shared" si="756"/>
        <v>0</v>
      </c>
      <c r="AL370" s="98">
        <f t="shared" si="757"/>
        <v>0</v>
      </c>
      <c r="AM370" s="99">
        <f>IF($C370="","",'01. PLANILHA DE FISCALIZAÇÂO'!AP370)</f>
        <v>0</v>
      </c>
      <c r="AN370" s="98">
        <f t="shared" si="758"/>
        <v>0</v>
      </c>
      <c r="AO370" s="99">
        <f t="shared" si="759"/>
        <v>0</v>
      </c>
      <c r="AP370" s="98">
        <f t="shared" si="760"/>
        <v>0</v>
      </c>
      <c r="AQ370" s="99">
        <f>IF($C370="","",'01. PLANILHA DE FISCALIZAÇÂO'!AV370)</f>
        <v>0</v>
      </c>
      <c r="AR370" s="98">
        <f t="shared" si="761"/>
        <v>0</v>
      </c>
      <c r="AS370" s="99">
        <f t="shared" si="762"/>
        <v>0</v>
      </c>
    </row>
    <row r="371" spans="1:45" ht="30" customHeight="1">
      <c r="A371" s="135" t="s">
        <v>3923</v>
      </c>
      <c r="B371" s="182" t="s">
        <v>5046</v>
      </c>
      <c r="C371" s="173" t="s">
        <v>4548</v>
      </c>
      <c r="D371" s="172" t="s">
        <v>4549</v>
      </c>
      <c r="E371" s="174" t="s">
        <v>3937</v>
      </c>
      <c r="F371" s="175">
        <v>62.14</v>
      </c>
      <c r="G371" s="175">
        <v>9.25</v>
      </c>
      <c r="H371" s="175">
        <v>12.42</v>
      </c>
      <c r="I371" s="176">
        <f t="shared" si="742"/>
        <v>574.79</v>
      </c>
      <c r="J371" s="210"/>
      <c r="K371" s="210"/>
      <c r="L371" s="210"/>
      <c r="M371" s="210"/>
      <c r="N371" s="210"/>
      <c r="O371" s="214">
        <f t="shared" si="690"/>
        <v>62.14</v>
      </c>
      <c r="P371" s="215">
        <f t="shared" si="691"/>
        <v>574.79</v>
      </c>
      <c r="Q371" s="215">
        <f t="shared" si="692"/>
        <v>771.77</v>
      </c>
      <c r="R371" s="98">
        <f t="shared" si="743"/>
        <v>0</v>
      </c>
      <c r="S371" s="99">
        <f>IF($C371="","",'01. PLANILHA DE FISCALIZAÇÂO'!L371)</f>
        <v>0</v>
      </c>
      <c r="T371" s="98">
        <f t="shared" si="744"/>
        <v>0</v>
      </c>
      <c r="U371" s="99">
        <f t="shared" si="745"/>
        <v>0</v>
      </c>
      <c r="V371" s="98">
        <f t="shared" si="746"/>
        <v>0</v>
      </c>
      <c r="W371" s="99">
        <f>IF($C371="","",'01. PLANILHA DE FISCALIZAÇÂO'!R371)</f>
        <v>0</v>
      </c>
      <c r="X371" s="98">
        <f t="shared" si="747"/>
        <v>0</v>
      </c>
      <c r="Y371" s="99">
        <f t="shared" si="741"/>
        <v>0</v>
      </c>
      <c r="Z371" s="98">
        <f t="shared" si="748"/>
        <v>0</v>
      </c>
      <c r="AA371" s="99">
        <f>IF($C371="","",'01. PLANILHA DE FISCALIZAÇÂO'!X371)</f>
        <v>0</v>
      </c>
      <c r="AB371" s="98">
        <f t="shared" si="749"/>
        <v>0</v>
      </c>
      <c r="AC371" s="99">
        <f t="shared" si="750"/>
        <v>0</v>
      </c>
      <c r="AD371" s="98">
        <f t="shared" si="751"/>
        <v>0</v>
      </c>
      <c r="AE371" s="99">
        <f>IF($C371="","",'01. PLANILHA DE FISCALIZAÇÂO'!AD371)</f>
        <v>0</v>
      </c>
      <c r="AF371" s="98">
        <f t="shared" si="752"/>
        <v>0</v>
      </c>
      <c r="AG371" s="99">
        <f t="shared" si="753"/>
        <v>0</v>
      </c>
      <c r="AH371" s="98">
        <f t="shared" si="754"/>
        <v>0</v>
      </c>
      <c r="AI371" s="99">
        <f>IF($C371="","",'01. PLANILHA DE FISCALIZAÇÂO'!AJ371)</f>
        <v>0</v>
      </c>
      <c r="AJ371" s="98">
        <f t="shared" si="755"/>
        <v>0</v>
      </c>
      <c r="AK371" s="99">
        <f t="shared" si="756"/>
        <v>0</v>
      </c>
      <c r="AL371" s="98">
        <f t="shared" si="757"/>
        <v>0</v>
      </c>
      <c r="AM371" s="99">
        <f>IF($C371="","",'01. PLANILHA DE FISCALIZAÇÂO'!AP371)</f>
        <v>0</v>
      </c>
      <c r="AN371" s="98">
        <f t="shared" si="758"/>
        <v>0</v>
      </c>
      <c r="AO371" s="99">
        <f t="shared" si="759"/>
        <v>0</v>
      </c>
      <c r="AP371" s="98">
        <f t="shared" si="760"/>
        <v>0</v>
      </c>
      <c r="AQ371" s="99">
        <f>IF($C371="","",'01. PLANILHA DE FISCALIZAÇÂO'!AV371)</f>
        <v>0</v>
      </c>
      <c r="AR371" s="98">
        <f t="shared" si="761"/>
        <v>0</v>
      </c>
      <c r="AS371" s="99">
        <f t="shared" si="762"/>
        <v>0</v>
      </c>
    </row>
    <row r="372" spans="1:45" ht="30" customHeight="1">
      <c r="A372" s="135" t="s">
        <v>3923</v>
      </c>
      <c r="B372" s="182" t="s">
        <v>5047</v>
      </c>
      <c r="C372" s="173" t="s">
        <v>4550</v>
      </c>
      <c r="D372" s="172" t="s">
        <v>4551</v>
      </c>
      <c r="E372" s="174" t="s">
        <v>3937</v>
      </c>
      <c r="F372" s="175">
        <v>62.14</v>
      </c>
      <c r="G372" s="175">
        <v>9.25</v>
      </c>
      <c r="H372" s="175">
        <v>12.42</v>
      </c>
      <c r="I372" s="176">
        <f t="shared" si="689"/>
        <v>574.79</v>
      </c>
      <c r="J372" s="210"/>
      <c r="K372" s="210"/>
      <c r="L372" s="210"/>
      <c r="M372" s="210"/>
      <c r="N372" s="210"/>
      <c r="O372" s="214">
        <f t="shared" si="690"/>
        <v>62.14</v>
      </c>
      <c r="P372" s="215">
        <f t="shared" si="691"/>
        <v>574.79</v>
      </c>
      <c r="Q372" s="215">
        <f t="shared" si="692"/>
        <v>771.77</v>
      </c>
      <c r="R372" s="98">
        <f t="shared" si="682"/>
        <v>0</v>
      </c>
      <c r="S372" s="99">
        <f>IF($C372="","",'01. PLANILHA DE FISCALIZAÇÂO'!L372)</f>
        <v>0</v>
      </c>
      <c r="T372" s="98">
        <f t="shared" si="693"/>
        <v>0</v>
      </c>
      <c r="U372" s="99">
        <f t="shared" si="694"/>
        <v>0</v>
      </c>
      <c r="V372" s="98">
        <f t="shared" si="695"/>
        <v>0</v>
      </c>
      <c r="W372" s="99">
        <f>IF($C372="","",'01. PLANILHA DE FISCALIZAÇÂO'!R372)</f>
        <v>0</v>
      </c>
      <c r="X372" s="98">
        <f t="shared" si="683"/>
        <v>0</v>
      </c>
      <c r="Y372" s="99">
        <f t="shared" ref="Y372" si="763">IF($D372="","",X372/$I372)</f>
        <v>0</v>
      </c>
      <c r="Z372" s="98">
        <f t="shared" si="697"/>
        <v>0</v>
      </c>
      <c r="AA372" s="99">
        <f>IF($C372="","",'01. PLANILHA DE FISCALIZAÇÂO'!X372)</f>
        <v>0</v>
      </c>
      <c r="AB372" s="98">
        <f t="shared" si="685"/>
        <v>0</v>
      </c>
      <c r="AC372" s="99">
        <f t="shared" si="734"/>
        <v>0</v>
      </c>
      <c r="AD372" s="98">
        <f t="shared" si="698"/>
        <v>0</v>
      </c>
      <c r="AE372" s="99">
        <f>IF($C372="","",'01. PLANILHA DE FISCALIZAÇÂO'!AD372)</f>
        <v>0</v>
      </c>
      <c r="AF372" s="98">
        <f t="shared" si="660"/>
        <v>0</v>
      </c>
      <c r="AG372" s="99">
        <f t="shared" si="715"/>
        <v>0</v>
      </c>
      <c r="AH372" s="98">
        <f t="shared" si="699"/>
        <v>0</v>
      </c>
      <c r="AI372" s="99">
        <f>IF($C372="","",'01. PLANILHA DE FISCALIZAÇÂO'!AJ372)</f>
        <v>0</v>
      </c>
      <c r="AJ372" s="98">
        <f t="shared" si="686"/>
        <v>0</v>
      </c>
      <c r="AK372" s="99">
        <f t="shared" si="719"/>
        <v>0</v>
      </c>
      <c r="AL372" s="98">
        <f t="shared" si="701"/>
        <v>0</v>
      </c>
      <c r="AM372" s="99">
        <f>IF($C372="","",'01. PLANILHA DE FISCALIZAÇÂO'!AP372)</f>
        <v>0</v>
      </c>
      <c r="AN372" s="98">
        <f t="shared" si="687"/>
        <v>0</v>
      </c>
      <c r="AO372" s="99">
        <f t="shared" si="716"/>
        <v>0</v>
      </c>
      <c r="AP372" s="98">
        <f t="shared" si="702"/>
        <v>0</v>
      </c>
      <c r="AQ372" s="99">
        <f>IF($C372="","",'01. PLANILHA DE FISCALIZAÇÂO'!AV372)</f>
        <v>0</v>
      </c>
      <c r="AR372" s="98">
        <f t="shared" si="688"/>
        <v>0</v>
      </c>
      <c r="AS372" s="99">
        <f t="shared" si="703"/>
        <v>0</v>
      </c>
    </row>
    <row r="373" spans="1:45" ht="30" customHeight="1">
      <c r="A373" s="135" t="s">
        <v>3923</v>
      </c>
      <c r="B373" s="182" t="s">
        <v>5048</v>
      </c>
      <c r="C373" s="173" t="s">
        <v>4552</v>
      </c>
      <c r="D373" s="172" t="s">
        <v>4553</v>
      </c>
      <c r="E373" s="174" t="s">
        <v>3937</v>
      </c>
      <c r="F373" s="175">
        <v>63.46</v>
      </c>
      <c r="G373" s="175">
        <v>9.25</v>
      </c>
      <c r="H373" s="175">
        <v>12.42</v>
      </c>
      <c r="I373" s="176">
        <f t="shared" si="689"/>
        <v>587</v>
      </c>
      <c r="J373" s="210"/>
      <c r="K373" s="210"/>
      <c r="L373" s="210"/>
      <c r="M373" s="210"/>
      <c r="N373" s="210"/>
      <c r="O373" s="214">
        <f t="shared" si="690"/>
        <v>63.46</v>
      </c>
      <c r="P373" s="215">
        <f t="shared" si="691"/>
        <v>587</v>
      </c>
      <c r="Q373" s="215">
        <f t="shared" si="692"/>
        <v>788.17</v>
      </c>
      <c r="R373" s="98">
        <f t="shared" si="682"/>
        <v>0</v>
      </c>
      <c r="S373" s="99">
        <f>IF($C373="","",'01. PLANILHA DE FISCALIZAÇÂO'!L373)</f>
        <v>0</v>
      </c>
      <c r="T373" s="98">
        <f t="shared" si="693"/>
        <v>0</v>
      </c>
      <c r="U373" s="99">
        <f t="shared" si="694"/>
        <v>0</v>
      </c>
      <c r="V373" s="98">
        <f t="shared" si="695"/>
        <v>0</v>
      </c>
      <c r="W373" s="99">
        <f>IF($C373="","",'01. PLANILHA DE FISCALIZAÇÂO'!R373)</f>
        <v>0</v>
      </c>
      <c r="X373" s="98">
        <f t="shared" si="683"/>
        <v>0</v>
      </c>
      <c r="Y373" s="99">
        <f t="shared" ref="Y373" si="764">IF($D373="","",X373/$I373)</f>
        <v>0</v>
      </c>
      <c r="Z373" s="98">
        <f t="shared" si="697"/>
        <v>0</v>
      </c>
      <c r="AA373" s="99">
        <f>IF($C373="","",'01. PLANILHA DE FISCALIZAÇÂO'!X373)</f>
        <v>0</v>
      </c>
      <c r="AB373" s="98">
        <f t="shared" si="685"/>
        <v>0</v>
      </c>
      <c r="AC373" s="99">
        <f t="shared" si="734"/>
        <v>0</v>
      </c>
      <c r="AD373" s="98">
        <f t="shared" si="698"/>
        <v>0</v>
      </c>
      <c r="AE373" s="99">
        <f>IF($C373="","",'01. PLANILHA DE FISCALIZAÇÂO'!AD373)</f>
        <v>0</v>
      </c>
      <c r="AF373" s="98">
        <f t="shared" si="660"/>
        <v>0</v>
      </c>
      <c r="AG373" s="99">
        <f t="shared" si="715"/>
        <v>0</v>
      </c>
      <c r="AH373" s="98">
        <f t="shared" si="699"/>
        <v>0</v>
      </c>
      <c r="AI373" s="99">
        <f>IF($C373="","",'01. PLANILHA DE FISCALIZAÇÂO'!AJ373)</f>
        <v>0</v>
      </c>
      <c r="AJ373" s="98">
        <f t="shared" si="686"/>
        <v>0</v>
      </c>
      <c r="AK373" s="99">
        <f t="shared" si="719"/>
        <v>0</v>
      </c>
      <c r="AL373" s="98">
        <f t="shared" si="701"/>
        <v>0</v>
      </c>
      <c r="AM373" s="99">
        <f>IF($C373="","",'01. PLANILHA DE FISCALIZAÇÂO'!AP373)</f>
        <v>0</v>
      </c>
      <c r="AN373" s="98">
        <f t="shared" si="687"/>
        <v>0</v>
      </c>
      <c r="AO373" s="99">
        <f t="shared" si="716"/>
        <v>0</v>
      </c>
      <c r="AP373" s="98">
        <f t="shared" si="702"/>
        <v>0</v>
      </c>
      <c r="AQ373" s="99">
        <f>IF($C373="","",'01. PLANILHA DE FISCALIZAÇÂO'!AV373)</f>
        <v>0</v>
      </c>
      <c r="AR373" s="98">
        <f t="shared" si="688"/>
        <v>0</v>
      </c>
      <c r="AS373" s="99">
        <f t="shared" si="703"/>
        <v>0</v>
      </c>
    </row>
    <row r="374" spans="1:45" ht="30" customHeight="1">
      <c r="A374" s="135" t="s">
        <v>3923</v>
      </c>
      <c r="B374" s="182" t="s">
        <v>5049</v>
      </c>
      <c r="C374" s="173" t="s">
        <v>4554</v>
      </c>
      <c r="D374" s="172" t="s">
        <v>4555</v>
      </c>
      <c r="E374" s="174" t="s">
        <v>3988</v>
      </c>
      <c r="F374" s="175">
        <v>3</v>
      </c>
      <c r="G374" s="175">
        <v>453.37</v>
      </c>
      <c r="H374" s="175">
        <v>650.94000000000005</v>
      </c>
      <c r="I374" s="176">
        <f t="shared" si="689"/>
        <v>1360.11</v>
      </c>
      <c r="J374" s="210"/>
      <c r="K374" s="210"/>
      <c r="L374" s="210"/>
      <c r="M374" s="210"/>
      <c r="N374" s="210"/>
      <c r="O374" s="214">
        <f t="shared" si="690"/>
        <v>3</v>
      </c>
      <c r="P374" s="215">
        <f t="shared" si="691"/>
        <v>1360.11</v>
      </c>
      <c r="Q374" s="215">
        <f t="shared" si="692"/>
        <v>1952.82</v>
      </c>
      <c r="R374" s="98">
        <f t="shared" si="682"/>
        <v>0</v>
      </c>
      <c r="S374" s="99">
        <f>IF($C374="","",'01. PLANILHA DE FISCALIZAÇÂO'!L374)</f>
        <v>0</v>
      </c>
      <c r="T374" s="98">
        <f t="shared" si="693"/>
        <v>0</v>
      </c>
      <c r="U374" s="99">
        <f t="shared" si="694"/>
        <v>0</v>
      </c>
      <c r="V374" s="98">
        <f t="shared" si="695"/>
        <v>0</v>
      </c>
      <c r="W374" s="99">
        <f>IF($C374="","",'01. PLANILHA DE FISCALIZAÇÂO'!R374)</f>
        <v>0</v>
      </c>
      <c r="X374" s="98">
        <f t="shared" si="683"/>
        <v>0</v>
      </c>
      <c r="Y374" s="99">
        <f t="shared" ref="Y374" si="765">IF($D374="","",X374/$I374)</f>
        <v>0</v>
      </c>
      <c r="Z374" s="98">
        <f t="shared" si="697"/>
        <v>0</v>
      </c>
      <c r="AA374" s="99">
        <f>IF($C374="","",'01. PLANILHA DE FISCALIZAÇÂO'!X374)</f>
        <v>0</v>
      </c>
      <c r="AB374" s="98">
        <f t="shared" si="685"/>
        <v>0</v>
      </c>
      <c r="AC374" s="99">
        <f t="shared" si="734"/>
        <v>0</v>
      </c>
      <c r="AD374" s="98">
        <f t="shared" si="698"/>
        <v>0</v>
      </c>
      <c r="AE374" s="99">
        <f>IF($C374="","",'01. PLANILHA DE FISCALIZAÇÂO'!AD374)</f>
        <v>0</v>
      </c>
      <c r="AF374" s="98">
        <f t="shared" si="660"/>
        <v>0</v>
      </c>
      <c r="AG374" s="99">
        <f t="shared" si="715"/>
        <v>0</v>
      </c>
      <c r="AH374" s="98">
        <f t="shared" si="699"/>
        <v>0</v>
      </c>
      <c r="AI374" s="99">
        <f>IF($C374="","",'01. PLANILHA DE FISCALIZAÇÂO'!AJ374)</f>
        <v>0</v>
      </c>
      <c r="AJ374" s="98">
        <f t="shared" si="686"/>
        <v>0</v>
      </c>
      <c r="AK374" s="99">
        <f t="shared" si="719"/>
        <v>0</v>
      </c>
      <c r="AL374" s="98">
        <f t="shared" si="701"/>
        <v>0</v>
      </c>
      <c r="AM374" s="99">
        <f>IF($C374="","",'01. PLANILHA DE FISCALIZAÇÂO'!AP374)</f>
        <v>0</v>
      </c>
      <c r="AN374" s="98">
        <f t="shared" si="687"/>
        <v>0</v>
      </c>
      <c r="AO374" s="99">
        <f t="shared" si="716"/>
        <v>0</v>
      </c>
      <c r="AP374" s="98">
        <f t="shared" si="702"/>
        <v>0</v>
      </c>
      <c r="AQ374" s="99">
        <f>IF($C374="","",'01. PLANILHA DE FISCALIZAÇÂO'!AV374)</f>
        <v>0</v>
      </c>
      <c r="AR374" s="98">
        <f t="shared" si="688"/>
        <v>0</v>
      </c>
      <c r="AS374" s="99">
        <f t="shared" si="703"/>
        <v>0</v>
      </c>
    </row>
    <row r="375" spans="1:45" ht="30" customHeight="1">
      <c r="A375" s="135" t="s">
        <v>3923</v>
      </c>
      <c r="B375" s="182" t="s">
        <v>5050</v>
      </c>
      <c r="C375" s="173" t="s">
        <v>4556</v>
      </c>
      <c r="D375" s="172" t="s">
        <v>4557</v>
      </c>
      <c r="E375" s="174" t="s">
        <v>3937</v>
      </c>
      <c r="F375" s="175">
        <v>5.51</v>
      </c>
      <c r="G375" s="175">
        <v>42.87</v>
      </c>
      <c r="H375" s="175">
        <v>55.07</v>
      </c>
      <c r="I375" s="176">
        <f t="shared" si="689"/>
        <v>236.21</v>
      </c>
      <c r="J375" s="210"/>
      <c r="K375" s="210"/>
      <c r="L375" s="210"/>
      <c r="M375" s="210"/>
      <c r="N375" s="210"/>
      <c r="O375" s="214">
        <f t="shared" si="690"/>
        <v>5.51</v>
      </c>
      <c r="P375" s="215">
        <f t="shared" si="691"/>
        <v>236.21</v>
      </c>
      <c r="Q375" s="215">
        <f t="shared" si="692"/>
        <v>303.43</v>
      </c>
      <c r="R375" s="98">
        <f t="shared" si="682"/>
        <v>0</v>
      </c>
      <c r="S375" s="99">
        <f>IF($C375="","",'01. PLANILHA DE FISCALIZAÇÂO'!L375)</f>
        <v>0</v>
      </c>
      <c r="T375" s="98">
        <f t="shared" si="693"/>
        <v>0</v>
      </c>
      <c r="U375" s="99">
        <f t="shared" si="694"/>
        <v>0</v>
      </c>
      <c r="V375" s="98">
        <f t="shared" si="695"/>
        <v>0</v>
      </c>
      <c r="W375" s="99">
        <f>IF($C375="","",'01. PLANILHA DE FISCALIZAÇÂO'!R375)</f>
        <v>0</v>
      </c>
      <c r="X375" s="98">
        <f t="shared" si="683"/>
        <v>0</v>
      </c>
      <c r="Y375" s="99">
        <f t="shared" ref="Y375" si="766">IF($D375="","",X375/$I375)</f>
        <v>0</v>
      </c>
      <c r="Z375" s="98">
        <f t="shared" si="697"/>
        <v>0</v>
      </c>
      <c r="AA375" s="99">
        <f>IF($C375="","",'01. PLANILHA DE FISCALIZAÇÂO'!X375)</f>
        <v>0</v>
      </c>
      <c r="AB375" s="98">
        <f t="shared" si="685"/>
        <v>0</v>
      </c>
      <c r="AC375" s="99">
        <f t="shared" si="734"/>
        <v>0</v>
      </c>
      <c r="AD375" s="98">
        <f t="shared" si="698"/>
        <v>0</v>
      </c>
      <c r="AE375" s="99">
        <f>IF($C375="","",'01. PLANILHA DE FISCALIZAÇÂO'!AD375)</f>
        <v>0</v>
      </c>
      <c r="AF375" s="98">
        <f t="shared" si="660"/>
        <v>0</v>
      </c>
      <c r="AG375" s="99">
        <f t="shared" si="715"/>
        <v>0</v>
      </c>
      <c r="AH375" s="98">
        <f t="shared" si="699"/>
        <v>0</v>
      </c>
      <c r="AI375" s="99">
        <f>IF($C375="","",'01. PLANILHA DE FISCALIZAÇÂO'!AJ375)</f>
        <v>0</v>
      </c>
      <c r="AJ375" s="98">
        <f t="shared" si="686"/>
        <v>0</v>
      </c>
      <c r="AK375" s="99">
        <f t="shared" si="719"/>
        <v>0</v>
      </c>
      <c r="AL375" s="98">
        <f t="shared" si="701"/>
        <v>0</v>
      </c>
      <c r="AM375" s="99">
        <f>IF($C375="","",'01. PLANILHA DE FISCALIZAÇÂO'!AP375)</f>
        <v>0</v>
      </c>
      <c r="AN375" s="98">
        <f t="shared" si="687"/>
        <v>0</v>
      </c>
      <c r="AO375" s="99">
        <f t="shared" si="716"/>
        <v>0</v>
      </c>
      <c r="AP375" s="98">
        <f t="shared" si="702"/>
        <v>0</v>
      </c>
      <c r="AQ375" s="99">
        <f>IF($C375="","",'01. PLANILHA DE FISCALIZAÇÂO'!AV375)</f>
        <v>0</v>
      </c>
      <c r="AR375" s="98">
        <f t="shared" si="688"/>
        <v>0</v>
      </c>
      <c r="AS375" s="99">
        <f t="shared" si="703"/>
        <v>0</v>
      </c>
    </row>
    <row r="376" spans="1:45" ht="30" customHeight="1">
      <c r="A376" s="135"/>
      <c r="B376" s="181" t="s">
        <v>5051</v>
      </c>
      <c r="C376" s="178" t="s">
        <v>5052</v>
      </c>
      <c r="D376" s="179"/>
      <c r="E376" s="179"/>
      <c r="F376" s="179"/>
      <c r="G376" s="179"/>
      <c r="H376" s="179"/>
      <c r="I376" s="177">
        <f>SUM(I377)</f>
        <v>955.84</v>
      </c>
      <c r="J376" s="211"/>
      <c r="K376" s="211"/>
      <c r="L376" s="211"/>
      <c r="M376" s="211"/>
      <c r="N376" s="211"/>
      <c r="O376" s="211"/>
      <c r="P376" s="211"/>
      <c r="Q376" s="212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/>
      <c r="AM376" s="99"/>
      <c r="AN376" s="99"/>
      <c r="AO376" s="99"/>
      <c r="AP376" s="99"/>
      <c r="AQ376" s="99"/>
      <c r="AR376" s="99"/>
      <c r="AS376" s="99"/>
    </row>
    <row r="377" spans="1:45" ht="30" customHeight="1">
      <c r="A377" s="135"/>
      <c r="B377" s="181" t="s">
        <v>5053</v>
      </c>
      <c r="C377" s="178" t="s">
        <v>5054</v>
      </c>
      <c r="D377" s="179"/>
      <c r="E377" s="179"/>
      <c r="F377" s="179"/>
      <c r="G377" s="179"/>
      <c r="H377" s="179"/>
      <c r="I377" s="177">
        <f>SUM(I378:I380)</f>
        <v>955.84</v>
      </c>
      <c r="J377" s="211"/>
      <c r="K377" s="211"/>
      <c r="L377" s="211"/>
      <c r="M377" s="211"/>
      <c r="N377" s="211"/>
      <c r="O377" s="211"/>
      <c r="P377" s="211"/>
      <c r="Q377" s="212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/>
      <c r="AM377" s="99"/>
      <c r="AN377" s="99"/>
      <c r="AO377" s="99"/>
      <c r="AP377" s="99"/>
      <c r="AQ377" s="99"/>
      <c r="AR377" s="99"/>
      <c r="AS377" s="99"/>
    </row>
    <row r="378" spans="1:45" ht="30" customHeight="1">
      <c r="A378" s="168" t="s">
        <v>3925</v>
      </c>
      <c r="B378" s="182" t="s">
        <v>5055</v>
      </c>
      <c r="C378" s="173" t="s">
        <v>4558</v>
      </c>
      <c r="D378" s="172" t="s">
        <v>4559</v>
      </c>
      <c r="E378" s="174" t="s">
        <v>3988</v>
      </c>
      <c r="F378" s="175">
        <v>4</v>
      </c>
      <c r="G378" s="175">
        <v>213.76</v>
      </c>
      <c r="H378" s="175">
        <v>310.56</v>
      </c>
      <c r="I378" s="176">
        <f t="shared" si="689"/>
        <v>855.04</v>
      </c>
      <c r="J378" s="210"/>
      <c r="K378" s="210"/>
      <c r="L378" s="210"/>
      <c r="M378" s="210"/>
      <c r="N378" s="210"/>
      <c r="O378" s="214">
        <f t="shared" ref="O378:O380" si="767">IF($E378="","",SUM(F378,J378,L378))</f>
        <v>4</v>
      </c>
      <c r="P378" s="215">
        <f t="shared" ref="P378:P380" si="768">IF($E378="","",TRUNC($G378*O378,2))</f>
        <v>855.04</v>
      </c>
      <c r="Q378" s="215">
        <f t="shared" ref="Q378:Q442" si="769">IF($E378="","",TRUNC($H378*O378,2))</f>
        <v>1242.24</v>
      </c>
      <c r="R378" s="98">
        <f t="shared" si="682"/>
        <v>0</v>
      </c>
      <c r="S378" s="99">
        <f>IF($C378="","",'01. PLANILHA DE FISCALIZAÇÂO'!L378)</f>
        <v>0</v>
      </c>
      <c r="T378" s="98">
        <f t="shared" si="693"/>
        <v>0</v>
      </c>
      <c r="U378" s="99">
        <f t="shared" si="694"/>
        <v>0</v>
      </c>
      <c r="V378" s="98">
        <f t="shared" si="695"/>
        <v>0</v>
      </c>
      <c r="W378" s="99">
        <f>IF($C378="","",'01. PLANILHA DE FISCALIZAÇÂO'!R378)</f>
        <v>0</v>
      </c>
      <c r="X378" s="98">
        <f t="shared" si="683"/>
        <v>0</v>
      </c>
      <c r="Y378" s="99">
        <f t="shared" ref="Y378" si="770">IF($D378="","",X378/$I378)</f>
        <v>0</v>
      </c>
      <c r="Z378" s="98">
        <f t="shared" si="697"/>
        <v>0</v>
      </c>
      <c r="AA378" s="99">
        <f>IF($C378="","",'01. PLANILHA DE FISCALIZAÇÂO'!X378)</f>
        <v>0</v>
      </c>
      <c r="AB378" s="98">
        <f t="shared" si="685"/>
        <v>0</v>
      </c>
      <c r="AC378" s="99">
        <f t="shared" si="734"/>
        <v>0</v>
      </c>
      <c r="AD378" s="98">
        <f t="shared" si="698"/>
        <v>0</v>
      </c>
      <c r="AE378" s="99">
        <f>IF($C378="","",'01. PLANILHA DE FISCALIZAÇÂO'!AD378)</f>
        <v>0</v>
      </c>
      <c r="AF378" s="98">
        <f t="shared" si="660"/>
        <v>0</v>
      </c>
      <c r="AG378" s="99">
        <f t="shared" si="715"/>
        <v>0</v>
      </c>
      <c r="AH378" s="98">
        <f t="shared" si="699"/>
        <v>0</v>
      </c>
      <c r="AI378" s="99">
        <f>IF($C378="","",'01. PLANILHA DE FISCALIZAÇÂO'!AJ378)</f>
        <v>0</v>
      </c>
      <c r="AJ378" s="98">
        <f t="shared" si="686"/>
        <v>0</v>
      </c>
      <c r="AK378" s="99">
        <f t="shared" si="719"/>
        <v>0</v>
      </c>
      <c r="AL378" s="98">
        <f t="shared" si="701"/>
        <v>0</v>
      </c>
      <c r="AM378" s="99">
        <f>IF($C378="","",'01. PLANILHA DE FISCALIZAÇÂO'!AP378)</f>
        <v>0</v>
      </c>
      <c r="AN378" s="98">
        <f t="shared" si="687"/>
        <v>0</v>
      </c>
      <c r="AO378" s="99">
        <f t="shared" si="716"/>
        <v>0</v>
      </c>
      <c r="AP378" s="98">
        <f t="shared" si="702"/>
        <v>0</v>
      </c>
      <c r="AQ378" s="99">
        <f>IF($C378="","",'01. PLANILHA DE FISCALIZAÇÂO'!AV378)</f>
        <v>0</v>
      </c>
      <c r="AR378" s="98">
        <f t="shared" si="688"/>
        <v>0</v>
      </c>
      <c r="AS378" s="99">
        <f t="shared" si="703"/>
        <v>0</v>
      </c>
    </row>
    <row r="379" spans="1:45" ht="30" customHeight="1">
      <c r="A379" s="168" t="s">
        <v>3925</v>
      </c>
      <c r="B379" s="182" t="s">
        <v>5056</v>
      </c>
      <c r="C379" s="173" t="s">
        <v>4560</v>
      </c>
      <c r="D379" s="172" t="s">
        <v>4561</v>
      </c>
      <c r="E379" s="174" t="s">
        <v>3988</v>
      </c>
      <c r="F379" s="175">
        <v>2</v>
      </c>
      <c r="G379" s="175">
        <v>20.72</v>
      </c>
      <c r="H379" s="175">
        <v>28.77</v>
      </c>
      <c r="I379" s="176">
        <f t="shared" si="689"/>
        <v>41.44</v>
      </c>
      <c r="J379" s="210"/>
      <c r="K379" s="210"/>
      <c r="L379" s="210"/>
      <c r="M379" s="210"/>
      <c r="N379" s="210"/>
      <c r="O379" s="214">
        <f t="shared" si="767"/>
        <v>2</v>
      </c>
      <c r="P379" s="215">
        <f t="shared" si="768"/>
        <v>41.44</v>
      </c>
      <c r="Q379" s="215">
        <f t="shared" si="769"/>
        <v>57.54</v>
      </c>
      <c r="R379" s="98">
        <f t="shared" si="682"/>
        <v>0</v>
      </c>
      <c r="S379" s="99">
        <f>IF($C379="","",'01. PLANILHA DE FISCALIZAÇÂO'!L379)</f>
        <v>0</v>
      </c>
      <c r="T379" s="98">
        <f t="shared" si="693"/>
        <v>0</v>
      </c>
      <c r="U379" s="99">
        <f t="shared" si="694"/>
        <v>0</v>
      </c>
      <c r="V379" s="98">
        <f t="shared" si="695"/>
        <v>0</v>
      </c>
      <c r="W379" s="99">
        <f>IF($C379="","",'01. PLANILHA DE FISCALIZAÇÂO'!R379)</f>
        <v>0</v>
      </c>
      <c r="X379" s="98">
        <f t="shared" si="683"/>
        <v>0</v>
      </c>
      <c r="Y379" s="99">
        <f t="shared" ref="Y379" si="771">IF($D379="","",X379/$I379)</f>
        <v>0</v>
      </c>
      <c r="Z379" s="98">
        <f t="shared" si="697"/>
        <v>0</v>
      </c>
      <c r="AA379" s="99">
        <f>IF($C379="","",'01. PLANILHA DE FISCALIZAÇÂO'!X379)</f>
        <v>0</v>
      </c>
      <c r="AB379" s="98">
        <f t="shared" si="685"/>
        <v>0</v>
      </c>
      <c r="AC379" s="99">
        <f t="shared" ref="AC379:AC389" si="772">IF($D379="","",AB379/$I379)</f>
        <v>0</v>
      </c>
      <c r="AD379" s="98">
        <f t="shared" si="698"/>
        <v>0</v>
      </c>
      <c r="AE379" s="99">
        <f>IF($C379="","",'01. PLANILHA DE FISCALIZAÇÂO'!AD379)</f>
        <v>0</v>
      </c>
      <c r="AF379" s="98">
        <f t="shared" si="660"/>
        <v>0</v>
      </c>
      <c r="AG379" s="99">
        <f t="shared" si="715"/>
        <v>0</v>
      </c>
      <c r="AH379" s="98">
        <f t="shared" si="699"/>
        <v>0</v>
      </c>
      <c r="AI379" s="99">
        <f>IF($C379="","",'01. PLANILHA DE FISCALIZAÇÂO'!AJ379)</f>
        <v>0</v>
      </c>
      <c r="AJ379" s="98">
        <f t="shared" si="686"/>
        <v>0</v>
      </c>
      <c r="AK379" s="99">
        <f t="shared" si="719"/>
        <v>0</v>
      </c>
      <c r="AL379" s="98">
        <f t="shared" si="701"/>
        <v>0</v>
      </c>
      <c r="AM379" s="99">
        <f>IF($C379="","",'01. PLANILHA DE FISCALIZAÇÂO'!AP379)</f>
        <v>0</v>
      </c>
      <c r="AN379" s="98">
        <f t="shared" si="687"/>
        <v>0</v>
      </c>
      <c r="AO379" s="99">
        <f t="shared" si="716"/>
        <v>0</v>
      </c>
      <c r="AP379" s="98">
        <f t="shared" si="702"/>
        <v>0</v>
      </c>
      <c r="AQ379" s="99">
        <f>IF($C379="","",'01. PLANILHA DE FISCALIZAÇÂO'!AV379)</f>
        <v>0</v>
      </c>
      <c r="AR379" s="98">
        <f t="shared" si="688"/>
        <v>0</v>
      </c>
      <c r="AS379" s="99">
        <f t="shared" si="703"/>
        <v>0</v>
      </c>
    </row>
    <row r="380" spans="1:45" ht="30" customHeight="1">
      <c r="A380" s="168" t="s">
        <v>3925</v>
      </c>
      <c r="B380" s="182" t="s">
        <v>5057</v>
      </c>
      <c r="C380" s="173" t="s">
        <v>4562</v>
      </c>
      <c r="D380" s="172" t="s">
        <v>4563</v>
      </c>
      <c r="E380" s="174" t="s">
        <v>3988</v>
      </c>
      <c r="F380" s="175">
        <v>4</v>
      </c>
      <c r="G380" s="175">
        <v>14.84</v>
      </c>
      <c r="H380" s="175">
        <v>19.97</v>
      </c>
      <c r="I380" s="176">
        <f t="shared" si="689"/>
        <v>59.36</v>
      </c>
      <c r="J380" s="210"/>
      <c r="K380" s="210"/>
      <c r="L380" s="210"/>
      <c r="M380" s="210"/>
      <c r="N380" s="210"/>
      <c r="O380" s="214">
        <f t="shared" si="767"/>
        <v>4</v>
      </c>
      <c r="P380" s="215">
        <f t="shared" si="768"/>
        <v>59.36</v>
      </c>
      <c r="Q380" s="215">
        <f t="shared" si="769"/>
        <v>79.88</v>
      </c>
      <c r="R380" s="98">
        <f t="shared" si="682"/>
        <v>0</v>
      </c>
      <c r="S380" s="99">
        <f>IF($C380="","",'01. PLANILHA DE FISCALIZAÇÂO'!L380)</f>
        <v>0</v>
      </c>
      <c r="T380" s="98">
        <f t="shared" si="693"/>
        <v>0</v>
      </c>
      <c r="U380" s="99">
        <f t="shared" si="694"/>
        <v>0</v>
      </c>
      <c r="V380" s="98">
        <f t="shared" si="695"/>
        <v>0</v>
      </c>
      <c r="W380" s="99">
        <f>IF($C380="","",'01. PLANILHA DE FISCALIZAÇÂO'!R380)</f>
        <v>0</v>
      </c>
      <c r="X380" s="98">
        <f t="shared" si="683"/>
        <v>0</v>
      </c>
      <c r="Y380" s="99">
        <f t="shared" ref="Y380" si="773">IF($D380="","",X380/$I380)</f>
        <v>0</v>
      </c>
      <c r="Z380" s="98">
        <f t="shared" si="697"/>
        <v>0</v>
      </c>
      <c r="AA380" s="99">
        <f>IF($C380="","",'01. PLANILHA DE FISCALIZAÇÂO'!X380)</f>
        <v>0</v>
      </c>
      <c r="AB380" s="98">
        <f t="shared" si="685"/>
        <v>0</v>
      </c>
      <c r="AC380" s="99">
        <f t="shared" si="772"/>
        <v>0</v>
      </c>
      <c r="AD380" s="98">
        <f t="shared" si="698"/>
        <v>0</v>
      </c>
      <c r="AE380" s="99">
        <f>IF($C380="","",'01. PLANILHA DE FISCALIZAÇÂO'!AD380)</f>
        <v>0</v>
      </c>
      <c r="AF380" s="98">
        <f t="shared" si="660"/>
        <v>0</v>
      </c>
      <c r="AG380" s="99">
        <f t="shared" si="715"/>
        <v>0</v>
      </c>
      <c r="AH380" s="98">
        <f t="shared" ref="AH380:AH397" si="774">IF($C380="","",$I380*AI380)</f>
        <v>0</v>
      </c>
      <c r="AI380" s="99">
        <f>IF($C380="","",'01. PLANILHA DE FISCALIZAÇÂO'!AJ380)</f>
        <v>0</v>
      </c>
      <c r="AJ380" s="98">
        <f t="shared" si="686"/>
        <v>0</v>
      </c>
      <c r="AK380" s="99">
        <f t="shared" si="719"/>
        <v>0</v>
      </c>
      <c r="AL380" s="98">
        <f t="shared" si="701"/>
        <v>0</v>
      </c>
      <c r="AM380" s="99">
        <f>IF($C380="","",'01. PLANILHA DE FISCALIZAÇÂO'!AP380)</f>
        <v>0</v>
      </c>
      <c r="AN380" s="98">
        <f t="shared" si="687"/>
        <v>0</v>
      </c>
      <c r="AO380" s="99">
        <f t="shared" si="716"/>
        <v>0</v>
      </c>
      <c r="AP380" s="98">
        <f t="shared" si="702"/>
        <v>0</v>
      </c>
      <c r="AQ380" s="99">
        <f>IF($C380="","",'01. PLANILHA DE FISCALIZAÇÂO'!AV380)</f>
        <v>0</v>
      </c>
      <c r="AR380" s="98">
        <f t="shared" si="688"/>
        <v>0</v>
      </c>
      <c r="AS380" s="99">
        <f t="shared" si="703"/>
        <v>0</v>
      </c>
    </row>
    <row r="381" spans="1:45" ht="30" customHeight="1">
      <c r="A381" s="135"/>
      <c r="B381" s="181" t="s">
        <v>5058</v>
      </c>
      <c r="C381" s="178" t="s">
        <v>5059</v>
      </c>
      <c r="D381" s="179"/>
      <c r="E381" s="179"/>
      <c r="F381" s="179"/>
      <c r="G381" s="179"/>
      <c r="H381" s="179"/>
      <c r="I381" s="177">
        <f>SUM(I382+I405)</f>
        <v>18011.449999999997</v>
      </c>
      <c r="J381" s="211"/>
      <c r="K381" s="211"/>
      <c r="L381" s="211"/>
      <c r="M381" s="211"/>
      <c r="N381" s="211"/>
      <c r="O381" s="211"/>
      <c r="P381" s="211"/>
      <c r="Q381" s="215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/>
      <c r="AM381" s="99"/>
      <c r="AN381" s="99"/>
      <c r="AO381" s="99"/>
      <c r="AP381" s="99"/>
      <c r="AQ381" s="99"/>
      <c r="AR381" s="99"/>
      <c r="AS381" s="99"/>
    </row>
    <row r="382" spans="1:45" ht="30" customHeight="1">
      <c r="A382" s="135"/>
      <c r="B382" s="181" t="s">
        <v>5060</v>
      </c>
      <c r="C382" s="178" t="s">
        <v>5061</v>
      </c>
      <c r="D382" s="179"/>
      <c r="E382" s="179"/>
      <c r="F382" s="179"/>
      <c r="G382" s="179"/>
      <c r="H382" s="179"/>
      <c r="I382" s="177">
        <f>SUM(I383:I404)</f>
        <v>9587.5300000000007</v>
      </c>
      <c r="J382" s="211"/>
      <c r="K382" s="211"/>
      <c r="L382" s="211"/>
      <c r="M382" s="211"/>
      <c r="N382" s="211"/>
      <c r="O382" s="211"/>
      <c r="P382" s="211"/>
      <c r="Q382" s="212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/>
      <c r="AM382" s="99"/>
      <c r="AN382" s="99"/>
      <c r="AO382" s="99"/>
      <c r="AP382" s="99"/>
      <c r="AQ382" s="99"/>
      <c r="AR382" s="99"/>
      <c r="AS382" s="99"/>
    </row>
    <row r="383" spans="1:45" ht="30" customHeight="1">
      <c r="A383" s="169" t="s">
        <v>3926</v>
      </c>
      <c r="B383" s="182" t="s">
        <v>5062</v>
      </c>
      <c r="C383" s="173" t="s">
        <v>4564</v>
      </c>
      <c r="D383" s="172" t="s">
        <v>4565</v>
      </c>
      <c r="E383" s="174" t="s">
        <v>3943</v>
      </c>
      <c r="F383" s="175">
        <v>4</v>
      </c>
      <c r="G383" s="175">
        <v>265.58</v>
      </c>
      <c r="H383" s="175">
        <v>342.05</v>
      </c>
      <c r="I383" s="176">
        <f t="shared" si="689"/>
        <v>1062.32</v>
      </c>
      <c r="J383" s="210"/>
      <c r="K383" s="210"/>
      <c r="L383" s="210"/>
      <c r="M383" s="210"/>
      <c r="N383" s="210"/>
      <c r="O383" s="214">
        <f t="shared" ref="O383:O404" si="775">IF($E383="","",SUM(F383,J383,L383))</f>
        <v>4</v>
      </c>
      <c r="P383" s="215">
        <f t="shared" ref="P383:P404" si="776">IF($E383="","",TRUNC($G383*O383,2))</f>
        <v>1062.32</v>
      </c>
      <c r="Q383" s="215">
        <f t="shared" si="769"/>
        <v>1368.2</v>
      </c>
      <c r="R383" s="98">
        <f t="shared" si="682"/>
        <v>0</v>
      </c>
      <c r="S383" s="99">
        <f>IF($C383="","",'01. PLANILHA DE FISCALIZAÇÂO'!L383)</f>
        <v>0</v>
      </c>
      <c r="T383" s="98">
        <f t="shared" si="693"/>
        <v>0</v>
      </c>
      <c r="U383" s="99">
        <f t="shared" si="694"/>
        <v>0</v>
      </c>
      <c r="V383" s="98">
        <f t="shared" si="695"/>
        <v>0</v>
      </c>
      <c r="W383" s="99">
        <f>IF($C383="","",'01. PLANILHA DE FISCALIZAÇÂO'!R383)</f>
        <v>0</v>
      </c>
      <c r="X383" s="98">
        <f t="shared" si="683"/>
        <v>0</v>
      </c>
      <c r="Y383" s="99">
        <f t="shared" ref="Y383" si="777">IF($D383="","",X383/$I383)</f>
        <v>0</v>
      </c>
      <c r="Z383" s="98">
        <f t="shared" si="697"/>
        <v>0</v>
      </c>
      <c r="AA383" s="99">
        <f>IF($C383="","",'01. PLANILHA DE FISCALIZAÇÂO'!X383)</f>
        <v>0</v>
      </c>
      <c r="AB383" s="98">
        <f t="shared" si="685"/>
        <v>0</v>
      </c>
      <c r="AC383" s="99">
        <f t="shared" si="772"/>
        <v>0</v>
      </c>
      <c r="AD383" s="98">
        <f t="shared" si="698"/>
        <v>0</v>
      </c>
      <c r="AE383" s="99">
        <f>IF($C383="","",'01. PLANILHA DE FISCALIZAÇÂO'!AD383)</f>
        <v>0</v>
      </c>
      <c r="AF383" s="98">
        <f t="shared" si="660"/>
        <v>0</v>
      </c>
      <c r="AG383" s="99">
        <f t="shared" si="715"/>
        <v>0</v>
      </c>
      <c r="AH383" s="98">
        <f t="shared" si="774"/>
        <v>0</v>
      </c>
      <c r="AI383" s="99">
        <f>IF($C383="","",'01. PLANILHA DE FISCALIZAÇÂO'!AJ383)</f>
        <v>0</v>
      </c>
      <c r="AJ383" s="98">
        <f t="shared" si="686"/>
        <v>0</v>
      </c>
      <c r="AK383" s="99">
        <f t="shared" si="719"/>
        <v>0</v>
      </c>
      <c r="AL383" s="98">
        <f t="shared" si="701"/>
        <v>0</v>
      </c>
      <c r="AM383" s="99">
        <f>IF($C383="","",'01. PLANILHA DE FISCALIZAÇÂO'!AP383)</f>
        <v>0</v>
      </c>
      <c r="AN383" s="98">
        <f t="shared" si="687"/>
        <v>0</v>
      </c>
      <c r="AO383" s="99">
        <f t="shared" si="716"/>
        <v>0</v>
      </c>
      <c r="AP383" s="98">
        <f t="shared" si="702"/>
        <v>0</v>
      </c>
      <c r="AQ383" s="99">
        <f>IF($C383="","",'01. PLANILHA DE FISCALIZAÇÂO'!AV383)</f>
        <v>0</v>
      </c>
      <c r="AR383" s="98">
        <f t="shared" si="688"/>
        <v>0</v>
      </c>
      <c r="AS383" s="99">
        <f t="shared" si="703"/>
        <v>0</v>
      </c>
    </row>
    <row r="384" spans="1:45" ht="30" customHeight="1">
      <c r="A384" s="169" t="s">
        <v>3926</v>
      </c>
      <c r="B384" s="182" t="s">
        <v>5063</v>
      </c>
      <c r="C384" s="173" t="s">
        <v>4566</v>
      </c>
      <c r="D384" s="172" t="s">
        <v>4567</v>
      </c>
      <c r="E384" s="174" t="s">
        <v>3943</v>
      </c>
      <c r="F384" s="175">
        <v>8.08</v>
      </c>
      <c r="G384" s="175">
        <v>105.18</v>
      </c>
      <c r="H384" s="175">
        <v>147.29</v>
      </c>
      <c r="I384" s="176">
        <f t="shared" si="689"/>
        <v>849.85</v>
      </c>
      <c r="J384" s="210"/>
      <c r="K384" s="210"/>
      <c r="L384" s="210"/>
      <c r="M384" s="210"/>
      <c r="N384" s="210"/>
      <c r="O384" s="214">
        <f t="shared" si="775"/>
        <v>8.08</v>
      </c>
      <c r="P384" s="215">
        <f t="shared" si="776"/>
        <v>849.85</v>
      </c>
      <c r="Q384" s="215">
        <f t="shared" si="769"/>
        <v>1190.0999999999999</v>
      </c>
      <c r="R384" s="98">
        <f t="shared" si="682"/>
        <v>0</v>
      </c>
      <c r="S384" s="99">
        <f>IF($C384="","",'01. PLANILHA DE FISCALIZAÇÂO'!L384)</f>
        <v>0</v>
      </c>
      <c r="T384" s="98">
        <f t="shared" si="693"/>
        <v>0</v>
      </c>
      <c r="U384" s="99">
        <f t="shared" si="694"/>
        <v>0</v>
      </c>
      <c r="V384" s="98">
        <f t="shared" si="695"/>
        <v>0</v>
      </c>
      <c r="W384" s="99">
        <f>IF($C384="","",'01. PLANILHA DE FISCALIZAÇÂO'!R384)</f>
        <v>0</v>
      </c>
      <c r="X384" s="98">
        <f t="shared" si="683"/>
        <v>0</v>
      </c>
      <c r="Y384" s="99">
        <f t="shared" ref="Y384" si="778">IF($D384="","",X384/$I384)</f>
        <v>0</v>
      </c>
      <c r="Z384" s="98">
        <f t="shared" si="697"/>
        <v>0</v>
      </c>
      <c r="AA384" s="99">
        <f>IF($C384="","",'01. PLANILHA DE FISCALIZAÇÂO'!X384)</f>
        <v>0</v>
      </c>
      <c r="AB384" s="98">
        <f t="shared" si="685"/>
        <v>0</v>
      </c>
      <c r="AC384" s="99">
        <f t="shared" si="772"/>
        <v>0</v>
      </c>
      <c r="AD384" s="98">
        <f t="shared" si="698"/>
        <v>0</v>
      </c>
      <c r="AE384" s="99">
        <f>IF($C384="","",'01. PLANILHA DE FISCALIZAÇÂO'!AD384)</f>
        <v>0</v>
      </c>
      <c r="AF384" s="98">
        <f t="shared" si="660"/>
        <v>0</v>
      </c>
      <c r="AG384" s="99">
        <f t="shared" si="715"/>
        <v>0</v>
      </c>
      <c r="AH384" s="98">
        <f t="shared" si="774"/>
        <v>0</v>
      </c>
      <c r="AI384" s="99">
        <f>IF($C384="","",'01. PLANILHA DE FISCALIZAÇÂO'!AJ384)</f>
        <v>0</v>
      </c>
      <c r="AJ384" s="98">
        <f t="shared" si="686"/>
        <v>0</v>
      </c>
      <c r="AK384" s="99">
        <f t="shared" si="719"/>
        <v>0</v>
      </c>
      <c r="AL384" s="98">
        <f t="shared" si="701"/>
        <v>0</v>
      </c>
      <c r="AM384" s="99">
        <f>IF($C384="","",'01. PLANILHA DE FISCALIZAÇÂO'!AP384)</f>
        <v>0</v>
      </c>
      <c r="AN384" s="98">
        <f t="shared" si="687"/>
        <v>0</v>
      </c>
      <c r="AO384" s="99">
        <f t="shared" si="716"/>
        <v>0</v>
      </c>
      <c r="AP384" s="98">
        <f t="shared" si="702"/>
        <v>0</v>
      </c>
      <c r="AQ384" s="99">
        <f>IF($C384="","",'01. PLANILHA DE FISCALIZAÇÂO'!AV384)</f>
        <v>0</v>
      </c>
      <c r="AR384" s="98">
        <f t="shared" si="688"/>
        <v>0</v>
      </c>
      <c r="AS384" s="99">
        <f t="shared" si="703"/>
        <v>0</v>
      </c>
    </row>
    <row r="385" spans="1:45" ht="30" customHeight="1">
      <c r="A385" s="169" t="s">
        <v>3926</v>
      </c>
      <c r="B385" s="182" t="s">
        <v>5064</v>
      </c>
      <c r="C385" s="173" t="s">
        <v>4568</v>
      </c>
      <c r="D385" s="172" t="s">
        <v>4569</v>
      </c>
      <c r="E385" s="174" t="s">
        <v>3943</v>
      </c>
      <c r="F385" s="175">
        <v>6.4</v>
      </c>
      <c r="G385" s="175">
        <v>461.57</v>
      </c>
      <c r="H385" s="175">
        <v>683.03</v>
      </c>
      <c r="I385" s="176">
        <f t="shared" si="689"/>
        <v>2954.04</v>
      </c>
      <c r="J385" s="210"/>
      <c r="K385" s="210"/>
      <c r="L385" s="210"/>
      <c r="M385" s="210"/>
      <c r="N385" s="210"/>
      <c r="O385" s="214">
        <f t="shared" si="775"/>
        <v>6.4</v>
      </c>
      <c r="P385" s="215">
        <f t="shared" si="776"/>
        <v>2954.04</v>
      </c>
      <c r="Q385" s="215">
        <f t="shared" si="769"/>
        <v>4371.3900000000003</v>
      </c>
      <c r="R385" s="98">
        <f t="shared" si="682"/>
        <v>0</v>
      </c>
      <c r="S385" s="99">
        <f>IF($C385="","",'01. PLANILHA DE FISCALIZAÇÂO'!L385)</f>
        <v>0</v>
      </c>
      <c r="T385" s="98">
        <f t="shared" si="693"/>
        <v>0</v>
      </c>
      <c r="U385" s="99">
        <f t="shared" si="694"/>
        <v>0</v>
      </c>
      <c r="V385" s="98">
        <f t="shared" si="695"/>
        <v>0</v>
      </c>
      <c r="W385" s="99">
        <f>IF($C385="","",'01. PLANILHA DE FISCALIZAÇÂO'!R385)</f>
        <v>0</v>
      </c>
      <c r="X385" s="98">
        <f t="shared" si="683"/>
        <v>0</v>
      </c>
      <c r="Y385" s="99">
        <f t="shared" ref="Y385" si="779">IF($D385="","",X385/$I385)</f>
        <v>0</v>
      </c>
      <c r="Z385" s="98">
        <f t="shared" si="697"/>
        <v>0</v>
      </c>
      <c r="AA385" s="99">
        <f>IF($C385="","",'01. PLANILHA DE FISCALIZAÇÂO'!X385)</f>
        <v>0</v>
      </c>
      <c r="AB385" s="98">
        <f t="shared" si="685"/>
        <v>0</v>
      </c>
      <c r="AC385" s="99">
        <f t="shared" si="772"/>
        <v>0</v>
      </c>
      <c r="AD385" s="98">
        <f t="shared" si="698"/>
        <v>0</v>
      </c>
      <c r="AE385" s="99">
        <f>IF($C385="","",'01. PLANILHA DE FISCALIZAÇÂO'!AD385)</f>
        <v>0</v>
      </c>
      <c r="AF385" s="98">
        <f t="shared" si="660"/>
        <v>0</v>
      </c>
      <c r="AG385" s="99">
        <f t="shared" si="715"/>
        <v>0</v>
      </c>
      <c r="AH385" s="98">
        <f t="shared" si="774"/>
        <v>0</v>
      </c>
      <c r="AI385" s="99">
        <f>IF($C385="","",'01. PLANILHA DE FISCALIZAÇÂO'!AJ385)</f>
        <v>0</v>
      </c>
      <c r="AJ385" s="98">
        <f t="shared" si="686"/>
        <v>0</v>
      </c>
      <c r="AK385" s="99">
        <f t="shared" si="719"/>
        <v>0</v>
      </c>
      <c r="AL385" s="98">
        <f t="shared" si="701"/>
        <v>0</v>
      </c>
      <c r="AM385" s="99">
        <f>IF($C385="","",'01. PLANILHA DE FISCALIZAÇÂO'!AP385)</f>
        <v>0</v>
      </c>
      <c r="AN385" s="98">
        <f t="shared" si="687"/>
        <v>0</v>
      </c>
      <c r="AO385" s="99">
        <f t="shared" si="716"/>
        <v>0</v>
      </c>
      <c r="AP385" s="98">
        <f t="shared" si="702"/>
        <v>0</v>
      </c>
      <c r="AQ385" s="99">
        <f>IF($C385="","",'01. PLANILHA DE FISCALIZAÇÂO'!AV385)</f>
        <v>0</v>
      </c>
      <c r="AR385" s="98">
        <f t="shared" si="688"/>
        <v>0</v>
      </c>
      <c r="AS385" s="99">
        <f t="shared" si="703"/>
        <v>0</v>
      </c>
    </row>
    <row r="386" spans="1:45" ht="30" customHeight="1">
      <c r="A386" s="169" t="s">
        <v>3926</v>
      </c>
      <c r="B386" s="182" t="s">
        <v>5065</v>
      </c>
      <c r="C386" s="173" t="s">
        <v>4121</v>
      </c>
      <c r="D386" s="172" t="s">
        <v>4122</v>
      </c>
      <c r="E386" s="174" t="s">
        <v>3943</v>
      </c>
      <c r="F386" s="175">
        <v>12.81</v>
      </c>
      <c r="G386" s="175">
        <v>24.94</v>
      </c>
      <c r="H386" s="175">
        <v>29.5</v>
      </c>
      <c r="I386" s="176">
        <f t="shared" si="689"/>
        <v>319.48</v>
      </c>
      <c r="J386" s="210"/>
      <c r="K386" s="210"/>
      <c r="L386" s="210"/>
      <c r="M386" s="210"/>
      <c r="N386" s="210"/>
      <c r="O386" s="214">
        <f t="shared" si="775"/>
        <v>12.81</v>
      </c>
      <c r="P386" s="215">
        <f t="shared" si="776"/>
        <v>319.48</v>
      </c>
      <c r="Q386" s="215">
        <f t="shared" si="769"/>
        <v>377.89</v>
      </c>
      <c r="R386" s="98">
        <f t="shared" si="682"/>
        <v>0</v>
      </c>
      <c r="S386" s="99">
        <f>IF($C386="","",'01. PLANILHA DE FISCALIZAÇÂO'!L386)</f>
        <v>0</v>
      </c>
      <c r="T386" s="98">
        <f t="shared" si="693"/>
        <v>0</v>
      </c>
      <c r="U386" s="99">
        <f t="shared" si="694"/>
        <v>0</v>
      </c>
      <c r="V386" s="98">
        <f t="shared" si="695"/>
        <v>0</v>
      </c>
      <c r="W386" s="99">
        <f>IF($C386="","",'01. PLANILHA DE FISCALIZAÇÂO'!R386)</f>
        <v>0</v>
      </c>
      <c r="X386" s="98">
        <f t="shared" si="683"/>
        <v>0</v>
      </c>
      <c r="Y386" s="99">
        <f t="shared" ref="Y386" si="780">IF($D386="","",X386/$I386)</f>
        <v>0</v>
      </c>
      <c r="Z386" s="98">
        <f t="shared" si="697"/>
        <v>0</v>
      </c>
      <c r="AA386" s="99">
        <f>IF($C386="","",'01. PLANILHA DE FISCALIZAÇÂO'!X386)</f>
        <v>0</v>
      </c>
      <c r="AB386" s="98">
        <f t="shared" si="685"/>
        <v>0</v>
      </c>
      <c r="AC386" s="99">
        <f t="shared" si="772"/>
        <v>0</v>
      </c>
      <c r="AD386" s="98">
        <f t="shared" si="698"/>
        <v>0</v>
      </c>
      <c r="AE386" s="99">
        <f>IF($C386="","",'01. PLANILHA DE FISCALIZAÇÂO'!AD386)</f>
        <v>0</v>
      </c>
      <c r="AF386" s="98">
        <f t="shared" si="660"/>
        <v>0</v>
      </c>
      <c r="AG386" s="99">
        <f t="shared" si="715"/>
        <v>0</v>
      </c>
      <c r="AH386" s="98">
        <f t="shared" si="774"/>
        <v>0</v>
      </c>
      <c r="AI386" s="99">
        <f>IF($C386="","",'01. PLANILHA DE FISCALIZAÇÂO'!AJ386)</f>
        <v>0</v>
      </c>
      <c r="AJ386" s="98">
        <f t="shared" si="686"/>
        <v>0</v>
      </c>
      <c r="AK386" s="99">
        <f t="shared" si="719"/>
        <v>0</v>
      </c>
      <c r="AL386" s="98">
        <f t="shared" si="701"/>
        <v>0</v>
      </c>
      <c r="AM386" s="99">
        <f>IF($C386="","",'01. PLANILHA DE FISCALIZAÇÂO'!AP386)</f>
        <v>0</v>
      </c>
      <c r="AN386" s="98">
        <f t="shared" si="687"/>
        <v>0</v>
      </c>
      <c r="AO386" s="99">
        <f t="shared" si="716"/>
        <v>0</v>
      </c>
      <c r="AP386" s="98">
        <f t="shared" si="702"/>
        <v>0</v>
      </c>
      <c r="AQ386" s="99">
        <f>IF($C386="","",'01. PLANILHA DE FISCALIZAÇÂO'!AV386)</f>
        <v>0</v>
      </c>
      <c r="AR386" s="98">
        <f t="shared" si="688"/>
        <v>0</v>
      </c>
      <c r="AS386" s="99">
        <f t="shared" si="703"/>
        <v>0</v>
      </c>
    </row>
    <row r="387" spans="1:45" ht="30" customHeight="1">
      <c r="A387" s="169" t="s">
        <v>3926</v>
      </c>
      <c r="B387" s="182" t="s">
        <v>5066</v>
      </c>
      <c r="C387" s="173" t="s">
        <v>4119</v>
      </c>
      <c r="D387" s="172" t="s">
        <v>4120</v>
      </c>
      <c r="E387" s="174" t="s">
        <v>3943</v>
      </c>
      <c r="F387" s="175">
        <v>12.81</v>
      </c>
      <c r="G387" s="175">
        <v>50.67</v>
      </c>
      <c r="H387" s="175">
        <v>60.14</v>
      </c>
      <c r="I387" s="176">
        <f t="shared" si="689"/>
        <v>649.08000000000004</v>
      </c>
      <c r="J387" s="210"/>
      <c r="K387" s="210"/>
      <c r="L387" s="210"/>
      <c r="M387" s="210"/>
      <c r="N387" s="210"/>
      <c r="O387" s="214">
        <f t="shared" si="775"/>
        <v>12.81</v>
      </c>
      <c r="P387" s="215">
        <f t="shared" si="776"/>
        <v>649.08000000000004</v>
      </c>
      <c r="Q387" s="215">
        <f t="shared" si="769"/>
        <v>770.39</v>
      </c>
      <c r="R387" s="98">
        <f t="shared" si="682"/>
        <v>0</v>
      </c>
      <c r="S387" s="99">
        <f>IF($C387="","",'01. PLANILHA DE FISCALIZAÇÂO'!L387)</f>
        <v>0</v>
      </c>
      <c r="T387" s="98">
        <f t="shared" si="693"/>
        <v>0</v>
      </c>
      <c r="U387" s="99">
        <f t="shared" si="694"/>
        <v>0</v>
      </c>
      <c r="V387" s="98">
        <f t="shared" si="695"/>
        <v>0</v>
      </c>
      <c r="W387" s="99">
        <f>IF($C387="","",'01. PLANILHA DE FISCALIZAÇÂO'!R387)</f>
        <v>0</v>
      </c>
      <c r="X387" s="98">
        <f t="shared" si="683"/>
        <v>0</v>
      </c>
      <c r="Y387" s="99">
        <f t="shared" ref="Y387" si="781">IF($D387="","",X387/$I387)</f>
        <v>0</v>
      </c>
      <c r="Z387" s="98">
        <f t="shared" si="697"/>
        <v>0</v>
      </c>
      <c r="AA387" s="99">
        <f>IF($C387="","",'01. PLANILHA DE FISCALIZAÇÂO'!X387)</f>
        <v>0</v>
      </c>
      <c r="AB387" s="98">
        <f t="shared" si="685"/>
        <v>0</v>
      </c>
      <c r="AC387" s="99">
        <f t="shared" si="772"/>
        <v>0</v>
      </c>
      <c r="AD387" s="98">
        <f t="shared" si="698"/>
        <v>0</v>
      </c>
      <c r="AE387" s="99">
        <f>IF($C387="","",'01. PLANILHA DE FISCALIZAÇÂO'!AD387)</f>
        <v>0</v>
      </c>
      <c r="AF387" s="98">
        <f t="shared" si="660"/>
        <v>0</v>
      </c>
      <c r="AG387" s="99">
        <f t="shared" si="715"/>
        <v>0</v>
      </c>
      <c r="AH387" s="98">
        <f t="shared" si="774"/>
        <v>0</v>
      </c>
      <c r="AI387" s="99">
        <f>IF($C387="","",'01. PLANILHA DE FISCALIZAÇÂO'!AJ387)</f>
        <v>0</v>
      </c>
      <c r="AJ387" s="98">
        <f t="shared" si="686"/>
        <v>0</v>
      </c>
      <c r="AK387" s="99">
        <f t="shared" si="719"/>
        <v>0</v>
      </c>
      <c r="AL387" s="98">
        <f t="shared" si="701"/>
        <v>0</v>
      </c>
      <c r="AM387" s="99">
        <f>IF($C387="","",'01. PLANILHA DE FISCALIZAÇÂO'!AP387)</f>
        <v>0</v>
      </c>
      <c r="AN387" s="98">
        <f t="shared" si="687"/>
        <v>0</v>
      </c>
      <c r="AO387" s="99">
        <f t="shared" si="716"/>
        <v>0</v>
      </c>
      <c r="AP387" s="98">
        <f t="shared" si="702"/>
        <v>0</v>
      </c>
      <c r="AQ387" s="99">
        <f>IF($C387="","",'01. PLANILHA DE FISCALIZAÇÂO'!AV387)</f>
        <v>0</v>
      </c>
      <c r="AR387" s="98">
        <f t="shared" si="688"/>
        <v>0</v>
      </c>
      <c r="AS387" s="99">
        <f t="shared" si="703"/>
        <v>0</v>
      </c>
    </row>
    <row r="388" spans="1:45" ht="30" customHeight="1">
      <c r="A388" s="169" t="s">
        <v>3926</v>
      </c>
      <c r="B388" s="182" t="s">
        <v>5067</v>
      </c>
      <c r="C388" s="173" t="s">
        <v>4115</v>
      </c>
      <c r="D388" s="172" t="s">
        <v>4116</v>
      </c>
      <c r="E388" s="174" t="s">
        <v>3943</v>
      </c>
      <c r="F388" s="175">
        <v>16.16</v>
      </c>
      <c r="G388" s="175">
        <v>8.48</v>
      </c>
      <c r="H388" s="175">
        <v>11.35</v>
      </c>
      <c r="I388" s="176">
        <f t="shared" si="689"/>
        <v>137.03</v>
      </c>
      <c r="J388" s="210"/>
      <c r="K388" s="210"/>
      <c r="L388" s="210"/>
      <c r="M388" s="210"/>
      <c r="N388" s="210"/>
      <c r="O388" s="214">
        <f t="shared" si="775"/>
        <v>16.16</v>
      </c>
      <c r="P388" s="215">
        <f t="shared" si="776"/>
        <v>137.03</v>
      </c>
      <c r="Q388" s="215">
        <f t="shared" si="769"/>
        <v>183.41</v>
      </c>
      <c r="R388" s="98">
        <f t="shared" si="682"/>
        <v>0</v>
      </c>
      <c r="S388" s="99">
        <f>IF($C388="","",'01. PLANILHA DE FISCALIZAÇÂO'!L388)</f>
        <v>0</v>
      </c>
      <c r="T388" s="98">
        <f t="shared" si="693"/>
        <v>0</v>
      </c>
      <c r="U388" s="99">
        <f t="shared" si="694"/>
        <v>0</v>
      </c>
      <c r="V388" s="98">
        <f t="shared" si="695"/>
        <v>0</v>
      </c>
      <c r="W388" s="99">
        <f>IF($C388="","",'01. PLANILHA DE FISCALIZAÇÂO'!R388)</f>
        <v>0</v>
      </c>
      <c r="X388" s="98">
        <f t="shared" si="683"/>
        <v>0</v>
      </c>
      <c r="Y388" s="99">
        <f t="shared" ref="Y388" si="782">IF($D388="","",X388/$I388)</f>
        <v>0</v>
      </c>
      <c r="Z388" s="98">
        <f t="shared" si="697"/>
        <v>0</v>
      </c>
      <c r="AA388" s="99">
        <f>IF($C388="","",'01. PLANILHA DE FISCALIZAÇÂO'!X388)</f>
        <v>0</v>
      </c>
      <c r="AB388" s="98">
        <f t="shared" si="685"/>
        <v>0</v>
      </c>
      <c r="AC388" s="99">
        <f t="shared" si="772"/>
        <v>0</v>
      </c>
      <c r="AD388" s="98">
        <f t="shared" si="698"/>
        <v>0</v>
      </c>
      <c r="AE388" s="99">
        <f>IF($C388="","",'01. PLANILHA DE FISCALIZAÇÂO'!AD388)</f>
        <v>0</v>
      </c>
      <c r="AF388" s="98">
        <f t="shared" si="660"/>
        <v>0</v>
      </c>
      <c r="AG388" s="99">
        <f t="shared" si="715"/>
        <v>0</v>
      </c>
      <c r="AH388" s="98">
        <f t="shared" si="774"/>
        <v>0</v>
      </c>
      <c r="AI388" s="99">
        <f>IF($C388="","",'01. PLANILHA DE FISCALIZAÇÂO'!AJ388)</f>
        <v>0</v>
      </c>
      <c r="AJ388" s="98">
        <f t="shared" si="686"/>
        <v>0</v>
      </c>
      <c r="AK388" s="99">
        <f t="shared" si="719"/>
        <v>0</v>
      </c>
      <c r="AL388" s="98">
        <f t="shared" si="701"/>
        <v>0</v>
      </c>
      <c r="AM388" s="99">
        <f>IF($C388="","",'01. PLANILHA DE FISCALIZAÇÂO'!AP388)</f>
        <v>0</v>
      </c>
      <c r="AN388" s="98">
        <f t="shared" si="687"/>
        <v>0</v>
      </c>
      <c r="AO388" s="99">
        <f t="shared" si="716"/>
        <v>0</v>
      </c>
      <c r="AP388" s="98">
        <f t="shared" si="702"/>
        <v>0</v>
      </c>
      <c r="AQ388" s="99">
        <f>IF($C388="","",'01. PLANILHA DE FISCALIZAÇÂO'!AV388)</f>
        <v>0</v>
      </c>
      <c r="AR388" s="98">
        <f t="shared" si="688"/>
        <v>0</v>
      </c>
      <c r="AS388" s="99">
        <f t="shared" si="703"/>
        <v>0</v>
      </c>
    </row>
    <row r="389" spans="1:45" ht="30" customHeight="1">
      <c r="A389" s="169" t="s">
        <v>3926</v>
      </c>
      <c r="B389" s="182" t="s">
        <v>5068</v>
      </c>
      <c r="C389" s="173" t="s">
        <v>4111</v>
      </c>
      <c r="D389" s="172" t="s">
        <v>4112</v>
      </c>
      <c r="E389" s="174" t="s">
        <v>3943</v>
      </c>
      <c r="F389" s="175">
        <v>16.16</v>
      </c>
      <c r="G389" s="175">
        <v>45.06</v>
      </c>
      <c r="H389" s="175">
        <v>57.5</v>
      </c>
      <c r="I389" s="176">
        <f t="shared" si="689"/>
        <v>728.16</v>
      </c>
      <c r="J389" s="210"/>
      <c r="K389" s="210"/>
      <c r="L389" s="210"/>
      <c r="M389" s="210"/>
      <c r="N389" s="210"/>
      <c r="O389" s="214">
        <f t="shared" si="775"/>
        <v>16.16</v>
      </c>
      <c r="P389" s="215">
        <f t="shared" si="776"/>
        <v>728.16</v>
      </c>
      <c r="Q389" s="215">
        <f t="shared" si="769"/>
        <v>929.2</v>
      </c>
      <c r="R389" s="98">
        <f t="shared" si="682"/>
        <v>0</v>
      </c>
      <c r="S389" s="99">
        <f>IF($C389="","",'01. PLANILHA DE FISCALIZAÇÂO'!L389)</f>
        <v>0</v>
      </c>
      <c r="T389" s="98">
        <f t="shared" si="693"/>
        <v>0</v>
      </c>
      <c r="U389" s="99">
        <f t="shared" si="694"/>
        <v>0</v>
      </c>
      <c r="V389" s="98">
        <f t="shared" si="695"/>
        <v>0</v>
      </c>
      <c r="W389" s="99">
        <f>IF($C389="","",'01. PLANILHA DE FISCALIZAÇÂO'!R389)</f>
        <v>0</v>
      </c>
      <c r="X389" s="98">
        <f t="shared" si="683"/>
        <v>0</v>
      </c>
      <c r="Y389" s="99">
        <f t="shared" ref="Y389" si="783">IF($D389="","",X389/$I389)</f>
        <v>0</v>
      </c>
      <c r="Z389" s="98">
        <f t="shared" si="697"/>
        <v>0</v>
      </c>
      <c r="AA389" s="99">
        <f>IF($C389="","",'01. PLANILHA DE FISCALIZAÇÂO'!X389)</f>
        <v>0</v>
      </c>
      <c r="AB389" s="98">
        <f t="shared" si="685"/>
        <v>0</v>
      </c>
      <c r="AC389" s="99">
        <f t="shared" si="772"/>
        <v>0</v>
      </c>
      <c r="AD389" s="98">
        <f t="shared" si="698"/>
        <v>0</v>
      </c>
      <c r="AE389" s="99">
        <f>IF($C389="","",'01. PLANILHA DE FISCALIZAÇÂO'!AD389)</f>
        <v>0</v>
      </c>
      <c r="AF389" s="98">
        <f t="shared" si="660"/>
        <v>0</v>
      </c>
      <c r="AG389" s="99">
        <f t="shared" si="715"/>
        <v>0</v>
      </c>
      <c r="AH389" s="98">
        <f t="shared" si="774"/>
        <v>0</v>
      </c>
      <c r="AI389" s="99">
        <f>IF($C389="","",'01. PLANILHA DE FISCALIZAÇÂO'!AJ389)</f>
        <v>0</v>
      </c>
      <c r="AJ389" s="98">
        <f t="shared" si="686"/>
        <v>0</v>
      </c>
      <c r="AK389" s="99">
        <f t="shared" si="719"/>
        <v>0</v>
      </c>
      <c r="AL389" s="98">
        <f t="shared" si="701"/>
        <v>0</v>
      </c>
      <c r="AM389" s="99">
        <f>IF($C389="","",'01. PLANILHA DE FISCALIZAÇÂO'!AP389)</f>
        <v>0</v>
      </c>
      <c r="AN389" s="98">
        <f t="shared" si="687"/>
        <v>0</v>
      </c>
      <c r="AO389" s="99">
        <f t="shared" si="716"/>
        <v>0</v>
      </c>
      <c r="AP389" s="98">
        <f t="shared" si="702"/>
        <v>0</v>
      </c>
      <c r="AQ389" s="99">
        <f>IF($C389="","",'01. PLANILHA DE FISCALIZAÇÂO'!AV389)</f>
        <v>0</v>
      </c>
      <c r="AR389" s="98">
        <f t="shared" si="688"/>
        <v>0</v>
      </c>
      <c r="AS389" s="99">
        <f t="shared" si="703"/>
        <v>0</v>
      </c>
    </row>
    <row r="390" spans="1:45" ht="30" customHeight="1">
      <c r="A390" s="169" t="s">
        <v>3926</v>
      </c>
      <c r="B390" s="182" t="s">
        <v>5069</v>
      </c>
      <c r="C390" s="173" t="s">
        <v>4570</v>
      </c>
      <c r="D390" s="172" t="s">
        <v>4571</v>
      </c>
      <c r="E390" s="174" t="s">
        <v>3943</v>
      </c>
      <c r="F390" s="175">
        <v>16.16</v>
      </c>
      <c r="G390" s="175">
        <v>12</v>
      </c>
      <c r="H390" s="175">
        <v>15.74</v>
      </c>
      <c r="I390" s="176">
        <f t="shared" si="689"/>
        <v>193.92</v>
      </c>
      <c r="J390" s="210"/>
      <c r="K390" s="210"/>
      <c r="L390" s="210"/>
      <c r="M390" s="210"/>
      <c r="N390" s="210"/>
      <c r="O390" s="214">
        <f t="shared" si="775"/>
        <v>16.16</v>
      </c>
      <c r="P390" s="215">
        <f t="shared" si="776"/>
        <v>193.92</v>
      </c>
      <c r="Q390" s="215">
        <f t="shared" si="769"/>
        <v>254.35</v>
      </c>
      <c r="R390" s="98">
        <f t="shared" si="682"/>
        <v>0</v>
      </c>
      <c r="S390" s="99">
        <f>IF($C390="","",'01. PLANILHA DE FISCALIZAÇÂO'!L390)</f>
        <v>0</v>
      </c>
      <c r="T390" s="98">
        <f t="shared" si="693"/>
        <v>0</v>
      </c>
      <c r="U390" s="99">
        <f t="shared" si="694"/>
        <v>0</v>
      </c>
      <c r="V390" s="98">
        <f t="shared" si="695"/>
        <v>0</v>
      </c>
      <c r="W390" s="99">
        <f>IF($C390="","",'01. PLANILHA DE FISCALIZAÇÂO'!R390)</f>
        <v>0</v>
      </c>
      <c r="X390" s="98">
        <f t="shared" si="683"/>
        <v>0</v>
      </c>
      <c r="Y390" s="99">
        <f t="shared" ref="Y390" si="784">IF($D390="","",X390/$I390)</f>
        <v>0</v>
      </c>
      <c r="Z390" s="98">
        <f t="shared" si="697"/>
        <v>0</v>
      </c>
      <c r="AA390" s="99">
        <f>IF($C390="","",'01. PLANILHA DE FISCALIZAÇÂO'!X390)</f>
        <v>0</v>
      </c>
      <c r="AB390" s="98">
        <f t="shared" si="685"/>
        <v>0</v>
      </c>
      <c r="AC390" s="99">
        <f t="shared" ref="AC390:AC395" si="785">IF($D390="","",AB390/$I390)</f>
        <v>0</v>
      </c>
      <c r="AD390" s="98">
        <f t="shared" si="698"/>
        <v>0</v>
      </c>
      <c r="AE390" s="99">
        <f>IF($C390="","",'01. PLANILHA DE FISCALIZAÇÂO'!AD390)</f>
        <v>0</v>
      </c>
      <c r="AF390" s="98">
        <f t="shared" si="660"/>
        <v>0</v>
      </c>
      <c r="AG390" s="99">
        <f t="shared" si="715"/>
        <v>0</v>
      </c>
      <c r="AH390" s="98">
        <f t="shared" si="774"/>
        <v>0</v>
      </c>
      <c r="AI390" s="99">
        <f>IF($C390="","",'01. PLANILHA DE FISCALIZAÇÂO'!AJ390)</f>
        <v>0</v>
      </c>
      <c r="AJ390" s="98">
        <f t="shared" si="686"/>
        <v>0</v>
      </c>
      <c r="AK390" s="99">
        <f t="shared" si="719"/>
        <v>0</v>
      </c>
      <c r="AL390" s="98">
        <f t="shared" si="701"/>
        <v>0</v>
      </c>
      <c r="AM390" s="99">
        <f>IF($C390="","",'01. PLANILHA DE FISCALIZAÇÂO'!AP390)</f>
        <v>0</v>
      </c>
      <c r="AN390" s="98">
        <f t="shared" si="687"/>
        <v>0</v>
      </c>
      <c r="AO390" s="99">
        <f t="shared" si="716"/>
        <v>0</v>
      </c>
      <c r="AP390" s="98">
        <f t="shared" si="702"/>
        <v>0</v>
      </c>
      <c r="AQ390" s="99">
        <f>IF($C390="","",'01. PLANILHA DE FISCALIZAÇÂO'!AV390)</f>
        <v>0</v>
      </c>
      <c r="AR390" s="98">
        <f t="shared" si="688"/>
        <v>0</v>
      </c>
      <c r="AS390" s="99">
        <f t="shared" si="703"/>
        <v>0</v>
      </c>
    </row>
    <row r="391" spans="1:45" ht="30" customHeight="1">
      <c r="A391" s="169" t="s">
        <v>3926</v>
      </c>
      <c r="B391" s="182" t="s">
        <v>5070</v>
      </c>
      <c r="C391" s="173" t="s">
        <v>4572</v>
      </c>
      <c r="D391" s="172" t="s">
        <v>4573</v>
      </c>
      <c r="E391" s="174" t="s">
        <v>4001</v>
      </c>
      <c r="F391" s="175">
        <v>8.65</v>
      </c>
      <c r="G391" s="175">
        <v>14.38</v>
      </c>
      <c r="H391" s="175">
        <v>19.68</v>
      </c>
      <c r="I391" s="176">
        <f t="shared" si="689"/>
        <v>124.38</v>
      </c>
      <c r="J391" s="210"/>
      <c r="K391" s="210"/>
      <c r="L391" s="210"/>
      <c r="M391" s="210"/>
      <c r="N391" s="210"/>
      <c r="O391" s="214">
        <f t="shared" si="775"/>
        <v>8.65</v>
      </c>
      <c r="P391" s="215">
        <f t="shared" si="776"/>
        <v>124.38</v>
      </c>
      <c r="Q391" s="215">
        <f t="shared" si="769"/>
        <v>170.23</v>
      </c>
      <c r="R391" s="98">
        <f t="shared" si="682"/>
        <v>0</v>
      </c>
      <c r="S391" s="99">
        <f>IF($C391="","",'01. PLANILHA DE FISCALIZAÇÂO'!L391)</f>
        <v>0</v>
      </c>
      <c r="T391" s="98">
        <f t="shared" si="693"/>
        <v>0</v>
      </c>
      <c r="U391" s="99">
        <f t="shared" si="694"/>
        <v>0</v>
      </c>
      <c r="V391" s="98">
        <f t="shared" si="695"/>
        <v>0</v>
      </c>
      <c r="W391" s="99">
        <f>IF($C391="","",'01. PLANILHA DE FISCALIZAÇÂO'!R391)</f>
        <v>0</v>
      </c>
      <c r="X391" s="98">
        <f t="shared" si="683"/>
        <v>0</v>
      </c>
      <c r="Y391" s="99">
        <f t="shared" ref="Y391" si="786">IF($D391="","",X391/$I391)</f>
        <v>0</v>
      </c>
      <c r="Z391" s="98">
        <f t="shared" si="697"/>
        <v>0</v>
      </c>
      <c r="AA391" s="99">
        <f>IF($C391="","",'01. PLANILHA DE FISCALIZAÇÂO'!X391)</f>
        <v>0</v>
      </c>
      <c r="AB391" s="98">
        <f t="shared" si="685"/>
        <v>0</v>
      </c>
      <c r="AC391" s="99">
        <f t="shared" si="785"/>
        <v>0</v>
      </c>
      <c r="AD391" s="98">
        <f t="shared" si="698"/>
        <v>0</v>
      </c>
      <c r="AE391" s="99">
        <f>IF($C391="","",'01. PLANILHA DE FISCALIZAÇÂO'!AD391)</f>
        <v>0</v>
      </c>
      <c r="AF391" s="98">
        <f t="shared" si="660"/>
        <v>0</v>
      </c>
      <c r="AG391" s="99">
        <f t="shared" si="715"/>
        <v>0</v>
      </c>
      <c r="AH391" s="98">
        <f t="shared" si="774"/>
        <v>0</v>
      </c>
      <c r="AI391" s="99">
        <f>IF($C391="","",'01. PLANILHA DE FISCALIZAÇÂO'!AJ391)</f>
        <v>0</v>
      </c>
      <c r="AJ391" s="98">
        <f t="shared" si="686"/>
        <v>0</v>
      </c>
      <c r="AK391" s="99">
        <f t="shared" si="719"/>
        <v>0</v>
      </c>
      <c r="AL391" s="98">
        <f t="shared" si="701"/>
        <v>0</v>
      </c>
      <c r="AM391" s="99">
        <f>IF($C391="","",'01. PLANILHA DE FISCALIZAÇÂO'!AP391)</f>
        <v>0</v>
      </c>
      <c r="AN391" s="98">
        <f t="shared" si="687"/>
        <v>0</v>
      </c>
      <c r="AO391" s="99">
        <f t="shared" si="716"/>
        <v>0</v>
      </c>
      <c r="AP391" s="98">
        <f t="shared" si="702"/>
        <v>0</v>
      </c>
      <c r="AQ391" s="99">
        <f>IF($C391="","",'01. PLANILHA DE FISCALIZAÇÂO'!AV391)</f>
        <v>0</v>
      </c>
      <c r="AR391" s="98">
        <f t="shared" si="688"/>
        <v>0</v>
      </c>
      <c r="AS391" s="99">
        <f t="shared" si="703"/>
        <v>0</v>
      </c>
    </row>
    <row r="392" spans="1:45" ht="30" customHeight="1">
      <c r="A392" s="169" t="s">
        <v>3926</v>
      </c>
      <c r="B392" s="182" t="s">
        <v>5071</v>
      </c>
      <c r="C392" s="173" t="s">
        <v>4574</v>
      </c>
      <c r="D392" s="172" t="s">
        <v>4575</v>
      </c>
      <c r="E392" s="174" t="s">
        <v>4001</v>
      </c>
      <c r="F392" s="175">
        <v>5.37</v>
      </c>
      <c r="G392" s="175">
        <v>16.78</v>
      </c>
      <c r="H392" s="175">
        <v>22.83</v>
      </c>
      <c r="I392" s="176">
        <f t="shared" si="689"/>
        <v>90.1</v>
      </c>
      <c r="J392" s="210"/>
      <c r="K392" s="210"/>
      <c r="L392" s="210"/>
      <c r="M392" s="210"/>
      <c r="N392" s="210"/>
      <c r="O392" s="214">
        <f t="shared" si="775"/>
        <v>5.37</v>
      </c>
      <c r="P392" s="215">
        <f t="shared" si="776"/>
        <v>90.1</v>
      </c>
      <c r="Q392" s="215">
        <f t="shared" si="769"/>
        <v>122.59</v>
      </c>
      <c r="R392" s="98">
        <f t="shared" si="682"/>
        <v>0</v>
      </c>
      <c r="S392" s="99">
        <f>IF($C392="","",'01. PLANILHA DE FISCALIZAÇÂO'!L392)</f>
        <v>0</v>
      </c>
      <c r="T392" s="98">
        <f t="shared" si="693"/>
        <v>0</v>
      </c>
      <c r="U392" s="99">
        <f t="shared" si="694"/>
        <v>0</v>
      </c>
      <c r="V392" s="98">
        <f t="shared" si="695"/>
        <v>0</v>
      </c>
      <c r="W392" s="99">
        <f>IF($C392="","",'01. PLANILHA DE FISCALIZAÇÂO'!R392)</f>
        <v>0</v>
      </c>
      <c r="X392" s="98">
        <f t="shared" si="683"/>
        <v>0</v>
      </c>
      <c r="Y392" s="99">
        <f t="shared" ref="Y392" si="787">IF($D392="","",X392/$I392)</f>
        <v>0</v>
      </c>
      <c r="Z392" s="98">
        <f t="shared" si="697"/>
        <v>0</v>
      </c>
      <c r="AA392" s="99">
        <f>IF($C392="","",'01. PLANILHA DE FISCALIZAÇÂO'!X392)</f>
        <v>0</v>
      </c>
      <c r="AB392" s="98">
        <f t="shared" si="685"/>
        <v>0</v>
      </c>
      <c r="AC392" s="99">
        <f t="shared" si="785"/>
        <v>0</v>
      </c>
      <c r="AD392" s="98">
        <f t="shared" si="698"/>
        <v>0</v>
      </c>
      <c r="AE392" s="99">
        <f>IF($C392="","",'01. PLANILHA DE FISCALIZAÇÂO'!AD392)</f>
        <v>0</v>
      </c>
      <c r="AF392" s="98">
        <f t="shared" si="660"/>
        <v>0</v>
      </c>
      <c r="AG392" s="99">
        <f t="shared" si="715"/>
        <v>0</v>
      </c>
      <c r="AH392" s="98">
        <f t="shared" si="774"/>
        <v>0</v>
      </c>
      <c r="AI392" s="99">
        <f>IF($C392="","",'01. PLANILHA DE FISCALIZAÇÂO'!AJ392)</f>
        <v>0</v>
      </c>
      <c r="AJ392" s="98">
        <f t="shared" si="686"/>
        <v>0</v>
      </c>
      <c r="AK392" s="99">
        <f t="shared" si="719"/>
        <v>0</v>
      </c>
      <c r="AL392" s="98">
        <f t="shared" si="701"/>
        <v>0</v>
      </c>
      <c r="AM392" s="99">
        <f>IF($C392="","",'01. PLANILHA DE FISCALIZAÇÂO'!AP392)</f>
        <v>0</v>
      </c>
      <c r="AN392" s="98">
        <f t="shared" si="687"/>
        <v>0</v>
      </c>
      <c r="AO392" s="99">
        <f t="shared" si="716"/>
        <v>0</v>
      </c>
      <c r="AP392" s="98">
        <f t="shared" si="702"/>
        <v>0</v>
      </c>
      <c r="AQ392" s="99">
        <f>IF($C392="","",'01. PLANILHA DE FISCALIZAÇÂO'!AV392)</f>
        <v>0</v>
      </c>
      <c r="AR392" s="98">
        <f t="shared" si="688"/>
        <v>0</v>
      </c>
      <c r="AS392" s="99">
        <f t="shared" si="703"/>
        <v>0</v>
      </c>
    </row>
    <row r="393" spans="1:45" ht="30" customHeight="1">
      <c r="A393" s="169" t="s">
        <v>3926</v>
      </c>
      <c r="B393" s="182" t="s">
        <v>5072</v>
      </c>
      <c r="C393" s="173" t="s">
        <v>4576</v>
      </c>
      <c r="D393" s="172" t="s">
        <v>4577</v>
      </c>
      <c r="E393" s="174" t="s">
        <v>4001</v>
      </c>
      <c r="F393" s="175">
        <v>1.58</v>
      </c>
      <c r="G393" s="175">
        <v>22.07</v>
      </c>
      <c r="H393" s="175">
        <v>28.25</v>
      </c>
      <c r="I393" s="176">
        <f t="shared" si="689"/>
        <v>34.869999999999997</v>
      </c>
      <c r="J393" s="210"/>
      <c r="K393" s="210"/>
      <c r="L393" s="210"/>
      <c r="M393" s="210"/>
      <c r="N393" s="210"/>
      <c r="O393" s="214">
        <f t="shared" si="775"/>
        <v>1.58</v>
      </c>
      <c r="P393" s="215">
        <f t="shared" si="776"/>
        <v>34.869999999999997</v>
      </c>
      <c r="Q393" s="215">
        <f t="shared" si="769"/>
        <v>44.63</v>
      </c>
      <c r="R393" s="98">
        <f t="shared" si="682"/>
        <v>0</v>
      </c>
      <c r="S393" s="99">
        <f>IF($C393="","",'01. PLANILHA DE FISCALIZAÇÂO'!L393)</f>
        <v>0</v>
      </c>
      <c r="T393" s="98">
        <f t="shared" si="693"/>
        <v>0</v>
      </c>
      <c r="U393" s="99">
        <f t="shared" si="694"/>
        <v>0</v>
      </c>
      <c r="V393" s="98">
        <f t="shared" si="695"/>
        <v>0</v>
      </c>
      <c r="W393" s="99">
        <f>IF($C393="","",'01. PLANILHA DE FISCALIZAÇÂO'!R393)</f>
        <v>0</v>
      </c>
      <c r="X393" s="98">
        <f t="shared" si="683"/>
        <v>0</v>
      </c>
      <c r="Y393" s="99">
        <f t="shared" ref="Y393" si="788">IF($D393="","",X393/$I393)</f>
        <v>0</v>
      </c>
      <c r="Z393" s="98">
        <f t="shared" si="697"/>
        <v>0</v>
      </c>
      <c r="AA393" s="99">
        <f>IF($C393="","",'01. PLANILHA DE FISCALIZAÇÂO'!X393)</f>
        <v>0</v>
      </c>
      <c r="AB393" s="98">
        <f t="shared" si="685"/>
        <v>0</v>
      </c>
      <c r="AC393" s="99">
        <f t="shared" si="785"/>
        <v>0</v>
      </c>
      <c r="AD393" s="98">
        <f t="shared" si="698"/>
        <v>0</v>
      </c>
      <c r="AE393" s="99">
        <f>IF($C393="","",'01. PLANILHA DE FISCALIZAÇÂO'!AD393)</f>
        <v>0</v>
      </c>
      <c r="AF393" s="98">
        <f t="shared" si="660"/>
        <v>0</v>
      </c>
      <c r="AG393" s="99">
        <f t="shared" si="715"/>
        <v>0</v>
      </c>
      <c r="AH393" s="98">
        <f t="shared" si="774"/>
        <v>0</v>
      </c>
      <c r="AI393" s="99">
        <f>IF($C393="","",'01. PLANILHA DE FISCALIZAÇÂO'!AJ393)</f>
        <v>0</v>
      </c>
      <c r="AJ393" s="98">
        <f t="shared" si="686"/>
        <v>0</v>
      </c>
      <c r="AK393" s="99">
        <f t="shared" si="719"/>
        <v>0</v>
      </c>
      <c r="AL393" s="98">
        <f t="shared" si="701"/>
        <v>0</v>
      </c>
      <c r="AM393" s="99">
        <f>IF($C393="","",'01. PLANILHA DE FISCALIZAÇÂO'!AP393)</f>
        <v>0</v>
      </c>
      <c r="AN393" s="98">
        <f t="shared" si="687"/>
        <v>0</v>
      </c>
      <c r="AO393" s="99">
        <f t="shared" si="716"/>
        <v>0</v>
      </c>
      <c r="AP393" s="98">
        <f t="shared" si="702"/>
        <v>0</v>
      </c>
      <c r="AQ393" s="99">
        <f>IF($C393="","",'01. PLANILHA DE FISCALIZAÇÂO'!AV393)</f>
        <v>0</v>
      </c>
      <c r="AR393" s="98">
        <f t="shared" si="688"/>
        <v>0</v>
      </c>
      <c r="AS393" s="99">
        <f t="shared" si="703"/>
        <v>0</v>
      </c>
    </row>
    <row r="394" spans="1:45" ht="30" customHeight="1">
      <c r="A394" s="169" t="s">
        <v>3926</v>
      </c>
      <c r="B394" s="182" t="s">
        <v>5073</v>
      </c>
      <c r="C394" s="173" t="s">
        <v>4578</v>
      </c>
      <c r="D394" s="172" t="s">
        <v>4579</v>
      </c>
      <c r="E394" s="174" t="s">
        <v>4001</v>
      </c>
      <c r="F394" s="175">
        <v>4.32</v>
      </c>
      <c r="G394" s="175">
        <v>21.53</v>
      </c>
      <c r="H394" s="175">
        <v>27.67</v>
      </c>
      <c r="I394" s="176">
        <f t="shared" si="689"/>
        <v>93</v>
      </c>
      <c r="J394" s="210"/>
      <c r="K394" s="210"/>
      <c r="L394" s="210"/>
      <c r="M394" s="210"/>
      <c r="N394" s="210"/>
      <c r="O394" s="214">
        <f t="shared" si="775"/>
        <v>4.32</v>
      </c>
      <c r="P394" s="215">
        <f t="shared" si="776"/>
        <v>93</v>
      </c>
      <c r="Q394" s="215">
        <f t="shared" si="769"/>
        <v>119.53</v>
      </c>
      <c r="R394" s="98">
        <f t="shared" si="682"/>
        <v>0</v>
      </c>
      <c r="S394" s="99">
        <f>IF($C394="","",'01. PLANILHA DE FISCALIZAÇÂO'!L394)</f>
        <v>0</v>
      </c>
      <c r="T394" s="98">
        <f t="shared" si="693"/>
        <v>0</v>
      </c>
      <c r="U394" s="99">
        <f t="shared" si="694"/>
        <v>0</v>
      </c>
      <c r="V394" s="98">
        <f t="shared" si="695"/>
        <v>0</v>
      </c>
      <c r="W394" s="99">
        <f>IF($C394="","",'01. PLANILHA DE FISCALIZAÇÂO'!R394)</f>
        <v>0</v>
      </c>
      <c r="X394" s="98">
        <f t="shared" si="683"/>
        <v>0</v>
      </c>
      <c r="Y394" s="99">
        <f t="shared" ref="Y394" si="789">IF($D394="","",X394/$I394)</f>
        <v>0</v>
      </c>
      <c r="Z394" s="98">
        <f t="shared" si="697"/>
        <v>0</v>
      </c>
      <c r="AA394" s="99">
        <f>IF($C394="","",'01. PLANILHA DE FISCALIZAÇÂO'!X394)</f>
        <v>0</v>
      </c>
      <c r="AB394" s="98">
        <f t="shared" si="685"/>
        <v>0</v>
      </c>
      <c r="AC394" s="99">
        <f t="shared" si="785"/>
        <v>0</v>
      </c>
      <c r="AD394" s="98">
        <f t="shared" si="698"/>
        <v>0</v>
      </c>
      <c r="AE394" s="99">
        <f>IF($C394="","",'01. PLANILHA DE FISCALIZAÇÂO'!AD394)</f>
        <v>0</v>
      </c>
      <c r="AF394" s="98">
        <f t="shared" si="660"/>
        <v>0</v>
      </c>
      <c r="AG394" s="99">
        <f t="shared" si="715"/>
        <v>0</v>
      </c>
      <c r="AH394" s="98">
        <f t="shared" si="774"/>
        <v>0</v>
      </c>
      <c r="AI394" s="99">
        <f>IF($C394="","",'01. PLANILHA DE FISCALIZAÇÂO'!AJ394)</f>
        <v>0</v>
      </c>
      <c r="AJ394" s="98">
        <f t="shared" si="686"/>
        <v>0</v>
      </c>
      <c r="AK394" s="99">
        <f t="shared" si="719"/>
        <v>0</v>
      </c>
      <c r="AL394" s="98">
        <f t="shared" si="701"/>
        <v>0</v>
      </c>
      <c r="AM394" s="99">
        <f>IF($C394="","",'01. PLANILHA DE FISCALIZAÇÂO'!AP394)</f>
        <v>0</v>
      </c>
      <c r="AN394" s="98">
        <f t="shared" si="687"/>
        <v>0</v>
      </c>
      <c r="AO394" s="99">
        <f t="shared" si="716"/>
        <v>0</v>
      </c>
      <c r="AP394" s="98">
        <f t="shared" si="702"/>
        <v>0</v>
      </c>
      <c r="AQ394" s="99">
        <f>IF($C394="","",'01. PLANILHA DE FISCALIZAÇÂO'!AV394)</f>
        <v>0</v>
      </c>
      <c r="AR394" s="98">
        <f t="shared" si="688"/>
        <v>0</v>
      </c>
      <c r="AS394" s="99">
        <f t="shared" si="703"/>
        <v>0</v>
      </c>
    </row>
    <row r="395" spans="1:45" ht="30" customHeight="1">
      <c r="A395" s="169" t="s">
        <v>3926</v>
      </c>
      <c r="B395" s="182" t="s">
        <v>5074</v>
      </c>
      <c r="C395" s="173" t="s">
        <v>4008</v>
      </c>
      <c r="D395" s="172" t="s">
        <v>4009</v>
      </c>
      <c r="E395" s="174" t="s">
        <v>4001</v>
      </c>
      <c r="F395" s="175">
        <v>5.24</v>
      </c>
      <c r="G395" s="175">
        <v>19.2</v>
      </c>
      <c r="H395" s="175">
        <v>25.39</v>
      </c>
      <c r="I395" s="176">
        <f t="shared" si="689"/>
        <v>100.6</v>
      </c>
      <c r="J395" s="210"/>
      <c r="K395" s="210"/>
      <c r="L395" s="210"/>
      <c r="M395" s="210"/>
      <c r="N395" s="210"/>
      <c r="O395" s="214">
        <f t="shared" si="775"/>
        <v>5.24</v>
      </c>
      <c r="P395" s="215">
        <f t="shared" si="776"/>
        <v>100.6</v>
      </c>
      <c r="Q395" s="215">
        <f t="shared" si="769"/>
        <v>133.04</v>
      </c>
      <c r="R395" s="98">
        <f t="shared" si="682"/>
        <v>0</v>
      </c>
      <c r="S395" s="99">
        <f>IF($C395="","",'01. PLANILHA DE FISCALIZAÇÂO'!L395)</f>
        <v>0</v>
      </c>
      <c r="T395" s="98">
        <f t="shared" si="693"/>
        <v>0</v>
      </c>
      <c r="U395" s="99">
        <f t="shared" si="694"/>
        <v>0</v>
      </c>
      <c r="V395" s="98">
        <f t="shared" si="695"/>
        <v>0</v>
      </c>
      <c r="W395" s="99">
        <f>IF($C395="","",'01. PLANILHA DE FISCALIZAÇÂO'!R395)</f>
        <v>0</v>
      </c>
      <c r="X395" s="98">
        <f t="shared" si="683"/>
        <v>0</v>
      </c>
      <c r="Y395" s="99">
        <f t="shared" ref="Y395:Y396" si="790">IF($D395="","",X395/$I395)</f>
        <v>0</v>
      </c>
      <c r="Z395" s="98">
        <f t="shared" si="697"/>
        <v>0</v>
      </c>
      <c r="AA395" s="99">
        <f>IF($C395="","",'01. PLANILHA DE FISCALIZAÇÂO'!X395)</f>
        <v>0</v>
      </c>
      <c r="AB395" s="98">
        <f t="shared" si="685"/>
        <v>0</v>
      </c>
      <c r="AC395" s="99">
        <f t="shared" si="785"/>
        <v>0</v>
      </c>
      <c r="AD395" s="98">
        <f t="shared" si="698"/>
        <v>0</v>
      </c>
      <c r="AE395" s="99">
        <f>IF($C395="","",'01. PLANILHA DE FISCALIZAÇÂO'!AD395)</f>
        <v>0</v>
      </c>
      <c r="AF395" s="98">
        <f t="shared" si="660"/>
        <v>0</v>
      </c>
      <c r="AG395" s="99">
        <f t="shared" si="715"/>
        <v>0</v>
      </c>
      <c r="AH395" s="98">
        <f t="shared" si="774"/>
        <v>0</v>
      </c>
      <c r="AI395" s="99">
        <f>IF($C395="","",'01. PLANILHA DE FISCALIZAÇÂO'!AJ395)</f>
        <v>0</v>
      </c>
      <c r="AJ395" s="98">
        <f t="shared" si="686"/>
        <v>0</v>
      </c>
      <c r="AK395" s="99">
        <f t="shared" si="719"/>
        <v>0</v>
      </c>
      <c r="AL395" s="98">
        <f t="shared" si="701"/>
        <v>0</v>
      </c>
      <c r="AM395" s="99">
        <f>IF($C395="","",'01. PLANILHA DE FISCALIZAÇÂO'!AP395)</f>
        <v>0</v>
      </c>
      <c r="AN395" s="98">
        <f t="shared" si="687"/>
        <v>0</v>
      </c>
      <c r="AO395" s="99">
        <f t="shared" si="716"/>
        <v>0</v>
      </c>
      <c r="AP395" s="98">
        <f t="shared" si="702"/>
        <v>0</v>
      </c>
      <c r="AQ395" s="99">
        <f>IF($C395="","",'01. PLANILHA DE FISCALIZAÇÂO'!AV395)</f>
        <v>0</v>
      </c>
      <c r="AR395" s="98">
        <f t="shared" si="688"/>
        <v>0</v>
      </c>
      <c r="AS395" s="99">
        <f t="shared" si="703"/>
        <v>0</v>
      </c>
    </row>
    <row r="396" spans="1:45" ht="30" customHeight="1">
      <c r="A396" s="169" t="s">
        <v>3926</v>
      </c>
      <c r="B396" s="182" t="s">
        <v>5075</v>
      </c>
      <c r="C396" s="173" t="s">
        <v>4580</v>
      </c>
      <c r="D396" s="172" t="s">
        <v>4581</v>
      </c>
      <c r="E396" s="174" t="s">
        <v>4001</v>
      </c>
      <c r="F396" s="175">
        <v>4.32</v>
      </c>
      <c r="G396" s="175">
        <v>15.02</v>
      </c>
      <c r="H396" s="175">
        <v>20.34</v>
      </c>
      <c r="I396" s="176">
        <f t="shared" si="689"/>
        <v>64.88</v>
      </c>
      <c r="J396" s="210"/>
      <c r="K396" s="210"/>
      <c r="L396" s="210"/>
      <c r="M396" s="210"/>
      <c r="N396" s="210"/>
      <c r="O396" s="214">
        <f t="shared" si="775"/>
        <v>4.32</v>
      </c>
      <c r="P396" s="215">
        <f t="shared" si="776"/>
        <v>64.88</v>
      </c>
      <c r="Q396" s="215">
        <f t="shared" si="769"/>
        <v>87.86</v>
      </c>
      <c r="R396" s="98">
        <f t="shared" si="682"/>
        <v>0</v>
      </c>
      <c r="S396" s="99">
        <f>IF($C396="","",'01. PLANILHA DE FISCALIZAÇÂO'!L396)</f>
        <v>0</v>
      </c>
      <c r="T396" s="98">
        <f t="shared" si="693"/>
        <v>0</v>
      </c>
      <c r="U396" s="99">
        <f t="shared" si="694"/>
        <v>0</v>
      </c>
      <c r="V396" s="98">
        <f t="shared" si="695"/>
        <v>0</v>
      </c>
      <c r="W396" s="99">
        <f>IF($C396="","",'01. PLANILHA DE FISCALIZAÇÂO'!R396)</f>
        <v>0</v>
      </c>
      <c r="X396" s="98">
        <f t="shared" si="683"/>
        <v>0</v>
      </c>
      <c r="Y396" s="99">
        <f t="shared" si="790"/>
        <v>0</v>
      </c>
      <c r="Z396" s="98">
        <f t="shared" si="697"/>
        <v>0</v>
      </c>
      <c r="AA396" s="99">
        <f>IF($C396="","",'01. PLANILHA DE FISCALIZAÇÂO'!X396)</f>
        <v>0</v>
      </c>
      <c r="AB396" s="98">
        <f t="shared" si="685"/>
        <v>0</v>
      </c>
      <c r="AC396" s="99">
        <f t="shared" ref="AC396:AC445" si="791">IF($D396="","",AB396/$I396)</f>
        <v>0</v>
      </c>
      <c r="AD396" s="98">
        <f t="shared" si="698"/>
        <v>0</v>
      </c>
      <c r="AE396" s="99">
        <f>IF($C396="","",'01. PLANILHA DE FISCALIZAÇÂO'!AD396)</f>
        <v>0</v>
      </c>
      <c r="AF396" s="98">
        <f t="shared" ref="AF396:AF445" si="792">IF($C396="","",SUM(AD396+AB396))</f>
        <v>0</v>
      </c>
      <c r="AG396" s="99">
        <f t="shared" si="715"/>
        <v>0</v>
      </c>
      <c r="AH396" s="98">
        <f t="shared" si="774"/>
        <v>0</v>
      </c>
      <c r="AI396" s="99">
        <f>IF($C396="","",'01. PLANILHA DE FISCALIZAÇÂO'!AJ396)</f>
        <v>0</v>
      </c>
      <c r="AJ396" s="98">
        <f t="shared" si="686"/>
        <v>0</v>
      </c>
      <c r="AK396" s="99">
        <f t="shared" si="719"/>
        <v>0</v>
      </c>
      <c r="AL396" s="98">
        <f t="shared" si="701"/>
        <v>0</v>
      </c>
      <c r="AM396" s="99">
        <f>IF($C396="","",'01. PLANILHA DE FISCALIZAÇÂO'!AP396)</f>
        <v>0</v>
      </c>
      <c r="AN396" s="98">
        <f t="shared" si="687"/>
        <v>0</v>
      </c>
      <c r="AO396" s="99">
        <f t="shared" si="716"/>
        <v>0</v>
      </c>
      <c r="AP396" s="98">
        <f t="shared" si="702"/>
        <v>0</v>
      </c>
      <c r="AQ396" s="99">
        <f>IF($C396="","",'01. PLANILHA DE FISCALIZAÇÂO'!AV396)</f>
        <v>0</v>
      </c>
      <c r="AR396" s="98">
        <f t="shared" si="688"/>
        <v>0</v>
      </c>
      <c r="AS396" s="99">
        <f t="shared" si="703"/>
        <v>0</v>
      </c>
    </row>
    <row r="397" spans="1:45" ht="30" customHeight="1">
      <c r="A397" s="169" t="s">
        <v>3926</v>
      </c>
      <c r="B397" s="182" t="s">
        <v>5076</v>
      </c>
      <c r="C397" s="173" t="s">
        <v>4025</v>
      </c>
      <c r="D397" s="172" t="s">
        <v>4026</v>
      </c>
      <c r="E397" s="174" t="s">
        <v>4001</v>
      </c>
      <c r="F397" s="175">
        <v>5.24</v>
      </c>
      <c r="G397" s="175">
        <v>14.01</v>
      </c>
      <c r="H397" s="175">
        <v>19.59</v>
      </c>
      <c r="I397" s="176">
        <f t="shared" si="689"/>
        <v>73.41</v>
      </c>
      <c r="J397" s="210"/>
      <c r="K397" s="210"/>
      <c r="L397" s="210"/>
      <c r="M397" s="210"/>
      <c r="N397" s="210"/>
      <c r="O397" s="214">
        <f t="shared" si="775"/>
        <v>5.24</v>
      </c>
      <c r="P397" s="215">
        <f t="shared" si="776"/>
        <v>73.41</v>
      </c>
      <c r="Q397" s="215">
        <f t="shared" si="769"/>
        <v>102.65</v>
      </c>
      <c r="R397" s="98">
        <f t="shared" ref="R397:R445" si="793">IF($C397="","",$I397*S397)</f>
        <v>0</v>
      </c>
      <c r="S397" s="99">
        <f>IF($C397="","",'01. PLANILHA DE FISCALIZAÇÂO'!L397)</f>
        <v>0</v>
      </c>
      <c r="T397" s="98">
        <f t="shared" si="693"/>
        <v>0</v>
      </c>
      <c r="U397" s="99">
        <f t="shared" si="694"/>
        <v>0</v>
      </c>
      <c r="V397" s="98">
        <f t="shared" si="695"/>
        <v>0</v>
      </c>
      <c r="W397" s="99">
        <f>IF($C397="","",'01. PLANILHA DE FISCALIZAÇÂO'!R397)</f>
        <v>0</v>
      </c>
      <c r="X397" s="98">
        <f t="shared" ref="X397:X445" si="794">IF($C397="","",SUM(V397+T397))</f>
        <v>0</v>
      </c>
      <c r="Y397" s="99">
        <f t="shared" ref="Y397:Y445" si="795">IF($D397="","",X397/$I397)</f>
        <v>0</v>
      </c>
      <c r="Z397" s="98">
        <f t="shared" si="697"/>
        <v>0</v>
      </c>
      <c r="AA397" s="99">
        <f>IF($C397="","",'01. PLANILHA DE FISCALIZAÇÂO'!X397)</f>
        <v>0</v>
      </c>
      <c r="AB397" s="98">
        <f t="shared" ref="AB397:AB443" si="796">IF($C397="","",SUM(Z397+X397))</f>
        <v>0</v>
      </c>
      <c r="AC397" s="99">
        <f t="shared" si="791"/>
        <v>0</v>
      </c>
      <c r="AD397" s="98">
        <f t="shared" si="698"/>
        <v>0</v>
      </c>
      <c r="AE397" s="99">
        <f>IF($C397="","",'01. PLANILHA DE FISCALIZAÇÂO'!AD397)</f>
        <v>0</v>
      </c>
      <c r="AF397" s="98">
        <f t="shared" si="792"/>
        <v>0</v>
      </c>
      <c r="AG397" s="99">
        <f t="shared" si="715"/>
        <v>0</v>
      </c>
      <c r="AH397" s="98">
        <f t="shared" si="774"/>
        <v>0</v>
      </c>
      <c r="AI397" s="99">
        <f>IF($C397="","",'01. PLANILHA DE FISCALIZAÇÂO'!AJ397)</f>
        <v>0</v>
      </c>
      <c r="AJ397" s="98">
        <f t="shared" ref="AJ397:AJ445" si="797">IF($C397="","",SUM(AH397+AF397))</f>
        <v>0</v>
      </c>
      <c r="AK397" s="99">
        <f t="shared" si="719"/>
        <v>0</v>
      </c>
      <c r="AL397" s="98">
        <f t="shared" si="701"/>
        <v>0</v>
      </c>
      <c r="AM397" s="99">
        <f>IF($C397="","",'01. PLANILHA DE FISCALIZAÇÂO'!AP397)</f>
        <v>0</v>
      </c>
      <c r="AN397" s="98">
        <f t="shared" ref="AN397:AN445" si="798">IF($C397="","",SUM(AL397+AJ397))</f>
        <v>0</v>
      </c>
      <c r="AO397" s="99">
        <f t="shared" si="716"/>
        <v>0</v>
      </c>
      <c r="AP397" s="98">
        <f t="shared" si="702"/>
        <v>0</v>
      </c>
      <c r="AQ397" s="99">
        <f>IF($C397="","",'01. PLANILHA DE FISCALIZAÇÂO'!AV397)</f>
        <v>0</v>
      </c>
      <c r="AR397" s="98">
        <f t="shared" ref="AR397:AR445" si="799">IF($C397="","",SUM(AP397+AN397))</f>
        <v>0</v>
      </c>
      <c r="AS397" s="99">
        <f t="shared" si="703"/>
        <v>0</v>
      </c>
    </row>
    <row r="398" spans="1:45" ht="30" customHeight="1">
      <c r="A398" s="169" t="s">
        <v>3926</v>
      </c>
      <c r="B398" s="182" t="s">
        <v>5077</v>
      </c>
      <c r="C398" s="173" t="s">
        <v>4582</v>
      </c>
      <c r="D398" s="172" t="s">
        <v>4583</v>
      </c>
      <c r="E398" s="174" t="s">
        <v>3947</v>
      </c>
      <c r="F398" s="175">
        <v>0.89</v>
      </c>
      <c r="G398" s="175">
        <v>671.12</v>
      </c>
      <c r="H398" s="175">
        <v>966.77</v>
      </c>
      <c r="I398" s="176">
        <f t="shared" ref="I398:I445" si="800">TRUNC(F398*G398,2)</f>
        <v>597.29</v>
      </c>
      <c r="J398" s="210"/>
      <c r="K398" s="210"/>
      <c r="L398" s="210"/>
      <c r="M398" s="210"/>
      <c r="N398" s="210"/>
      <c r="O398" s="214">
        <f t="shared" si="775"/>
        <v>0.89</v>
      </c>
      <c r="P398" s="215">
        <f t="shared" si="776"/>
        <v>597.29</v>
      </c>
      <c r="Q398" s="215">
        <f t="shared" si="769"/>
        <v>860.42</v>
      </c>
      <c r="R398" s="98">
        <f t="shared" si="793"/>
        <v>0</v>
      </c>
      <c r="S398" s="99">
        <f>IF($C398="","",'01. PLANILHA DE FISCALIZAÇÂO'!L398)</f>
        <v>0</v>
      </c>
      <c r="T398" s="98">
        <f t="shared" ref="T398:T445" si="801">IF($C398="","",SUM(R398))</f>
        <v>0</v>
      </c>
      <c r="U398" s="99">
        <f t="shared" ref="U398:U445" si="802">IF($D398="","",T398/$I398)</f>
        <v>0</v>
      </c>
      <c r="V398" s="98">
        <f t="shared" ref="V398:V445" si="803">IF($C398="","",$I398*W398)</f>
        <v>0</v>
      </c>
      <c r="W398" s="99">
        <f>IF($C398="","",'01. PLANILHA DE FISCALIZAÇÂO'!R398)</f>
        <v>0</v>
      </c>
      <c r="X398" s="98">
        <f t="shared" si="794"/>
        <v>0</v>
      </c>
      <c r="Y398" s="99">
        <f t="shared" si="795"/>
        <v>0</v>
      </c>
      <c r="Z398" s="98">
        <f t="shared" ref="Z398:Z445" si="804">IF($C398="","",$I398*AA398)</f>
        <v>0</v>
      </c>
      <c r="AA398" s="99">
        <f>IF($C398="","",'01. PLANILHA DE FISCALIZAÇÂO'!X398)</f>
        <v>0</v>
      </c>
      <c r="AB398" s="98">
        <f t="shared" si="796"/>
        <v>0</v>
      </c>
      <c r="AC398" s="99">
        <f t="shared" si="791"/>
        <v>0</v>
      </c>
      <c r="AD398" s="98">
        <f t="shared" ref="AD398:AD445" si="805">IF($C398="","",$I398*AE398)</f>
        <v>0</v>
      </c>
      <c r="AE398" s="99">
        <f>IF($C398="","",'01. PLANILHA DE FISCALIZAÇÂO'!AD398)</f>
        <v>0</v>
      </c>
      <c r="AF398" s="98">
        <f t="shared" si="792"/>
        <v>0</v>
      </c>
      <c r="AG398" s="99">
        <f t="shared" si="715"/>
        <v>0</v>
      </c>
      <c r="AH398" s="98">
        <f t="shared" ref="AH398:AH445" si="806">IF($C398="","",$I398*AI398)</f>
        <v>0</v>
      </c>
      <c r="AI398" s="99">
        <f>IF($C398="","",'01. PLANILHA DE FISCALIZAÇÂO'!AJ398)</f>
        <v>0</v>
      </c>
      <c r="AJ398" s="98">
        <f t="shared" si="797"/>
        <v>0</v>
      </c>
      <c r="AK398" s="99">
        <f t="shared" si="719"/>
        <v>0</v>
      </c>
      <c r="AL398" s="98">
        <f t="shared" ref="AL398:AL445" si="807">IF($C398="","",$I398*AM398)</f>
        <v>0</v>
      </c>
      <c r="AM398" s="99">
        <f>IF($C398="","",'01. PLANILHA DE FISCALIZAÇÂO'!AP398)</f>
        <v>0</v>
      </c>
      <c r="AN398" s="98">
        <f t="shared" si="798"/>
        <v>0</v>
      </c>
      <c r="AO398" s="99">
        <f t="shared" si="716"/>
        <v>0</v>
      </c>
      <c r="AP398" s="98">
        <f t="shared" ref="AP398:AP445" si="808">IF($C398="","",$I398*AQ398)</f>
        <v>0</v>
      </c>
      <c r="AQ398" s="99">
        <f>IF($C398="","",'01. PLANILHA DE FISCALIZAÇÂO'!AV398)</f>
        <v>0</v>
      </c>
      <c r="AR398" s="98">
        <f t="shared" si="799"/>
        <v>0</v>
      </c>
      <c r="AS398" s="99">
        <f t="shared" si="703"/>
        <v>0</v>
      </c>
    </row>
    <row r="399" spans="1:45" ht="30" customHeight="1">
      <c r="A399" s="169" t="s">
        <v>3926</v>
      </c>
      <c r="B399" s="182" t="s">
        <v>5078</v>
      </c>
      <c r="C399" s="173" t="s">
        <v>4584</v>
      </c>
      <c r="D399" s="172" t="s">
        <v>4585</v>
      </c>
      <c r="E399" s="174" t="s">
        <v>3947</v>
      </c>
      <c r="F399" s="175">
        <v>0.31</v>
      </c>
      <c r="G399" s="175">
        <v>640.97</v>
      </c>
      <c r="H399" s="175">
        <v>917.77</v>
      </c>
      <c r="I399" s="176">
        <f t="shared" ref="I399:I401" si="809">TRUNC(F399*G399,2)</f>
        <v>198.7</v>
      </c>
      <c r="J399" s="210"/>
      <c r="K399" s="210"/>
      <c r="L399" s="210"/>
      <c r="M399" s="210"/>
      <c r="N399" s="210"/>
      <c r="O399" s="214">
        <f t="shared" si="775"/>
        <v>0.31</v>
      </c>
      <c r="P399" s="215">
        <f t="shared" si="776"/>
        <v>198.7</v>
      </c>
      <c r="Q399" s="215">
        <f t="shared" si="769"/>
        <v>284.5</v>
      </c>
      <c r="R399" s="98">
        <f t="shared" ref="R399:R401" si="810">IF($C399="","",$I399*S399)</f>
        <v>0</v>
      </c>
      <c r="S399" s="99">
        <f>IF($C399="","",'01. PLANILHA DE FISCALIZAÇÂO'!L399)</f>
        <v>0</v>
      </c>
      <c r="T399" s="98">
        <f t="shared" ref="T399:T401" si="811">IF($C399="","",SUM(R399))</f>
        <v>0</v>
      </c>
      <c r="U399" s="99">
        <f t="shared" ref="U399:U401" si="812">IF($D399="","",T399/$I399)</f>
        <v>0</v>
      </c>
      <c r="V399" s="98">
        <f t="shared" ref="V399:V401" si="813">IF($C399="","",$I399*W399)</f>
        <v>0</v>
      </c>
      <c r="W399" s="99">
        <f>IF($C399="","",'01. PLANILHA DE FISCALIZAÇÂO'!R399)</f>
        <v>0</v>
      </c>
      <c r="X399" s="98">
        <f t="shared" ref="X399:X401" si="814">IF($C399="","",SUM(V399+T399))</f>
        <v>0</v>
      </c>
      <c r="Y399" s="99">
        <f t="shared" ref="Y399:Y401" si="815">IF($D399="","",X399/$I399)</f>
        <v>0</v>
      </c>
      <c r="Z399" s="98">
        <f t="shared" ref="Z399:Z401" si="816">IF($C399="","",$I399*AA399)</f>
        <v>0</v>
      </c>
      <c r="AA399" s="99">
        <f>IF($C399="","",'01. PLANILHA DE FISCALIZAÇÂO'!X399)</f>
        <v>0</v>
      </c>
      <c r="AB399" s="98">
        <f t="shared" ref="AB399:AB401" si="817">IF($C399="","",SUM(Z399+X399))</f>
        <v>0</v>
      </c>
      <c r="AC399" s="99">
        <f t="shared" ref="AC399:AC401" si="818">IF($D399="","",AB399/$I399)</f>
        <v>0</v>
      </c>
      <c r="AD399" s="98">
        <f t="shared" ref="AD399:AD401" si="819">IF($C399="","",$I399*AE399)</f>
        <v>0</v>
      </c>
      <c r="AE399" s="99">
        <f>IF($C399="","",'01. PLANILHA DE FISCALIZAÇÂO'!AD399)</f>
        <v>0</v>
      </c>
      <c r="AF399" s="98">
        <f t="shared" ref="AF399:AF401" si="820">IF($C399="","",SUM(AD399+AB399))</f>
        <v>0</v>
      </c>
      <c r="AG399" s="99">
        <f t="shared" ref="AG399:AG401" si="821">IF($D399="","",AF399/$I399)</f>
        <v>0</v>
      </c>
      <c r="AH399" s="98">
        <f t="shared" ref="AH399:AH401" si="822">IF($C399="","",$I399*AI399)</f>
        <v>0</v>
      </c>
      <c r="AI399" s="99">
        <f>IF($C399="","",'01. PLANILHA DE FISCALIZAÇÂO'!AJ399)</f>
        <v>0</v>
      </c>
      <c r="AJ399" s="98">
        <f t="shared" ref="AJ399:AJ401" si="823">IF($C399="","",SUM(AH399+AF399))</f>
        <v>0</v>
      </c>
      <c r="AK399" s="99">
        <f t="shared" ref="AK399:AK401" si="824">IF($D399="","",AJ399/$I399)</f>
        <v>0</v>
      </c>
      <c r="AL399" s="98">
        <f t="shared" ref="AL399:AL401" si="825">IF($C399="","",$I399*AM399)</f>
        <v>0</v>
      </c>
      <c r="AM399" s="99">
        <f>IF($C399="","",'01. PLANILHA DE FISCALIZAÇÂO'!AP399)</f>
        <v>0</v>
      </c>
      <c r="AN399" s="98">
        <f t="shared" ref="AN399:AN401" si="826">IF($C399="","",SUM(AL399+AJ399))</f>
        <v>0</v>
      </c>
      <c r="AO399" s="99">
        <f t="shared" ref="AO399:AO401" si="827">IF($D399="","",AN399/$I399)</f>
        <v>0</v>
      </c>
      <c r="AP399" s="98">
        <f t="shared" ref="AP399:AP401" si="828">IF($C399="","",$I399*AQ399)</f>
        <v>0</v>
      </c>
      <c r="AQ399" s="99">
        <f>IF($C399="","",'01. PLANILHA DE FISCALIZAÇÂO'!AV399)</f>
        <v>0</v>
      </c>
      <c r="AR399" s="98">
        <f t="shared" ref="AR399:AR401" si="829">IF($C399="","",SUM(AP399+AN399))</f>
        <v>0</v>
      </c>
      <c r="AS399" s="99">
        <f t="shared" ref="AS399:AS401" si="830">IF($C399="","",SUM(AQ399+AO399))</f>
        <v>0</v>
      </c>
    </row>
    <row r="400" spans="1:45" ht="30" customHeight="1">
      <c r="A400" s="169" t="s">
        <v>3926</v>
      </c>
      <c r="B400" s="182" t="s">
        <v>5079</v>
      </c>
      <c r="C400" s="173" t="s">
        <v>4586</v>
      </c>
      <c r="D400" s="172" t="s">
        <v>4587</v>
      </c>
      <c r="E400" s="174" t="s">
        <v>3947</v>
      </c>
      <c r="F400" s="175">
        <v>0.15</v>
      </c>
      <c r="G400" s="175">
        <v>910.84</v>
      </c>
      <c r="H400" s="175">
        <v>1240.28</v>
      </c>
      <c r="I400" s="176">
        <f t="shared" si="809"/>
        <v>136.62</v>
      </c>
      <c r="J400" s="210"/>
      <c r="K400" s="210"/>
      <c r="L400" s="210"/>
      <c r="M400" s="210"/>
      <c r="N400" s="210"/>
      <c r="O400" s="214">
        <f t="shared" si="775"/>
        <v>0.15</v>
      </c>
      <c r="P400" s="215">
        <f t="shared" si="776"/>
        <v>136.62</v>
      </c>
      <c r="Q400" s="215">
        <f t="shared" si="769"/>
        <v>186.04</v>
      </c>
      <c r="R400" s="98">
        <f t="shared" si="810"/>
        <v>0</v>
      </c>
      <c r="S400" s="99">
        <f>IF($C400="","",'01. PLANILHA DE FISCALIZAÇÂO'!L400)</f>
        <v>0</v>
      </c>
      <c r="T400" s="98">
        <f t="shared" si="811"/>
        <v>0</v>
      </c>
      <c r="U400" s="99">
        <f t="shared" si="812"/>
        <v>0</v>
      </c>
      <c r="V400" s="98">
        <f t="shared" si="813"/>
        <v>0</v>
      </c>
      <c r="W400" s="99">
        <f>IF($C400="","",'01. PLANILHA DE FISCALIZAÇÂO'!R400)</f>
        <v>0</v>
      </c>
      <c r="X400" s="98">
        <f t="shared" si="814"/>
        <v>0</v>
      </c>
      <c r="Y400" s="99">
        <f t="shared" si="815"/>
        <v>0</v>
      </c>
      <c r="Z400" s="98">
        <f t="shared" si="816"/>
        <v>0</v>
      </c>
      <c r="AA400" s="99">
        <f>IF($C400="","",'01. PLANILHA DE FISCALIZAÇÂO'!X400)</f>
        <v>0</v>
      </c>
      <c r="AB400" s="98">
        <f t="shared" si="817"/>
        <v>0</v>
      </c>
      <c r="AC400" s="99">
        <f t="shared" si="818"/>
        <v>0</v>
      </c>
      <c r="AD400" s="98">
        <f t="shared" si="819"/>
        <v>0</v>
      </c>
      <c r="AE400" s="99">
        <f>IF($C400="","",'01. PLANILHA DE FISCALIZAÇÂO'!AD400)</f>
        <v>0</v>
      </c>
      <c r="AF400" s="98">
        <f t="shared" si="820"/>
        <v>0</v>
      </c>
      <c r="AG400" s="99">
        <f t="shared" si="821"/>
        <v>0</v>
      </c>
      <c r="AH400" s="98">
        <f t="shared" si="822"/>
        <v>0</v>
      </c>
      <c r="AI400" s="99">
        <f>IF($C400="","",'01. PLANILHA DE FISCALIZAÇÂO'!AJ400)</f>
        <v>0</v>
      </c>
      <c r="AJ400" s="98">
        <f t="shared" si="823"/>
        <v>0</v>
      </c>
      <c r="AK400" s="99">
        <f t="shared" si="824"/>
        <v>0</v>
      </c>
      <c r="AL400" s="98">
        <f t="shared" si="825"/>
        <v>0</v>
      </c>
      <c r="AM400" s="99">
        <f>IF($C400="","",'01. PLANILHA DE FISCALIZAÇÂO'!AP400)</f>
        <v>0</v>
      </c>
      <c r="AN400" s="98">
        <f t="shared" si="826"/>
        <v>0</v>
      </c>
      <c r="AO400" s="99">
        <f t="shared" si="827"/>
        <v>0</v>
      </c>
      <c r="AP400" s="98">
        <f t="shared" si="828"/>
        <v>0</v>
      </c>
      <c r="AQ400" s="99">
        <f>IF($C400="","",'01. PLANILHA DE FISCALIZAÇÂO'!AV400)</f>
        <v>0</v>
      </c>
      <c r="AR400" s="98">
        <f t="shared" si="829"/>
        <v>0</v>
      </c>
      <c r="AS400" s="99">
        <f t="shared" si="830"/>
        <v>0</v>
      </c>
    </row>
    <row r="401" spans="1:45" ht="30" customHeight="1">
      <c r="A401" s="169" t="s">
        <v>3926</v>
      </c>
      <c r="B401" s="182" t="s">
        <v>5080</v>
      </c>
      <c r="C401" s="173" t="s">
        <v>4588</v>
      </c>
      <c r="D401" s="172" t="s">
        <v>4589</v>
      </c>
      <c r="E401" s="174" t="s">
        <v>3943</v>
      </c>
      <c r="F401" s="175">
        <v>3.03</v>
      </c>
      <c r="G401" s="175">
        <v>133.63999999999999</v>
      </c>
      <c r="H401" s="175">
        <v>167.42</v>
      </c>
      <c r="I401" s="176">
        <f t="shared" si="809"/>
        <v>404.92</v>
      </c>
      <c r="J401" s="210"/>
      <c r="K401" s="210"/>
      <c r="L401" s="210"/>
      <c r="M401" s="210"/>
      <c r="N401" s="210"/>
      <c r="O401" s="214">
        <f t="shared" si="775"/>
        <v>3.03</v>
      </c>
      <c r="P401" s="215">
        <f t="shared" si="776"/>
        <v>404.92</v>
      </c>
      <c r="Q401" s="215">
        <f t="shared" si="769"/>
        <v>507.28</v>
      </c>
      <c r="R401" s="98">
        <f t="shared" si="810"/>
        <v>0</v>
      </c>
      <c r="S401" s="99">
        <f>IF($C401="","",'01. PLANILHA DE FISCALIZAÇÂO'!L401)</f>
        <v>0</v>
      </c>
      <c r="T401" s="98">
        <f t="shared" si="811"/>
        <v>0</v>
      </c>
      <c r="U401" s="99">
        <f t="shared" si="812"/>
        <v>0</v>
      </c>
      <c r="V401" s="98">
        <f t="shared" si="813"/>
        <v>0</v>
      </c>
      <c r="W401" s="99">
        <f>IF($C401="","",'01. PLANILHA DE FISCALIZAÇÂO'!R401)</f>
        <v>0</v>
      </c>
      <c r="X401" s="98">
        <f t="shared" si="814"/>
        <v>0</v>
      </c>
      <c r="Y401" s="99">
        <f t="shared" si="815"/>
        <v>0</v>
      </c>
      <c r="Z401" s="98">
        <f t="shared" si="816"/>
        <v>0</v>
      </c>
      <c r="AA401" s="99">
        <f>IF($C401="","",'01. PLANILHA DE FISCALIZAÇÂO'!X401)</f>
        <v>0</v>
      </c>
      <c r="AB401" s="98">
        <f t="shared" si="817"/>
        <v>0</v>
      </c>
      <c r="AC401" s="99">
        <f t="shared" si="818"/>
        <v>0</v>
      </c>
      <c r="AD401" s="98">
        <f t="shared" si="819"/>
        <v>0</v>
      </c>
      <c r="AE401" s="99">
        <f>IF($C401="","",'01. PLANILHA DE FISCALIZAÇÂO'!AD401)</f>
        <v>0</v>
      </c>
      <c r="AF401" s="98">
        <f t="shared" si="820"/>
        <v>0</v>
      </c>
      <c r="AG401" s="99">
        <f t="shared" si="821"/>
        <v>0</v>
      </c>
      <c r="AH401" s="98">
        <f t="shared" si="822"/>
        <v>0</v>
      </c>
      <c r="AI401" s="99">
        <f>IF($C401="","",'01. PLANILHA DE FISCALIZAÇÂO'!AJ401)</f>
        <v>0</v>
      </c>
      <c r="AJ401" s="98">
        <f t="shared" si="823"/>
        <v>0</v>
      </c>
      <c r="AK401" s="99">
        <f t="shared" si="824"/>
        <v>0</v>
      </c>
      <c r="AL401" s="98">
        <f t="shared" si="825"/>
        <v>0</v>
      </c>
      <c r="AM401" s="99">
        <f>IF($C401="","",'01. PLANILHA DE FISCALIZAÇÂO'!AP401)</f>
        <v>0</v>
      </c>
      <c r="AN401" s="98">
        <f t="shared" si="826"/>
        <v>0</v>
      </c>
      <c r="AO401" s="99">
        <f t="shared" si="827"/>
        <v>0</v>
      </c>
      <c r="AP401" s="98">
        <f t="shared" si="828"/>
        <v>0</v>
      </c>
      <c r="AQ401" s="99">
        <f>IF($C401="","",'01. PLANILHA DE FISCALIZAÇÂO'!AV401)</f>
        <v>0</v>
      </c>
      <c r="AR401" s="98">
        <f t="shared" si="829"/>
        <v>0</v>
      </c>
      <c r="AS401" s="99">
        <f t="shared" si="830"/>
        <v>0</v>
      </c>
    </row>
    <row r="402" spans="1:45" ht="30" customHeight="1">
      <c r="A402" s="169" t="s">
        <v>3926</v>
      </c>
      <c r="B402" s="182" t="s">
        <v>5081</v>
      </c>
      <c r="C402" s="173" t="s">
        <v>4590</v>
      </c>
      <c r="D402" s="172" t="s">
        <v>4591</v>
      </c>
      <c r="E402" s="174" t="s">
        <v>3943</v>
      </c>
      <c r="F402" s="175">
        <v>1.35</v>
      </c>
      <c r="G402" s="175">
        <v>128.52000000000001</v>
      </c>
      <c r="H402" s="175">
        <v>151.76</v>
      </c>
      <c r="I402" s="176">
        <f t="shared" si="800"/>
        <v>173.5</v>
      </c>
      <c r="J402" s="210"/>
      <c r="K402" s="210"/>
      <c r="L402" s="210"/>
      <c r="M402" s="210"/>
      <c r="N402" s="210"/>
      <c r="O402" s="214">
        <f t="shared" si="775"/>
        <v>1.35</v>
      </c>
      <c r="P402" s="215">
        <f t="shared" si="776"/>
        <v>173.5</v>
      </c>
      <c r="Q402" s="215">
        <f t="shared" si="769"/>
        <v>204.87</v>
      </c>
      <c r="R402" s="98">
        <f t="shared" si="793"/>
        <v>0</v>
      </c>
      <c r="S402" s="99">
        <f>IF($C402="","",'01. PLANILHA DE FISCALIZAÇÂO'!L402)</f>
        <v>0</v>
      </c>
      <c r="T402" s="98">
        <f t="shared" si="801"/>
        <v>0</v>
      </c>
      <c r="U402" s="99">
        <f t="shared" si="802"/>
        <v>0</v>
      </c>
      <c r="V402" s="98">
        <f t="shared" si="803"/>
        <v>0</v>
      </c>
      <c r="W402" s="99">
        <f>IF($C402="","",'01. PLANILHA DE FISCALIZAÇÂO'!R402)</f>
        <v>0</v>
      </c>
      <c r="X402" s="98">
        <f t="shared" si="794"/>
        <v>0</v>
      </c>
      <c r="Y402" s="99">
        <f t="shared" si="795"/>
        <v>0</v>
      </c>
      <c r="Z402" s="98">
        <f t="shared" si="804"/>
        <v>0</v>
      </c>
      <c r="AA402" s="99">
        <f>IF($C402="","",'01. PLANILHA DE FISCALIZAÇÂO'!X402)</f>
        <v>0</v>
      </c>
      <c r="AB402" s="98">
        <f t="shared" si="796"/>
        <v>0</v>
      </c>
      <c r="AC402" s="99">
        <f t="shared" si="791"/>
        <v>0</v>
      </c>
      <c r="AD402" s="98">
        <f t="shared" si="805"/>
        <v>0</v>
      </c>
      <c r="AE402" s="99">
        <f>IF($C402="","",'01. PLANILHA DE FISCALIZAÇÂO'!AD402)</f>
        <v>0</v>
      </c>
      <c r="AF402" s="98">
        <f t="shared" si="792"/>
        <v>0</v>
      </c>
      <c r="AG402" s="99">
        <f t="shared" si="715"/>
        <v>0</v>
      </c>
      <c r="AH402" s="98">
        <f t="shared" si="806"/>
        <v>0</v>
      </c>
      <c r="AI402" s="99">
        <f>IF($C402="","",'01. PLANILHA DE FISCALIZAÇÂO'!AJ402)</f>
        <v>0</v>
      </c>
      <c r="AJ402" s="98">
        <f t="shared" si="797"/>
        <v>0</v>
      </c>
      <c r="AK402" s="99">
        <f t="shared" si="719"/>
        <v>0</v>
      </c>
      <c r="AL402" s="98">
        <f t="shared" si="807"/>
        <v>0</v>
      </c>
      <c r="AM402" s="99">
        <f>IF($C402="","",'01. PLANILHA DE FISCALIZAÇÂO'!AP402)</f>
        <v>0</v>
      </c>
      <c r="AN402" s="98">
        <f t="shared" si="798"/>
        <v>0</v>
      </c>
      <c r="AO402" s="99">
        <f t="shared" si="716"/>
        <v>0</v>
      </c>
      <c r="AP402" s="98">
        <f t="shared" si="808"/>
        <v>0</v>
      </c>
      <c r="AQ402" s="99">
        <f>IF($C402="","",'01. PLANILHA DE FISCALIZAÇÂO'!AV402)</f>
        <v>0</v>
      </c>
      <c r="AR402" s="98">
        <f t="shared" si="799"/>
        <v>0</v>
      </c>
      <c r="AS402" s="99">
        <f t="shared" ref="AS402:AS445" si="831">IF($C402="","",SUM(AQ402+AO402))</f>
        <v>0</v>
      </c>
    </row>
    <row r="403" spans="1:45" ht="30" customHeight="1">
      <c r="A403" s="169" t="s">
        <v>3926</v>
      </c>
      <c r="B403" s="182" t="s">
        <v>5082</v>
      </c>
      <c r="C403" s="173" t="s">
        <v>4592</v>
      </c>
      <c r="D403" s="172" t="s">
        <v>4593</v>
      </c>
      <c r="E403" s="174" t="s">
        <v>4001</v>
      </c>
      <c r="F403" s="175">
        <v>13.81</v>
      </c>
      <c r="G403" s="175">
        <v>10.66</v>
      </c>
      <c r="H403" s="175">
        <v>15.72</v>
      </c>
      <c r="I403" s="176">
        <f t="shared" si="800"/>
        <v>147.21</v>
      </c>
      <c r="J403" s="210"/>
      <c r="K403" s="210"/>
      <c r="L403" s="210"/>
      <c r="M403" s="210"/>
      <c r="N403" s="210"/>
      <c r="O403" s="214">
        <f t="shared" si="775"/>
        <v>13.81</v>
      </c>
      <c r="P403" s="215">
        <f t="shared" si="776"/>
        <v>147.21</v>
      </c>
      <c r="Q403" s="215">
        <f t="shared" si="769"/>
        <v>217.09</v>
      </c>
      <c r="R403" s="98">
        <f t="shared" si="793"/>
        <v>0</v>
      </c>
      <c r="S403" s="99">
        <f>IF($C403="","",'01. PLANILHA DE FISCALIZAÇÂO'!L403)</f>
        <v>0</v>
      </c>
      <c r="T403" s="98">
        <f t="shared" si="801"/>
        <v>0</v>
      </c>
      <c r="U403" s="99">
        <f t="shared" si="802"/>
        <v>0</v>
      </c>
      <c r="V403" s="98">
        <f t="shared" si="803"/>
        <v>0</v>
      </c>
      <c r="W403" s="99">
        <f>IF($C403="","",'01. PLANILHA DE FISCALIZAÇÂO'!R403)</f>
        <v>0</v>
      </c>
      <c r="X403" s="98">
        <f t="shared" si="794"/>
        <v>0</v>
      </c>
      <c r="Y403" s="99">
        <f t="shared" si="795"/>
        <v>0</v>
      </c>
      <c r="Z403" s="98">
        <f t="shared" si="804"/>
        <v>0</v>
      </c>
      <c r="AA403" s="99">
        <f>IF($C403="","",'01. PLANILHA DE FISCALIZAÇÂO'!X403)</f>
        <v>0</v>
      </c>
      <c r="AB403" s="98">
        <f t="shared" si="796"/>
        <v>0</v>
      </c>
      <c r="AC403" s="99">
        <f t="shared" si="791"/>
        <v>0</v>
      </c>
      <c r="AD403" s="98">
        <f t="shared" si="805"/>
        <v>0</v>
      </c>
      <c r="AE403" s="99">
        <f>IF($C403="","",'01. PLANILHA DE FISCALIZAÇÂO'!AD403)</f>
        <v>0</v>
      </c>
      <c r="AF403" s="98">
        <f t="shared" si="792"/>
        <v>0</v>
      </c>
      <c r="AG403" s="99">
        <f t="shared" si="715"/>
        <v>0</v>
      </c>
      <c r="AH403" s="98">
        <f t="shared" si="806"/>
        <v>0</v>
      </c>
      <c r="AI403" s="99">
        <f>IF($C403="","",'01. PLANILHA DE FISCALIZAÇÂO'!AJ403)</f>
        <v>0</v>
      </c>
      <c r="AJ403" s="98">
        <f t="shared" si="797"/>
        <v>0</v>
      </c>
      <c r="AK403" s="99">
        <f t="shared" si="719"/>
        <v>0</v>
      </c>
      <c r="AL403" s="98">
        <f t="shared" si="807"/>
        <v>0</v>
      </c>
      <c r="AM403" s="99">
        <f>IF($C403="","",'01. PLANILHA DE FISCALIZAÇÂO'!AP403)</f>
        <v>0</v>
      </c>
      <c r="AN403" s="98">
        <f t="shared" si="798"/>
        <v>0</v>
      </c>
      <c r="AO403" s="99">
        <f t="shared" si="716"/>
        <v>0</v>
      </c>
      <c r="AP403" s="98">
        <f t="shared" si="808"/>
        <v>0</v>
      </c>
      <c r="AQ403" s="99">
        <f>IF($C403="","",'01. PLANILHA DE FISCALIZAÇÂO'!AV403)</f>
        <v>0</v>
      </c>
      <c r="AR403" s="98">
        <f t="shared" si="799"/>
        <v>0</v>
      </c>
      <c r="AS403" s="99">
        <f t="shared" si="831"/>
        <v>0</v>
      </c>
    </row>
    <row r="404" spans="1:45" ht="30" customHeight="1">
      <c r="A404" s="169" t="s">
        <v>3926</v>
      </c>
      <c r="B404" s="182" t="s">
        <v>5083</v>
      </c>
      <c r="C404" s="173" t="s">
        <v>4594</v>
      </c>
      <c r="D404" s="172" t="s">
        <v>4595</v>
      </c>
      <c r="E404" s="174" t="s">
        <v>3947</v>
      </c>
      <c r="F404" s="175">
        <v>1.36</v>
      </c>
      <c r="G404" s="175">
        <v>333.95</v>
      </c>
      <c r="H404" s="175">
        <v>379.24</v>
      </c>
      <c r="I404" s="176">
        <f t="shared" si="800"/>
        <v>454.17</v>
      </c>
      <c r="J404" s="210"/>
      <c r="K404" s="210"/>
      <c r="L404" s="210"/>
      <c r="M404" s="210"/>
      <c r="N404" s="210"/>
      <c r="O404" s="214">
        <f t="shared" si="775"/>
        <v>1.36</v>
      </c>
      <c r="P404" s="215">
        <f t="shared" si="776"/>
        <v>454.17</v>
      </c>
      <c r="Q404" s="215">
        <f t="shared" si="769"/>
        <v>515.76</v>
      </c>
      <c r="R404" s="98">
        <f t="shared" si="793"/>
        <v>0</v>
      </c>
      <c r="S404" s="99">
        <f>IF($C404="","",'01. PLANILHA DE FISCALIZAÇÂO'!L404)</f>
        <v>0</v>
      </c>
      <c r="T404" s="98">
        <f t="shared" si="801"/>
        <v>0</v>
      </c>
      <c r="U404" s="99">
        <f t="shared" si="802"/>
        <v>0</v>
      </c>
      <c r="V404" s="98">
        <f t="shared" si="803"/>
        <v>0</v>
      </c>
      <c r="W404" s="99">
        <f>IF($C404="","",'01. PLANILHA DE FISCALIZAÇÂO'!R404)</f>
        <v>0</v>
      </c>
      <c r="X404" s="98">
        <f t="shared" si="794"/>
        <v>0</v>
      </c>
      <c r="Y404" s="99">
        <f t="shared" si="795"/>
        <v>0</v>
      </c>
      <c r="Z404" s="98">
        <f t="shared" si="804"/>
        <v>0</v>
      </c>
      <c r="AA404" s="99">
        <f>IF($C404="","",'01. PLANILHA DE FISCALIZAÇÂO'!X404)</f>
        <v>0</v>
      </c>
      <c r="AB404" s="98">
        <f t="shared" si="796"/>
        <v>0</v>
      </c>
      <c r="AC404" s="99">
        <f t="shared" si="791"/>
        <v>0</v>
      </c>
      <c r="AD404" s="98">
        <f t="shared" si="805"/>
        <v>0</v>
      </c>
      <c r="AE404" s="99">
        <f>IF($C404="","",'01. PLANILHA DE FISCALIZAÇÂO'!AD404)</f>
        <v>0</v>
      </c>
      <c r="AF404" s="98">
        <f t="shared" si="792"/>
        <v>0</v>
      </c>
      <c r="AG404" s="99">
        <f t="shared" si="715"/>
        <v>0</v>
      </c>
      <c r="AH404" s="98">
        <f t="shared" si="806"/>
        <v>0</v>
      </c>
      <c r="AI404" s="99">
        <f>IF($C404="","",'01. PLANILHA DE FISCALIZAÇÂO'!AJ404)</f>
        <v>0</v>
      </c>
      <c r="AJ404" s="98">
        <f t="shared" si="797"/>
        <v>0</v>
      </c>
      <c r="AK404" s="99">
        <f t="shared" si="719"/>
        <v>0</v>
      </c>
      <c r="AL404" s="98">
        <f t="shared" si="807"/>
        <v>0</v>
      </c>
      <c r="AM404" s="99">
        <f>IF($C404="","",'01. PLANILHA DE FISCALIZAÇÂO'!AP404)</f>
        <v>0</v>
      </c>
      <c r="AN404" s="98">
        <f t="shared" si="798"/>
        <v>0</v>
      </c>
      <c r="AO404" s="99">
        <f t="shared" si="716"/>
        <v>0</v>
      </c>
      <c r="AP404" s="98">
        <f t="shared" si="808"/>
        <v>0</v>
      </c>
      <c r="AQ404" s="99">
        <f>IF($C404="","",'01. PLANILHA DE FISCALIZAÇÂO'!AV404)</f>
        <v>0</v>
      </c>
      <c r="AR404" s="98">
        <f t="shared" si="799"/>
        <v>0</v>
      </c>
      <c r="AS404" s="99">
        <f t="shared" si="831"/>
        <v>0</v>
      </c>
    </row>
    <row r="405" spans="1:45" ht="30" customHeight="1">
      <c r="B405" s="181" t="s">
        <v>5084</v>
      </c>
      <c r="C405" s="178" t="s">
        <v>5085</v>
      </c>
      <c r="D405" s="179"/>
      <c r="E405" s="179"/>
      <c r="F405" s="179"/>
      <c r="G405" s="179"/>
      <c r="H405" s="179"/>
      <c r="I405" s="177">
        <f>SUM(I406:I426)</f>
        <v>8423.9199999999983</v>
      </c>
      <c r="J405" s="211"/>
      <c r="K405" s="211"/>
      <c r="L405" s="211"/>
      <c r="M405" s="211"/>
      <c r="N405" s="211"/>
      <c r="O405" s="211"/>
      <c r="P405" s="211"/>
      <c r="Q405" s="212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  <c r="AJ405" s="99"/>
      <c r="AK405" s="99"/>
      <c r="AL405" s="99"/>
      <c r="AM405" s="99"/>
      <c r="AN405" s="99"/>
      <c r="AO405" s="99"/>
      <c r="AP405" s="99"/>
      <c r="AQ405" s="99"/>
      <c r="AR405" s="99"/>
      <c r="AS405" s="99"/>
    </row>
    <row r="406" spans="1:45" ht="30" customHeight="1">
      <c r="A406" s="169" t="s">
        <v>3927</v>
      </c>
      <c r="B406" s="182" t="s">
        <v>5086</v>
      </c>
      <c r="C406" s="173" t="s">
        <v>4596</v>
      </c>
      <c r="D406" s="172" t="s">
        <v>4597</v>
      </c>
      <c r="E406" s="174" t="s">
        <v>3937</v>
      </c>
      <c r="F406" s="175">
        <v>26.29</v>
      </c>
      <c r="G406" s="175">
        <v>120.36</v>
      </c>
      <c r="H406" s="175">
        <v>166.42</v>
      </c>
      <c r="I406" s="176">
        <f t="shared" si="800"/>
        <v>3164.26</v>
      </c>
      <c r="J406" s="210"/>
      <c r="K406" s="210"/>
      <c r="L406" s="210"/>
      <c r="M406" s="210"/>
      <c r="N406" s="210"/>
      <c r="O406" s="214">
        <f t="shared" ref="O406:O426" si="832">IF($E406="","",SUM(F406,J406,L406))</f>
        <v>26.29</v>
      </c>
      <c r="P406" s="215">
        <f t="shared" ref="P406:P426" si="833">IF($E406="","",TRUNC($G406*O406,2))</f>
        <v>3164.26</v>
      </c>
      <c r="Q406" s="215">
        <f t="shared" si="769"/>
        <v>4375.18</v>
      </c>
      <c r="R406" s="98">
        <f t="shared" si="793"/>
        <v>0</v>
      </c>
      <c r="S406" s="99">
        <f>IF($C406="","",'01. PLANILHA DE FISCALIZAÇÂO'!L406)</f>
        <v>0</v>
      </c>
      <c r="T406" s="98">
        <f t="shared" si="801"/>
        <v>0</v>
      </c>
      <c r="U406" s="99">
        <f t="shared" si="802"/>
        <v>0</v>
      </c>
      <c r="V406" s="98">
        <f t="shared" si="803"/>
        <v>0</v>
      </c>
      <c r="W406" s="99">
        <f>IF($C406="","",'01. PLANILHA DE FISCALIZAÇÂO'!R406)</f>
        <v>0</v>
      </c>
      <c r="X406" s="98">
        <f t="shared" si="794"/>
        <v>0</v>
      </c>
      <c r="Y406" s="99">
        <f t="shared" si="795"/>
        <v>0</v>
      </c>
      <c r="Z406" s="98">
        <f t="shared" si="804"/>
        <v>0</v>
      </c>
      <c r="AA406" s="99">
        <f>IF($C406="","",'01. PLANILHA DE FISCALIZAÇÂO'!X406)</f>
        <v>0</v>
      </c>
      <c r="AB406" s="98">
        <f t="shared" si="796"/>
        <v>0</v>
      </c>
      <c r="AC406" s="99">
        <f t="shared" si="791"/>
        <v>0</v>
      </c>
      <c r="AD406" s="98">
        <f t="shared" si="805"/>
        <v>0</v>
      </c>
      <c r="AE406" s="99">
        <f>IF($C406="","",'01. PLANILHA DE FISCALIZAÇÂO'!AD406)</f>
        <v>0</v>
      </c>
      <c r="AF406" s="98">
        <f t="shared" si="792"/>
        <v>0</v>
      </c>
      <c r="AG406" s="99">
        <f t="shared" si="715"/>
        <v>0</v>
      </c>
      <c r="AH406" s="98">
        <f t="shared" si="806"/>
        <v>0</v>
      </c>
      <c r="AI406" s="99">
        <f>IF($C406="","",'01. PLANILHA DE FISCALIZAÇÂO'!AJ406)</f>
        <v>0</v>
      </c>
      <c r="AJ406" s="98">
        <f t="shared" si="797"/>
        <v>0</v>
      </c>
      <c r="AK406" s="99">
        <f t="shared" si="719"/>
        <v>0</v>
      </c>
      <c r="AL406" s="98">
        <f t="shared" si="807"/>
        <v>0</v>
      </c>
      <c r="AM406" s="99">
        <f>IF($C406="","",'01. PLANILHA DE FISCALIZAÇÂO'!AP406)</f>
        <v>0</v>
      </c>
      <c r="AN406" s="98">
        <f t="shared" si="798"/>
        <v>0</v>
      </c>
      <c r="AO406" s="99">
        <f t="shared" si="716"/>
        <v>0</v>
      </c>
      <c r="AP406" s="98">
        <f t="shared" si="808"/>
        <v>0</v>
      </c>
      <c r="AQ406" s="99">
        <f>IF($C406="","",'01. PLANILHA DE FISCALIZAÇÂO'!AV406)</f>
        <v>0</v>
      </c>
      <c r="AR406" s="98">
        <f t="shared" si="799"/>
        <v>0</v>
      </c>
      <c r="AS406" s="99">
        <f t="shared" si="831"/>
        <v>0</v>
      </c>
    </row>
    <row r="407" spans="1:45" ht="30" customHeight="1">
      <c r="A407" s="169" t="s">
        <v>3927</v>
      </c>
      <c r="B407" s="182" t="s">
        <v>5087</v>
      </c>
      <c r="C407" s="173" t="s">
        <v>4598</v>
      </c>
      <c r="D407" s="172" t="s">
        <v>4599</v>
      </c>
      <c r="E407" s="174" t="s">
        <v>3937</v>
      </c>
      <c r="F407" s="175">
        <v>4.33</v>
      </c>
      <c r="G407" s="175">
        <v>94.01</v>
      </c>
      <c r="H407" s="175">
        <v>130.09</v>
      </c>
      <c r="I407" s="176">
        <f t="shared" si="800"/>
        <v>407.06</v>
      </c>
      <c r="J407" s="210"/>
      <c r="K407" s="210"/>
      <c r="L407" s="210"/>
      <c r="M407" s="210"/>
      <c r="N407" s="210"/>
      <c r="O407" s="214">
        <f t="shared" si="832"/>
        <v>4.33</v>
      </c>
      <c r="P407" s="215">
        <f t="shared" si="833"/>
        <v>407.06</v>
      </c>
      <c r="Q407" s="215">
        <f t="shared" si="769"/>
        <v>563.28</v>
      </c>
      <c r="R407" s="98">
        <f t="shared" si="793"/>
        <v>0</v>
      </c>
      <c r="S407" s="99">
        <f>IF($C407="","",'01. PLANILHA DE FISCALIZAÇÂO'!L407)</f>
        <v>0</v>
      </c>
      <c r="T407" s="98">
        <f t="shared" si="801"/>
        <v>0</v>
      </c>
      <c r="U407" s="99">
        <f t="shared" si="802"/>
        <v>0</v>
      </c>
      <c r="V407" s="98">
        <f t="shared" si="803"/>
        <v>0</v>
      </c>
      <c r="W407" s="99">
        <f>IF($C407="","",'01. PLANILHA DE FISCALIZAÇÂO'!R407)</f>
        <v>0</v>
      </c>
      <c r="X407" s="98">
        <f t="shared" si="794"/>
        <v>0</v>
      </c>
      <c r="Y407" s="99">
        <f t="shared" si="795"/>
        <v>0</v>
      </c>
      <c r="Z407" s="98">
        <f t="shared" si="804"/>
        <v>0</v>
      </c>
      <c r="AA407" s="99">
        <f>IF($C407="","",'01. PLANILHA DE FISCALIZAÇÂO'!X407)</f>
        <v>0</v>
      </c>
      <c r="AB407" s="98">
        <f t="shared" si="796"/>
        <v>0</v>
      </c>
      <c r="AC407" s="99">
        <f t="shared" si="791"/>
        <v>0</v>
      </c>
      <c r="AD407" s="98">
        <f t="shared" si="805"/>
        <v>0</v>
      </c>
      <c r="AE407" s="99">
        <f>IF($C407="","",'01. PLANILHA DE FISCALIZAÇÂO'!AD407)</f>
        <v>0</v>
      </c>
      <c r="AF407" s="98">
        <f t="shared" si="792"/>
        <v>0</v>
      </c>
      <c r="AG407" s="99">
        <f t="shared" si="715"/>
        <v>0</v>
      </c>
      <c r="AH407" s="98">
        <f t="shared" si="806"/>
        <v>0</v>
      </c>
      <c r="AI407" s="99">
        <f>IF($C407="","",'01. PLANILHA DE FISCALIZAÇÂO'!AJ407)</f>
        <v>0</v>
      </c>
      <c r="AJ407" s="98">
        <f t="shared" si="797"/>
        <v>0</v>
      </c>
      <c r="AK407" s="99">
        <f t="shared" si="719"/>
        <v>0</v>
      </c>
      <c r="AL407" s="98">
        <f t="shared" si="807"/>
        <v>0</v>
      </c>
      <c r="AM407" s="99">
        <f>IF($C407="","",'01. PLANILHA DE FISCALIZAÇÂO'!AP407)</f>
        <v>0</v>
      </c>
      <c r="AN407" s="98">
        <f t="shared" si="798"/>
        <v>0</v>
      </c>
      <c r="AO407" s="99">
        <f t="shared" si="716"/>
        <v>0</v>
      </c>
      <c r="AP407" s="98">
        <f t="shared" si="808"/>
        <v>0</v>
      </c>
      <c r="AQ407" s="99">
        <f>IF($C407="","",'01. PLANILHA DE FISCALIZAÇÂO'!AV407)</f>
        <v>0</v>
      </c>
      <c r="AR407" s="98">
        <f t="shared" si="799"/>
        <v>0</v>
      </c>
      <c r="AS407" s="99">
        <f t="shared" si="831"/>
        <v>0</v>
      </c>
    </row>
    <row r="408" spans="1:45" ht="30" customHeight="1">
      <c r="A408" s="169" t="s">
        <v>3927</v>
      </c>
      <c r="B408" s="182" t="s">
        <v>5088</v>
      </c>
      <c r="C408" s="173" t="s">
        <v>4600</v>
      </c>
      <c r="D408" s="172" t="s">
        <v>4601</v>
      </c>
      <c r="E408" s="174" t="s">
        <v>3937</v>
      </c>
      <c r="F408" s="175">
        <v>10.6</v>
      </c>
      <c r="G408" s="175">
        <v>59.72</v>
      </c>
      <c r="H408" s="175">
        <v>82.38</v>
      </c>
      <c r="I408" s="176">
        <f t="shared" si="800"/>
        <v>633.03</v>
      </c>
      <c r="J408" s="210"/>
      <c r="K408" s="210"/>
      <c r="L408" s="210"/>
      <c r="M408" s="210"/>
      <c r="N408" s="210"/>
      <c r="O408" s="214">
        <f t="shared" si="832"/>
        <v>10.6</v>
      </c>
      <c r="P408" s="215">
        <f t="shared" si="833"/>
        <v>633.03</v>
      </c>
      <c r="Q408" s="215">
        <f t="shared" si="769"/>
        <v>873.22</v>
      </c>
      <c r="R408" s="98">
        <f t="shared" si="793"/>
        <v>0</v>
      </c>
      <c r="S408" s="99">
        <f>IF($C408="","",'01. PLANILHA DE FISCALIZAÇÂO'!L408)</f>
        <v>0</v>
      </c>
      <c r="T408" s="98">
        <f t="shared" si="801"/>
        <v>0</v>
      </c>
      <c r="U408" s="99">
        <f t="shared" si="802"/>
        <v>0</v>
      </c>
      <c r="V408" s="98">
        <f t="shared" si="803"/>
        <v>0</v>
      </c>
      <c r="W408" s="99">
        <f>IF($C408="","",'01. PLANILHA DE FISCALIZAÇÂO'!R408)</f>
        <v>0</v>
      </c>
      <c r="X408" s="98">
        <f t="shared" si="794"/>
        <v>0</v>
      </c>
      <c r="Y408" s="99">
        <f t="shared" si="795"/>
        <v>0</v>
      </c>
      <c r="Z408" s="98">
        <f t="shared" si="804"/>
        <v>0</v>
      </c>
      <c r="AA408" s="99">
        <f>IF($C408="","",'01. PLANILHA DE FISCALIZAÇÂO'!X408)</f>
        <v>0</v>
      </c>
      <c r="AB408" s="98">
        <f t="shared" si="796"/>
        <v>0</v>
      </c>
      <c r="AC408" s="99">
        <f t="shared" si="791"/>
        <v>0</v>
      </c>
      <c r="AD408" s="98">
        <f t="shared" si="805"/>
        <v>0</v>
      </c>
      <c r="AE408" s="99">
        <f>IF($C408="","",'01. PLANILHA DE FISCALIZAÇÂO'!AD408)</f>
        <v>0</v>
      </c>
      <c r="AF408" s="98">
        <f t="shared" si="792"/>
        <v>0</v>
      </c>
      <c r="AG408" s="99">
        <f t="shared" si="715"/>
        <v>0</v>
      </c>
      <c r="AH408" s="98">
        <f t="shared" si="806"/>
        <v>0</v>
      </c>
      <c r="AI408" s="99">
        <f>IF($C408="","",'01. PLANILHA DE FISCALIZAÇÂO'!AJ408)</f>
        <v>0</v>
      </c>
      <c r="AJ408" s="98">
        <f t="shared" si="797"/>
        <v>0</v>
      </c>
      <c r="AK408" s="99">
        <f t="shared" si="719"/>
        <v>0</v>
      </c>
      <c r="AL408" s="98">
        <f t="shared" si="807"/>
        <v>0</v>
      </c>
      <c r="AM408" s="99">
        <f>IF($C408="","",'01. PLANILHA DE FISCALIZAÇÂO'!AP408)</f>
        <v>0</v>
      </c>
      <c r="AN408" s="98">
        <f t="shared" si="798"/>
        <v>0</v>
      </c>
      <c r="AO408" s="99">
        <f t="shared" si="716"/>
        <v>0</v>
      </c>
      <c r="AP408" s="98">
        <f t="shared" si="808"/>
        <v>0</v>
      </c>
      <c r="AQ408" s="99">
        <f>IF($C408="","",'01. PLANILHA DE FISCALIZAÇÂO'!AV408)</f>
        <v>0</v>
      </c>
      <c r="AR408" s="98">
        <f t="shared" si="799"/>
        <v>0</v>
      </c>
      <c r="AS408" s="99">
        <f t="shared" si="831"/>
        <v>0</v>
      </c>
    </row>
    <row r="409" spans="1:45" ht="30" customHeight="1">
      <c r="A409" s="169" t="s">
        <v>3927</v>
      </c>
      <c r="B409" s="182" t="s">
        <v>5089</v>
      </c>
      <c r="C409" s="173" t="s">
        <v>4602</v>
      </c>
      <c r="D409" s="172" t="s">
        <v>4603</v>
      </c>
      <c r="E409" s="174" t="s">
        <v>3969</v>
      </c>
      <c r="F409" s="175">
        <v>6</v>
      </c>
      <c r="G409" s="175">
        <v>48.9</v>
      </c>
      <c r="H409" s="175">
        <v>61.34</v>
      </c>
      <c r="I409" s="176">
        <f t="shared" si="800"/>
        <v>293.39999999999998</v>
      </c>
      <c r="J409" s="210"/>
      <c r="K409" s="210"/>
      <c r="L409" s="210"/>
      <c r="M409" s="210"/>
      <c r="N409" s="210"/>
      <c r="O409" s="214">
        <f t="shared" si="832"/>
        <v>6</v>
      </c>
      <c r="P409" s="215">
        <f t="shared" si="833"/>
        <v>293.39999999999998</v>
      </c>
      <c r="Q409" s="215">
        <f t="shared" si="769"/>
        <v>368.04</v>
      </c>
      <c r="R409" s="98">
        <f t="shared" si="793"/>
        <v>0</v>
      </c>
      <c r="S409" s="99">
        <f>IF($C409="","",'01. PLANILHA DE FISCALIZAÇÂO'!L409)</f>
        <v>0</v>
      </c>
      <c r="T409" s="98">
        <f t="shared" si="801"/>
        <v>0</v>
      </c>
      <c r="U409" s="99">
        <f t="shared" si="802"/>
        <v>0</v>
      </c>
      <c r="V409" s="98">
        <f t="shared" si="803"/>
        <v>0</v>
      </c>
      <c r="W409" s="99">
        <f>IF($C409="","",'01. PLANILHA DE FISCALIZAÇÂO'!R409)</f>
        <v>0</v>
      </c>
      <c r="X409" s="98">
        <f t="shared" si="794"/>
        <v>0</v>
      </c>
      <c r="Y409" s="99">
        <f t="shared" si="795"/>
        <v>0</v>
      </c>
      <c r="Z409" s="98">
        <f t="shared" si="804"/>
        <v>0</v>
      </c>
      <c r="AA409" s="99">
        <f>IF($C409="","",'01. PLANILHA DE FISCALIZAÇÂO'!X409)</f>
        <v>0</v>
      </c>
      <c r="AB409" s="98">
        <f t="shared" si="796"/>
        <v>0</v>
      </c>
      <c r="AC409" s="99">
        <f t="shared" si="791"/>
        <v>0</v>
      </c>
      <c r="AD409" s="98">
        <f t="shared" si="805"/>
        <v>0</v>
      </c>
      <c r="AE409" s="99">
        <f>IF($C409="","",'01. PLANILHA DE FISCALIZAÇÂO'!AD409)</f>
        <v>0</v>
      </c>
      <c r="AF409" s="98">
        <f t="shared" si="792"/>
        <v>0</v>
      </c>
      <c r="AG409" s="99">
        <f t="shared" si="715"/>
        <v>0</v>
      </c>
      <c r="AH409" s="98">
        <f t="shared" si="806"/>
        <v>0</v>
      </c>
      <c r="AI409" s="99">
        <f>IF($C409="","",'01. PLANILHA DE FISCALIZAÇÂO'!AJ409)</f>
        <v>0</v>
      </c>
      <c r="AJ409" s="98">
        <f t="shared" si="797"/>
        <v>0</v>
      </c>
      <c r="AK409" s="99">
        <f t="shared" si="719"/>
        <v>0</v>
      </c>
      <c r="AL409" s="98">
        <f t="shared" si="807"/>
        <v>0</v>
      </c>
      <c r="AM409" s="99">
        <f>IF($C409="","",'01. PLANILHA DE FISCALIZAÇÂO'!AP409)</f>
        <v>0</v>
      </c>
      <c r="AN409" s="98">
        <f t="shared" si="798"/>
        <v>0</v>
      </c>
      <c r="AO409" s="99">
        <f t="shared" si="716"/>
        <v>0</v>
      </c>
      <c r="AP409" s="98">
        <f t="shared" si="808"/>
        <v>0</v>
      </c>
      <c r="AQ409" s="99">
        <f>IF($C409="","",'01. PLANILHA DE FISCALIZAÇÂO'!AV409)</f>
        <v>0</v>
      </c>
      <c r="AR409" s="98">
        <f t="shared" si="799"/>
        <v>0</v>
      </c>
      <c r="AS409" s="99">
        <f t="shared" si="831"/>
        <v>0</v>
      </c>
    </row>
    <row r="410" spans="1:45" ht="30" customHeight="1">
      <c r="A410" s="169" t="s">
        <v>3927</v>
      </c>
      <c r="B410" s="182" t="s">
        <v>5090</v>
      </c>
      <c r="C410" s="173" t="s">
        <v>4604</v>
      </c>
      <c r="D410" s="172" t="s">
        <v>4605</v>
      </c>
      <c r="E410" s="174" t="s">
        <v>3969</v>
      </c>
      <c r="F410" s="175">
        <v>1</v>
      </c>
      <c r="G410" s="175">
        <v>26.75</v>
      </c>
      <c r="H410" s="175">
        <v>33.200000000000003</v>
      </c>
      <c r="I410" s="176">
        <f t="shared" si="800"/>
        <v>26.75</v>
      </c>
      <c r="J410" s="210"/>
      <c r="K410" s="210"/>
      <c r="L410" s="210"/>
      <c r="M410" s="210"/>
      <c r="N410" s="210"/>
      <c r="O410" s="214">
        <f t="shared" si="832"/>
        <v>1</v>
      </c>
      <c r="P410" s="215">
        <f t="shared" si="833"/>
        <v>26.75</v>
      </c>
      <c r="Q410" s="215">
        <f t="shared" si="769"/>
        <v>33.200000000000003</v>
      </c>
      <c r="R410" s="98">
        <f t="shared" si="793"/>
        <v>0</v>
      </c>
      <c r="S410" s="99">
        <f>IF($C410="","",'01. PLANILHA DE FISCALIZAÇÂO'!L410)</f>
        <v>0</v>
      </c>
      <c r="T410" s="98">
        <f t="shared" si="801"/>
        <v>0</v>
      </c>
      <c r="U410" s="99">
        <f t="shared" si="802"/>
        <v>0</v>
      </c>
      <c r="V410" s="98">
        <f t="shared" si="803"/>
        <v>0</v>
      </c>
      <c r="W410" s="99">
        <f>IF($C410="","",'01. PLANILHA DE FISCALIZAÇÂO'!R410)</f>
        <v>0</v>
      </c>
      <c r="X410" s="98">
        <f t="shared" si="794"/>
        <v>0</v>
      </c>
      <c r="Y410" s="99">
        <f t="shared" si="795"/>
        <v>0</v>
      </c>
      <c r="Z410" s="98">
        <f t="shared" si="804"/>
        <v>0</v>
      </c>
      <c r="AA410" s="99">
        <f>IF($C410="","",'01. PLANILHA DE FISCALIZAÇÂO'!X410)</f>
        <v>0</v>
      </c>
      <c r="AB410" s="98">
        <f t="shared" si="796"/>
        <v>0</v>
      </c>
      <c r="AC410" s="99">
        <f t="shared" si="791"/>
        <v>0</v>
      </c>
      <c r="AD410" s="98">
        <f t="shared" si="805"/>
        <v>0</v>
      </c>
      <c r="AE410" s="99">
        <f>IF($C410="","",'01. PLANILHA DE FISCALIZAÇÂO'!AD410)</f>
        <v>0</v>
      </c>
      <c r="AF410" s="98">
        <f t="shared" si="792"/>
        <v>0</v>
      </c>
      <c r="AG410" s="99">
        <f t="shared" si="715"/>
        <v>0</v>
      </c>
      <c r="AH410" s="98">
        <f t="shared" si="806"/>
        <v>0</v>
      </c>
      <c r="AI410" s="99">
        <f>IF($C410="","",'01. PLANILHA DE FISCALIZAÇÂO'!AJ410)</f>
        <v>0</v>
      </c>
      <c r="AJ410" s="98">
        <f t="shared" si="797"/>
        <v>0</v>
      </c>
      <c r="AK410" s="99">
        <f t="shared" si="719"/>
        <v>0</v>
      </c>
      <c r="AL410" s="98">
        <f t="shared" si="807"/>
        <v>0</v>
      </c>
      <c r="AM410" s="99">
        <f>IF($C410="","",'01. PLANILHA DE FISCALIZAÇÂO'!AP410)</f>
        <v>0</v>
      </c>
      <c r="AN410" s="98">
        <f t="shared" si="798"/>
        <v>0</v>
      </c>
      <c r="AO410" s="99">
        <f t="shared" si="716"/>
        <v>0</v>
      </c>
      <c r="AP410" s="98">
        <f t="shared" si="808"/>
        <v>0</v>
      </c>
      <c r="AQ410" s="99">
        <f>IF($C410="","",'01. PLANILHA DE FISCALIZAÇÂO'!AV410)</f>
        <v>0</v>
      </c>
      <c r="AR410" s="98">
        <f t="shared" si="799"/>
        <v>0</v>
      </c>
      <c r="AS410" s="99">
        <f t="shared" si="831"/>
        <v>0</v>
      </c>
    </row>
    <row r="411" spans="1:45" ht="30" customHeight="1">
      <c r="A411" s="169" t="s">
        <v>3927</v>
      </c>
      <c r="B411" s="182" t="s">
        <v>5091</v>
      </c>
      <c r="C411" s="173" t="s">
        <v>4606</v>
      </c>
      <c r="D411" s="172" t="s">
        <v>4607</v>
      </c>
      <c r="E411" s="174" t="s">
        <v>3969</v>
      </c>
      <c r="F411" s="175">
        <v>1</v>
      </c>
      <c r="G411" s="175">
        <v>17.940000000000001</v>
      </c>
      <c r="H411" s="175">
        <v>22.24</v>
      </c>
      <c r="I411" s="176">
        <f t="shared" si="800"/>
        <v>17.940000000000001</v>
      </c>
      <c r="J411" s="210"/>
      <c r="K411" s="210"/>
      <c r="L411" s="210"/>
      <c r="M411" s="210"/>
      <c r="N411" s="210"/>
      <c r="O411" s="214">
        <f t="shared" si="832"/>
        <v>1</v>
      </c>
      <c r="P411" s="215">
        <f t="shared" si="833"/>
        <v>17.940000000000001</v>
      </c>
      <c r="Q411" s="215">
        <f t="shared" si="769"/>
        <v>22.24</v>
      </c>
      <c r="R411" s="98">
        <f t="shared" si="793"/>
        <v>0</v>
      </c>
      <c r="S411" s="99">
        <f>IF($C411="","",'01. PLANILHA DE FISCALIZAÇÂO'!L411)</f>
        <v>0</v>
      </c>
      <c r="T411" s="98">
        <f t="shared" si="801"/>
        <v>0</v>
      </c>
      <c r="U411" s="99">
        <f t="shared" si="802"/>
        <v>0</v>
      </c>
      <c r="V411" s="98">
        <f t="shared" si="803"/>
        <v>0</v>
      </c>
      <c r="W411" s="99">
        <f>IF($C411="","",'01. PLANILHA DE FISCALIZAÇÂO'!R411)</f>
        <v>0</v>
      </c>
      <c r="X411" s="98">
        <f t="shared" si="794"/>
        <v>0</v>
      </c>
      <c r="Y411" s="99">
        <f t="shared" si="795"/>
        <v>0</v>
      </c>
      <c r="Z411" s="98">
        <f t="shared" si="804"/>
        <v>0</v>
      </c>
      <c r="AA411" s="99">
        <f>IF($C411="","",'01. PLANILHA DE FISCALIZAÇÂO'!X411)</f>
        <v>0</v>
      </c>
      <c r="AB411" s="98">
        <f t="shared" si="796"/>
        <v>0</v>
      </c>
      <c r="AC411" s="99">
        <f t="shared" si="791"/>
        <v>0</v>
      </c>
      <c r="AD411" s="98">
        <f t="shared" si="805"/>
        <v>0</v>
      </c>
      <c r="AE411" s="99">
        <f>IF($C411="","",'01. PLANILHA DE FISCALIZAÇÂO'!AD411)</f>
        <v>0</v>
      </c>
      <c r="AF411" s="98">
        <f t="shared" si="792"/>
        <v>0</v>
      </c>
      <c r="AG411" s="99">
        <f t="shared" si="715"/>
        <v>0</v>
      </c>
      <c r="AH411" s="98">
        <f t="shared" si="806"/>
        <v>0</v>
      </c>
      <c r="AI411" s="99">
        <f>IF($C411="","",'01. PLANILHA DE FISCALIZAÇÂO'!AJ411)</f>
        <v>0</v>
      </c>
      <c r="AJ411" s="98">
        <f t="shared" si="797"/>
        <v>0</v>
      </c>
      <c r="AK411" s="99">
        <f t="shared" si="719"/>
        <v>0</v>
      </c>
      <c r="AL411" s="98">
        <f t="shared" si="807"/>
        <v>0</v>
      </c>
      <c r="AM411" s="99">
        <f>IF($C411="","",'01. PLANILHA DE FISCALIZAÇÂO'!AP411)</f>
        <v>0</v>
      </c>
      <c r="AN411" s="98">
        <f t="shared" si="798"/>
        <v>0</v>
      </c>
      <c r="AO411" s="99">
        <f t="shared" si="716"/>
        <v>0</v>
      </c>
      <c r="AP411" s="98">
        <f t="shared" si="808"/>
        <v>0</v>
      </c>
      <c r="AQ411" s="99">
        <f>IF($C411="","",'01. PLANILHA DE FISCALIZAÇÂO'!AV411)</f>
        <v>0</v>
      </c>
      <c r="AR411" s="98">
        <f t="shared" si="799"/>
        <v>0</v>
      </c>
      <c r="AS411" s="99">
        <f t="shared" si="831"/>
        <v>0</v>
      </c>
    </row>
    <row r="412" spans="1:45" ht="30" customHeight="1">
      <c r="A412" s="169" t="s">
        <v>3927</v>
      </c>
      <c r="B412" s="182" t="s">
        <v>5092</v>
      </c>
      <c r="C412" s="173" t="s">
        <v>4608</v>
      </c>
      <c r="D412" s="172" t="s">
        <v>4609</v>
      </c>
      <c r="E412" s="174" t="s">
        <v>3969</v>
      </c>
      <c r="F412" s="175">
        <v>4</v>
      </c>
      <c r="G412" s="175">
        <v>33.630000000000003</v>
      </c>
      <c r="H412" s="175">
        <v>41.62</v>
      </c>
      <c r="I412" s="176">
        <f t="shared" si="800"/>
        <v>134.52000000000001</v>
      </c>
      <c r="J412" s="210"/>
      <c r="K412" s="210"/>
      <c r="L412" s="210"/>
      <c r="M412" s="210"/>
      <c r="N412" s="210"/>
      <c r="O412" s="214">
        <f t="shared" si="832"/>
        <v>4</v>
      </c>
      <c r="P412" s="215">
        <f t="shared" si="833"/>
        <v>134.52000000000001</v>
      </c>
      <c r="Q412" s="215">
        <f t="shared" si="769"/>
        <v>166.48</v>
      </c>
      <c r="R412" s="98">
        <f t="shared" si="793"/>
        <v>0</v>
      </c>
      <c r="S412" s="99">
        <f>IF($C412="","",'01. PLANILHA DE FISCALIZAÇÂO'!L412)</f>
        <v>0</v>
      </c>
      <c r="T412" s="98">
        <f t="shared" si="801"/>
        <v>0</v>
      </c>
      <c r="U412" s="99">
        <f t="shared" si="802"/>
        <v>0</v>
      </c>
      <c r="V412" s="98">
        <f t="shared" si="803"/>
        <v>0</v>
      </c>
      <c r="W412" s="99">
        <f>IF($C412="","",'01. PLANILHA DE FISCALIZAÇÂO'!R412)</f>
        <v>0</v>
      </c>
      <c r="X412" s="98">
        <f t="shared" si="794"/>
        <v>0</v>
      </c>
      <c r="Y412" s="99">
        <f t="shared" si="795"/>
        <v>0</v>
      </c>
      <c r="Z412" s="98">
        <f t="shared" si="804"/>
        <v>0</v>
      </c>
      <c r="AA412" s="99">
        <f>IF($C412="","",'01. PLANILHA DE FISCALIZAÇÂO'!X412)</f>
        <v>0</v>
      </c>
      <c r="AB412" s="98">
        <f t="shared" si="796"/>
        <v>0</v>
      </c>
      <c r="AC412" s="99">
        <f t="shared" si="791"/>
        <v>0</v>
      </c>
      <c r="AD412" s="98">
        <f t="shared" si="805"/>
        <v>0</v>
      </c>
      <c r="AE412" s="99">
        <f>IF($C412="","",'01. PLANILHA DE FISCALIZAÇÂO'!AD412)</f>
        <v>0</v>
      </c>
      <c r="AF412" s="98">
        <f t="shared" si="792"/>
        <v>0</v>
      </c>
      <c r="AG412" s="99">
        <f t="shared" si="715"/>
        <v>0</v>
      </c>
      <c r="AH412" s="98">
        <f t="shared" si="806"/>
        <v>0</v>
      </c>
      <c r="AI412" s="99">
        <f>IF($C412="","",'01. PLANILHA DE FISCALIZAÇÂO'!AJ412)</f>
        <v>0</v>
      </c>
      <c r="AJ412" s="98">
        <f t="shared" si="797"/>
        <v>0</v>
      </c>
      <c r="AK412" s="99">
        <f t="shared" si="719"/>
        <v>0</v>
      </c>
      <c r="AL412" s="98">
        <f t="shared" si="807"/>
        <v>0</v>
      </c>
      <c r="AM412" s="99">
        <f>IF($C412="","",'01. PLANILHA DE FISCALIZAÇÂO'!AP412)</f>
        <v>0</v>
      </c>
      <c r="AN412" s="98">
        <f t="shared" si="798"/>
        <v>0</v>
      </c>
      <c r="AO412" s="99">
        <f t="shared" si="716"/>
        <v>0</v>
      </c>
      <c r="AP412" s="98">
        <f t="shared" si="808"/>
        <v>0</v>
      </c>
      <c r="AQ412" s="99">
        <f>IF($C412="","",'01. PLANILHA DE FISCALIZAÇÂO'!AV412)</f>
        <v>0</v>
      </c>
      <c r="AR412" s="98">
        <f t="shared" si="799"/>
        <v>0</v>
      </c>
      <c r="AS412" s="99">
        <f t="shared" si="831"/>
        <v>0</v>
      </c>
    </row>
    <row r="413" spans="1:45" ht="30" customHeight="1">
      <c r="A413" s="169" t="s">
        <v>3927</v>
      </c>
      <c r="B413" s="182" t="s">
        <v>5093</v>
      </c>
      <c r="C413" s="173" t="s">
        <v>4610</v>
      </c>
      <c r="D413" s="172" t="s">
        <v>4611</v>
      </c>
      <c r="E413" s="174" t="s">
        <v>3969</v>
      </c>
      <c r="F413" s="175">
        <v>2</v>
      </c>
      <c r="G413" s="175">
        <v>18.329999999999998</v>
      </c>
      <c r="H413" s="175">
        <v>22.36</v>
      </c>
      <c r="I413" s="176">
        <f t="shared" si="800"/>
        <v>36.659999999999997</v>
      </c>
      <c r="J413" s="210"/>
      <c r="K413" s="210"/>
      <c r="L413" s="210"/>
      <c r="M413" s="210"/>
      <c r="N413" s="210"/>
      <c r="O413" s="214">
        <f t="shared" si="832"/>
        <v>2</v>
      </c>
      <c r="P413" s="215">
        <f t="shared" si="833"/>
        <v>36.659999999999997</v>
      </c>
      <c r="Q413" s="215">
        <f t="shared" si="769"/>
        <v>44.72</v>
      </c>
      <c r="R413" s="98">
        <f t="shared" si="793"/>
        <v>0</v>
      </c>
      <c r="S413" s="99">
        <f>IF($C413="","",'01. PLANILHA DE FISCALIZAÇÂO'!L413)</f>
        <v>0</v>
      </c>
      <c r="T413" s="98">
        <f t="shared" si="801"/>
        <v>0</v>
      </c>
      <c r="U413" s="99">
        <f t="shared" si="802"/>
        <v>0</v>
      </c>
      <c r="V413" s="98">
        <f t="shared" si="803"/>
        <v>0</v>
      </c>
      <c r="W413" s="99">
        <f>IF($C413="","",'01. PLANILHA DE FISCALIZAÇÂO'!R413)</f>
        <v>0</v>
      </c>
      <c r="X413" s="98">
        <f t="shared" si="794"/>
        <v>0</v>
      </c>
      <c r="Y413" s="99">
        <f t="shared" si="795"/>
        <v>0</v>
      </c>
      <c r="Z413" s="98">
        <f t="shared" si="804"/>
        <v>0</v>
      </c>
      <c r="AA413" s="99">
        <f>IF($C413="","",'01. PLANILHA DE FISCALIZAÇÂO'!X413)</f>
        <v>0</v>
      </c>
      <c r="AB413" s="98">
        <f t="shared" si="796"/>
        <v>0</v>
      </c>
      <c r="AC413" s="99">
        <f t="shared" si="791"/>
        <v>0</v>
      </c>
      <c r="AD413" s="98">
        <f t="shared" si="805"/>
        <v>0</v>
      </c>
      <c r="AE413" s="99">
        <f>IF($C413="","",'01. PLANILHA DE FISCALIZAÇÂO'!AD413)</f>
        <v>0</v>
      </c>
      <c r="AF413" s="98">
        <f t="shared" si="792"/>
        <v>0</v>
      </c>
      <c r="AG413" s="99">
        <f t="shared" si="715"/>
        <v>0</v>
      </c>
      <c r="AH413" s="98">
        <f t="shared" si="806"/>
        <v>0</v>
      </c>
      <c r="AI413" s="99">
        <f>IF($C413="","",'01. PLANILHA DE FISCALIZAÇÂO'!AJ413)</f>
        <v>0</v>
      </c>
      <c r="AJ413" s="98">
        <f t="shared" si="797"/>
        <v>0</v>
      </c>
      <c r="AK413" s="99">
        <f t="shared" si="719"/>
        <v>0</v>
      </c>
      <c r="AL413" s="98">
        <f t="shared" si="807"/>
        <v>0</v>
      </c>
      <c r="AM413" s="99">
        <f>IF($C413="","",'01. PLANILHA DE FISCALIZAÇÂO'!AP413)</f>
        <v>0</v>
      </c>
      <c r="AN413" s="98">
        <f t="shared" si="798"/>
        <v>0</v>
      </c>
      <c r="AO413" s="99">
        <f t="shared" si="716"/>
        <v>0</v>
      </c>
      <c r="AP413" s="98">
        <f t="shared" si="808"/>
        <v>0</v>
      </c>
      <c r="AQ413" s="99">
        <f>IF($C413="","",'01. PLANILHA DE FISCALIZAÇÂO'!AV413)</f>
        <v>0</v>
      </c>
      <c r="AR413" s="98">
        <f t="shared" si="799"/>
        <v>0</v>
      </c>
      <c r="AS413" s="99">
        <f t="shared" si="831"/>
        <v>0</v>
      </c>
    </row>
    <row r="414" spans="1:45" ht="30" customHeight="1">
      <c r="A414" s="169" t="s">
        <v>3927</v>
      </c>
      <c r="B414" s="182" t="s">
        <v>5094</v>
      </c>
      <c r="C414" s="173" t="s">
        <v>4612</v>
      </c>
      <c r="D414" s="172" t="s">
        <v>4613</v>
      </c>
      <c r="E414" s="174" t="s">
        <v>3969</v>
      </c>
      <c r="F414" s="175">
        <v>4</v>
      </c>
      <c r="G414" s="175">
        <v>49.79</v>
      </c>
      <c r="H414" s="175">
        <v>71.47</v>
      </c>
      <c r="I414" s="176">
        <f t="shared" si="800"/>
        <v>199.16</v>
      </c>
      <c r="J414" s="210"/>
      <c r="K414" s="210"/>
      <c r="L414" s="210"/>
      <c r="M414" s="210"/>
      <c r="N414" s="210"/>
      <c r="O414" s="214">
        <f t="shared" si="832"/>
        <v>4</v>
      </c>
      <c r="P414" s="215">
        <f t="shared" si="833"/>
        <v>199.16</v>
      </c>
      <c r="Q414" s="215">
        <f t="shared" si="769"/>
        <v>285.88</v>
      </c>
      <c r="R414" s="98">
        <f t="shared" si="793"/>
        <v>0</v>
      </c>
      <c r="S414" s="99">
        <f>IF($C414="","",'01. PLANILHA DE FISCALIZAÇÂO'!L414)</f>
        <v>0</v>
      </c>
      <c r="T414" s="98">
        <f t="shared" si="801"/>
        <v>0</v>
      </c>
      <c r="U414" s="99">
        <f t="shared" si="802"/>
        <v>0</v>
      </c>
      <c r="V414" s="98">
        <f t="shared" si="803"/>
        <v>0</v>
      </c>
      <c r="W414" s="99">
        <f>IF($C414="","",'01. PLANILHA DE FISCALIZAÇÂO'!R414)</f>
        <v>0</v>
      </c>
      <c r="X414" s="98">
        <f t="shared" si="794"/>
        <v>0</v>
      </c>
      <c r="Y414" s="99">
        <f t="shared" si="795"/>
        <v>0</v>
      </c>
      <c r="Z414" s="98">
        <f t="shared" si="804"/>
        <v>0</v>
      </c>
      <c r="AA414" s="99">
        <f>IF($C414="","",'01. PLANILHA DE FISCALIZAÇÂO'!X414)</f>
        <v>0</v>
      </c>
      <c r="AB414" s="98">
        <f t="shared" si="796"/>
        <v>0</v>
      </c>
      <c r="AC414" s="99">
        <f t="shared" si="791"/>
        <v>0</v>
      </c>
      <c r="AD414" s="98">
        <f t="shared" si="805"/>
        <v>0</v>
      </c>
      <c r="AE414" s="99">
        <f>IF($C414="","",'01. PLANILHA DE FISCALIZAÇÂO'!AD414)</f>
        <v>0</v>
      </c>
      <c r="AF414" s="98">
        <f t="shared" si="792"/>
        <v>0</v>
      </c>
      <c r="AG414" s="99">
        <f t="shared" si="715"/>
        <v>0</v>
      </c>
      <c r="AH414" s="98">
        <f t="shared" si="806"/>
        <v>0</v>
      </c>
      <c r="AI414" s="99">
        <f>IF($C414="","",'01. PLANILHA DE FISCALIZAÇÂO'!AJ414)</f>
        <v>0</v>
      </c>
      <c r="AJ414" s="98">
        <f t="shared" si="797"/>
        <v>0</v>
      </c>
      <c r="AK414" s="99">
        <f t="shared" si="719"/>
        <v>0</v>
      </c>
      <c r="AL414" s="98">
        <f t="shared" si="807"/>
        <v>0</v>
      </c>
      <c r="AM414" s="99">
        <f>IF($C414="","",'01. PLANILHA DE FISCALIZAÇÂO'!AP414)</f>
        <v>0</v>
      </c>
      <c r="AN414" s="98">
        <f t="shared" si="798"/>
        <v>0</v>
      </c>
      <c r="AO414" s="99">
        <f t="shared" si="716"/>
        <v>0</v>
      </c>
      <c r="AP414" s="98">
        <f t="shared" si="808"/>
        <v>0</v>
      </c>
      <c r="AQ414" s="99">
        <f>IF($C414="","",'01. PLANILHA DE FISCALIZAÇÂO'!AV414)</f>
        <v>0</v>
      </c>
      <c r="AR414" s="98">
        <f t="shared" si="799"/>
        <v>0</v>
      </c>
      <c r="AS414" s="99">
        <f t="shared" si="831"/>
        <v>0</v>
      </c>
    </row>
    <row r="415" spans="1:45" ht="30" customHeight="1">
      <c r="A415" s="169" t="s">
        <v>3927</v>
      </c>
      <c r="B415" s="182" t="s">
        <v>5095</v>
      </c>
      <c r="C415" s="173" t="s">
        <v>4614</v>
      </c>
      <c r="D415" s="172" t="s">
        <v>4615</v>
      </c>
      <c r="E415" s="174" t="s">
        <v>3969</v>
      </c>
      <c r="F415" s="175">
        <v>3</v>
      </c>
      <c r="G415" s="175">
        <v>36.909999999999997</v>
      </c>
      <c r="H415" s="175">
        <v>52.95</v>
      </c>
      <c r="I415" s="176">
        <f t="shared" si="800"/>
        <v>110.73</v>
      </c>
      <c r="J415" s="210"/>
      <c r="K415" s="210"/>
      <c r="L415" s="210"/>
      <c r="M415" s="210"/>
      <c r="N415" s="210"/>
      <c r="O415" s="214">
        <f t="shared" si="832"/>
        <v>3</v>
      </c>
      <c r="P415" s="215">
        <f t="shared" si="833"/>
        <v>110.73</v>
      </c>
      <c r="Q415" s="215">
        <f t="shared" si="769"/>
        <v>158.85</v>
      </c>
      <c r="R415" s="98">
        <f t="shared" si="793"/>
        <v>0</v>
      </c>
      <c r="S415" s="99">
        <f>IF($C415="","",'01. PLANILHA DE FISCALIZAÇÂO'!L415)</f>
        <v>0</v>
      </c>
      <c r="T415" s="98">
        <f t="shared" si="801"/>
        <v>0</v>
      </c>
      <c r="U415" s="99">
        <f t="shared" si="802"/>
        <v>0</v>
      </c>
      <c r="V415" s="98">
        <f t="shared" si="803"/>
        <v>0</v>
      </c>
      <c r="W415" s="99">
        <f>IF($C415="","",'01. PLANILHA DE FISCALIZAÇÂO'!R415)</f>
        <v>0</v>
      </c>
      <c r="X415" s="98">
        <f t="shared" si="794"/>
        <v>0</v>
      </c>
      <c r="Y415" s="99">
        <f t="shared" si="795"/>
        <v>0</v>
      </c>
      <c r="Z415" s="98">
        <f t="shared" si="804"/>
        <v>0</v>
      </c>
      <c r="AA415" s="99">
        <f>IF($C415="","",'01. PLANILHA DE FISCALIZAÇÂO'!X415)</f>
        <v>0</v>
      </c>
      <c r="AB415" s="98">
        <f t="shared" si="796"/>
        <v>0</v>
      </c>
      <c r="AC415" s="99">
        <f t="shared" si="791"/>
        <v>0</v>
      </c>
      <c r="AD415" s="98">
        <f t="shared" si="805"/>
        <v>0</v>
      </c>
      <c r="AE415" s="99">
        <f>IF($C415="","",'01. PLANILHA DE FISCALIZAÇÂO'!AD415)</f>
        <v>0</v>
      </c>
      <c r="AF415" s="98">
        <f t="shared" si="792"/>
        <v>0</v>
      </c>
      <c r="AG415" s="99">
        <f t="shared" ref="AG415:AG444" si="834">IF($D415="","",AF415/$I415)</f>
        <v>0</v>
      </c>
      <c r="AH415" s="98">
        <f t="shared" si="806"/>
        <v>0</v>
      </c>
      <c r="AI415" s="99">
        <f>IF($C415="","",'01. PLANILHA DE FISCALIZAÇÂO'!AJ415)</f>
        <v>0</v>
      </c>
      <c r="AJ415" s="98">
        <f t="shared" si="797"/>
        <v>0</v>
      </c>
      <c r="AK415" s="99">
        <f t="shared" si="719"/>
        <v>0</v>
      </c>
      <c r="AL415" s="98">
        <f t="shared" si="807"/>
        <v>0</v>
      </c>
      <c r="AM415" s="99">
        <f>IF($C415="","",'01. PLANILHA DE FISCALIZAÇÂO'!AP415)</f>
        <v>0</v>
      </c>
      <c r="AN415" s="98">
        <f t="shared" si="798"/>
        <v>0</v>
      </c>
      <c r="AO415" s="99">
        <f t="shared" ref="AO415:AO444" si="835">IF($D415="","",AN415/$I415)</f>
        <v>0</v>
      </c>
      <c r="AP415" s="98">
        <f t="shared" si="808"/>
        <v>0</v>
      </c>
      <c r="AQ415" s="99">
        <f>IF($C415="","",'01. PLANILHA DE FISCALIZAÇÂO'!AV415)</f>
        <v>0</v>
      </c>
      <c r="AR415" s="98">
        <f t="shared" si="799"/>
        <v>0</v>
      </c>
      <c r="AS415" s="99">
        <f t="shared" si="831"/>
        <v>0</v>
      </c>
    </row>
    <row r="416" spans="1:45" ht="30" customHeight="1">
      <c r="A416" s="169" t="s">
        <v>3927</v>
      </c>
      <c r="B416" s="182" t="s">
        <v>5096</v>
      </c>
      <c r="C416" s="173" t="s">
        <v>4616</v>
      </c>
      <c r="D416" s="172" t="s">
        <v>4617</v>
      </c>
      <c r="E416" s="174" t="s">
        <v>3988</v>
      </c>
      <c r="F416" s="175">
        <v>4</v>
      </c>
      <c r="G416" s="175">
        <v>35.729999999999997</v>
      </c>
      <c r="H416" s="175">
        <v>48.3</v>
      </c>
      <c r="I416" s="176">
        <f t="shared" si="800"/>
        <v>142.91999999999999</v>
      </c>
      <c r="J416" s="210"/>
      <c r="K416" s="210"/>
      <c r="L416" s="210"/>
      <c r="M416" s="210"/>
      <c r="N416" s="210"/>
      <c r="O416" s="214">
        <f t="shared" si="832"/>
        <v>4</v>
      </c>
      <c r="P416" s="215">
        <f t="shared" si="833"/>
        <v>142.91999999999999</v>
      </c>
      <c r="Q416" s="215">
        <f t="shared" si="769"/>
        <v>193.2</v>
      </c>
      <c r="R416" s="98">
        <f t="shared" si="793"/>
        <v>0</v>
      </c>
      <c r="S416" s="99">
        <f>IF($C416="","",'01. PLANILHA DE FISCALIZAÇÂO'!L416)</f>
        <v>0</v>
      </c>
      <c r="T416" s="98">
        <f t="shared" si="801"/>
        <v>0</v>
      </c>
      <c r="U416" s="99">
        <f t="shared" si="802"/>
        <v>0</v>
      </c>
      <c r="V416" s="98">
        <f t="shared" si="803"/>
        <v>0</v>
      </c>
      <c r="W416" s="99">
        <f>IF($C416="","",'01. PLANILHA DE FISCALIZAÇÂO'!R416)</f>
        <v>0</v>
      </c>
      <c r="X416" s="98">
        <f t="shared" si="794"/>
        <v>0</v>
      </c>
      <c r="Y416" s="99">
        <f t="shared" si="795"/>
        <v>0</v>
      </c>
      <c r="Z416" s="98">
        <f t="shared" si="804"/>
        <v>0</v>
      </c>
      <c r="AA416" s="99">
        <f>IF($C416="","",'01. PLANILHA DE FISCALIZAÇÂO'!X416)</f>
        <v>0</v>
      </c>
      <c r="AB416" s="98">
        <f t="shared" si="796"/>
        <v>0</v>
      </c>
      <c r="AC416" s="99">
        <f t="shared" si="791"/>
        <v>0</v>
      </c>
      <c r="AD416" s="98">
        <f t="shared" si="805"/>
        <v>0</v>
      </c>
      <c r="AE416" s="99">
        <f>IF($C416="","",'01. PLANILHA DE FISCALIZAÇÂO'!AD416)</f>
        <v>0</v>
      </c>
      <c r="AF416" s="98">
        <f t="shared" si="792"/>
        <v>0</v>
      </c>
      <c r="AG416" s="99">
        <f t="shared" si="834"/>
        <v>0</v>
      </c>
      <c r="AH416" s="98">
        <f t="shared" si="806"/>
        <v>0</v>
      </c>
      <c r="AI416" s="99">
        <f>IF($C416="","",'01. PLANILHA DE FISCALIZAÇÂO'!AJ416)</f>
        <v>0</v>
      </c>
      <c r="AJ416" s="98">
        <f t="shared" si="797"/>
        <v>0</v>
      </c>
      <c r="AK416" s="99">
        <f t="shared" si="719"/>
        <v>0</v>
      </c>
      <c r="AL416" s="98">
        <f t="shared" si="807"/>
        <v>0</v>
      </c>
      <c r="AM416" s="99">
        <f>IF($C416="","",'01. PLANILHA DE FISCALIZAÇÂO'!AP416)</f>
        <v>0</v>
      </c>
      <c r="AN416" s="98">
        <f t="shared" si="798"/>
        <v>0</v>
      </c>
      <c r="AO416" s="99">
        <f t="shared" si="835"/>
        <v>0</v>
      </c>
      <c r="AP416" s="98">
        <f t="shared" si="808"/>
        <v>0</v>
      </c>
      <c r="AQ416" s="99">
        <f>IF($C416="","",'01. PLANILHA DE FISCALIZAÇÂO'!AV416)</f>
        <v>0</v>
      </c>
      <c r="AR416" s="98">
        <f t="shared" si="799"/>
        <v>0</v>
      </c>
      <c r="AS416" s="99">
        <f t="shared" si="831"/>
        <v>0</v>
      </c>
    </row>
    <row r="417" spans="1:45" ht="30" customHeight="1">
      <c r="A417" s="169" t="s">
        <v>3927</v>
      </c>
      <c r="B417" s="182" t="s">
        <v>5097</v>
      </c>
      <c r="C417" s="173" t="s">
        <v>4618</v>
      </c>
      <c r="D417" s="172" t="s">
        <v>4619</v>
      </c>
      <c r="E417" s="174" t="s">
        <v>3988</v>
      </c>
      <c r="F417" s="175">
        <v>1</v>
      </c>
      <c r="G417" s="175">
        <v>50.66</v>
      </c>
      <c r="H417" s="175">
        <v>70.64</v>
      </c>
      <c r="I417" s="176">
        <f t="shared" si="800"/>
        <v>50.66</v>
      </c>
      <c r="J417" s="210"/>
      <c r="K417" s="210"/>
      <c r="L417" s="210"/>
      <c r="M417" s="210"/>
      <c r="N417" s="210"/>
      <c r="O417" s="214">
        <f t="shared" si="832"/>
        <v>1</v>
      </c>
      <c r="P417" s="215">
        <f t="shared" si="833"/>
        <v>50.66</v>
      </c>
      <c r="Q417" s="215">
        <f t="shared" si="769"/>
        <v>70.64</v>
      </c>
      <c r="R417" s="98">
        <f t="shared" si="793"/>
        <v>0</v>
      </c>
      <c r="S417" s="99">
        <f>IF($C417="","",'01. PLANILHA DE FISCALIZAÇÂO'!L417)</f>
        <v>0</v>
      </c>
      <c r="T417" s="98">
        <f t="shared" si="801"/>
        <v>0</v>
      </c>
      <c r="U417" s="99">
        <f t="shared" si="802"/>
        <v>0</v>
      </c>
      <c r="V417" s="98">
        <f t="shared" si="803"/>
        <v>0</v>
      </c>
      <c r="W417" s="99">
        <f>IF($C417="","",'01. PLANILHA DE FISCALIZAÇÂO'!R417)</f>
        <v>0</v>
      </c>
      <c r="X417" s="98">
        <f t="shared" si="794"/>
        <v>0</v>
      </c>
      <c r="Y417" s="99">
        <f t="shared" si="795"/>
        <v>0</v>
      </c>
      <c r="Z417" s="98">
        <f t="shared" si="804"/>
        <v>0</v>
      </c>
      <c r="AA417" s="99">
        <f>IF($C417="","",'01. PLANILHA DE FISCALIZAÇÂO'!X417)</f>
        <v>0</v>
      </c>
      <c r="AB417" s="98">
        <f t="shared" si="796"/>
        <v>0</v>
      </c>
      <c r="AC417" s="99">
        <f t="shared" si="791"/>
        <v>0</v>
      </c>
      <c r="AD417" s="98">
        <f t="shared" si="805"/>
        <v>0</v>
      </c>
      <c r="AE417" s="99">
        <f>IF($C417="","",'01. PLANILHA DE FISCALIZAÇÂO'!AD417)</f>
        <v>0</v>
      </c>
      <c r="AF417" s="98">
        <f t="shared" si="792"/>
        <v>0</v>
      </c>
      <c r="AG417" s="99">
        <f t="shared" si="834"/>
        <v>0</v>
      </c>
      <c r="AH417" s="98">
        <f t="shared" si="806"/>
        <v>0</v>
      </c>
      <c r="AI417" s="99">
        <f>IF($C417="","",'01. PLANILHA DE FISCALIZAÇÂO'!AJ417)</f>
        <v>0</v>
      </c>
      <c r="AJ417" s="98">
        <f t="shared" si="797"/>
        <v>0</v>
      </c>
      <c r="AK417" s="99">
        <f t="shared" ref="AK417:AK445" si="836">IF($D417="","",AJ417/$I417)</f>
        <v>0</v>
      </c>
      <c r="AL417" s="98">
        <f t="shared" si="807"/>
        <v>0</v>
      </c>
      <c r="AM417" s="99">
        <f>IF($C417="","",'01. PLANILHA DE FISCALIZAÇÂO'!AP417)</f>
        <v>0</v>
      </c>
      <c r="AN417" s="98">
        <f t="shared" si="798"/>
        <v>0</v>
      </c>
      <c r="AO417" s="99">
        <f t="shared" si="835"/>
        <v>0</v>
      </c>
      <c r="AP417" s="98">
        <f t="shared" si="808"/>
        <v>0</v>
      </c>
      <c r="AQ417" s="99">
        <f>IF($C417="","",'01. PLANILHA DE FISCALIZAÇÂO'!AV417)</f>
        <v>0</v>
      </c>
      <c r="AR417" s="98">
        <f t="shared" si="799"/>
        <v>0</v>
      </c>
      <c r="AS417" s="99">
        <f t="shared" si="831"/>
        <v>0</v>
      </c>
    </row>
    <row r="418" spans="1:45" ht="30" customHeight="1">
      <c r="A418" s="169" t="s">
        <v>3927</v>
      </c>
      <c r="B418" s="182" t="s">
        <v>5098</v>
      </c>
      <c r="C418" s="173" t="s">
        <v>4620</v>
      </c>
      <c r="D418" s="172" t="s">
        <v>4621</v>
      </c>
      <c r="E418" s="174" t="s">
        <v>3988</v>
      </c>
      <c r="F418" s="175">
        <v>1</v>
      </c>
      <c r="G418" s="175">
        <v>454.62</v>
      </c>
      <c r="H418" s="175">
        <v>675.63</v>
      </c>
      <c r="I418" s="176">
        <f t="shared" si="800"/>
        <v>454.62</v>
      </c>
      <c r="J418" s="210"/>
      <c r="K418" s="210"/>
      <c r="L418" s="210"/>
      <c r="M418" s="210"/>
      <c r="N418" s="210"/>
      <c r="O418" s="214">
        <f t="shared" si="832"/>
        <v>1</v>
      </c>
      <c r="P418" s="215">
        <f t="shared" si="833"/>
        <v>454.62</v>
      </c>
      <c r="Q418" s="215">
        <f t="shared" si="769"/>
        <v>675.63</v>
      </c>
      <c r="R418" s="98">
        <f t="shared" si="793"/>
        <v>0</v>
      </c>
      <c r="S418" s="99">
        <f>IF($C418="","",'01. PLANILHA DE FISCALIZAÇÂO'!L418)</f>
        <v>0</v>
      </c>
      <c r="T418" s="98">
        <f t="shared" si="801"/>
        <v>0</v>
      </c>
      <c r="U418" s="99">
        <f t="shared" si="802"/>
        <v>0</v>
      </c>
      <c r="V418" s="98">
        <f t="shared" si="803"/>
        <v>0</v>
      </c>
      <c r="W418" s="99">
        <f>IF($C418="","",'01. PLANILHA DE FISCALIZAÇÂO'!R418)</f>
        <v>0</v>
      </c>
      <c r="X418" s="98">
        <f t="shared" si="794"/>
        <v>0</v>
      </c>
      <c r="Y418" s="99">
        <f t="shared" si="795"/>
        <v>0</v>
      </c>
      <c r="Z418" s="98">
        <f t="shared" si="804"/>
        <v>0</v>
      </c>
      <c r="AA418" s="99">
        <f>IF($C418="","",'01. PLANILHA DE FISCALIZAÇÂO'!X418)</f>
        <v>0</v>
      </c>
      <c r="AB418" s="98">
        <f t="shared" si="796"/>
        <v>0</v>
      </c>
      <c r="AC418" s="99">
        <f t="shared" si="791"/>
        <v>0</v>
      </c>
      <c r="AD418" s="98">
        <f t="shared" si="805"/>
        <v>0</v>
      </c>
      <c r="AE418" s="99">
        <f>IF($C418="","",'01. PLANILHA DE FISCALIZAÇÂO'!AD418)</f>
        <v>0</v>
      </c>
      <c r="AF418" s="98">
        <f t="shared" si="792"/>
        <v>0</v>
      </c>
      <c r="AG418" s="99">
        <f t="shared" si="834"/>
        <v>0</v>
      </c>
      <c r="AH418" s="98">
        <f t="shared" si="806"/>
        <v>0</v>
      </c>
      <c r="AI418" s="99">
        <f>IF($C418="","",'01. PLANILHA DE FISCALIZAÇÂO'!AJ418)</f>
        <v>0</v>
      </c>
      <c r="AJ418" s="98">
        <f t="shared" si="797"/>
        <v>0</v>
      </c>
      <c r="AK418" s="99">
        <f t="shared" si="836"/>
        <v>0</v>
      </c>
      <c r="AL418" s="98">
        <f t="shared" si="807"/>
        <v>0</v>
      </c>
      <c r="AM418" s="99">
        <f>IF($C418="","",'01. PLANILHA DE FISCALIZAÇÂO'!AP418)</f>
        <v>0</v>
      </c>
      <c r="AN418" s="98">
        <f t="shared" si="798"/>
        <v>0</v>
      </c>
      <c r="AO418" s="99">
        <f t="shared" si="835"/>
        <v>0</v>
      </c>
      <c r="AP418" s="98">
        <f t="shared" si="808"/>
        <v>0</v>
      </c>
      <c r="AQ418" s="99">
        <f>IF($C418="","",'01. PLANILHA DE FISCALIZAÇÂO'!AV418)</f>
        <v>0</v>
      </c>
      <c r="AR418" s="98">
        <f t="shared" si="799"/>
        <v>0</v>
      </c>
      <c r="AS418" s="99">
        <f t="shared" si="831"/>
        <v>0</v>
      </c>
    </row>
    <row r="419" spans="1:45" ht="30" customHeight="1">
      <c r="A419" s="169" t="s">
        <v>3927</v>
      </c>
      <c r="B419" s="182" t="s">
        <v>5099</v>
      </c>
      <c r="C419" s="173" t="s">
        <v>4622</v>
      </c>
      <c r="D419" s="172" t="s">
        <v>4623</v>
      </c>
      <c r="E419" s="174" t="s">
        <v>3988</v>
      </c>
      <c r="F419" s="175">
        <v>2</v>
      </c>
      <c r="G419" s="175">
        <v>952.44</v>
      </c>
      <c r="H419" s="175">
        <v>1421.17</v>
      </c>
      <c r="I419" s="176">
        <f t="shared" si="800"/>
        <v>1904.88</v>
      </c>
      <c r="J419" s="210"/>
      <c r="K419" s="210"/>
      <c r="L419" s="210"/>
      <c r="M419" s="210"/>
      <c r="N419" s="210"/>
      <c r="O419" s="214">
        <f t="shared" si="832"/>
        <v>2</v>
      </c>
      <c r="P419" s="215">
        <f t="shared" si="833"/>
        <v>1904.88</v>
      </c>
      <c r="Q419" s="215">
        <f t="shared" si="769"/>
        <v>2842.34</v>
      </c>
      <c r="R419" s="98">
        <f t="shared" si="793"/>
        <v>0</v>
      </c>
      <c r="S419" s="99">
        <f>IF($C419="","",'01. PLANILHA DE FISCALIZAÇÂO'!L419)</f>
        <v>0</v>
      </c>
      <c r="T419" s="98">
        <f t="shared" si="801"/>
        <v>0</v>
      </c>
      <c r="U419" s="99">
        <f t="shared" si="802"/>
        <v>0</v>
      </c>
      <c r="V419" s="98">
        <f t="shared" si="803"/>
        <v>0</v>
      </c>
      <c r="W419" s="99">
        <f>IF($C419="","",'01. PLANILHA DE FISCALIZAÇÂO'!R419)</f>
        <v>0</v>
      </c>
      <c r="X419" s="98">
        <f t="shared" si="794"/>
        <v>0</v>
      </c>
      <c r="Y419" s="99">
        <f t="shared" si="795"/>
        <v>0</v>
      </c>
      <c r="Z419" s="98">
        <f t="shared" si="804"/>
        <v>0</v>
      </c>
      <c r="AA419" s="99">
        <f>IF($C419="","",'01. PLANILHA DE FISCALIZAÇÂO'!X419)</f>
        <v>0</v>
      </c>
      <c r="AB419" s="98">
        <f t="shared" si="796"/>
        <v>0</v>
      </c>
      <c r="AC419" s="99">
        <f t="shared" si="791"/>
        <v>0</v>
      </c>
      <c r="AD419" s="98">
        <f t="shared" si="805"/>
        <v>0</v>
      </c>
      <c r="AE419" s="99">
        <f>IF($C419="","",'01. PLANILHA DE FISCALIZAÇÂO'!AD419)</f>
        <v>0</v>
      </c>
      <c r="AF419" s="98">
        <f t="shared" si="792"/>
        <v>0</v>
      </c>
      <c r="AG419" s="99">
        <f t="shared" si="834"/>
        <v>0</v>
      </c>
      <c r="AH419" s="98">
        <f t="shared" si="806"/>
        <v>0</v>
      </c>
      <c r="AI419" s="99">
        <f>IF($C419="","",'01. PLANILHA DE FISCALIZAÇÂO'!AJ419)</f>
        <v>0</v>
      </c>
      <c r="AJ419" s="98">
        <f t="shared" si="797"/>
        <v>0</v>
      </c>
      <c r="AK419" s="99">
        <f t="shared" si="836"/>
        <v>0</v>
      </c>
      <c r="AL419" s="98">
        <f t="shared" si="807"/>
        <v>0</v>
      </c>
      <c r="AM419" s="99">
        <f>IF($C419="","",'01. PLANILHA DE FISCALIZAÇÂO'!AP419)</f>
        <v>0</v>
      </c>
      <c r="AN419" s="98">
        <f t="shared" si="798"/>
        <v>0</v>
      </c>
      <c r="AO419" s="99">
        <f t="shared" si="835"/>
        <v>0</v>
      </c>
      <c r="AP419" s="98">
        <f t="shared" si="808"/>
        <v>0</v>
      </c>
      <c r="AQ419" s="99">
        <f>IF($C419="","",'01. PLANILHA DE FISCALIZAÇÂO'!AV419)</f>
        <v>0</v>
      </c>
      <c r="AR419" s="98">
        <f t="shared" si="799"/>
        <v>0</v>
      </c>
      <c r="AS419" s="99">
        <f t="shared" si="831"/>
        <v>0</v>
      </c>
    </row>
    <row r="420" spans="1:45" ht="30" customHeight="1">
      <c r="A420" s="169" t="s">
        <v>3927</v>
      </c>
      <c r="B420" s="182" t="s">
        <v>5100</v>
      </c>
      <c r="C420" s="173" t="s">
        <v>4624</v>
      </c>
      <c r="D420" s="172" t="s">
        <v>4625</v>
      </c>
      <c r="E420" s="174" t="s">
        <v>3988</v>
      </c>
      <c r="F420" s="175">
        <v>1</v>
      </c>
      <c r="G420" s="175">
        <v>75.95</v>
      </c>
      <c r="H420" s="175">
        <v>108.53</v>
      </c>
      <c r="I420" s="176">
        <f t="shared" si="800"/>
        <v>75.95</v>
      </c>
      <c r="J420" s="210"/>
      <c r="K420" s="210"/>
      <c r="L420" s="210"/>
      <c r="M420" s="210"/>
      <c r="N420" s="210"/>
      <c r="O420" s="214">
        <f t="shared" si="832"/>
        <v>1</v>
      </c>
      <c r="P420" s="215">
        <f t="shared" si="833"/>
        <v>75.95</v>
      </c>
      <c r="Q420" s="215">
        <f t="shared" si="769"/>
        <v>108.53</v>
      </c>
      <c r="R420" s="98">
        <f t="shared" si="793"/>
        <v>0</v>
      </c>
      <c r="S420" s="99">
        <f>IF($C420="","",'01. PLANILHA DE FISCALIZAÇÂO'!L420)</f>
        <v>0</v>
      </c>
      <c r="T420" s="98">
        <f t="shared" si="801"/>
        <v>0</v>
      </c>
      <c r="U420" s="99">
        <f t="shared" si="802"/>
        <v>0</v>
      </c>
      <c r="V420" s="98">
        <f t="shared" si="803"/>
        <v>0</v>
      </c>
      <c r="W420" s="99">
        <f>IF($C420="","",'01. PLANILHA DE FISCALIZAÇÂO'!R420)</f>
        <v>0</v>
      </c>
      <c r="X420" s="98">
        <f t="shared" si="794"/>
        <v>0</v>
      </c>
      <c r="Y420" s="99">
        <f t="shared" si="795"/>
        <v>0</v>
      </c>
      <c r="Z420" s="98">
        <f t="shared" si="804"/>
        <v>0</v>
      </c>
      <c r="AA420" s="99">
        <f>IF($C420="","",'01. PLANILHA DE FISCALIZAÇÂO'!X420)</f>
        <v>0</v>
      </c>
      <c r="AB420" s="98">
        <f t="shared" si="796"/>
        <v>0</v>
      </c>
      <c r="AC420" s="99">
        <f t="shared" si="791"/>
        <v>0</v>
      </c>
      <c r="AD420" s="98">
        <f t="shared" si="805"/>
        <v>0</v>
      </c>
      <c r="AE420" s="99">
        <f>IF($C420="","",'01. PLANILHA DE FISCALIZAÇÂO'!AD420)</f>
        <v>0</v>
      </c>
      <c r="AF420" s="98">
        <f t="shared" si="792"/>
        <v>0</v>
      </c>
      <c r="AG420" s="99">
        <f t="shared" si="834"/>
        <v>0</v>
      </c>
      <c r="AH420" s="98">
        <f t="shared" si="806"/>
        <v>0</v>
      </c>
      <c r="AI420" s="99">
        <f>IF($C420="","",'01. PLANILHA DE FISCALIZAÇÂO'!AJ420)</f>
        <v>0</v>
      </c>
      <c r="AJ420" s="98">
        <f t="shared" si="797"/>
        <v>0</v>
      </c>
      <c r="AK420" s="99">
        <f t="shared" si="836"/>
        <v>0</v>
      </c>
      <c r="AL420" s="98">
        <f t="shared" si="807"/>
        <v>0</v>
      </c>
      <c r="AM420" s="99">
        <f>IF($C420="","",'01. PLANILHA DE FISCALIZAÇÂO'!AP420)</f>
        <v>0</v>
      </c>
      <c r="AN420" s="98">
        <f t="shared" si="798"/>
        <v>0</v>
      </c>
      <c r="AO420" s="99">
        <f t="shared" si="835"/>
        <v>0</v>
      </c>
      <c r="AP420" s="98">
        <f t="shared" si="808"/>
        <v>0</v>
      </c>
      <c r="AQ420" s="99">
        <f>IF($C420="","",'01. PLANILHA DE FISCALIZAÇÂO'!AV420)</f>
        <v>0</v>
      </c>
      <c r="AR420" s="98">
        <f t="shared" si="799"/>
        <v>0</v>
      </c>
      <c r="AS420" s="99">
        <f t="shared" si="831"/>
        <v>0</v>
      </c>
    </row>
    <row r="421" spans="1:45" ht="30" customHeight="1">
      <c r="A421" s="169" t="s">
        <v>3927</v>
      </c>
      <c r="B421" s="182" t="s">
        <v>5101</v>
      </c>
      <c r="C421" s="173" t="s">
        <v>4626</v>
      </c>
      <c r="D421" s="172" t="s">
        <v>4627</v>
      </c>
      <c r="E421" s="174" t="s">
        <v>3969</v>
      </c>
      <c r="F421" s="175">
        <v>1</v>
      </c>
      <c r="G421" s="175">
        <v>63.9</v>
      </c>
      <c r="H421" s="175">
        <v>79.849999999999994</v>
      </c>
      <c r="I421" s="176">
        <f t="shared" si="800"/>
        <v>63.9</v>
      </c>
      <c r="J421" s="210"/>
      <c r="K421" s="210"/>
      <c r="L421" s="210"/>
      <c r="M421" s="210"/>
      <c r="N421" s="210"/>
      <c r="O421" s="214">
        <f t="shared" si="832"/>
        <v>1</v>
      </c>
      <c r="P421" s="215">
        <f t="shared" si="833"/>
        <v>63.9</v>
      </c>
      <c r="Q421" s="215">
        <f t="shared" si="769"/>
        <v>79.849999999999994</v>
      </c>
      <c r="R421" s="98">
        <f t="shared" si="793"/>
        <v>0</v>
      </c>
      <c r="S421" s="99">
        <f>IF($C421="","",'01. PLANILHA DE FISCALIZAÇÂO'!L421)</f>
        <v>0</v>
      </c>
      <c r="T421" s="98">
        <f t="shared" si="801"/>
        <v>0</v>
      </c>
      <c r="U421" s="99">
        <f t="shared" si="802"/>
        <v>0</v>
      </c>
      <c r="V421" s="98">
        <f t="shared" si="803"/>
        <v>0</v>
      </c>
      <c r="W421" s="99">
        <f>IF($C421="","",'01. PLANILHA DE FISCALIZAÇÂO'!R421)</f>
        <v>0</v>
      </c>
      <c r="X421" s="98">
        <f t="shared" si="794"/>
        <v>0</v>
      </c>
      <c r="Y421" s="99">
        <f t="shared" si="795"/>
        <v>0</v>
      </c>
      <c r="Z421" s="98">
        <f t="shared" si="804"/>
        <v>0</v>
      </c>
      <c r="AA421" s="99">
        <f>IF($C421="","",'01. PLANILHA DE FISCALIZAÇÂO'!X421)</f>
        <v>0</v>
      </c>
      <c r="AB421" s="98">
        <f t="shared" si="796"/>
        <v>0</v>
      </c>
      <c r="AC421" s="99">
        <f t="shared" si="791"/>
        <v>0</v>
      </c>
      <c r="AD421" s="98">
        <f t="shared" si="805"/>
        <v>0</v>
      </c>
      <c r="AE421" s="99">
        <f>IF($C421="","",'01. PLANILHA DE FISCALIZAÇÂO'!AD421)</f>
        <v>0</v>
      </c>
      <c r="AF421" s="98">
        <f t="shared" si="792"/>
        <v>0</v>
      </c>
      <c r="AG421" s="99">
        <f t="shared" si="834"/>
        <v>0</v>
      </c>
      <c r="AH421" s="98">
        <f t="shared" si="806"/>
        <v>0</v>
      </c>
      <c r="AI421" s="99">
        <f>IF($C421="","",'01. PLANILHA DE FISCALIZAÇÂO'!AJ421)</f>
        <v>0</v>
      </c>
      <c r="AJ421" s="98">
        <f t="shared" si="797"/>
        <v>0</v>
      </c>
      <c r="AK421" s="99">
        <f t="shared" si="836"/>
        <v>0</v>
      </c>
      <c r="AL421" s="98">
        <f t="shared" si="807"/>
        <v>0</v>
      </c>
      <c r="AM421" s="99">
        <f>IF($C421="","",'01. PLANILHA DE FISCALIZAÇÂO'!AP421)</f>
        <v>0</v>
      </c>
      <c r="AN421" s="98">
        <f t="shared" si="798"/>
        <v>0</v>
      </c>
      <c r="AO421" s="99">
        <f t="shared" si="835"/>
        <v>0</v>
      </c>
      <c r="AP421" s="98">
        <f t="shared" si="808"/>
        <v>0</v>
      </c>
      <c r="AQ421" s="99">
        <f>IF($C421="","",'01. PLANILHA DE FISCALIZAÇÂO'!AV421)</f>
        <v>0</v>
      </c>
      <c r="AR421" s="98">
        <f t="shared" si="799"/>
        <v>0</v>
      </c>
      <c r="AS421" s="99">
        <f t="shared" si="831"/>
        <v>0</v>
      </c>
    </row>
    <row r="422" spans="1:45" ht="30" customHeight="1">
      <c r="A422" s="169" t="s">
        <v>3927</v>
      </c>
      <c r="B422" s="182" t="s">
        <v>5102</v>
      </c>
      <c r="C422" s="173" t="s">
        <v>4628</v>
      </c>
      <c r="D422" s="172" t="s">
        <v>4629</v>
      </c>
      <c r="E422" s="174" t="s">
        <v>3969</v>
      </c>
      <c r="F422" s="175">
        <v>3</v>
      </c>
      <c r="G422" s="175">
        <v>44.64</v>
      </c>
      <c r="H422" s="175">
        <v>55.19</v>
      </c>
      <c r="I422" s="176">
        <f t="shared" si="800"/>
        <v>133.91999999999999</v>
      </c>
      <c r="J422" s="210"/>
      <c r="K422" s="210"/>
      <c r="L422" s="210"/>
      <c r="M422" s="210"/>
      <c r="N422" s="210"/>
      <c r="O422" s="214">
        <f t="shared" si="832"/>
        <v>3</v>
      </c>
      <c r="P422" s="215">
        <f t="shared" si="833"/>
        <v>133.91999999999999</v>
      </c>
      <c r="Q422" s="215">
        <f t="shared" si="769"/>
        <v>165.57</v>
      </c>
      <c r="R422" s="98">
        <f t="shared" si="793"/>
        <v>0</v>
      </c>
      <c r="S422" s="99">
        <f>IF($C422="","",'01. PLANILHA DE FISCALIZAÇÂO'!L422)</f>
        <v>0</v>
      </c>
      <c r="T422" s="98">
        <f t="shared" si="801"/>
        <v>0</v>
      </c>
      <c r="U422" s="99">
        <f t="shared" si="802"/>
        <v>0</v>
      </c>
      <c r="V422" s="98">
        <f t="shared" si="803"/>
        <v>0</v>
      </c>
      <c r="W422" s="99">
        <f>IF($C422="","",'01. PLANILHA DE FISCALIZAÇÂO'!R422)</f>
        <v>0</v>
      </c>
      <c r="X422" s="98">
        <f t="shared" si="794"/>
        <v>0</v>
      </c>
      <c r="Y422" s="99">
        <f t="shared" si="795"/>
        <v>0</v>
      </c>
      <c r="Z422" s="98">
        <f t="shared" si="804"/>
        <v>0</v>
      </c>
      <c r="AA422" s="99">
        <f>IF($C422="","",'01. PLANILHA DE FISCALIZAÇÂO'!X422)</f>
        <v>0</v>
      </c>
      <c r="AB422" s="98">
        <f t="shared" si="796"/>
        <v>0</v>
      </c>
      <c r="AC422" s="99">
        <f t="shared" si="791"/>
        <v>0</v>
      </c>
      <c r="AD422" s="98">
        <f t="shared" si="805"/>
        <v>0</v>
      </c>
      <c r="AE422" s="99">
        <f>IF($C422="","",'01. PLANILHA DE FISCALIZAÇÂO'!AD422)</f>
        <v>0</v>
      </c>
      <c r="AF422" s="98">
        <f t="shared" si="792"/>
        <v>0</v>
      </c>
      <c r="AG422" s="99">
        <f t="shared" si="834"/>
        <v>0</v>
      </c>
      <c r="AH422" s="98">
        <f t="shared" si="806"/>
        <v>0</v>
      </c>
      <c r="AI422" s="99">
        <f>IF($C422="","",'01. PLANILHA DE FISCALIZAÇÂO'!AJ422)</f>
        <v>0</v>
      </c>
      <c r="AJ422" s="98">
        <f t="shared" si="797"/>
        <v>0</v>
      </c>
      <c r="AK422" s="99">
        <f t="shared" si="836"/>
        <v>0</v>
      </c>
      <c r="AL422" s="98">
        <f t="shared" si="807"/>
        <v>0</v>
      </c>
      <c r="AM422" s="99">
        <f>IF($C422="","",'01. PLANILHA DE FISCALIZAÇÂO'!AP422)</f>
        <v>0</v>
      </c>
      <c r="AN422" s="98">
        <f t="shared" si="798"/>
        <v>0</v>
      </c>
      <c r="AO422" s="99">
        <f t="shared" si="835"/>
        <v>0</v>
      </c>
      <c r="AP422" s="98">
        <f t="shared" si="808"/>
        <v>0</v>
      </c>
      <c r="AQ422" s="99">
        <f>IF($C422="","",'01. PLANILHA DE FISCALIZAÇÂO'!AV422)</f>
        <v>0</v>
      </c>
      <c r="AR422" s="98">
        <f t="shared" si="799"/>
        <v>0</v>
      </c>
      <c r="AS422" s="99">
        <f t="shared" si="831"/>
        <v>0</v>
      </c>
    </row>
    <row r="423" spans="1:45" ht="30" customHeight="1">
      <c r="A423" s="169" t="s">
        <v>3927</v>
      </c>
      <c r="B423" s="182" t="s">
        <v>5103</v>
      </c>
      <c r="C423" s="173" t="s">
        <v>4175</v>
      </c>
      <c r="D423" s="172" t="s">
        <v>4176</v>
      </c>
      <c r="E423" s="174" t="s">
        <v>3947</v>
      </c>
      <c r="F423" s="175">
        <v>2.82</v>
      </c>
      <c r="G423" s="175">
        <v>97.37</v>
      </c>
      <c r="H423" s="175">
        <v>111.63</v>
      </c>
      <c r="I423" s="176">
        <f t="shared" si="800"/>
        <v>274.58</v>
      </c>
      <c r="J423" s="210"/>
      <c r="K423" s="210"/>
      <c r="L423" s="210"/>
      <c r="M423" s="210"/>
      <c r="N423" s="210"/>
      <c r="O423" s="214">
        <f t="shared" si="832"/>
        <v>2.82</v>
      </c>
      <c r="P423" s="215">
        <f t="shared" si="833"/>
        <v>274.58</v>
      </c>
      <c r="Q423" s="215">
        <f t="shared" si="769"/>
        <v>314.79000000000002</v>
      </c>
      <c r="R423" s="98">
        <f t="shared" si="793"/>
        <v>0</v>
      </c>
      <c r="S423" s="99">
        <f>IF($C423="","",'01. PLANILHA DE FISCALIZAÇÂO'!L423)</f>
        <v>0</v>
      </c>
      <c r="T423" s="98">
        <f t="shared" si="801"/>
        <v>0</v>
      </c>
      <c r="U423" s="99">
        <f t="shared" si="802"/>
        <v>0</v>
      </c>
      <c r="V423" s="98">
        <f t="shared" si="803"/>
        <v>0</v>
      </c>
      <c r="W423" s="99">
        <f>IF($C423="","",'01. PLANILHA DE FISCALIZAÇÂO'!R423)</f>
        <v>0</v>
      </c>
      <c r="X423" s="98">
        <f t="shared" si="794"/>
        <v>0</v>
      </c>
      <c r="Y423" s="99">
        <f t="shared" si="795"/>
        <v>0</v>
      </c>
      <c r="Z423" s="98">
        <f t="shared" si="804"/>
        <v>0</v>
      </c>
      <c r="AA423" s="99">
        <f>IF($C423="","",'01. PLANILHA DE FISCALIZAÇÂO'!X423)</f>
        <v>0</v>
      </c>
      <c r="AB423" s="98">
        <f t="shared" si="796"/>
        <v>0</v>
      </c>
      <c r="AC423" s="99">
        <f t="shared" si="791"/>
        <v>0</v>
      </c>
      <c r="AD423" s="98">
        <f t="shared" si="805"/>
        <v>0</v>
      </c>
      <c r="AE423" s="99">
        <f>IF($C423="","",'01. PLANILHA DE FISCALIZAÇÂO'!AD423)</f>
        <v>0</v>
      </c>
      <c r="AF423" s="98">
        <f t="shared" si="792"/>
        <v>0</v>
      </c>
      <c r="AG423" s="99">
        <f t="shared" si="834"/>
        <v>0</v>
      </c>
      <c r="AH423" s="98">
        <f t="shared" si="806"/>
        <v>0</v>
      </c>
      <c r="AI423" s="99">
        <f>IF($C423="","",'01. PLANILHA DE FISCALIZAÇÂO'!AJ423)</f>
        <v>0</v>
      </c>
      <c r="AJ423" s="98">
        <f t="shared" si="797"/>
        <v>0</v>
      </c>
      <c r="AK423" s="99">
        <f t="shared" si="836"/>
        <v>0</v>
      </c>
      <c r="AL423" s="98">
        <f t="shared" si="807"/>
        <v>0</v>
      </c>
      <c r="AM423" s="99">
        <f>IF($C423="","",'01. PLANILHA DE FISCALIZAÇÂO'!AP423)</f>
        <v>0</v>
      </c>
      <c r="AN423" s="98">
        <f t="shared" si="798"/>
        <v>0</v>
      </c>
      <c r="AO423" s="99">
        <f t="shared" si="835"/>
        <v>0</v>
      </c>
      <c r="AP423" s="98">
        <f t="shared" si="808"/>
        <v>0</v>
      </c>
      <c r="AQ423" s="99">
        <f>IF($C423="","",'01. PLANILHA DE FISCALIZAÇÂO'!AV423)</f>
        <v>0</v>
      </c>
      <c r="AR423" s="98">
        <f t="shared" si="799"/>
        <v>0</v>
      </c>
      <c r="AS423" s="99">
        <f t="shared" si="831"/>
        <v>0</v>
      </c>
    </row>
    <row r="424" spans="1:45" ht="30" customHeight="1">
      <c r="A424" s="169" t="s">
        <v>3927</v>
      </c>
      <c r="B424" s="182" t="s">
        <v>5104</v>
      </c>
      <c r="C424" s="173" t="s">
        <v>4630</v>
      </c>
      <c r="D424" s="172" t="s">
        <v>4631</v>
      </c>
      <c r="E424" s="174" t="s">
        <v>3947</v>
      </c>
      <c r="F424" s="175">
        <v>0.18</v>
      </c>
      <c r="G424" s="175">
        <v>873.92</v>
      </c>
      <c r="H424" s="175">
        <v>1269.23</v>
      </c>
      <c r="I424" s="176">
        <f t="shared" si="800"/>
        <v>157.30000000000001</v>
      </c>
      <c r="J424" s="210"/>
      <c r="K424" s="210"/>
      <c r="L424" s="210"/>
      <c r="M424" s="210"/>
      <c r="N424" s="210"/>
      <c r="O424" s="214">
        <f t="shared" si="832"/>
        <v>0.18</v>
      </c>
      <c r="P424" s="215">
        <f t="shared" si="833"/>
        <v>157.30000000000001</v>
      </c>
      <c r="Q424" s="215">
        <f t="shared" si="769"/>
        <v>228.46</v>
      </c>
      <c r="R424" s="98">
        <f t="shared" si="793"/>
        <v>0</v>
      </c>
      <c r="S424" s="99">
        <f>IF($C424="","",'01. PLANILHA DE FISCALIZAÇÂO'!L424)</f>
        <v>0</v>
      </c>
      <c r="T424" s="98">
        <f t="shared" si="801"/>
        <v>0</v>
      </c>
      <c r="U424" s="99">
        <f t="shared" si="802"/>
        <v>0</v>
      </c>
      <c r="V424" s="98">
        <f t="shared" si="803"/>
        <v>0</v>
      </c>
      <c r="W424" s="99">
        <f>IF($C424="","",'01. PLANILHA DE FISCALIZAÇÂO'!R424)</f>
        <v>0</v>
      </c>
      <c r="X424" s="98">
        <f t="shared" si="794"/>
        <v>0</v>
      </c>
      <c r="Y424" s="99">
        <f t="shared" si="795"/>
        <v>0</v>
      </c>
      <c r="Z424" s="98">
        <f t="shared" si="804"/>
        <v>0</v>
      </c>
      <c r="AA424" s="99">
        <f>IF($C424="","",'01. PLANILHA DE FISCALIZAÇÂO'!X424)</f>
        <v>0</v>
      </c>
      <c r="AB424" s="98">
        <f t="shared" si="796"/>
        <v>0</v>
      </c>
      <c r="AC424" s="99">
        <f t="shared" si="791"/>
        <v>0</v>
      </c>
      <c r="AD424" s="98">
        <f t="shared" si="805"/>
        <v>0</v>
      </c>
      <c r="AE424" s="99">
        <f>IF($C424="","",'01. PLANILHA DE FISCALIZAÇÂO'!AD424)</f>
        <v>0</v>
      </c>
      <c r="AF424" s="98">
        <f t="shared" si="792"/>
        <v>0</v>
      </c>
      <c r="AG424" s="99">
        <f t="shared" si="834"/>
        <v>0</v>
      </c>
      <c r="AH424" s="98">
        <f t="shared" si="806"/>
        <v>0</v>
      </c>
      <c r="AI424" s="99">
        <f>IF($C424="","",'01. PLANILHA DE FISCALIZAÇÂO'!AJ424)</f>
        <v>0</v>
      </c>
      <c r="AJ424" s="98">
        <f t="shared" si="797"/>
        <v>0</v>
      </c>
      <c r="AK424" s="99">
        <f t="shared" si="836"/>
        <v>0</v>
      </c>
      <c r="AL424" s="98">
        <f t="shared" si="807"/>
        <v>0</v>
      </c>
      <c r="AM424" s="99">
        <f>IF($C424="","",'01. PLANILHA DE FISCALIZAÇÂO'!AP424)</f>
        <v>0</v>
      </c>
      <c r="AN424" s="98">
        <f t="shared" si="798"/>
        <v>0</v>
      </c>
      <c r="AO424" s="99">
        <f t="shared" si="835"/>
        <v>0</v>
      </c>
      <c r="AP424" s="98">
        <f t="shared" si="808"/>
        <v>0</v>
      </c>
      <c r="AQ424" s="99">
        <f>IF($C424="","",'01. PLANILHA DE FISCALIZAÇÂO'!AV424)</f>
        <v>0</v>
      </c>
      <c r="AR424" s="98">
        <f t="shared" si="799"/>
        <v>0</v>
      </c>
      <c r="AS424" s="99">
        <f t="shared" si="831"/>
        <v>0</v>
      </c>
    </row>
    <row r="425" spans="1:45" ht="30" customHeight="1">
      <c r="A425" s="169" t="s">
        <v>3927</v>
      </c>
      <c r="B425" s="182" t="s">
        <v>5105</v>
      </c>
      <c r="C425" s="173" t="s">
        <v>4594</v>
      </c>
      <c r="D425" s="172" t="s">
        <v>4595</v>
      </c>
      <c r="E425" s="174" t="s">
        <v>3947</v>
      </c>
      <c r="F425" s="175">
        <v>0.18</v>
      </c>
      <c r="G425" s="175">
        <v>333.95</v>
      </c>
      <c r="H425" s="175">
        <v>379.24</v>
      </c>
      <c r="I425" s="176">
        <f t="shared" ref="I425" si="837">TRUNC(F425*G425,2)</f>
        <v>60.11</v>
      </c>
      <c r="J425" s="210"/>
      <c r="K425" s="210"/>
      <c r="L425" s="210"/>
      <c r="M425" s="210"/>
      <c r="N425" s="210"/>
      <c r="O425" s="214">
        <f t="shared" si="832"/>
        <v>0.18</v>
      </c>
      <c r="P425" s="215">
        <f t="shared" si="833"/>
        <v>60.11</v>
      </c>
      <c r="Q425" s="215">
        <f t="shared" si="769"/>
        <v>68.260000000000005</v>
      </c>
      <c r="R425" s="98">
        <f t="shared" ref="R425" si="838">IF($C425="","",$I425*S425)</f>
        <v>0</v>
      </c>
      <c r="S425" s="99">
        <f>IF($C425="","",'01. PLANILHA DE FISCALIZAÇÂO'!L425)</f>
        <v>0</v>
      </c>
      <c r="T425" s="98">
        <f t="shared" ref="T425" si="839">IF($C425="","",SUM(R425))</f>
        <v>0</v>
      </c>
      <c r="U425" s="99">
        <f t="shared" ref="U425" si="840">IF($D425="","",T425/$I425)</f>
        <v>0</v>
      </c>
      <c r="V425" s="98">
        <f t="shared" ref="V425" si="841">IF($C425="","",$I425*W425)</f>
        <v>0</v>
      </c>
      <c r="W425" s="99">
        <f>IF($C425="","",'01. PLANILHA DE FISCALIZAÇÂO'!R425)</f>
        <v>0</v>
      </c>
      <c r="X425" s="98">
        <f t="shared" ref="X425" si="842">IF($C425="","",SUM(V425+T425))</f>
        <v>0</v>
      </c>
      <c r="Y425" s="99">
        <f t="shared" ref="Y425" si="843">IF($D425="","",X425/$I425)</f>
        <v>0</v>
      </c>
      <c r="Z425" s="98">
        <f t="shared" ref="Z425" si="844">IF($C425="","",$I425*AA425)</f>
        <v>0</v>
      </c>
      <c r="AA425" s="99">
        <f>IF($C425="","",'01. PLANILHA DE FISCALIZAÇÂO'!X425)</f>
        <v>0</v>
      </c>
      <c r="AB425" s="98">
        <f t="shared" ref="AB425" si="845">IF($C425="","",SUM(Z425+X425))</f>
        <v>0</v>
      </c>
      <c r="AC425" s="99">
        <f t="shared" ref="AC425" si="846">IF($D425="","",AB425/$I425)</f>
        <v>0</v>
      </c>
      <c r="AD425" s="98">
        <f t="shared" ref="AD425" si="847">IF($C425="","",$I425*AE425)</f>
        <v>0</v>
      </c>
      <c r="AE425" s="99">
        <f>IF($C425="","",'01. PLANILHA DE FISCALIZAÇÂO'!AD425)</f>
        <v>0</v>
      </c>
      <c r="AF425" s="98">
        <f t="shared" ref="AF425" si="848">IF($C425="","",SUM(AD425+AB425))</f>
        <v>0</v>
      </c>
      <c r="AG425" s="99">
        <f t="shared" ref="AG425" si="849">IF($D425="","",AF425/$I425)</f>
        <v>0</v>
      </c>
      <c r="AH425" s="98">
        <f t="shared" ref="AH425" si="850">IF($C425="","",$I425*AI425)</f>
        <v>0</v>
      </c>
      <c r="AI425" s="99">
        <f>IF($C425="","",'01. PLANILHA DE FISCALIZAÇÂO'!AJ425)</f>
        <v>0</v>
      </c>
      <c r="AJ425" s="98">
        <f t="shared" ref="AJ425" si="851">IF($C425="","",SUM(AH425+AF425))</f>
        <v>0</v>
      </c>
      <c r="AK425" s="99">
        <f t="shared" ref="AK425" si="852">IF($D425="","",AJ425/$I425)</f>
        <v>0</v>
      </c>
      <c r="AL425" s="98">
        <f t="shared" ref="AL425" si="853">IF($C425="","",$I425*AM425)</f>
        <v>0</v>
      </c>
      <c r="AM425" s="99">
        <f>IF($C425="","",'01. PLANILHA DE FISCALIZAÇÂO'!AP425)</f>
        <v>0</v>
      </c>
      <c r="AN425" s="98">
        <f t="shared" ref="AN425" si="854">IF($C425="","",SUM(AL425+AJ425))</f>
        <v>0</v>
      </c>
      <c r="AO425" s="99">
        <f t="shared" ref="AO425" si="855">IF($D425="","",AN425/$I425)</f>
        <v>0</v>
      </c>
      <c r="AP425" s="98">
        <f t="shared" ref="AP425" si="856">IF($C425="","",$I425*AQ425)</f>
        <v>0</v>
      </c>
      <c r="AQ425" s="99">
        <f>IF($C425="","",'01. PLANILHA DE FISCALIZAÇÂO'!AV425)</f>
        <v>0</v>
      </c>
      <c r="AR425" s="98">
        <f t="shared" ref="AR425" si="857">IF($C425="","",SUM(AP425+AN425))</f>
        <v>0</v>
      </c>
      <c r="AS425" s="99">
        <f t="shared" ref="AS425" si="858">IF($C425="","",SUM(AQ425+AO425))</f>
        <v>0</v>
      </c>
    </row>
    <row r="426" spans="1:45" ht="30" customHeight="1">
      <c r="A426" s="169" t="s">
        <v>3927</v>
      </c>
      <c r="B426" s="182" t="s">
        <v>5106</v>
      </c>
      <c r="C426" s="173" t="s">
        <v>3995</v>
      </c>
      <c r="D426" s="172" t="s">
        <v>3996</v>
      </c>
      <c r="E426" s="174" t="s">
        <v>3947</v>
      </c>
      <c r="F426" s="175">
        <v>2.64</v>
      </c>
      <c r="G426" s="175">
        <v>30.9</v>
      </c>
      <c r="H426" s="175">
        <v>35.65</v>
      </c>
      <c r="I426" s="176">
        <f t="shared" si="800"/>
        <v>81.569999999999993</v>
      </c>
      <c r="J426" s="210"/>
      <c r="K426" s="210"/>
      <c r="L426" s="210"/>
      <c r="M426" s="210"/>
      <c r="N426" s="210"/>
      <c r="O426" s="214">
        <f t="shared" si="832"/>
        <v>2.64</v>
      </c>
      <c r="P426" s="215">
        <f t="shared" si="833"/>
        <v>81.569999999999993</v>
      </c>
      <c r="Q426" s="215">
        <f t="shared" si="769"/>
        <v>94.11</v>
      </c>
      <c r="R426" s="98">
        <f t="shared" si="793"/>
        <v>0</v>
      </c>
      <c r="S426" s="99">
        <f>IF($C426="","",'01. PLANILHA DE FISCALIZAÇÂO'!L426)</f>
        <v>0</v>
      </c>
      <c r="T426" s="98">
        <f t="shared" si="801"/>
        <v>0</v>
      </c>
      <c r="U426" s="99">
        <f t="shared" si="802"/>
        <v>0</v>
      </c>
      <c r="V426" s="98">
        <f t="shared" si="803"/>
        <v>0</v>
      </c>
      <c r="W426" s="99">
        <f>IF($C426="","",'01. PLANILHA DE FISCALIZAÇÂO'!R426)</f>
        <v>0</v>
      </c>
      <c r="X426" s="98">
        <f t="shared" si="794"/>
        <v>0</v>
      </c>
      <c r="Y426" s="99">
        <f t="shared" si="795"/>
        <v>0</v>
      </c>
      <c r="Z426" s="98">
        <f t="shared" si="804"/>
        <v>0</v>
      </c>
      <c r="AA426" s="99">
        <f>IF($C426="","",'01. PLANILHA DE FISCALIZAÇÂO'!X426)</f>
        <v>0</v>
      </c>
      <c r="AB426" s="98">
        <f t="shared" si="796"/>
        <v>0</v>
      </c>
      <c r="AC426" s="99">
        <f t="shared" si="791"/>
        <v>0</v>
      </c>
      <c r="AD426" s="98">
        <f t="shared" si="805"/>
        <v>0</v>
      </c>
      <c r="AE426" s="99">
        <f>IF($C426="","",'01. PLANILHA DE FISCALIZAÇÂO'!AD426)</f>
        <v>0</v>
      </c>
      <c r="AF426" s="98">
        <f t="shared" si="792"/>
        <v>0</v>
      </c>
      <c r="AG426" s="99">
        <f t="shared" si="834"/>
        <v>0</v>
      </c>
      <c r="AH426" s="98">
        <f t="shared" si="806"/>
        <v>0</v>
      </c>
      <c r="AI426" s="99">
        <f>IF($C426="","",'01. PLANILHA DE FISCALIZAÇÂO'!AJ426)</f>
        <v>0</v>
      </c>
      <c r="AJ426" s="98">
        <f t="shared" si="797"/>
        <v>0</v>
      </c>
      <c r="AK426" s="99">
        <f t="shared" si="836"/>
        <v>0</v>
      </c>
      <c r="AL426" s="98">
        <f t="shared" si="807"/>
        <v>0</v>
      </c>
      <c r="AM426" s="99">
        <f>IF($C426="","",'01. PLANILHA DE FISCALIZAÇÂO'!AP426)</f>
        <v>0</v>
      </c>
      <c r="AN426" s="98">
        <f t="shared" si="798"/>
        <v>0</v>
      </c>
      <c r="AO426" s="99">
        <f t="shared" si="835"/>
        <v>0</v>
      </c>
      <c r="AP426" s="98">
        <f t="shared" si="808"/>
        <v>0</v>
      </c>
      <c r="AQ426" s="99">
        <f>IF($C426="","",'01. PLANILHA DE FISCALIZAÇÂO'!AV426)</f>
        <v>0</v>
      </c>
      <c r="AR426" s="98">
        <f t="shared" si="799"/>
        <v>0</v>
      </c>
      <c r="AS426" s="99">
        <f t="shared" si="831"/>
        <v>0</v>
      </c>
    </row>
    <row r="427" spans="1:45" ht="30" customHeight="1">
      <c r="B427" s="181" t="s">
        <v>5107</v>
      </c>
      <c r="C427" s="178" t="s">
        <v>5108</v>
      </c>
      <c r="D427" s="179"/>
      <c r="E427" s="179"/>
      <c r="F427" s="179"/>
      <c r="G427" s="179"/>
      <c r="H427" s="179"/>
      <c r="I427" s="177">
        <f>SUM(I428:I431)</f>
        <v>159770.06</v>
      </c>
      <c r="J427" s="211"/>
      <c r="K427" s="211"/>
      <c r="L427" s="211"/>
      <c r="M427" s="211"/>
      <c r="N427" s="211"/>
      <c r="O427" s="211"/>
      <c r="P427" s="211"/>
      <c r="Q427" s="212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  <c r="AJ427" s="99"/>
      <c r="AK427" s="99"/>
      <c r="AL427" s="99"/>
      <c r="AM427" s="99"/>
      <c r="AN427" s="99"/>
      <c r="AO427" s="99"/>
      <c r="AP427" s="99"/>
      <c r="AQ427" s="99"/>
      <c r="AR427" s="99"/>
      <c r="AS427" s="99"/>
    </row>
    <row r="428" spans="1:45" ht="30" customHeight="1">
      <c r="A428" s="169">
        <v>19</v>
      </c>
      <c r="B428" s="182" t="s">
        <v>5109</v>
      </c>
      <c r="C428" s="173" t="s">
        <v>4632</v>
      </c>
      <c r="D428" s="172" t="s">
        <v>4633</v>
      </c>
      <c r="E428" s="174" t="s">
        <v>3988</v>
      </c>
      <c r="F428" s="175">
        <v>11</v>
      </c>
      <c r="G428" s="175">
        <v>37.770000000000003</v>
      </c>
      <c r="H428" s="175">
        <v>53.14</v>
      </c>
      <c r="I428" s="176">
        <f t="shared" si="800"/>
        <v>415.47</v>
      </c>
      <c r="J428" s="210"/>
      <c r="K428" s="210"/>
      <c r="L428" s="210"/>
      <c r="M428" s="210"/>
      <c r="N428" s="210"/>
      <c r="O428" s="214">
        <f t="shared" ref="O428:O431" si="859">IF($E428="","",SUM(F428,J428,L428))</f>
        <v>11</v>
      </c>
      <c r="P428" s="215">
        <f t="shared" ref="P428:P431" si="860">IF($E428="","",TRUNC($G428*O428,2))</f>
        <v>415.47</v>
      </c>
      <c r="Q428" s="215">
        <f t="shared" si="769"/>
        <v>584.54</v>
      </c>
      <c r="R428" s="98">
        <f t="shared" si="793"/>
        <v>0</v>
      </c>
      <c r="S428" s="99">
        <f>IF($C428="","",'01. PLANILHA DE FISCALIZAÇÂO'!L428)</f>
        <v>0</v>
      </c>
      <c r="T428" s="98">
        <f t="shared" si="801"/>
        <v>0</v>
      </c>
      <c r="U428" s="99">
        <f t="shared" si="802"/>
        <v>0</v>
      </c>
      <c r="V428" s="98">
        <f t="shared" si="803"/>
        <v>0</v>
      </c>
      <c r="W428" s="99">
        <f>IF($C428="","",'01. PLANILHA DE FISCALIZAÇÂO'!R428)</f>
        <v>0</v>
      </c>
      <c r="X428" s="98">
        <f t="shared" si="794"/>
        <v>0</v>
      </c>
      <c r="Y428" s="99">
        <f t="shared" si="795"/>
        <v>0</v>
      </c>
      <c r="Z428" s="98">
        <f t="shared" si="804"/>
        <v>0</v>
      </c>
      <c r="AA428" s="99">
        <f>IF($C428="","",'01. PLANILHA DE FISCALIZAÇÂO'!X428)</f>
        <v>0</v>
      </c>
      <c r="AB428" s="98">
        <f t="shared" si="796"/>
        <v>0</v>
      </c>
      <c r="AC428" s="99">
        <f t="shared" si="791"/>
        <v>0</v>
      </c>
      <c r="AD428" s="98">
        <f t="shared" si="805"/>
        <v>0</v>
      </c>
      <c r="AE428" s="99">
        <f>IF($C428="","",'01. PLANILHA DE FISCALIZAÇÂO'!AD428)</f>
        <v>0</v>
      </c>
      <c r="AF428" s="98">
        <f t="shared" si="792"/>
        <v>0</v>
      </c>
      <c r="AG428" s="99">
        <f t="shared" si="834"/>
        <v>0</v>
      </c>
      <c r="AH428" s="98">
        <f t="shared" si="806"/>
        <v>0</v>
      </c>
      <c r="AI428" s="99">
        <f>IF($C428="","",'01. PLANILHA DE FISCALIZAÇÂO'!AJ428)</f>
        <v>0</v>
      </c>
      <c r="AJ428" s="98">
        <f t="shared" si="797"/>
        <v>0</v>
      </c>
      <c r="AK428" s="99">
        <f t="shared" si="836"/>
        <v>0</v>
      </c>
      <c r="AL428" s="98">
        <f t="shared" si="807"/>
        <v>0</v>
      </c>
      <c r="AM428" s="99">
        <f>IF($C428="","",'01. PLANILHA DE FISCALIZAÇÂO'!AP428)</f>
        <v>0</v>
      </c>
      <c r="AN428" s="98">
        <f t="shared" si="798"/>
        <v>0</v>
      </c>
      <c r="AO428" s="99">
        <f t="shared" si="835"/>
        <v>0</v>
      </c>
      <c r="AP428" s="98">
        <f t="shared" si="808"/>
        <v>0</v>
      </c>
      <c r="AQ428" s="99">
        <f>IF($C428="","",'01. PLANILHA DE FISCALIZAÇÂO'!AV428)</f>
        <v>0</v>
      </c>
      <c r="AR428" s="98">
        <f t="shared" si="799"/>
        <v>0</v>
      </c>
      <c r="AS428" s="99">
        <f t="shared" si="831"/>
        <v>0</v>
      </c>
    </row>
    <row r="429" spans="1:45" ht="30" customHeight="1">
      <c r="A429" s="169">
        <v>19</v>
      </c>
      <c r="B429" s="182" t="s">
        <v>5110</v>
      </c>
      <c r="C429" s="173" t="s">
        <v>4634</v>
      </c>
      <c r="D429" s="172" t="s">
        <v>4635</v>
      </c>
      <c r="E429" s="174" t="s">
        <v>3988</v>
      </c>
      <c r="F429" s="175">
        <v>1</v>
      </c>
      <c r="G429" s="175">
        <v>651.57000000000005</v>
      </c>
      <c r="H429" s="175">
        <v>963.37</v>
      </c>
      <c r="I429" s="176">
        <f t="shared" si="800"/>
        <v>651.57000000000005</v>
      </c>
      <c r="J429" s="210"/>
      <c r="K429" s="210"/>
      <c r="L429" s="210"/>
      <c r="M429" s="210"/>
      <c r="N429" s="210"/>
      <c r="O429" s="214">
        <f t="shared" si="859"/>
        <v>1</v>
      </c>
      <c r="P429" s="215">
        <f t="shared" si="860"/>
        <v>651.57000000000005</v>
      </c>
      <c r="Q429" s="215">
        <f t="shared" si="769"/>
        <v>963.37</v>
      </c>
      <c r="R429" s="98">
        <f t="shared" si="793"/>
        <v>0</v>
      </c>
      <c r="S429" s="99">
        <f>IF($C429="","",'01. PLANILHA DE FISCALIZAÇÂO'!L429)</f>
        <v>0</v>
      </c>
      <c r="T429" s="98">
        <f t="shared" si="801"/>
        <v>0</v>
      </c>
      <c r="U429" s="99">
        <f t="shared" si="802"/>
        <v>0</v>
      </c>
      <c r="V429" s="98">
        <f t="shared" si="803"/>
        <v>0</v>
      </c>
      <c r="W429" s="99">
        <f>IF($C429="","",'01. PLANILHA DE FISCALIZAÇÂO'!R429)</f>
        <v>0</v>
      </c>
      <c r="X429" s="98">
        <f t="shared" si="794"/>
        <v>0</v>
      </c>
      <c r="Y429" s="99">
        <f t="shared" si="795"/>
        <v>0</v>
      </c>
      <c r="Z429" s="98">
        <f t="shared" si="804"/>
        <v>0</v>
      </c>
      <c r="AA429" s="99">
        <f>IF($C429="","",'01. PLANILHA DE FISCALIZAÇÂO'!X429)</f>
        <v>0</v>
      </c>
      <c r="AB429" s="98">
        <f t="shared" si="796"/>
        <v>0</v>
      </c>
      <c r="AC429" s="99">
        <f t="shared" si="791"/>
        <v>0</v>
      </c>
      <c r="AD429" s="98">
        <f t="shared" si="805"/>
        <v>0</v>
      </c>
      <c r="AE429" s="99">
        <f>IF($C429="","",'01. PLANILHA DE FISCALIZAÇÂO'!AD429)</f>
        <v>0</v>
      </c>
      <c r="AF429" s="98">
        <f t="shared" si="792"/>
        <v>0</v>
      </c>
      <c r="AG429" s="99">
        <f t="shared" si="834"/>
        <v>0</v>
      </c>
      <c r="AH429" s="98">
        <f t="shared" si="806"/>
        <v>0</v>
      </c>
      <c r="AI429" s="99">
        <f>IF($C429="","",'01. PLANILHA DE FISCALIZAÇÂO'!AJ429)</f>
        <v>0</v>
      </c>
      <c r="AJ429" s="98">
        <f t="shared" si="797"/>
        <v>0</v>
      </c>
      <c r="AK429" s="99">
        <f t="shared" si="836"/>
        <v>0</v>
      </c>
      <c r="AL429" s="98">
        <f t="shared" si="807"/>
        <v>0</v>
      </c>
      <c r="AM429" s="99">
        <f>IF($C429="","",'01. PLANILHA DE FISCALIZAÇÂO'!AP429)</f>
        <v>0</v>
      </c>
      <c r="AN429" s="98">
        <f t="shared" si="798"/>
        <v>0</v>
      </c>
      <c r="AO429" s="99">
        <f t="shared" si="835"/>
        <v>0</v>
      </c>
      <c r="AP429" s="98">
        <f t="shared" si="808"/>
        <v>0</v>
      </c>
      <c r="AQ429" s="99">
        <f>IF($C429="","",'01. PLANILHA DE FISCALIZAÇÂO'!AV429)</f>
        <v>0</v>
      </c>
      <c r="AR429" s="98">
        <f t="shared" si="799"/>
        <v>0</v>
      </c>
      <c r="AS429" s="99">
        <f t="shared" si="831"/>
        <v>0</v>
      </c>
    </row>
    <row r="430" spans="1:45" ht="30" customHeight="1">
      <c r="A430">
        <v>19</v>
      </c>
      <c r="B430" s="182" t="s">
        <v>5111</v>
      </c>
      <c r="C430" s="173" t="s">
        <v>4636</v>
      </c>
      <c r="D430" s="172" t="s">
        <v>4637</v>
      </c>
      <c r="E430" s="174" t="s">
        <v>3988</v>
      </c>
      <c r="F430" s="175">
        <v>1</v>
      </c>
      <c r="G430" s="175">
        <v>14148.93</v>
      </c>
      <c r="H430" s="175">
        <v>21189.599999999999</v>
      </c>
      <c r="I430" s="176">
        <f t="shared" si="800"/>
        <v>14148.93</v>
      </c>
      <c r="J430" s="210"/>
      <c r="K430" s="210"/>
      <c r="L430" s="210"/>
      <c r="M430" s="210"/>
      <c r="N430" s="210"/>
      <c r="O430" s="214">
        <f t="shared" si="859"/>
        <v>1</v>
      </c>
      <c r="P430" s="215">
        <f t="shared" si="860"/>
        <v>14148.93</v>
      </c>
      <c r="Q430" s="215">
        <f t="shared" si="769"/>
        <v>21189.599999999999</v>
      </c>
      <c r="R430" s="98">
        <f t="shared" si="793"/>
        <v>0</v>
      </c>
      <c r="S430" s="99">
        <f>IF($C430="","",'01. PLANILHA DE FISCALIZAÇÂO'!L430)</f>
        <v>0</v>
      </c>
      <c r="T430" s="98">
        <f t="shared" si="801"/>
        <v>0</v>
      </c>
      <c r="U430" s="99">
        <f t="shared" si="802"/>
        <v>0</v>
      </c>
      <c r="V430" s="98">
        <f t="shared" si="803"/>
        <v>0</v>
      </c>
      <c r="W430" s="99">
        <f>IF($C430="","",'01. PLANILHA DE FISCALIZAÇÂO'!R430)</f>
        <v>0</v>
      </c>
      <c r="X430" s="98">
        <f t="shared" si="794"/>
        <v>0</v>
      </c>
      <c r="Y430" s="99">
        <f t="shared" si="795"/>
        <v>0</v>
      </c>
      <c r="Z430" s="98">
        <f t="shared" si="804"/>
        <v>0</v>
      </c>
      <c r="AA430" s="99">
        <f>IF($C430="","",'01. PLANILHA DE FISCALIZAÇÂO'!X430)</f>
        <v>0</v>
      </c>
      <c r="AB430" s="98">
        <f t="shared" si="796"/>
        <v>0</v>
      </c>
      <c r="AC430" s="99">
        <f t="shared" si="791"/>
        <v>0</v>
      </c>
      <c r="AD430" s="98">
        <f t="shared" si="805"/>
        <v>0</v>
      </c>
      <c r="AE430" s="99">
        <f>IF($C430="","",'01. PLANILHA DE FISCALIZAÇÂO'!AD430)</f>
        <v>0</v>
      </c>
      <c r="AF430" s="98">
        <f t="shared" si="792"/>
        <v>0</v>
      </c>
      <c r="AG430" s="99">
        <f t="shared" si="834"/>
        <v>0</v>
      </c>
      <c r="AH430" s="98">
        <f t="shared" si="806"/>
        <v>0</v>
      </c>
      <c r="AI430" s="99">
        <f>IF($C430="","",'01. PLANILHA DE FISCALIZAÇÂO'!AJ430)</f>
        <v>0</v>
      </c>
      <c r="AJ430" s="98">
        <f t="shared" si="797"/>
        <v>0</v>
      </c>
      <c r="AK430" s="99">
        <f t="shared" si="836"/>
        <v>0</v>
      </c>
      <c r="AL430" s="98">
        <f t="shared" si="807"/>
        <v>0</v>
      </c>
      <c r="AM430" s="99">
        <f>IF($C430="","",'01. PLANILHA DE FISCALIZAÇÂO'!AP430)</f>
        <v>0</v>
      </c>
      <c r="AN430" s="98">
        <f t="shared" si="798"/>
        <v>0</v>
      </c>
      <c r="AO430" s="99">
        <f t="shared" si="835"/>
        <v>0</v>
      </c>
      <c r="AP430" s="98">
        <f t="shared" si="808"/>
        <v>0</v>
      </c>
      <c r="AQ430" s="99">
        <f>IF($C430="","",'01. PLANILHA DE FISCALIZAÇÂO'!AV430)</f>
        <v>0</v>
      </c>
      <c r="AR430" s="98">
        <f t="shared" si="799"/>
        <v>0</v>
      </c>
      <c r="AS430" s="99">
        <f t="shared" si="831"/>
        <v>0</v>
      </c>
    </row>
    <row r="431" spans="1:45" ht="30" customHeight="1">
      <c r="A431" s="169">
        <v>19</v>
      </c>
      <c r="B431" s="182" t="s">
        <v>5112</v>
      </c>
      <c r="C431" s="173" t="s">
        <v>4638</v>
      </c>
      <c r="D431" s="172" t="s">
        <v>4639</v>
      </c>
      <c r="E431" s="174" t="s">
        <v>3988</v>
      </c>
      <c r="F431" s="175">
        <v>1</v>
      </c>
      <c r="G431" s="175">
        <v>144554.09</v>
      </c>
      <c r="H431" s="175">
        <v>215427.6</v>
      </c>
      <c r="I431" s="176">
        <f t="shared" si="800"/>
        <v>144554.09</v>
      </c>
      <c r="J431" s="210"/>
      <c r="K431" s="210"/>
      <c r="L431" s="210"/>
      <c r="M431" s="210"/>
      <c r="N431" s="210"/>
      <c r="O431" s="214">
        <f t="shared" si="859"/>
        <v>1</v>
      </c>
      <c r="P431" s="215">
        <f t="shared" si="860"/>
        <v>144554.09</v>
      </c>
      <c r="Q431" s="215">
        <f t="shared" si="769"/>
        <v>215427.6</v>
      </c>
      <c r="R431" s="98">
        <f t="shared" si="793"/>
        <v>0</v>
      </c>
      <c r="S431" s="99">
        <f>IF($C431="","",'01. PLANILHA DE FISCALIZAÇÂO'!L431)</f>
        <v>0</v>
      </c>
      <c r="T431" s="98">
        <f t="shared" si="801"/>
        <v>0</v>
      </c>
      <c r="U431" s="99">
        <f t="shared" si="802"/>
        <v>0</v>
      </c>
      <c r="V431" s="98">
        <f t="shared" si="803"/>
        <v>0</v>
      </c>
      <c r="W431" s="99">
        <f>IF($C431="","",'01. PLANILHA DE FISCALIZAÇÂO'!R431)</f>
        <v>0</v>
      </c>
      <c r="X431" s="98">
        <f t="shared" si="794"/>
        <v>0</v>
      </c>
      <c r="Y431" s="99">
        <f t="shared" si="795"/>
        <v>0</v>
      </c>
      <c r="Z431" s="98">
        <f t="shared" si="804"/>
        <v>0</v>
      </c>
      <c r="AA431" s="99">
        <f>IF($C431="","",'01. PLANILHA DE FISCALIZAÇÂO'!X431)</f>
        <v>0</v>
      </c>
      <c r="AB431" s="98">
        <f t="shared" si="796"/>
        <v>0</v>
      </c>
      <c r="AC431" s="99">
        <f t="shared" si="791"/>
        <v>0</v>
      </c>
      <c r="AD431" s="98">
        <f t="shared" si="805"/>
        <v>0</v>
      </c>
      <c r="AE431" s="99">
        <f>IF($C431="","",'01. PLANILHA DE FISCALIZAÇÂO'!AD431)</f>
        <v>0</v>
      </c>
      <c r="AF431" s="98">
        <f t="shared" si="792"/>
        <v>0</v>
      </c>
      <c r="AG431" s="99">
        <f t="shared" si="834"/>
        <v>0</v>
      </c>
      <c r="AH431" s="98">
        <f t="shared" si="806"/>
        <v>0</v>
      </c>
      <c r="AI431" s="99">
        <f>IF($C431="","",'01. PLANILHA DE FISCALIZAÇÂO'!AJ431)</f>
        <v>0</v>
      </c>
      <c r="AJ431" s="98">
        <f t="shared" si="797"/>
        <v>0</v>
      </c>
      <c r="AK431" s="99">
        <f t="shared" si="836"/>
        <v>0</v>
      </c>
      <c r="AL431" s="98">
        <f t="shared" si="807"/>
        <v>0</v>
      </c>
      <c r="AM431" s="99">
        <f>IF($C431="","",'01. PLANILHA DE FISCALIZAÇÂO'!AP431)</f>
        <v>0</v>
      </c>
      <c r="AN431" s="98">
        <f t="shared" si="798"/>
        <v>0</v>
      </c>
      <c r="AO431" s="99">
        <f t="shared" si="835"/>
        <v>0</v>
      </c>
      <c r="AP431" s="98">
        <f t="shared" si="808"/>
        <v>0</v>
      </c>
      <c r="AQ431" s="99">
        <f>IF($C431="","",'01. PLANILHA DE FISCALIZAÇÂO'!AV431)</f>
        <v>0</v>
      </c>
      <c r="AR431" s="98">
        <f t="shared" si="799"/>
        <v>0</v>
      </c>
      <c r="AS431" s="99">
        <f t="shared" si="831"/>
        <v>0</v>
      </c>
    </row>
    <row r="432" spans="1:45" ht="30" customHeight="1">
      <c r="A432" s="169">
        <v>19</v>
      </c>
      <c r="B432" s="182" t="s">
        <v>5112</v>
      </c>
      <c r="C432" s="174">
        <v>98504</v>
      </c>
      <c r="D432" s="172" t="s">
        <v>5206</v>
      </c>
      <c r="E432" s="174" t="s">
        <v>3943</v>
      </c>
      <c r="F432" s="175"/>
      <c r="G432" s="237">
        <f>((19.87+(19.87*$I$451))*$I$450)*$I$461</f>
        <v>16.889189694629948</v>
      </c>
      <c r="H432" s="237">
        <f>TRUNC(((19.87+(19.87*$I$451))*$I$461),2)</f>
        <v>22.51</v>
      </c>
      <c r="I432" s="176">
        <f t="shared" ref="I432" si="861">TRUNC(F432*G432,2)</f>
        <v>0</v>
      </c>
      <c r="J432" s="386">
        <f>IF($E432="","",IF('01. PLANILHA DE FISCALIZAÇÂO'!F432=0,"",'01. PLANILHA DE FISCALIZAÇÂO'!F432))</f>
        <v>157</v>
      </c>
      <c r="K432" s="387">
        <f t="shared" ref="K432" si="862">IF($E432="","",IF(J432="","",TRUNC($G432*J432,2)))</f>
        <v>2651.6</v>
      </c>
      <c r="L432" s="210"/>
      <c r="M432" s="210"/>
      <c r="N432" s="238" t="s">
        <v>5205</v>
      </c>
      <c r="O432" s="214">
        <f t="shared" ref="O432" si="863">IF($E432="","",SUM(F432,J432,L432))</f>
        <v>157</v>
      </c>
      <c r="P432" s="215">
        <f t="shared" ref="P432" si="864">IF($E432="","",TRUNC($G432*O432,2))</f>
        <v>2651.6</v>
      </c>
      <c r="Q432" s="215">
        <f t="shared" ref="Q432" si="865">IF($E432="","",TRUNC($H432*O432,2))</f>
        <v>3534.07</v>
      </c>
      <c r="R432" s="98" t="e">
        <f t="shared" ref="R432" si="866">IF($C432="","",$I432*S432)</f>
        <v>#DIV/0!</v>
      </c>
      <c r="S432" s="99" t="e">
        <f>IF($C432="","",'01. PLANILHA DE FISCALIZAÇÂO'!L432)</f>
        <v>#DIV/0!</v>
      </c>
      <c r="T432" s="98" t="e">
        <f t="shared" ref="T432" si="867">IF($C432="","",SUM(R432))</f>
        <v>#DIV/0!</v>
      </c>
      <c r="U432" s="99" t="e">
        <f t="shared" ref="U432" si="868">IF($D432="","",T432/$I432)</f>
        <v>#DIV/0!</v>
      </c>
      <c r="V432" s="98" t="e">
        <f t="shared" ref="V432" si="869">IF($C432="","",$I432*W432)</f>
        <v>#DIV/0!</v>
      </c>
      <c r="W432" s="99" t="e">
        <f>IF($C432="","",'01. PLANILHA DE FISCALIZAÇÂO'!R432)</f>
        <v>#DIV/0!</v>
      </c>
      <c r="X432" s="98" t="e">
        <f t="shared" ref="X432" si="870">IF($C432="","",SUM(V432+T432))</f>
        <v>#DIV/0!</v>
      </c>
      <c r="Y432" s="99" t="e">
        <f t="shared" ref="Y432" si="871">IF($D432="","",X432/$I432)</f>
        <v>#DIV/0!</v>
      </c>
      <c r="Z432" s="98" t="e">
        <f t="shared" ref="Z432" si="872">IF($C432="","",$I432*AA432)</f>
        <v>#DIV/0!</v>
      </c>
      <c r="AA432" s="99" t="e">
        <f>IF($C432="","",'01. PLANILHA DE FISCALIZAÇÂO'!X432)</f>
        <v>#DIV/0!</v>
      </c>
      <c r="AB432" s="98" t="e">
        <f t="shared" ref="AB432" si="873">IF($C432="","",SUM(Z432+X432))</f>
        <v>#DIV/0!</v>
      </c>
      <c r="AC432" s="99" t="e">
        <f t="shared" ref="AC432" si="874">IF($D432="","",AB432/$I432)</f>
        <v>#DIV/0!</v>
      </c>
      <c r="AD432" s="98" t="e">
        <f t="shared" ref="AD432" si="875">IF($C432="","",$I432*AE432)</f>
        <v>#DIV/0!</v>
      </c>
      <c r="AE432" s="99" t="e">
        <f>IF($C432="","",'01. PLANILHA DE FISCALIZAÇÂO'!AD432)</f>
        <v>#DIV/0!</v>
      </c>
      <c r="AF432" s="98" t="e">
        <f t="shared" ref="AF432" si="876">IF($C432="","",SUM(AD432+AB432))</f>
        <v>#DIV/0!</v>
      </c>
      <c r="AG432" s="99" t="e">
        <f t="shared" ref="AG432" si="877">IF($D432="","",AF432/$I432)</f>
        <v>#DIV/0!</v>
      </c>
      <c r="AH432" s="98" t="e">
        <f t="shared" ref="AH432" si="878">IF($C432="","",$I432*AI432)</f>
        <v>#DIV/0!</v>
      </c>
      <c r="AI432" s="99" t="e">
        <f>IF($C432="","",'01. PLANILHA DE FISCALIZAÇÂO'!AJ432)</f>
        <v>#DIV/0!</v>
      </c>
      <c r="AJ432" s="98" t="e">
        <f t="shared" ref="AJ432" si="879">IF($C432="","",SUM(AH432+AF432))</f>
        <v>#DIV/0!</v>
      </c>
      <c r="AK432" s="99" t="e">
        <f t="shared" ref="AK432" si="880">IF($D432="","",AJ432/$I432)</f>
        <v>#DIV/0!</v>
      </c>
      <c r="AL432" s="98" t="e">
        <f t="shared" ref="AL432" si="881">IF($C432="","",$I432*AM432)</f>
        <v>#DIV/0!</v>
      </c>
      <c r="AM432" s="99" t="e">
        <f>IF($C432="","",'01. PLANILHA DE FISCALIZAÇÂO'!AP432)</f>
        <v>#DIV/0!</v>
      </c>
      <c r="AN432" s="98" t="e">
        <f t="shared" ref="AN432" si="882">IF($C432="","",SUM(AL432+AJ432))</f>
        <v>#DIV/0!</v>
      </c>
      <c r="AO432" s="99" t="e">
        <f t="shared" ref="AO432" si="883">IF($D432="","",AN432/$I432)</f>
        <v>#DIV/0!</v>
      </c>
      <c r="AP432" s="98" t="e">
        <f t="shared" ref="AP432" si="884">IF($C432="","",$I432*AQ432)</f>
        <v>#DIV/0!</v>
      </c>
      <c r="AQ432" s="99" t="e">
        <f>IF($C432="","",'01. PLANILHA DE FISCALIZAÇÂO'!AV432)</f>
        <v>#DIV/0!</v>
      </c>
      <c r="AR432" s="98" t="e">
        <f t="shared" ref="AR432" si="885">IF($C432="","",SUM(AP432+AN432))</f>
        <v>#DIV/0!</v>
      </c>
      <c r="AS432" s="99" t="e">
        <f t="shared" ref="AS432" si="886">IF($C432="","",SUM(AQ432+AO432))</f>
        <v>#DIV/0!</v>
      </c>
    </row>
    <row r="433" spans="1:45" ht="30" customHeight="1">
      <c r="B433" s="181" t="s">
        <v>5113</v>
      </c>
      <c r="C433" s="178" t="s">
        <v>5114</v>
      </c>
      <c r="D433" s="179"/>
      <c r="E433" s="179"/>
      <c r="F433" s="179"/>
      <c r="G433" s="179"/>
      <c r="H433" s="179"/>
      <c r="I433" s="177">
        <f>SUM(I434:I445)</f>
        <v>2680.0800000000004</v>
      </c>
      <c r="J433" s="211"/>
      <c r="K433" s="211"/>
      <c r="L433" s="211"/>
      <c r="M433" s="211"/>
      <c r="N433" s="211"/>
      <c r="O433" s="211"/>
      <c r="P433" s="211"/>
      <c r="Q433" s="212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  <c r="AJ433" s="99"/>
      <c r="AK433" s="99"/>
      <c r="AL433" s="99"/>
      <c r="AM433" s="99"/>
      <c r="AN433" s="99"/>
      <c r="AO433" s="99"/>
      <c r="AP433" s="99"/>
      <c r="AQ433" s="99"/>
      <c r="AR433" s="99"/>
      <c r="AS433" s="99"/>
    </row>
    <row r="434" spans="1:45" ht="30" customHeight="1">
      <c r="A434" s="169">
        <v>20</v>
      </c>
      <c r="B434" s="182" t="s">
        <v>5115</v>
      </c>
      <c r="C434" s="173" t="s">
        <v>4640</v>
      </c>
      <c r="D434" s="172" t="s">
        <v>4641</v>
      </c>
      <c r="E434" s="174" t="s">
        <v>3943</v>
      </c>
      <c r="F434" s="175">
        <v>155.94999999999999</v>
      </c>
      <c r="G434" s="175">
        <v>0.61</v>
      </c>
      <c r="H434" s="175">
        <v>0.69</v>
      </c>
      <c r="I434" s="176">
        <f t="shared" si="800"/>
        <v>95.12</v>
      </c>
      <c r="J434" s="210"/>
      <c r="K434" s="210"/>
      <c r="L434" s="210"/>
      <c r="M434" s="210"/>
      <c r="N434" s="210"/>
      <c r="O434" s="214">
        <f t="shared" ref="O434:O445" si="887">IF($E434="","",SUM(F434,J434,L434))</f>
        <v>155.94999999999999</v>
      </c>
      <c r="P434" s="215">
        <f t="shared" ref="P434:P445" si="888">IF($E434="","",TRUNC($G434*O434,2))</f>
        <v>95.12</v>
      </c>
      <c r="Q434" s="215">
        <f t="shared" si="769"/>
        <v>107.6</v>
      </c>
      <c r="R434" s="98">
        <f t="shared" si="793"/>
        <v>0</v>
      </c>
      <c r="S434" s="99">
        <f>IF($C434="","",'01. PLANILHA DE FISCALIZAÇÂO'!L434)</f>
        <v>0</v>
      </c>
      <c r="T434" s="98">
        <f t="shared" si="801"/>
        <v>0</v>
      </c>
      <c r="U434" s="99">
        <f t="shared" si="802"/>
        <v>0</v>
      </c>
      <c r="V434" s="98">
        <f t="shared" si="803"/>
        <v>0</v>
      </c>
      <c r="W434" s="99">
        <f>IF($C434="","",'01. PLANILHA DE FISCALIZAÇÂO'!R434)</f>
        <v>0</v>
      </c>
      <c r="X434" s="98">
        <f t="shared" si="794"/>
        <v>0</v>
      </c>
      <c r="Y434" s="99">
        <f t="shared" si="795"/>
        <v>0</v>
      </c>
      <c r="Z434" s="98">
        <f t="shared" si="804"/>
        <v>0</v>
      </c>
      <c r="AA434" s="99">
        <f>IF($C434="","",'01. PLANILHA DE FISCALIZAÇÂO'!X434)</f>
        <v>0</v>
      </c>
      <c r="AB434" s="98">
        <f t="shared" si="796"/>
        <v>0</v>
      </c>
      <c r="AC434" s="99">
        <f t="shared" si="791"/>
        <v>0</v>
      </c>
      <c r="AD434" s="98">
        <f t="shared" si="805"/>
        <v>0</v>
      </c>
      <c r="AE434" s="99">
        <f>IF($C434="","",'01. PLANILHA DE FISCALIZAÇÂO'!AD434)</f>
        <v>0</v>
      </c>
      <c r="AF434" s="98">
        <f t="shared" si="792"/>
        <v>0</v>
      </c>
      <c r="AG434" s="99">
        <f t="shared" si="834"/>
        <v>0</v>
      </c>
      <c r="AH434" s="98">
        <f t="shared" si="806"/>
        <v>0</v>
      </c>
      <c r="AI434" s="99">
        <f>IF($C434="","",'01. PLANILHA DE FISCALIZAÇÂO'!AJ434)</f>
        <v>0</v>
      </c>
      <c r="AJ434" s="98">
        <f t="shared" si="797"/>
        <v>0</v>
      </c>
      <c r="AK434" s="99">
        <f t="shared" si="836"/>
        <v>0</v>
      </c>
      <c r="AL434" s="98">
        <f t="shared" si="807"/>
        <v>0</v>
      </c>
      <c r="AM434" s="99">
        <f>IF($C434="","",'01. PLANILHA DE FISCALIZAÇÂO'!AP434)</f>
        <v>0</v>
      </c>
      <c r="AN434" s="98">
        <f t="shared" si="798"/>
        <v>0</v>
      </c>
      <c r="AO434" s="99">
        <f t="shared" si="835"/>
        <v>0</v>
      </c>
      <c r="AP434" s="98">
        <f t="shared" si="808"/>
        <v>0</v>
      </c>
      <c r="AQ434" s="99">
        <f>IF($C434="","",'01. PLANILHA DE FISCALIZAÇÂO'!AV434)</f>
        <v>0</v>
      </c>
      <c r="AR434" s="98">
        <f t="shared" si="799"/>
        <v>0</v>
      </c>
      <c r="AS434" s="99">
        <f t="shared" si="831"/>
        <v>0</v>
      </c>
    </row>
    <row r="435" spans="1:45" ht="30" customHeight="1">
      <c r="A435">
        <v>20</v>
      </c>
      <c r="B435" s="182" t="s">
        <v>5116</v>
      </c>
      <c r="C435" s="173" t="s">
        <v>4642</v>
      </c>
      <c r="D435" s="172" t="s">
        <v>4643</v>
      </c>
      <c r="E435" s="174" t="s">
        <v>3943</v>
      </c>
      <c r="F435" s="175">
        <v>155.94999999999999</v>
      </c>
      <c r="G435" s="175">
        <v>6.14</v>
      </c>
      <c r="H435" s="175">
        <v>7.07</v>
      </c>
      <c r="I435" s="176">
        <f t="shared" ref="I435:I439" si="889">TRUNC(F435*G435,2)</f>
        <v>957.53</v>
      </c>
      <c r="J435" s="210"/>
      <c r="K435" s="210"/>
      <c r="L435" s="210"/>
      <c r="M435" s="210"/>
      <c r="N435" s="210"/>
      <c r="O435" s="214">
        <f t="shared" si="887"/>
        <v>155.94999999999999</v>
      </c>
      <c r="P435" s="215">
        <f t="shared" si="888"/>
        <v>957.53</v>
      </c>
      <c r="Q435" s="215">
        <f t="shared" si="769"/>
        <v>1102.56</v>
      </c>
      <c r="R435" s="98">
        <f t="shared" ref="R435:R439" si="890">IF($C435="","",$I435*S435)</f>
        <v>0</v>
      </c>
      <c r="S435" s="99">
        <f>IF($C435="","",'01. PLANILHA DE FISCALIZAÇÂO'!L435)</f>
        <v>0</v>
      </c>
      <c r="T435" s="98">
        <f t="shared" ref="T435:T439" si="891">IF($C435="","",SUM(R435))</f>
        <v>0</v>
      </c>
      <c r="U435" s="99">
        <f t="shared" ref="U435:U439" si="892">IF($D435="","",T435/$I435)</f>
        <v>0</v>
      </c>
      <c r="V435" s="98">
        <f t="shared" ref="V435:V439" si="893">IF($C435="","",$I435*W435)</f>
        <v>0</v>
      </c>
      <c r="W435" s="99">
        <f>IF($C435="","",'01. PLANILHA DE FISCALIZAÇÂO'!R435)</f>
        <v>0</v>
      </c>
      <c r="X435" s="98">
        <f t="shared" ref="X435:X439" si="894">IF($C435="","",SUM(V435+T435))</f>
        <v>0</v>
      </c>
      <c r="Y435" s="99">
        <f t="shared" ref="Y435:Y439" si="895">IF($D435="","",X435/$I435)</f>
        <v>0</v>
      </c>
      <c r="Z435" s="98">
        <f t="shared" ref="Z435:Z439" si="896">IF($C435="","",$I435*AA435)</f>
        <v>0</v>
      </c>
      <c r="AA435" s="99">
        <f>IF($C435="","",'01. PLANILHA DE FISCALIZAÇÂO'!X435)</f>
        <v>0</v>
      </c>
      <c r="AB435" s="98">
        <f t="shared" ref="AB435:AB438" si="897">IF($C435="","",SUM(Z435+X435))</f>
        <v>0</v>
      </c>
      <c r="AC435" s="99">
        <f t="shared" ref="AC435:AC439" si="898">IF($D435="","",AB435/$I435)</f>
        <v>0</v>
      </c>
      <c r="AD435" s="98">
        <f t="shared" ref="AD435:AD439" si="899">IF($C435="","",$I435*AE435)</f>
        <v>0</v>
      </c>
      <c r="AE435" s="99">
        <f>IF($C435="","",'01. PLANILHA DE FISCALIZAÇÂO'!AD435)</f>
        <v>0</v>
      </c>
      <c r="AF435" s="98">
        <f t="shared" ref="AF435:AF439" si="900">IF($C435="","",SUM(AD435+AB435))</f>
        <v>0</v>
      </c>
      <c r="AG435" s="99">
        <f t="shared" ref="AG435:AG439" si="901">IF($D435="","",AF435/$I435)</f>
        <v>0</v>
      </c>
      <c r="AH435" s="98">
        <f t="shared" ref="AH435:AH439" si="902">IF($C435="","",$I435*AI435)</f>
        <v>0</v>
      </c>
      <c r="AI435" s="99">
        <f>IF($C435="","",'01. PLANILHA DE FISCALIZAÇÂO'!AJ435)</f>
        <v>0</v>
      </c>
      <c r="AJ435" s="98">
        <f t="shared" ref="AJ435:AJ439" si="903">IF($C435="","",SUM(AH435+AF435))</f>
        <v>0</v>
      </c>
      <c r="AK435" s="99">
        <f t="shared" ref="AK435:AK439" si="904">IF($D435="","",AJ435/$I435)</f>
        <v>0</v>
      </c>
      <c r="AL435" s="98">
        <f t="shared" ref="AL435:AL439" si="905">IF($C435="","",$I435*AM435)</f>
        <v>0</v>
      </c>
      <c r="AM435" s="99">
        <f>IF($C435="","",'01. PLANILHA DE FISCALIZAÇÂO'!AP435)</f>
        <v>0</v>
      </c>
      <c r="AN435" s="98">
        <f t="shared" ref="AN435:AN439" si="906">IF($C435="","",SUM(AL435+AJ435))</f>
        <v>0</v>
      </c>
      <c r="AO435" s="99">
        <f t="shared" ref="AO435:AO439" si="907">IF($D435="","",AN435/$I435)</f>
        <v>0</v>
      </c>
      <c r="AP435" s="98">
        <f t="shared" ref="AP435:AP439" si="908">IF($C435="","",$I435*AQ435)</f>
        <v>0</v>
      </c>
      <c r="AQ435" s="99">
        <f>IF($C435="","",'01. PLANILHA DE FISCALIZAÇÂO'!AV435)</f>
        <v>0</v>
      </c>
      <c r="AR435" s="98">
        <f t="shared" ref="AR435:AR439" si="909">IF($C435="","",SUM(AP435+AN435))</f>
        <v>0</v>
      </c>
      <c r="AS435" s="99">
        <f t="shared" ref="AS435:AS439" si="910">IF($C435="","",SUM(AQ435+AO435))</f>
        <v>0</v>
      </c>
    </row>
    <row r="436" spans="1:45" ht="30" customHeight="1">
      <c r="A436" s="169">
        <v>20</v>
      </c>
      <c r="B436" s="182" t="s">
        <v>5117</v>
      </c>
      <c r="C436" s="173" t="s">
        <v>4644</v>
      </c>
      <c r="D436" s="172" t="s">
        <v>4645</v>
      </c>
      <c r="E436" s="174" t="s">
        <v>3943</v>
      </c>
      <c r="F436" s="175">
        <v>316.29000000000002</v>
      </c>
      <c r="G436" s="175">
        <v>1.84</v>
      </c>
      <c r="H436" s="175">
        <v>2.13</v>
      </c>
      <c r="I436" s="176">
        <f t="shared" si="889"/>
        <v>581.97</v>
      </c>
      <c r="J436" s="210"/>
      <c r="K436" s="210"/>
      <c r="L436" s="210"/>
      <c r="M436" s="210"/>
      <c r="N436" s="210"/>
      <c r="O436" s="214">
        <f t="shared" si="887"/>
        <v>316.29000000000002</v>
      </c>
      <c r="P436" s="215">
        <f t="shared" si="888"/>
        <v>581.97</v>
      </c>
      <c r="Q436" s="215">
        <f t="shared" si="769"/>
        <v>673.69</v>
      </c>
      <c r="R436" s="98">
        <f t="shared" si="890"/>
        <v>0</v>
      </c>
      <c r="S436" s="99">
        <f>IF($C436="","",'01. PLANILHA DE FISCALIZAÇÂO'!L436)</f>
        <v>0</v>
      </c>
      <c r="T436" s="98">
        <f t="shared" si="891"/>
        <v>0</v>
      </c>
      <c r="U436" s="99">
        <f t="shared" si="892"/>
        <v>0</v>
      </c>
      <c r="V436" s="98">
        <f t="shared" si="893"/>
        <v>0</v>
      </c>
      <c r="W436" s="99">
        <f>IF($C436="","",'01. PLANILHA DE FISCALIZAÇÂO'!R436)</f>
        <v>0</v>
      </c>
      <c r="X436" s="98">
        <f t="shared" si="894"/>
        <v>0</v>
      </c>
      <c r="Y436" s="99">
        <f t="shared" si="895"/>
        <v>0</v>
      </c>
      <c r="Z436" s="98">
        <f t="shared" si="896"/>
        <v>0</v>
      </c>
      <c r="AA436" s="99">
        <f>IF($C436="","",'01. PLANILHA DE FISCALIZAÇÂO'!X436)</f>
        <v>0</v>
      </c>
      <c r="AB436" s="98">
        <f t="shared" si="897"/>
        <v>0</v>
      </c>
      <c r="AC436" s="99">
        <f t="shared" si="898"/>
        <v>0</v>
      </c>
      <c r="AD436" s="98">
        <f t="shared" si="899"/>
        <v>0</v>
      </c>
      <c r="AE436" s="99">
        <f>IF($C436="","",'01. PLANILHA DE FISCALIZAÇÂO'!AD436)</f>
        <v>0</v>
      </c>
      <c r="AF436" s="98">
        <f t="shared" si="900"/>
        <v>0</v>
      </c>
      <c r="AG436" s="99">
        <f t="shared" si="901"/>
        <v>0</v>
      </c>
      <c r="AH436" s="98">
        <f t="shared" si="902"/>
        <v>0</v>
      </c>
      <c r="AI436" s="99">
        <f>IF($C436="","",'01. PLANILHA DE FISCALIZAÇÂO'!AJ436)</f>
        <v>0</v>
      </c>
      <c r="AJ436" s="98">
        <f t="shared" si="903"/>
        <v>0</v>
      </c>
      <c r="AK436" s="99">
        <f t="shared" si="904"/>
        <v>0</v>
      </c>
      <c r="AL436" s="98">
        <f t="shared" si="905"/>
        <v>0</v>
      </c>
      <c r="AM436" s="99">
        <f>IF($C436="","",'01. PLANILHA DE FISCALIZAÇÂO'!AP436)</f>
        <v>0</v>
      </c>
      <c r="AN436" s="98">
        <f t="shared" si="906"/>
        <v>0</v>
      </c>
      <c r="AO436" s="99">
        <f t="shared" si="907"/>
        <v>0</v>
      </c>
      <c r="AP436" s="98">
        <f t="shared" si="908"/>
        <v>0</v>
      </c>
      <c r="AQ436" s="99">
        <f>IF($C436="","",'01. PLANILHA DE FISCALIZAÇÂO'!AV436)</f>
        <v>0</v>
      </c>
      <c r="AR436" s="98">
        <f t="shared" si="909"/>
        <v>0</v>
      </c>
      <c r="AS436" s="99">
        <f t="shared" si="910"/>
        <v>0</v>
      </c>
    </row>
    <row r="437" spans="1:45" ht="30" customHeight="1">
      <c r="A437">
        <v>20</v>
      </c>
      <c r="B437" s="182" t="s">
        <v>5118</v>
      </c>
      <c r="C437" s="173" t="s">
        <v>4646</v>
      </c>
      <c r="D437" s="172" t="s">
        <v>4647</v>
      </c>
      <c r="E437" s="174" t="s">
        <v>3943</v>
      </c>
      <c r="F437" s="175">
        <v>52.81</v>
      </c>
      <c r="G437" s="175">
        <v>1.07</v>
      </c>
      <c r="H437" s="175">
        <v>1.25</v>
      </c>
      <c r="I437" s="176">
        <f t="shared" si="889"/>
        <v>56.5</v>
      </c>
      <c r="J437" s="210"/>
      <c r="K437" s="210"/>
      <c r="L437" s="210"/>
      <c r="M437" s="210"/>
      <c r="N437" s="210"/>
      <c r="O437" s="214">
        <f t="shared" si="887"/>
        <v>52.81</v>
      </c>
      <c r="P437" s="215">
        <f t="shared" si="888"/>
        <v>56.5</v>
      </c>
      <c r="Q437" s="215">
        <f t="shared" si="769"/>
        <v>66.010000000000005</v>
      </c>
      <c r="R437" s="98">
        <f t="shared" si="890"/>
        <v>0</v>
      </c>
      <c r="S437" s="99">
        <f>IF($C437="","",'01. PLANILHA DE FISCALIZAÇÂO'!L437)</f>
        <v>0</v>
      </c>
      <c r="T437" s="98">
        <f t="shared" si="891"/>
        <v>0</v>
      </c>
      <c r="U437" s="99">
        <f t="shared" si="892"/>
        <v>0</v>
      </c>
      <c r="V437" s="98">
        <f t="shared" si="893"/>
        <v>0</v>
      </c>
      <c r="W437" s="99">
        <f>IF($C437="","",'01. PLANILHA DE FISCALIZAÇÂO'!R437)</f>
        <v>0</v>
      </c>
      <c r="X437" s="98">
        <f t="shared" si="894"/>
        <v>0</v>
      </c>
      <c r="Y437" s="99">
        <f t="shared" si="895"/>
        <v>0</v>
      </c>
      <c r="Z437" s="98">
        <f t="shared" si="896"/>
        <v>0</v>
      </c>
      <c r="AA437" s="99">
        <f>IF($C437="","",'01. PLANILHA DE FISCALIZAÇÂO'!X437)</f>
        <v>0</v>
      </c>
      <c r="AB437" s="98">
        <f t="shared" si="897"/>
        <v>0</v>
      </c>
      <c r="AC437" s="99">
        <f t="shared" si="898"/>
        <v>0</v>
      </c>
      <c r="AD437" s="98">
        <f t="shared" si="899"/>
        <v>0</v>
      </c>
      <c r="AE437" s="99">
        <f>IF($C437="","",'01. PLANILHA DE FISCALIZAÇÂO'!AD437)</f>
        <v>0</v>
      </c>
      <c r="AF437" s="98">
        <f t="shared" si="900"/>
        <v>0</v>
      </c>
      <c r="AG437" s="99">
        <f t="shared" si="901"/>
        <v>0</v>
      </c>
      <c r="AH437" s="98">
        <f t="shared" si="902"/>
        <v>0</v>
      </c>
      <c r="AI437" s="99">
        <f>IF($C437="","",'01. PLANILHA DE FISCALIZAÇÂO'!AJ437)</f>
        <v>0</v>
      </c>
      <c r="AJ437" s="98">
        <f t="shared" si="903"/>
        <v>0</v>
      </c>
      <c r="AK437" s="99">
        <f t="shared" si="904"/>
        <v>0</v>
      </c>
      <c r="AL437" s="98">
        <f t="shared" si="905"/>
        <v>0</v>
      </c>
      <c r="AM437" s="99">
        <f>IF($C437="","",'01. PLANILHA DE FISCALIZAÇÂO'!AP437)</f>
        <v>0</v>
      </c>
      <c r="AN437" s="98">
        <f t="shared" si="906"/>
        <v>0</v>
      </c>
      <c r="AO437" s="99">
        <f t="shared" si="907"/>
        <v>0</v>
      </c>
      <c r="AP437" s="98">
        <f t="shared" si="908"/>
        <v>0</v>
      </c>
      <c r="AQ437" s="99">
        <f>IF($C437="","",'01. PLANILHA DE FISCALIZAÇÂO'!AV437)</f>
        <v>0</v>
      </c>
      <c r="AR437" s="98">
        <f t="shared" si="909"/>
        <v>0</v>
      </c>
      <c r="AS437" s="99">
        <f t="shared" si="910"/>
        <v>0</v>
      </c>
    </row>
    <row r="438" spans="1:45" ht="30" customHeight="1">
      <c r="A438" s="169">
        <v>20</v>
      </c>
      <c r="B438" s="182" t="s">
        <v>5119</v>
      </c>
      <c r="C438" s="173" t="s">
        <v>4648</v>
      </c>
      <c r="D438" s="172" t="s">
        <v>4649</v>
      </c>
      <c r="E438" s="174" t="s">
        <v>3969</v>
      </c>
      <c r="F438" s="175">
        <v>4</v>
      </c>
      <c r="G438" s="175">
        <v>8.99</v>
      </c>
      <c r="H438" s="175">
        <v>11.12</v>
      </c>
      <c r="I438" s="176">
        <f t="shared" si="889"/>
        <v>35.96</v>
      </c>
      <c r="J438" s="210"/>
      <c r="K438" s="210"/>
      <c r="L438" s="210"/>
      <c r="M438" s="210"/>
      <c r="N438" s="210"/>
      <c r="O438" s="214">
        <f t="shared" si="887"/>
        <v>4</v>
      </c>
      <c r="P438" s="215">
        <f t="shared" si="888"/>
        <v>35.96</v>
      </c>
      <c r="Q438" s="215">
        <f t="shared" si="769"/>
        <v>44.48</v>
      </c>
      <c r="R438" s="98">
        <f t="shared" si="890"/>
        <v>0</v>
      </c>
      <c r="S438" s="99">
        <f>IF($C438="","",'01. PLANILHA DE FISCALIZAÇÂO'!L438)</f>
        <v>0</v>
      </c>
      <c r="T438" s="98">
        <f t="shared" si="891"/>
        <v>0</v>
      </c>
      <c r="U438" s="99">
        <f t="shared" si="892"/>
        <v>0</v>
      </c>
      <c r="V438" s="98">
        <f t="shared" si="893"/>
        <v>0</v>
      </c>
      <c r="W438" s="99">
        <f>IF($C438="","",'01. PLANILHA DE FISCALIZAÇÂO'!R438)</f>
        <v>0</v>
      </c>
      <c r="X438" s="98">
        <f t="shared" si="894"/>
        <v>0</v>
      </c>
      <c r="Y438" s="99">
        <f t="shared" si="895"/>
        <v>0</v>
      </c>
      <c r="Z438" s="98">
        <f t="shared" si="896"/>
        <v>0</v>
      </c>
      <c r="AA438" s="99">
        <f>IF($C438="","",'01. PLANILHA DE FISCALIZAÇÂO'!X438)</f>
        <v>0</v>
      </c>
      <c r="AB438" s="98">
        <f t="shared" si="897"/>
        <v>0</v>
      </c>
      <c r="AC438" s="99">
        <f t="shared" si="898"/>
        <v>0</v>
      </c>
      <c r="AD438" s="98">
        <f t="shared" si="899"/>
        <v>0</v>
      </c>
      <c r="AE438" s="99">
        <f>IF($C438="","",'01. PLANILHA DE FISCALIZAÇÂO'!AD438)</f>
        <v>0</v>
      </c>
      <c r="AF438" s="98">
        <f t="shared" si="900"/>
        <v>0</v>
      </c>
      <c r="AG438" s="99">
        <f t="shared" si="901"/>
        <v>0</v>
      </c>
      <c r="AH438" s="98">
        <f t="shared" si="902"/>
        <v>0</v>
      </c>
      <c r="AI438" s="99">
        <f>IF($C438="","",'01. PLANILHA DE FISCALIZAÇÂO'!AJ438)</f>
        <v>0</v>
      </c>
      <c r="AJ438" s="98">
        <f t="shared" si="903"/>
        <v>0</v>
      </c>
      <c r="AK438" s="99">
        <f t="shared" si="904"/>
        <v>0</v>
      </c>
      <c r="AL438" s="98">
        <f t="shared" si="905"/>
        <v>0</v>
      </c>
      <c r="AM438" s="99">
        <f>IF($C438="","",'01. PLANILHA DE FISCALIZAÇÂO'!AP438)</f>
        <v>0</v>
      </c>
      <c r="AN438" s="98">
        <f t="shared" si="906"/>
        <v>0</v>
      </c>
      <c r="AO438" s="99">
        <f t="shared" si="907"/>
        <v>0</v>
      </c>
      <c r="AP438" s="98">
        <f t="shared" si="908"/>
        <v>0</v>
      </c>
      <c r="AQ438" s="99">
        <f>IF($C438="","",'01. PLANILHA DE FISCALIZAÇÂO'!AV438)</f>
        <v>0</v>
      </c>
      <c r="AR438" s="98">
        <f t="shared" si="909"/>
        <v>0</v>
      </c>
      <c r="AS438" s="99">
        <f t="shared" si="910"/>
        <v>0</v>
      </c>
    </row>
    <row r="439" spans="1:45" ht="30" customHeight="1">
      <c r="A439">
        <v>20</v>
      </c>
      <c r="B439" s="182" t="s">
        <v>5120</v>
      </c>
      <c r="C439" s="173" t="s">
        <v>4650</v>
      </c>
      <c r="D439" s="172" t="s">
        <v>4651</v>
      </c>
      <c r="E439" s="174" t="s">
        <v>3969</v>
      </c>
      <c r="F439" s="175">
        <v>4</v>
      </c>
      <c r="G439" s="175">
        <v>9.61</v>
      </c>
      <c r="H439" s="175">
        <v>11.83</v>
      </c>
      <c r="I439" s="176">
        <f t="shared" si="889"/>
        <v>38.44</v>
      </c>
      <c r="J439" s="210"/>
      <c r="K439" s="210"/>
      <c r="L439" s="210"/>
      <c r="M439" s="210"/>
      <c r="N439" s="210"/>
      <c r="O439" s="214">
        <f t="shared" si="887"/>
        <v>4</v>
      </c>
      <c r="P439" s="215">
        <f t="shared" si="888"/>
        <v>38.44</v>
      </c>
      <c r="Q439" s="215">
        <f t="shared" si="769"/>
        <v>47.32</v>
      </c>
      <c r="R439" s="98">
        <f t="shared" si="890"/>
        <v>0</v>
      </c>
      <c r="S439" s="99">
        <f>IF($C439="","",'01. PLANILHA DE FISCALIZAÇÂO'!L439)</f>
        <v>0</v>
      </c>
      <c r="T439" s="98">
        <f t="shared" si="891"/>
        <v>0</v>
      </c>
      <c r="U439" s="99">
        <f t="shared" si="892"/>
        <v>0</v>
      </c>
      <c r="V439" s="98">
        <f t="shared" si="893"/>
        <v>0</v>
      </c>
      <c r="W439" s="99">
        <f>IF($C439="","",'01. PLANILHA DE FISCALIZAÇÂO'!R439)</f>
        <v>0</v>
      </c>
      <c r="X439" s="98">
        <f t="shared" si="894"/>
        <v>0</v>
      </c>
      <c r="Y439" s="99">
        <f t="shared" si="895"/>
        <v>0</v>
      </c>
      <c r="Z439" s="98">
        <f t="shared" si="896"/>
        <v>0</v>
      </c>
      <c r="AA439" s="99">
        <f>IF($C439="","",'01. PLANILHA DE FISCALIZAÇÂO'!X439)</f>
        <v>0</v>
      </c>
      <c r="AB439" s="98">
        <f>IF($C439="","",SUM(Z439+X439))</f>
        <v>0</v>
      </c>
      <c r="AC439" s="99">
        <f t="shared" si="898"/>
        <v>0</v>
      </c>
      <c r="AD439" s="98">
        <f t="shared" si="899"/>
        <v>0</v>
      </c>
      <c r="AE439" s="99">
        <f>IF($C439="","",'01. PLANILHA DE FISCALIZAÇÂO'!AD439)</f>
        <v>0</v>
      </c>
      <c r="AF439" s="98">
        <f t="shared" si="900"/>
        <v>0</v>
      </c>
      <c r="AG439" s="99">
        <f t="shared" si="901"/>
        <v>0</v>
      </c>
      <c r="AH439" s="98">
        <f t="shared" si="902"/>
        <v>0</v>
      </c>
      <c r="AI439" s="99">
        <f>IF($C439="","",'01. PLANILHA DE FISCALIZAÇÂO'!AJ439)</f>
        <v>0</v>
      </c>
      <c r="AJ439" s="98">
        <f t="shared" si="903"/>
        <v>0</v>
      </c>
      <c r="AK439" s="99">
        <f t="shared" si="904"/>
        <v>0</v>
      </c>
      <c r="AL439" s="98">
        <f t="shared" si="905"/>
        <v>0</v>
      </c>
      <c r="AM439" s="99">
        <f>IF($C439="","",'01. PLANILHA DE FISCALIZAÇÂO'!AP439)</f>
        <v>0</v>
      </c>
      <c r="AN439" s="98">
        <f t="shared" si="906"/>
        <v>0</v>
      </c>
      <c r="AO439" s="99">
        <f t="shared" si="907"/>
        <v>0</v>
      </c>
      <c r="AP439" s="98">
        <f t="shared" si="908"/>
        <v>0</v>
      </c>
      <c r="AQ439" s="99">
        <f>IF($C439="","",'01. PLANILHA DE FISCALIZAÇÂO'!AV439)</f>
        <v>0</v>
      </c>
      <c r="AR439" s="98">
        <f t="shared" si="909"/>
        <v>0</v>
      </c>
      <c r="AS439" s="99">
        <f t="shared" si="910"/>
        <v>0</v>
      </c>
    </row>
    <row r="440" spans="1:45" ht="30" customHeight="1">
      <c r="A440">
        <v>20</v>
      </c>
      <c r="B440" s="182" t="s">
        <v>5121</v>
      </c>
      <c r="C440" s="173" t="s">
        <v>4652</v>
      </c>
      <c r="D440" s="172" t="s">
        <v>4653</v>
      </c>
      <c r="E440" s="174" t="s">
        <v>3969</v>
      </c>
      <c r="F440" s="175">
        <v>9</v>
      </c>
      <c r="G440" s="175">
        <v>5.32</v>
      </c>
      <c r="H440" s="175">
        <v>6.91</v>
      </c>
      <c r="I440" s="176">
        <f t="shared" si="800"/>
        <v>47.88</v>
      </c>
      <c r="J440" s="210"/>
      <c r="K440" s="210"/>
      <c r="L440" s="210"/>
      <c r="M440" s="210"/>
      <c r="N440" s="210"/>
      <c r="O440" s="214">
        <f t="shared" si="887"/>
        <v>9</v>
      </c>
      <c r="P440" s="215">
        <f t="shared" si="888"/>
        <v>47.88</v>
      </c>
      <c r="Q440" s="215">
        <f t="shared" si="769"/>
        <v>62.19</v>
      </c>
      <c r="R440" s="98">
        <f t="shared" si="793"/>
        <v>0</v>
      </c>
      <c r="S440" s="99">
        <f>IF($C440="","",'01. PLANILHA DE FISCALIZAÇÂO'!L440)</f>
        <v>0</v>
      </c>
      <c r="T440" s="98">
        <f t="shared" si="801"/>
        <v>0</v>
      </c>
      <c r="U440" s="99">
        <f t="shared" si="802"/>
        <v>0</v>
      </c>
      <c r="V440" s="98">
        <f t="shared" si="803"/>
        <v>0</v>
      </c>
      <c r="W440" s="99">
        <f>IF($C440="","",'01. PLANILHA DE FISCALIZAÇÂO'!R440)</f>
        <v>0</v>
      </c>
      <c r="X440" s="98">
        <f t="shared" si="794"/>
        <v>0</v>
      </c>
      <c r="Y440" s="99">
        <f t="shared" si="795"/>
        <v>0</v>
      </c>
      <c r="Z440" s="98">
        <f t="shared" si="804"/>
        <v>0</v>
      </c>
      <c r="AA440" s="99">
        <f>IF($C440="","",'01. PLANILHA DE FISCALIZAÇÂO'!X440)</f>
        <v>0</v>
      </c>
      <c r="AB440" s="98">
        <f t="shared" si="796"/>
        <v>0</v>
      </c>
      <c r="AC440" s="99">
        <f t="shared" si="791"/>
        <v>0</v>
      </c>
      <c r="AD440" s="98">
        <f t="shared" si="805"/>
        <v>0</v>
      </c>
      <c r="AE440" s="99">
        <f>IF($C440="","",'01. PLANILHA DE FISCALIZAÇÂO'!AD440)</f>
        <v>0</v>
      </c>
      <c r="AF440" s="98">
        <f t="shared" si="792"/>
        <v>0</v>
      </c>
      <c r="AG440" s="99">
        <f t="shared" si="834"/>
        <v>0</v>
      </c>
      <c r="AH440" s="98">
        <f t="shared" si="806"/>
        <v>0</v>
      </c>
      <c r="AI440" s="99">
        <f>IF($C440="","",'01. PLANILHA DE FISCALIZAÇÂO'!AJ440)</f>
        <v>0</v>
      </c>
      <c r="AJ440" s="98">
        <f t="shared" si="797"/>
        <v>0</v>
      </c>
      <c r="AK440" s="99">
        <f t="shared" si="836"/>
        <v>0</v>
      </c>
      <c r="AL440" s="98">
        <f t="shared" si="807"/>
        <v>0</v>
      </c>
      <c r="AM440" s="99">
        <f>IF($C440="","",'01. PLANILHA DE FISCALIZAÇÂO'!AP440)</f>
        <v>0</v>
      </c>
      <c r="AN440" s="98">
        <f t="shared" si="798"/>
        <v>0</v>
      </c>
      <c r="AO440" s="99">
        <f t="shared" si="835"/>
        <v>0</v>
      </c>
      <c r="AP440" s="98">
        <f t="shared" si="808"/>
        <v>0</v>
      </c>
      <c r="AQ440" s="99">
        <f>IF($C440="","",'01. PLANILHA DE FISCALIZAÇÂO'!AV440)</f>
        <v>0</v>
      </c>
      <c r="AR440" s="98">
        <f t="shared" si="799"/>
        <v>0</v>
      </c>
      <c r="AS440" s="99">
        <f t="shared" si="831"/>
        <v>0</v>
      </c>
    </row>
    <row r="441" spans="1:45" ht="30" customHeight="1">
      <c r="A441" s="169">
        <v>20</v>
      </c>
      <c r="B441" s="182" t="s">
        <v>5122</v>
      </c>
      <c r="C441" s="173" t="s">
        <v>4654</v>
      </c>
      <c r="D441" s="172" t="s">
        <v>4655</v>
      </c>
      <c r="E441" s="174" t="s">
        <v>3943</v>
      </c>
      <c r="F441" s="175">
        <v>8.9499999999999993</v>
      </c>
      <c r="G441" s="175">
        <v>19.260000000000002</v>
      </c>
      <c r="H441" s="175">
        <v>22.15</v>
      </c>
      <c r="I441" s="176">
        <f t="shared" si="800"/>
        <v>172.37</v>
      </c>
      <c r="J441" s="210"/>
      <c r="K441" s="210"/>
      <c r="L441" s="210"/>
      <c r="M441" s="210"/>
      <c r="N441" s="210"/>
      <c r="O441" s="214">
        <f t="shared" si="887"/>
        <v>8.9499999999999993</v>
      </c>
      <c r="P441" s="215">
        <f t="shared" si="888"/>
        <v>172.37</v>
      </c>
      <c r="Q441" s="215">
        <f t="shared" si="769"/>
        <v>198.24</v>
      </c>
      <c r="R441" s="98">
        <f t="shared" si="793"/>
        <v>0</v>
      </c>
      <c r="S441" s="99">
        <f>IF($C441="","",'01. PLANILHA DE FISCALIZAÇÂO'!L441)</f>
        <v>0</v>
      </c>
      <c r="T441" s="98">
        <f t="shared" si="801"/>
        <v>0</v>
      </c>
      <c r="U441" s="99">
        <f t="shared" si="802"/>
        <v>0</v>
      </c>
      <c r="V441" s="98">
        <f t="shared" si="803"/>
        <v>0</v>
      </c>
      <c r="W441" s="99">
        <f>IF($C441="","",'01. PLANILHA DE FISCALIZAÇÂO'!R441)</f>
        <v>0</v>
      </c>
      <c r="X441" s="98">
        <f t="shared" si="794"/>
        <v>0</v>
      </c>
      <c r="Y441" s="99">
        <f t="shared" si="795"/>
        <v>0</v>
      </c>
      <c r="Z441" s="98">
        <f t="shared" si="804"/>
        <v>0</v>
      </c>
      <c r="AA441" s="99">
        <f>IF($C441="","",'01. PLANILHA DE FISCALIZAÇÂO'!X441)</f>
        <v>0</v>
      </c>
      <c r="AB441" s="98">
        <f t="shared" si="796"/>
        <v>0</v>
      </c>
      <c r="AC441" s="99">
        <f t="shared" si="791"/>
        <v>0</v>
      </c>
      <c r="AD441" s="98">
        <f t="shared" si="805"/>
        <v>0</v>
      </c>
      <c r="AE441" s="99">
        <f>IF($C441="","",'01. PLANILHA DE FISCALIZAÇÂO'!AD441)</f>
        <v>0</v>
      </c>
      <c r="AF441" s="98">
        <f t="shared" si="792"/>
        <v>0</v>
      </c>
      <c r="AG441" s="99">
        <f t="shared" si="834"/>
        <v>0</v>
      </c>
      <c r="AH441" s="98">
        <f t="shared" si="806"/>
        <v>0</v>
      </c>
      <c r="AI441" s="99">
        <f>IF($C441="","",'01. PLANILHA DE FISCALIZAÇÂO'!AJ441)</f>
        <v>0</v>
      </c>
      <c r="AJ441" s="98">
        <f t="shared" si="797"/>
        <v>0</v>
      </c>
      <c r="AK441" s="99">
        <f t="shared" si="836"/>
        <v>0</v>
      </c>
      <c r="AL441" s="98">
        <f t="shared" si="807"/>
        <v>0</v>
      </c>
      <c r="AM441" s="99">
        <f>IF($C441="","",'01. PLANILHA DE FISCALIZAÇÂO'!AP441)</f>
        <v>0</v>
      </c>
      <c r="AN441" s="98">
        <f t="shared" si="798"/>
        <v>0</v>
      </c>
      <c r="AO441" s="99">
        <f t="shared" si="835"/>
        <v>0</v>
      </c>
      <c r="AP441" s="98">
        <f t="shared" si="808"/>
        <v>0</v>
      </c>
      <c r="AQ441" s="99">
        <f>IF($C441="","",'01. PLANILHA DE FISCALIZAÇÂO'!AV441)</f>
        <v>0</v>
      </c>
      <c r="AR441" s="98">
        <f t="shared" si="799"/>
        <v>0</v>
      </c>
      <c r="AS441" s="99">
        <f t="shared" si="831"/>
        <v>0</v>
      </c>
    </row>
    <row r="442" spans="1:45" ht="30" customHeight="1">
      <c r="A442">
        <v>20</v>
      </c>
      <c r="B442" s="182" t="s">
        <v>5123</v>
      </c>
      <c r="C442" s="173" t="s">
        <v>4656</v>
      </c>
      <c r="D442" s="172" t="s">
        <v>4657</v>
      </c>
      <c r="E442" s="174" t="s">
        <v>3969</v>
      </c>
      <c r="F442" s="175">
        <v>14</v>
      </c>
      <c r="G442" s="175">
        <v>5.32</v>
      </c>
      <c r="H442" s="175">
        <v>6.91</v>
      </c>
      <c r="I442" s="176">
        <f t="shared" si="800"/>
        <v>74.48</v>
      </c>
      <c r="J442" s="210"/>
      <c r="K442" s="210"/>
      <c r="L442" s="210"/>
      <c r="M442" s="210"/>
      <c r="N442" s="210"/>
      <c r="O442" s="214">
        <f t="shared" si="887"/>
        <v>14</v>
      </c>
      <c r="P442" s="215">
        <f t="shared" si="888"/>
        <v>74.48</v>
      </c>
      <c r="Q442" s="215">
        <f t="shared" si="769"/>
        <v>96.74</v>
      </c>
      <c r="R442" s="98">
        <f t="shared" si="793"/>
        <v>0</v>
      </c>
      <c r="S442" s="99">
        <f>IF($C442="","",'01. PLANILHA DE FISCALIZAÇÂO'!L442)</f>
        <v>0</v>
      </c>
      <c r="T442" s="98">
        <f t="shared" si="801"/>
        <v>0</v>
      </c>
      <c r="U442" s="99">
        <f t="shared" si="802"/>
        <v>0</v>
      </c>
      <c r="V442" s="98">
        <f t="shared" si="803"/>
        <v>0</v>
      </c>
      <c r="W442" s="99">
        <f>IF($C442="","",'01. PLANILHA DE FISCALIZAÇÂO'!R442)</f>
        <v>0</v>
      </c>
      <c r="X442" s="98">
        <f t="shared" si="794"/>
        <v>0</v>
      </c>
      <c r="Y442" s="99">
        <f t="shared" si="795"/>
        <v>0</v>
      </c>
      <c r="Z442" s="98">
        <f t="shared" si="804"/>
        <v>0</v>
      </c>
      <c r="AA442" s="99">
        <f>IF($C442="","",'01. PLANILHA DE FISCALIZAÇÂO'!X442)</f>
        <v>0</v>
      </c>
      <c r="AB442" s="98">
        <f t="shared" si="796"/>
        <v>0</v>
      </c>
      <c r="AC442" s="99">
        <f t="shared" si="791"/>
        <v>0</v>
      </c>
      <c r="AD442" s="98">
        <f t="shared" si="805"/>
        <v>0</v>
      </c>
      <c r="AE442" s="99">
        <f>IF($C442="","",'01. PLANILHA DE FISCALIZAÇÂO'!AD442)</f>
        <v>0</v>
      </c>
      <c r="AF442" s="98">
        <f t="shared" si="792"/>
        <v>0</v>
      </c>
      <c r="AG442" s="99">
        <f t="shared" si="834"/>
        <v>0</v>
      </c>
      <c r="AH442" s="98">
        <f t="shared" si="806"/>
        <v>0</v>
      </c>
      <c r="AI442" s="99">
        <f>IF($C442="","",'01. PLANILHA DE FISCALIZAÇÂO'!AJ442)</f>
        <v>0</v>
      </c>
      <c r="AJ442" s="98">
        <f t="shared" si="797"/>
        <v>0</v>
      </c>
      <c r="AK442" s="99">
        <f t="shared" si="836"/>
        <v>0</v>
      </c>
      <c r="AL442" s="98">
        <f t="shared" si="807"/>
        <v>0</v>
      </c>
      <c r="AM442" s="99">
        <f>IF($C442="","",'01. PLANILHA DE FISCALIZAÇÂO'!AP442)</f>
        <v>0</v>
      </c>
      <c r="AN442" s="98">
        <f t="shared" si="798"/>
        <v>0</v>
      </c>
      <c r="AO442" s="99">
        <f t="shared" si="835"/>
        <v>0</v>
      </c>
      <c r="AP442" s="98">
        <f t="shared" si="808"/>
        <v>0</v>
      </c>
      <c r="AQ442" s="99">
        <f>IF($C442="","",'01. PLANILHA DE FISCALIZAÇÂO'!AV442)</f>
        <v>0</v>
      </c>
      <c r="AR442" s="98">
        <f t="shared" si="799"/>
        <v>0</v>
      </c>
      <c r="AS442" s="99">
        <f t="shared" si="831"/>
        <v>0</v>
      </c>
    </row>
    <row r="443" spans="1:45" ht="30" customHeight="1">
      <c r="A443" s="169">
        <v>20</v>
      </c>
      <c r="B443" s="182" t="s">
        <v>5124</v>
      </c>
      <c r="C443" s="173" t="s">
        <v>4658</v>
      </c>
      <c r="D443" s="172" t="s">
        <v>4659</v>
      </c>
      <c r="E443" s="174" t="s">
        <v>3943</v>
      </c>
      <c r="F443" s="175">
        <v>11.83</v>
      </c>
      <c r="G443" s="175">
        <v>3.11</v>
      </c>
      <c r="H443" s="175">
        <v>3.89</v>
      </c>
      <c r="I443" s="176">
        <f t="shared" si="800"/>
        <v>36.79</v>
      </c>
      <c r="J443" s="210"/>
      <c r="K443" s="210"/>
      <c r="L443" s="210"/>
      <c r="M443" s="210"/>
      <c r="N443" s="210"/>
      <c r="O443" s="214">
        <f t="shared" si="887"/>
        <v>11.83</v>
      </c>
      <c r="P443" s="215">
        <f t="shared" si="888"/>
        <v>36.79</v>
      </c>
      <c r="Q443" s="215">
        <f t="shared" ref="Q443:Q445" si="911">IF($E443="","",TRUNC($H443*O443,2))</f>
        <v>46.01</v>
      </c>
      <c r="R443" s="98">
        <f t="shared" si="793"/>
        <v>0</v>
      </c>
      <c r="S443" s="99">
        <f>IF($C443="","",'01. PLANILHA DE FISCALIZAÇÂO'!L443)</f>
        <v>0</v>
      </c>
      <c r="T443" s="98">
        <f t="shared" si="801"/>
        <v>0</v>
      </c>
      <c r="U443" s="99">
        <f t="shared" si="802"/>
        <v>0</v>
      </c>
      <c r="V443" s="98">
        <f t="shared" si="803"/>
        <v>0</v>
      </c>
      <c r="W443" s="99">
        <f>IF($C443="","",'01. PLANILHA DE FISCALIZAÇÂO'!R443)</f>
        <v>0</v>
      </c>
      <c r="X443" s="98">
        <f t="shared" si="794"/>
        <v>0</v>
      </c>
      <c r="Y443" s="99">
        <f t="shared" si="795"/>
        <v>0</v>
      </c>
      <c r="Z443" s="98">
        <f t="shared" si="804"/>
        <v>0</v>
      </c>
      <c r="AA443" s="99">
        <f>IF($C443="","",'01. PLANILHA DE FISCALIZAÇÂO'!X443)</f>
        <v>0</v>
      </c>
      <c r="AB443" s="98">
        <f t="shared" si="796"/>
        <v>0</v>
      </c>
      <c r="AC443" s="99">
        <f t="shared" si="791"/>
        <v>0</v>
      </c>
      <c r="AD443" s="98">
        <f t="shared" si="805"/>
        <v>0</v>
      </c>
      <c r="AE443" s="99">
        <f>IF($C443="","",'01. PLANILHA DE FISCALIZAÇÂO'!AD443)</f>
        <v>0</v>
      </c>
      <c r="AF443" s="98">
        <f t="shared" si="792"/>
        <v>0</v>
      </c>
      <c r="AG443" s="99">
        <f t="shared" si="834"/>
        <v>0</v>
      </c>
      <c r="AH443" s="98">
        <f t="shared" si="806"/>
        <v>0</v>
      </c>
      <c r="AI443" s="99">
        <f>IF($C443="","",'01. PLANILHA DE FISCALIZAÇÂO'!AJ443)</f>
        <v>0</v>
      </c>
      <c r="AJ443" s="98">
        <f t="shared" si="797"/>
        <v>0</v>
      </c>
      <c r="AK443" s="99">
        <f t="shared" si="836"/>
        <v>0</v>
      </c>
      <c r="AL443" s="98">
        <f t="shared" si="807"/>
        <v>0</v>
      </c>
      <c r="AM443" s="99">
        <f>IF($C443="","",'01. PLANILHA DE FISCALIZAÇÂO'!AP443)</f>
        <v>0</v>
      </c>
      <c r="AN443" s="98">
        <f t="shared" si="798"/>
        <v>0</v>
      </c>
      <c r="AO443" s="99">
        <f t="shared" si="835"/>
        <v>0</v>
      </c>
      <c r="AP443" s="98">
        <f t="shared" si="808"/>
        <v>0</v>
      </c>
      <c r="AQ443" s="99">
        <f>IF($C443="","",'01. PLANILHA DE FISCALIZAÇÂO'!AV443)</f>
        <v>0</v>
      </c>
      <c r="AR443" s="98">
        <f t="shared" si="799"/>
        <v>0</v>
      </c>
      <c r="AS443" s="99">
        <f t="shared" si="831"/>
        <v>0</v>
      </c>
    </row>
    <row r="444" spans="1:45" ht="30" customHeight="1">
      <c r="A444">
        <v>20</v>
      </c>
      <c r="B444" s="182" t="s">
        <v>5125</v>
      </c>
      <c r="C444" s="173" t="s">
        <v>4660</v>
      </c>
      <c r="D444" s="172" t="s">
        <v>4661</v>
      </c>
      <c r="E444" s="174" t="s">
        <v>3943</v>
      </c>
      <c r="F444" s="175">
        <v>39.44</v>
      </c>
      <c r="G444" s="175">
        <v>2.7</v>
      </c>
      <c r="H444" s="175">
        <v>3.26</v>
      </c>
      <c r="I444" s="176">
        <f t="shared" ref="I444" si="912">TRUNC(F444*G444,2)</f>
        <v>106.48</v>
      </c>
      <c r="J444" s="210"/>
      <c r="K444" s="210"/>
      <c r="L444" s="210"/>
      <c r="M444" s="210"/>
      <c r="N444" s="210"/>
      <c r="O444" s="214">
        <f t="shared" si="887"/>
        <v>39.44</v>
      </c>
      <c r="P444" s="215">
        <f t="shared" si="888"/>
        <v>106.48</v>
      </c>
      <c r="Q444" s="215">
        <f t="shared" si="911"/>
        <v>128.57</v>
      </c>
      <c r="R444" s="98">
        <f t="shared" ref="R444" si="913">IF($C444="","",$I444*S444)</f>
        <v>0</v>
      </c>
      <c r="S444" s="99">
        <f>IF($C444="","",'01. PLANILHA DE FISCALIZAÇÂO'!L444)</f>
        <v>0</v>
      </c>
      <c r="T444" s="98">
        <f t="shared" ref="T444" si="914">IF($C444="","",SUM(R444))</f>
        <v>0</v>
      </c>
      <c r="U444" s="99">
        <f t="shared" ref="U444" si="915">IF($D444="","",T444/$I444)</f>
        <v>0</v>
      </c>
      <c r="V444" s="98">
        <f t="shared" ref="V444" si="916">IF($C444="","",$I444*W444)</f>
        <v>0</v>
      </c>
      <c r="W444" s="99">
        <f>IF($C444="","",'01. PLANILHA DE FISCALIZAÇÂO'!R444)</f>
        <v>0</v>
      </c>
      <c r="X444" s="98">
        <f t="shared" ref="X444" si="917">IF($C444="","",SUM(V444+T444))</f>
        <v>0</v>
      </c>
      <c r="Y444" s="99">
        <f t="shared" ref="Y444" si="918">IF($D444="","",X444/$I444)</f>
        <v>0</v>
      </c>
      <c r="Z444" s="98">
        <f t="shared" ref="Z444" si="919">IF($C444="","",$I444*AA444)</f>
        <v>0</v>
      </c>
      <c r="AA444" s="99">
        <f>IF($C444="","",'01. PLANILHA DE FISCALIZAÇÂO'!X444)</f>
        <v>0</v>
      </c>
      <c r="AB444" s="98">
        <f>IF($C444="","",SUM(Z444+X444))</f>
        <v>0</v>
      </c>
      <c r="AC444" s="99">
        <f t="shared" ref="AC444" si="920">IF($D444="","",AB444/$I444)</f>
        <v>0</v>
      </c>
      <c r="AD444" s="98">
        <f t="shared" ref="AD444" si="921">IF($C444="","",$I444*AE444)</f>
        <v>0</v>
      </c>
      <c r="AE444" s="99">
        <f>IF($C444="","",'01. PLANILHA DE FISCALIZAÇÂO'!AD444)</f>
        <v>0</v>
      </c>
      <c r="AF444" s="98">
        <f t="shared" ref="AF444" si="922">IF($C444="","",SUM(AD444+AB444))</f>
        <v>0</v>
      </c>
      <c r="AG444" s="99">
        <f t="shared" si="834"/>
        <v>0</v>
      </c>
      <c r="AH444" s="98">
        <f t="shared" ref="AH444" si="923">IF($C444="","",$I444*AI444)</f>
        <v>0</v>
      </c>
      <c r="AI444" s="99">
        <f>IF($C444="","",'01. PLANILHA DE FISCALIZAÇÂO'!AJ444)</f>
        <v>0</v>
      </c>
      <c r="AJ444" s="98">
        <f t="shared" ref="AJ444" si="924">IF($C444="","",SUM(AH444+AF444))</f>
        <v>0</v>
      </c>
      <c r="AK444" s="99">
        <f t="shared" ref="AK444" si="925">IF($D444="","",AJ444/$I444)</f>
        <v>0</v>
      </c>
      <c r="AL444" s="98">
        <f t="shared" ref="AL444" si="926">IF($C444="","",$I444*AM444)</f>
        <v>0</v>
      </c>
      <c r="AM444" s="99">
        <f>IF($C444="","",'01. PLANILHA DE FISCALIZAÇÂO'!AP444)</f>
        <v>0</v>
      </c>
      <c r="AN444" s="98">
        <f t="shared" ref="AN444" si="927">IF($C444="","",SUM(AL444+AJ444))</f>
        <v>0</v>
      </c>
      <c r="AO444" s="99">
        <f t="shared" si="835"/>
        <v>0</v>
      </c>
      <c r="AP444" s="98">
        <f t="shared" ref="AP444" si="928">IF($C444="","",$I444*AQ444)</f>
        <v>0</v>
      </c>
      <c r="AQ444" s="99">
        <f>IF($C444="","",'01. PLANILHA DE FISCALIZAÇÂO'!AV444)</f>
        <v>0</v>
      </c>
      <c r="AR444" s="98">
        <f t="shared" ref="AR444" si="929">IF($C444="","",SUM(AP444+AN444))</f>
        <v>0</v>
      </c>
      <c r="AS444" s="99">
        <f t="shared" ref="AS444" si="930">IF($C444="","",SUM(AQ444+AO444))</f>
        <v>0</v>
      </c>
    </row>
    <row r="445" spans="1:45" ht="30" customHeight="1">
      <c r="A445">
        <v>20</v>
      </c>
      <c r="B445" s="182" t="s">
        <v>5126</v>
      </c>
      <c r="C445" s="173" t="s">
        <v>4662</v>
      </c>
      <c r="D445" s="172" t="s">
        <v>4663</v>
      </c>
      <c r="E445" s="174" t="s">
        <v>3943</v>
      </c>
      <c r="F445" s="175">
        <v>215.64</v>
      </c>
      <c r="G445" s="175">
        <v>2.21</v>
      </c>
      <c r="H445" s="175">
        <v>2.54</v>
      </c>
      <c r="I445" s="176">
        <f t="shared" si="800"/>
        <v>476.56</v>
      </c>
      <c r="J445" s="213"/>
      <c r="K445" s="213"/>
      <c r="L445" s="213"/>
      <c r="M445" s="213"/>
      <c r="N445" s="213"/>
      <c r="O445" s="214">
        <f t="shared" si="887"/>
        <v>215.64</v>
      </c>
      <c r="P445" s="215">
        <f t="shared" si="888"/>
        <v>476.56</v>
      </c>
      <c r="Q445" s="215">
        <f t="shared" si="911"/>
        <v>547.72</v>
      </c>
      <c r="R445" s="98">
        <f t="shared" si="793"/>
        <v>0</v>
      </c>
      <c r="S445" s="99">
        <f>IF($C445="","",'01. PLANILHA DE FISCALIZAÇÂO'!L445)</f>
        <v>0</v>
      </c>
      <c r="T445" s="98">
        <f t="shared" si="801"/>
        <v>0</v>
      </c>
      <c r="U445" s="99">
        <f t="shared" si="802"/>
        <v>0</v>
      </c>
      <c r="V445" s="98">
        <f t="shared" si="803"/>
        <v>0</v>
      </c>
      <c r="W445" s="99">
        <f>IF($C445="","",'01. PLANILHA DE FISCALIZAÇÂO'!R445)</f>
        <v>0</v>
      </c>
      <c r="X445" s="98">
        <f t="shared" si="794"/>
        <v>0</v>
      </c>
      <c r="Y445" s="99">
        <f t="shared" si="795"/>
        <v>0</v>
      </c>
      <c r="Z445" s="98">
        <f t="shared" si="804"/>
        <v>0</v>
      </c>
      <c r="AA445" s="99">
        <f>IF($C445="","",'01. PLANILHA DE FISCALIZAÇÂO'!X445)</f>
        <v>0</v>
      </c>
      <c r="AB445" s="98">
        <f>IF($C445="","",SUM(Z445+X445))</f>
        <v>0</v>
      </c>
      <c r="AC445" s="99">
        <f t="shared" si="791"/>
        <v>0</v>
      </c>
      <c r="AD445" s="98">
        <f t="shared" si="805"/>
        <v>0</v>
      </c>
      <c r="AE445" s="99">
        <f>IF($C445="","",'01. PLANILHA DE FISCALIZAÇÂO'!AD445)</f>
        <v>0</v>
      </c>
      <c r="AF445" s="98">
        <f t="shared" si="792"/>
        <v>0</v>
      </c>
      <c r="AG445" s="99">
        <f t="shared" ref="AG445" si="931">IF($D445="","",AF445/$I445)</f>
        <v>0</v>
      </c>
      <c r="AH445" s="98">
        <f t="shared" si="806"/>
        <v>0</v>
      </c>
      <c r="AI445" s="99">
        <f>IF($C445="","",'01. PLANILHA DE FISCALIZAÇÂO'!AJ445)</f>
        <v>0</v>
      </c>
      <c r="AJ445" s="98">
        <f t="shared" si="797"/>
        <v>0</v>
      </c>
      <c r="AK445" s="99">
        <f t="shared" si="836"/>
        <v>0</v>
      </c>
      <c r="AL445" s="98">
        <f t="shared" si="807"/>
        <v>0</v>
      </c>
      <c r="AM445" s="99">
        <f>IF($C445="","",'01. PLANILHA DE FISCALIZAÇÂO'!AP445)</f>
        <v>0</v>
      </c>
      <c r="AN445" s="98">
        <f t="shared" si="798"/>
        <v>0</v>
      </c>
      <c r="AO445" s="99">
        <f t="shared" ref="AO445" si="932">IF($D445="","",AN445/$I445)</f>
        <v>0</v>
      </c>
      <c r="AP445" s="98">
        <f t="shared" si="808"/>
        <v>0</v>
      </c>
      <c r="AQ445" s="99">
        <f>IF($C445="","",'01. PLANILHA DE FISCALIZAÇÂO'!AV445)</f>
        <v>0</v>
      </c>
      <c r="AR445" s="98">
        <f t="shared" si="799"/>
        <v>0</v>
      </c>
      <c r="AS445" s="99">
        <f t="shared" si="831"/>
        <v>0</v>
      </c>
    </row>
    <row r="446" spans="1:45" ht="30" customHeight="1">
      <c r="B446" s="273" t="s">
        <v>3930</v>
      </c>
      <c r="C446" s="273"/>
      <c r="D446" s="273"/>
      <c r="E446" s="273"/>
      <c r="F446" s="273"/>
      <c r="G446" s="273"/>
      <c r="H446" s="197"/>
      <c r="I446" s="102">
        <f>SUM(I5+I8+I12+I33+I37+I63+I73+I79+I88+I102+I104+I129++I139+I115+I277+I376+I381+I427+I433+I98)</f>
        <v>957923.61</v>
      </c>
      <c r="J446" s="102"/>
      <c r="K446" s="216">
        <f>SUM(K5:K445)</f>
        <v>12870.91</v>
      </c>
      <c r="L446" s="102"/>
      <c r="M446" s="216">
        <f>SUM(M5:M445)</f>
        <v>-17894.63</v>
      </c>
      <c r="N446" s="102"/>
      <c r="O446" s="102"/>
      <c r="P446" s="216">
        <f>SUM(P5:P445)</f>
        <v>952899.87999999966</v>
      </c>
      <c r="Q446" s="216">
        <f>SUM(Q5:Q445)</f>
        <v>1270482.2900000007</v>
      </c>
      <c r="R446" s="100" t="e">
        <f>SUM(R5:R445)</f>
        <v>#DIV/0!</v>
      </c>
      <c r="S446" s="101" t="e">
        <f>R446/$I$446</f>
        <v>#DIV/0!</v>
      </c>
      <c r="T446" s="100" t="e">
        <f>SUM(T5:T445)</f>
        <v>#DIV/0!</v>
      </c>
      <c r="U446" s="101" t="e">
        <f>T446/$I$446</f>
        <v>#DIV/0!</v>
      </c>
      <c r="V446" s="100" t="e">
        <f>SUM(V5:V445)</f>
        <v>#DIV/0!</v>
      </c>
      <c r="W446" s="101" t="e">
        <f>V446/$I$446</f>
        <v>#DIV/0!</v>
      </c>
      <c r="X446" s="100" t="e">
        <f>SUM(X5:X445)</f>
        <v>#DIV/0!</v>
      </c>
      <c r="Y446" s="101" t="e">
        <f>X446/$I$446</f>
        <v>#DIV/0!</v>
      </c>
      <c r="Z446" s="100" t="e">
        <f>SUM(Z5:Z445)</f>
        <v>#DIV/0!</v>
      </c>
      <c r="AA446" s="101" t="e">
        <f>Z446/$I$446</f>
        <v>#DIV/0!</v>
      </c>
      <c r="AB446" s="100" t="e">
        <f>SUM(AB5:AB445)</f>
        <v>#DIV/0!</v>
      </c>
      <c r="AC446" s="101" t="e">
        <f>AB446/$I$446</f>
        <v>#DIV/0!</v>
      </c>
      <c r="AD446" s="100" t="e">
        <f>SUM(AD5:AD445)</f>
        <v>#DIV/0!</v>
      </c>
      <c r="AE446" s="101" t="e">
        <f>AD446/$I$446</f>
        <v>#DIV/0!</v>
      </c>
      <c r="AF446" s="100" t="e">
        <f>SUM(AF5:AF445)</f>
        <v>#DIV/0!</v>
      </c>
      <c r="AG446" s="101" t="e">
        <f>AF446/$I$446</f>
        <v>#DIV/0!</v>
      </c>
      <c r="AH446" s="100" t="e">
        <f>SUM(AH5:AH445)</f>
        <v>#DIV/0!</v>
      </c>
      <c r="AI446" s="101" t="e">
        <f>AH446/$I$446</f>
        <v>#DIV/0!</v>
      </c>
      <c r="AJ446" s="100" t="e">
        <f>SUM(AJ5:AJ445)</f>
        <v>#DIV/0!</v>
      </c>
      <c r="AK446" s="101" t="e">
        <f>AJ446/$I$446</f>
        <v>#DIV/0!</v>
      </c>
      <c r="AL446" s="100" t="e">
        <f>SUM(AL5:AL445)</f>
        <v>#DIV/0!</v>
      </c>
      <c r="AM446" s="101" t="e">
        <f>AL446/$I$446</f>
        <v>#DIV/0!</v>
      </c>
      <c r="AN446" s="100" t="e">
        <f>SUM(AN5:AN445)</f>
        <v>#DIV/0!</v>
      </c>
      <c r="AO446" s="101" t="e">
        <f>AN446/$I$446</f>
        <v>#DIV/0!</v>
      </c>
      <c r="AP446" s="100" t="e">
        <f>SUM(AP5:AP445)</f>
        <v>#DIV/0!</v>
      </c>
      <c r="AQ446" s="101" t="e">
        <f>AP446/$I$446</f>
        <v>#DIV/0!</v>
      </c>
      <c r="AR446" s="100" t="e">
        <f>SUM(AR5:AR445)</f>
        <v>#DIV/0!</v>
      </c>
      <c r="AS446" s="101" t="e">
        <f>AR446/$I$446</f>
        <v>#DIV/0!</v>
      </c>
    </row>
    <row r="447" spans="1:45" ht="30" customHeight="1">
      <c r="N447" s="262" t="s">
        <v>5197</v>
      </c>
      <c r="O447" s="262"/>
      <c r="P447" s="216">
        <f>Q449-P446</f>
        <v>-38.169960367842577</v>
      </c>
      <c r="Q447" s="260" t="s">
        <v>5195</v>
      </c>
    </row>
    <row r="448" spans="1:45" ht="30" customHeight="1">
      <c r="B448" s="257" t="s">
        <v>5187</v>
      </c>
      <c r="C448" s="240"/>
      <c r="D448" s="240"/>
      <c r="E448" s="240"/>
      <c r="F448" s="240"/>
      <c r="G448" s="241"/>
      <c r="H448" s="218"/>
      <c r="I448" s="219">
        <v>1277231.4900000007</v>
      </c>
      <c r="N448" s="263" t="s">
        <v>5198</v>
      </c>
      <c r="O448" s="263"/>
      <c r="P448" s="217">
        <f>P446+P447</f>
        <v>952861.71003963181</v>
      </c>
      <c r="Q448" s="261"/>
    </row>
    <row r="449" spans="2:17" ht="30" customHeight="1">
      <c r="B449" s="257" t="s">
        <v>5188</v>
      </c>
      <c r="C449" s="240"/>
      <c r="D449" s="240"/>
      <c r="E449" s="240"/>
      <c r="F449" s="240"/>
      <c r="G449" s="241"/>
      <c r="H449" s="218"/>
      <c r="I449" s="219">
        <f>I446</f>
        <v>957923.61</v>
      </c>
      <c r="Q449" s="222">
        <f>Q446*I450</f>
        <v>952861.71003963181</v>
      </c>
    </row>
    <row r="450" spans="2:17" ht="30" customHeight="1">
      <c r="B450" s="257" t="s">
        <v>5189</v>
      </c>
      <c r="C450" s="240"/>
      <c r="D450" s="240"/>
      <c r="E450" s="240"/>
      <c r="F450" s="240"/>
      <c r="G450" s="241"/>
      <c r="H450" s="220"/>
      <c r="I450" s="221">
        <f>(I449/I448)</f>
        <v>0.74999999412792384</v>
      </c>
    </row>
    <row r="451" spans="2:17" ht="30" customHeight="1">
      <c r="B451" s="257" t="s">
        <v>5190</v>
      </c>
      <c r="C451" s="240"/>
      <c r="D451" s="240"/>
      <c r="E451" s="240"/>
      <c r="F451" s="240"/>
      <c r="G451" s="241"/>
      <c r="H451" s="220"/>
      <c r="I451" s="221">
        <v>0.22220000000000001</v>
      </c>
    </row>
    <row r="452" spans="2:17" ht="30" customHeight="1">
      <c r="J452" s="109"/>
      <c r="K452" s="206" t="s">
        <v>5185</v>
      </c>
      <c r="L452" s="206" t="s">
        <v>5196</v>
      </c>
      <c r="M452" s="206" t="s">
        <v>5185</v>
      </c>
      <c r="N452" s="206" t="s">
        <v>5196</v>
      </c>
      <c r="O452" s="206" t="s">
        <v>5185</v>
      </c>
      <c r="P452" s="206" t="s">
        <v>5196</v>
      </c>
    </row>
    <row r="453" spans="2:17" ht="30" customHeight="1">
      <c r="B453" s="257" t="s">
        <v>5191</v>
      </c>
      <c r="C453" s="240"/>
      <c r="D453" s="240"/>
      <c r="E453" s="240"/>
      <c r="F453" s="240"/>
      <c r="G453" s="241"/>
      <c r="H453" s="255" t="s">
        <v>5192</v>
      </c>
      <c r="I453" s="256"/>
      <c r="J453" s="223" t="s">
        <v>5192</v>
      </c>
      <c r="K453" s="216">
        <f>SUMIF(N5:N445,"EO",K5:K445)</f>
        <v>0</v>
      </c>
      <c r="L453" s="224">
        <f>K453/$I$446</f>
        <v>0</v>
      </c>
      <c r="M453" s="216">
        <f>SUMIF(N5:N445,"EO",M5:M445)</f>
        <v>0</v>
      </c>
      <c r="N453" s="224">
        <f>M453/$I$446</f>
        <v>0</v>
      </c>
      <c r="O453" s="216">
        <f>K453+M453</f>
        <v>0</v>
      </c>
      <c r="P453" s="224">
        <f t="shared" ref="P453:P454" si="933">O453/$I$446</f>
        <v>0</v>
      </c>
    </row>
    <row r="454" spans="2:17" ht="30" customHeight="1">
      <c r="B454" s="257" t="s">
        <v>5193</v>
      </c>
      <c r="C454" s="240"/>
      <c r="D454" s="240"/>
      <c r="E454" s="240"/>
      <c r="F454" s="240"/>
      <c r="G454" s="241"/>
      <c r="H454" s="258" t="s">
        <v>5192</v>
      </c>
      <c r="I454" s="259"/>
      <c r="J454" s="223" t="s">
        <v>5192</v>
      </c>
      <c r="K454" s="216">
        <f>SUMIF(N5:N445,"MP",K5:K445)</f>
        <v>12870.91</v>
      </c>
      <c r="L454" s="224">
        <f>K454/$I$446</f>
        <v>1.3436259285852658E-2</v>
      </c>
      <c r="M454" s="216">
        <f>SUMIF(N5:N445,"MP",M5:M445)</f>
        <v>-17894.63</v>
      </c>
      <c r="N454" s="224">
        <f>M454/$I$446</f>
        <v>-1.8680644065135841E-2</v>
      </c>
      <c r="O454" s="216">
        <f>K454+M454</f>
        <v>-5023.7200000000012</v>
      </c>
      <c r="P454" s="224">
        <f t="shared" si="933"/>
        <v>-5.2443847792831844E-3</v>
      </c>
    </row>
    <row r="455" spans="2:17" ht="30" customHeight="1">
      <c r="B455" s="257" t="s">
        <v>5194</v>
      </c>
      <c r="C455" s="240"/>
      <c r="D455" s="240"/>
      <c r="E455" s="240"/>
      <c r="F455" s="240"/>
      <c r="G455" s="241"/>
      <c r="H455" s="219"/>
      <c r="I455" s="219">
        <f>(1.27*I446)/100</f>
        <v>12165.629846999998</v>
      </c>
      <c r="J455" s="109"/>
      <c r="K455" s="217">
        <f t="shared" ref="K455:P455" si="934">SUM(K453:K454)</f>
        <v>12870.91</v>
      </c>
      <c r="L455" s="224">
        <f t="shared" si="934"/>
        <v>1.3436259285852658E-2</v>
      </c>
      <c r="M455" s="217">
        <f t="shared" si="934"/>
        <v>-17894.63</v>
      </c>
      <c r="N455" s="224">
        <f t="shared" si="934"/>
        <v>-1.8680644065135841E-2</v>
      </c>
      <c r="O455" s="217">
        <f t="shared" si="934"/>
        <v>-5023.7200000000012</v>
      </c>
      <c r="P455" s="224">
        <f t="shared" si="934"/>
        <v>-5.2443847792831844E-3</v>
      </c>
    </row>
    <row r="458" spans="2:17" ht="30" customHeight="1" thickBot="1">
      <c r="B458" s="251"/>
      <c r="C458" s="251"/>
      <c r="D458" s="251"/>
      <c r="E458" s="251"/>
      <c r="F458" s="251"/>
      <c r="G458" s="251"/>
      <c r="H458" s="225"/>
      <c r="I458" s="109"/>
    </row>
    <row r="459" spans="2:17" ht="40.5" customHeight="1">
      <c r="B459" s="109"/>
      <c r="C459" s="226"/>
      <c r="D459" s="226"/>
      <c r="E459" s="109"/>
      <c r="F459" s="109"/>
      <c r="G459" s="376" t="s">
        <v>5207</v>
      </c>
      <c r="H459" s="376"/>
      <c r="I459" s="377">
        <v>1178.386</v>
      </c>
      <c r="J459" s="388" t="s">
        <v>5218</v>
      </c>
      <c r="K459" s="390" t="s">
        <v>5210</v>
      </c>
      <c r="L459" s="391"/>
    </row>
    <row r="460" spans="2:17" ht="40.5" customHeight="1" thickBot="1">
      <c r="B460" s="109"/>
      <c r="C460" s="226"/>
      <c r="D460" s="226"/>
      <c r="E460" s="109"/>
      <c r="F460" s="109"/>
      <c r="G460" s="376" t="s">
        <v>5208</v>
      </c>
      <c r="H460" s="376"/>
      <c r="I460" s="377">
        <v>1092.6849999999999</v>
      </c>
      <c r="J460" s="389"/>
      <c r="K460" s="392"/>
      <c r="L460" s="393"/>
    </row>
    <row r="461" spans="2:17" ht="30" customHeight="1" thickBot="1">
      <c r="B461" s="109"/>
      <c r="C461" s="226"/>
      <c r="D461" s="226"/>
      <c r="E461" s="109"/>
      <c r="F461" s="109"/>
      <c r="G461" s="378" t="s">
        <v>5209</v>
      </c>
      <c r="H461" s="378"/>
      <c r="I461" s="377">
        <f>I460/I459</f>
        <v>0.92727255754905435</v>
      </c>
      <c r="J461" s="379"/>
      <c r="K461" s="380" t="s">
        <v>5211</v>
      </c>
      <c r="L461" s="381"/>
    </row>
    <row r="462" spans="2:17" ht="30" customHeight="1">
      <c r="B462" s="252" t="s">
        <v>5212</v>
      </c>
      <c r="C462" s="252"/>
      <c r="D462" s="252"/>
      <c r="E462" s="227"/>
      <c r="F462" s="253">
        <f>P446</f>
        <v>952899.87999999966</v>
      </c>
      <c r="G462" s="373"/>
      <c r="H462" s="228"/>
      <c r="I462" s="374" t="s">
        <v>5199</v>
      </c>
      <c r="J462" s="375"/>
      <c r="K462" s="375"/>
      <c r="L462" s="375"/>
    </row>
    <row r="463" spans="2:17" ht="30" customHeight="1" thickBot="1">
      <c r="B463" s="252"/>
      <c r="C463" s="252"/>
      <c r="D463" s="252"/>
      <c r="E463" s="227"/>
      <c r="F463" s="254" t="s">
        <v>5200</v>
      </c>
      <c r="G463" s="254"/>
      <c r="H463" s="229"/>
      <c r="I463" s="230">
        <f>F464-F462</f>
        <v>-38.169960367842577</v>
      </c>
    </row>
    <row r="464" spans="2:17" ht="30" customHeight="1">
      <c r="B464" s="252"/>
      <c r="C464" s="252"/>
      <c r="D464" s="252"/>
      <c r="E464" s="227"/>
      <c r="F464" s="253">
        <f>Q449</f>
        <v>952861.71003963181</v>
      </c>
      <c r="G464" s="254"/>
      <c r="H464" s="109"/>
      <c r="I464" s="109"/>
    </row>
    <row r="465" spans="4:5" ht="30" customHeight="1">
      <c r="D465" s="382" t="s">
        <v>5213</v>
      </c>
      <c r="E465" s="382" t="s">
        <v>5214</v>
      </c>
    </row>
    <row r="466" spans="4:5" ht="30" customHeight="1">
      <c r="D466" s="382" t="s">
        <v>5215</v>
      </c>
      <c r="E466" s="383"/>
    </row>
    <row r="467" spans="4:5" ht="30" customHeight="1">
      <c r="D467" s="382" t="s">
        <v>5216</v>
      </c>
      <c r="E467" s="384"/>
    </row>
    <row r="468" spans="4:5" ht="30" customHeight="1">
      <c r="D468" s="382" t="s">
        <v>5217</v>
      </c>
      <c r="E468" s="385"/>
    </row>
  </sheetData>
  <mergeCells count="39">
    <mergeCell ref="B446:G446"/>
    <mergeCell ref="B1:I1"/>
    <mergeCell ref="I2:I4"/>
    <mergeCell ref="G2:G4"/>
    <mergeCell ref="F2:F4"/>
    <mergeCell ref="E2:E4"/>
    <mergeCell ref="D2:D4"/>
    <mergeCell ref="C2:C4"/>
    <mergeCell ref="B2:B4"/>
    <mergeCell ref="H2:H4"/>
    <mergeCell ref="J2:M2"/>
    <mergeCell ref="N2:N4"/>
    <mergeCell ref="O2:P3"/>
    <mergeCell ref="Q2:Q4"/>
    <mergeCell ref="J3:K3"/>
    <mergeCell ref="L3:M3"/>
    <mergeCell ref="H453:I453"/>
    <mergeCell ref="B454:G454"/>
    <mergeCell ref="H454:I454"/>
    <mergeCell ref="B455:G455"/>
    <mergeCell ref="Q447:Q448"/>
    <mergeCell ref="N447:O447"/>
    <mergeCell ref="N448:O448"/>
    <mergeCell ref="B448:G448"/>
    <mergeCell ref="B449:G449"/>
    <mergeCell ref="B450:G450"/>
    <mergeCell ref="B451:G451"/>
    <mergeCell ref="B453:G453"/>
    <mergeCell ref="B458:G458"/>
    <mergeCell ref="B462:D464"/>
    <mergeCell ref="F462:G462"/>
    <mergeCell ref="F463:G463"/>
    <mergeCell ref="F464:G464"/>
    <mergeCell ref="G461:H461"/>
    <mergeCell ref="G459:H459"/>
    <mergeCell ref="G460:H460"/>
    <mergeCell ref="K461:L461"/>
    <mergeCell ref="J459:J460"/>
    <mergeCell ref="K459:L460"/>
  </mergeCells>
  <conditionalFormatting sqref="Y18 Y36 Y46 Y55 Y60 Y71 Y74 Y384 Y339 Y334 Y280 Y257 Y238 Y134 Y107 Y82 R5:T5 U9:U11 U64:U72 U74:U78 U80:U87 U89:U97 U99 U103 U105:U114 U117:U118 U120 U122 U130:U136 U141:U143 U183 U230:U234 U242:U276 U279:U295 U303:U312 U322:U327 U331:U367 U378:U380 U383:U398 U406:U424 U428:U431 U434 AC18 AC82 AC107 AC134 AC238 AC257 AC280 AC334 AC339 AC74 AC71 AC60 AC55 AC46 V5:AS5 U5:U7 Y6:Y7 AC6:AC7 AG6:AG7 AK6:AK7 AO6:AO7 AS6:AS7 U32 U39:U49 U101 U128 U138 U170:U181 U217:U228 U238:U240 U317:U320 U329 U372:U375 U402:U404 U426 U440:U443 U445 U13:U30 U34:U36 U51:U62">
    <cfRule type="cellIs" dxfId="1297" priority="740" operator="equal">
      <formula>1</formula>
    </cfRule>
    <cfRule type="cellIs" dxfId="1296" priority="741" operator="greaterThan">
      <formula>1</formula>
    </cfRule>
  </conditionalFormatting>
  <conditionalFormatting sqref="Y9:Y11 Y13:Y17 Y19:Y28 Y30 Y39:Y45 Y47:Y49 Y56:Y57 Y59 Y61:Y62 Y75:Y76 Y78 Y83:Y87 Y108:Y114 Y130:Y133 Y135:Y136 Y143 Y240 Y258:Y271 Y273:Y276 Y281:Y295 Y335:Y337 Y340:Y358 Y360:Y367 Y385:Y388 Y390:Y398 Y34:Y35 Y51:Y54 Y64:Y70 Y80:Y81 Y89:Y97 Y99 Y103 Y105:Y106 Y117:Y118 Y120 Y122 Y141 Y183 Y230:Y234 Y242:Y256 Y279 Y303:Y312 Y322:Y327 Y331:Y332 Y378:Y380 Y383 Y406:Y424 Y428:Y431 Y434 Y32 Y101 Y138 Y170:Y181 Y217:Y228 Y317:Y320 Y329 Y372:Y375 Y402:Y404 Y426 Y440:Y443 Y445">
    <cfRule type="cellIs" dxfId="1295" priority="726" operator="equal">
      <formula>1</formula>
    </cfRule>
    <cfRule type="cellIs" dxfId="1294" priority="727" operator="greaterThan">
      <formula>1</formula>
    </cfRule>
  </conditionalFormatting>
  <conditionalFormatting sqref="Y29 Y58 Y72 Y389 Y359 Y338 Y333 Y272 Y239 Y142 Y128 Y77 AC29 AC77 AC128 AC142 AC239 AC272 AC333 AC338 AC359 AC72 AC58">
    <cfRule type="cellIs" dxfId="1293" priority="703" operator="equal">
      <formula>1</formula>
    </cfRule>
    <cfRule type="cellIs" dxfId="1292" priority="704" operator="greaterThan">
      <formula>1</formula>
    </cfRule>
  </conditionalFormatting>
  <conditionalFormatting sqref="AC9:AC11 AC13:AC17 AC19:AC28 AC30 AC39:AC45 AC47:AC49 AC56:AC57 AC59 AC61:AC62 AC75:AC76 AC78 AC83:AC87 AC108:AC114 AC130:AC133 AC135:AC136 AC143 AC240 AC258:AC271 AC273:AC276 AC281:AC295 AC335:AC337 AC340:AC358 AC360:AC367 AC51:AC54 AC64:AC70 AC80:AC81 AC89:AC97 AC99 AC103 AC105:AC106 AC117:AC118 AC120 AC122 AC141 AC183 AC230:AC234 AC242:AC256 AC279 AC303:AC312 AC322:AC327 AC331:AC332 AC378:AC380 AC406:AC424 AC428:AC431 AC434 AC34:AC36 AC383:AC398 AC32 AC101 AC138 AC170:AC181 AC217:AC228 AC317:AC320 AC329 AC372:AC375 AC402:AC404 AC426 AC440:AC443 AC445">
    <cfRule type="cellIs" dxfId="1291" priority="719" operator="equal">
      <formula>1</formula>
    </cfRule>
    <cfRule type="cellIs" dxfId="1290" priority="720" operator="greaterThan">
      <formula>1</formula>
    </cfRule>
  </conditionalFormatting>
  <conditionalFormatting sqref="AG331:AG367 AG434 AG428:AG431 AG406:AG424 AG383:AG398 AG378:AG380 AG322:AG327 AG303:AG312 AG279:AG295 AG242:AG276 AG230:AG234 AG183 AG141:AG143 AG130:AG136 AG117:AG118 AG120 AG122 AG105:AG114 AG103 AG99 AG89:AG97 AG80:AG87 AG74:AG78 AG64:AG72 AG51:AG62 AG39:AG49 AG34:AG36 AG13:AG30 AG9:AG11 AG32 AG101 AG128 AG138 AG170:AG181 AG217:AG228 AG238:AG240 AG317:AG320 AG329 AG372:AG375 AG402:AG404 AG426 AG440:AG443 AG445">
    <cfRule type="cellIs" dxfId="1289" priority="715" operator="equal">
      <formula>1</formula>
    </cfRule>
    <cfRule type="cellIs" dxfId="1288" priority="716" operator="greaterThan">
      <formula>1</formula>
    </cfRule>
  </conditionalFormatting>
  <conditionalFormatting sqref="AK331:AK367 AK434 AK428:AK431 AK406:AK424 AK383:AK398 AK378:AK380 AK322:AK327 AK303:AK312 AK279:AK295 AK242:AK276 AK230:AK234 AK183 AK141:AK143 AK130:AK136 AK117:AK118 AK120 AK122 AK105:AK114 AK103 AK99 AK89:AK97 AK80:AK87 AK74:AK78 AK64:AK72 AK51:AK62 AK39:AK49 AK34:AK36 AK13:AK30 AK9:AK11 AK32 AK101 AK128 AK138 AK170:AK181 AK217:AK228 AK238:AK240 AK317:AK320 AK329 AK372:AK375 AK402:AK404 AK426 AK440:AK443 AK445">
    <cfRule type="cellIs" dxfId="1287" priority="711" operator="equal">
      <formula>1</formula>
    </cfRule>
    <cfRule type="cellIs" dxfId="1286" priority="712" operator="greaterThan">
      <formula>1</formula>
    </cfRule>
  </conditionalFormatting>
  <conditionalFormatting sqref="AO434 AO428:AO431 AO406:AO424 AO383:AO398 AO378:AO380 AO331:AO367 AO322:AO327 AO303:AO312 AO242:AO276 AO183 AO141:AO143 AO130:AO136 AO117:AO118 AO120 AO122 AO105:AO114 AO103 AO99 AO89:AO97 AO80:AO87 AO74:AO78 AO64:AO72 AO51:AO62 AO39:AO49 AO34:AO36 AO13:AO30 AO9:AO11 AO32 AO101 AO128 AO138 AO170:AO181 AO217:AO228 AO238:AO240 AO317:AO320 AO329 AO372:AO375 AO402:AO404 AO426 AO440:AO443 AO445 AO230:AO234 AO279:AO295">
    <cfRule type="cellIs" dxfId="1285" priority="707" operator="equal">
      <formula>1</formula>
    </cfRule>
    <cfRule type="cellIs" dxfId="1284" priority="708" operator="greaterThan">
      <formula>1</formula>
    </cfRule>
  </conditionalFormatting>
  <conditionalFormatting sqref="AS434 AS428:AS431 AS406:AS424 AS383:AS398 AS378:AS380 AS331:AS367 AS322:AS327 AS303:AS312 AS279:AS295 AS242:AS276 AS230:AS234 AS183 AS141:AS143 AS130:AS136 AS122 AS120 AS117:AS118 AS105:AS114 AS103 AS99 AS89:AS97 AS80:AS87 AS74:AS78 AS64:AS72 AS51:AS62 AS39:AS49 AS34:AS36 AS13:AS30 AS9:AS11 AS32 AS101 AS128 AS138 AS170:AS181 AS217:AS228 AS238:AS240 AS317:AS320 AS329 AS372:AS375 AS402:AS404 AS426 AS440:AS443 AS445">
    <cfRule type="cellIs" dxfId="1283" priority="675" operator="equal">
      <formula>1</formula>
    </cfRule>
    <cfRule type="cellIs" dxfId="1282" priority="676" operator="greaterThan">
      <formula>1</formula>
    </cfRule>
  </conditionalFormatting>
  <conditionalFormatting sqref="S446">
    <cfRule type="cellIs" dxfId="1281" priority="664" operator="greaterThan">
      <formula>1</formula>
    </cfRule>
  </conditionalFormatting>
  <conditionalFormatting sqref="U446">
    <cfRule type="cellIs" dxfId="1280" priority="662" operator="equal">
      <formula>1</formula>
    </cfRule>
    <cfRule type="cellIs" dxfId="1279" priority="663" operator="greaterThan">
      <formula>1</formula>
    </cfRule>
  </conditionalFormatting>
  <conditionalFormatting sqref="W446">
    <cfRule type="cellIs" dxfId="1278" priority="578" operator="greaterThan">
      <formula>1</formula>
    </cfRule>
  </conditionalFormatting>
  <conditionalFormatting sqref="Y446">
    <cfRule type="cellIs" dxfId="1277" priority="576" operator="equal">
      <formula>1</formula>
    </cfRule>
    <cfRule type="cellIs" dxfId="1276" priority="577" operator="greaterThan">
      <formula>1</formula>
    </cfRule>
  </conditionalFormatting>
  <conditionalFormatting sqref="AE446">
    <cfRule type="cellIs" dxfId="1275" priority="560" operator="greaterThan">
      <formula>1</formula>
    </cfRule>
  </conditionalFormatting>
  <conditionalFormatting sqref="AI446">
    <cfRule type="cellIs" dxfId="1274" priority="557" operator="greaterThan">
      <formula>1</formula>
    </cfRule>
  </conditionalFormatting>
  <conditionalFormatting sqref="AM446">
    <cfRule type="cellIs" dxfId="1273" priority="554" operator="greaterThan">
      <formula>1</formula>
    </cfRule>
  </conditionalFormatting>
  <conditionalFormatting sqref="AQ446">
    <cfRule type="cellIs" dxfId="1272" priority="551" operator="greaterThan">
      <formula>1</formula>
    </cfRule>
  </conditionalFormatting>
  <conditionalFormatting sqref="AA446">
    <cfRule type="cellIs" dxfId="1271" priority="548" operator="greaterThan">
      <formula>1</formula>
    </cfRule>
  </conditionalFormatting>
  <conditionalFormatting sqref="AC446">
    <cfRule type="cellIs" dxfId="1270" priority="546" operator="equal">
      <formula>1</formula>
    </cfRule>
    <cfRule type="cellIs" dxfId="1269" priority="547" operator="greaterThan">
      <formula>1</formula>
    </cfRule>
  </conditionalFormatting>
  <conditionalFormatting sqref="AG446">
    <cfRule type="cellIs" dxfId="1268" priority="544" operator="equal">
      <formula>1</formula>
    </cfRule>
    <cfRule type="cellIs" dxfId="1267" priority="545" operator="greaterThan">
      <formula>1</formula>
    </cfRule>
  </conditionalFormatting>
  <conditionalFormatting sqref="AK446">
    <cfRule type="cellIs" dxfId="1266" priority="542" operator="equal">
      <formula>1</formula>
    </cfRule>
    <cfRule type="cellIs" dxfId="1265" priority="543" operator="greaterThan">
      <formula>1</formula>
    </cfRule>
  </conditionalFormatting>
  <conditionalFormatting sqref="AO446">
    <cfRule type="cellIs" dxfId="1264" priority="540" operator="equal">
      <formula>1</formula>
    </cfRule>
    <cfRule type="cellIs" dxfId="1263" priority="541" operator="greaterThan">
      <formula>1</formula>
    </cfRule>
  </conditionalFormatting>
  <conditionalFormatting sqref="AS446">
    <cfRule type="cellIs" dxfId="1262" priority="538" operator="equal">
      <formula>1</formula>
    </cfRule>
    <cfRule type="cellIs" dxfId="1261" priority="539" operator="greaterThan">
      <formula>1</formula>
    </cfRule>
  </conditionalFormatting>
  <conditionalFormatting sqref="U31">
    <cfRule type="cellIs" dxfId="1260" priority="536" operator="equal">
      <formula>1</formula>
    </cfRule>
    <cfRule type="cellIs" dxfId="1259" priority="537" operator="greaterThan">
      <formula>1</formula>
    </cfRule>
  </conditionalFormatting>
  <conditionalFormatting sqref="Y31">
    <cfRule type="cellIs" dxfId="1258" priority="534" operator="equal">
      <formula>1</formula>
    </cfRule>
    <cfRule type="cellIs" dxfId="1257" priority="535" operator="greaterThan">
      <formula>1</formula>
    </cfRule>
  </conditionalFormatting>
  <conditionalFormatting sqref="AC31">
    <cfRule type="cellIs" dxfId="1256" priority="532" operator="equal">
      <formula>1</formula>
    </cfRule>
    <cfRule type="cellIs" dxfId="1255" priority="533" operator="greaterThan">
      <formula>1</formula>
    </cfRule>
  </conditionalFormatting>
  <conditionalFormatting sqref="AG31">
    <cfRule type="cellIs" dxfId="1254" priority="530" operator="equal">
      <formula>1</formula>
    </cfRule>
    <cfRule type="cellIs" dxfId="1253" priority="531" operator="greaterThan">
      <formula>1</formula>
    </cfRule>
  </conditionalFormatting>
  <conditionalFormatting sqref="AK31">
    <cfRule type="cellIs" dxfId="1252" priority="528" operator="equal">
      <formula>1</formula>
    </cfRule>
    <cfRule type="cellIs" dxfId="1251" priority="529" operator="greaterThan">
      <formula>1</formula>
    </cfRule>
  </conditionalFormatting>
  <conditionalFormatting sqref="AO31">
    <cfRule type="cellIs" dxfId="1250" priority="526" operator="equal">
      <formula>1</formula>
    </cfRule>
    <cfRule type="cellIs" dxfId="1249" priority="527" operator="greaterThan">
      <formula>1</formula>
    </cfRule>
  </conditionalFormatting>
  <conditionalFormatting sqref="AS31">
    <cfRule type="cellIs" dxfId="1248" priority="524" operator="equal">
      <formula>1</formula>
    </cfRule>
    <cfRule type="cellIs" dxfId="1247" priority="525" operator="greaterThan">
      <formula>1</formula>
    </cfRule>
  </conditionalFormatting>
  <conditionalFormatting sqref="U100">
    <cfRule type="cellIs" dxfId="1246" priority="522" operator="equal">
      <formula>1</formula>
    </cfRule>
    <cfRule type="cellIs" dxfId="1245" priority="523" operator="greaterThan">
      <formula>1</formula>
    </cfRule>
  </conditionalFormatting>
  <conditionalFormatting sqref="Y100">
    <cfRule type="cellIs" dxfId="1244" priority="520" operator="equal">
      <formula>1</formula>
    </cfRule>
    <cfRule type="cellIs" dxfId="1243" priority="521" operator="greaterThan">
      <formula>1</formula>
    </cfRule>
  </conditionalFormatting>
  <conditionalFormatting sqref="AC100">
    <cfRule type="cellIs" dxfId="1242" priority="518" operator="equal">
      <formula>1</formula>
    </cfRule>
    <cfRule type="cellIs" dxfId="1241" priority="519" operator="greaterThan">
      <formula>1</formula>
    </cfRule>
  </conditionalFormatting>
  <conditionalFormatting sqref="AG100">
    <cfRule type="cellIs" dxfId="1240" priority="516" operator="equal">
      <formula>1</formula>
    </cfRule>
    <cfRule type="cellIs" dxfId="1239" priority="517" operator="greaterThan">
      <formula>1</formula>
    </cfRule>
  </conditionalFormatting>
  <conditionalFormatting sqref="AK100">
    <cfRule type="cellIs" dxfId="1238" priority="514" operator="equal">
      <formula>1</formula>
    </cfRule>
    <cfRule type="cellIs" dxfId="1237" priority="515" operator="greaterThan">
      <formula>1</formula>
    </cfRule>
  </conditionalFormatting>
  <conditionalFormatting sqref="AO100">
    <cfRule type="cellIs" dxfId="1236" priority="512" operator="equal">
      <formula>1</formula>
    </cfRule>
    <cfRule type="cellIs" dxfId="1235" priority="513" operator="greaterThan">
      <formula>1</formula>
    </cfRule>
  </conditionalFormatting>
  <conditionalFormatting sqref="AS100">
    <cfRule type="cellIs" dxfId="1234" priority="510" operator="equal">
      <formula>1</formula>
    </cfRule>
    <cfRule type="cellIs" dxfId="1233" priority="511" operator="greaterThan">
      <formula>1</formula>
    </cfRule>
  </conditionalFormatting>
  <conditionalFormatting sqref="U127">
    <cfRule type="cellIs" dxfId="1232" priority="508" operator="equal">
      <formula>1</formula>
    </cfRule>
    <cfRule type="cellIs" dxfId="1231" priority="509" operator="greaterThan">
      <formula>1</formula>
    </cfRule>
  </conditionalFormatting>
  <conditionalFormatting sqref="Y127 AC127">
    <cfRule type="cellIs" dxfId="1230" priority="500" operator="equal">
      <formula>1</formula>
    </cfRule>
    <cfRule type="cellIs" dxfId="1229" priority="501" operator="greaterThan">
      <formula>1</formula>
    </cfRule>
  </conditionalFormatting>
  <conditionalFormatting sqref="AG127">
    <cfRule type="cellIs" dxfId="1228" priority="506" operator="equal">
      <formula>1</formula>
    </cfRule>
    <cfRule type="cellIs" dxfId="1227" priority="507" operator="greaterThan">
      <formula>1</formula>
    </cfRule>
  </conditionalFormatting>
  <conditionalFormatting sqref="AK127">
    <cfRule type="cellIs" dxfId="1226" priority="504" operator="equal">
      <formula>1</formula>
    </cfRule>
    <cfRule type="cellIs" dxfId="1225" priority="505" operator="greaterThan">
      <formula>1</formula>
    </cfRule>
  </conditionalFormatting>
  <conditionalFormatting sqref="AO127">
    <cfRule type="cellIs" dxfId="1224" priority="502" operator="equal">
      <formula>1</formula>
    </cfRule>
    <cfRule type="cellIs" dxfId="1223" priority="503" operator="greaterThan">
      <formula>1</formula>
    </cfRule>
  </conditionalFormatting>
  <conditionalFormatting sqref="AS127">
    <cfRule type="cellIs" dxfId="1222" priority="498" operator="equal">
      <formula>1</formula>
    </cfRule>
    <cfRule type="cellIs" dxfId="1221" priority="499" operator="greaterThan">
      <formula>1</formula>
    </cfRule>
  </conditionalFormatting>
  <conditionalFormatting sqref="U124">
    <cfRule type="cellIs" dxfId="1220" priority="496" operator="equal">
      <formula>1</formula>
    </cfRule>
    <cfRule type="cellIs" dxfId="1219" priority="497" operator="greaterThan">
      <formula>1</formula>
    </cfRule>
  </conditionalFormatting>
  <conditionalFormatting sqref="Y124 AC124">
    <cfRule type="cellIs" dxfId="1218" priority="488" operator="equal">
      <formula>1</formula>
    </cfRule>
    <cfRule type="cellIs" dxfId="1217" priority="489" operator="greaterThan">
      <formula>1</formula>
    </cfRule>
  </conditionalFormatting>
  <conditionalFormatting sqref="AG124">
    <cfRule type="cellIs" dxfId="1216" priority="494" operator="equal">
      <formula>1</formula>
    </cfRule>
    <cfRule type="cellIs" dxfId="1215" priority="495" operator="greaterThan">
      <formula>1</formula>
    </cfRule>
  </conditionalFormatting>
  <conditionalFormatting sqref="AK124">
    <cfRule type="cellIs" dxfId="1214" priority="492" operator="equal">
      <formula>1</formula>
    </cfRule>
    <cfRule type="cellIs" dxfId="1213" priority="493" operator="greaterThan">
      <formula>1</formula>
    </cfRule>
  </conditionalFormatting>
  <conditionalFormatting sqref="AO124">
    <cfRule type="cellIs" dxfId="1212" priority="490" operator="equal">
      <formula>1</formula>
    </cfRule>
    <cfRule type="cellIs" dxfId="1211" priority="491" operator="greaterThan">
      <formula>1</formula>
    </cfRule>
  </conditionalFormatting>
  <conditionalFormatting sqref="AS124">
    <cfRule type="cellIs" dxfId="1210" priority="486" operator="equal">
      <formula>1</formula>
    </cfRule>
    <cfRule type="cellIs" dxfId="1209" priority="487" operator="greaterThan">
      <formula>1</formula>
    </cfRule>
  </conditionalFormatting>
  <conditionalFormatting sqref="U123">
    <cfRule type="cellIs" dxfId="1208" priority="484" operator="equal">
      <formula>1</formula>
    </cfRule>
    <cfRule type="cellIs" dxfId="1207" priority="485" operator="greaterThan">
      <formula>1</formula>
    </cfRule>
  </conditionalFormatting>
  <conditionalFormatting sqref="Y123 AC123">
    <cfRule type="cellIs" dxfId="1206" priority="476" operator="equal">
      <formula>1</formula>
    </cfRule>
    <cfRule type="cellIs" dxfId="1205" priority="477" operator="greaterThan">
      <formula>1</formula>
    </cfRule>
  </conditionalFormatting>
  <conditionalFormatting sqref="AG123">
    <cfRule type="cellIs" dxfId="1204" priority="482" operator="equal">
      <formula>1</formula>
    </cfRule>
    <cfRule type="cellIs" dxfId="1203" priority="483" operator="greaterThan">
      <formula>1</formula>
    </cfRule>
  </conditionalFormatting>
  <conditionalFormatting sqref="AK123">
    <cfRule type="cellIs" dxfId="1202" priority="480" operator="equal">
      <formula>1</formula>
    </cfRule>
    <cfRule type="cellIs" dxfId="1201" priority="481" operator="greaterThan">
      <formula>1</formula>
    </cfRule>
  </conditionalFormatting>
  <conditionalFormatting sqref="AO123">
    <cfRule type="cellIs" dxfId="1200" priority="478" operator="equal">
      <formula>1</formula>
    </cfRule>
    <cfRule type="cellIs" dxfId="1199" priority="479" operator="greaterThan">
      <formula>1</formula>
    </cfRule>
  </conditionalFormatting>
  <conditionalFormatting sqref="AS123">
    <cfRule type="cellIs" dxfId="1198" priority="474" operator="equal">
      <formula>1</formula>
    </cfRule>
    <cfRule type="cellIs" dxfId="1197" priority="475" operator="greaterThan">
      <formula>1</formula>
    </cfRule>
  </conditionalFormatting>
  <conditionalFormatting sqref="U126">
    <cfRule type="cellIs" dxfId="1196" priority="472" operator="equal">
      <formula>1</formula>
    </cfRule>
    <cfRule type="cellIs" dxfId="1195" priority="473" operator="greaterThan">
      <formula>1</formula>
    </cfRule>
  </conditionalFormatting>
  <conditionalFormatting sqref="Y126 AC126">
    <cfRule type="cellIs" dxfId="1194" priority="464" operator="equal">
      <formula>1</formula>
    </cfRule>
    <cfRule type="cellIs" dxfId="1193" priority="465" operator="greaterThan">
      <formula>1</formula>
    </cfRule>
  </conditionalFormatting>
  <conditionalFormatting sqref="AG126">
    <cfRule type="cellIs" dxfId="1192" priority="470" operator="equal">
      <formula>1</formula>
    </cfRule>
    <cfRule type="cellIs" dxfId="1191" priority="471" operator="greaterThan">
      <formula>1</formula>
    </cfRule>
  </conditionalFormatting>
  <conditionalFormatting sqref="AK126">
    <cfRule type="cellIs" dxfId="1190" priority="468" operator="equal">
      <formula>1</formula>
    </cfRule>
    <cfRule type="cellIs" dxfId="1189" priority="469" operator="greaterThan">
      <formula>1</formula>
    </cfRule>
  </conditionalFormatting>
  <conditionalFormatting sqref="AO126">
    <cfRule type="cellIs" dxfId="1188" priority="466" operator="equal">
      <formula>1</formula>
    </cfRule>
    <cfRule type="cellIs" dxfId="1187" priority="467" operator="greaterThan">
      <formula>1</formula>
    </cfRule>
  </conditionalFormatting>
  <conditionalFormatting sqref="AS126">
    <cfRule type="cellIs" dxfId="1186" priority="462" operator="equal">
      <formula>1</formula>
    </cfRule>
    <cfRule type="cellIs" dxfId="1185" priority="463" operator="greaterThan">
      <formula>1</formula>
    </cfRule>
  </conditionalFormatting>
  <conditionalFormatting sqref="U125">
    <cfRule type="cellIs" dxfId="1184" priority="460" operator="equal">
      <formula>1</formula>
    </cfRule>
    <cfRule type="cellIs" dxfId="1183" priority="461" operator="greaterThan">
      <formula>1</formula>
    </cfRule>
  </conditionalFormatting>
  <conditionalFormatting sqref="Y125 AC125">
    <cfRule type="cellIs" dxfId="1182" priority="452" operator="equal">
      <formula>1</formula>
    </cfRule>
    <cfRule type="cellIs" dxfId="1181" priority="453" operator="greaterThan">
      <formula>1</formula>
    </cfRule>
  </conditionalFormatting>
  <conditionalFormatting sqref="AG125">
    <cfRule type="cellIs" dxfId="1180" priority="458" operator="equal">
      <formula>1</formula>
    </cfRule>
    <cfRule type="cellIs" dxfId="1179" priority="459" operator="greaterThan">
      <formula>1</formula>
    </cfRule>
  </conditionalFormatting>
  <conditionalFormatting sqref="AK125">
    <cfRule type="cellIs" dxfId="1178" priority="456" operator="equal">
      <formula>1</formula>
    </cfRule>
    <cfRule type="cellIs" dxfId="1177" priority="457" operator="greaterThan">
      <formula>1</formula>
    </cfRule>
  </conditionalFormatting>
  <conditionalFormatting sqref="AO125">
    <cfRule type="cellIs" dxfId="1176" priority="454" operator="equal">
      <formula>1</formula>
    </cfRule>
    <cfRule type="cellIs" dxfId="1175" priority="455" operator="greaterThan">
      <formula>1</formula>
    </cfRule>
  </conditionalFormatting>
  <conditionalFormatting sqref="AS125">
    <cfRule type="cellIs" dxfId="1174" priority="450" operator="equal">
      <formula>1</formula>
    </cfRule>
    <cfRule type="cellIs" dxfId="1173" priority="451" operator="greaterThan">
      <formula>1</formula>
    </cfRule>
  </conditionalFormatting>
  <conditionalFormatting sqref="U137">
    <cfRule type="cellIs" dxfId="1172" priority="448" operator="equal">
      <formula>1</formula>
    </cfRule>
    <cfRule type="cellIs" dxfId="1171" priority="449" operator="greaterThan">
      <formula>1</formula>
    </cfRule>
  </conditionalFormatting>
  <conditionalFormatting sqref="Y137">
    <cfRule type="cellIs" dxfId="1170" priority="446" operator="equal">
      <formula>1</formula>
    </cfRule>
    <cfRule type="cellIs" dxfId="1169" priority="447" operator="greaterThan">
      <formula>1</formula>
    </cfRule>
  </conditionalFormatting>
  <conditionalFormatting sqref="AC137">
    <cfRule type="cellIs" dxfId="1168" priority="444" operator="equal">
      <formula>1</formula>
    </cfRule>
    <cfRule type="cellIs" dxfId="1167" priority="445" operator="greaterThan">
      <formula>1</formula>
    </cfRule>
  </conditionalFormatting>
  <conditionalFormatting sqref="AG137">
    <cfRule type="cellIs" dxfId="1166" priority="442" operator="equal">
      <formula>1</formula>
    </cfRule>
    <cfRule type="cellIs" dxfId="1165" priority="443" operator="greaterThan">
      <formula>1</formula>
    </cfRule>
  </conditionalFormatting>
  <conditionalFormatting sqref="AK137">
    <cfRule type="cellIs" dxfId="1164" priority="440" operator="equal">
      <formula>1</formula>
    </cfRule>
    <cfRule type="cellIs" dxfId="1163" priority="441" operator="greaterThan">
      <formula>1</formula>
    </cfRule>
  </conditionalFormatting>
  <conditionalFormatting sqref="AO137">
    <cfRule type="cellIs" dxfId="1162" priority="438" operator="equal">
      <formula>1</formula>
    </cfRule>
    <cfRule type="cellIs" dxfId="1161" priority="439" operator="greaterThan">
      <formula>1</formula>
    </cfRule>
  </conditionalFormatting>
  <conditionalFormatting sqref="AS137">
    <cfRule type="cellIs" dxfId="1160" priority="436" operator="equal">
      <formula>1</formula>
    </cfRule>
    <cfRule type="cellIs" dxfId="1159" priority="437" operator="greaterThan">
      <formula>1</formula>
    </cfRule>
  </conditionalFormatting>
  <conditionalFormatting sqref="U144:U153 U168:U169">
    <cfRule type="cellIs" dxfId="1158" priority="434" operator="equal">
      <formula>1</formula>
    </cfRule>
    <cfRule type="cellIs" dxfId="1157" priority="435" operator="greaterThan">
      <formula>1</formula>
    </cfRule>
  </conditionalFormatting>
  <conditionalFormatting sqref="Y144:Y153 Y168:Y169">
    <cfRule type="cellIs" dxfId="1156" priority="432" operator="equal">
      <formula>1</formula>
    </cfRule>
    <cfRule type="cellIs" dxfId="1155" priority="433" operator="greaterThan">
      <formula>1</formula>
    </cfRule>
  </conditionalFormatting>
  <conditionalFormatting sqref="AC144:AC153 AC168:AC169">
    <cfRule type="cellIs" dxfId="1154" priority="430" operator="equal">
      <formula>1</formula>
    </cfRule>
    <cfRule type="cellIs" dxfId="1153" priority="431" operator="greaterThan">
      <formula>1</formula>
    </cfRule>
  </conditionalFormatting>
  <conditionalFormatting sqref="AG144:AG153 AG168:AG169">
    <cfRule type="cellIs" dxfId="1152" priority="428" operator="equal">
      <formula>1</formula>
    </cfRule>
    <cfRule type="cellIs" dxfId="1151" priority="429" operator="greaterThan">
      <formula>1</formula>
    </cfRule>
  </conditionalFormatting>
  <conditionalFormatting sqref="AK144:AK153 AK168:AK169">
    <cfRule type="cellIs" dxfId="1150" priority="426" operator="equal">
      <formula>1</formula>
    </cfRule>
    <cfRule type="cellIs" dxfId="1149" priority="427" operator="greaterThan">
      <formula>1</formula>
    </cfRule>
  </conditionalFormatting>
  <conditionalFormatting sqref="AO144:AO153 AO168:AO169">
    <cfRule type="cellIs" dxfId="1148" priority="424" operator="equal">
      <formula>1</formula>
    </cfRule>
    <cfRule type="cellIs" dxfId="1147" priority="425" operator="greaterThan">
      <formula>1</formula>
    </cfRule>
  </conditionalFormatting>
  <conditionalFormatting sqref="AS144:AS153 AS168:AS169">
    <cfRule type="cellIs" dxfId="1146" priority="422" operator="equal">
      <formula>1</formula>
    </cfRule>
    <cfRule type="cellIs" dxfId="1145" priority="423" operator="greaterThan">
      <formula>1</formula>
    </cfRule>
  </conditionalFormatting>
  <conditionalFormatting sqref="U156:U167">
    <cfRule type="cellIs" dxfId="1144" priority="420" operator="equal">
      <formula>1</formula>
    </cfRule>
    <cfRule type="cellIs" dxfId="1143" priority="421" operator="greaterThan">
      <formula>1</formula>
    </cfRule>
  </conditionalFormatting>
  <conditionalFormatting sqref="Y156:Y167">
    <cfRule type="cellIs" dxfId="1142" priority="418" operator="equal">
      <formula>1</formula>
    </cfRule>
    <cfRule type="cellIs" dxfId="1141" priority="419" operator="greaterThan">
      <formula>1</formula>
    </cfRule>
  </conditionalFormatting>
  <conditionalFormatting sqref="AC156:AC167">
    <cfRule type="cellIs" dxfId="1140" priority="416" operator="equal">
      <formula>1</formula>
    </cfRule>
    <cfRule type="cellIs" dxfId="1139" priority="417" operator="greaterThan">
      <formula>1</formula>
    </cfRule>
  </conditionalFormatting>
  <conditionalFormatting sqref="AG156:AG167">
    <cfRule type="cellIs" dxfId="1138" priority="414" operator="equal">
      <formula>1</formula>
    </cfRule>
    <cfRule type="cellIs" dxfId="1137" priority="415" operator="greaterThan">
      <formula>1</formula>
    </cfRule>
  </conditionalFormatting>
  <conditionalFormatting sqref="AK156:AK167">
    <cfRule type="cellIs" dxfId="1136" priority="412" operator="equal">
      <formula>1</formula>
    </cfRule>
    <cfRule type="cellIs" dxfId="1135" priority="413" operator="greaterThan">
      <formula>1</formula>
    </cfRule>
  </conditionalFormatting>
  <conditionalFormatting sqref="AO156:AO167">
    <cfRule type="cellIs" dxfId="1134" priority="410" operator="equal">
      <formula>1</formula>
    </cfRule>
    <cfRule type="cellIs" dxfId="1133" priority="411" operator="greaterThan">
      <formula>1</formula>
    </cfRule>
  </conditionalFormatting>
  <conditionalFormatting sqref="AS156:AS167">
    <cfRule type="cellIs" dxfId="1132" priority="408" operator="equal">
      <formula>1</formula>
    </cfRule>
    <cfRule type="cellIs" dxfId="1131" priority="409" operator="greaterThan">
      <formula>1</formula>
    </cfRule>
  </conditionalFormatting>
  <conditionalFormatting sqref="U154:U155">
    <cfRule type="cellIs" dxfId="1130" priority="406" operator="equal">
      <formula>1</formula>
    </cfRule>
    <cfRule type="cellIs" dxfId="1129" priority="407" operator="greaterThan">
      <formula>1</formula>
    </cfRule>
  </conditionalFormatting>
  <conditionalFormatting sqref="Y154:Y155">
    <cfRule type="cellIs" dxfId="1128" priority="404" operator="equal">
      <formula>1</formula>
    </cfRule>
    <cfRule type="cellIs" dxfId="1127" priority="405" operator="greaterThan">
      <formula>1</formula>
    </cfRule>
  </conditionalFormatting>
  <conditionalFormatting sqref="AC154:AC155">
    <cfRule type="cellIs" dxfId="1126" priority="402" operator="equal">
      <formula>1</formula>
    </cfRule>
    <cfRule type="cellIs" dxfId="1125" priority="403" operator="greaterThan">
      <formula>1</formula>
    </cfRule>
  </conditionalFormatting>
  <conditionalFormatting sqref="AG154:AG155">
    <cfRule type="cellIs" dxfId="1124" priority="400" operator="equal">
      <formula>1</formula>
    </cfRule>
    <cfRule type="cellIs" dxfId="1123" priority="401" operator="greaterThan">
      <formula>1</formula>
    </cfRule>
  </conditionalFormatting>
  <conditionalFormatting sqref="AK154:AK155">
    <cfRule type="cellIs" dxfId="1122" priority="398" operator="equal">
      <formula>1</formula>
    </cfRule>
    <cfRule type="cellIs" dxfId="1121" priority="399" operator="greaterThan">
      <formula>1</formula>
    </cfRule>
  </conditionalFormatting>
  <conditionalFormatting sqref="AO154:AO155">
    <cfRule type="cellIs" dxfId="1120" priority="396" operator="equal">
      <formula>1</formula>
    </cfRule>
    <cfRule type="cellIs" dxfId="1119" priority="397" operator="greaterThan">
      <formula>1</formula>
    </cfRule>
  </conditionalFormatting>
  <conditionalFormatting sqref="AS154:AS155">
    <cfRule type="cellIs" dxfId="1118" priority="394" operator="equal">
      <formula>1</formula>
    </cfRule>
    <cfRule type="cellIs" dxfId="1117" priority="395" operator="greaterThan">
      <formula>1</formula>
    </cfRule>
  </conditionalFormatting>
  <conditionalFormatting sqref="U184:U186 U208:U216">
    <cfRule type="cellIs" dxfId="1116" priority="392" operator="equal">
      <formula>1</formula>
    </cfRule>
    <cfRule type="cellIs" dxfId="1115" priority="393" operator="greaterThan">
      <formula>1</formula>
    </cfRule>
  </conditionalFormatting>
  <conditionalFormatting sqref="Y184:Y186 Y208:Y216">
    <cfRule type="cellIs" dxfId="1114" priority="390" operator="equal">
      <formula>1</formula>
    </cfRule>
    <cfRule type="cellIs" dxfId="1113" priority="391" operator="greaterThan">
      <formula>1</formula>
    </cfRule>
  </conditionalFormatting>
  <conditionalFormatting sqref="AC184:AC186 AC208:AC216">
    <cfRule type="cellIs" dxfId="1112" priority="388" operator="equal">
      <formula>1</formula>
    </cfRule>
    <cfRule type="cellIs" dxfId="1111" priority="389" operator="greaterThan">
      <formula>1</formula>
    </cfRule>
  </conditionalFormatting>
  <conditionalFormatting sqref="AG184:AG186 AG208:AG216">
    <cfRule type="cellIs" dxfId="1110" priority="386" operator="equal">
      <formula>1</formula>
    </cfRule>
    <cfRule type="cellIs" dxfId="1109" priority="387" operator="greaterThan">
      <formula>1</formula>
    </cfRule>
  </conditionalFormatting>
  <conditionalFormatting sqref="AK184:AK186 AK208:AK216">
    <cfRule type="cellIs" dxfId="1108" priority="384" operator="equal">
      <formula>1</formula>
    </cfRule>
    <cfRule type="cellIs" dxfId="1107" priority="385" operator="greaterThan">
      <formula>1</formula>
    </cfRule>
  </conditionalFormatting>
  <conditionalFormatting sqref="AO184:AO186 AO208:AO216">
    <cfRule type="cellIs" dxfId="1106" priority="382" operator="equal">
      <formula>1</formula>
    </cfRule>
    <cfRule type="cellIs" dxfId="1105" priority="383" operator="greaterThan">
      <formula>1</formula>
    </cfRule>
  </conditionalFormatting>
  <conditionalFormatting sqref="AS184:AS186 AS208:AS216">
    <cfRule type="cellIs" dxfId="1104" priority="380" operator="equal">
      <formula>1</formula>
    </cfRule>
    <cfRule type="cellIs" dxfId="1103" priority="381" operator="greaterThan">
      <formula>1</formula>
    </cfRule>
  </conditionalFormatting>
  <conditionalFormatting sqref="U196:U207">
    <cfRule type="cellIs" dxfId="1102" priority="378" operator="equal">
      <formula>1</formula>
    </cfRule>
    <cfRule type="cellIs" dxfId="1101" priority="379" operator="greaterThan">
      <formula>1</formula>
    </cfRule>
  </conditionalFormatting>
  <conditionalFormatting sqref="Y196:Y207">
    <cfRule type="cellIs" dxfId="1100" priority="376" operator="equal">
      <formula>1</formula>
    </cfRule>
    <cfRule type="cellIs" dxfId="1099" priority="377" operator="greaterThan">
      <formula>1</formula>
    </cfRule>
  </conditionalFormatting>
  <conditionalFormatting sqref="AC196:AC207">
    <cfRule type="cellIs" dxfId="1098" priority="374" operator="equal">
      <formula>1</formula>
    </cfRule>
    <cfRule type="cellIs" dxfId="1097" priority="375" operator="greaterThan">
      <formula>1</formula>
    </cfRule>
  </conditionalFormatting>
  <conditionalFormatting sqref="AG196:AG207">
    <cfRule type="cellIs" dxfId="1096" priority="372" operator="equal">
      <formula>1</formula>
    </cfRule>
    <cfRule type="cellIs" dxfId="1095" priority="373" operator="greaterThan">
      <formula>1</formula>
    </cfRule>
  </conditionalFormatting>
  <conditionalFormatting sqref="AK196:AK207">
    <cfRule type="cellIs" dxfId="1094" priority="370" operator="equal">
      <formula>1</formula>
    </cfRule>
    <cfRule type="cellIs" dxfId="1093" priority="371" operator="greaterThan">
      <formula>1</formula>
    </cfRule>
  </conditionalFormatting>
  <conditionalFormatting sqref="AO196:AO207">
    <cfRule type="cellIs" dxfId="1092" priority="368" operator="equal">
      <formula>1</formula>
    </cfRule>
    <cfRule type="cellIs" dxfId="1091" priority="369" operator="greaterThan">
      <formula>1</formula>
    </cfRule>
  </conditionalFormatting>
  <conditionalFormatting sqref="AS196:AS207">
    <cfRule type="cellIs" dxfId="1090" priority="366" operator="equal">
      <formula>1</formula>
    </cfRule>
    <cfRule type="cellIs" dxfId="1089" priority="367" operator="greaterThan">
      <formula>1</formula>
    </cfRule>
  </conditionalFormatting>
  <conditionalFormatting sqref="U187:U195">
    <cfRule type="cellIs" dxfId="1088" priority="364" operator="equal">
      <formula>1</formula>
    </cfRule>
    <cfRule type="cellIs" dxfId="1087" priority="365" operator="greaterThan">
      <formula>1</formula>
    </cfRule>
  </conditionalFormatting>
  <conditionalFormatting sqref="Y187:Y195">
    <cfRule type="cellIs" dxfId="1086" priority="362" operator="equal">
      <formula>1</formula>
    </cfRule>
    <cfRule type="cellIs" dxfId="1085" priority="363" operator="greaterThan">
      <formula>1</formula>
    </cfRule>
  </conditionalFormatting>
  <conditionalFormatting sqref="AC187:AC195">
    <cfRule type="cellIs" dxfId="1084" priority="360" operator="equal">
      <formula>1</formula>
    </cfRule>
    <cfRule type="cellIs" dxfId="1083" priority="361" operator="greaterThan">
      <formula>1</formula>
    </cfRule>
  </conditionalFormatting>
  <conditionalFormatting sqref="AG187:AG195">
    <cfRule type="cellIs" dxfId="1082" priority="358" operator="equal">
      <formula>1</formula>
    </cfRule>
    <cfRule type="cellIs" dxfId="1081" priority="359" operator="greaterThan">
      <formula>1</formula>
    </cfRule>
  </conditionalFormatting>
  <conditionalFormatting sqref="AK187:AK195">
    <cfRule type="cellIs" dxfId="1080" priority="356" operator="equal">
      <formula>1</formula>
    </cfRule>
    <cfRule type="cellIs" dxfId="1079" priority="357" operator="greaterThan">
      <formula>1</formula>
    </cfRule>
  </conditionalFormatting>
  <conditionalFormatting sqref="AO187:AO195">
    <cfRule type="cellIs" dxfId="1078" priority="354" operator="equal">
      <formula>1</formula>
    </cfRule>
    <cfRule type="cellIs" dxfId="1077" priority="355" operator="greaterThan">
      <formula>1</formula>
    </cfRule>
  </conditionalFormatting>
  <conditionalFormatting sqref="AS187:AS195">
    <cfRule type="cellIs" dxfId="1076" priority="352" operator="equal">
      <formula>1</formula>
    </cfRule>
    <cfRule type="cellIs" dxfId="1075" priority="353" operator="greaterThan">
      <formula>1</formula>
    </cfRule>
  </conditionalFormatting>
  <conditionalFormatting sqref="Y235 AC235 U235:U237">
    <cfRule type="cellIs" dxfId="1074" priority="350" operator="equal">
      <formula>1</formula>
    </cfRule>
    <cfRule type="cellIs" dxfId="1073" priority="351" operator="greaterThan">
      <formula>1</formula>
    </cfRule>
  </conditionalFormatting>
  <conditionalFormatting sqref="Y237">
    <cfRule type="cellIs" dxfId="1072" priority="348" operator="equal">
      <formula>1</formula>
    </cfRule>
    <cfRule type="cellIs" dxfId="1071" priority="349" operator="greaterThan">
      <formula>1</formula>
    </cfRule>
  </conditionalFormatting>
  <conditionalFormatting sqref="Y236 AC236">
    <cfRule type="cellIs" dxfId="1070" priority="338" operator="equal">
      <formula>1</formula>
    </cfRule>
    <cfRule type="cellIs" dxfId="1069" priority="339" operator="greaterThan">
      <formula>1</formula>
    </cfRule>
  </conditionalFormatting>
  <conditionalFormatting sqref="AC237">
    <cfRule type="cellIs" dxfId="1068" priority="346" operator="equal">
      <formula>1</formula>
    </cfRule>
    <cfRule type="cellIs" dxfId="1067" priority="347" operator="greaterThan">
      <formula>1</formula>
    </cfRule>
  </conditionalFormatting>
  <conditionalFormatting sqref="AG235:AG237">
    <cfRule type="cellIs" dxfId="1066" priority="344" operator="equal">
      <formula>1</formula>
    </cfRule>
    <cfRule type="cellIs" dxfId="1065" priority="345" operator="greaterThan">
      <formula>1</formula>
    </cfRule>
  </conditionalFormatting>
  <conditionalFormatting sqref="AK235:AK237">
    <cfRule type="cellIs" dxfId="1064" priority="342" operator="equal">
      <formula>1</formula>
    </cfRule>
    <cfRule type="cellIs" dxfId="1063" priority="343" operator="greaterThan">
      <formula>1</formula>
    </cfRule>
  </conditionalFormatting>
  <conditionalFormatting sqref="AO235:AO237">
    <cfRule type="cellIs" dxfId="1062" priority="340" operator="equal">
      <formula>1</formula>
    </cfRule>
    <cfRule type="cellIs" dxfId="1061" priority="341" operator="greaterThan">
      <formula>1</formula>
    </cfRule>
  </conditionalFormatting>
  <conditionalFormatting sqref="AS235:AS237">
    <cfRule type="cellIs" dxfId="1060" priority="336" operator="equal">
      <formula>1</formula>
    </cfRule>
    <cfRule type="cellIs" dxfId="1059" priority="337" operator="greaterThan">
      <formula>1</formula>
    </cfRule>
  </conditionalFormatting>
  <conditionalFormatting sqref="U313:U316">
    <cfRule type="cellIs" dxfId="1058" priority="334" operator="equal">
      <formula>1</formula>
    </cfRule>
    <cfRule type="cellIs" dxfId="1057" priority="335" operator="greaterThan">
      <formula>1</formula>
    </cfRule>
  </conditionalFormatting>
  <conditionalFormatting sqref="Y313:Y316">
    <cfRule type="cellIs" dxfId="1056" priority="332" operator="equal">
      <formula>1</formula>
    </cfRule>
    <cfRule type="cellIs" dxfId="1055" priority="333" operator="greaterThan">
      <formula>1</formula>
    </cfRule>
  </conditionalFormatting>
  <conditionalFormatting sqref="AC313:AC316">
    <cfRule type="cellIs" dxfId="1054" priority="330" operator="equal">
      <formula>1</formula>
    </cfRule>
    <cfRule type="cellIs" dxfId="1053" priority="331" operator="greaterThan">
      <formula>1</formula>
    </cfRule>
  </conditionalFormatting>
  <conditionalFormatting sqref="AG313:AG316">
    <cfRule type="cellIs" dxfId="1052" priority="328" operator="equal">
      <formula>1</formula>
    </cfRule>
    <cfRule type="cellIs" dxfId="1051" priority="329" operator="greaterThan">
      <formula>1</formula>
    </cfRule>
  </conditionalFormatting>
  <conditionalFormatting sqref="AK313:AK316">
    <cfRule type="cellIs" dxfId="1050" priority="326" operator="equal">
      <formula>1</formula>
    </cfRule>
    <cfRule type="cellIs" dxfId="1049" priority="327" operator="greaterThan">
      <formula>1</formula>
    </cfRule>
  </conditionalFormatting>
  <conditionalFormatting sqref="AO313:AO316">
    <cfRule type="cellIs" dxfId="1048" priority="324" operator="equal">
      <formula>1</formula>
    </cfRule>
    <cfRule type="cellIs" dxfId="1047" priority="325" operator="greaterThan">
      <formula>1</formula>
    </cfRule>
  </conditionalFormatting>
  <conditionalFormatting sqref="AS313:AS316">
    <cfRule type="cellIs" dxfId="1046" priority="322" operator="equal">
      <formula>1</formula>
    </cfRule>
    <cfRule type="cellIs" dxfId="1045" priority="323" operator="greaterThan">
      <formula>1</formula>
    </cfRule>
  </conditionalFormatting>
  <conditionalFormatting sqref="U328">
    <cfRule type="cellIs" dxfId="1044" priority="320" operator="equal">
      <formula>1</formula>
    </cfRule>
    <cfRule type="cellIs" dxfId="1043" priority="321" operator="greaterThan">
      <formula>1</formula>
    </cfRule>
  </conditionalFormatting>
  <conditionalFormatting sqref="Y328">
    <cfRule type="cellIs" dxfId="1042" priority="318" operator="equal">
      <formula>1</formula>
    </cfRule>
    <cfRule type="cellIs" dxfId="1041" priority="319" operator="greaterThan">
      <formula>1</formula>
    </cfRule>
  </conditionalFormatting>
  <conditionalFormatting sqref="AC328">
    <cfRule type="cellIs" dxfId="1040" priority="316" operator="equal">
      <formula>1</formula>
    </cfRule>
    <cfRule type="cellIs" dxfId="1039" priority="317" operator="greaterThan">
      <formula>1</formula>
    </cfRule>
  </conditionalFormatting>
  <conditionalFormatting sqref="AG328">
    <cfRule type="cellIs" dxfId="1038" priority="314" operator="equal">
      <formula>1</formula>
    </cfRule>
    <cfRule type="cellIs" dxfId="1037" priority="315" operator="greaterThan">
      <formula>1</formula>
    </cfRule>
  </conditionalFormatting>
  <conditionalFormatting sqref="AK328">
    <cfRule type="cellIs" dxfId="1036" priority="312" operator="equal">
      <formula>1</formula>
    </cfRule>
    <cfRule type="cellIs" dxfId="1035" priority="313" operator="greaterThan">
      <formula>1</formula>
    </cfRule>
  </conditionalFormatting>
  <conditionalFormatting sqref="AO328">
    <cfRule type="cellIs" dxfId="1034" priority="310" operator="equal">
      <formula>1</formula>
    </cfRule>
    <cfRule type="cellIs" dxfId="1033" priority="311" operator="greaterThan">
      <formula>1</formula>
    </cfRule>
  </conditionalFormatting>
  <conditionalFormatting sqref="AS328">
    <cfRule type="cellIs" dxfId="1032" priority="308" operator="equal">
      <formula>1</formula>
    </cfRule>
    <cfRule type="cellIs" dxfId="1031" priority="309" operator="greaterThan">
      <formula>1</formula>
    </cfRule>
  </conditionalFormatting>
  <conditionalFormatting sqref="U368:U371">
    <cfRule type="cellIs" dxfId="1030" priority="306" operator="equal">
      <formula>1</formula>
    </cfRule>
    <cfRule type="cellIs" dxfId="1029" priority="307" operator="greaterThan">
      <formula>1</formula>
    </cfRule>
  </conditionalFormatting>
  <conditionalFormatting sqref="Y368:Y371">
    <cfRule type="cellIs" dxfId="1028" priority="304" operator="equal">
      <formula>1</formula>
    </cfRule>
    <cfRule type="cellIs" dxfId="1027" priority="305" operator="greaterThan">
      <formula>1</formula>
    </cfRule>
  </conditionalFormatting>
  <conditionalFormatting sqref="AC368:AC371">
    <cfRule type="cellIs" dxfId="1026" priority="302" operator="equal">
      <formula>1</formula>
    </cfRule>
    <cfRule type="cellIs" dxfId="1025" priority="303" operator="greaterThan">
      <formula>1</formula>
    </cfRule>
  </conditionalFormatting>
  <conditionalFormatting sqref="AG368:AG371">
    <cfRule type="cellIs" dxfId="1024" priority="300" operator="equal">
      <formula>1</formula>
    </cfRule>
    <cfRule type="cellIs" dxfId="1023" priority="301" operator="greaterThan">
      <formula>1</formula>
    </cfRule>
  </conditionalFormatting>
  <conditionalFormatting sqref="AK368:AK371">
    <cfRule type="cellIs" dxfId="1022" priority="298" operator="equal">
      <formula>1</formula>
    </cfRule>
    <cfRule type="cellIs" dxfId="1021" priority="299" operator="greaterThan">
      <formula>1</formula>
    </cfRule>
  </conditionalFormatting>
  <conditionalFormatting sqref="AO368:AO371">
    <cfRule type="cellIs" dxfId="1020" priority="296" operator="equal">
      <formula>1</formula>
    </cfRule>
    <cfRule type="cellIs" dxfId="1019" priority="297" operator="greaterThan">
      <formula>1</formula>
    </cfRule>
  </conditionalFormatting>
  <conditionalFormatting sqref="AS368:AS371">
    <cfRule type="cellIs" dxfId="1018" priority="294" operator="equal">
      <formula>1</formula>
    </cfRule>
    <cfRule type="cellIs" dxfId="1017" priority="295" operator="greaterThan">
      <formula>1</formula>
    </cfRule>
  </conditionalFormatting>
  <conditionalFormatting sqref="U399:U401">
    <cfRule type="cellIs" dxfId="1016" priority="292" operator="equal">
      <formula>1</formula>
    </cfRule>
    <cfRule type="cellIs" dxfId="1015" priority="293" operator="greaterThan">
      <formula>1</formula>
    </cfRule>
  </conditionalFormatting>
  <conditionalFormatting sqref="Y399:Y401">
    <cfRule type="cellIs" dxfId="1014" priority="290" operator="equal">
      <formula>1</formula>
    </cfRule>
    <cfRule type="cellIs" dxfId="1013" priority="291" operator="greaterThan">
      <formula>1</formula>
    </cfRule>
  </conditionalFormatting>
  <conditionalFormatting sqref="AC399:AC401">
    <cfRule type="cellIs" dxfId="1012" priority="288" operator="equal">
      <formula>1</formula>
    </cfRule>
    <cfRule type="cellIs" dxfId="1011" priority="289" operator="greaterThan">
      <formula>1</formula>
    </cfRule>
  </conditionalFormatting>
  <conditionalFormatting sqref="AG399:AG401">
    <cfRule type="cellIs" dxfId="1010" priority="286" operator="equal">
      <formula>1</formula>
    </cfRule>
    <cfRule type="cellIs" dxfId="1009" priority="287" operator="greaterThan">
      <formula>1</formula>
    </cfRule>
  </conditionalFormatting>
  <conditionalFormatting sqref="AK399:AK401">
    <cfRule type="cellIs" dxfId="1008" priority="284" operator="equal">
      <formula>1</formula>
    </cfRule>
    <cfRule type="cellIs" dxfId="1007" priority="285" operator="greaterThan">
      <formula>1</formula>
    </cfRule>
  </conditionalFormatting>
  <conditionalFormatting sqref="AO399:AO401">
    <cfRule type="cellIs" dxfId="1006" priority="282" operator="equal">
      <formula>1</formula>
    </cfRule>
    <cfRule type="cellIs" dxfId="1005" priority="283" operator="greaterThan">
      <formula>1</formula>
    </cfRule>
  </conditionalFormatting>
  <conditionalFormatting sqref="AS399:AS401">
    <cfRule type="cellIs" dxfId="1004" priority="280" operator="equal">
      <formula>1</formula>
    </cfRule>
    <cfRule type="cellIs" dxfId="1003" priority="281" operator="greaterThan">
      <formula>1</formula>
    </cfRule>
  </conditionalFormatting>
  <conditionalFormatting sqref="U425">
    <cfRule type="cellIs" dxfId="1002" priority="278" operator="equal">
      <formula>1</formula>
    </cfRule>
    <cfRule type="cellIs" dxfId="1001" priority="279" operator="greaterThan">
      <formula>1</formula>
    </cfRule>
  </conditionalFormatting>
  <conditionalFormatting sqref="Y425">
    <cfRule type="cellIs" dxfId="1000" priority="276" operator="equal">
      <formula>1</formula>
    </cfRule>
    <cfRule type="cellIs" dxfId="999" priority="277" operator="greaterThan">
      <formula>1</formula>
    </cfRule>
  </conditionalFormatting>
  <conditionalFormatting sqref="AC425">
    <cfRule type="cellIs" dxfId="998" priority="274" operator="equal">
      <formula>1</formula>
    </cfRule>
    <cfRule type="cellIs" dxfId="997" priority="275" operator="greaterThan">
      <formula>1</formula>
    </cfRule>
  </conditionalFormatting>
  <conditionalFormatting sqref="AG425">
    <cfRule type="cellIs" dxfId="996" priority="272" operator="equal">
      <formula>1</formula>
    </cfRule>
    <cfRule type="cellIs" dxfId="995" priority="273" operator="greaterThan">
      <formula>1</formula>
    </cfRule>
  </conditionalFormatting>
  <conditionalFormatting sqref="AK425">
    <cfRule type="cellIs" dxfId="994" priority="270" operator="equal">
      <formula>1</formula>
    </cfRule>
    <cfRule type="cellIs" dxfId="993" priority="271" operator="greaterThan">
      <formula>1</formula>
    </cfRule>
  </conditionalFormatting>
  <conditionalFormatting sqref="AO425">
    <cfRule type="cellIs" dxfId="992" priority="268" operator="equal">
      <formula>1</formula>
    </cfRule>
    <cfRule type="cellIs" dxfId="991" priority="269" operator="greaterThan">
      <formula>1</formula>
    </cfRule>
  </conditionalFormatting>
  <conditionalFormatting sqref="AS425">
    <cfRule type="cellIs" dxfId="990" priority="266" operator="equal">
      <formula>1</formula>
    </cfRule>
    <cfRule type="cellIs" dxfId="989" priority="267" operator="greaterThan">
      <formula>1</formula>
    </cfRule>
  </conditionalFormatting>
  <conditionalFormatting sqref="U435:U439">
    <cfRule type="cellIs" dxfId="988" priority="264" operator="equal">
      <formula>1</formula>
    </cfRule>
    <cfRule type="cellIs" dxfId="987" priority="265" operator="greaterThan">
      <formula>1</formula>
    </cfRule>
  </conditionalFormatting>
  <conditionalFormatting sqref="Y435:Y439">
    <cfRule type="cellIs" dxfId="986" priority="262" operator="equal">
      <formula>1</formula>
    </cfRule>
    <cfRule type="cellIs" dxfId="985" priority="263" operator="greaterThan">
      <formula>1</formula>
    </cfRule>
  </conditionalFormatting>
  <conditionalFormatting sqref="AC435:AC439">
    <cfRule type="cellIs" dxfId="984" priority="260" operator="equal">
      <formula>1</formula>
    </cfRule>
    <cfRule type="cellIs" dxfId="983" priority="261" operator="greaterThan">
      <formula>1</formula>
    </cfRule>
  </conditionalFormatting>
  <conditionalFormatting sqref="AG435:AG439">
    <cfRule type="cellIs" dxfId="982" priority="258" operator="equal">
      <formula>1</formula>
    </cfRule>
    <cfRule type="cellIs" dxfId="981" priority="259" operator="greaterThan">
      <formula>1</formula>
    </cfRule>
  </conditionalFormatting>
  <conditionalFormatting sqref="AK435:AK439">
    <cfRule type="cellIs" dxfId="980" priority="256" operator="equal">
      <formula>1</formula>
    </cfRule>
    <cfRule type="cellIs" dxfId="979" priority="257" operator="greaterThan">
      <formula>1</formula>
    </cfRule>
  </conditionalFormatting>
  <conditionalFormatting sqref="AO435:AO439">
    <cfRule type="cellIs" dxfId="978" priority="254" operator="equal">
      <formula>1</formula>
    </cfRule>
    <cfRule type="cellIs" dxfId="977" priority="255" operator="greaterThan">
      <formula>1</formula>
    </cfRule>
  </conditionalFormatting>
  <conditionalFormatting sqref="AS435:AS439">
    <cfRule type="cellIs" dxfId="976" priority="252" operator="equal">
      <formula>1</formula>
    </cfRule>
    <cfRule type="cellIs" dxfId="975" priority="253" operator="greaterThan">
      <formula>1</formula>
    </cfRule>
  </conditionalFormatting>
  <conditionalFormatting sqref="U444">
    <cfRule type="cellIs" dxfId="974" priority="250" operator="equal">
      <formula>1</formula>
    </cfRule>
    <cfRule type="cellIs" dxfId="973" priority="251" operator="greaterThan">
      <formula>1</formula>
    </cfRule>
  </conditionalFormatting>
  <conditionalFormatting sqref="Y444">
    <cfRule type="cellIs" dxfId="972" priority="248" operator="equal">
      <formula>1</formula>
    </cfRule>
    <cfRule type="cellIs" dxfId="971" priority="249" operator="greaterThan">
      <formula>1</formula>
    </cfRule>
  </conditionalFormatting>
  <conditionalFormatting sqref="AC444">
    <cfRule type="cellIs" dxfId="970" priority="246" operator="equal">
      <formula>1</formula>
    </cfRule>
    <cfRule type="cellIs" dxfId="969" priority="247" operator="greaterThan">
      <formula>1</formula>
    </cfRule>
  </conditionalFormatting>
  <conditionalFormatting sqref="AG444">
    <cfRule type="cellIs" dxfId="968" priority="244" operator="equal">
      <formula>1</formula>
    </cfRule>
    <cfRule type="cellIs" dxfId="967" priority="245" operator="greaterThan">
      <formula>1</formula>
    </cfRule>
  </conditionalFormatting>
  <conditionalFormatting sqref="AK444">
    <cfRule type="cellIs" dxfId="966" priority="242" operator="equal">
      <formula>1</formula>
    </cfRule>
    <cfRule type="cellIs" dxfId="965" priority="243" operator="greaterThan">
      <formula>1</formula>
    </cfRule>
  </conditionalFormatting>
  <conditionalFormatting sqref="AO444">
    <cfRule type="cellIs" dxfId="964" priority="240" operator="equal">
      <formula>1</formula>
    </cfRule>
    <cfRule type="cellIs" dxfId="963" priority="241" operator="greaterThan">
      <formula>1</formula>
    </cfRule>
  </conditionalFormatting>
  <conditionalFormatting sqref="AS444">
    <cfRule type="cellIs" dxfId="962" priority="238" operator="equal">
      <formula>1</formula>
    </cfRule>
    <cfRule type="cellIs" dxfId="961" priority="239" operator="greaterThan">
      <formula>1</formula>
    </cfRule>
  </conditionalFormatting>
  <conditionalFormatting sqref="R8:AS8">
    <cfRule type="cellIs" dxfId="960" priority="178" operator="equal">
      <formula>1</formula>
    </cfRule>
    <cfRule type="cellIs" dxfId="959" priority="179" operator="greaterThan">
      <formula>1</formula>
    </cfRule>
  </conditionalFormatting>
  <conditionalFormatting sqref="R12:AS12">
    <cfRule type="cellIs" dxfId="958" priority="176" operator="equal">
      <formula>1</formula>
    </cfRule>
    <cfRule type="cellIs" dxfId="957" priority="177" operator="greaterThan">
      <formula>1</formula>
    </cfRule>
  </conditionalFormatting>
  <conditionalFormatting sqref="R33:AS33">
    <cfRule type="cellIs" dxfId="956" priority="174" operator="equal">
      <formula>1</formula>
    </cfRule>
    <cfRule type="cellIs" dxfId="955" priority="175" operator="greaterThan">
      <formula>1</formula>
    </cfRule>
  </conditionalFormatting>
  <conditionalFormatting sqref="R37:AS38">
    <cfRule type="cellIs" dxfId="954" priority="172" operator="equal">
      <formula>1</formula>
    </cfRule>
    <cfRule type="cellIs" dxfId="953" priority="173" operator="greaterThan">
      <formula>1</formula>
    </cfRule>
  </conditionalFormatting>
  <conditionalFormatting sqref="R50:AS50">
    <cfRule type="cellIs" dxfId="952" priority="170" operator="equal">
      <formula>1</formula>
    </cfRule>
    <cfRule type="cellIs" dxfId="951" priority="171" operator="greaterThan">
      <formula>1</formula>
    </cfRule>
  </conditionalFormatting>
  <conditionalFormatting sqref="R63:AS63">
    <cfRule type="cellIs" dxfId="950" priority="168" operator="equal">
      <formula>1</formula>
    </cfRule>
    <cfRule type="cellIs" dxfId="949" priority="169" operator="greaterThan">
      <formula>1</formula>
    </cfRule>
  </conditionalFormatting>
  <conditionalFormatting sqref="R73:AS73">
    <cfRule type="cellIs" dxfId="948" priority="166" operator="equal">
      <formula>1</formula>
    </cfRule>
    <cfRule type="cellIs" dxfId="947" priority="167" operator="greaterThan">
      <formula>1</formula>
    </cfRule>
  </conditionalFormatting>
  <conditionalFormatting sqref="R79:AS79">
    <cfRule type="cellIs" dxfId="946" priority="164" operator="equal">
      <formula>1</formula>
    </cfRule>
    <cfRule type="cellIs" dxfId="945" priority="165" operator="greaterThan">
      <formula>1</formula>
    </cfRule>
  </conditionalFormatting>
  <conditionalFormatting sqref="R88:AS88">
    <cfRule type="cellIs" dxfId="944" priority="162" operator="equal">
      <formula>1</formula>
    </cfRule>
    <cfRule type="cellIs" dxfId="943" priority="163" operator="greaterThan">
      <formula>1</formula>
    </cfRule>
  </conditionalFormatting>
  <conditionalFormatting sqref="R98:AS98">
    <cfRule type="cellIs" dxfId="942" priority="160" operator="equal">
      <formula>1</formula>
    </cfRule>
    <cfRule type="cellIs" dxfId="941" priority="161" operator="greaterThan">
      <formula>1</formula>
    </cfRule>
  </conditionalFormatting>
  <conditionalFormatting sqref="R102:AS102">
    <cfRule type="cellIs" dxfId="940" priority="158" operator="equal">
      <formula>1</formula>
    </cfRule>
    <cfRule type="cellIs" dxfId="939" priority="159" operator="greaterThan">
      <formula>1</formula>
    </cfRule>
  </conditionalFormatting>
  <conditionalFormatting sqref="R104:AS104">
    <cfRule type="cellIs" dxfId="938" priority="156" operator="equal">
      <formula>1</formula>
    </cfRule>
    <cfRule type="cellIs" dxfId="937" priority="157" operator="greaterThan">
      <formula>1</formula>
    </cfRule>
  </conditionalFormatting>
  <conditionalFormatting sqref="R115:AS116">
    <cfRule type="cellIs" dxfId="936" priority="154" operator="equal">
      <formula>1</formula>
    </cfRule>
    <cfRule type="cellIs" dxfId="935" priority="155" operator="greaterThan">
      <formula>1</formula>
    </cfRule>
  </conditionalFormatting>
  <conditionalFormatting sqref="R119:AS119">
    <cfRule type="cellIs" dxfId="934" priority="152" operator="equal">
      <formula>1</formula>
    </cfRule>
    <cfRule type="cellIs" dxfId="933" priority="153" operator="greaterThan">
      <formula>1</formula>
    </cfRule>
  </conditionalFormatting>
  <conditionalFormatting sqref="R121:AS121">
    <cfRule type="cellIs" dxfId="932" priority="150" operator="equal">
      <formula>1</formula>
    </cfRule>
    <cfRule type="cellIs" dxfId="931" priority="151" operator="greaterThan">
      <formula>1</formula>
    </cfRule>
  </conditionalFormatting>
  <conditionalFormatting sqref="R129:AS129">
    <cfRule type="cellIs" dxfId="930" priority="148" operator="equal">
      <formula>1</formula>
    </cfRule>
    <cfRule type="cellIs" dxfId="929" priority="149" operator="greaterThan">
      <formula>1</formula>
    </cfRule>
  </conditionalFormatting>
  <conditionalFormatting sqref="R139:AS140">
    <cfRule type="cellIs" dxfId="928" priority="146" operator="equal">
      <formula>1</formula>
    </cfRule>
    <cfRule type="cellIs" dxfId="927" priority="147" operator="greaterThan">
      <formula>1</formula>
    </cfRule>
  </conditionalFormatting>
  <conditionalFormatting sqref="R182:AS182">
    <cfRule type="cellIs" dxfId="926" priority="144" operator="equal">
      <formula>1</formula>
    </cfRule>
    <cfRule type="cellIs" dxfId="925" priority="145" operator="greaterThan">
      <formula>1</formula>
    </cfRule>
  </conditionalFormatting>
  <conditionalFormatting sqref="R229:AS229">
    <cfRule type="cellIs" dxfId="924" priority="140" operator="equal">
      <formula>1</formula>
    </cfRule>
    <cfRule type="cellIs" dxfId="923" priority="141" operator="greaterThan">
      <formula>1</formula>
    </cfRule>
  </conditionalFormatting>
  <conditionalFormatting sqref="R241:AS241">
    <cfRule type="cellIs" dxfId="922" priority="138" operator="equal">
      <formula>1</formula>
    </cfRule>
    <cfRule type="cellIs" dxfId="921" priority="139" operator="greaterThan">
      <formula>1</formula>
    </cfRule>
  </conditionalFormatting>
  <conditionalFormatting sqref="R277:AS278">
    <cfRule type="cellIs" dxfId="920" priority="136" operator="equal">
      <formula>1</formula>
    </cfRule>
    <cfRule type="cellIs" dxfId="919" priority="137" operator="greaterThan">
      <formula>1</formula>
    </cfRule>
  </conditionalFormatting>
  <conditionalFormatting sqref="R302:AS302">
    <cfRule type="cellIs" dxfId="918" priority="134" operator="equal">
      <formula>1</formula>
    </cfRule>
    <cfRule type="cellIs" dxfId="917" priority="135" operator="greaterThan">
      <formula>1</formula>
    </cfRule>
  </conditionalFormatting>
  <conditionalFormatting sqref="R321:AS321">
    <cfRule type="cellIs" dxfId="916" priority="132" operator="equal">
      <formula>1</formula>
    </cfRule>
    <cfRule type="cellIs" dxfId="915" priority="133" operator="greaterThan">
      <formula>1</formula>
    </cfRule>
  </conditionalFormatting>
  <conditionalFormatting sqref="R330:AS330">
    <cfRule type="cellIs" dxfId="914" priority="130" operator="equal">
      <formula>1</formula>
    </cfRule>
    <cfRule type="cellIs" dxfId="913" priority="131" operator="greaterThan">
      <formula>1</formula>
    </cfRule>
  </conditionalFormatting>
  <conditionalFormatting sqref="R376:AS377">
    <cfRule type="cellIs" dxfId="912" priority="128" operator="equal">
      <formula>1</formula>
    </cfRule>
    <cfRule type="cellIs" dxfId="911" priority="129" operator="greaterThan">
      <formula>1</formula>
    </cfRule>
  </conditionalFormatting>
  <conditionalFormatting sqref="R381:AS382">
    <cfRule type="cellIs" dxfId="910" priority="126" operator="equal">
      <formula>1</formula>
    </cfRule>
    <cfRule type="cellIs" dxfId="909" priority="127" operator="greaterThan">
      <formula>1</formula>
    </cfRule>
  </conditionalFormatting>
  <conditionalFormatting sqref="R405:AS405">
    <cfRule type="cellIs" dxfId="908" priority="124" operator="equal">
      <formula>1</formula>
    </cfRule>
    <cfRule type="cellIs" dxfId="907" priority="125" operator="greaterThan">
      <formula>1</formula>
    </cfRule>
  </conditionalFormatting>
  <conditionalFormatting sqref="R427:AS427">
    <cfRule type="cellIs" dxfId="906" priority="122" operator="equal">
      <formula>1</formula>
    </cfRule>
    <cfRule type="cellIs" dxfId="905" priority="123" operator="greaterThan">
      <formula>1</formula>
    </cfRule>
  </conditionalFormatting>
  <conditionalFormatting sqref="R433:AS433">
    <cfRule type="cellIs" dxfId="904" priority="120" operator="equal">
      <formula>1</formula>
    </cfRule>
    <cfRule type="cellIs" dxfId="903" priority="121" operator="greaterThan">
      <formula>1</formula>
    </cfRule>
  </conditionalFormatting>
  <conditionalFormatting sqref="J291:K291">
    <cfRule type="cellIs" dxfId="902" priority="119" operator="greaterThan">
      <formula>0</formula>
    </cfRule>
  </conditionalFormatting>
  <conditionalFormatting sqref="M39">
    <cfRule type="cellIs" dxfId="901" priority="118" operator="lessThan">
      <formula>0</formula>
    </cfRule>
  </conditionalFormatting>
  <conditionalFormatting sqref="L39">
    <cfRule type="cellIs" dxfId="900" priority="117" operator="lessThan">
      <formula>0</formula>
    </cfRule>
  </conditionalFormatting>
  <conditionalFormatting sqref="M40">
    <cfRule type="cellIs" dxfId="899" priority="116" operator="lessThan">
      <formula>0</formula>
    </cfRule>
  </conditionalFormatting>
  <conditionalFormatting sqref="L40">
    <cfRule type="cellIs" dxfId="898" priority="115" operator="lessThan">
      <formula>0</formula>
    </cfRule>
  </conditionalFormatting>
  <conditionalFormatting sqref="M41">
    <cfRule type="cellIs" dxfId="897" priority="114" operator="lessThan">
      <formula>0</formula>
    </cfRule>
  </conditionalFormatting>
  <conditionalFormatting sqref="L41">
    <cfRule type="cellIs" dxfId="896" priority="113" operator="lessThan">
      <formula>0</formula>
    </cfRule>
  </conditionalFormatting>
  <conditionalFormatting sqref="M75">
    <cfRule type="cellIs" dxfId="895" priority="112" operator="lessThan">
      <formula>0</formula>
    </cfRule>
  </conditionalFormatting>
  <conditionalFormatting sqref="L75">
    <cfRule type="cellIs" dxfId="894" priority="111" operator="lessThan">
      <formula>0</formula>
    </cfRule>
  </conditionalFormatting>
  <conditionalFormatting sqref="M117">
    <cfRule type="cellIs" dxfId="893" priority="110" operator="lessThan">
      <formula>0</formula>
    </cfRule>
  </conditionalFormatting>
  <conditionalFormatting sqref="L117">
    <cfRule type="cellIs" dxfId="892" priority="109" operator="lessThan">
      <formula>0</formula>
    </cfRule>
  </conditionalFormatting>
  <conditionalFormatting sqref="M118">
    <cfRule type="cellIs" dxfId="891" priority="108" operator="lessThan">
      <formula>0</formula>
    </cfRule>
  </conditionalFormatting>
  <conditionalFormatting sqref="L118">
    <cfRule type="cellIs" dxfId="890" priority="107" operator="lessThan">
      <formula>0</formula>
    </cfRule>
  </conditionalFormatting>
  <conditionalFormatting sqref="J286:K286">
    <cfRule type="cellIs" dxfId="889" priority="106" operator="greaterThan">
      <formula>0</formula>
    </cfRule>
  </conditionalFormatting>
  <conditionalFormatting sqref="U301">
    <cfRule type="cellIs" dxfId="888" priority="104" operator="equal">
      <formula>1</formula>
    </cfRule>
    <cfRule type="cellIs" dxfId="887" priority="105" operator="greaterThan">
      <formula>1</formula>
    </cfRule>
  </conditionalFormatting>
  <conditionalFormatting sqref="Y301">
    <cfRule type="cellIs" dxfId="886" priority="102" operator="equal">
      <formula>1</formula>
    </cfRule>
    <cfRule type="cellIs" dxfId="885" priority="103" operator="greaterThan">
      <formula>1</formula>
    </cfRule>
  </conditionalFormatting>
  <conditionalFormatting sqref="AC301">
    <cfRule type="cellIs" dxfId="884" priority="100" operator="equal">
      <formula>1</formula>
    </cfRule>
    <cfRule type="cellIs" dxfId="883" priority="101" operator="greaterThan">
      <formula>1</formula>
    </cfRule>
  </conditionalFormatting>
  <conditionalFormatting sqref="AG301">
    <cfRule type="cellIs" dxfId="882" priority="98" operator="equal">
      <formula>1</formula>
    </cfRule>
    <cfRule type="cellIs" dxfId="881" priority="99" operator="greaterThan">
      <formula>1</formula>
    </cfRule>
  </conditionalFormatting>
  <conditionalFormatting sqref="AK301">
    <cfRule type="cellIs" dxfId="880" priority="96" operator="equal">
      <formula>1</formula>
    </cfRule>
    <cfRule type="cellIs" dxfId="879" priority="97" operator="greaterThan">
      <formula>1</formula>
    </cfRule>
  </conditionalFormatting>
  <conditionalFormatting sqref="AO301">
    <cfRule type="cellIs" dxfId="878" priority="94" operator="equal">
      <formula>1</formula>
    </cfRule>
    <cfRule type="cellIs" dxfId="877" priority="95" operator="greaterThan">
      <formula>1</formula>
    </cfRule>
  </conditionalFormatting>
  <conditionalFormatting sqref="AS301">
    <cfRule type="cellIs" dxfId="876" priority="92" operator="equal">
      <formula>1</formula>
    </cfRule>
    <cfRule type="cellIs" dxfId="875" priority="93" operator="greaterThan">
      <formula>1</formula>
    </cfRule>
  </conditionalFormatting>
  <conditionalFormatting sqref="U298">
    <cfRule type="cellIs" dxfId="874" priority="90" operator="equal">
      <formula>1</formula>
    </cfRule>
    <cfRule type="cellIs" dxfId="873" priority="91" operator="greaterThan">
      <formula>1</formula>
    </cfRule>
  </conditionalFormatting>
  <conditionalFormatting sqref="Y298">
    <cfRule type="cellIs" dxfId="872" priority="88" operator="equal">
      <formula>1</formula>
    </cfRule>
    <cfRule type="cellIs" dxfId="871" priority="89" operator="greaterThan">
      <formula>1</formula>
    </cfRule>
  </conditionalFormatting>
  <conditionalFormatting sqref="AC298">
    <cfRule type="cellIs" dxfId="870" priority="86" operator="equal">
      <formula>1</formula>
    </cfRule>
    <cfRule type="cellIs" dxfId="869" priority="87" operator="greaterThan">
      <formula>1</formula>
    </cfRule>
  </conditionalFormatting>
  <conditionalFormatting sqref="AG298">
    <cfRule type="cellIs" dxfId="868" priority="84" operator="equal">
      <formula>1</formula>
    </cfRule>
    <cfRule type="cellIs" dxfId="867" priority="85" operator="greaterThan">
      <formula>1</formula>
    </cfRule>
  </conditionalFormatting>
  <conditionalFormatting sqref="AK298">
    <cfRule type="cellIs" dxfId="866" priority="82" operator="equal">
      <formula>1</formula>
    </cfRule>
    <cfRule type="cellIs" dxfId="865" priority="83" operator="greaterThan">
      <formula>1</formula>
    </cfRule>
  </conditionalFormatting>
  <conditionalFormatting sqref="AO298">
    <cfRule type="cellIs" dxfId="864" priority="80" operator="equal">
      <formula>1</formula>
    </cfRule>
    <cfRule type="cellIs" dxfId="863" priority="81" operator="greaterThan">
      <formula>1</formula>
    </cfRule>
  </conditionalFormatting>
  <conditionalFormatting sqref="AS298">
    <cfRule type="cellIs" dxfId="862" priority="78" operator="equal">
      <formula>1</formula>
    </cfRule>
    <cfRule type="cellIs" dxfId="861" priority="79" operator="greaterThan">
      <formula>1</formula>
    </cfRule>
  </conditionalFormatting>
  <conditionalFormatting sqref="U299">
    <cfRule type="cellIs" dxfId="860" priority="76" operator="equal">
      <formula>1</formula>
    </cfRule>
    <cfRule type="cellIs" dxfId="859" priority="77" operator="greaterThan">
      <formula>1</formula>
    </cfRule>
  </conditionalFormatting>
  <conditionalFormatting sqref="Y299">
    <cfRule type="cellIs" dxfId="858" priority="74" operator="equal">
      <formula>1</formula>
    </cfRule>
    <cfRule type="cellIs" dxfId="857" priority="75" operator="greaterThan">
      <formula>1</formula>
    </cfRule>
  </conditionalFormatting>
  <conditionalFormatting sqref="AC299">
    <cfRule type="cellIs" dxfId="856" priority="72" operator="equal">
      <formula>1</formula>
    </cfRule>
    <cfRule type="cellIs" dxfId="855" priority="73" operator="greaterThan">
      <formula>1</formula>
    </cfRule>
  </conditionalFormatting>
  <conditionalFormatting sqref="AG299">
    <cfRule type="cellIs" dxfId="854" priority="70" operator="equal">
      <formula>1</formula>
    </cfRule>
    <cfRule type="cellIs" dxfId="853" priority="71" operator="greaterThan">
      <formula>1</formula>
    </cfRule>
  </conditionalFormatting>
  <conditionalFormatting sqref="AK299">
    <cfRule type="cellIs" dxfId="852" priority="68" operator="equal">
      <formula>1</formula>
    </cfRule>
    <cfRule type="cellIs" dxfId="851" priority="69" operator="greaterThan">
      <formula>1</formula>
    </cfRule>
  </conditionalFormatting>
  <conditionalFormatting sqref="AO299">
    <cfRule type="cellIs" dxfId="850" priority="66" operator="equal">
      <formula>1</formula>
    </cfRule>
    <cfRule type="cellIs" dxfId="849" priority="67" operator="greaterThan">
      <formula>1</formula>
    </cfRule>
  </conditionalFormatting>
  <conditionalFormatting sqref="AS299">
    <cfRule type="cellIs" dxfId="848" priority="64" operator="equal">
      <formula>1</formula>
    </cfRule>
    <cfRule type="cellIs" dxfId="847" priority="65" operator="greaterThan">
      <formula>1</formula>
    </cfRule>
  </conditionalFormatting>
  <conditionalFormatting sqref="U300">
    <cfRule type="cellIs" dxfId="846" priority="62" operator="equal">
      <formula>1</formula>
    </cfRule>
    <cfRule type="cellIs" dxfId="845" priority="63" operator="greaterThan">
      <formula>1</formula>
    </cfRule>
  </conditionalFormatting>
  <conditionalFormatting sqref="Y300">
    <cfRule type="cellIs" dxfId="844" priority="60" operator="equal">
      <formula>1</formula>
    </cfRule>
    <cfRule type="cellIs" dxfId="843" priority="61" operator="greaterThan">
      <formula>1</formula>
    </cfRule>
  </conditionalFormatting>
  <conditionalFormatting sqref="AC300">
    <cfRule type="cellIs" dxfId="842" priority="58" operator="equal">
      <formula>1</formula>
    </cfRule>
    <cfRule type="cellIs" dxfId="841" priority="59" operator="greaterThan">
      <formula>1</formula>
    </cfRule>
  </conditionalFormatting>
  <conditionalFormatting sqref="AG300">
    <cfRule type="cellIs" dxfId="840" priority="56" operator="equal">
      <formula>1</formula>
    </cfRule>
    <cfRule type="cellIs" dxfId="839" priority="57" operator="greaterThan">
      <formula>1</formula>
    </cfRule>
  </conditionalFormatting>
  <conditionalFormatting sqref="AK300">
    <cfRule type="cellIs" dxfId="838" priority="54" operator="equal">
      <formula>1</formula>
    </cfRule>
    <cfRule type="cellIs" dxfId="837" priority="55" operator="greaterThan">
      <formula>1</formula>
    </cfRule>
  </conditionalFormatting>
  <conditionalFormatting sqref="AO300">
    <cfRule type="cellIs" dxfId="836" priority="52" operator="equal">
      <formula>1</formula>
    </cfRule>
    <cfRule type="cellIs" dxfId="835" priority="53" operator="greaterThan">
      <formula>1</formula>
    </cfRule>
  </conditionalFormatting>
  <conditionalFormatting sqref="AS300">
    <cfRule type="cellIs" dxfId="834" priority="50" operator="equal">
      <formula>1</formula>
    </cfRule>
    <cfRule type="cellIs" dxfId="833" priority="51" operator="greaterThan">
      <formula>1</formula>
    </cfRule>
  </conditionalFormatting>
  <conditionalFormatting sqref="J282:K282">
    <cfRule type="cellIs" dxfId="832" priority="49" operator="greaterThan">
      <formula>0</formula>
    </cfRule>
  </conditionalFormatting>
  <conditionalFormatting sqref="J284:K284">
    <cfRule type="cellIs" dxfId="831" priority="48" operator="greaterThan">
      <formula>0</formula>
    </cfRule>
  </conditionalFormatting>
  <conditionalFormatting sqref="J293:K293">
    <cfRule type="cellIs" dxfId="830" priority="47" operator="greaterThan">
      <formula>0</formula>
    </cfRule>
  </conditionalFormatting>
  <conditionalFormatting sqref="J292:K292">
    <cfRule type="cellIs" dxfId="829" priority="46" operator="greaterThan">
      <formula>0</formula>
    </cfRule>
  </conditionalFormatting>
  <conditionalFormatting sqref="J294:K294">
    <cfRule type="cellIs" dxfId="828" priority="45" operator="greaterThan">
      <formula>0</formula>
    </cfRule>
  </conditionalFormatting>
  <conditionalFormatting sqref="U432">
    <cfRule type="cellIs" dxfId="826" priority="42" operator="equal">
      <formula>1</formula>
    </cfRule>
    <cfRule type="cellIs" dxfId="825" priority="43" operator="greaterThan">
      <formula>1</formula>
    </cfRule>
  </conditionalFormatting>
  <conditionalFormatting sqref="Y432">
    <cfRule type="cellIs" dxfId="824" priority="40" operator="equal">
      <formula>1</formula>
    </cfRule>
    <cfRule type="cellIs" dxfId="823" priority="41" operator="greaterThan">
      <formula>1</formula>
    </cfRule>
  </conditionalFormatting>
  <conditionalFormatting sqref="AC432">
    <cfRule type="cellIs" dxfId="822" priority="38" operator="equal">
      <formula>1</formula>
    </cfRule>
    <cfRule type="cellIs" dxfId="821" priority="39" operator="greaterThan">
      <formula>1</formula>
    </cfRule>
  </conditionalFormatting>
  <conditionalFormatting sqref="AG432">
    <cfRule type="cellIs" dxfId="820" priority="36" operator="equal">
      <formula>1</formula>
    </cfRule>
    <cfRule type="cellIs" dxfId="819" priority="37" operator="greaterThan">
      <formula>1</formula>
    </cfRule>
  </conditionalFormatting>
  <conditionalFormatting sqref="AK432">
    <cfRule type="cellIs" dxfId="818" priority="34" operator="equal">
      <formula>1</formula>
    </cfRule>
    <cfRule type="cellIs" dxfId="817" priority="35" operator="greaterThan">
      <formula>1</formula>
    </cfRule>
  </conditionalFormatting>
  <conditionalFormatting sqref="AO432">
    <cfRule type="cellIs" dxfId="816" priority="32" operator="equal">
      <formula>1</formula>
    </cfRule>
    <cfRule type="cellIs" dxfId="815" priority="33" operator="greaterThan">
      <formula>1</formula>
    </cfRule>
  </conditionalFormatting>
  <conditionalFormatting sqref="AS432">
    <cfRule type="cellIs" dxfId="814" priority="30" operator="equal">
      <formula>1</formula>
    </cfRule>
    <cfRule type="cellIs" dxfId="813" priority="31" operator="greaterThan">
      <formula>1</formula>
    </cfRule>
  </conditionalFormatting>
  <conditionalFormatting sqref="U296">
    <cfRule type="cellIs" dxfId="27" priority="27" operator="equal">
      <formula>1</formula>
    </cfRule>
    <cfRule type="cellIs" dxfId="26" priority="28" operator="greaterThan">
      <formula>1</formula>
    </cfRule>
  </conditionalFormatting>
  <conditionalFormatting sqref="Y296">
    <cfRule type="cellIs" dxfId="25" priority="25" operator="equal">
      <formula>1</formula>
    </cfRule>
    <cfRule type="cellIs" dxfId="24" priority="26" operator="greaterThan">
      <formula>1</formula>
    </cfRule>
  </conditionalFormatting>
  <conditionalFormatting sqref="AC296">
    <cfRule type="cellIs" dxfId="23" priority="23" operator="equal">
      <formula>1</formula>
    </cfRule>
    <cfRule type="cellIs" dxfId="22" priority="24" operator="greaterThan">
      <formula>1</formula>
    </cfRule>
  </conditionalFormatting>
  <conditionalFormatting sqref="AG296">
    <cfRule type="cellIs" dxfId="21" priority="21" operator="equal">
      <formula>1</formula>
    </cfRule>
    <cfRule type="cellIs" dxfId="20" priority="22" operator="greaterThan">
      <formula>1</formula>
    </cfRule>
  </conditionalFormatting>
  <conditionalFormatting sqref="AK296">
    <cfRule type="cellIs" dxfId="19" priority="19" operator="equal">
      <formula>1</formula>
    </cfRule>
    <cfRule type="cellIs" dxfId="18" priority="20" operator="greaterThan">
      <formula>1</formula>
    </cfRule>
  </conditionalFormatting>
  <conditionalFormatting sqref="AO296">
    <cfRule type="cellIs" dxfId="17" priority="17" operator="equal">
      <formula>1</formula>
    </cfRule>
    <cfRule type="cellIs" dxfId="16" priority="18" operator="greaterThan">
      <formula>1</formula>
    </cfRule>
  </conditionalFormatting>
  <conditionalFormatting sqref="AS296">
    <cfRule type="cellIs" dxfId="15" priority="15" operator="equal">
      <formula>1</formula>
    </cfRule>
    <cfRule type="cellIs" dxfId="14" priority="16" operator="greaterThan">
      <formula>1</formula>
    </cfRule>
  </conditionalFormatting>
  <conditionalFormatting sqref="U297">
    <cfRule type="cellIs" dxfId="13" priority="13" operator="equal">
      <formula>1</formula>
    </cfRule>
    <cfRule type="cellIs" dxfId="12" priority="14" operator="greaterThan">
      <formula>1</formula>
    </cfRule>
  </conditionalFormatting>
  <conditionalFormatting sqref="Y297">
    <cfRule type="cellIs" dxfId="11" priority="11" operator="equal">
      <formula>1</formula>
    </cfRule>
    <cfRule type="cellIs" dxfId="10" priority="12" operator="greaterThan">
      <formula>1</formula>
    </cfRule>
  </conditionalFormatting>
  <conditionalFormatting sqref="AC297">
    <cfRule type="cellIs" dxfId="9" priority="9" operator="equal">
      <formula>1</formula>
    </cfRule>
    <cfRule type="cellIs" dxfId="8" priority="10" operator="greaterThan">
      <formula>1</formula>
    </cfRule>
  </conditionalFormatting>
  <conditionalFormatting sqref="AG297">
    <cfRule type="cellIs" dxfId="7" priority="7" operator="equal">
      <formula>1</formula>
    </cfRule>
    <cfRule type="cellIs" dxfId="6" priority="8" operator="greaterThan">
      <formula>1</formula>
    </cfRule>
  </conditionalFormatting>
  <conditionalFormatting sqref="AK297">
    <cfRule type="cellIs" dxfId="5" priority="5" operator="equal">
      <formula>1</formula>
    </cfRule>
    <cfRule type="cellIs" dxfId="4" priority="6" operator="greaterThan">
      <formula>1</formula>
    </cfRule>
  </conditionalFormatting>
  <conditionalFormatting sqref="AO297">
    <cfRule type="cellIs" dxfId="3" priority="3" operator="equal">
      <formula>1</formula>
    </cfRule>
    <cfRule type="cellIs" dxfId="2" priority="4" operator="greaterThan">
      <formula>1</formula>
    </cfRule>
  </conditionalFormatting>
  <conditionalFormatting sqref="AS297">
    <cfRule type="cellIs" dxfId="1" priority="1" operator="equal">
      <formula>1</formula>
    </cfRule>
    <cfRule type="cellIs" dxfId="0" priority="2" operator="greaterThan">
      <formula>1</formula>
    </cfRule>
  </conditionalFormatting>
  <pageMargins left="0.27559055118110237" right="0.27559055118110237" top="0.27559055118110237" bottom="0.27559055118110237" header="0" footer="0"/>
  <pageSetup scale="40" orientation="landscape" r:id="rId1"/>
  <rowBreaks count="1" manualBreakCount="1">
    <brk id="457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G50"/>
  <sheetViews>
    <sheetView view="pageBreakPreview" topLeftCell="B19" zoomScale="86" zoomScaleNormal="100" zoomScaleSheetLayoutView="86" workbookViewId="0">
      <pane xSplit="4" topLeftCell="F1" activePane="topRight" state="frozen"/>
      <selection activeCell="B1" sqref="B1"/>
      <selection pane="topRight" activeCell="J52" sqref="J52"/>
    </sheetView>
  </sheetViews>
  <sheetFormatPr defaultRowHeight="15"/>
  <cols>
    <col min="1" max="1" width="42" hidden="1" customWidth="1"/>
    <col min="2" max="2" width="14.7109375" customWidth="1"/>
    <col min="3" max="3" width="39.140625" customWidth="1"/>
    <col min="4" max="4" width="24.85546875" customWidth="1"/>
    <col min="5" max="5" width="11.28515625" customWidth="1"/>
    <col min="6" max="6" width="17.7109375" customWidth="1"/>
    <col min="7" max="7" width="12.140625" customWidth="1"/>
    <col min="8" max="8" width="14" customWidth="1"/>
    <col min="9" max="9" width="12.5703125" customWidth="1"/>
    <col min="10" max="10" width="13.28515625" customWidth="1"/>
    <col min="11" max="11" width="11.85546875" customWidth="1"/>
    <col min="12" max="12" width="18.85546875" customWidth="1"/>
    <col min="13" max="13" width="13.7109375" customWidth="1"/>
    <col min="14" max="14" width="15.7109375" customWidth="1"/>
    <col min="15" max="15" width="14.7109375" customWidth="1"/>
    <col min="16" max="16" width="16" customWidth="1"/>
    <col min="17" max="17" width="17.28515625" customWidth="1"/>
    <col min="18" max="18" width="15" customWidth="1"/>
    <col min="19" max="19" width="15.140625" customWidth="1"/>
    <col min="20" max="20" width="17.5703125" customWidth="1"/>
    <col min="21" max="21" width="13" customWidth="1"/>
    <col min="22" max="22" width="15.7109375" customWidth="1"/>
    <col min="23" max="23" width="15.28515625" customWidth="1"/>
    <col min="24" max="24" width="17.5703125" customWidth="1"/>
    <col min="25" max="25" width="12.7109375" customWidth="1"/>
    <col min="26" max="26" width="16.140625" customWidth="1"/>
    <col min="27" max="27" width="13.42578125" customWidth="1"/>
    <col min="28" max="28" width="16.85546875" customWidth="1"/>
    <col min="29" max="29" width="16.7109375" customWidth="1"/>
    <col min="30" max="30" width="13.5703125" customWidth="1"/>
    <col min="31" max="31" width="11.7109375" customWidth="1"/>
    <col min="32" max="32" width="15.5703125" customWidth="1"/>
    <col min="33" max="33" width="9.7109375" customWidth="1"/>
  </cols>
  <sheetData>
    <row r="1" spans="1:33" ht="20.100000000000001" customHeight="1">
      <c r="B1" s="103"/>
      <c r="C1" s="104"/>
      <c r="D1" s="105"/>
    </row>
    <row r="2" spans="1:33" ht="20.100000000000001" customHeight="1">
      <c r="B2" s="103"/>
      <c r="C2" s="104"/>
      <c r="D2" s="105"/>
    </row>
    <row r="3" spans="1:33" ht="20.100000000000001" customHeight="1">
      <c r="B3" s="103"/>
      <c r="C3" s="104"/>
      <c r="D3" s="106"/>
      <c r="E3" s="107"/>
      <c r="F3" s="108"/>
      <c r="G3" s="108"/>
      <c r="H3" s="108"/>
      <c r="I3" s="108"/>
      <c r="J3" s="109"/>
      <c r="K3" s="109"/>
      <c r="L3" s="109"/>
      <c r="M3" s="109"/>
    </row>
    <row r="4" spans="1:33" ht="20.100000000000001" customHeight="1">
      <c r="B4" s="110"/>
      <c r="C4" s="111"/>
      <c r="D4" s="106"/>
      <c r="E4" s="107"/>
      <c r="F4" s="109"/>
      <c r="G4" s="109"/>
      <c r="H4" s="109"/>
      <c r="I4" s="109"/>
      <c r="J4" s="109"/>
      <c r="K4" s="109"/>
      <c r="L4" s="109"/>
      <c r="M4" s="109"/>
    </row>
    <row r="5" spans="1:33" ht="20.100000000000001" customHeight="1">
      <c r="A5" s="112"/>
      <c r="B5" s="276" t="s">
        <v>3846</v>
      </c>
      <c r="C5" s="279" t="s">
        <v>3847</v>
      </c>
      <c r="D5" s="282" t="s">
        <v>3848</v>
      </c>
      <c r="E5" s="285" t="s">
        <v>3849</v>
      </c>
      <c r="F5" s="87" t="s">
        <v>3844</v>
      </c>
      <c r="G5" s="88">
        <v>1</v>
      </c>
      <c r="H5" s="89" t="s">
        <v>3837</v>
      </c>
      <c r="I5" s="89"/>
      <c r="J5" s="87" t="s">
        <v>3844</v>
      </c>
      <c r="K5" s="88">
        <f>G5+1</f>
        <v>2</v>
      </c>
      <c r="L5" s="89" t="s">
        <v>3837</v>
      </c>
      <c r="M5" s="89"/>
      <c r="N5" s="87" t="s">
        <v>3844</v>
      </c>
      <c r="O5" s="88">
        <f>K5+1</f>
        <v>3</v>
      </c>
      <c r="P5" s="89" t="s">
        <v>3837</v>
      </c>
      <c r="Q5" s="89"/>
      <c r="R5" s="87" t="s">
        <v>3844</v>
      </c>
      <c r="S5" s="88">
        <f>O5+1</f>
        <v>4</v>
      </c>
      <c r="T5" s="89" t="s">
        <v>3837</v>
      </c>
      <c r="U5" s="89"/>
      <c r="V5" s="87" t="s">
        <v>3844</v>
      </c>
      <c r="W5" s="88">
        <f>S5+1</f>
        <v>5</v>
      </c>
      <c r="X5" s="89" t="s">
        <v>3837</v>
      </c>
      <c r="Y5" s="89"/>
      <c r="Z5" s="87" t="s">
        <v>3844</v>
      </c>
      <c r="AA5" s="88">
        <f>W5+1</f>
        <v>6</v>
      </c>
      <c r="AB5" s="89" t="s">
        <v>3837</v>
      </c>
      <c r="AC5" s="89"/>
      <c r="AD5" s="87" t="s">
        <v>3844</v>
      </c>
      <c r="AE5" s="88">
        <f>AA5+1</f>
        <v>7</v>
      </c>
      <c r="AF5" s="89" t="s">
        <v>3837</v>
      </c>
      <c r="AG5" s="89"/>
    </row>
    <row r="6" spans="1:33" ht="20.100000000000001" customHeight="1">
      <c r="A6" s="112"/>
      <c r="B6" s="277"/>
      <c r="C6" s="280"/>
      <c r="D6" s="283"/>
      <c r="E6" s="286"/>
      <c r="F6" s="90" t="s">
        <v>3845</v>
      </c>
      <c r="G6" s="91" t="s">
        <v>3839</v>
      </c>
      <c r="H6" s="92" t="s">
        <v>3845</v>
      </c>
      <c r="I6" s="93" t="s">
        <v>3839</v>
      </c>
      <c r="J6" s="90" t="s">
        <v>3845</v>
      </c>
      <c r="K6" s="91" t="s">
        <v>3839</v>
      </c>
      <c r="L6" s="92" t="s">
        <v>3845</v>
      </c>
      <c r="M6" s="93" t="s">
        <v>3839</v>
      </c>
      <c r="N6" s="90" t="s">
        <v>3845</v>
      </c>
      <c r="O6" s="91" t="s">
        <v>3839</v>
      </c>
      <c r="P6" s="92" t="s">
        <v>3845</v>
      </c>
      <c r="Q6" s="93" t="s">
        <v>3839</v>
      </c>
      <c r="R6" s="90" t="s">
        <v>3845</v>
      </c>
      <c r="S6" s="91" t="s">
        <v>3839</v>
      </c>
      <c r="T6" s="92" t="s">
        <v>3845</v>
      </c>
      <c r="U6" s="93" t="s">
        <v>3839</v>
      </c>
      <c r="V6" s="90" t="s">
        <v>3845</v>
      </c>
      <c r="W6" s="91" t="s">
        <v>3839</v>
      </c>
      <c r="X6" s="92" t="s">
        <v>3845</v>
      </c>
      <c r="Y6" s="93" t="s">
        <v>3839</v>
      </c>
      <c r="Z6" s="90" t="s">
        <v>3845</v>
      </c>
      <c r="AA6" s="91" t="s">
        <v>3839</v>
      </c>
      <c r="AB6" s="92" t="s">
        <v>3845</v>
      </c>
      <c r="AC6" s="93" t="s">
        <v>3839</v>
      </c>
      <c r="AD6" s="90" t="s">
        <v>3845</v>
      </c>
      <c r="AE6" s="91" t="s">
        <v>3839</v>
      </c>
      <c r="AF6" s="92" t="s">
        <v>3845</v>
      </c>
      <c r="AG6" s="93" t="s">
        <v>3839</v>
      </c>
    </row>
    <row r="7" spans="1:33" ht="20.100000000000001" customHeight="1">
      <c r="A7" s="112"/>
      <c r="B7" s="278"/>
      <c r="C7" s="281"/>
      <c r="D7" s="284"/>
      <c r="E7" s="287"/>
      <c r="F7" s="94" t="s">
        <v>3841</v>
      </c>
      <c r="G7" s="95" t="s">
        <v>3841</v>
      </c>
      <c r="H7" s="96" t="s">
        <v>3842</v>
      </c>
      <c r="I7" s="97" t="s">
        <v>3842</v>
      </c>
      <c r="J7" s="94" t="s">
        <v>3841</v>
      </c>
      <c r="K7" s="95" t="s">
        <v>3841</v>
      </c>
      <c r="L7" s="96" t="s">
        <v>3842</v>
      </c>
      <c r="M7" s="97" t="s">
        <v>3842</v>
      </c>
      <c r="N7" s="94" t="s">
        <v>3841</v>
      </c>
      <c r="O7" s="95" t="s">
        <v>3841</v>
      </c>
      <c r="P7" s="96" t="s">
        <v>3842</v>
      </c>
      <c r="Q7" s="97" t="s">
        <v>3842</v>
      </c>
      <c r="R7" s="94" t="s">
        <v>3841</v>
      </c>
      <c r="S7" s="95" t="s">
        <v>3841</v>
      </c>
      <c r="T7" s="96" t="s">
        <v>3842</v>
      </c>
      <c r="U7" s="97" t="s">
        <v>3842</v>
      </c>
      <c r="V7" s="94" t="s">
        <v>3841</v>
      </c>
      <c r="W7" s="95" t="s">
        <v>3841</v>
      </c>
      <c r="X7" s="96" t="s">
        <v>3842</v>
      </c>
      <c r="Y7" s="97" t="s">
        <v>3842</v>
      </c>
      <c r="Z7" s="94" t="s">
        <v>3841</v>
      </c>
      <c r="AA7" s="95" t="s">
        <v>3841</v>
      </c>
      <c r="AB7" s="96" t="s">
        <v>3842</v>
      </c>
      <c r="AC7" s="97" t="s">
        <v>3842</v>
      </c>
      <c r="AD7" s="94" t="s">
        <v>3841</v>
      </c>
      <c r="AE7" s="95" t="s">
        <v>3841</v>
      </c>
      <c r="AF7" s="96" t="s">
        <v>3842</v>
      </c>
      <c r="AG7" s="97" t="s">
        <v>3842</v>
      </c>
    </row>
    <row r="8" spans="1:33" ht="20.100000000000001" customHeight="1">
      <c r="A8" s="112" t="s">
        <v>3851</v>
      </c>
      <c r="B8" s="131" t="s">
        <v>3884</v>
      </c>
      <c r="C8" s="113" t="s">
        <v>3862</v>
      </c>
      <c r="D8" s="114">
        <f>SUMIF('02. Planilha Analítica'!$B$5:$B$446,'03. Planilha Sintética'!$B8,'02. Planilha Analítica'!$I$5:$I$446)</f>
        <v>137167.35999999999</v>
      </c>
      <c r="E8" s="115">
        <f>D8/$D$44</f>
        <v>0.14319237835676688</v>
      </c>
      <c r="F8" s="116">
        <f>SUMIF('02. Planilha Analítica'!$A$1:$A$446,'03. Planilha Sintética'!$B8,'02. Planilha Analítica'!R$1:R$446)</f>
        <v>29528.002000000004</v>
      </c>
      <c r="G8" s="117">
        <f>F8/$D8</f>
        <v>0.21526988636363642</v>
      </c>
      <c r="H8" s="116">
        <f>SUM(F8)</f>
        <v>29528.002000000004</v>
      </c>
      <c r="I8" s="117">
        <f>H8/$D8</f>
        <v>0.21526988636363642</v>
      </c>
      <c r="J8" s="116">
        <f>SUMIF('02. Planilha Analítica'!$A$1:$A$446,'03. Planilha Sintética'!$B8,'02. Planilha Analítica'!V$1:V$446)</f>
        <v>20177.240720000002</v>
      </c>
      <c r="K8" s="117">
        <f>J8/$D8</f>
        <v>0.14709943181818186</v>
      </c>
      <c r="L8" s="116">
        <f>SUM(J8,H8)</f>
        <v>49705.242720000009</v>
      </c>
      <c r="M8" s="117">
        <f>L8/$D8</f>
        <v>0.36236931818181828</v>
      </c>
      <c r="N8" s="116">
        <f>SUMIF('02. Planilha Analítica'!$A$1:$A$446,'03. Planilha Sintética'!$B8,'02. Planilha Analítica'!Z$1:Z$446)</f>
        <v>0</v>
      </c>
      <c r="O8" s="117">
        <f>N8/$D8</f>
        <v>0</v>
      </c>
      <c r="P8" s="116">
        <f>SUM(N8,L8)</f>
        <v>49705.242720000009</v>
      </c>
      <c r="Q8" s="117">
        <f>P8/$D8</f>
        <v>0.36236931818181828</v>
      </c>
      <c r="R8" s="116">
        <f>SUMIF('02. Planilha Analítica'!$A$1:$A$446,'03. Planilha Sintética'!$B8,'02. Planilha Analítica'!AD$1:AD$446)</f>
        <v>0</v>
      </c>
      <c r="S8" s="117">
        <f>R8/$D8</f>
        <v>0</v>
      </c>
      <c r="T8" s="116">
        <f>SUM(R8,P8)</f>
        <v>49705.242720000009</v>
      </c>
      <c r="U8" s="117">
        <f>T8/$D8</f>
        <v>0.36236931818181828</v>
      </c>
      <c r="V8" s="116">
        <f>SUMIF('02. Planilha Analítica'!$A$1:$A$446,'03. Planilha Sintética'!$B8,'02. Planilha Analítica'!AH$1:AH$446)</f>
        <v>0</v>
      </c>
      <c r="W8" s="117">
        <f>V8/$D8</f>
        <v>0</v>
      </c>
      <c r="X8" s="116">
        <f>SUM(V8,T8)</f>
        <v>49705.242720000009</v>
      </c>
      <c r="Y8" s="117">
        <f>X8/$D8</f>
        <v>0.36236931818181828</v>
      </c>
      <c r="Z8" s="116">
        <f>SUMIF('02. Planilha Analítica'!$A$1:$A$446,'03. Planilha Sintética'!$B8,'02. Planilha Analítica'!AL$1:AL$446)</f>
        <v>0</v>
      </c>
      <c r="AA8" s="117">
        <f>Z8/$D8</f>
        <v>0</v>
      </c>
      <c r="AB8" s="116">
        <f>SUM(Z8,X8)</f>
        <v>49705.242720000009</v>
      </c>
      <c r="AC8" s="117">
        <f>AB8/$D8</f>
        <v>0.36236931818181828</v>
      </c>
      <c r="AD8" s="116">
        <f>SUMIF('02. Planilha Analítica'!$A$1:$A$446,'03. Planilha Sintética'!$B8,'02. Planilha Analítica'!AP$1:AP$446)</f>
        <v>0</v>
      </c>
      <c r="AE8" s="117">
        <f>AD8/$D8</f>
        <v>0</v>
      </c>
      <c r="AF8" s="116">
        <f>SUM(AD8,AB8)</f>
        <v>49705.242720000009</v>
      </c>
      <c r="AG8" s="117">
        <f>AF8/$D8</f>
        <v>0.36236931818181828</v>
      </c>
    </row>
    <row r="9" spans="1:33" ht="20.100000000000001" customHeight="1">
      <c r="A9" s="129" t="s">
        <v>3852</v>
      </c>
      <c r="B9" s="131" t="s">
        <v>3885</v>
      </c>
      <c r="C9" s="113" t="s">
        <v>3850</v>
      </c>
      <c r="D9" s="114">
        <f>SUMIF('02. Planilha Analítica'!$B$5:$B$446,'03. Planilha Sintética'!$B9,'02. Planilha Analítica'!$I$5:$I$446)</f>
        <v>18342.39</v>
      </c>
      <c r="E9" s="115">
        <f t="shared" ref="E9:E12" si="0">D9/$D$44</f>
        <v>1.9148071734028983E-2</v>
      </c>
      <c r="F9" s="116">
        <f>SUMIF('02. Planilha Analítica'!$A$1:$A$446,'03. Planilha Sintética'!$B9,'02. Planilha Analítica'!$R$1:$R$447)</f>
        <v>10907.629689972899</v>
      </c>
      <c r="G9" s="117">
        <f t="shared" ref="G9:G43" si="1">F9/$D9</f>
        <v>0.59466785353342166</v>
      </c>
      <c r="H9" s="116">
        <f t="shared" ref="H9:H43" si="2">SUM(F9)</f>
        <v>10907.629689972899</v>
      </c>
      <c r="I9" s="117">
        <f t="shared" ref="I9:I43" si="3">H9/$D9</f>
        <v>0.59466785353342166</v>
      </c>
      <c r="J9" s="116">
        <f>SUMIF('02. Planilha Analítica'!$A$1:$A$446,'03. Planilha Sintética'!$B9,'02. Planilha Analítica'!V$1:V$446)</f>
        <v>0</v>
      </c>
      <c r="K9" s="117">
        <f t="shared" ref="K9:K42" si="4">J9/$D9</f>
        <v>0</v>
      </c>
      <c r="L9" s="116">
        <f t="shared" ref="L9:L43" si="5">SUM(J9,H9)</f>
        <v>10907.629689972899</v>
      </c>
      <c r="M9" s="117">
        <f t="shared" ref="M9:M43" si="6">L9/$D9</f>
        <v>0.59466785353342166</v>
      </c>
      <c r="N9" s="116">
        <f>SUMIF('02. Planilha Analítica'!$A$1:$A$446,'03. Planilha Sintética'!$B9,'02. Planilha Analítica'!Z$1:Z$446)</f>
        <v>0</v>
      </c>
      <c r="O9" s="117">
        <f t="shared" ref="O9:O17" si="7">N9/$D9</f>
        <v>0</v>
      </c>
      <c r="P9" s="116">
        <f t="shared" ref="P9:P43" si="8">SUM(N9,L9)</f>
        <v>10907.629689972899</v>
      </c>
      <c r="Q9" s="117">
        <f t="shared" ref="Q9:Q40" si="9">P9/$D9</f>
        <v>0.59466785353342166</v>
      </c>
      <c r="R9" s="116">
        <f>SUMIF('02. Planilha Analítica'!$A$1:$A$446,'03. Planilha Sintética'!$B9,'02. Planilha Analítica'!AD$1:AD$446)</f>
        <v>0</v>
      </c>
      <c r="S9" s="117">
        <f t="shared" ref="S9:S17" si="10">R9/$D9</f>
        <v>0</v>
      </c>
      <c r="T9" s="116">
        <f t="shared" ref="T9:T43" si="11">SUM(R9,P9)</f>
        <v>10907.629689972899</v>
      </c>
      <c r="U9" s="117">
        <f t="shared" ref="U9:U40" si="12">T9/$D9</f>
        <v>0.59466785353342166</v>
      </c>
      <c r="V9" s="116">
        <f>SUMIF('02. Planilha Analítica'!$A$1:$A$446,'03. Planilha Sintética'!$B9,'02. Planilha Analítica'!AH$1:AH$446)</f>
        <v>0</v>
      </c>
      <c r="W9" s="117">
        <f t="shared" ref="W9:W17" si="13">V9/$D9</f>
        <v>0</v>
      </c>
      <c r="X9" s="116">
        <f t="shared" ref="X9:X43" si="14">SUM(V9,T9)</f>
        <v>10907.629689972899</v>
      </c>
      <c r="Y9" s="117">
        <f t="shared" ref="Y9:Y40" si="15">X9/$D9</f>
        <v>0.59466785353342166</v>
      </c>
      <c r="Z9" s="116">
        <f>SUMIF('02. Planilha Analítica'!$A$1:$A$446,'03. Planilha Sintética'!$B9,'02. Planilha Analítica'!AL$1:AL$446)</f>
        <v>0</v>
      </c>
      <c r="AA9" s="117">
        <f t="shared" ref="AA9:AA17" si="16">Z9/$D9</f>
        <v>0</v>
      </c>
      <c r="AB9" s="116">
        <f t="shared" ref="AB9:AB43" si="17">SUM(Z9,X9)</f>
        <v>10907.629689972899</v>
      </c>
      <c r="AC9" s="117">
        <f t="shared" ref="AC9:AC40" si="18">AB9/$D9</f>
        <v>0.59466785353342166</v>
      </c>
      <c r="AD9" s="116">
        <f>SUMIF('02. Planilha Analítica'!$A$1:$A$446,'03. Planilha Sintética'!$B9,'02. Planilha Analítica'!AP$1:AP$446)</f>
        <v>0</v>
      </c>
      <c r="AE9" s="117">
        <f t="shared" ref="AE9:AE17" si="19">AD9/$D9</f>
        <v>0</v>
      </c>
      <c r="AF9" s="116">
        <f t="shared" ref="AF9:AF43" si="20">SUM(AD9,AB9)</f>
        <v>10907.629689972899</v>
      </c>
      <c r="AG9" s="117">
        <f t="shared" ref="AG9:AG40" si="21">AF9/$D9</f>
        <v>0.59466785353342166</v>
      </c>
    </row>
    <row r="10" spans="1:33" ht="27.75" customHeight="1">
      <c r="A10" s="129" t="s">
        <v>3852</v>
      </c>
      <c r="B10" s="131" t="s">
        <v>3886</v>
      </c>
      <c r="C10" s="113" t="s">
        <v>3863</v>
      </c>
      <c r="D10" s="114">
        <f>SUMIF('02. Planilha Analítica'!$B$5:$B$446,'03. Planilha Sintética'!$B10,'02. Planilha Analítica'!$I$5:$I$446)</f>
        <v>32172.289999999997</v>
      </c>
      <c r="E10" s="115">
        <f t="shared" si="0"/>
        <v>3.3585444250612009E-2</v>
      </c>
      <c r="F10" s="116">
        <f>SUMIF('02. Planilha Analítica'!$A$1:$A$446,'03. Planilha Sintética'!$B10,'02. Planilha Analítica'!$R$1:R448)</f>
        <v>17255.156273080178</v>
      </c>
      <c r="G10" s="117">
        <f t="shared" si="1"/>
        <v>0.53633596716553844</v>
      </c>
      <c r="H10" s="116">
        <f t="shared" si="2"/>
        <v>17255.156273080178</v>
      </c>
      <c r="I10" s="117">
        <f t="shared" si="3"/>
        <v>0.53633596716553844</v>
      </c>
      <c r="J10" s="116">
        <f>SUMIF('02. Planilha Analítica'!$A$1:$A$446,'03. Planilha Sintética'!$B10,'02. Planilha Analítica'!V$1:V$446)</f>
        <v>4612.9326758723928</v>
      </c>
      <c r="K10" s="117">
        <f t="shared" si="4"/>
        <v>0.14338216756943298</v>
      </c>
      <c r="L10" s="116">
        <f t="shared" si="5"/>
        <v>21868.088948952573</v>
      </c>
      <c r="M10" s="117">
        <f t="shared" si="6"/>
        <v>0.67971813473497145</v>
      </c>
      <c r="N10" s="116">
        <f>SUMIF('02. Planilha Analítica'!$A$1:$A$446,'03. Planilha Sintética'!$B10,'02. Planilha Analítica'!Z$1:Z$446)</f>
        <v>0</v>
      </c>
      <c r="O10" s="117">
        <f t="shared" si="7"/>
        <v>0</v>
      </c>
      <c r="P10" s="116">
        <f t="shared" si="8"/>
        <v>21868.088948952573</v>
      </c>
      <c r="Q10" s="117">
        <f t="shared" si="9"/>
        <v>0.67971813473497145</v>
      </c>
      <c r="R10" s="116">
        <f>SUMIF('02. Planilha Analítica'!$A$1:$A$446,'03. Planilha Sintética'!$B10,'02. Planilha Analítica'!AD$1:AD$446)</f>
        <v>0</v>
      </c>
      <c r="S10" s="117">
        <f t="shared" si="10"/>
        <v>0</v>
      </c>
      <c r="T10" s="116">
        <f t="shared" si="11"/>
        <v>21868.088948952573</v>
      </c>
      <c r="U10" s="117">
        <f t="shared" si="12"/>
        <v>0.67971813473497145</v>
      </c>
      <c r="V10" s="116">
        <f>SUMIF('02. Planilha Analítica'!$A$1:$A$446,'03. Planilha Sintética'!$B10,'02. Planilha Analítica'!AH$1:AH$446)</f>
        <v>0</v>
      </c>
      <c r="W10" s="117">
        <f t="shared" si="13"/>
        <v>0</v>
      </c>
      <c r="X10" s="116">
        <f t="shared" si="14"/>
        <v>21868.088948952573</v>
      </c>
      <c r="Y10" s="117">
        <f t="shared" si="15"/>
        <v>0.67971813473497145</v>
      </c>
      <c r="Z10" s="116">
        <f>SUMIF('02. Planilha Analítica'!$A$1:$A$446,'03. Planilha Sintética'!$B10,'02. Planilha Analítica'!AL$1:AL$446)</f>
        <v>0</v>
      </c>
      <c r="AA10" s="117">
        <f t="shared" si="16"/>
        <v>0</v>
      </c>
      <c r="AB10" s="116">
        <f t="shared" si="17"/>
        <v>21868.088948952573</v>
      </c>
      <c r="AC10" s="117">
        <f t="shared" si="18"/>
        <v>0.67971813473497145</v>
      </c>
      <c r="AD10" s="116">
        <f>SUMIF('02. Planilha Analítica'!$A$1:$A$446,'03. Planilha Sintética'!$B10,'02. Planilha Analítica'!AP$1:AP$446)</f>
        <v>0</v>
      </c>
      <c r="AE10" s="117">
        <f t="shared" si="19"/>
        <v>0</v>
      </c>
      <c r="AF10" s="116">
        <f t="shared" si="20"/>
        <v>21868.088948952573</v>
      </c>
      <c r="AG10" s="117">
        <f t="shared" si="21"/>
        <v>0.67971813473497145</v>
      </c>
    </row>
    <row r="11" spans="1:33" ht="20.100000000000001" customHeight="1">
      <c r="A11" s="129" t="s">
        <v>3853</v>
      </c>
      <c r="B11" s="131" t="s">
        <v>3887</v>
      </c>
      <c r="C11" s="113" t="s">
        <v>3911</v>
      </c>
      <c r="D11" s="114">
        <f>SUMIF('02. Planilha Analítica'!$B$5:$B$446,'03. Planilha Sintética'!$B11,'02. Planilha Analítica'!$I$5:$I$446)</f>
        <v>11514.95</v>
      </c>
      <c r="E11" s="115">
        <f t="shared" si="0"/>
        <v>1.2020739315528514E-2</v>
      </c>
      <c r="F11" s="116">
        <f>SUMIF('02. Planilha Analítica'!$A$1:$A$446,'03. Planilha Sintética'!$B11,'02. Planilha Analítica'!$R$1:R449)</f>
        <v>11514.95</v>
      </c>
      <c r="G11" s="117">
        <f t="shared" si="1"/>
        <v>1</v>
      </c>
      <c r="H11" s="116">
        <f t="shared" si="2"/>
        <v>11514.95</v>
      </c>
      <c r="I11" s="117">
        <f t="shared" si="3"/>
        <v>1</v>
      </c>
      <c r="J11" s="116">
        <f>SUMIF('02. Planilha Analítica'!$A$1:$A$446,'03. Planilha Sintética'!$B11,'02. Planilha Analítica'!V$1:V$446)</f>
        <v>0</v>
      </c>
      <c r="K11" s="117">
        <f t="shared" si="4"/>
        <v>0</v>
      </c>
      <c r="L11" s="116">
        <f t="shared" si="5"/>
        <v>11514.95</v>
      </c>
      <c r="M11" s="117">
        <f t="shared" si="6"/>
        <v>1</v>
      </c>
      <c r="N11" s="116">
        <f>SUMIF('02. Planilha Analítica'!$A$1:$A$446,'03. Planilha Sintética'!$B11,'02. Planilha Analítica'!Z$1:Z$446)</f>
        <v>0</v>
      </c>
      <c r="O11" s="117">
        <f t="shared" si="7"/>
        <v>0</v>
      </c>
      <c r="P11" s="116">
        <f t="shared" si="8"/>
        <v>11514.95</v>
      </c>
      <c r="Q11" s="117">
        <f t="shared" si="9"/>
        <v>1</v>
      </c>
      <c r="R11" s="116">
        <f>SUMIF('02. Planilha Analítica'!$A$1:$A$446,'03. Planilha Sintética'!$B11,'02. Planilha Analítica'!AD$1:AD$446)</f>
        <v>0</v>
      </c>
      <c r="S11" s="117">
        <f t="shared" si="10"/>
        <v>0</v>
      </c>
      <c r="T11" s="116">
        <f t="shared" si="11"/>
        <v>11514.95</v>
      </c>
      <c r="U11" s="117">
        <f t="shared" si="12"/>
        <v>1</v>
      </c>
      <c r="V11" s="116">
        <f>SUMIF('02. Planilha Analítica'!$A$1:$A$446,'03. Planilha Sintética'!$B11,'02. Planilha Analítica'!AH$1:AH$446)</f>
        <v>0</v>
      </c>
      <c r="W11" s="117">
        <f t="shared" si="13"/>
        <v>0</v>
      </c>
      <c r="X11" s="116">
        <f t="shared" si="14"/>
        <v>11514.95</v>
      </c>
      <c r="Y11" s="117">
        <f t="shared" si="15"/>
        <v>1</v>
      </c>
      <c r="Z11" s="116">
        <f>SUMIF('02. Planilha Analítica'!$A$1:$A$446,'03. Planilha Sintética'!$B11,'02. Planilha Analítica'!AL$1:AL$446)</f>
        <v>0</v>
      </c>
      <c r="AA11" s="117">
        <f t="shared" si="16"/>
        <v>0</v>
      </c>
      <c r="AB11" s="116">
        <f t="shared" si="17"/>
        <v>11514.95</v>
      </c>
      <c r="AC11" s="117">
        <f t="shared" si="18"/>
        <v>1</v>
      </c>
      <c r="AD11" s="116">
        <f>SUMIF('02. Planilha Analítica'!$A$1:$A$446,'03. Planilha Sintética'!$B11,'02. Planilha Analítica'!AP$1:AP$446)</f>
        <v>0</v>
      </c>
      <c r="AE11" s="117">
        <f t="shared" si="19"/>
        <v>0</v>
      </c>
      <c r="AF11" s="116">
        <f t="shared" si="20"/>
        <v>11514.95</v>
      </c>
      <c r="AG11" s="117">
        <f t="shared" si="21"/>
        <v>1</v>
      </c>
    </row>
    <row r="12" spans="1:33" ht="20.100000000000001" customHeight="1">
      <c r="A12" s="129" t="s">
        <v>3912</v>
      </c>
      <c r="B12" s="131" t="s">
        <v>3888</v>
      </c>
      <c r="C12" s="113" t="s">
        <v>3912</v>
      </c>
      <c r="D12" s="114">
        <f>SUM(D13:D14)</f>
        <v>63896.93</v>
      </c>
      <c r="E12" s="115">
        <f t="shared" si="0"/>
        <v>6.6703575664034426E-2</v>
      </c>
      <c r="F12" s="116">
        <f>SUM(F13+F14)</f>
        <v>51678.049999999996</v>
      </c>
      <c r="G12" s="117">
        <f t="shared" si="1"/>
        <v>0.8087720333355608</v>
      </c>
      <c r="H12" s="116">
        <f t="shared" si="2"/>
        <v>51678.049999999996</v>
      </c>
      <c r="I12" s="117">
        <f t="shared" si="3"/>
        <v>0.8087720333355608</v>
      </c>
      <c r="J12" s="116">
        <f>SUM(J13:J14)</f>
        <v>0</v>
      </c>
      <c r="K12" s="117">
        <f t="shared" si="4"/>
        <v>0</v>
      </c>
      <c r="L12" s="116">
        <f t="shared" si="5"/>
        <v>51678.049999999996</v>
      </c>
      <c r="M12" s="117">
        <f t="shared" si="6"/>
        <v>0.8087720333355608</v>
      </c>
      <c r="N12" s="116">
        <f>SUM(N13:N14)</f>
        <v>0</v>
      </c>
      <c r="O12" s="117">
        <f t="shared" si="7"/>
        <v>0</v>
      </c>
      <c r="P12" s="116">
        <f t="shared" si="8"/>
        <v>51678.049999999996</v>
      </c>
      <c r="Q12" s="117">
        <f t="shared" si="9"/>
        <v>0.8087720333355608</v>
      </c>
      <c r="R12" s="116">
        <f>SUM(R13:R14)</f>
        <v>0</v>
      </c>
      <c r="S12" s="117">
        <f t="shared" si="10"/>
        <v>0</v>
      </c>
      <c r="T12" s="116">
        <f t="shared" si="11"/>
        <v>51678.049999999996</v>
      </c>
      <c r="U12" s="117">
        <f t="shared" si="12"/>
        <v>0.8087720333355608</v>
      </c>
      <c r="V12" s="116">
        <f>SUM(V13:V14)</f>
        <v>0</v>
      </c>
      <c r="W12" s="117">
        <f t="shared" si="13"/>
        <v>0</v>
      </c>
      <c r="X12" s="116">
        <f t="shared" si="14"/>
        <v>51678.049999999996</v>
      </c>
      <c r="Y12" s="117">
        <f t="shared" si="15"/>
        <v>0.8087720333355608</v>
      </c>
      <c r="Z12" s="116">
        <f>SUM(Z13:Z14)</f>
        <v>0</v>
      </c>
      <c r="AA12" s="117">
        <f t="shared" si="16"/>
        <v>0</v>
      </c>
      <c r="AB12" s="116">
        <f t="shared" si="17"/>
        <v>51678.049999999996</v>
      </c>
      <c r="AC12" s="117">
        <f t="shared" si="18"/>
        <v>0.8087720333355608</v>
      </c>
      <c r="AD12" s="116">
        <f>SUM(AD13:AD14)</f>
        <v>0</v>
      </c>
      <c r="AE12" s="117">
        <f t="shared" si="19"/>
        <v>0</v>
      </c>
      <c r="AF12" s="116">
        <f t="shared" si="20"/>
        <v>51678.049999999996</v>
      </c>
      <c r="AG12" s="117">
        <f t="shared" si="21"/>
        <v>0.8087720333355608</v>
      </c>
    </row>
    <row r="13" spans="1:33" ht="20.100000000000001" customHeight="1">
      <c r="A13" s="129"/>
      <c r="B13" s="133" t="s">
        <v>3913</v>
      </c>
      <c r="C13" s="122" t="s">
        <v>3914</v>
      </c>
      <c r="D13" s="128">
        <f>SUMIF('02. Planilha Analítica'!$B$5:$B$395,'03. Planilha Sintética'!$B13,'02. Planilha Analítica'!$I$5:$I$446)</f>
        <v>35670.880000000005</v>
      </c>
      <c r="E13" s="123">
        <f>D13/$D$12</f>
        <v>0.55825655473588487</v>
      </c>
      <c r="F13" s="98">
        <f>SUMIF('02. Planilha Analítica'!$A$1:$A$396,'03. Planilha Sintética'!$B13,'02. Planilha Analítica'!R1:R396)</f>
        <v>23452</v>
      </c>
      <c r="G13" s="171">
        <f t="shared" si="1"/>
        <v>0.65745504456296</v>
      </c>
      <c r="H13" s="98">
        <f t="shared" si="2"/>
        <v>23452</v>
      </c>
      <c r="I13" s="171">
        <f t="shared" si="3"/>
        <v>0.65745504456296</v>
      </c>
      <c r="J13" s="98">
        <f>SUMIF('02. Planilha Analítica'!$A$1:$A$396,'03. Planilha Sintética'!$B13,'02. Planilha Analítica'!V1:V396)</f>
        <v>0</v>
      </c>
      <c r="K13" s="171">
        <f t="shared" si="4"/>
        <v>0</v>
      </c>
      <c r="L13" s="98">
        <f t="shared" si="5"/>
        <v>23452</v>
      </c>
      <c r="M13" s="171">
        <f t="shared" si="6"/>
        <v>0.65745504456296</v>
      </c>
      <c r="N13" s="98">
        <f>SUMIF('02. Planilha Analítica'!$A$1:$A$396,'03. Planilha Sintética'!$B13,'02. Planilha Analítica'!Z1:Z396)</f>
        <v>0</v>
      </c>
      <c r="O13" s="171">
        <f t="shared" si="7"/>
        <v>0</v>
      </c>
      <c r="P13" s="98">
        <f t="shared" si="8"/>
        <v>23452</v>
      </c>
      <c r="Q13" s="171">
        <f t="shared" si="9"/>
        <v>0.65745504456296</v>
      </c>
      <c r="R13" s="98">
        <f>SUMIF('02. Planilha Analítica'!$A$1:$A$396,'03. Planilha Sintética'!$B13,'02. Planilha Analítica'!AD1:AD396)</f>
        <v>0</v>
      </c>
      <c r="S13" s="171">
        <f t="shared" si="10"/>
        <v>0</v>
      </c>
      <c r="T13" s="98">
        <f t="shared" si="11"/>
        <v>23452</v>
      </c>
      <c r="U13" s="171">
        <f t="shared" si="12"/>
        <v>0.65745504456296</v>
      </c>
      <c r="V13" s="98">
        <f>SUMIF('02. Planilha Analítica'!$A$1:$A$396,'03. Planilha Sintética'!$B13,'02. Planilha Analítica'!AH1:AH396)</f>
        <v>0</v>
      </c>
      <c r="W13" s="171">
        <f t="shared" si="13"/>
        <v>0</v>
      </c>
      <c r="X13" s="98">
        <f t="shared" si="14"/>
        <v>23452</v>
      </c>
      <c r="Y13" s="171">
        <f t="shared" si="15"/>
        <v>0.65745504456296</v>
      </c>
      <c r="Z13" s="98">
        <f>SUMIF('02. Planilha Analítica'!$A$1:$A$396,'03. Planilha Sintética'!$B13,'02. Planilha Analítica'!AL1:AL396)</f>
        <v>0</v>
      </c>
      <c r="AA13" s="171">
        <f t="shared" si="16"/>
        <v>0</v>
      </c>
      <c r="AB13" s="98">
        <f t="shared" si="17"/>
        <v>23452</v>
      </c>
      <c r="AC13" s="171">
        <f t="shared" si="18"/>
        <v>0.65745504456296</v>
      </c>
      <c r="AD13" s="98">
        <f>SUMIF('02. Planilha Analítica'!$A$1:$A$396,'03. Planilha Sintética'!$B13,'02. Planilha Analítica'!AP1:AP396)</f>
        <v>0</v>
      </c>
      <c r="AE13" s="171">
        <f t="shared" si="19"/>
        <v>0</v>
      </c>
      <c r="AF13" s="98">
        <f t="shared" si="20"/>
        <v>23452</v>
      </c>
      <c r="AG13" s="171">
        <f t="shared" si="21"/>
        <v>0.65745504456296</v>
      </c>
    </row>
    <row r="14" spans="1:33" ht="20.100000000000001" customHeight="1">
      <c r="A14" s="129"/>
      <c r="B14" s="132" t="s">
        <v>3915</v>
      </c>
      <c r="C14" s="118" t="s">
        <v>3916</v>
      </c>
      <c r="D14" s="127">
        <f>SUMIF('02. Planilha Analítica'!$B$5:$B$395,'03. Planilha Sintética'!$B14,'02. Planilha Analítica'!$I$5:$I$395)</f>
        <v>28226.049999999996</v>
      </c>
      <c r="E14" s="119">
        <f>D14/$D$13</f>
        <v>0.79129110355561716</v>
      </c>
      <c r="F14" s="120">
        <f>SUMIF('02. Planilha Analítica'!$A$1:$A$396,'03. Planilha Sintética'!$B14,'02. Planilha Analítica'!R1:R396)</f>
        <v>28226.049999999996</v>
      </c>
      <c r="G14" s="121">
        <f t="shared" si="1"/>
        <v>1</v>
      </c>
      <c r="H14" s="120">
        <f t="shared" si="2"/>
        <v>28226.049999999996</v>
      </c>
      <c r="I14" s="121">
        <f t="shared" si="3"/>
        <v>1</v>
      </c>
      <c r="J14" s="120">
        <f>SUMIF('02. Planilha Analítica'!$A$1:$A$396,'03. Planilha Sintética'!$B14,'02. Planilha Analítica'!V1:V396)</f>
        <v>0</v>
      </c>
      <c r="K14" s="121">
        <f t="shared" si="4"/>
        <v>0</v>
      </c>
      <c r="L14" s="120">
        <f t="shared" si="5"/>
        <v>28226.049999999996</v>
      </c>
      <c r="M14" s="121">
        <f t="shared" si="6"/>
        <v>1</v>
      </c>
      <c r="N14" s="120">
        <f>SUMIF('02. Planilha Analítica'!$A$1:$A$396,'03. Planilha Sintética'!$B14,'02. Planilha Analítica'!Z1:Z396)</f>
        <v>0</v>
      </c>
      <c r="O14" s="121">
        <f t="shared" si="7"/>
        <v>0</v>
      </c>
      <c r="P14" s="120">
        <f t="shared" si="8"/>
        <v>28226.049999999996</v>
      </c>
      <c r="Q14" s="121">
        <f t="shared" si="9"/>
        <v>1</v>
      </c>
      <c r="R14" s="120">
        <f>SUMIF('02. Planilha Analítica'!$A$1:$A$396,'03. Planilha Sintética'!$B14,'02. Planilha Analítica'!AD1:AD396)</f>
        <v>0</v>
      </c>
      <c r="S14" s="121">
        <f t="shared" si="10"/>
        <v>0</v>
      </c>
      <c r="T14" s="120">
        <f t="shared" si="11"/>
        <v>28226.049999999996</v>
      </c>
      <c r="U14" s="121">
        <f t="shared" si="12"/>
        <v>1</v>
      </c>
      <c r="V14" s="120">
        <f>SUMIF('02. Planilha Analítica'!$A$1:$A$396,'03. Planilha Sintética'!$B14,'02. Planilha Analítica'!AH1:AH396)</f>
        <v>0</v>
      </c>
      <c r="W14" s="121">
        <f t="shared" si="13"/>
        <v>0</v>
      </c>
      <c r="X14" s="120">
        <f t="shared" si="14"/>
        <v>28226.049999999996</v>
      </c>
      <c r="Y14" s="121">
        <f t="shared" si="15"/>
        <v>1</v>
      </c>
      <c r="Z14" s="120">
        <f>SUMIF('02. Planilha Analítica'!$A$1:$A$396,'03. Planilha Sintética'!$B14,'02. Planilha Analítica'!AL1:AL396)</f>
        <v>0</v>
      </c>
      <c r="AA14" s="121">
        <f t="shared" si="16"/>
        <v>0</v>
      </c>
      <c r="AB14" s="120">
        <f t="shared" si="17"/>
        <v>28226.049999999996</v>
      </c>
      <c r="AC14" s="121">
        <f t="shared" si="18"/>
        <v>1</v>
      </c>
      <c r="AD14" s="120">
        <f>SUMIF('02. Planilha Analítica'!$A$1:$A$396,'03. Planilha Sintética'!$B14,'02. Planilha Analítica'!AP1:AP396)</f>
        <v>0</v>
      </c>
      <c r="AE14" s="121">
        <f t="shared" si="19"/>
        <v>0</v>
      </c>
      <c r="AF14" s="120">
        <f t="shared" si="20"/>
        <v>28226.049999999996</v>
      </c>
      <c r="AG14" s="121">
        <f t="shared" si="21"/>
        <v>1</v>
      </c>
    </row>
    <row r="15" spans="1:33" ht="20.100000000000001" customHeight="1">
      <c r="A15" s="129" t="s">
        <v>3853</v>
      </c>
      <c r="B15" s="131" t="s">
        <v>3889</v>
      </c>
      <c r="C15" s="113" t="s">
        <v>3853</v>
      </c>
      <c r="D15" s="114">
        <f>SUMIF('02. Planilha Analítica'!$B$5:$B$446,'03. Planilha Sintética'!$B15,'02. Planilha Analítica'!$I$5:$I$446)</f>
        <v>57458.61</v>
      </c>
      <c r="E15" s="115">
        <f t="shared" ref="E15:E22" si="22">D15/$D$44</f>
        <v>5.9982455177193104E-2</v>
      </c>
      <c r="F15" s="116">
        <f>SUMIF('02. Planilha Analítica'!$A$1:$A$396,'03. Planilha Sintética'!$B15,'02. Planilha Analítica'!R1:R396)</f>
        <v>57458.61</v>
      </c>
      <c r="G15" s="117">
        <f t="shared" si="1"/>
        <v>1</v>
      </c>
      <c r="H15" s="116">
        <f t="shared" si="2"/>
        <v>57458.61</v>
      </c>
      <c r="I15" s="117">
        <f t="shared" si="3"/>
        <v>1</v>
      </c>
      <c r="J15" s="116">
        <f>SUMIF('02. Planilha Analítica'!$A$1:$A$446,'03. Planilha Sintética'!$B15,'02. Planilha Analítica'!V$1:V$446)</f>
        <v>0</v>
      </c>
      <c r="K15" s="117">
        <f t="shared" si="4"/>
        <v>0</v>
      </c>
      <c r="L15" s="116">
        <f t="shared" si="5"/>
        <v>57458.61</v>
      </c>
      <c r="M15" s="117">
        <f t="shared" si="6"/>
        <v>1</v>
      </c>
      <c r="N15" s="116">
        <f>SUMIF('02. Planilha Analítica'!$A$1:$A$446,'03. Planilha Sintética'!$B15,'02. Planilha Analítica'!Z$1:Z$446)</f>
        <v>0</v>
      </c>
      <c r="O15" s="117">
        <f t="shared" si="7"/>
        <v>0</v>
      </c>
      <c r="P15" s="116">
        <f t="shared" si="8"/>
        <v>57458.61</v>
      </c>
      <c r="Q15" s="117">
        <f t="shared" si="9"/>
        <v>1</v>
      </c>
      <c r="R15" s="116">
        <f>SUMIF('02. Planilha Analítica'!$A$1:$A$446,'03. Planilha Sintética'!$B15,'02. Planilha Analítica'!AD$1:AD$446)</f>
        <v>0</v>
      </c>
      <c r="S15" s="117">
        <f t="shared" si="10"/>
        <v>0</v>
      </c>
      <c r="T15" s="116">
        <f t="shared" si="11"/>
        <v>57458.61</v>
      </c>
      <c r="U15" s="117">
        <f t="shared" si="12"/>
        <v>1</v>
      </c>
      <c r="V15" s="116">
        <f>SUMIF('02. Planilha Analítica'!$A$1:$A$446,'03. Planilha Sintética'!$B15,'02. Planilha Analítica'!AH$1:AH$446)</f>
        <v>0</v>
      </c>
      <c r="W15" s="117">
        <f t="shared" si="13"/>
        <v>0</v>
      </c>
      <c r="X15" s="116">
        <f t="shared" si="14"/>
        <v>57458.61</v>
      </c>
      <c r="Y15" s="117">
        <f t="shared" si="15"/>
        <v>1</v>
      </c>
      <c r="Z15" s="116">
        <f>SUMIF('02. Planilha Analítica'!$A$1:$A$446,'03. Planilha Sintética'!$B15,'02. Planilha Analítica'!AL$1:AL$446)</f>
        <v>0</v>
      </c>
      <c r="AA15" s="117">
        <f t="shared" si="16"/>
        <v>0</v>
      </c>
      <c r="AB15" s="116">
        <f t="shared" si="17"/>
        <v>57458.61</v>
      </c>
      <c r="AC15" s="117">
        <f t="shared" si="18"/>
        <v>1</v>
      </c>
      <c r="AD15" s="116">
        <f>SUMIF('02. Planilha Analítica'!$A$1:$A$446,'03. Planilha Sintética'!$B15,'02. Planilha Analítica'!AP$1:AP$446)</f>
        <v>0</v>
      </c>
      <c r="AE15" s="117">
        <f t="shared" si="19"/>
        <v>0</v>
      </c>
      <c r="AF15" s="116">
        <f t="shared" si="20"/>
        <v>57458.61</v>
      </c>
      <c r="AG15" s="117">
        <f t="shared" si="21"/>
        <v>1</v>
      </c>
    </row>
    <row r="16" spans="1:33" ht="20.100000000000001" customHeight="1">
      <c r="A16" s="129" t="s">
        <v>3859</v>
      </c>
      <c r="B16" s="131" t="s">
        <v>3890</v>
      </c>
      <c r="C16" s="113" t="s">
        <v>3859</v>
      </c>
      <c r="D16" s="114">
        <f>SUMIF('02. Planilha Analítica'!$B$5:$B$446,'03. Planilha Sintética'!$B16,'02. Planilha Analítica'!$I$5:$I$446)</f>
        <v>34250.78</v>
      </c>
      <c r="E16" s="115">
        <f t="shared" si="22"/>
        <v>3.5755231046032995E-2</v>
      </c>
      <c r="F16" s="116">
        <f>SUMIF('02. Planilha Analítica'!$A$1:$A$396,'03. Planilha Sintética'!$B16,'02. Planilha Analítica'!R1:R396)</f>
        <v>5633.9996294542689</v>
      </c>
      <c r="G16" s="117">
        <f t="shared" si="1"/>
        <v>0.16449259343741279</v>
      </c>
      <c r="H16" s="116">
        <f t="shared" si="2"/>
        <v>5633.9996294542689</v>
      </c>
      <c r="I16" s="117">
        <f t="shared" si="3"/>
        <v>0.16449259343741279</v>
      </c>
      <c r="J16" s="116">
        <f>SUMIF('02. Planilha Analítica'!$A$1:$A$446,'03. Planilha Sintética'!$B16,'02. Planilha Analítica'!V$1:V$446)</f>
        <v>24262.322758870654</v>
      </c>
      <c r="K16" s="117">
        <f t="shared" si="4"/>
        <v>0.70837285337357736</v>
      </c>
      <c r="L16" s="116">
        <f t="shared" si="5"/>
        <v>29896.322388324923</v>
      </c>
      <c r="M16" s="117">
        <f t="shared" si="6"/>
        <v>0.8728654468109901</v>
      </c>
      <c r="N16" s="116">
        <f>SUMIF('02. Planilha Analítica'!$A$1:$A$446,'03. Planilha Sintética'!$B16,'02. Planilha Analítica'!Z$1:Z$446)</f>
        <v>0</v>
      </c>
      <c r="O16" s="117">
        <f t="shared" si="7"/>
        <v>0</v>
      </c>
      <c r="P16" s="116">
        <f t="shared" si="8"/>
        <v>29896.322388324923</v>
      </c>
      <c r="Q16" s="117">
        <f t="shared" si="9"/>
        <v>0.8728654468109901</v>
      </c>
      <c r="R16" s="116">
        <f>SUMIF('02. Planilha Analítica'!$A$1:$A$446,'03. Planilha Sintética'!$B16,'02. Planilha Analítica'!AD$1:AD$446)</f>
        <v>0</v>
      </c>
      <c r="S16" s="117">
        <f t="shared" si="10"/>
        <v>0</v>
      </c>
      <c r="T16" s="116">
        <f t="shared" si="11"/>
        <v>29896.322388324923</v>
      </c>
      <c r="U16" s="117">
        <f t="shared" si="12"/>
        <v>0.8728654468109901</v>
      </c>
      <c r="V16" s="116">
        <f>SUMIF('02. Planilha Analítica'!$A$1:$A$446,'03. Planilha Sintética'!$B16,'02. Planilha Analítica'!AH$1:AH$446)</f>
        <v>0</v>
      </c>
      <c r="W16" s="117">
        <f t="shared" si="13"/>
        <v>0</v>
      </c>
      <c r="X16" s="116">
        <f t="shared" si="14"/>
        <v>29896.322388324923</v>
      </c>
      <c r="Y16" s="117">
        <f t="shared" si="15"/>
        <v>0.8728654468109901</v>
      </c>
      <c r="Z16" s="116">
        <f>SUMIF('02. Planilha Analítica'!$A$1:$A$446,'03. Planilha Sintética'!$B16,'02. Planilha Analítica'!AL$1:AL$446)</f>
        <v>0</v>
      </c>
      <c r="AA16" s="117">
        <f t="shared" si="16"/>
        <v>0</v>
      </c>
      <c r="AB16" s="116">
        <f t="shared" si="17"/>
        <v>29896.322388324923</v>
      </c>
      <c r="AC16" s="117">
        <f t="shared" si="18"/>
        <v>0.8728654468109901</v>
      </c>
      <c r="AD16" s="116">
        <f>SUMIF('02. Planilha Analítica'!$A$1:$A$446,'03. Planilha Sintética'!$B16,'02. Planilha Analítica'!AP$1:AP$446)</f>
        <v>0</v>
      </c>
      <c r="AE16" s="117">
        <f t="shared" si="19"/>
        <v>0</v>
      </c>
      <c r="AF16" s="116">
        <f t="shared" si="20"/>
        <v>29896.322388324923</v>
      </c>
      <c r="AG16" s="117">
        <f t="shared" si="21"/>
        <v>0.8728654468109901</v>
      </c>
    </row>
    <row r="17" spans="1:33" ht="20.100000000000001" customHeight="1">
      <c r="A17" s="129" t="s">
        <v>3854</v>
      </c>
      <c r="B17" s="131" t="s">
        <v>3891</v>
      </c>
      <c r="C17" s="113" t="s">
        <v>3864</v>
      </c>
      <c r="D17" s="114">
        <f>SUMIF('02. Planilha Analítica'!$B$5:$B$446,'03. Planilha Sintética'!$B17,'02. Planilha Analítica'!$I$5:$I$446)</f>
        <v>59003.32</v>
      </c>
      <c r="E17" s="115">
        <f t="shared" si="22"/>
        <v>6.1595015911550616E-2</v>
      </c>
      <c r="F17" s="116">
        <f>SUMIF('02. Planilha Analítica'!$A$1:$A$396,'03. Planilha Sintética'!$B17,'02. Planilha Analítica'!R1:R396)</f>
        <v>12640.781618848572</v>
      </c>
      <c r="G17" s="117">
        <f t="shared" si="1"/>
        <v>0.21423848045921098</v>
      </c>
      <c r="H17" s="116">
        <f t="shared" si="2"/>
        <v>12640.781618848572</v>
      </c>
      <c r="I17" s="117">
        <f t="shared" si="3"/>
        <v>0.21423848045921098</v>
      </c>
      <c r="J17" s="116">
        <f>SUMIF('02. Planilha Analítica'!$A$1:$A$446,'03. Planilha Sintética'!$B17,'02. Planilha Analítica'!V$1:V$446)</f>
        <v>3870.7383811514273</v>
      </c>
      <c r="K17" s="117">
        <f t="shared" si="4"/>
        <v>6.5602043768917193E-2</v>
      </c>
      <c r="L17" s="116">
        <f t="shared" si="5"/>
        <v>16511.52</v>
      </c>
      <c r="M17" s="117">
        <f t="shared" si="6"/>
        <v>0.27984052422812816</v>
      </c>
      <c r="N17" s="116">
        <f>SUMIF('02. Planilha Analítica'!$A$1:$A$446,'03. Planilha Sintética'!$B17,'02. Planilha Analítica'!Z$1:Z$446)</f>
        <v>0</v>
      </c>
      <c r="O17" s="117">
        <f t="shared" si="7"/>
        <v>0</v>
      </c>
      <c r="P17" s="116">
        <f t="shared" si="8"/>
        <v>16511.52</v>
      </c>
      <c r="Q17" s="117">
        <f t="shared" si="9"/>
        <v>0.27984052422812816</v>
      </c>
      <c r="R17" s="116">
        <f>SUMIF('02. Planilha Analítica'!$A$1:$A$446,'03. Planilha Sintética'!$B17,'02. Planilha Analítica'!AD$1:AD$446)</f>
        <v>0</v>
      </c>
      <c r="S17" s="117">
        <f t="shared" si="10"/>
        <v>0</v>
      </c>
      <c r="T17" s="116">
        <f t="shared" si="11"/>
        <v>16511.52</v>
      </c>
      <c r="U17" s="117">
        <f t="shared" si="12"/>
        <v>0.27984052422812816</v>
      </c>
      <c r="V17" s="116">
        <f>SUMIF('02. Planilha Analítica'!$A$1:$A$446,'03. Planilha Sintética'!$B17,'02. Planilha Analítica'!AH$1:AH$446)</f>
        <v>0</v>
      </c>
      <c r="W17" s="117">
        <f t="shared" si="13"/>
        <v>0</v>
      </c>
      <c r="X17" s="116">
        <f t="shared" si="14"/>
        <v>16511.52</v>
      </c>
      <c r="Y17" s="117">
        <f t="shared" si="15"/>
        <v>0.27984052422812816</v>
      </c>
      <c r="Z17" s="116">
        <f>SUMIF('02. Planilha Analítica'!$A$1:$A$446,'03. Planilha Sintética'!$B17,'02. Planilha Analítica'!AL$1:AL$446)</f>
        <v>0</v>
      </c>
      <c r="AA17" s="117">
        <f t="shared" si="16"/>
        <v>0</v>
      </c>
      <c r="AB17" s="116">
        <f t="shared" si="17"/>
        <v>16511.52</v>
      </c>
      <c r="AC17" s="117">
        <f t="shared" si="18"/>
        <v>0.27984052422812816</v>
      </c>
      <c r="AD17" s="116">
        <f>SUMIF('02. Planilha Analítica'!$A$1:$A$446,'03. Planilha Sintética'!$B17,'02. Planilha Analítica'!AP$1:AP$446)</f>
        <v>0</v>
      </c>
      <c r="AE17" s="117">
        <f t="shared" si="19"/>
        <v>0</v>
      </c>
      <c r="AF17" s="116">
        <f t="shared" si="20"/>
        <v>16511.52</v>
      </c>
      <c r="AG17" s="117">
        <f t="shared" si="21"/>
        <v>0.27984052422812816</v>
      </c>
    </row>
    <row r="18" spans="1:33" ht="20.100000000000001" customHeight="1">
      <c r="A18" s="129" t="s">
        <v>3855</v>
      </c>
      <c r="B18" s="131" t="s">
        <v>3892</v>
      </c>
      <c r="C18" s="113" t="s">
        <v>3865</v>
      </c>
      <c r="D18" s="114">
        <f>SUMIF('02. Planilha Analítica'!$B$5:$B$446,'03. Planilha Sintética'!$B18,'02. Planilha Analítica'!$I$5:$I$446)</f>
        <v>69593.02</v>
      </c>
      <c r="E18" s="115">
        <f t="shared" si="22"/>
        <v>7.2649864011599022E-2</v>
      </c>
      <c r="F18" s="116">
        <f>SUMIF('02. Planilha Analítica'!$A$1:$A$446,'03. Planilha Sintética'!$B18,'02. Planilha Analítica'!$R$1:R456)</f>
        <v>0</v>
      </c>
      <c r="G18" s="117">
        <f t="shared" si="1"/>
        <v>0</v>
      </c>
      <c r="H18" s="116">
        <f t="shared" si="2"/>
        <v>0</v>
      </c>
      <c r="I18" s="117">
        <f t="shared" si="3"/>
        <v>0</v>
      </c>
      <c r="J18" s="116">
        <f>SUMIF('02. Planilha Analítica'!$A$1:$A$446,'03. Planilha Sintética'!$B18,'02. Planilha Analítica'!V$1:V$446)</f>
        <v>17106.836938878903</v>
      </c>
      <c r="K18" s="117">
        <f>J18/$D18</f>
        <v>0.2458125389425391</v>
      </c>
      <c r="L18" s="116">
        <f t="shared" si="5"/>
        <v>17106.836938878903</v>
      </c>
      <c r="M18" s="117">
        <f t="shared" si="6"/>
        <v>0.2458125389425391</v>
      </c>
      <c r="N18" s="116">
        <f>SUMIF('02. Planilha Analítica'!$A$1:$A$446,'03. Planilha Sintética'!$B18,'02. Planilha Analítica'!Z$1:Z$446)</f>
        <v>0</v>
      </c>
      <c r="O18" s="117">
        <f>N18/$D18</f>
        <v>0</v>
      </c>
      <c r="P18" s="116">
        <f t="shared" si="8"/>
        <v>17106.836938878903</v>
      </c>
      <c r="Q18" s="117">
        <f t="shared" si="9"/>
        <v>0.2458125389425391</v>
      </c>
      <c r="R18" s="116">
        <f>SUMIF('02. Planilha Analítica'!$A$1:$A$446,'03. Planilha Sintética'!$B18,'02. Planilha Analítica'!AD$1:AD$446)</f>
        <v>0</v>
      </c>
      <c r="S18" s="117">
        <f>R18/$D18</f>
        <v>0</v>
      </c>
      <c r="T18" s="116">
        <f t="shared" si="11"/>
        <v>17106.836938878903</v>
      </c>
      <c r="U18" s="117">
        <f t="shared" si="12"/>
        <v>0.2458125389425391</v>
      </c>
      <c r="V18" s="116">
        <f>SUMIF('02. Planilha Analítica'!$A$1:$A$446,'03. Planilha Sintética'!$B18,'02. Planilha Analítica'!AH$1:AH$446)</f>
        <v>0</v>
      </c>
      <c r="W18" s="117">
        <f>V18/$D18</f>
        <v>0</v>
      </c>
      <c r="X18" s="116">
        <f t="shared" si="14"/>
        <v>17106.836938878903</v>
      </c>
      <c r="Y18" s="117">
        <f t="shared" si="15"/>
        <v>0.2458125389425391</v>
      </c>
      <c r="Z18" s="116">
        <f>SUMIF('02. Planilha Analítica'!$A$1:$A$446,'03. Planilha Sintética'!$B18,'02. Planilha Analítica'!AL$1:AL$446)</f>
        <v>0</v>
      </c>
      <c r="AA18" s="117">
        <f>Z18/$D18</f>
        <v>0</v>
      </c>
      <c r="AB18" s="116">
        <f t="shared" si="17"/>
        <v>17106.836938878903</v>
      </c>
      <c r="AC18" s="117">
        <f t="shared" si="18"/>
        <v>0.2458125389425391</v>
      </c>
      <c r="AD18" s="116">
        <f>SUMIF('02. Planilha Analítica'!$A$1:$A$446,'03. Planilha Sintética'!$B18,'02. Planilha Analítica'!AP$1:AP$446)</f>
        <v>0</v>
      </c>
      <c r="AE18" s="117">
        <f>AD18/$D18</f>
        <v>0</v>
      </c>
      <c r="AF18" s="116">
        <f t="shared" si="20"/>
        <v>17106.836938878903</v>
      </c>
      <c r="AG18" s="117">
        <f t="shared" si="21"/>
        <v>0.2458125389425391</v>
      </c>
    </row>
    <row r="19" spans="1:33" ht="20.100000000000001" customHeight="1">
      <c r="A19" s="129" t="s">
        <v>3856</v>
      </c>
      <c r="B19" s="134" t="s">
        <v>3893</v>
      </c>
      <c r="C19" s="124" t="s">
        <v>3856</v>
      </c>
      <c r="D19" s="114">
        <f>SUMIF('02. Planilha Analítica'!$B$5:$B$446,'03. Planilha Sintética'!$B19,'02. Planilha Analítica'!$I$5:$I$446)</f>
        <v>15427.25</v>
      </c>
      <c r="E19" s="115">
        <f t="shared" si="22"/>
        <v>1.6104885440708577E-2</v>
      </c>
      <c r="F19" s="116">
        <f>SUMIF('02. Planilha Analítica'!$A$1:$A$396,'03. Planilha Sintética'!$B19,'02. Planilha Analítica'!R1:R396)</f>
        <v>2513.4725822458108</v>
      </c>
      <c r="G19" s="117">
        <f t="shared" si="1"/>
        <v>0.1629242141176043</v>
      </c>
      <c r="H19" s="116">
        <f t="shared" si="2"/>
        <v>2513.4725822458108</v>
      </c>
      <c r="I19" s="117">
        <f t="shared" si="3"/>
        <v>0.1629242141176043</v>
      </c>
      <c r="J19" s="116">
        <f>SUMIF('02. Planilha Analítica'!$A$1:$A$446,'03. Planilha Sintética'!$B19,'02. Planilha Analítica'!V$1:V$446)</f>
        <v>0</v>
      </c>
      <c r="K19" s="117">
        <f t="shared" si="4"/>
        <v>0</v>
      </c>
      <c r="L19" s="116">
        <f t="shared" si="5"/>
        <v>2513.4725822458108</v>
      </c>
      <c r="M19" s="117">
        <f t="shared" si="6"/>
        <v>0.1629242141176043</v>
      </c>
      <c r="N19" s="116">
        <f>SUMIF('02. Planilha Analítica'!$A$1:$A$446,'03. Planilha Sintética'!$B19,'02. Planilha Analítica'!Z$1:Z$446)</f>
        <v>0</v>
      </c>
      <c r="O19" s="117">
        <f t="shared" ref="O19:O40" si="23">N19/$D19</f>
        <v>0</v>
      </c>
      <c r="P19" s="116">
        <f t="shared" si="8"/>
        <v>2513.4725822458108</v>
      </c>
      <c r="Q19" s="117">
        <f t="shared" si="9"/>
        <v>0.1629242141176043</v>
      </c>
      <c r="R19" s="116">
        <f>SUMIF('02. Planilha Analítica'!$A$1:$A$446,'03. Planilha Sintética'!$B19,'02. Planilha Analítica'!AD$1:AD$446)</f>
        <v>0</v>
      </c>
      <c r="S19" s="117">
        <f t="shared" ref="S19:S40" si="24">R19/$D19</f>
        <v>0</v>
      </c>
      <c r="T19" s="116">
        <f t="shared" si="11"/>
        <v>2513.4725822458108</v>
      </c>
      <c r="U19" s="117">
        <f t="shared" si="12"/>
        <v>0.1629242141176043</v>
      </c>
      <c r="V19" s="116">
        <f>SUMIF('02. Planilha Analítica'!$A$1:$A$446,'03. Planilha Sintética'!$B19,'02. Planilha Analítica'!AH$1:AH$446)</f>
        <v>0</v>
      </c>
      <c r="W19" s="117">
        <f t="shared" ref="W19:W40" si="25">V19/$D19</f>
        <v>0</v>
      </c>
      <c r="X19" s="116">
        <f t="shared" si="14"/>
        <v>2513.4725822458108</v>
      </c>
      <c r="Y19" s="117">
        <f t="shared" si="15"/>
        <v>0.1629242141176043</v>
      </c>
      <c r="Z19" s="116">
        <f>SUMIF('02. Planilha Analítica'!$A$1:$A$446,'03. Planilha Sintética'!$B19,'02. Planilha Analítica'!AL$1:AL$446)</f>
        <v>0</v>
      </c>
      <c r="AA19" s="117">
        <f t="shared" ref="AA19:AA40" si="26">Z19/$D19</f>
        <v>0</v>
      </c>
      <c r="AB19" s="116">
        <f t="shared" si="17"/>
        <v>2513.4725822458108</v>
      </c>
      <c r="AC19" s="117">
        <f t="shared" si="18"/>
        <v>0.1629242141176043</v>
      </c>
      <c r="AD19" s="116">
        <f>SUMIF('02. Planilha Analítica'!$A$1:$A$446,'03. Planilha Sintética'!$B19,'02. Planilha Analítica'!AP$1:AP$446)</f>
        <v>0</v>
      </c>
      <c r="AE19" s="117">
        <f t="shared" ref="AE19:AE40" si="27">AD19/$D19</f>
        <v>0</v>
      </c>
      <c r="AF19" s="116">
        <f t="shared" si="20"/>
        <v>2513.4725822458108</v>
      </c>
      <c r="AG19" s="117">
        <f t="shared" si="21"/>
        <v>0.1629242141176043</v>
      </c>
    </row>
    <row r="20" spans="1:33" ht="20.100000000000001" customHeight="1">
      <c r="A20" s="129" t="s">
        <v>3908</v>
      </c>
      <c r="B20" s="134" t="s">
        <v>3894</v>
      </c>
      <c r="C20" s="124" t="s">
        <v>3866</v>
      </c>
      <c r="D20" s="114">
        <f>SUMIF('02. Planilha Analítica'!$B$5:$B$446,'03. Planilha Sintética'!$B20,'02. Planilha Analítica'!$I$5:$I$446)</f>
        <v>4262.4399999999996</v>
      </c>
      <c r="E20" s="115">
        <f t="shared" si="22"/>
        <v>4.449665876802014E-3</v>
      </c>
      <c r="F20" s="116">
        <f>SUMIF('02. Planilha Analítica'!$A$1:$A$396,'03. Planilha Sintética'!$B20,'02. Planilha Analítica'!R1:R396)</f>
        <v>4262.4399999999996</v>
      </c>
      <c r="G20" s="117">
        <f t="shared" si="1"/>
        <v>1</v>
      </c>
      <c r="H20" s="116">
        <f t="shared" si="2"/>
        <v>4262.4399999999996</v>
      </c>
      <c r="I20" s="117">
        <f t="shared" si="3"/>
        <v>1</v>
      </c>
      <c r="J20" s="116">
        <f>SUMIF('02. Planilha Analítica'!$A$1:$A$446,'03. Planilha Sintética'!$B20,'02. Planilha Analítica'!V$1:V$446)</f>
        <v>0</v>
      </c>
      <c r="K20" s="117">
        <f t="shared" si="4"/>
        <v>0</v>
      </c>
      <c r="L20" s="116">
        <f t="shared" si="5"/>
        <v>4262.4399999999996</v>
      </c>
      <c r="M20" s="117">
        <f t="shared" si="6"/>
        <v>1</v>
      </c>
      <c r="N20" s="116">
        <f>SUMIF('02. Planilha Analítica'!$A$1:$A$446,'03. Planilha Sintética'!$B20,'02. Planilha Analítica'!Z$1:Z$446)</f>
        <v>0</v>
      </c>
      <c r="O20" s="117">
        <f t="shared" si="23"/>
        <v>0</v>
      </c>
      <c r="P20" s="116">
        <f t="shared" si="8"/>
        <v>4262.4399999999996</v>
      </c>
      <c r="Q20" s="117">
        <f t="shared" si="9"/>
        <v>1</v>
      </c>
      <c r="R20" s="116">
        <f>SUMIF('02. Planilha Analítica'!$A$1:$A$446,'03. Planilha Sintética'!$B20,'02. Planilha Analítica'!AD$1:AD$446)</f>
        <v>0</v>
      </c>
      <c r="S20" s="117">
        <f t="shared" si="24"/>
        <v>0</v>
      </c>
      <c r="T20" s="116">
        <f t="shared" si="11"/>
        <v>4262.4399999999996</v>
      </c>
      <c r="U20" s="117">
        <f t="shared" si="12"/>
        <v>1</v>
      </c>
      <c r="V20" s="116">
        <f>SUMIF('02. Planilha Analítica'!$A$1:$A$446,'03. Planilha Sintética'!$B20,'02. Planilha Analítica'!AH$1:AH$446)</f>
        <v>0</v>
      </c>
      <c r="W20" s="117">
        <f t="shared" si="25"/>
        <v>0</v>
      </c>
      <c r="X20" s="116">
        <f t="shared" si="14"/>
        <v>4262.4399999999996</v>
      </c>
      <c r="Y20" s="117">
        <f t="shared" si="15"/>
        <v>1</v>
      </c>
      <c r="Z20" s="116">
        <f>SUMIF('02. Planilha Analítica'!$A$1:$A$446,'03. Planilha Sintética'!$B20,'02. Planilha Analítica'!AL$1:AL$446)</f>
        <v>0</v>
      </c>
      <c r="AA20" s="117">
        <f t="shared" si="26"/>
        <v>0</v>
      </c>
      <c r="AB20" s="116">
        <f t="shared" si="17"/>
        <v>4262.4399999999996</v>
      </c>
      <c r="AC20" s="117">
        <f t="shared" si="18"/>
        <v>1</v>
      </c>
      <c r="AD20" s="116">
        <f>SUMIF('02. Planilha Analítica'!$A$1:$A$446,'03. Planilha Sintética'!$B20,'02. Planilha Analítica'!AP$1:AP$446)</f>
        <v>0</v>
      </c>
      <c r="AE20" s="117">
        <f t="shared" si="27"/>
        <v>0</v>
      </c>
      <c r="AF20" s="116">
        <f t="shared" si="20"/>
        <v>4262.4399999999996</v>
      </c>
      <c r="AG20" s="117">
        <f t="shared" si="21"/>
        <v>1</v>
      </c>
    </row>
    <row r="21" spans="1:33" ht="20.100000000000001" customHeight="1">
      <c r="A21" s="129" t="s">
        <v>3855</v>
      </c>
      <c r="B21" s="134" t="s">
        <v>3895</v>
      </c>
      <c r="C21" s="124" t="s">
        <v>3867</v>
      </c>
      <c r="D21" s="114">
        <f>SUMIF('02. Planilha Analítica'!$B$5:$B$446,'03. Planilha Sintética'!$B21,'02. Planilha Analítica'!$I$5:$I$446)</f>
        <v>55639.340000000004</v>
      </c>
      <c r="E21" s="115">
        <f t="shared" si="22"/>
        <v>5.8083274510793204E-2</v>
      </c>
      <c r="F21" s="116">
        <f>SUMIF('02. Planilha Analítica'!$A$1:$A$396,'03. Planilha Sintética'!$B21,'02. Planilha Analítica'!R1:R396)</f>
        <v>284.60207584678369</v>
      </c>
      <c r="G21" s="117">
        <f t="shared" si="1"/>
        <v>5.1151231457235774E-3</v>
      </c>
      <c r="H21" s="116">
        <f t="shared" si="2"/>
        <v>284.60207584678369</v>
      </c>
      <c r="I21" s="117">
        <f t="shared" si="3"/>
        <v>5.1151231457235774E-3</v>
      </c>
      <c r="J21" s="116">
        <f>SUMIF('02. Planilha Analítica'!$A$1:$A$446,'03. Planilha Sintética'!$B21,'02. Planilha Analítica'!V$1:V$446)</f>
        <v>24509.675742920965</v>
      </c>
      <c r="K21" s="117">
        <f t="shared" si="4"/>
        <v>0.4405098217002747</v>
      </c>
      <c r="L21" s="116">
        <f t="shared" si="5"/>
        <v>24794.277818767747</v>
      </c>
      <c r="M21" s="117">
        <f t="shared" si="6"/>
        <v>0.44562494484599824</v>
      </c>
      <c r="N21" s="116">
        <f>SUMIF('02. Planilha Analítica'!$A$1:$A$446,'03. Planilha Sintética'!$B21,'02. Planilha Analítica'!Z$1:Z$446)</f>
        <v>0</v>
      </c>
      <c r="O21" s="117">
        <f t="shared" si="23"/>
        <v>0</v>
      </c>
      <c r="P21" s="116">
        <f t="shared" si="8"/>
        <v>24794.277818767747</v>
      </c>
      <c r="Q21" s="117">
        <f t="shared" si="9"/>
        <v>0.44562494484599824</v>
      </c>
      <c r="R21" s="116">
        <f>SUMIF('02. Planilha Analítica'!$A$1:$A$446,'03. Planilha Sintética'!$B21,'02. Planilha Analítica'!AD$1:AD$446)</f>
        <v>0</v>
      </c>
      <c r="S21" s="117">
        <f t="shared" si="24"/>
        <v>0</v>
      </c>
      <c r="T21" s="116">
        <f t="shared" si="11"/>
        <v>24794.277818767747</v>
      </c>
      <c r="U21" s="117">
        <f t="shared" si="12"/>
        <v>0.44562494484599824</v>
      </c>
      <c r="V21" s="116">
        <f>SUMIF('02. Planilha Analítica'!$A$1:$A$446,'03. Planilha Sintética'!$B21,'02. Planilha Analítica'!AH$1:AH$446)</f>
        <v>0</v>
      </c>
      <c r="W21" s="117">
        <f t="shared" si="25"/>
        <v>0</v>
      </c>
      <c r="X21" s="116">
        <f t="shared" si="14"/>
        <v>24794.277818767747</v>
      </c>
      <c r="Y21" s="117">
        <f t="shared" si="15"/>
        <v>0.44562494484599824</v>
      </c>
      <c r="Z21" s="116">
        <f>SUMIF('02. Planilha Analítica'!$A$1:$A$446,'03. Planilha Sintética'!$B21,'02. Planilha Analítica'!AL$1:AL$446)</f>
        <v>0</v>
      </c>
      <c r="AA21" s="117">
        <f t="shared" si="26"/>
        <v>0</v>
      </c>
      <c r="AB21" s="116">
        <f t="shared" si="17"/>
        <v>24794.277818767747</v>
      </c>
      <c r="AC21" s="117">
        <f t="shared" si="18"/>
        <v>0.44562494484599824</v>
      </c>
      <c r="AD21" s="116">
        <f>SUMIF('02. Planilha Analítica'!$A$1:$A$446,'03. Planilha Sintética'!$B21,'02. Planilha Analítica'!AP$1:AP$446)</f>
        <v>0</v>
      </c>
      <c r="AE21" s="117">
        <f t="shared" si="27"/>
        <v>0</v>
      </c>
      <c r="AF21" s="116">
        <f t="shared" si="20"/>
        <v>24794.277818767747</v>
      </c>
      <c r="AG21" s="117">
        <f t="shared" si="21"/>
        <v>0.44562494484599824</v>
      </c>
    </row>
    <row r="22" spans="1:33" ht="20.100000000000001" customHeight="1">
      <c r="A22" s="129" t="s">
        <v>3908</v>
      </c>
      <c r="B22" s="134" t="s">
        <v>3896</v>
      </c>
      <c r="C22" s="124" t="s">
        <v>3868</v>
      </c>
      <c r="D22" s="114">
        <f>D23+D24+D25</f>
        <v>38278.68</v>
      </c>
      <c r="E22" s="115">
        <f t="shared" si="22"/>
        <v>3.9960054852390584E-2</v>
      </c>
      <c r="F22" s="116">
        <f>SUM(F23:F25)</f>
        <v>1352.2463788192647</v>
      </c>
      <c r="G22" s="117">
        <f t="shared" si="1"/>
        <v>3.5326358662818691E-2</v>
      </c>
      <c r="H22" s="116">
        <f t="shared" si="2"/>
        <v>1352.2463788192647</v>
      </c>
      <c r="I22" s="117">
        <f t="shared" si="3"/>
        <v>3.5326358662818691E-2</v>
      </c>
      <c r="J22" s="116">
        <f>SUM(J23:J25)</f>
        <v>12952.746416784905</v>
      </c>
      <c r="K22" s="117">
        <f t="shared" si="4"/>
        <v>0.33838017446748175</v>
      </c>
      <c r="L22" s="116">
        <f t="shared" si="5"/>
        <v>14304.99279560417</v>
      </c>
      <c r="M22" s="117">
        <f t="shared" si="6"/>
        <v>0.37370653313030044</v>
      </c>
      <c r="N22" s="116">
        <f>SUM(N23:N25)</f>
        <v>0</v>
      </c>
      <c r="O22" s="117">
        <f t="shared" si="23"/>
        <v>0</v>
      </c>
      <c r="P22" s="116">
        <f t="shared" si="8"/>
        <v>14304.99279560417</v>
      </c>
      <c r="Q22" s="117">
        <f t="shared" si="9"/>
        <v>0.37370653313030044</v>
      </c>
      <c r="R22" s="116">
        <f>SUM(R23:R25)</f>
        <v>0</v>
      </c>
      <c r="S22" s="117">
        <f t="shared" si="24"/>
        <v>0</v>
      </c>
      <c r="T22" s="116">
        <f t="shared" si="11"/>
        <v>14304.99279560417</v>
      </c>
      <c r="U22" s="117">
        <f t="shared" si="12"/>
        <v>0.37370653313030044</v>
      </c>
      <c r="V22" s="116">
        <f>SUM(V23:V25)</f>
        <v>0</v>
      </c>
      <c r="W22" s="117">
        <f t="shared" si="25"/>
        <v>0</v>
      </c>
      <c r="X22" s="116">
        <f t="shared" si="14"/>
        <v>14304.99279560417</v>
      </c>
      <c r="Y22" s="117">
        <f t="shared" si="15"/>
        <v>0.37370653313030044</v>
      </c>
      <c r="Z22" s="116">
        <f>SUM(Z23:Z25)</f>
        <v>0</v>
      </c>
      <c r="AA22" s="117">
        <f t="shared" si="26"/>
        <v>0</v>
      </c>
      <c r="AB22" s="116">
        <f t="shared" si="17"/>
        <v>14304.99279560417</v>
      </c>
      <c r="AC22" s="117">
        <f t="shared" si="18"/>
        <v>0.37370653313030044</v>
      </c>
      <c r="AD22" s="116">
        <f>SUM(AD23:AD25)</f>
        <v>0</v>
      </c>
      <c r="AE22" s="117">
        <f t="shared" si="27"/>
        <v>0</v>
      </c>
      <c r="AF22" s="116">
        <f t="shared" si="20"/>
        <v>14304.99279560417</v>
      </c>
      <c r="AG22" s="117">
        <f t="shared" si="21"/>
        <v>0.37370653313030044</v>
      </c>
    </row>
    <row r="23" spans="1:33" ht="20.100000000000001" customHeight="1">
      <c r="A23" s="129"/>
      <c r="B23" s="133" t="s">
        <v>3897</v>
      </c>
      <c r="C23" s="122" t="s">
        <v>3869</v>
      </c>
      <c r="D23" s="128">
        <f>SUMIF('02. Planilha Analítica'!$B$5:$B$446,'03. Planilha Sintética'!$B23,'02. Planilha Analítica'!$I$5:$I$446)</f>
        <v>21825.16</v>
      </c>
      <c r="E23" s="123">
        <f>D23/$D$22</f>
        <v>0.57016490641788065</v>
      </c>
      <c r="F23" s="98">
        <f>SUMIF('02. Planilha Analítica'!$A$1:$A$447,'03. Planilha Sintética'!$B23,'02. Planilha Analítica'!$R$1:$R$447)</f>
        <v>1352.2463788192647</v>
      </c>
      <c r="G23" s="171">
        <f t="shared" si="1"/>
        <v>6.1958142749893461E-2</v>
      </c>
      <c r="H23" s="98">
        <f t="shared" si="2"/>
        <v>1352.2463788192647</v>
      </c>
      <c r="I23" s="171">
        <f t="shared" si="3"/>
        <v>6.1958142749893461E-2</v>
      </c>
      <c r="J23" s="98">
        <f>SUMIF('02. Planilha Analítica'!$A$1:$A$446,'03. Planilha Sintética'!$B23,'02. Planilha Analítica'!V$1:V$446)</f>
        <v>12952.746416784905</v>
      </c>
      <c r="K23" s="171">
        <f t="shared" si="4"/>
        <v>0.59347773014195104</v>
      </c>
      <c r="L23" s="98">
        <f t="shared" si="5"/>
        <v>14304.99279560417</v>
      </c>
      <c r="M23" s="171">
        <f t="shared" si="6"/>
        <v>0.65543587289184457</v>
      </c>
      <c r="N23" s="98">
        <f>SUMIF('02. Planilha Analítica'!$A$1:$A$446,'03. Planilha Sintética'!$B23,'02. Planilha Analítica'!Z$1:Z$446)</f>
        <v>0</v>
      </c>
      <c r="O23" s="171">
        <f t="shared" si="23"/>
        <v>0</v>
      </c>
      <c r="P23" s="98">
        <f t="shared" si="8"/>
        <v>14304.99279560417</v>
      </c>
      <c r="Q23" s="171">
        <f t="shared" si="9"/>
        <v>0.65543587289184457</v>
      </c>
      <c r="R23" s="98">
        <f>SUMIF('02. Planilha Analítica'!$A$1:$A$446,'03. Planilha Sintética'!$B23,'02. Planilha Analítica'!AD$1:AD$446)</f>
        <v>0</v>
      </c>
      <c r="S23" s="171">
        <f t="shared" si="24"/>
        <v>0</v>
      </c>
      <c r="T23" s="98">
        <f t="shared" si="11"/>
        <v>14304.99279560417</v>
      </c>
      <c r="U23" s="171">
        <f t="shared" si="12"/>
        <v>0.65543587289184457</v>
      </c>
      <c r="V23" s="98">
        <f>SUMIF('02. Planilha Analítica'!$A$1:$A$446,'03. Planilha Sintética'!$B23,'02. Planilha Analítica'!AH$1:AH$446)</f>
        <v>0</v>
      </c>
      <c r="W23" s="171">
        <f t="shared" si="25"/>
        <v>0</v>
      </c>
      <c r="X23" s="98">
        <f t="shared" si="14"/>
        <v>14304.99279560417</v>
      </c>
      <c r="Y23" s="171">
        <f t="shared" si="15"/>
        <v>0.65543587289184457</v>
      </c>
      <c r="Z23" s="98">
        <f>SUMIF('02. Planilha Analítica'!$A$1:$A$446,'03. Planilha Sintética'!$B23,'02. Planilha Analítica'!AL$1:AL$446)</f>
        <v>0</v>
      </c>
      <c r="AA23" s="171">
        <f t="shared" si="26"/>
        <v>0</v>
      </c>
      <c r="AB23" s="98">
        <f t="shared" si="17"/>
        <v>14304.99279560417</v>
      </c>
      <c r="AC23" s="171">
        <f t="shared" si="18"/>
        <v>0.65543587289184457</v>
      </c>
      <c r="AD23" s="98">
        <f>SUMIF('02. Planilha Analítica'!$A$1:$A$446,'03. Planilha Sintética'!$B23,'02. Planilha Analítica'!AP$1:AP$446)</f>
        <v>0</v>
      </c>
      <c r="AE23" s="171">
        <f t="shared" si="27"/>
        <v>0</v>
      </c>
      <c r="AF23" s="98">
        <f t="shared" si="20"/>
        <v>14304.99279560417</v>
      </c>
      <c r="AG23" s="171">
        <f t="shared" si="21"/>
        <v>0.65543587289184457</v>
      </c>
    </row>
    <row r="24" spans="1:33" ht="20.100000000000001" customHeight="1">
      <c r="A24" s="129"/>
      <c r="B24" s="132" t="s">
        <v>3898</v>
      </c>
      <c r="C24" s="118" t="s">
        <v>3871</v>
      </c>
      <c r="D24" s="127">
        <f>SUMIF('02. Planilha Analítica'!$B$5:$B$446,'03. Planilha Sintética'!$B24,'02. Planilha Analítica'!$I$5:$I$446)</f>
        <v>1217.3800000000001</v>
      </c>
      <c r="E24" s="119">
        <f t="shared" ref="E24:E25" si="28">D24/$D$22</f>
        <v>3.1803082028951886E-2</v>
      </c>
      <c r="F24" s="120">
        <f>SUMIF('02. Planilha Analítica'!$A$1:$A$446,'03. Planilha Sintética'!$B24,'02. Planilha Analítica'!$R$1:$R$447)</f>
        <v>0</v>
      </c>
      <c r="G24" s="121">
        <f t="shared" si="1"/>
        <v>0</v>
      </c>
      <c r="H24" s="120">
        <f t="shared" si="2"/>
        <v>0</v>
      </c>
      <c r="I24" s="121">
        <f t="shared" si="3"/>
        <v>0</v>
      </c>
      <c r="J24" s="120">
        <f>SUMIF('02. Planilha Analítica'!$A$1:$A$396,'03. Planilha Sintética'!$B24,'02. Planilha Analítica'!V1:V396)</f>
        <v>0</v>
      </c>
      <c r="K24" s="121">
        <f t="shared" si="4"/>
        <v>0</v>
      </c>
      <c r="L24" s="120">
        <f t="shared" si="5"/>
        <v>0</v>
      </c>
      <c r="M24" s="121">
        <f t="shared" si="6"/>
        <v>0</v>
      </c>
      <c r="N24" s="120">
        <f>SUMIF('02. Planilha Analítica'!$A$1:$A$396,'03. Planilha Sintética'!$B24,'02. Planilha Analítica'!Z1:Z396)</f>
        <v>0</v>
      </c>
      <c r="O24" s="121">
        <f t="shared" si="23"/>
        <v>0</v>
      </c>
      <c r="P24" s="120">
        <f t="shared" si="8"/>
        <v>0</v>
      </c>
      <c r="Q24" s="121">
        <f t="shared" si="9"/>
        <v>0</v>
      </c>
      <c r="R24" s="120">
        <f>SUMIF('02. Planilha Analítica'!$A$1:$A$396,'03. Planilha Sintética'!$B24,'02. Planilha Analítica'!AD1:AD396)</f>
        <v>0</v>
      </c>
      <c r="S24" s="121">
        <f t="shared" si="24"/>
        <v>0</v>
      </c>
      <c r="T24" s="120">
        <f t="shared" si="11"/>
        <v>0</v>
      </c>
      <c r="U24" s="121">
        <f t="shared" si="12"/>
        <v>0</v>
      </c>
      <c r="V24" s="120">
        <f>SUMIF('02. Planilha Analítica'!$A$1:$A$396,'03. Planilha Sintética'!$B24,'02. Planilha Analítica'!AH1:AH396)</f>
        <v>0</v>
      </c>
      <c r="W24" s="121">
        <f t="shared" si="25"/>
        <v>0</v>
      </c>
      <c r="X24" s="120">
        <f t="shared" si="14"/>
        <v>0</v>
      </c>
      <c r="Y24" s="121">
        <f t="shared" si="15"/>
        <v>0</v>
      </c>
      <c r="Z24" s="120">
        <f>SUMIF('02. Planilha Analítica'!$A$1:$A$396,'03. Planilha Sintética'!$B24,'02. Planilha Analítica'!AL1:AL396)</f>
        <v>0</v>
      </c>
      <c r="AA24" s="121">
        <f t="shared" si="26"/>
        <v>0</v>
      </c>
      <c r="AB24" s="120">
        <f t="shared" si="17"/>
        <v>0</v>
      </c>
      <c r="AC24" s="121">
        <f t="shared" si="18"/>
        <v>0</v>
      </c>
      <c r="AD24" s="120">
        <f>SUMIF('02. Planilha Analítica'!$A$1:$A$396,'03. Planilha Sintética'!$B24,'02. Planilha Analítica'!AP1:AP396)</f>
        <v>0</v>
      </c>
      <c r="AE24" s="121">
        <f t="shared" si="27"/>
        <v>0</v>
      </c>
      <c r="AF24" s="120">
        <f t="shared" si="20"/>
        <v>0</v>
      </c>
      <c r="AG24" s="121">
        <f t="shared" si="21"/>
        <v>0</v>
      </c>
    </row>
    <row r="25" spans="1:33" ht="20.100000000000001" customHeight="1">
      <c r="A25" s="129"/>
      <c r="B25" s="133" t="s">
        <v>3899</v>
      </c>
      <c r="C25" s="122" t="s">
        <v>3870</v>
      </c>
      <c r="D25" s="128">
        <f>SUMIF('02. Planilha Analítica'!$B$5:$B$446,'03. Planilha Sintética'!$B25,'02. Planilha Analítica'!$I$5:$I$446)</f>
        <v>15236.14</v>
      </c>
      <c r="E25" s="123">
        <f t="shared" si="28"/>
        <v>0.39803201155316742</v>
      </c>
      <c r="F25" s="98">
        <f>SUMIF('02. Planilha Analítica'!$A$1:$A$446,'03. Planilha Sintética'!$B25,'02. Planilha Analítica'!$R$1:R463)</f>
        <v>0</v>
      </c>
      <c r="G25" s="99">
        <f t="shared" si="1"/>
        <v>0</v>
      </c>
      <c r="H25" s="98">
        <f t="shared" si="2"/>
        <v>0</v>
      </c>
      <c r="I25" s="99">
        <f t="shared" si="3"/>
        <v>0</v>
      </c>
      <c r="J25" s="98">
        <f>SUMIF('02. Planilha Analítica'!$A$1:$A$396,'03. Planilha Sintética'!$B25,'02. Planilha Analítica'!V1:V396)</f>
        <v>0</v>
      </c>
      <c r="K25" s="99">
        <f t="shared" si="4"/>
        <v>0</v>
      </c>
      <c r="L25" s="98">
        <f t="shared" si="5"/>
        <v>0</v>
      </c>
      <c r="M25" s="99">
        <f t="shared" si="6"/>
        <v>0</v>
      </c>
      <c r="N25" s="98">
        <f>SUMIF('02. Planilha Analítica'!$A$1:$A$396,'03. Planilha Sintética'!$B25,'02. Planilha Analítica'!Z1:Z396)</f>
        <v>0</v>
      </c>
      <c r="O25" s="99">
        <f t="shared" si="23"/>
        <v>0</v>
      </c>
      <c r="P25" s="98">
        <f t="shared" si="8"/>
        <v>0</v>
      </c>
      <c r="Q25" s="99">
        <f t="shared" si="9"/>
        <v>0</v>
      </c>
      <c r="R25" s="98">
        <f>SUMIF('02. Planilha Analítica'!$A$1:$A$396,'03. Planilha Sintética'!$B25,'02. Planilha Analítica'!AD1:AD396)</f>
        <v>0</v>
      </c>
      <c r="S25" s="99">
        <f t="shared" si="24"/>
        <v>0</v>
      </c>
      <c r="T25" s="98">
        <f t="shared" si="11"/>
        <v>0</v>
      </c>
      <c r="U25" s="99">
        <f t="shared" si="12"/>
        <v>0</v>
      </c>
      <c r="V25" s="98">
        <f>SUMIF('02. Planilha Analítica'!$A$1:$A$396,'03. Planilha Sintética'!$B25,'02. Planilha Analítica'!AH1:AH396)</f>
        <v>0</v>
      </c>
      <c r="W25" s="99">
        <f t="shared" si="25"/>
        <v>0</v>
      </c>
      <c r="X25" s="98">
        <f t="shared" si="14"/>
        <v>0</v>
      </c>
      <c r="Y25" s="99">
        <f t="shared" si="15"/>
        <v>0</v>
      </c>
      <c r="Z25" s="98">
        <f>SUMIF('02. Planilha Analítica'!$A$1:$A$396,'03. Planilha Sintética'!$B25,'02. Planilha Analítica'!AL1:AL396)</f>
        <v>0</v>
      </c>
      <c r="AA25" s="99">
        <f t="shared" si="26"/>
        <v>0</v>
      </c>
      <c r="AB25" s="98">
        <f t="shared" si="17"/>
        <v>0</v>
      </c>
      <c r="AC25" s="99">
        <f t="shared" si="18"/>
        <v>0</v>
      </c>
      <c r="AD25" s="98">
        <f>SUMIF('02. Planilha Analítica'!$A$1:$A$396,'03. Planilha Sintética'!$B25,'02. Planilha Analítica'!AP1:AP396)</f>
        <v>0</v>
      </c>
      <c r="AE25" s="99">
        <f t="shared" si="27"/>
        <v>0</v>
      </c>
      <c r="AF25" s="98">
        <f t="shared" si="20"/>
        <v>0</v>
      </c>
      <c r="AG25" s="99">
        <f t="shared" si="21"/>
        <v>0</v>
      </c>
    </row>
    <row r="26" spans="1:33" ht="27" customHeight="1">
      <c r="A26" s="129" t="s">
        <v>3857</v>
      </c>
      <c r="B26" s="134" t="s">
        <v>3900</v>
      </c>
      <c r="C26" s="124" t="s">
        <v>3857</v>
      </c>
      <c r="D26" s="114">
        <f>SUMIF('02. Planilha Analítica'!$B$5:$B$446,'03. Planilha Sintética'!$B26,'02. Planilha Analítica'!$I$5:$I$446)</f>
        <v>32502.449999999997</v>
      </c>
      <c r="E26" s="115">
        <f t="shared" ref="E26:E27" si="29">D26/$D$44</f>
        <v>3.3930106389172307E-2</v>
      </c>
      <c r="F26" s="116">
        <f>SUMIF('02. Planilha Analítica'!$A$1:$A$396,'03. Planilha Sintética'!$B26,'02. Planilha Analítica'!R1:R396)</f>
        <v>0</v>
      </c>
      <c r="G26" s="117">
        <f t="shared" si="1"/>
        <v>0</v>
      </c>
      <c r="H26" s="116">
        <f t="shared" si="2"/>
        <v>0</v>
      </c>
      <c r="I26" s="117">
        <f t="shared" si="3"/>
        <v>0</v>
      </c>
      <c r="J26" s="116">
        <f>SUMIF('02. Planilha Analítica'!$A$1:$A$396,'03. Planilha Sintética'!$B26,'02. Planilha Analítica'!V1:V396)</f>
        <v>0</v>
      </c>
      <c r="K26" s="117">
        <f t="shared" si="4"/>
        <v>0</v>
      </c>
      <c r="L26" s="116">
        <f t="shared" si="5"/>
        <v>0</v>
      </c>
      <c r="M26" s="117">
        <f t="shared" si="6"/>
        <v>0</v>
      </c>
      <c r="N26" s="116">
        <f>SUMIF('02. Planilha Analítica'!$A$1:$A$396,'03. Planilha Sintética'!$B26,'02. Planilha Analítica'!Z1:Z396)</f>
        <v>0</v>
      </c>
      <c r="O26" s="117">
        <f t="shared" si="23"/>
        <v>0</v>
      </c>
      <c r="P26" s="116">
        <f t="shared" si="8"/>
        <v>0</v>
      </c>
      <c r="Q26" s="117">
        <f t="shared" si="9"/>
        <v>0</v>
      </c>
      <c r="R26" s="116">
        <f>SUMIF('02. Planilha Analítica'!$A$1:$A$396,'03. Planilha Sintética'!$B26,'02. Planilha Analítica'!AD1:AD396)</f>
        <v>0</v>
      </c>
      <c r="S26" s="117">
        <f t="shared" si="24"/>
        <v>0</v>
      </c>
      <c r="T26" s="116">
        <f t="shared" si="11"/>
        <v>0</v>
      </c>
      <c r="U26" s="117">
        <f t="shared" si="12"/>
        <v>0</v>
      </c>
      <c r="V26" s="116">
        <f>SUMIF('02. Planilha Analítica'!$A$1:$A$396,'03. Planilha Sintética'!$B26,'02. Planilha Analítica'!AH1:AH396)</f>
        <v>0</v>
      </c>
      <c r="W26" s="117">
        <f t="shared" si="25"/>
        <v>0</v>
      </c>
      <c r="X26" s="116">
        <f t="shared" si="14"/>
        <v>0</v>
      </c>
      <c r="Y26" s="117">
        <f t="shared" si="15"/>
        <v>0</v>
      </c>
      <c r="Z26" s="116">
        <f>SUMIF('02. Planilha Analítica'!$A$1:$A$396,'03. Planilha Sintética'!$B26,'02. Planilha Analítica'!AL1:AL396)</f>
        <v>0</v>
      </c>
      <c r="AA26" s="117">
        <f t="shared" si="26"/>
        <v>0</v>
      </c>
      <c r="AB26" s="116">
        <f t="shared" si="17"/>
        <v>0</v>
      </c>
      <c r="AC26" s="117">
        <f t="shared" si="18"/>
        <v>0</v>
      </c>
      <c r="AD26" s="116">
        <f>SUMIF('02. Planilha Analítica'!$A$1:$A$396,'03. Planilha Sintética'!$B26,'02. Planilha Analítica'!AP1:AP396)</f>
        <v>0</v>
      </c>
      <c r="AE26" s="117">
        <f t="shared" si="27"/>
        <v>0</v>
      </c>
      <c r="AF26" s="116">
        <f t="shared" si="20"/>
        <v>0</v>
      </c>
      <c r="AG26" s="117">
        <f t="shared" si="21"/>
        <v>0</v>
      </c>
    </row>
    <row r="27" spans="1:33" ht="37.15" customHeight="1">
      <c r="A27" s="129" t="s">
        <v>3858</v>
      </c>
      <c r="B27" s="134" t="s">
        <v>3901</v>
      </c>
      <c r="C27" s="124" t="s">
        <v>3872</v>
      </c>
      <c r="D27" s="114">
        <f>D28+D29+D30+D31</f>
        <v>88094.93</v>
      </c>
      <c r="E27" s="115">
        <f t="shared" si="29"/>
        <v>9.1964462594256349E-2</v>
      </c>
      <c r="F27" s="116">
        <f>SUM(F28:F31)</f>
        <v>1276.4836067668164</v>
      </c>
      <c r="G27" s="117">
        <f t="shared" si="1"/>
        <v>1.4489864590014619E-2</v>
      </c>
      <c r="H27" s="116">
        <f t="shared" si="2"/>
        <v>1276.4836067668164</v>
      </c>
      <c r="I27" s="117">
        <f t="shared" si="3"/>
        <v>1.4489864590014619E-2</v>
      </c>
      <c r="J27" s="116">
        <f>SUM(J28:J31)</f>
        <v>30283.306917361282</v>
      </c>
      <c r="K27" s="117">
        <f t="shared" si="4"/>
        <v>0.34375765912250894</v>
      </c>
      <c r="L27" s="116">
        <f t="shared" si="5"/>
        <v>31559.790524128097</v>
      </c>
      <c r="M27" s="117">
        <f t="shared" si="6"/>
        <v>0.3582475237125235</v>
      </c>
      <c r="N27" s="116">
        <f>SUM(N28:N31)</f>
        <v>0</v>
      </c>
      <c r="O27" s="117">
        <f t="shared" si="23"/>
        <v>0</v>
      </c>
      <c r="P27" s="116">
        <f t="shared" si="8"/>
        <v>31559.790524128097</v>
      </c>
      <c r="Q27" s="117">
        <f t="shared" si="9"/>
        <v>0.3582475237125235</v>
      </c>
      <c r="R27" s="116">
        <f>SUM(R28:R31)</f>
        <v>0</v>
      </c>
      <c r="S27" s="117">
        <f t="shared" si="24"/>
        <v>0</v>
      </c>
      <c r="T27" s="116">
        <f t="shared" si="11"/>
        <v>31559.790524128097</v>
      </c>
      <c r="U27" s="117">
        <f t="shared" si="12"/>
        <v>0.3582475237125235</v>
      </c>
      <c r="V27" s="116">
        <f>SUM(V28:V31)</f>
        <v>0</v>
      </c>
      <c r="W27" s="117">
        <f t="shared" si="25"/>
        <v>0</v>
      </c>
      <c r="X27" s="116">
        <f t="shared" si="14"/>
        <v>31559.790524128097</v>
      </c>
      <c r="Y27" s="117">
        <f t="shared" si="15"/>
        <v>0.3582475237125235</v>
      </c>
      <c r="Z27" s="116">
        <f>SUM(Z28:Z31)</f>
        <v>0</v>
      </c>
      <c r="AA27" s="117">
        <f t="shared" si="26"/>
        <v>0</v>
      </c>
      <c r="AB27" s="116">
        <f t="shared" si="17"/>
        <v>31559.790524128097</v>
      </c>
      <c r="AC27" s="117">
        <f t="shared" si="18"/>
        <v>0.3582475237125235</v>
      </c>
      <c r="AD27" s="116">
        <f>SUM(AD28:AD31)</f>
        <v>0</v>
      </c>
      <c r="AE27" s="117">
        <f t="shared" si="27"/>
        <v>0</v>
      </c>
      <c r="AF27" s="116">
        <f t="shared" si="20"/>
        <v>31559.790524128097</v>
      </c>
      <c r="AG27" s="117">
        <f t="shared" si="21"/>
        <v>0.3582475237125235</v>
      </c>
    </row>
    <row r="28" spans="1:33" ht="20.100000000000001" customHeight="1">
      <c r="A28" s="129"/>
      <c r="B28" s="133" t="s">
        <v>3902</v>
      </c>
      <c r="C28" s="122" t="s">
        <v>3873</v>
      </c>
      <c r="D28" s="128">
        <f>SUMIF('02. Planilha Analítica'!$B$5:$B$446,'03. Planilha Sintética'!$B28,'02. Planilha Analítica'!$I$5:$I$446)</f>
        <v>13762.929999999997</v>
      </c>
      <c r="E28" s="123">
        <f>D28/$D$27</f>
        <v>0.15622840043121661</v>
      </c>
      <c r="F28" s="98">
        <f>SUMIF('02. Planilha Analítica'!$A$1:$A$446,'03. Planilha Sintética'!$B28,'02. Planilha Analítica'!$R$1:$R$447)</f>
        <v>1108.8944763320337</v>
      </c>
      <c r="G28" s="99">
        <f t="shared" si="1"/>
        <v>8.0571104868805837E-2</v>
      </c>
      <c r="H28" s="98">
        <f t="shared" si="2"/>
        <v>1108.8944763320337</v>
      </c>
      <c r="I28" s="99">
        <f t="shared" si="3"/>
        <v>8.0571104868805837E-2</v>
      </c>
      <c r="J28" s="98">
        <f>SUMIF('02. Planilha Analítica'!$A$1:$A$396,'03. Planilha Sintética'!$B28,'02. Planilha Analítica'!V1:V396)</f>
        <v>11440.325205727579</v>
      </c>
      <c r="K28" s="99">
        <f t="shared" si="4"/>
        <v>0.83124198159313323</v>
      </c>
      <c r="L28" s="98">
        <f t="shared" si="5"/>
        <v>12549.219682059613</v>
      </c>
      <c r="M28" s="99">
        <f t="shared" si="6"/>
        <v>0.91181308646193915</v>
      </c>
      <c r="N28" s="98">
        <f>SUMIF('02. Planilha Analítica'!$A$1:$A$396,'03. Planilha Sintética'!$B28,'02. Planilha Analítica'!Z1:Z396)</f>
        <v>0</v>
      </c>
      <c r="O28" s="99">
        <f t="shared" si="23"/>
        <v>0</v>
      </c>
      <c r="P28" s="98">
        <f t="shared" si="8"/>
        <v>12549.219682059613</v>
      </c>
      <c r="Q28" s="99">
        <f t="shared" si="9"/>
        <v>0.91181308646193915</v>
      </c>
      <c r="R28" s="98">
        <f>SUMIF('02. Planilha Analítica'!$A$1:$A$396,'03. Planilha Sintética'!$B28,'02. Planilha Analítica'!AD1:AD396)</f>
        <v>0</v>
      </c>
      <c r="S28" s="99">
        <f t="shared" si="24"/>
        <v>0</v>
      </c>
      <c r="T28" s="98">
        <f t="shared" si="11"/>
        <v>12549.219682059613</v>
      </c>
      <c r="U28" s="99">
        <f t="shared" si="12"/>
        <v>0.91181308646193915</v>
      </c>
      <c r="V28" s="98">
        <f>SUMIF('02. Planilha Analítica'!$A$1:$A$396,'03. Planilha Sintética'!$B28,'02. Planilha Analítica'!AH1:AH396)</f>
        <v>0</v>
      </c>
      <c r="W28" s="99">
        <f t="shared" si="25"/>
        <v>0</v>
      </c>
      <c r="X28" s="98">
        <f t="shared" si="14"/>
        <v>12549.219682059613</v>
      </c>
      <c r="Y28" s="99">
        <f t="shared" si="15"/>
        <v>0.91181308646193915</v>
      </c>
      <c r="Z28" s="98">
        <f>SUMIF('02. Planilha Analítica'!$A$1:$A$396,'03. Planilha Sintética'!$B28,'02. Planilha Analítica'!AL1:AL396)</f>
        <v>0</v>
      </c>
      <c r="AA28" s="99">
        <f t="shared" si="26"/>
        <v>0</v>
      </c>
      <c r="AB28" s="98">
        <f t="shared" si="17"/>
        <v>12549.219682059613</v>
      </c>
      <c r="AC28" s="99">
        <f t="shared" si="18"/>
        <v>0.91181308646193915</v>
      </c>
      <c r="AD28" s="98">
        <f>SUMIF('02. Planilha Analítica'!$A$1:$A$396,'03. Planilha Sintética'!$B28,'02. Planilha Analítica'!AP1:AP396)</f>
        <v>0</v>
      </c>
      <c r="AE28" s="99">
        <f t="shared" si="27"/>
        <v>0</v>
      </c>
      <c r="AF28" s="98">
        <f t="shared" si="20"/>
        <v>12549.219682059613</v>
      </c>
      <c r="AG28" s="99">
        <f t="shared" si="21"/>
        <v>0.91181308646193915</v>
      </c>
    </row>
    <row r="29" spans="1:33" ht="20.100000000000001" customHeight="1">
      <c r="A29" s="129"/>
      <c r="B29" s="132" t="s">
        <v>3917</v>
      </c>
      <c r="C29" s="118" t="s">
        <v>3874</v>
      </c>
      <c r="D29" s="127">
        <f>SUMIF('02. Planilha Analítica'!$B$5:$B$446,'03. Planilha Sintética'!$B29,'02. Planilha Analítica'!$I$5:$I$446)</f>
        <v>25482.75</v>
      </c>
      <c r="E29" s="119">
        <f t="shared" ref="E29:E30" si="30">D29/$D$27</f>
        <v>0.28926466029316333</v>
      </c>
      <c r="F29" s="120">
        <f>SUMIF('02. Planilha Analítica'!$A$1:$A$446,'03. Planilha Sintética'!$B29,'02. Planilha Analítica'!$R$1:$R$447)</f>
        <v>167.58913043478259</v>
      </c>
      <c r="G29" s="121">
        <f t="shared" si="1"/>
        <v>6.5765716194202978E-3</v>
      </c>
      <c r="H29" s="120">
        <f t="shared" si="2"/>
        <v>167.58913043478259</v>
      </c>
      <c r="I29" s="121">
        <f t="shared" si="3"/>
        <v>6.5765716194202978E-3</v>
      </c>
      <c r="J29" s="120">
        <f>SUMIF('02. Planilha Analítica'!$A$1:$A$446,'03. Planilha Sintética'!$B29,'02. Planilha Analítica'!V$1:V$446)</f>
        <v>16596.716711633704</v>
      </c>
      <c r="K29" s="121">
        <f t="shared" si="4"/>
        <v>0.65129221577866214</v>
      </c>
      <c r="L29" s="120">
        <f t="shared" si="5"/>
        <v>16764.305842068487</v>
      </c>
      <c r="M29" s="121">
        <f t="shared" si="6"/>
        <v>0.65786878739808252</v>
      </c>
      <c r="N29" s="120">
        <f>SUMIF('02. Planilha Analítica'!$A$1:$A$446,'03. Planilha Sintética'!$B29,'02. Planilha Analítica'!Z$1:Z$446)</f>
        <v>0</v>
      </c>
      <c r="O29" s="121">
        <f t="shared" si="23"/>
        <v>0</v>
      </c>
      <c r="P29" s="120">
        <f t="shared" si="8"/>
        <v>16764.305842068487</v>
      </c>
      <c r="Q29" s="121">
        <f t="shared" si="9"/>
        <v>0.65786878739808252</v>
      </c>
      <c r="R29" s="120">
        <f>SUMIF('02. Planilha Analítica'!$A$1:$A$446,'03. Planilha Sintética'!$B29,'02. Planilha Analítica'!AD$1:AD$446)</f>
        <v>0</v>
      </c>
      <c r="S29" s="121">
        <f t="shared" si="24"/>
        <v>0</v>
      </c>
      <c r="T29" s="120">
        <f t="shared" si="11"/>
        <v>16764.305842068487</v>
      </c>
      <c r="U29" s="121">
        <f t="shared" si="12"/>
        <v>0.65786878739808252</v>
      </c>
      <c r="V29" s="120">
        <f>SUMIF('02. Planilha Analítica'!$A$1:$A$446,'03. Planilha Sintética'!$B29,'02. Planilha Analítica'!AH$1:AH$446)</f>
        <v>0</v>
      </c>
      <c r="W29" s="121">
        <f t="shared" si="25"/>
        <v>0</v>
      </c>
      <c r="X29" s="120">
        <f t="shared" si="14"/>
        <v>16764.305842068487</v>
      </c>
      <c r="Y29" s="121">
        <f t="shared" si="15"/>
        <v>0.65786878739808252</v>
      </c>
      <c r="Z29" s="120">
        <f>SUMIF('02. Planilha Analítica'!$A$1:$A$446,'03. Planilha Sintética'!$B29,'02. Planilha Analítica'!AL$1:AL$446)</f>
        <v>0</v>
      </c>
      <c r="AA29" s="121">
        <f t="shared" si="26"/>
        <v>0</v>
      </c>
      <c r="AB29" s="120">
        <f t="shared" si="17"/>
        <v>16764.305842068487</v>
      </c>
      <c r="AC29" s="121">
        <f t="shared" si="18"/>
        <v>0.65786878739808252</v>
      </c>
      <c r="AD29" s="120">
        <f>SUMIF('02. Planilha Analítica'!$A$1:$A$446,'03. Planilha Sintética'!$B29,'02. Planilha Analítica'!AP$1:AP$446)</f>
        <v>0</v>
      </c>
      <c r="AE29" s="121">
        <f t="shared" si="27"/>
        <v>0</v>
      </c>
      <c r="AF29" s="120">
        <f t="shared" si="20"/>
        <v>16764.305842068487</v>
      </c>
      <c r="AG29" s="121">
        <f t="shared" si="21"/>
        <v>0.65786878739808252</v>
      </c>
    </row>
    <row r="30" spans="1:33" ht="20.100000000000001" customHeight="1">
      <c r="A30" s="129"/>
      <c r="B30" s="133" t="s">
        <v>3918</v>
      </c>
      <c r="C30" s="122" t="s">
        <v>3919</v>
      </c>
      <c r="D30" s="128">
        <f>SUMIF('02. Planilha Analítica'!$B$5:$B$446,'03. Planilha Sintética'!$B30,'02. Planilha Analítica'!$I$5:$I$446)</f>
        <v>10613.7</v>
      </c>
      <c r="E30" s="123">
        <f t="shared" si="30"/>
        <v>0.1204802591931227</v>
      </c>
      <c r="F30" s="98">
        <f>SUMIF('02. Planilha Analítica'!$A$1:$A$446,'03. Planilha Sintética'!$B30,'02. Planilha Analítica'!$R$1:$R$447)</f>
        <v>0</v>
      </c>
      <c r="G30" s="171">
        <f t="shared" si="1"/>
        <v>0</v>
      </c>
      <c r="H30" s="98">
        <f t="shared" si="2"/>
        <v>0</v>
      </c>
      <c r="I30" s="171">
        <f t="shared" si="3"/>
        <v>0</v>
      </c>
      <c r="J30" s="98">
        <f>SUMIF('02. Planilha Analítica'!$A$1:$A$396,'03. Planilha Sintética'!$B30,'02. Planilha Analítica'!V1:V396)</f>
        <v>2246.2650000000003</v>
      </c>
      <c r="K30" s="171">
        <f t="shared" si="4"/>
        <v>0.21163825998473673</v>
      </c>
      <c r="L30" s="98">
        <f t="shared" si="5"/>
        <v>2246.2650000000003</v>
      </c>
      <c r="M30" s="171">
        <f t="shared" si="6"/>
        <v>0.21163825998473673</v>
      </c>
      <c r="N30" s="98">
        <f>SUMIF('02. Planilha Analítica'!$A$1:$A$396,'03. Planilha Sintética'!$B30,'02. Planilha Analítica'!Z1:Z396)</f>
        <v>0</v>
      </c>
      <c r="O30" s="171">
        <f t="shared" si="23"/>
        <v>0</v>
      </c>
      <c r="P30" s="98">
        <f t="shared" si="8"/>
        <v>2246.2650000000003</v>
      </c>
      <c r="Q30" s="171">
        <f t="shared" si="9"/>
        <v>0.21163825998473673</v>
      </c>
      <c r="R30" s="98">
        <f>SUMIF('02. Planilha Analítica'!$A$1:$A$396,'03. Planilha Sintética'!$B30,'02. Planilha Analítica'!AD1:AD396)</f>
        <v>0</v>
      </c>
      <c r="S30" s="171">
        <f t="shared" si="24"/>
        <v>0</v>
      </c>
      <c r="T30" s="98">
        <f t="shared" si="11"/>
        <v>2246.2650000000003</v>
      </c>
      <c r="U30" s="171">
        <f t="shared" si="12"/>
        <v>0.21163825998473673</v>
      </c>
      <c r="V30" s="98">
        <f>SUMIF('02. Planilha Analítica'!$A$1:$A$396,'03. Planilha Sintética'!$B30,'02. Planilha Analítica'!AH1:AH396)</f>
        <v>0</v>
      </c>
      <c r="W30" s="171">
        <f t="shared" si="25"/>
        <v>0</v>
      </c>
      <c r="X30" s="98">
        <f t="shared" si="14"/>
        <v>2246.2650000000003</v>
      </c>
      <c r="Y30" s="171">
        <f t="shared" si="15"/>
        <v>0.21163825998473673</v>
      </c>
      <c r="Z30" s="98">
        <f>SUMIF('02. Planilha Analítica'!$A$1:$A$396,'03. Planilha Sintética'!$B30,'02. Planilha Analítica'!AL1:AL396)</f>
        <v>0</v>
      </c>
      <c r="AA30" s="171">
        <f t="shared" si="26"/>
        <v>0</v>
      </c>
      <c r="AB30" s="98">
        <f t="shared" si="17"/>
        <v>2246.2650000000003</v>
      </c>
      <c r="AC30" s="171">
        <f t="shared" si="18"/>
        <v>0.21163825998473673</v>
      </c>
      <c r="AD30" s="98">
        <f>SUMIF('02. Planilha Analítica'!$A$1:$A$396,'03. Planilha Sintética'!$B30,'02. Planilha Analítica'!AP1:AP396)</f>
        <v>0</v>
      </c>
      <c r="AE30" s="171">
        <f t="shared" si="27"/>
        <v>0</v>
      </c>
      <c r="AF30" s="98">
        <f t="shared" si="20"/>
        <v>2246.2650000000003</v>
      </c>
      <c r="AG30" s="171">
        <f t="shared" si="21"/>
        <v>0.21163825998473673</v>
      </c>
    </row>
    <row r="31" spans="1:33" ht="20.100000000000001" customHeight="1">
      <c r="A31" s="129"/>
      <c r="B31" s="132" t="s">
        <v>3920</v>
      </c>
      <c r="C31" s="118" t="s">
        <v>3875</v>
      </c>
      <c r="D31" s="127">
        <f>SUMIF('02. Planilha Analítica'!$B$5:$B$446,'03. Planilha Sintética'!$B31,'02. Planilha Analítica'!$I$5:$I$446)</f>
        <v>38235.550000000003</v>
      </c>
      <c r="E31" s="119">
        <f>D31/$D$27</f>
        <v>0.43402668008249745</v>
      </c>
      <c r="F31" s="120">
        <f>SUMIF('02. Planilha Analítica'!$A$1:$A$446,'03. Planilha Sintética'!$B31,'02. Planilha Analítica'!$R$1:$R$447)</f>
        <v>0</v>
      </c>
      <c r="G31" s="121">
        <f t="shared" si="1"/>
        <v>0</v>
      </c>
      <c r="H31" s="120">
        <f t="shared" si="2"/>
        <v>0</v>
      </c>
      <c r="I31" s="121">
        <f t="shared" si="3"/>
        <v>0</v>
      </c>
      <c r="J31" s="120">
        <f>SUMIF('02. Planilha Analítica'!$A$1:$A$396,'03. Planilha Sintética'!$B31,'02. Planilha Analítica'!V1:V396)</f>
        <v>0</v>
      </c>
      <c r="K31" s="121">
        <f t="shared" si="4"/>
        <v>0</v>
      </c>
      <c r="L31" s="120">
        <f t="shared" si="5"/>
        <v>0</v>
      </c>
      <c r="M31" s="121">
        <f t="shared" si="6"/>
        <v>0</v>
      </c>
      <c r="N31" s="120">
        <f>SUMIF('02. Planilha Analítica'!$A$1:$A$396,'03. Planilha Sintética'!$B31,'02. Planilha Analítica'!Z1:Z396)</f>
        <v>0</v>
      </c>
      <c r="O31" s="121">
        <f t="shared" si="23"/>
        <v>0</v>
      </c>
      <c r="P31" s="120">
        <f t="shared" si="8"/>
        <v>0</v>
      </c>
      <c r="Q31" s="121">
        <f t="shared" si="9"/>
        <v>0</v>
      </c>
      <c r="R31" s="120">
        <f>SUMIF('02. Planilha Analítica'!$A$1:$A$396,'03. Planilha Sintética'!$B31,'02. Planilha Analítica'!AD1:AD396)</f>
        <v>0</v>
      </c>
      <c r="S31" s="121">
        <f t="shared" si="24"/>
        <v>0</v>
      </c>
      <c r="T31" s="120">
        <f t="shared" si="11"/>
        <v>0</v>
      </c>
      <c r="U31" s="121">
        <f t="shared" si="12"/>
        <v>0</v>
      </c>
      <c r="V31" s="120">
        <f>SUMIF('02. Planilha Analítica'!$A$1:$A$396,'03. Planilha Sintética'!$B31,'02. Planilha Analítica'!AH1:AH396)</f>
        <v>0</v>
      </c>
      <c r="W31" s="121">
        <f t="shared" si="25"/>
        <v>0</v>
      </c>
      <c r="X31" s="120">
        <f t="shared" si="14"/>
        <v>0</v>
      </c>
      <c r="Y31" s="121">
        <f t="shared" si="15"/>
        <v>0</v>
      </c>
      <c r="Z31" s="120">
        <f>SUMIF('02. Planilha Analítica'!$A$1:$A$396,'03. Planilha Sintética'!$B31,'02. Planilha Analítica'!AL1:AL396)</f>
        <v>0</v>
      </c>
      <c r="AA31" s="121">
        <f t="shared" si="26"/>
        <v>0</v>
      </c>
      <c r="AB31" s="120">
        <f t="shared" si="17"/>
        <v>0</v>
      </c>
      <c r="AC31" s="121">
        <f t="shared" si="18"/>
        <v>0</v>
      </c>
      <c r="AD31" s="120">
        <f>SUMIF('02. Planilha Analítica'!$A$1:$A$396,'03. Planilha Sintética'!$B31,'02. Planilha Analítica'!AP1:AP396)</f>
        <v>0</v>
      </c>
      <c r="AE31" s="121">
        <f t="shared" si="27"/>
        <v>0</v>
      </c>
      <c r="AF31" s="120">
        <f t="shared" si="20"/>
        <v>0</v>
      </c>
      <c r="AG31" s="121">
        <f t="shared" si="21"/>
        <v>0</v>
      </c>
    </row>
    <row r="32" spans="1:33" ht="20.100000000000001" customHeight="1">
      <c r="A32" s="129" t="s">
        <v>3860</v>
      </c>
      <c r="B32" s="134" t="s">
        <v>3903</v>
      </c>
      <c r="C32" s="124" t="s">
        <v>3860</v>
      </c>
      <c r="D32" s="114">
        <f>SUM(D33:D36)</f>
        <v>58901.439999999995</v>
      </c>
      <c r="E32" s="115">
        <f t="shared" ref="E32" si="31">D32/$D$44</f>
        <v>6.1488660875578589E-2</v>
      </c>
      <c r="F32" s="116" t="e">
        <f>SUM(F33:F36)</f>
        <v>#DIV/0!</v>
      </c>
      <c r="G32" s="117" t="e">
        <f t="shared" si="1"/>
        <v>#DIV/0!</v>
      </c>
      <c r="H32" s="116" t="e">
        <f t="shared" si="2"/>
        <v>#DIV/0!</v>
      </c>
      <c r="I32" s="117" t="e">
        <f t="shared" si="3"/>
        <v>#DIV/0!</v>
      </c>
      <c r="J32" s="116" t="e">
        <f>SUM(J33:J36)</f>
        <v>#DIV/0!</v>
      </c>
      <c r="K32" s="117" t="e">
        <f t="shared" si="4"/>
        <v>#DIV/0!</v>
      </c>
      <c r="L32" s="116" t="e">
        <f t="shared" si="5"/>
        <v>#DIV/0!</v>
      </c>
      <c r="M32" s="117" t="e">
        <f t="shared" si="6"/>
        <v>#DIV/0!</v>
      </c>
      <c r="N32" s="116" t="e">
        <f>SUM(N33:N36)</f>
        <v>#DIV/0!</v>
      </c>
      <c r="O32" s="117" t="e">
        <f t="shared" si="23"/>
        <v>#DIV/0!</v>
      </c>
      <c r="P32" s="116" t="e">
        <f t="shared" si="8"/>
        <v>#DIV/0!</v>
      </c>
      <c r="Q32" s="117" t="e">
        <f t="shared" si="9"/>
        <v>#DIV/0!</v>
      </c>
      <c r="R32" s="116" t="e">
        <f>SUM(R33:R36)</f>
        <v>#DIV/0!</v>
      </c>
      <c r="S32" s="117" t="e">
        <f t="shared" si="24"/>
        <v>#DIV/0!</v>
      </c>
      <c r="T32" s="116" t="e">
        <f t="shared" si="11"/>
        <v>#DIV/0!</v>
      </c>
      <c r="U32" s="117" t="e">
        <f t="shared" si="12"/>
        <v>#DIV/0!</v>
      </c>
      <c r="V32" s="116" t="e">
        <f>SUM(V33:V36)</f>
        <v>#DIV/0!</v>
      </c>
      <c r="W32" s="117" t="e">
        <f t="shared" si="25"/>
        <v>#DIV/0!</v>
      </c>
      <c r="X32" s="116" t="e">
        <f t="shared" si="14"/>
        <v>#DIV/0!</v>
      </c>
      <c r="Y32" s="117" t="e">
        <f t="shared" si="15"/>
        <v>#DIV/0!</v>
      </c>
      <c r="Z32" s="116" t="e">
        <f>SUM(Z33:Z36)</f>
        <v>#DIV/0!</v>
      </c>
      <c r="AA32" s="117" t="e">
        <f t="shared" si="26"/>
        <v>#DIV/0!</v>
      </c>
      <c r="AB32" s="116" t="e">
        <f t="shared" si="17"/>
        <v>#DIV/0!</v>
      </c>
      <c r="AC32" s="117" t="e">
        <f t="shared" si="18"/>
        <v>#DIV/0!</v>
      </c>
      <c r="AD32" s="116" t="e">
        <f>SUM(AD33:AD36)</f>
        <v>#DIV/0!</v>
      </c>
      <c r="AE32" s="117" t="e">
        <f t="shared" si="27"/>
        <v>#DIV/0!</v>
      </c>
      <c r="AF32" s="116" t="e">
        <f t="shared" si="20"/>
        <v>#DIV/0!</v>
      </c>
      <c r="AG32" s="117" t="e">
        <f t="shared" si="21"/>
        <v>#DIV/0!</v>
      </c>
    </row>
    <row r="33" spans="1:33" ht="20.100000000000001" customHeight="1">
      <c r="A33" s="129"/>
      <c r="B33" s="133" t="s">
        <v>3904</v>
      </c>
      <c r="C33" s="122" t="s">
        <v>3876</v>
      </c>
      <c r="D33" s="128">
        <f>SUMIF('02. Planilha Analítica'!$B$5:$B$446,'03. Planilha Sintética'!$B33,'02. Planilha Analítica'!$I$5:$I$446)</f>
        <v>28246.799999999996</v>
      </c>
      <c r="E33" s="123">
        <f>D33/$D$32</f>
        <v>0.47956043179929042</v>
      </c>
      <c r="F33" s="98" t="e">
        <f>SUMIF('02. Planilha Analítica'!$A$1:$A$446,'03. Planilha Sintética'!$B33,'02. Planilha Analítica'!$R$1:$R$447)</f>
        <v>#DIV/0!</v>
      </c>
      <c r="G33" s="99" t="e">
        <f t="shared" si="1"/>
        <v>#DIV/0!</v>
      </c>
      <c r="H33" s="98" t="e">
        <f t="shared" si="2"/>
        <v>#DIV/0!</v>
      </c>
      <c r="I33" s="99" t="e">
        <f t="shared" si="3"/>
        <v>#DIV/0!</v>
      </c>
      <c r="J33" s="98" t="e">
        <f>SUMIF('02. Planilha Analítica'!$A$1:$A$446,'03. Planilha Sintética'!$B33,'02. Planilha Analítica'!V$1:V$446)</f>
        <v>#DIV/0!</v>
      </c>
      <c r="K33" s="99" t="e">
        <f t="shared" si="4"/>
        <v>#DIV/0!</v>
      </c>
      <c r="L33" s="98" t="e">
        <f t="shared" si="5"/>
        <v>#DIV/0!</v>
      </c>
      <c r="M33" s="99" t="e">
        <f t="shared" si="6"/>
        <v>#DIV/0!</v>
      </c>
      <c r="N33" s="98" t="e">
        <f>SUMIF('02. Planilha Analítica'!$A$1:$A$446,'03. Planilha Sintética'!$B33,'02. Planilha Analítica'!Z$1:Z$446)</f>
        <v>#DIV/0!</v>
      </c>
      <c r="O33" s="99" t="e">
        <f t="shared" si="23"/>
        <v>#DIV/0!</v>
      </c>
      <c r="P33" s="98" t="e">
        <f t="shared" si="8"/>
        <v>#DIV/0!</v>
      </c>
      <c r="Q33" s="99" t="e">
        <f t="shared" si="9"/>
        <v>#DIV/0!</v>
      </c>
      <c r="R33" s="98" t="e">
        <f>SUMIF('02. Planilha Analítica'!$A$1:$A$446,'03. Planilha Sintética'!$B33,'02. Planilha Analítica'!AD$1:AD$446)</f>
        <v>#DIV/0!</v>
      </c>
      <c r="S33" s="99" t="e">
        <f t="shared" si="24"/>
        <v>#DIV/0!</v>
      </c>
      <c r="T33" s="98" t="e">
        <f t="shared" si="11"/>
        <v>#DIV/0!</v>
      </c>
      <c r="U33" s="99" t="e">
        <f t="shared" si="12"/>
        <v>#DIV/0!</v>
      </c>
      <c r="V33" s="98" t="e">
        <f>SUMIF('02. Planilha Analítica'!$A$1:$A$446,'03. Planilha Sintética'!$B33,'02. Planilha Analítica'!AH$1:AH$446)</f>
        <v>#DIV/0!</v>
      </c>
      <c r="W33" s="99" t="e">
        <f t="shared" si="25"/>
        <v>#DIV/0!</v>
      </c>
      <c r="X33" s="98" t="e">
        <f t="shared" si="14"/>
        <v>#DIV/0!</v>
      </c>
      <c r="Y33" s="99" t="e">
        <f t="shared" si="15"/>
        <v>#DIV/0!</v>
      </c>
      <c r="Z33" s="98" t="e">
        <f>SUMIF('02. Planilha Analítica'!$A$1:$A$446,'03. Planilha Sintética'!$B33,'02. Planilha Analítica'!AL$1:AL$446)</f>
        <v>#DIV/0!</v>
      </c>
      <c r="AA33" s="99" t="e">
        <f t="shared" si="26"/>
        <v>#DIV/0!</v>
      </c>
      <c r="AB33" s="98" t="e">
        <f t="shared" si="17"/>
        <v>#DIV/0!</v>
      </c>
      <c r="AC33" s="99" t="e">
        <f t="shared" si="18"/>
        <v>#DIV/0!</v>
      </c>
      <c r="AD33" s="98" t="e">
        <f>SUMIF('02. Planilha Analítica'!$A$1:$A$446,'03. Planilha Sintética'!$B33,'02. Planilha Analítica'!AP$1:AP$446)</f>
        <v>#DIV/0!</v>
      </c>
      <c r="AE33" s="99" t="e">
        <f t="shared" si="27"/>
        <v>#DIV/0!</v>
      </c>
      <c r="AF33" s="98" t="e">
        <f t="shared" si="20"/>
        <v>#DIV/0!</v>
      </c>
      <c r="AG33" s="99" t="e">
        <f t="shared" si="21"/>
        <v>#DIV/0!</v>
      </c>
    </row>
    <row r="34" spans="1:33" ht="20.100000000000001" customHeight="1">
      <c r="A34" s="129"/>
      <c r="B34" s="132" t="s">
        <v>3905</v>
      </c>
      <c r="C34" s="118" t="s">
        <v>3921</v>
      </c>
      <c r="D34" s="127">
        <f>SUMIF('02. Planilha Analítica'!$B$5:$B$446,'03. Planilha Sintética'!$B34,'02. Planilha Analítica'!$I$5:$I$446)</f>
        <v>3592.8700000000003</v>
      </c>
      <c r="E34" s="119">
        <f t="shared" ref="E34:E36" si="32">D34/$D$32</f>
        <v>6.0997999369794706E-2</v>
      </c>
      <c r="F34" s="120">
        <f>SUMIF('02. Planilha Analítica'!$A$1:$A$446,'03. Planilha Sintética'!$B34,'02. Planilha Analítica'!$R$1:$R$447)</f>
        <v>0</v>
      </c>
      <c r="G34" s="121">
        <f t="shared" si="1"/>
        <v>0</v>
      </c>
      <c r="H34" s="120">
        <f t="shared" si="2"/>
        <v>0</v>
      </c>
      <c r="I34" s="121">
        <f t="shared" si="3"/>
        <v>0</v>
      </c>
      <c r="J34" s="120">
        <f>SUMIF('02. Planilha Analítica'!$A$1:$A$446,'03. Planilha Sintética'!$B34,'02. Planilha Analítica'!V$1:V$446)</f>
        <v>0</v>
      </c>
      <c r="K34" s="121">
        <f t="shared" si="4"/>
        <v>0</v>
      </c>
      <c r="L34" s="120">
        <f t="shared" si="5"/>
        <v>0</v>
      </c>
      <c r="M34" s="121">
        <f t="shared" si="6"/>
        <v>0</v>
      </c>
      <c r="N34" s="120">
        <f>SUMIF('02. Planilha Analítica'!$A$1:$A$446,'03. Planilha Sintética'!$B34,'02. Planilha Analítica'!Z$1:Z$446)</f>
        <v>0</v>
      </c>
      <c r="O34" s="121">
        <f t="shared" si="23"/>
        <v>0</v>
      </c>
      <c r="P34" s="120">
        <f t="shared" si="8"/>
        <v>0</v>
      </c>
      <c r="Q34" s="121">
        <f t="shared" si="9"/>
        <v>0</v>
      </c>
      <c r="R34" s="120">
        <f>SUMIF('02. Planilha Analítica'!$A$1:$A$446,'03. Planilha Sintética'!$B34,'02. Planilha Analítica'!AD$1:AD$446)</f>
        <v>0</v>
      </c>
      <c r="S34" s="121">
        <f t="shared" si="24"/>
        <v>0</v>
      </c>
      <c r="T34" s="120">
        <f t="shared" si="11"/>
        <v>0</v>
      </c>
      <c r="U34" s="121">
        <f t="shared" si="12"/>
        <v>0</v>
      </c>
      <c r="V34" s="120">
        <f>SUMIF('02. Planilha Analítica'!$A$1:$A$446,'03. Planilha Sintética'!$B34,'02. Planilha Analítica'!AH$1:AH$446)</f>
        <v>0</v>
      </c>
      <c r="W34" s="121">
        <f t="shared" si="25"/>
        <v>0</v>
      </c>
      <c r="X34" s="120">
        <f t="shared" si="14"/>
        <v>0</v>
      </c>
      <c r="Y34" s="121">
        <f t="shared" si="15"/>
        <v>0</v>
      </c>
      <c r="Z34" s="120">
        <f>SUMIF('02. Planilha Analítica'!$A$1:$A$446,'03. Planilha Sintética'!$B34,'02. Planilha Analítica'!AL$1:AL$446)</f>
        <v>0</v>
      </c>
      <c r="AA34" s="121">
        <f t="shared" si="26"/>
        <v>0</v>
      </c>
      <c r="AB34" s="120">
        <f t="shared" si="17"/>
        <v>0</v>
      </c>
      <c r="AC34" s="121">
        <f t="shared" si="18"/>
        <v>0</v>
      </c>
      <c r="AD34" s="120">
        <f>SUMIF('02. Planilha Analítica'!$A$1:$A$446,'03. Planilha Sintética'!$B34,'02. Planilha Analítica'!AP$1:AP$446)</f>
        <v>0</v>
      </c>
      <c r="AE34" s="121">
        <f t="shared" si="27"/>
        <v>0</v>
      </c>
      <c r="AF34" s="120">
        <f t="shared" si="20"/>
        <v>0</v>
      </c>
      <c r="AG34" s="121">
        <f t="shared" si="21"/>
        <v>0</v>
      </c>
    </row>
    <row r="35" spans="1:33" ht="20.100000000000001" customHeight="1">
      <c r="A35" s="129"/>
      <c r="B35" s="133" t="s">
        <v>3922</v>
      </c>
      <c r="C35" s="122" t="s">
        <v>3877</v>
      </c>
      <c r="D35" s="128">
        <f>SUMIF('02. Planilha Analítica'!$B$5:$B$446,'03. Planilha Sintética'!$B35,'02. Planilha Analítica'!$I$5:$I$446)</f>
        <v>1125.3400000000001</v>
      </c>
      <c r="E35" s="123">
        <f t="shared" si="32"/>
        <v>1.910547518023329E-2</v>
      </c>
      <c r="F35" s="98">
        <f>SUMIF('02. Planilha Analítica'!$A$1:$A$446,'03. Planilha Sintética'!$B35,'02. Planilha Analítica'!$R$1:$R$447)</f>
        <v>0</v>
      </c>
      <c r="G35" s="171">
        <f t="shared" si="1"/>
        <v>0</v>
      </c>
      <c r="H35" s="98">
        <f t="shared" si="2"/>
        <v>0</v>
      </c>
      <c r="I35" s="171">
        <f t="shared" si="3"/>
        <v>0</v>
      </c>
      <c r="J35" s="98">
        <f>SUMIF('02. Planilha Analítica'!$A$1:$A$446,'03. Planilha Sintética'!$B35,'02. Planilha Analítica'!V$1:V$446)</f>
        <v>0</v>
      </c>
      <c r="K35" s="171">
        <f t="shared" si="4"/>
        <v>0</v>
      </c>
      <c r="L35" s="98">
        <f t="shared" si="5"/>
        <v>0</v>
      </c>
      <c r="M35" s="171">
        <f t="shared" si="6"/>
        <v>0</v>
      </c>
      <c r="N35" s="98">
        <f>SUMIF('02. Planilha Analítica'!$A$1:$A$446,'03. Planilha Sintética'!$B35,'02. Planilha Analítica'!Z$1:Z$446)</f>
        <v>0</v>
      </c>
      <c r="O35" s="171">
        <f t="shared" si="23"/>
        <v>0</v>
      </c>
      <c r="P35" s="98">
        <f t="shared" si="8"/>
        <v>0</v>
      </c>
      <c r="Q35" s="171">
        <f t="shared" si="9"/>
        <v>0</v>
      </c>
      <c r="R35" s="98">
        <f>SUMIF('02. Planilha Analítica'!$A$1:$A$446,'03. Planilha Sintética'!$B35,'02. Planilha Analítica'!AD$1:AD$446)</f>
        <v>0</v>
      </c>
      <c r="S35" s="171">
        <f t="shared" si="24"/>
        <v>0</v>
      </c>
      <c r="T35" s="98">
        <f t="shared" si="11"/>
        <v>0</v>
      </c>
      <c r="U35" s="171">
        <f t="shared" si="12"/>
        <v>0</v>
      </c>
      <c r="V35" s="98">
        <f>SUMIF('02. Planilha Analítica'!$A$1:$A$446,'03. Planilha Sintética'!$B35,'02. Planilha Analítica'!AH$1:AH$446)</f>
        <v>0</v>
      </c>
      <c r="W35" s="171">
        <f t="shared" si="25"/>
        <v>0</v>
      </c>
      <c r="X35" s="98">
        <f t="shared" si="14"/>
        <v>0</v>
      </c>
      <c r="Y35" s="171">
        <f t="shared" si="15"/>
        <v>0</v>
      </c>
      <c r="Z35" s="98">
        <f>SUMIF('02. Planilha Analítica'!$A$1:$A$446,'03. Planilha Sintética'!$B35,'02. Planilha Analítica'!AL$1:AL$446)</f>
        <v>0</v>
      </c>
      <c r="AA35" s="171">
        <f t="shared" si="26"/>
        <v>0</v>
      </c>
      <c r="AB35" s="98">
        <f t="shared" si="17"/>
        <v>0</v>
      </c>
      <c r="AC35" s="171">
        <f t="shared" si="18"/>
        <v>0</v>
      </c>
      <c r="AD35" s="98">
        <f>SUMIF('02. Planilha Analítica'!$A$1:$A$446,'03. Planilha Sintética'!$B35,'02. Planilha Analítica'!AP$1:AP$446)</f>
        <v>0</v>
      </c>
      <c r="AE35" s="171">
        <f t="shared" si="27"/>
        <v>0</v>
      </c>
      <c r="AF35" s="98">
        <f t="shared" si="20"/>
        <v>0</v>
      </c>
      <c r="AG35" s="171">
        <f t="shared" si="21"/>
        <v>0</v>
      </c>
    </row>
    <row r="36" spans="1:33" ht="20.100000000000001" customHeight="1">
      <c r="A36" s="129"/>
      <c r="B36" s="132" t="s">
        <v>3923</v>
      </c>
      <c r="C36" s="118" t="s">
        <v>3861</v>
      </c>
      <c r="D36" s="127">
        <f>SUMIF('02. Planilha Analítica'!$B$5:$B$446,'03. Planilha Sintética'!$B36,'02. Planilha Analítica'!$I$5:$I$446)</f>
        <v>25936.43</v>
      </c>
      <c r="E36" s="119">
        <f t="shared" si="32"/>
        <v>0.4403360936506816</v>
      </c>
      <c r="F36" s="120">
        <f>SUMIF('02. Planilha Analítica'!$A$1:$A$446,'03. Planilha Sintética'!$B36,'02. Planilha Analítica'!$R$1:$R$447)</f>
        <v>0</v>
      </c>
      <c r="G36" s="121">
        <f t="shared" si="1"/>
        <v>0</v>
      </c>
      <c r="H36" s="120">
        <f t="shared" si="2"/>
        <v>0</v>
      </c>
      <c r="I36" s="121">
        <f t="shared" si="3"/>
        <v>0</v>
      </c>
      <c r="J36" s="120">
        <f>SUMIF('02. Planilha Analítica'!$A$1:$A$446,'03. Planilha Sintética'!$B36,'02. Planilha Analítica'!V$1:V$446)</f>
        <v>3199.1940000000009</v>
      </c>
      <c r="K36" s="121">
        <f t="shared" si="4"/>
        <v>0.1233475077333311</v>
      </c>
      <c r="L36" s="120">
        <f t="shared" si="5"/>
        <v>3199.1940000000009</v>
      </c>
      <c r="M36" s="121">
        <f t="shared" si="6"/>
        <v>0.1233475077333311</v>
      </c>
      <c r="N36" s="120">
        <f>SUMIF('02. Planilha Analítica'!$A$1:$A$446,'03. Planilha Sintética'!$B36,'02. Planilha Analítica'!Z$1:Z$446)</f>
        <v>0</v>
      </c>
      <c r="O36" s="121">
        <f t="shared" si="23"/>
        <v>0</v>
      </c>
      <c r="P36" s="120">
        <f t="shared" si="8"/>
        <v>3199.1940000000009</v>
      </c>
      <c r="Q36" s="121">
        <f t="shared" si="9"/>
        <v>0.1233475077333311</v>
      </c>
      <c r="R36" s="120">
        <f>SUMIF('02. Planilha Analítica'!$A$1:$A$446,'03. Planilha Sintética'!$B36,'02. Planilha Analítica'!AD$1:AD$446)</f>
        <v>0</v>
      </c>
      <c r="S36" s="121">
        <f t="shared" si="24"/>
        <v>0</v>
      </c>
      <c r="T36" s="120">
        <f t="shared" si="11"/>
        <v>3199.1940000000009</v>
      </c>
      <c r="U36" s="121">
        <f t="shared" si="12"/>
        <v>0.1233475077333311</v>
      </c>
      <c r="V36" s="120">
        <f>SUMIF('02. Planilha Analítica'!$A$1:$A$446,'03. Planilha Sintética'!$B36,'02. Planilha Analítica'!AH$1:AH$446)</f>
        <v>0</v>
      </c>
      <c r="W36" s="121">
        <f t="shared" si="25"/>
        <v>0</v>
      </c>
      <c r="X36" s="120">
        <f t="shared" si="14"/>
        <v>3199.1940000000009</v>
      </c>
      <c r="Y36" s="121">
        <f t="shared" si="15"/>
        <v>0.1233475077333311</v>
      </c>
      <c r="Z36" s="120">
        <f>SUMIF('02. Planilha Analítica'!$A$1:$A$446,'03. Planilha Sintética'!$B36,'02. Planilha Analítica'!AL$1:AL$446)</f>
        <v>0</v>
      </c>
      <c r="AA36" s="121">
        <f t="shared" si="26"/>
        <v>0</v>
      </c>
      <c r="AB36" s="120">
        <f t="shared" si="17"/>
        <v>3199.1940000000009</v>
      </c>
      <c r="AC36" s="121">
        <f t="shared" si="18"/>
        <v>0.1233475077333311</v>
      </c>
      <c r="AD36" s="120">
        <f>SUMIF('02. Planilha Analítica'!$A$1:$A$446,'03. Planilha Sintética'!$B36,'02. Planilha Analítica'!AP$1:AP$446)</f>
        <v>0</v>
      </c>
      <c r="AE36" s="121">
        <f t="shared" si="27"/>
        <v>0</v>
      </c>
      <c r="AF36" s="120">
        <f t="shared" si="20"/>
        <v>3199.1940000000009</v>
      </c>
      <c r="AG36" s="121">
        <f t="shared" si="21"/>
        <v>0.1233475077333311</v>
      </c>
    </row>
    <row r="37" spans="1:33" ht="20.100000000000001" customHeight="1">
      <c r="A37" s="129" t="s">
        <v>3909</v>
      </c>
      <c r="B37" s="134" t="s">
        <v>3906</v>
      </c>
      <c r="C37" s="124" t="s">
        <v>3924</v>
      </c>
      <c r="D37" s="114">
        <f>SUMIF('02. Planilha Analítica'!$B$5:$B$395,'03. Planilha Sintética'!$B37,'02. Planilha Analítica'!$I$5:$I$395)</f>
        <v>955.84</v>
      </c>
      <c r="E37" s="115">
        <f t="shared" ref="E37" si="33">D37/$D$44</f>
        <v>9.9782486831074147E-4</v>
      </c>
      <c r="F37" s="116">
        <f>F38</f>
        <v>0</v>
      </c>
      <c r="G37" s="117">
        <f t="shared" si="1"/>
        <v>0</v>
      </c>
      <c r="H37" s="116">
        <f t="shared" si="2"/>
        <v>0</v>
      </c>
      <c r="I37" s="117">
        <f t="shared" si="3"/>
        <v>0</v>
      </c>
      <c r="J37" s="116">
        <f>J38</f>
        <v>0</v>
      </c>
      <c r="K37" s="117">
        <f t="shared" si="4"/>
        <v>0</v>
      </c>
      <c r="L37" s="116">
        <f t="shared" si="5"/>
        <v>0</v>
      </c>
      <c r="M37" s="117">
        <f t="shared" si="6"/>
        <v>0</v>
      </c>
      <c r="N37" s="116">
        <f>N38</f>
        <v>0</v>
      </c>
      <c r="O37" s="117">
        <f t="shared" si="23"/>
        <v>0</v>
      </c>
      <c r="P37" s="116">
        <f t="shared" si="8"/>
        <v>0</v>
      </c>
      <c r="Q37" s="117">
        <f t="shared" si="9"/>
        <v>0</v>
      </c>
      <c r="R37" s="116">
        <f>R38</f>
        <v>0</v>
      </c>
      <c r="S37" s="117">
        <f t="shared" si="24"/>
        <v>0</v>
      </c>
      <c r="T37" s="116">
        <f t="shared" si="11"/>
        <v>0</v>
      </c>
      <c r="U37" s="117">
        <f t="shared" si="12"/>
        <v>0</v>
      </c>
      <c r="V37" s="116">
        <f>V38</f>
        <v>0</v>
      </c>
      <c r="W37" s="117">
        <f t="shared" si="25"/>
        <v>0</v>
      </c>
      <c r="X37" s="116">
        <f t="shared" si="14"/>
        <v>0</v>
      </c>
      <c r="Y37" s="117">
        <f t="shared" si="15"/>
        <v>0</v>
      </c>
      <c r="Z37" s="116">
        <f>Z38</f>
        <v>0</v>
      </c>
      <c r="AA37" s="117">
        <f t="shared" si="26"/>
        <v>0</v>
      </c>
      <c r="AB37" s="116">
        <f t="shared" si="17"/>
        <v>0</v>
      </c>
      <c r="AC37" s="117">
        <f t="shared" si="18"/>
        <v>0</v>
      </c>
      <c r="AD37" s="116">
        <f>AD38</f>
        <v>0</v>
      </c>
      <c r="AE37" s="117">
        <f t="shared" si="27"/>
        <v>0</v>
      </c>
      <c r="AF37" s="116">
        <f t="shared" si="20"/>
        <v>0</v>
      </c>
      <c r="AG37" s="117">
        <f t="shared" si="21"/>
        <v>0</v>
      </c>
    </row>
    <row r="38" spans="1:33" ht="20.100000000000001" customHeight="1">
      <c r="A38" s="129"/>
      <c r="B38" s="133" t="s">
        <v>3925</v>
      </c>
      <c r="C38" s="122" t="s">
        <v>3878</v>
      </c>
      <c r="D38" s="128">
        <f>SUMIF('02. Planilha Analítica'!$B$5:$B$395,'03. Planilha Sintética'!$B38,'02. Planilha Analítica'!$I$5:$I$395)</f>
        <v>955.84</v>
      </c>
      <c r="E38" s="123">
        <f>D38/$D$37</f>
        <v>1</v>
      </c>
      <c r="F38" s="98">
        <f>SUMIF('02. Planilha Analítica'!$A$1:$A$396,'03. Planilha Sintética'!$B38,'02. Planilha Analítica'!R1:R396)</f>
        <v>0</v>
      </c>
      <c r="G38" s="99">
        <f t="shared" si="1"/>
        <v>0</v>
      </c>
      <c r="H38" s="98">
        <f t="shared" si="2"/>
        <v>0</v>
      </c>
      <c r="I38" s="99">
        <f t="shared" si="3"/>
        <v>0</v>
      </c>
      <c r="J38" s="98">
        <f>SUMIF('02. Planilha Analítica'!$A$1:$A$396,'03. Planilha Sintética'!$B38,'02. Planilha Analítica'!V1:V396)</f>
        <v>0</v>
      </c>
      <c r="K38" s="99">
        <f t="shared" si="4"/>
        <v>0</v>
      </c>
      <c r="L38" s="98">
        <f t="shared" si="5"/>
        <v>0</v>
      </c>
      <c r="M38" s="99">
        <f t="shared" si="6"/>
        <v>0</v>
      </c>
      <c r="N38" s="98">
        <f>SUMIF('02. Planilha Analítica'!$A$1:$A$396,'03. Planilha Sintética'!$B38,'02. Planilha Analítica'!Z1:Z396)</f>
        <v>0</v>
      </c>
      <c r="O38" s="99">
        <f t="shared" si="23"/>
        <v>0</v>
      </c>
      <c r="P38" s="98">
        <f t="shared" si="8"/>
        <v>0</v>
      </c>
      <c r="Q38" s="99">
        <f t="shared" si="9"/>
        <v>0</v>
      </c>
      <c r="R38" s="98">
        <f>SUMIF('02. Planilha Analítica'!$A$1:$A$396,'03. Planilha Sintética'!$B38,'02. Planilha Analítica'!AD1:AD396)</f>
        <v>0</v>
      </c>
      <c r="S38" s="99">
        <f t="shared" si="24"/>
        <v>0</v>
      </c>
      <c r="T38" s="98">
        <f t="shared" si="11"/>
        <v>0</v>
      </c>
      <c r="U38" s="99">
        <f t="shared" si="12"/>
        <v>0</v>
      </c>
      <c r="V38" s="98">
        <f>SUMIF('02. Planilha Analítica'!$A$1:$A$396,'03. Planilha Sintética'!$B38,'02. Planilha Analítica'!AH1:AH396)</f>
        <v>0</v>
      </c>
      <c r="W38" s="99">
        <f t="shared" si="25"/>
        <v>0</v>
      </c>
      <c r="X38" s="98">
        <f t="shared" si="14"/>
        <v>0</v>
      </c>
      <c r="Y38" s="99">
        <f t="shared" si="15"/>
        <v>0</v>
      </c>
      <c r="Z38" s="98">
        <f>SUMIF('02. Planilha Analítica'!$A$1:$A$396,'03. Planilha Sintética'!$B38,'02. Planilha Analítica'!AL1:AL396)</f>
        <v>0</v>
      </c>
      <c r="AA38" s="99">
        <f t="shared" si="26"/>
        <v>0</v>
      </c>
      <c r="AB38" s="98">
        <f t="shared" si="17"/>
        <v>0</v>
      </c>
      <c r="AC38" s="99">
        <f t="shared" si="18"/>
        <v>0</v>
      </c>
      <c r="AD38" s="98">
        <f>SUMIF('02. Planilha Analítica'!$A$1:$A$396,'03. Planilha Sintética'!$B38,'02. Planilha Analítica'!AP1:AP396)</f>
        <v>0</v>
      </c>
      <c r="AE38" s="99">
        <f t="shared" si="27"/>
        <v>0</v>
      </c>
      <c r="AF38" s="98">
        <f t="shared" si="20"/>
        <v>0</v>
      </c>
      <c r="AG38" s="99">
        <f t="shared" si="21"/>
        <v>0</v>
      </c>
    </row>
    <row r="39" spans="1:33" ht="20.100000000000001" customHeight="1">
      <c r="A39" s="129" t="s">
        <v>3909</v>
      </c>
      <c r="B39" s="131" t="s">
        <v>3907</v>
      </c>
      <c r="C39" s="113" t="s">
        <v>3879</v>
      </c>
      <c r="D39" s="114">
        <f>D40+D41</f>
        <v>18011.449999999997</v>
      </c>
      <c r="E39" s="115">
        <f t="shared" ref="E39" si="34">D39/$D$44</f>
        <v>1.8802595334298108E-2</v>
      </c>
      <c r="F39" s="116">
        <f>F40+F41</f>
        <v>0</v>
      </c>
      <c r="G39" s="117">
        <f t="shared" si="1"/>
        <v>0</v>
      </c>
      <c r="H39" s="116">
        <f t="shared" si="2"/>
        <v>0</v>
      </c>
      <c r="I39" s="117">
        <f>H39/$D39</f>
        <v>0</v>
      </c>
      <c r="J39" s="116">
        <f>J40+J41</f>
        <v>0</v>
      </c>
      <c r="K39" s="117">
        <f t="shared" si="4"/>
        <v>0</v>
      </c>
      <c r="L39" s="116">
        <f t="shared" si="5"/>
        <v>0</v>
      </c>
      <c r="M39" s="117">
        <f t="shared" si="6"/>
        <v>0</v>
      </c>
      <c r="N39" s="116">
        <f>N40+N41</f>
        <v>0</v>
      </c>
      <c r="O39" s="117">
        <f t="shared" si="23"/>
        <v>0</v>
      </c>
      <c r="P39" s="116">
        <f t="shared" si="8"/>
        <v>0</v>
      </c>
      <c r="Q39" s="117">
        <f t="shared" si="9"/>
        <v>0</v>
      </c>
      <c r="R39" s="116">
        <f>R40+R41</f>
        <v>0</v>
      </c>
      <c r="S39" s="117">
        <f t="shared" si="24"/>
        <v>0</v>
      </c>
      <c r="T39" s="116">
        <f t="shared" si="11"/>
        <v>0</v>
      </c>
      <c r="U39" s="117">
        <f t="shared" si="12"/>
        <v>0</v>
      </c>
      <c r="V39" s="116">
        <f>V40+V41</f>
        <v>0</v>
      </c>
      <c r="W39" s="117">
        <f t="shared" si="25"/>
        <v>0</v>
      </c>
      <c r="X39" s="116">
        <f t="shared" si="14"/>
        <v>0</v>
      </c>
      <c r="Y39" s="117">
        <f t="shared" si="15"/>
        <v>0</v>
      </c>
      <c r="Z39" s="116">
        <f>Z40+Z41</f>
        <v>0</v>
      </c>
      <c r="AA39" s="117">
        <f t="shared" si="26"/>
        <v>0</v>
      </c>
      <c r="AB39" s="116">
        <f t="shared" si="17"/>
        <v>0</v>
      </c>
      <c r="AC39" s="117">
        <f t="shared" si="18"/>
        <v>0</v>
      </c>
      <c r="AD39" s="116">
        <f>AD40+AD41</f>
        <v>0</v>
      </c>
      <c r="AE39" s="117">
        <f t="shared" si="27"/>
        <v>0</v>
      </c>
      <c r="AF39" s="116">
        <f t="shared" si="20"/>
        <v>0</v>
      </c>
      <c r="AG39" s="117">
        <f t="shared" si="21"/>
        <v>0</v>
      </c>
    </row>
    <row r="40" spans="1:33" ht="20.100000000000001" customHeight="1">
      <c r="A40" s="129"/>
      <c r="B40" s="133" t="s">
        <v>3926</v>
      </c>
      <c r="C40" s="122" t="s">
        <v>3880</v>
      </c>
      <c r="D40" s="128">
        <f>SUMIF('02. Planilha Analítica'!$B$5:$B$446,'03. Planilha Sintética'!$B40,'02. Planilha Analítica'!$I$5:$I$446)</f>
        <v>9587.5300000000007</v>
      </c>
      <c r="E40" s="123">
        <f>D40/$D$39</f>
        <v>0.53230195236918754</v>
      </c>
      <c r="F40" s="98">
        <f>SUMIF('02. Planilha Analítica'!$A$1:$A$446,'03. Planilha Sintética'!$B40,'02. Planilha Analítica'!$R$1:$R$447)</f>
        <v>0</v>
      </c>
      <c r="G40" s="171">
        <f t="shared" si="1"/>
        <v>0</v>
      </c>
      <c r="H40" s="98">
        <f t="shared" si="2"/>
        <v>0</v>
      </c>
      <c r="I40" s="171">
        <f t="shared" si="3"/>
        <v>0</v>
      </c>
      <c r="J40" s="98">
        <f>SUMIF('02. Planilha Analítica'!$A$1:$A$446,'03. Planilha Sintética'!$B40,'02. Planilha Analítica'!V$1:V$446)</f>
        <v>0</v>
      </c>
      <c r="K40" s="171">
        <f t="shared" si="4"/>
        <v>0</v>
      </c>
      <c r="L40" s="98">
        <f t="shared" si="5"/>
        <v>0</v>
      </c>
      <c r="M40" s="171">
        <f t="shared" si="6"/>
        <v>0</v>
      </c>
      <c r="N40" s="98">
        <f>SUMIF('02. Planilha Analítica'!$A$1:$A$446,'03. Planilha Sintética'!$B40,'02. Planilha Analítica'!Z$1:Z$446)</f>
        <v>0</v>
      </c>
      <c r="O40" s="171">
        <f t="shared" si="23"/>
        <v>0</v>
      </c>
      <c r="P40" s="98">
        <f t="shared" si="8"/>
        <v>0</v>
      </c>
      <c r="Q40" s="171">
        <f t="shared" si="9"/>
        <v>0</v>
      </c>
      <c r="R40" s="98">
        <f>SUMIF('02. Planilha Analítica'!$A$1:$A$446,'03. Planilha Sintética'!$B40,'02. Planilha Analítica'!AD$1:AD$446)</f>
        <v>0</v>
      </c>
      <c r="S40" s="171">
        <f t="shared" si="24"/>
        <v>0</v>
      </c>
      <c r="T40" s="98">
        <f t="shared" si="11"/>
        <v>0</v>
      </c>
      <c r="U40" s="171">
        <f t="shared" si="12"/>
        <v>0</v>
      </c>
      <c r="V40" s="98">
        <f>SUMIF('02. Planilha Analítica'!$A$1:$A$446,'03. Planilha Sintética'!$B40,'02. Planilha Analítica'!AH$1:AH$446)</f>
        <v>0</v>
      </c>
      <c r="W40" s="171">
        <f t="shared" si="25"/>
        <v>0</v>
      </c>
      <c r="X40" s="98">
        <f t="shared" si="14"/>
        <v>0</v>
      </c>
      <c r="Y40" s="171">
        <f t="shared" si="15"/>
        <v>0</v>
      </c>
      <c r="Z40" s="98">
        <f>SUMIF('02. Planilha Analítica'!$A$1:$A$446,'03. Planilha Sintética'!$B40,'02. Planilha Analítica'!AL$1:AL$446)</f>
        <v>0</v>
      </c>
      <c r="AA40" s="171">
        <f t="shared" si="26"/>
        <v>0</v>
      </c>
      <c r="AB40" s="98">
        <f t="shared" si="17"/>
        <v>0</v>
      </c>
      <c r="AC40" s="171">
        <f t="shared" si="18"/>
        <v>0</v>
      </c>
      <c r="AD40" s="98">
        <f>SUMIF('02. Planilha Analítica'!$A$1:$A$446,'03. Planilha Sintética'!$B40,'02. Planilha Analítica'!AP$1:AP$446)</f>
        <v>0</v>
      </c>
      <c r="AE40" s="171">
        <f t="shared" si="27"/>
        <v>0</v>
      </c>
      <c r="AF40" s="98">
        <f t="shared" si="20"/>
        <v>0</v>
      </c>
      <c r="AG40" s="171">
        <f t="shared" si="21"/>
        <v>0</v>
      </c>
    </row>
    <row r="41" spans="1:33" ht="20.100000000000001" customHeight="1">
      <c r="A41" s="112"/>
      <c r="B41" s="132" t="s">
        <v>3927</v>
      </c>
      <c r="C41" s="118" t="s">
        <v>3881</v>
      </c>
      <c r="D41" s="127">
        <f>SUMIF('02. Planilha Analítica'!$B$5:$B$446,'03. Planilha Sintética'!$B41,'02. Planilha Analítica'!$I$5:$I$446)</f>
        <v>8423.9199999999983</v>
      </c>
      <c r="E41" s="119">
        <f>D41/$D$39</f>
        <v>0.46769804763081257</v>
      </c>
      <c r="F41" s="120">
        <f>SUMIF('02. Planilha Analítica'!$A$1:$A$446,'03. Planilha Sintética'!$B41,'02. Planilha Analítica'!$R$1:$R$447)</f>
        <v>0</v>
      </c>
      <c r="G41" s="121">
        <f t="shared" si="1"/>
        <v>0</v>
      </c>
      <c r="H41" s="120">
        <f t="shared" si="2"/>
        <v>0</v>
      </c>
      <c r="I41" s="121">
        <f t="shared" si="3"/>
        <v>0</v>
      </c>
      <c r="J41" s="120">
        <f>SUMIF('02. Planilha Analítica'!$A$1:$A$446,'03. Planilha Sintética'!$B41,'02. Planilha Analítica'!V$1:V$446)</f>
        <v>0</v>
      </c>
      <c r="K41" s="121">
        <f>J41/$D$41</f>
        <v>0</v>
      </c>
      <c r="L41" s="120">
        <f t="shared" si="5"/>
        <v>0</v>
      </c>
      <c r="M41" s="121">
        <f>L41/$D$41</f>
        <v>0</v>
      </c>
      <c r="N41" s="120">
        <f>SUMIF('02. Planilha Analítica'!$A$1:$A$446,'03. Planilha Sintética'!$B41,'02. Planilha Analítica'!Z$1:Z$446)</f>
        <v>0</v>
      </c>
      <c r="O41" s="121">
        <f>N41/$D$41</f>
        <v>0</v>
      </c>
      <c r="P41" s="120">
        <f t="shared" si="8"/>
        <v>0</v>
      </c>
      <c r="Q41" s="121">
        <f>P41/$D$41</f>
        <v>0</v>
      </c>
      <c r="R41" s="120">
        <f>SUMIF('02. Planilha Analítica'!$A$1:$A$446,'03. Planilha Sintética'!$B41,'02. Planilha Analítica'!AD$1:AD$446)</f>
        <v>0</v>
      </c>
      <c r="S41" s="121">
        <f>R41/$D$41</f>
        <v>0</v>
      </c>
      <c r="T41" s="120">
        <f t="shared" si="11"/>
        <v>0</v>
      </c>
      <c r="U41" s="121">
        <f>T41/$D$41</f>
        <v>0</v>
      </c>
      <c r="V41" s="120">
        <f>SUMIF('02. Planilha Analítica'!$A$1:$A$446,'03. Planilha Sintética'!$B41,'02. Planilha Analítica'!AH$1:AH$446)</f>
        <v>0</v>
      </c>
      <c r="W41" s="121">
        <f>V41/$D$41</f>
        <v>0</v>
      </c>
      <c r="X41" s="120">
        <f t="shared" si="14"/>
        <v>0</v>
      </c>
      <c r="Y41" s="121">
        <f>X41/$D$41</f>
        <v>0</v>
      </c>
      <c r="Z41" s="120">
        <f>SUMIF('02. Planilha Analítica'!$A$1:$A$446,'03. Planilha Sintética'!$B41,'02. Planilha Analítica'!AL$1:AL$446)</f>
        <v>0</v>
      </c>
      <c r="AA41" s="121">
        <f>Z41/$D$41</f>
        <v>0</v>
      </c>
      <c r="AB41" s="120">
        <f t="shared" si="17"/>
        <v>0</v>
      </c>
      <c r="AC41" s="121">
        <f>AB41/$D$41</f>
        <v>0</v>
      </c>
      <c r="AD41" s="120">
        <f>SUMIF('02. Planilha Analítica'!$A$1:$A$446,'03. Planilha Sintética'!$B41,'02. Planilha Analítica'!AP$1:AP$446)</f>
        <v>0</v>
      </c>
      <c r="AE41" s="121">
        <f>AD41/$D$41</f>
        <v>0</v>
      </c>
      <c r="AF41" s="120">
        <f t="shared" si="20"/>
        <v>0</v>
      </c>
      <c r="AG41" s="121">
        <f>AF41/$D$41</f>
        <v>0</v>
      </c>
    </row>
    <row r="42" spans="1:33" ht="16.5">
      <c r="A42" s="129" t="s">
        <v>3908</v>
      </c>
      <c r="B42" s="131" t="s">
        <v>3928</v>
      </c>
      <c r="C42" s="113" t="s">
        <v>3882</v>
      </c>
      <c r="D42" s="114">
        <f>SUMIF('02. Planilha Analítica'!$B$5:$B$446,'03. Planilha Sintética'!$B42,'02. Planilha Analítica'!$I$5:$I$446)</f>
        <v>159770.06</v>
      </c>
      <c r="E42" s="115">
        <f>D42/$D$44</f>
        <v>0.16678789240824748</v>
      </c>
      <c r="F42" s="116" t="e">
        <f>SUMIF('02. Planilha Analítica'!$A$1:$A$446,'03. Planilha Sintética'!$B42,'02. Planilha Analítica'!$R$1:$R$446)</f>
        <v>#DIV/0!</v>
      </c>
      <c r="G42" s="117" t="e">
        <f t="shared" si="1"/>
        <v>#DIV/0!</v>
      </c>
      <c r="H42" s="116" t="e">
        <f t="shared" si="2"/>
        <v>#DIV/0!</v>
      </c>
      <c r="I42" s="117" t="e">
        <f t="shared" si="3"/>
        <v>#DIV/0!</v>
      </c>
      <c r="J42" s="116" t="e">
        <f>SUMIF('02. Planilha Analítica'!$A$1:$A$446,'03. Planilha Sintética'!$B42,'02. Planilha Analítica'!V$1:V$446)</f>
        <v>#DIV/0!</v>
      </c>
      <c r="K42" s="117" t="e">
        <f t="shared" si="4"/>
        <v>#DIV/0!</v>
      </c>
      <c r="L42" s="116" t="e">
        <f t="shared" si="5"/>
        <v>#DIV/0!</v>
      </c>
      <c r="M42" s="117" t="e">
        <f t="shared" si="6"/>
        <v>#DIV/0!</v>
      </c>
      <c r="N42" s="116" t="e">
        <f>SUMIF('02. Planilha Analítica'!$A$1:$A$446,'03. Planilha Sintética'!$B42,'02. Planilha Analítica'!Z$1:Z$446)</f>
        <v>#DIV/0!</v>
      </c>
      <c r="O42" s="117" t="e">
        <f t="shared" ref="O42" si="35">N42/$D42</f>
        <v>#DIV/0!</v>
      </c>
      <c r="P42" s="116" t="e">
        <f t="shared" si="8"/>
        <v>#DIV/0!</v>
      </c>
      <c r="Q42" s="117" t="e">
        <f t="shared" ref="Q42:Q43" si="36">P42/$D42</f>
        <v>#DIV/0!</v>
      </c>
      <c r="R42" s="116" t="e">
        <f>SUMIF('02. Planilha Analítica'!$A$1:$A$446,'03. Planilha Sintética'!$B42,'02. Planilha Analítica'!AD$1:AD$446)</f>
        <v>#DIV/0!</v>
      </c>
      <c r="S42" s="117" t="e">
        <f t="shared" ref="S42" si="37">R42/$D42</f>
        <v>#DIV/0!</v>
      </c>
      <c r="T42" s="116" t="e">
        <f t="shared" si="11"/>
        <v>#DIV/0!</v>
      </c>
      <c r="U42" s="117" t="e">
        <f t="shared" ref="U42:U43" si="38">T42/$D42</f>
        <v>#DIV/0!</v>
      </c>
      <c r="V42" s="116" t="e">
        <f>SUMIF('02. Planilha Analítica'!$A$1:$A$446,'03. Planilha Sintética'!$B42,'02. Planilha Analítica'!AH$1:AH$446)</f>
        <v>#DIV/0!</v>
      </c>
      <c r="W42" s="117" t="e">
        <f t="shared" ref="W42" si="39">V42/$D42</f>
        <v>#DIV/0!</v>
      </c>
      <c r="X42" s="116" t="e">
        <f t="shared" si="14"/>
        <v>#DIV/0!</v>
      </c>
      <c r="Y42" s="117" t="e">
        <f t="shared" ref="Y42:Y43" si="40">X42/$D42</f>
        <v>#DIV/0!</v>
      </c>
      <c r="Z42" s="116" t="e">
        <f>SUMIF('02. Planilha Analítica'!$A$1:$A$446,'03. Planilha Sintética'!$B42,'02. Planilha Analítica'!AL$1:AL$446)</f>
        <v>#DIV/0!</v>
      </c>
      <c r="AA42" s="117" t="e">
        <f t="shared" ref="AA42" si="41">Z42/$D42</f>
        <v>#DIV/0!</v>
      </c>
      <c r="AB42" s="116" t="e">
        <f t="shared" si="17"/>
        <v>#DIV/0!</v>
      </c>
      <c r="AC42" s="117" t="e">
        <f t="shared" ref="AC42:AC43" si="42">AB42/$D42</f>
        <v>#DIV/0!</v>
      </c>
      <c r="AD42" s="116" t="e">
        <f>SUMIF('02. Planilha Analítica'!$A$1:$A$446,'03. Planilha Sintética'!$B42,'02. Planilha Analítica'!AP$1:AP$446)</f>
        <v>#DIV/0!</v>
      </c>
      <c r="AE42" s="117" t="e">
        <f t="shared" ref="AE42" si="43">AD42/$D42</f>
        <v>#DIV/0!</v>
      </c>
      <c r="AF42" s="116" t="e">
        <f t="shared" si="20"/>
        <v>#DIV/0!</v>
      </c>
      <c r="AG42" s="117" t="e">
        <f t="shared" ref="AG42:AG43" si="44">AF42/$D42</f>
        <v>#DIV/0!</v>
      </c>
    </row>
    <row r="43" spans="1:33" ht="17.25" thickBot="1">
      <c r="A43" s="129" t="s">
        <v>3908</v>
      </c>
      <c r="B43" s="131" t="s">
        <v>3929</v>
      </c>
      <c r="C43" s="113" t="s">
        <v>3883</v>
      </c>
      <c r="D43" s="114">
        <f>SUMIF('02. Planilha Analítica'!$B$5:$B$446,'03. Planilha Sintética'!$B43,'02. Planilha Analítica'!$I$5:$I$446)</f>
        <v>2680.0800000000004</v>
      </c>
      <c r="E43" s="115">
        <f>D43/$D$44</f>
        <v>2.7978013820955938E-3</v>
      </c>
      <c r="F43" s="116">
        <f>SUMIF('02. Planilha Analítica'!$A$1:$A$446,'03. Planilha Sintética'!$B43,'02. Planilha Analítica'!$R$1:$R$446)</f>
        <v>0</v>
      </c>
      <c r="G43" s="117">
        <f t="shared" si="1"/>
        <v>0</v>
      </c>
      <c r="H43" s="116">
        <f t="shared" si="2"/>
        <v>0</v>
      </c>
      <c r="I43" s="117">
        <f t="shared" si="3"/>
        <v>0</v>
      </c>
      <c r="J43" s="116">
        <f>SUMIF('02. Planilha Analítica'!$A$1:$A$446,'03. Planilha Sintética'!$B43,'02. Planilha Analítica'!V$1:V$446)</f>
        <v>0</v>
      </c>
      <c r="K43" s="117">
        <f>J43/$D43</f>
        <v>0</v>
      </c>
      <c r="L43" s="116">
        <f t="shared" si="5"/>
        <v>0</v>
      </c>
      <c r="M43" s="117">
        <f t="shared" si="6"/>
        <v>0</v>
      </c>
      <c r="N43" s="116">
        <f>SUMIF('02. Planilha Analítica'!$A$1:$A$446,'03. Planilha Sintética'!$B43,'02. Planilha Analítica'!Z$1:Z$446)</f>
        <v>0</v>
      </c>
      <c r="O43" s="117">
        <f>N43/$D43</f>
        <v>0</v>
      </c>
      <c r="P43" s="116">
        <f t="shared" si="8"/>
        <v>0</v>
      </c>
      <c r="Q43" s="117">
        <f t="shared" si="36"/>
        <v>0</v>
      </c>
      <c r="R43" s="116">
        <f>SUMIF('02. Planilha Analítica'!$A$1:$A$446,'03. Planilha Sintética'!$B43,'02. Planilha Analítica'!AD$1:AD$446)</f>
        <v>0</v>
      </c>
      <c r="S43" s="117">
        <f>R43/$D43</f>
        <v>0</v>
      </c>
      <c r="T43" s="116">
        <f t="shared" si="11"/>
        <v>0</v>
      </c>
      <c r="U43" s="117">
        <f t="shared" si="38"/>
        <v>0</v>
      </c>
      <c r="V43" s="116">
        <f>SUMIF('02. Planilha Analítica'!$A$1:$A$446,'03. Planilha Sintética'!$B43,'02. Planilha Analítica'!AH$1:AH$446)</f>
        <v>0</v>
      </c>
      <c r="W43" s="117">
        <f>V43/$D43</f>
        <v>0</v>
      </c>
      <c r="X43" s="116">
        <f t="shared" si="14"/>
        <v>0</v>
      </c>
      <c r="Y43" s="117">
        <f t="shared" si="40"/>
        <v>0</v>
      </c>
      <c r="Z43" s="116">
        <f>SUMIF('02. Planilha Analítica'!$A$1:$A$446,'03. Planilha Sintética'!$B43,'02. Planilha Analítica'!AL$1:AL$446)</f>
        <v>0</v>
      </c>
      <c r="AA43" s="117">
        <f>Z43/$D43</f>
        <v>0</v>
      </c>
      <c r="AB43" s="116">
        <f t="shared" si="17"/>
        <v>0</v>
      </c>
      <c r="AC43" s="117">
        <f t="shared" si="42"/>
        <v>0</v>
      </c>
      <c r="AD43" s="116">
        <f>SUMIF('02. Planilha Analítica'!$A$1:$A$446,'03. Planilha Sintética'!$B43,'02. Planilha Analítica'!AP$1:AP$446)</f>
        <v>0</v>
      </c>
      <c r="AE43" s="117">
        <f>AD43/$D43</f>
        <v>0</v>
      </c>
      <c r="AF43" s="116">
        <f t="shared" si="20"/>
        <v>0</v>
      </c>
      <c r="AG43" s="117">
        <f t="shared" si="44"/>
        <v>0</v>
      </c>
    </row>
    <row r="44" spans="1:33" ht="18.75" thickTop="1">
      <c r="B44" s="288" t="s">
        <v>3930</v>
      </c>
      <c r="C44" s="289"/>
      <c r="D44" s="125">
        <f>SUM(D8:D12)+SUM(D15:D22)+D32+D37+D39+D42+D43+D26+D27</f>
        <v>957923.60999999987</v>
      </c>
      <c r="E44" s="170">
        <f>SUM(E8:E12)+SUM(E15:E22)+E26+E27+E32+E37+E39+E42+E43</f>
        <v>1</v>
      </c>
      <c r="F44" s="125" t="e">
        <f>SUM(F8:F12)+SUM(F15:F22)+F32+F37+F39+F42+F43+F26+F27</f>
        <v>#DIV/0!</v>
      </c>
      <c r="G44" s="126" t="e">
        <f>F44/$D$44</f>
        <v>#DIV/0!</v>
      </c>
      <c r="H44" s="125" t="e">
        <f>SUM(H8:H12)+SUM(H15:H22)+H32+H37+H39+H42+H43+H26+H27</f>
        <v>#DIV/0!</v>
      </c>
      <c r="I44" s="126" t="e">
        <f>H44/$D$44</f>
        <v>#DIV/0!</v>
      </c>
      <c r="J44" s="125" t="e">
        <f>SUM(J8:J12)+SUM(J15:J22)+J32+J37+J39+J42+J43+J26+J27</f>
        <v>#DIV/0!</v>
      </c>
      <c r="K44" s="126" t="e">
        <f>J44/$D$44</f>
        <v>#DIV/0!</v>
      </c>
      <c r="L44" s="125" t="e">
        <f>SUM(L8:L12)+SUM(L15:L22)+L32+L37+L39+L42+L43+L26+L27</f>
        <v>#DIV/0!</v>
      </c>
      <c r="M44" s="126" t="e">
        <f>L44/$D$44</f>
        <v>#DIV/0!</v>
      </c>
      <c r="N44" s="125" t="e">
        <f>SUM(N8:N12)+SUM(N15:N22)+N32+N37+N39+N42+N43+N26+N27</f>
        <v>#DIV/0!</v>
      </c>
      <c r="O44" s="126" t="e">
        <f>N44/$D$44</f>
        <v>#DIV/0!</v>
      </c>
      <c r="P44" s="125" t="e">
        <f>SUM(P8:P12)+SUM(P15:P22)+P32+P37+P39+P42+P43+P26+P27</f>
        <v>#DIV/0!</v>
      </c>
      <c r="Q44" s="126" t="e">
        <f>P44/$D$44</f>
        <v>#DIV/0!</v>
      </c>
      <c r="R44" s="125" t="e">
        <f>SUM(R8:R12)+SUM(R15:R22)+R32+R37+R39+R42+R43+R26+R27</f>
        <v>#DIV/0!</v>
      </c>
      <c r="S44" s="126" t="e">
        <f>R44/$D$44</f>
        <v>#DIV/0!</v>
      </c>
      <c r="T44" s="125" t="e">
        <f>SUM(T8:T12)+SUM(T15:T22)+T32+T37+T39+T42+T43+T26+T27</f>
        <v>#DIV/0!</v>
      </c>
      <c r="U44" s="126" t="e">
        <f>T44/$D$44</f>
        <v>#DIV/0!</v>
      </c>
      <c r="V44" s="125" t="e">
        <f>SUM(V8:V12)+SUM(V15:V22)+V32+V37+V39+V42+V43+V26+V27</f>
        <v>#DIV/0!</v>
      </c>
      <c r="W44" s="126" t="e">
        <f>V44/$D$44</f>
        <v>#DIV/0!</v>
      </c>
      <c r="X44" s="125" t="e">
        <f>SUM(X8:X12)+SUM(X15:X22)+X32+X37+X39+X42+X43+X26+X27</f>
        <v>#DIV/0!</v>
      </c>
      <c r="Y44" s="126" t="e">
        <f>X44/$D$44</f>
        <v>#DIV/0!</v>
      </c>
      <c r="Z44" s="125" t="e">
        <f>SUM(Z8:Z12)+SUM(Z15:Z22)+Z32+Z37+Z39+Z42+Z43+Z26+Z27</f>
        <v>#DIV/0!</v>
      </c>
      <c r="AA44" s="126" t="e">
        <f>Z44/$D$44</f>
        <v>#DIV/0!</v>
      </c>
      <c r="AB44" s="125" t="e">
        <f>SUM(AB8:AB12)+SUM(AB15:AB22)+AB32+AB37+AB39+AB42+AB43+AB26+AB27</f>
        <v>#DIV/0!</v>
      </c>
      <c r="AC44" s="126" t="e">
        <f>AB44/$D$44</f>
        <v>#DIV/0!</v>
      </c>
      <c r="AD44" s="125" t="e">
        <f>SUM(AD8:AD12)+SUM(AD15:AD22)+AD32+AD37+AD39+AD42+AD43+AD26+AD27</f>
        <v>#DIV/0!</v>
      </c>
      <c r="AE44" s="126" t="e">
        <f>AD44/$D$44</f>
        <v>#DIV/0!</v>
      </c>
      <c r="AF44" s="125" t="e">
        <f>SUM(AF8:AF12)+SUM(AF15:AF22)+AF32+AF37+AF39+AF42+AF43+AF26+AF27</f>
        <v>#DIV/0!</v>
      </c>
      <c r="AG44" s="126" t="e">
        <f>AF44/$D$44</f>
        <v>#DIV/0!</v>
      </c>
    </row>
    <row r="47" spans="1:33">
      <c r="D47" s="105">
        <f>SUM(D9:D12)+SUM(D15:D22)+D32+D37+D39+D42+D43+D26+D27</f>
        <v>820756.25</v>
      </c>
      <c r="F47" s="105" t="e">
        <f>SUM(F9:F12)+SUM(F15:F22)+F32+F37+F39+F42+F43+F26+F27</f>
        <v>#DIV/0!</v>
      </c>
      <c r="J47" s="105" t="e">
        <f>SUM(J9:J12)+SUM(J15:J22)+J32+J37+J39+J42+J43+J26+J27</f>
        <v>#DIV/0!</v>
      </c>
    </row>
    <row r="49" spans="4:4">
      <c r="D49" t="e">
        <f>F47/$D$47</f>
        <v>#DIV/0!</v>
      </c>
    </row>
    <row r="50" spans="4:4">
      <c r="D50" t="e">
        <f>J47/$D$47</f>
        <v>#DIV/0!</v>
      </c>
    </row>
  </sheetData>
  <mergeCells count="5">
    <mergeCell ref="B5:B7"/>
    <mergeCell ref="C5:C7"/>
    <mergeCell ref="D5:D7"/>
    <mergeCell ref="E5:E7"/>
    <mergeCell ref="B44:C44"/>
  </mergeCells>
  <conditionalFormatting sqref="G8">
    <cfRule type="cellIs" dxfId="811" priority="1969" operator="equal">
      <formula>1</formula>
    </cfRule>
    <cfRule type="cellIs" dxfId="810" priority="1970" operator="greaterThan">
      <formula>1</formula>
    </cfRule>
  </conditionalFormatting>
  <conditionalFormatting sqref="G9">
    <cfRule type="cellIs" dxfId="809" priority="1961" operator="equal">
      <formula>1</formula>
    </cfRule>
    <cfRule type="cellIs" dxfId="808" priority="1962" operator="greaterThan">
      <formula>1</formula>
    </cfRule>
  </conditionalFormatting>
  <conditionalFormatting sqref="G42:G43">
    <cfRule type="cellIs" dxfId="807" priority="1817" operator="equal">
      <formula>1</formula>
    </cfRule>
    <cfRule type="cellIs" dxfId="806" priority="1818" operator="greaterThan">
      <formula>1</formula>
    </cfRule>
  </conditionalFormatting>
  <conditionalFormatting sqref="G10:G13 G15:G17">
    <cfRule type="cellIs" dxfId="805" priority="1945" operator="equal">
      <formula>1</formula>
    </cfRule>
    <cfRule type="cellIs" dxfId="804" priority="1946" operator="greaterThan">
      <formula>1</formula>
    </cfRule>
  </conditionalFormatting>
  <conditionalFormatting sqref="G18">
    <cfRule type="cellIs" dxfId="803" priority="1937" operator="equal">
      <formula>1</formula>
    </cfRule>
    <cfRule type="cellIs" dxfId="802" priority="1938" operator="greaterThan">
      <formula>1</formula>
    </cfRule>
  </conditionalFormatting>
  <conditionalFormatting sqref="G23">
    <cfRule type="cellIs" dxfId="801" priority="1913" operator="equal">
      <formula>1</formula>
    </cfRule>
    <cfRule type="cellIs" dxfId="800" priority="1914" operator="greaterThan">
      <formula>1</formula>
    </cfRule>
  </conditionalFormatting>
  <conditionalFormatting sqref="G24">
    <cfRule type="cellIs" dxfId="799" priority="1905" operator="equal">
      <formula>1</formula>
    </cfRule>
    <cfRule type="cellIs" dxfId="798" priority="1906" operator="greaterThan">
      <formula>1</formula>
    </cfRule>
  </conditionalFormatting>
  <conditionalFormatting sqref="G25">
    <cfRule type="cellIs" dxfId="797" priority="1897" operator="equal">
      <formula>1</formula>
    </cfRule>
    <cfRule type="cellIs" dxfId="796" priority="1898" operator="greaterThan">
      <formula>1</formula>
    </cfRule>
  </conditionalFormatting>
  <conditionalFormatting sqref="G44">
    <cfRule type="cellIs" dxfId="795" priority="1317" operator="equal">
      <formula>1</formula>
    </cfRule>
    <cfRule type="cellIs" dxfId="794" priority="1318" operator="greaterThan">
      <formula>1</formula>
    </cfRule>
  </conditionalFormatting>
  <conditionalFormatting sqref="G22">
    <cfRule type="cellIs" dxfId="793" priority="1315" operator="equal">
      <formula>1</formula>
    </cfRule>
    <cfRule type="cellIs" dxfId="792" priority="1316" operator="greaterThan">
      <formula>1</formula>
    </cfRule>
  </conditionalFormatting>
  <conditionalFormatting sqref="G33">
    <cfRule type="cellIs" dxfId="791" priority="1849" operator="equal">
      <formula>1</formula>
    </cfRule>
    <cfRule type="cellIs" dxfId="790" priority="1850" operator="greaterThan">
      <formula>1</formula>
    </cfRule>
  </conditionalFormatting>
  <conditionalFormatting sqref="G39">
    <cfRule type="cellIs" dxfId="789" priority="1825" operator="equal">
      <formula>1</formula>
    </cfRule>
    <cfRule type="cellIs" dxfId="788" priority="1826" operator="greaterThan">
      <formula>1</formula>
    </cfRule>
  </conditionalFormatting>
  <conditionalFormatting sqref="AC44">
    <cfRule type="cellIs" dxfId="787" priority="1205" operator="equal">
      <formula>1</formula>
    </cfRule>
    <cfRule type="cellIs" dxfId="786" priority="1206" operator="greaterThan">
      <formula>1</formula>
    </cfRule>
  </conditionalFormatting>
  <conditionalFormatting sqref="AE44">
    <cfRule type="cellIs" dxfId="785" priority="1203" operator="equal">
      <formula>1</formula>
    </cfRule>
    <cfRule type="cellIs" dxfId="784" priority="1204" operator="greaterThan">
      <formula>1</formula>
    </cfRule>
  </conditionalFormatting>
  <conditionalFormatting sqref="M44">
    <cfRule type="cellIs" dxfId="783" priority="1221" operator="equal">
      <formula>1</formula>
    </cfRule>
    <cfRule type="cellIs" dxfId="782" priority="1222" operator="greaterThan">
      <formula>1</formula>
    </cfRule>
  </conditionalFormatting>
  <conditionalFormatting sqref="O44">
    <cfRule type="cellIs" dxfId="781" priority="1219" operator="equal">
      <formula>1</formula>
    </cfRule>
    <cfRule type="cellIs" dxfId="780" priority="1220" operator="greaterThan">
      <formula>1</formula>
    </cfRule>
  </conditionalFormatting>
  <conditionalFormatting sqref="G38">
    <cfRule type="cellIs" dxfId="779" priority="1777" operator="equal">
      <formula>1</formula>
    </cfRule>
    <cfRule type="cellIs" dxfId="778" priority="1778" operator="greaterThan">
      <formula>1</formula>
    </cfRule>
  </conditionalFormatting>
  <conditionalFormatting sqref="K44">
    <cfRule type="cellIs" dxfId="777" priority="1223" operator="equal">
      <formula>1</formula>
    </cfRule>
    <cfRule type="cellIs" dxfId="776" priority="1224" operator="greaterThan">
      <formula>1</formula>
    </cfRule>
  </conditionalFormatting>
  <conditionalFormatting sqref="I44">
    <cfRule type="cellIs" dxfId="775" priority="1313" operator="equal">
      <formula>1</formula>
    </cfRule>
    <cfRule type="cellIs" dxfId="774" priority="1314" operator="greaterThan">
      <formula>1</formula>
    </cfRule>
  </conditionalFormatting>
  <conditionalFormatting sqref="Q44">
    <cfRule type="cellIs" dxfId="773" priority="1217" operator="equal">
      <formula>1</formula>
    </cfRule>
    <cfRule type="cellIs" dxfId="772" priority="1218" operator="greaterThan">
      <formula>1</formula>
    </cfRule>
  </conditionalFormatting>
  <conditionalFormatting sqref="S44">
    <cfRule type="cellIs" dxfId="771" priority="1215" operator="equal">
      <formula>1</formula>
    </cfRule>
    <cfRule type="cellIs" dxfId="770" priority="1216" operator="greaterThan">
      <formula>1</formula>
    </cfRule>
  </conditionalFormatting>
  <conditionalFormatting sqref="U44">
    <cfRule type="cellIs" dxfId="769" priority="1213" operator="equal">
      <formula>1</formula>
    </cfRule>
    <cfRule type="cellIs" dxfId="768" priority="1214" operator="greaterThan">
      <formula>1</formula>
    </cfRule>
  </conditionalFormatting>
  <conditionalFormatting sqref="W44">
    <cfRule type="cellIs" dxfId="767" priority="1211" operator="equal">
      <formula>1</formula>
    </cfRule>
    <cfRule type="cellIs" dxfId="766" priority="1212" operator="greaterThan">
      <formula>1</formula>
    </cfRule>
  </conditionalFormatting>
  <conditionalFormatting sqref="Y44">
    <cfRule type="cellIs" dxfId="765" priority="1209" operator="equal">
      <formula>1</formula>
    </cfRule>
    <cfRule type="cellIs" dxfId="764" priority="1210" operator="greaterThan">
      <formula>1</formula>
    </cfRule>
  </conditionalFormatting>
  <conditionalFormatting sqref="AA44">
    <cfRule type="cellIs" dxfId="763" priority="1207" operator="equal">
      <formula>1</formula>
    </cfRule>
    <cfRule type="cellIs" dxfId="762" priority="1208" operator="greaterThan">
      <formula>1</formula>
    </cfRule>
  </conditionalFormatting>
  <conditionalFormatting sqref="AG44">
    <cfRule type="cellIs" dxfId="761" priority="1201" operator="equal">
      <formula>1</formula>
    </cfRule>
    <cfRule type="cellIs" dxfId="760" priority="1202" operator="greaterThan">
      <formula>1</formula>
    </cfRule>
  </conditionalFormatting>
  <conditionalFormatting sqref="G30">
    <cfRule type="cellIs" dxfId="759" priority="733" operator="equal">
      <formula>1</formula>
    </cfRule>
    <cfRule type="cellIs" dxfId="758" priority="734" operator="greaterThan">
      <formula>1</formula>
    </cfRule>
  </conditionalFormatting>
  <conditionalFormatting sqref="G35">
    <cfRule type="cellIs" dxfId="757" priority="731" operator="equal">
      <formula>1</formula>
    </cfRule>
    <cfRule type="cellIs" dxfId="756" priority="732" operator="greaterThan">
      <formula>1</formula>
    </cfRule>
  </conditionalFormatting>
  <conditionalFormatting sqref="G19:G20">
    <cfRule type="cellIs" dxfId="755" priority="729" operator="equal">
      <formula>1</formula>
    </cfRule>
    <cfRule type="cellIs" dxfId="754" priority="730" operator="greaterThan">
      <formula>1</formula>
    </cfRule>
  </conditionalFormatting>
  <conditionalFormatting sqref="G21">
    <cfRule type="cellIs" dxfId="753" priority="727" operator="equal">
      <formula>1</formula>
    </cfRule>
    <cfRule type="cellIs" dxfId="752" priority="728" operator="greaterThan">
      <formula>1</formula>
    </cfRule>
  </conditionalFormatting>
  <conditionalFormatting sqref="G14">
    <cfRule type="cellIs" dxfId="751" priority="723" operator="equal">
      <formula>1</formula>
    </cfRule>
    <cfRule type="cellIs" dxfId="750" priority="724" operator="greaterThan">
      <formula>1</formula>
    </cfRule>
  </conditionalFormatting>
  <conditionalFormatting sqref="G26:G27">
    <cfRule type="cellIs" dxfId="749" priority="721" operator="equal">
      <formula>1</formula>
    </cfRule>
    <cfRule type="cellIs" dxfId="748" priority="722" operator="greaterThan">
      <formula>1</formula>
    </cfRule>
  </conditionalFormatting>
  <conditionalFormatting sqref="G28">
    <cfRule type="cellIs" dxfId="747" priority="719" operator="equal">
      <formula>1</formula>
    </cfRule>
    <cfRule type="cellIs" dxfId="746" priority="720" operator="greaterThan">
      <formula>1</formula>
    </cfRule>
  </conditionalFormatting>
  <conditionalFormatting sqref="G31">
    <cfRule type="cellIs" dxfId="745" priority="717" operator="equal">
      <formula>1</formula>
    </cfRule>
    <cfRule type="cellIs" dxfId="744" priority="718" operator="greaterThan">
      <formula>1</formula>
    </cfRule>
  </conditionalFormatting>
  <conditionalFormatting sqref="G29">
    <cfRule type="cellIs" dxfId="743" priority="715" operator="equal">
      <formula>1</formula>
    </cfRule>
    <cfRule type="cellIs" dxfId="742" priority="716" operator="greaterThan">
      <formula>1</formula>
    </cfRule>
  </conditionalFormatting>
  <conditionalFormatting sqref="G32">
    <cfRule type="cellIs" dxfId="741" priority="713" operator="equal">
      <formula>1</formula>
    </cfRule>
    <cfRule type="cellIs" dxfId="740" priority="714" operator="greaterThan">
      <formula>1</formula>
    </cfRule>
  </conditionalFormatting>
  <conditionalFormatting sqref="G36">
    <cfRule type="cellIs" dxfId="739" priority="711" operator="equal">
      <formula>1</formula>
    </cfRule>
    <cfRule type="cellIs" dxfId="738" priority="712" operator="greaterThan">
      <formula>1</formula>
    </cfRule>
  </conditionalFormatting>
  <conditionalFormatting sqref="G37">
    <cfRule type="cellIs" dxfId="737" priority="709" operator="equal">
      <formula>1</formula>
    </cfRule>
    <cfRule type="cellIs" dxfId="736" priority="710" operator="greaterThan">
      <formula>1</formula>
    </cfRule>
  </conditionalFormatting>
  <conditionalFormatting sqref="G34">
    <cfRule type="cellIs" dxfId="735" priority="707" operator="equal">
      <formula>1</formula>
    </cfRule>
    <cfRule type="cellIs" dxfId="734" priority="708" operator="greaterThan">
      <formula>1</formula>
    </cfRule>
  </conditionalFormatting>
  <conditionalFormatting sqref="G40">
    <cfRule type="cellIs" dxfId="733" priority="705" operator="equal">
      <formula>1</formula>
    </cfRule>
    <cfRule type="cellIs" dxfId="732" priority="706" operator="greaterThan">
      <formula>1</formula>
    </cfRule>
  </conditionalFormatting>
  <conditionalFormatting sqref="G41">
    <cfRule type="cellIs" dxfId="731" priority="703" operator="equal">
      <formula>1</formula>
    </cfRule>
    <cfRule type="cellIs" dxfId="730" priority="704" operator="greaterThan">
      <formula>1</formula>
    </cfRule>
  </conditionalFormatting>
  <conditionalFormatting sqref="I8">
    <cfRule type="cellIs" dxfId="729" priority="701" operator="equal">
      <formula>1</formula>
    </cfRule>
    <cfRule type="cellIs" dxfId="728" priority="702" operator="greaterThan">
      <formula>1</formula>
    </cfRule>
  </conditionalFormatting>
  <conditionalFormatting sqref="I9">
    <cfRule type="cellIs" dxfId="727" priority="699" operator="equal">
      <formula>1</formula>
    </cfRule>
    <cfRule type="cellIs" dxfId="726" priority="700" operator="greaterThan">
      <formula>1</formula>
    </cfRule>
  </conditionalFormatting>
  <conditionalFormatting sqref="I42:I43">
    <cfRule type="cellIs" dxfId="725" priority="683" operator="equal">
      <formula>1</formula>
    </cfRule>
    <cfRule type="cellIs" dxfId="724" priority="684" operator="greaterThan">
      <formula>1</formula>
    </cfRule>
  </conditionalFormatting>
  <conditionalFormatting sqref="I10:I13 I15:I17">
    <cfRule type="cellIs" dxfId="723" priority="697" operator="equal">
      <formula>1</formula>
    </cfRule>
    <cfRule type="cellIs" dxfId="722" priority="698" operator="greaterThan">
      <formula>1</formula>
    </cfRule>
  </conditionalFormatting>
  <conditionalFormatting sqref="I18">
    <cfRule type="cellIs" dxfId="721" priority="695" operator="equal">
      <formula>1</formula>
    </cfRule>
    <cfRule type="cellIs" dxfId="720" priority="696" operator="greaterThan">
      <formula>1</formula>
    </cfRule>
  </conditionalFormatting>
  <conditionalFormatting sqref="I23">
    <cfRule type="cellIs" dxfId="719" priority="693" operator="equal">
      <formula>1</formula>
    </cfRule>
    <cfRule type="cellIs" dxfId="718" priority="694" operator="greaterThan">
      <formula>1</formula>
    </cfRule>
  </conditionalFormatting>
  <conditionalFormatting sqref="I24">
    <cfRule type="cellIs" dxfId="717" priority="691" operator="equal">
      <formula>1</formula>
    </cfRule>
    <cfRule type="cellIs" dxfId="716" priority="692" operator="greaterThan">
      <formula>1</formula>
    </cfRule>
  </conditionalFormatting>
  <conditionalFormatting sqref="I25">
    <cfRule type="cellIs" dxfId="715" priority="689" operator="equal">
      <formula>1</formula>
    </cfRule>
    <cfRule type="cellIs" dxfId="714" priority="690" operator="greaterThan">
      <formula>1</formula>
    </cfRule>
  </conditionalFormatting>
  <conditionalFormatting sqref="I22">
    <cfRule type="cellIs" dxfId="713" priority="679" operator="equal">
      <formula>1</formula>
    </cfRule>
    <cfRule type="cellIs" dxfId="712" priority="680" operator="greaterThan">
      <formula>1</formula>
    </cfRule>
  </conditionalFormatting>
  <conditionalFormatting sqref="I33">
    <cfRule type="cellIs" dxfId="711" priority="687" operator="equal">
      <formula>1</formula>
    </cfRule>
    <cfRule type="cellIs" dxfId="710" priority="688" operator="greaterThan">
      <formula>1</formula>
    </cfRule>
  </conditionalFormatting>
  <conditionalFormatting sqref="I39">
    <cfRule type="cellIs" dxfId="709" priority="685" operator="equal">
      <formula>1</formula>
    </cfRule>
    <cfRule type="cellIs" dxfId="708" priority="686" operator="greaterThan">
      <formula>1</formula>
    </cfRule>
  </conditionalFormatting>
  <conditionalFormatting sqref="I38">
    <cfRule type="cellIs" dxfId="707" priority="681" operator="equal">
      <formula>1</formula>
    </cfRule>
    <cfRule type="cellIs" dxfId="706" priority="682" operator="greaterThan">
      <formula>1</formula>
    </cfRule>
  </conditionalFormatting>
  <conditionalFormatting sqref="I30">
    <cfRule type="cellIs" dxfId="705" priority="677" operator="equal">
      <formula>1</formula>
    </cfRule>
    <cfRule type="cellIs" dxfId="704" priority="678" operator="greaterThan">
      <formula>1</formula>
    </cfRule>
  </conditionalFormatting>
  <conditionalFormatting sqref="I35">
    <cfRule type="cellIs" dxfId="703" priority="675" operator="equal">
      <formula>1</formula>
    </cfRule>
    <cfRule type="cellIs" dxfId="702" priority="676" operator="greaterThan">
      <formula>1</formula>
    </cfRule>
  </conditionalFormatting>
  <conditionalFormatting sqref="I19:I20">
    <cfRule type="cellIs" dxfId="701" priority="673" operator="equal">
      <formula>1</formula>
    </cfRule>
    <cfRule type="cellIs" dxfId="700" priority="674" operator="greaterThan">
      <formula>1</formula>
    </cfRule>
  </conditionalFormatting>
  <conditionalFormatting sqref="I21">
    <cfRule type="cellIs" dxfId="699" priority="671" operator="equal">
      <formula>1</formula>
    </cfRule>
    <cfRule type="cellIs" dxfId="698" priority="672" operator="greaterThan">
      <formula>1</formula>
    </cfRule>
  </conditionalFormatting>
  <conditionalFormatting sqref="I14">
    <cfRule type="cellIs" dxfId="697" priority="669" operator="equal">
      <formula>1</formula>
    </cfRule>
    <cfRule type="cellIs" dxfId="696" priority="670" operator="greaterThan">
      <formula>1</formula>
    </cfRule>
  </conditionalFormatting>
  <conditionalFormatting sqref="I26:I27">
    <cfRule type="cellIs" dxfId="695" priority="667" operator="equal">
      <formula>1</formula>
    </cfRule>
    <cfRule type="cellIs" dxfId="694" priority="668" operator="greaterThan">
      <formula>1</formula>
    </cfRule>
  </conditionalFormatting>
  <conditionalFormatting sqref="I28">
    <cfRule type="cellIs" dxfId="693" priority="665" operator="equal">
      <formula>1</formula>
    </cfRule>
    <cfRule type="cellIs" dxfId="692" priority="666" operator="greaterThan">
      <formula>1</formula>
    </cfRule>
  </conditionalFormatting>
  <conditionalFormatting sqref="I31">
    <cfRule type="cellIs" dxfId="691" priority="663" operator="equal">
      <formula>1</formula>
    </cfRule>
    <cfRule type="cellIs" dxfId="690" priority="664" operator="greaterThan">
      <formula>1</formula>
    </cfRule>
  </conditionalFormatting>
  <conditionalFormatting sqref="I29">
    <cfRule type="cellIs" dxfId="689" priority="661" operator="equal">
      <formula>1</formula>
    </cfRule>
    <cfRule type="cellIs" dxfId="688" priority="662" operator="greaterThan">
      <formula>1</formula>
    </cfRule>
  </conditionalFormatting>
  <conditionalFormatting sqref="I32">
    <cfRule type="cellIs" dxfId="687" priority="659" operator="equal">
      <formula>1</formula>
    </cfRule>
    <cfRule type="cellIs" dxfId="686" priority="660" operator="greaterThan">
      <formula>1</formula>
    </cfRule>
  </conditionalFormatting>
  <conditionalFormatting sqref="I36">
    <cfRule type="cellIs" dxfId="685" priority="657" operator="equal">
      <formula>1</formula>
    </cfRule>
    <cfRule type="cellIs" dxfId="684" priority="658" operator="greaterThan">
      <formula>1</formula>
    </cfRule>
  </conditionalFormatting>
  <conditionalFormatting sqref="I37">
    <cfRule type="cellIs" dxfId="683" priority="655" operator="equal">
      <formula>1</formula>
    </cfRule>
    <cfRule type="cellIs" dxfId="682" priority="656" operator="greaterThan">
      <formula>1</formula>
    </cfRule>
  </conditionalFormatting>
  <conditionalFormatting sqref="I34">
    <cfRule type="cellIs" dxfId="681" priority="653" operator="equal">
      <formula>1</formula>
    </cfRule>
    <cfRule type="cellIs" dxfId="680" priority="654" operator="greaterThan">
      <formula>1</formula>
    </cfRule>
  </conditionalFormatting>
  <conditionalFormatting sqref="I40">
    <cfRule type="cellIs" dxfId="679" priority="651" operator="equal">
      <formula>1</formula>
    </cfRule>
    <cfRule type="cellIs" dxfId="678" priority="652" operator="greaterThan">
      <formula>1</formula>
    </cfRule>
  </conditionalFormatting>
  <conditionalFormatting sqref="I41">
    <cfRule type="cellIs" dxfId="677" priority="649" operator="equal">
      <formula>1</formula>
    </cfRule>
    <cfRule type="cellIs" dxfId="676" priority="650" operator="greaterThan">
      <formula>1</formula>
    </cfRule>
  </conditionalFormatting>
  <conditionalFormatting sqref="K8">
    <cfRule type="cellIs" dxfId="675" priority="647" operator="equal">
      <formula>1</formula>
    </cfRule>
    <cfRule type="cellIs" dxfId="674" priority="648" operator="greaterThan">
      <formula>1</formula>
    </cfRule>
  </conditionalFormatting>
  <conditionalFormatting sqref="K9">
    <cfRule type="cellIs" dxfId="673" priority="645" operator="equal">
      <formula>1</formula>
    </cfRule>
    <cfRule type="cellIs" dxfId="672" priority="646" operator="greaterThan">
      <formula>1</formula>
    </cfRule>
  </conditionalFormatting>
  <conditionalFormatting sqref="K42:K43">
    <cfRule type="cellIs" dxfId="671" priority="629" operator="equal">
      <formula>1</formula>
    </cfRule>
    <cfRule type="cellIs" dxfId="670" priority="630" operator="greaterThan">
      <formula>1</formula>
    </cfRule>
  </conditionalFormatting>
  <conditionalFormatting sqref="K10:K13 K15:K17">
    <cfRule type="cellIs" dxfId="669" priority="643" operator="equal">
      <formula>1</formula>
    </cfRule>
    <cfRule type="cellIs" dxfId="668" priority="644" operator="greaterThan">
      <formula>1</formula>
    </cfRule>
  </conditionalFormatting>
  <conditionalFormatting sqref="K18">
    <cfRule type="cellIs" dxfId="667" priority="641" operator="equal">
      <formula>1</formula>
    </cfRule>
    <cfRule type="cellIs" dxfId="666" priority="642" operator="greaterThan">
      <formula>1</formula>
    </cfRule>
  </conditionalFormatting>
  <conditionalFormatting sqref="K23">
    <cfRule type="cellIs" dxfId="665" priority="639" operator="equal">
      <formula>1</formula>
    </cfRule>
    <cfRule type="cellIs" dxfId="664" priority="640" operator="greaterThan">
      <formula>1</formula>
    </cfRule>
  </conditionalFormatting>
  <conditionalFormatting sqref="K24">
    <cfRule type="cellIs" dxfId="663" priority="637" operator="equal">
      <formula>1</formula>
    </cfRule>
    <cfRule type="cellIs" dxfId="662" priority="638" operator="greaterThan">
      <formula>1</formula>
    </cfRule>
  </conditionalFormatting>
  <conditionalFormatting sqref="K25">
    <cfRule type="cellIs" dxfId="661" priority="635" operator="equal">
      <formula>1</formula>
    </cfRule>
    <cfRule type="cellIs" dxfId="660" priority="636" operator="greaterThan">
      <formula>1</formula>
    </cfRule>
  </conditionalFormatting>
  <conditionalFormatting sqref="K22">
    <cfRule type="cellIs" dxfId="659" priority="625" operator="equal">
      <formula>1</formula>
    </cfRule>
    <cfRule type="cellIs" dxfId="658" priority="626" operator="greaterThan">
      <formula>1</formula>
    </cfRule>
  </conditionalFormatting>
  <conditionalFormatting sqref="K33">
    <cfRule type="cellIs" dxfId="657" priority="633" operator="equal">
      <formula>1</formula>
    </cfRule>
    <cfRule type="cellIs" dxfId="656" priority="634" operator="greaterThan">
      <formula>1</formula>
    </cfRule>
  </conditionalFormatting>
  <conditionalFormatting sqref="K39">
    <cfRule type="cellIs" dxfId="655" priority="631" operator="equal">
      <formula>1</formula>
    </cfRule>
    <cfRule type="cellIs" dxfId="654" priority="632" operator="greaterThan">
      <formula>1</formula>
    </cfRule>
  </conditionalFormatting>
  <conditionalFormatting sqref="K38">
    <cfRule type="cellIs" dxfId="653" priority="627" operator="equal">
      <formula>1</formula>
    </cfRule>
    <cfRule type="cellIs" dxfId="652" priority="628" operator="greaterThan">
      <formula>1</formula>
    </cfRule>
  </conditionalFormatting>
  <conditionalFormatting sqref="K30">
    <cfRule type="cellIs" dxfId="651" priority="623" operator="equal">
      <formula>1</formula>
    </cfRule>
    <cfRule type="cellIs" dxfId="650" priority="624" operator="greaterThan">
      <formula>1</formula>
    </cfRule>
  </conditionalFormatting>
  <conditionalFormatting sqref="K35">
    <cfRule type="cellIs" dxfId="649" priority="621" operator="equal">
      <formula>1</formula>
    </cfRule>
    <cfRule type="cellIs" dxfId="648" priority="622" operator="greaterThan">
      <formula>1</formula>
    </cfRule>
  </conditionalFormatting>
  <conditionalFormatting sqref="K19:K20">
    <cfRule type="cellIs" dxfId="647" priority="619" operator="equal">
      <formula>1</formula>
    </cfRule>
    <cfRule type="cellIs" dxfId="646" priority="620" operator="greaterThan">
      <formula>1</formula>
    </cfRule>
  </conditionalFormatting>
  <conditionalFormatting sqref="K21">
    <cfRule type="cellIs" dxfId="645" priority="617" operator="equal">
      <formula>1</formula>
    </cfRule>
    <cfRule type="cellIs" dxfId="644" priority="618" operator="greaterThan">
      <formula>1</formula>
    </cfRule>
  </conditionalFormatting>
  <conditionalFormatting sqref="K14">
    <cfRule type="cellIs" dxfId="643" priority="615" operator="equal">
      <formula>1</formula>
    </cfRule>
    <cfRule type="cellIs" dxfId="642" priority="616" operator="greaterThan">
      <formula>1</formula>
    </cfRule>
  </conditionalFormatting>
  <conditionalFormatting sqref="K26:K27">
    <cfRule type="cellIs" dxfId="641" priority="613" operator="equal">
      <formula>1</formula>
    </cfRule>
    <cfRule type="cellIs" dxfId="640" priority="614" operator="greaterThan">
      <formula>1</formula>
    </cfRule>
  </conditionalFormatting>
  <conditionalFormatting sqref="K28">
    <cfRule type="cellIs" dxfId="639" priority="611" operator="equal">
      <formula>1</formula>
    </cfRule>
    <cfRule type="cellIs" dxfId="638" priority="612" operator="greaterThan">
      <formula>1</formula>
    </cfRule>
  </conditionalFormatting>
  <conditionalFormatting sqref="K31">
    <cfRule type="cellIs" dxfId="637" priority="609" operator="equal">
      <formula>1</formula>
    </cfRule>
    <cfRule type="cellIs" dxfId="636" priority="610" operator="greaterThan">
      <formula>1</formula>
    </cfRule>
  </conditionalFormatting>
  <conditionalFormatting sqref="K29">
    <cfRule type="cellIs" dxfId="635" priority="607" operator="equal">
      <formula>1</formula>
    </cfRule>
    <cfRule type="cellIs" dxfId="634" priority="608" operator="greaterThan">
      <formula>1</formula>
    </cfRule>
  </conditionalFormatting>
  <conditionalFormatting sqref="K32">
    <cfRule type="cellIs" dxfId="633" priority="605" operator="equal">
      <formula>1</formula>
    </cfRule>
    <cfRule type="cellIs" dxfId="632" priority="606" operator="greaterThan">
      <formula>1</formula>
    </cfRule>
  </conditionalFormatting>
  <conditionalFormatting sqref="K36">
    <cfRule type="cellIs" dxfId="631" priority="603" operator="equal">
      <formula>1</formula>
    </cfRule>
    <cfRule type="cellIs" dxfId="630" priority="604" operator="greaterThan">
      <formula>1</formula>
    </cfRule>
  </conditionalFormatting>
  <conditionalFormatting sqref="K37">
    <cfRule type="cellIs" dxfId="629" priority="601" operator="equal">
      <formula>1</formula>
    </cfRule>
    <cfRule type="cellIs" dxfId="628" priority="602" operator="greaterThan">
      <formula>1</formula>
    </cfRule>
  </conditionalFormatting>
  <conditionalFormatting sqref="K34">
    <cfRule type="cellIs" dxfId="627" priority="599" operator="equal">
      <formula>1</formula>
    </cfRule>
    <cfRule type="cellIs" dxfId="626" priority="600" operator="greaterThan">
      <formula>1</formula>
    </cfRule>
  </conditionalFormatting>
  <conditionalFormatting sqref="K40">
    <cfRule type="cellIs" dxfId="625" priority="597" operator="equal">
      <formula>1</formula>
    </cfRule>
    <cfRule type="cellIs" dxfId="624" priority="598" operator="greaterThan">
      <formula>1</formula>
    </cfRule>
  </conditionalFormatting>
  <conditionalFormatting sqref="K41">
    <cfRule type="cellIs" dxfId="623" priority="595" operator="equal">
      <formula>1</formula>
    </cfRule>
    <cfRule type="cellIs" dxfId="622" priority="596" operator="greaterThan">
      <formula>1</formula>
    </cfRule>
  </conditionalFormatting>
  <conditionalFormatting sqref="M8">
    <cfRule type="cellIs" dxfId="621" priority="593" operator="equal">
      <formula>1</formula>
    </cfRule>
    <cfRule type="cellIs" dxfId="620" priority="594" operator="greaterThan">
      <formula>1</formula>
    </cfRule>
  </conditionalFormatting>
  <conditionalFormatting sqref="M9">
    <cfRule type="cellIs" dxfId="619" priority="591" operator="equal">
      <formula>1</formula>
    </cfRule>
    <cfRule type="cellIs" dxfId="618" priority="592" operator="greaterThan">
      <formula>1</formula>
    </cfRule>
  </conditionalFormatting>
  <conditionalFormatting sqref="M42:M43">
    <cfRule type="cellIs" dxfId="617" priority="575" operator="equal">
      <formula>1</formula>
    </cfRule>
    <cfRule type="cellIs" dxfId="616" priority="576" operator="greaterThan">
      <formula>1</formula>
    </cfRule>
  </conditionalFormatting>
  <conditionalFormatting sqref="M10:M13 M15:M17">
    <cfRule type="cellIs" dxfId="615" priority="589" operator="equal">
      <formula>1</formula>
    </cfRule>
    <cfRule type="cellIs" dxfId="614" priority="590" operator="greaterThan">
      <formula>1</formula>
    </cfRule>
  </conditionalFormatting>
  <conditionalFormatting sqref="M18">
    <cfRule type="cellIs" dxfId="613" priority="587" operator="equal">
      <formula>1</formula>
    </cfRule>
    <cfRule type="cellIs" dxfId="612" priority="588" operator="greaterThan">
      <formula>1</formula>
    </cfRule>
  </conditionalFormatting>
  <conditionalFormatting sqref="M23">
    <cfRule type="cellIs" dxfId="611" priority="585" operator="equal">
      <formula>1</formula>
    </cfRule>
    <cfRule type="cellIs" dxfId="610" priority="586" operator="greaterThan">
      <formula>1</formula>
    </cfRule>
  </conditionalFormatting>
  <conditionalFormatting sqref="M24">
    <cfRule type="cellIs" dxfId="609" priority="583" operator="equal">
      <formula>1</formula>
    </cfRule>
    <cfRule type="cellIs" dxfId="608" priority="584" operator="greaterThan">
      <formula>1</formula>
    </cfRule>
  </conditionalFormatting>
  <conditionalFormatting sqref="M25">
    <cfRule type="cellIs" dxfId="607" priority="581" operator="equal">
      <formula>1</formula>
    </cfRule>
    <cfRule type="cellIs" dxfId="606" priority="582" operator="greaterThan">
      <formula>1</formula>
    </cfRule>
  </conditionalFormatting>
  <conditionalFormatting sqref="M22">
    <cfRule type="cellIs" dxfId="605" priority="571" operator="equal">
      <formula>1</formula>
    </cfRule>
    <cfRule type="cellIs" dxfId="604" priority="572" operator="greaterThan">
      <formula>1</formula>
    </cfRule>
  </conditionalFormatting>
  <conditionalFormatting sqref="M33">
    <cfRule type="cellIs" dxfId="603" priority="579" operator="equal">
      <formula>1</formula>
    </cfRule>
    <cfRule type="cellIs" dxfId="602" priority="580" operator="greaterThan">
      <formula>1</formula>
    </cfRule>
  </conditionalFormatting>
  <conditionalFormatting sqref="M39">
    <cfRule type="cellIs" dxfId="601" priority="577" operator="equal">
      <formula>1</formula>
    </cfRule>
    <cfRule type="cellIs" dxfId="600" priority="578" operator="greaterThan">
      <formula>1</formula>
    </cfRule>
  </conditionalFormatting>
  <conditionalFormatting sqref="M38">
    <cfRule type="cellIs" dxfId="599" priority="573" operator="equal">
      <formula>1</formula>
    </cfRule>
    <cfRule type="cellIs" dxfId="598" priority="574" operator="greaterThan">
      <formula>1</formula>
    </cfRule>
  </conditionalFormatting>
  <conditionalFormatting sqref="M30">
    <cfRule type="cellIs" dxfId="597" priority="569" operator="equal">
      <formula>1</formula>
    </cfRule>
    <cfRule type="cellIs" dxfId="596" priority="570" operator="greaterThan">
      <formula>1</formula>
    </cfRule>
  </conditionalFormatting>
  <conditionalFormatting sqref="M35">
    <cfRule type="cellIs" dxfId="595" priority="567" operator="equal">
      <formula>1</formula>
    </cfRule>
    <cfRule type="cellIs" dxfId="594" priority="568" operator="greaterThan">
      <formula>1</formula>
    </cfRule>
  </conditionalFormatting>
  <conditionalFormatting sqref="M19:M20">
    <cfRule type="cellIs" dxfId="593" priority="565" operator="equal">
      <formula>1</formula>
    </cfRule>
    <cfRule type="cellIs" dxfId="592" priority="566" operator="greaterThan">
      <formula>1</formula>
    </cfRule>
  </conditionalFormatting>
  <conditionalFormatting sqref="M21">
    <cfRule type="cellIs" dxfId="591" priority="563" operator="equal">
      <formula>1</formula>
    </cfRule>
    <cfRule type="cellIs" dxfId="590" priority="564" operator="greaterThan">
      <formula>1</formula>
    </cfRule>
  </conditionalFormatting>
  <conditionalFormatting sqref="M14">
    <cfRule type="cellIs" dxfId="589" priority="561" operator="equal">
      <formula>1</formula>
    </cfRule>
    <cfRule type="cellIs" dxfId="588" priority="562" operator="greaterThan">
      <formula>1</formula>
    </cfRule>
  </conditionalFormatting>
  <conditionalFormatting sqref="M26:M27">
    <cfRule type="cellIs" dxfId="587" priority="559" operator="equal">
      <formula>1</formula>
    </cfRule>
    <cfRule type="cellIs" dxfId="586" priority="560" operator="greaterThan">
      <formula>1</formula>
    </cfRule>
  </conditionalFormatting>
  <conditionalFormatting sqref="M28">
    <cfRule type="cellIs" dxfId="585" priority="557" operator="equal">
      <formula>1</formula>
    </cfRule>
    <cfRule type="cellIs" dxfId="584" priority="558" operator="greaterThan">
      <formula>1</formula>
    </cfRule>
  </conditionalFormatting>
  <conditionalFormatting sqref="M31">
    <cfRule type="cellIs" dxfId="583" priority="555" operator="equal">
      <formula>1</formula>
    </cfRule>
    <cfRule type="cellIs" dxfId="582" priority="556" operator="greaterThan">
      <formula>1</formula>
    </cfRule>
  </conditionalFormatting>
  <conditionalFormatting sqref="M29">
    <cfRule type="cellIs" dxfId="581" priority="553" operator="equal">
      <formula>1</formula>
    </cfRule>
    <cfRule type="cellIs" dxfId="580" priority="554" operator="greaterThan">
      <formula>1</formula>
    </cfRule>
  </conditionalFormatting>
  <conditionalFormatting sqref="M32">
    <cfRule type="cellIs" dxfId="579" priority="551" operator="equal">
      <formula>1</formula>
    </cfRule>
    <cfRule type="cellIs" dxfId="578" priority="552" operator="greaterThan">
      <formula>1</formula>
    </cfRule>
  </conditionalFormatting>
  <conditionalFormatting sqref="M36">
    <cfRule type="cellIs" dxfId="577" priority="549" operator="equal">
      <formula>1</formula>
    </cfRule>
    <cfRule type="cellIs" dxfId="576" priority="550" operator="greaterThan">
      <formula>1</formula>
    </cfRule>
  </conditionalFormatting>
  <conditionalFormatting sqref="M37">
    <cfRule type="cellIs" dxfId="575" priority="547" operator="equal">
      <formula>1</formula>
    </cfRule>
    <cfRule type="cellIs" dxfId="574" priority="548" operator="greaterThan">
      <formula>1</formula>
    </cfRule>
  </conditionalFormatting>
  <conditionalFormatting sqref="M34">
    <cfRule type="cellIs" dxfId="573" priority="545" operator="equal">
      <formula>1</formula>
    </cfRule>
    <cfRule type="cellIs" dxfId="572" priority="546" operator="greaterThan">
      <formula>1</formula>
    </cfRule>
  </conditionalFormatting>
  <conditionalFormatting sqref="M40">
    <cfRule type="cellIs" dxfId="571" priority="543" operator="equal">
      <formula>1</formula>
    </cfRule>
    <cfRule type="cellIs" dxfId="570" priority="544" operator="greaterThan">
      <formula>1</formula>
    </cfRule>
  </conditionalFormatting>
  <conditionalFormatting sqref="M41">
    <cfRule type="cellIs" dxfId="569" priority="541" operator="equal">
      <formula>1</formula>
    </cfRule>
    <cfRule type="cellIs" dxfId="568" priority="542" operator="greaterThan">
      <formula>1</formula>
    </cfRule>
  </conditionalFormatting>
  <conditionalFormatting sqref="O8">
    <cfRule type="cellIs" dxfId="567" priority="539" operator="equal">
      <formula>1</formula>
    </cfRule>
    <cfRule type="cellIs" dxfId="566" priority="540" operator="greaterThan">
      <formula>1</formula>
    </cfRule>
  </conditionalFormatting>
  <conditionalFormatting sqref="O9">
    <cfRule type="cellIs" dxfId="565" priority="537" operator="equal">
      <formula>1</formula>
    </cfRule>
    <cfRule type="cellIs" dxfId="564" priority="538" operator="greaterThan">
      <formula>1</formula>
    </cfRule>
  </conditionalFormatting>
  <conditionalFormatting sqref="O42:O43">
    <cfRule type="cellIs" dxfId="563" priority="521" operator="equal">
      <formula>1</formula>
    </cfRule>
    <cfRule type="cellIs" dxfId="562" priority="522" operator="greaterThan">
      <formula>1</formula>
    </cfRule>
  </conditionalFormatting>
  <conditionalFormatting sqref="O10:O13 O15:O17">
    <cfRule type="cellIs" dxfId="561" priority="535" operator="equal">
      <formula>1</formula>
    </cfRule>
    <cfRule type="cellIs" dxfId="560" priority="536" operator="greaterThan">
      <formula>1</formula>
    </cfRule>
  </conditionalFormatting>
  <conditionalFormatting sqref="O18">
    <cfRule type="cellIs" dxfId="559" priority="533" operator="equal">
      <formula>1</formula>
    </cfRule>
    <cfRule type="cellIs" dxfId="558" priority="534" operator="greaterThan">
      <formula>1</formula>
    </cfRule>
  </conditionalFormatting>
  <conditionalFormatting sqref="O23">
    <cfRule type="cellIs" dxfId="557" priority="531" operator="equal">
      <formula>1</formula>
    </cfRule>
    <cfRule type="cellIs" dxfId="556" priority="532" operator="greaterThan">
      <formula>1</formula>
    </cfRule>
  </conditionalFormatting>
  <conditionalFormatting sqref="O24">
    <cfRule type="cellIs" dxfId="555" priority="529" operator="equal">
      <formula>1</formula>
    </cfRule>
    <cfRule type="cellIs" dxfId="554" priority="530" operator="greaterThan">
      <formula>1</formula>
    </cfRule>
  </conditionalFormatting>
  <conditionalFormatting sqref="O25">
    <cfRule type="cellIs" dxfId="553" priority="527" operator="equal">
      <formula>1</formula>
    </cfRule>
    <cfRule type="cellIs" dxfId="552" priority="528" operator="greaterThan">
      <formula>1</formula>
    </cfRule>
  </conditionalFormatting>
  <conditionalFormatting sqref="O22">
    <cfRule type="cellIs" dxfId="551" priority="517" operator="equal">
      <formula>1</formula>
    </cfRule>
    <cfRule type="cellIs" dxfId="550" priority="518" operator="greaterThan">
      <formula>1</formula>
    </cfRule>
  </conditionalFormatting>
  <conditionalFormatting sqref="O33">
    <cfRule type="cellIs" dxfId="549" priority="525" operator="equal">
      <formula>1</formula>
    </cfRule>
    <cfRule type="cellIs" dxfId="548" priority="526" operator="greaterThan">
      <formula>1</formula>
    </cfRule>
  </conditionalFormatting>
  <conditionalFormatting sqref="O39">
    <cfRule type="cellIs" dxfId="547" priority="523" operator="equal">
      <formula>1</formula>
    </cfRule>
    <cfRule type="cellIs" dxfId="546" priority="524" operator="greaterThan">
      <formula>1</formula>
    </cfRule>
  </conditionalFormatting>
  <conditionalFormatting sqref="O38">
    <cfRule type="cellIs" dxfId="545" priority="519" operator="equal">
      <formula>1</formula>
    </cfRule>
    <cfRule type="cellIs" dxfId="544" priority="520" operator="greaterThan">
      <formula>1</formula>
    </cfRule>
  </conditionalFormatting>
  <conditionalFormatting sqref="O30">
    <cfRule type="cellIs" dxfId="543" priority="515" operator="equal">
      <formula>1</formula>
    </cfRule>
    <cfRule type="cellIs" dxfId="542" priority="516" operator="greaterThan">
      <formula>1</formula>
    </cfRule>
  </conditionalFormatting>
  <conditionalFormatting sqref="O35">
    <cfRule type="cellIs" dxfId="541" priority="513" operator="equal">
      <formula>1</formula>
    </cfRule>
    <cfRule type="cellIs" dxfId="540" priority="514" operator="greaterThan">
      <formula>1</formula>
    </cfRule>
  </conditionalFormatting>
  <conditionalFormatting sqref="O19:O20">
    <cfRule type="cellIs" dxfId="539" priority="511" operator="equal">
      <formula>1</formula>
    </cfRule>
    <cfRule type="cellIs" dxfId="538" priority="512" operator="greaterThan">
      <formula>1</formula>
    </cfRule>
  </conditionalFormatting>
  <conditionalFormatting sqref="O21">
    <cfRule type="cellIs" dxfId="537" priority="509" operator="equal">
      <formula>1</formula>
    </cfRule>
    <cfRule type="cellIs" dxfId="536" priority="510" operator="greaterThan">
      <formula>1</formula>
    </cfRule>
  </conditionalFormatting>
  <conditionalFormatting sqref="O14">
    <cfRule type="cellIs" dxfId="535" priority="507" operator="equal">
      <formula>1</formula>
    </cfRule>
    <cfRule type="cellIs" dxfId="534" priority="508" operator="greaterThan">
      <formula>1</formula>
    </cfRule>
  </conditionalFormatting>
  <conditionalFormatting sqref="O26:O27">
    <cfRule type="cellIs" dxfId="533" priority="505" operator="equal">
      <formula>1</formula>
    </cfRule>
    <cfRule type="cellIs" dxfId="532" priority="506" operator="greaterThan">
      <formula>1</formula>
    </cfRule>
  </conditionalFormatting>
  <conditionalFormatting sqref="O28">
    <cfRule type="cellIs" dxfId="531" priority="503" operator="equal">
      <formula>1</formula>
    </cfRule>
    <cfRule type="cellIs" dxfId="530" priority="504" operator="greaterThan">
      <formula>1</formula>
    </cfRule>
  </conditionalFormatting>
  <conditionalFormatting sqref="O31">
    <cfRule type="cellIs" dxfId="529" priority="501" operator="equal">
      <formula>1</formula>
    </cfRule>
    <cfRule type="cellIs" dxfId="528" priority="502" operator="greaterThan">
      <formula>1</formula>
    </cfRule>
  </conditionalFormatting>
  <conditionalFormatting sqref="O29">
    <cfRule type="cellIs" dxfId="527" priority="499" operator="equal">
      <formula>1</formula>
    </cfRule>
    <cfRule type="cellIs" dxfId="526" priority="500" operator="greaterThan">
      <formula>1</formula>
    </cfRule>
  </conditionalFormatting>
  <conditionalFormatting sqref="O32">
    <cfRule type="cellIs" dxfId="525" priority="497" operator="equal">
      <formula>1</formula>
    </cfRule>
    <cfRule type="cellIs" dxfId="524" priority="498" operator="greaterThan">
      <formula>1</formula>
    </cfRule>
  </conditionalFormatting>
  <conditionalFormatting sqref="O36">
    <cfRule type="cellIs" dxfId="523" priority="495" operator="equal">
      <formula>1</formula>
    </cfRule>
    <cfRule type="cellIs" dxfId="522" priority="496" operator="greaterThan">
      <formula>1</formula>
    </cfRule>
  </conditionalFormatting>
  <conditionalFormatting sqref="O37">
    <cfRule type="cellIs" dxfId="521" priority="493" operator="equal">
      <formula>1</formula>
    </cfRule>
    <cfRule type="cellIs" dxfId="520" priority="494" operator="greaterThan">
      <formula>1</formula>
    </cfRule>
  </conditionalFormatting>
  <conditionalFormatting sqref="O34">
    <cfRule type="cellIs" dxfId="519" priority="491" operator="equal">
      <formula>1</formula>
    </cfRule>
    <cfRule type="cellIs" dxfId="518" priority="492" operator="greaterThan">
      <formula>1</formula>
    </cfRule>
  </conditionalFormatting>
  <conditionalFormatting sqref="O40">
    <cfRule type="cellIs" dxfId="517" priority="489" operator="equal">
      <formula>1</formula>
    </cfRule>
    <cfRule type="cellIs" dxfId="516" priority="490" operator="greaterThan">
      <formula>1</formula>
    </cfRule>
  </conditionalFormatting>
  <conditionalFormatting sqref="O41">
    <cfRule type="cellIs" dxfId="515" priority="487" operator="equal">
      <formula>1</formula>
    </cfRule>
    <cfRule type="cellIs" dxfId="514" priority="488" operator="greaterThan">
      <formula>1</formula>
    </cfRule>
  </conditionalFormatting>
  <conditionalFormatting sqref="Q8">
    <cfRule type="cellIs" dxfId="513" priority="485" operator="equal">
      <formula>1</formula>
    </cfRule>
    <cfRule type="cellIs" dxfId="512" priority="486" operator="greaterThan">
      <formula>1</formula>
    </cfRule>
  </conditionalFormatting>
  <conditionalFormatting sqref="Q9">
    <cfRule type="cellIs" dxfId="511" priority="483" operator="equal">
      <formula>1</formula>
    </cfRule>
    <cfRule type="cellIs" dxfId="510" priority="484" operator="greaterThan">
      <formula>1</formula>
    </cfRule>
  </conditionalFormatting>
  <conditionalFormatting sqref="Q42:Q43">
    <cfRule type="cellIs" dxfId="509" priority="467" operator="equal">
      <formula>1</formula>
    </cfRule>
    <cfRule type="cellIs" dxfId="508" priority="468" operator="greaterThan">
      <formula>1</formula>
    </cfRule>
  </conditionalFormatting>
  <conditionalFormatting sqref="Q10:Q13 Q15:Q17">
    <cfRule type="cellIs" dxfId="507" priority="481" operator="equal">
      <formula>1</formula>
    </cfRule>
    <cfRule type="cellIs" dxfId="506" priority="482" operator="greaterThan">
      <formula>1</formula>
    </cfRule>
  </conditionalFormatting>
  <conditionalFormatting sqref="Q18">
    <cfRule type="cellIs" dxfId="505" priority="479" operator="equal">
      <formula>1</formula>
    </cfRule>
    <cfRule type="cellIs" dxfId="504" priority="480" operator="greaterThan">
      <formula>1</formula>
    </cfRule>
  </conditionalFormatting>
  <conditionalFormatting sqref="Q23">
    <cfRule type="cellIs" dxfId="503" priority="477" operator="equal">
      <formula>1</formula>
    </cfRule>
    <cfRule type="cellIs" dxfId="502" priority="478" operator="greaterThan">
      <formula>1</formula>
    </cfRule>
  </conditionalFormatting>
  <conditionalFormatting sqref="Q24">
    <cfRule type="cellIs" dxfId="501" priority="475" operator="equal">
      <formula>1</formula>
    </cfRule>
    <cfRule type="cellIs" dxfId="500" priority="476" operator="greaterThan">
      <formula>1</formula>
    </cfRule>
  </conditionalFormatting>
  <conditionalFormatting sqref="Q25">
    <cfRule type="cellIs" dxfId="499" priority="473" operator="equal">
      <formula>1</formula>
    </cfRule>
    <cfRule type="cellIs" dxfId="498" priority="474" operator="greaterThan">
      <formula>1</formula>
    </cfRule>
  </conditionalFormatting>
  <conditionalFormatting sqref="Q22">
    <cfRule type="cellIs" dxfId="497" priority="463" operator="equal">
      <formula>1</formula>
    </cfRule>
    <cfRule type="cellIs" dxfId="496" priority="464" operator="greaterThan">
      <formula>1</formula>
    </cfRule>
  </conditionalFormatting>
  <conditionalFormatting sqref="Q33">
    <cfRule type="cellIs" dxfId="495" priority="471" operator="equal">
      <formula>1</formula>
    </cfRule>
    <cfRule type="cellIs" dxfId="494" priority="472" operator="greaterThan">
      <formula>1</formula>
    </cfRule>
  </conditionalFormatting>
  <conditionalFormatting sqref="Q39">
    <cfRule type="cellIs" dxfId="493" priority="469" operator="equal">
      <formula>1</formula>
    </cfRule>
    <cfRule type="cellIs" dxfId="492" priority="470" operator="greaterThan">
      <formula>1</formula>
    </cfRule>
  </conditionalFormatting>
  <conditionalFormatting sqref="Q38">
    <cfRule type="cellIs" dxfId="491" priority="465" operator="equal">
      <formula>1</formula>
    </cfRule>
    <cfRule type="cellIs" dxfId="490" priority="466" operator="greaterThan">
      <formula>1</formula>
    </cfRule>
  </conditionalFormatting>
  <conditionalFormatting sqref="Q30">
    <cfRule type="cellIs" dxfId="489" priority="461" operator="equal">
      <formula>1</formula>
    </cfRule>
    <cfRule type="cellIs" dxfId="488" priority="462" operator="greaterThan">
      <formula>1</formula>
    </cfRule>
  </conditionalFormatting>
  <conditionalFormatting sqref="Q35">
    <cfRule type="cellIs" dxfId="487" priority="459" operator="equal">
      <formula>1</formula>
    </cfRule>
    <cfRule type="cellIs" dxfId="486" priority="460" operator="greaterThan">
      <formula>1</formula>
    </cfRule>
  </conditionalFormatting>
  <conditionalFormatting sqref="Q19:Q20">
    <cfRule type="cellIs" dxfId="485" priority="457" operator="equal">
      <formula>1</formula>
    </cfRule>
    <cfRule type="cellIs" dxfId="484" priority="458" operator="greaterThan">
      <formula>1</formula>
    </cfRule>
  </conditionalFormatting>
  <conditionalFormatting sqref="Q21">
    <cfRule type="cellIs" dxfId="483" priority="455" operator="equal">
      <formula>1</formula>
    </cfRule>
    <cfRule type="cellIs" dxfId="482" priority="456" operator="greaterThan">
      <formula>1</formula>
    </cfRule>
  </conditionalFormatting>
  <conditionalFormatting sqref="Q14">
    <cfRule type="cellIs" dxfId="481" priority="453" operator="equal">
      <formula>1</formula>
    </cfRule>
    <cfRule type="cellIs" dxfId="480" priority="454" operator="greaterThan">
      <formula>1</formula>
    </cfRule>
  </conditionalFormatting>
  <conditionalFormatting sqref="Q26:Q27">
    <cfRule type="cellIs" dxfId="479" priority="451" operator="equal">
      <formula>1</formula>
    </cfRule>
    <cfRule type="cellIs" dxfId="478" priority="452" operator="greaterThan">
      <formula>1</formula>
    </cfRule>
  </conditionalFormatting>
  <conditionalFormatting sqref="Q28">
    <cfRule type="cellIs" dxfId="477" priority="449" operator="equal">
      <formula>1</formula>
    </cfRule>
    <cfRule type="cellIs" dxfId="476" priority="450" operator="greaterThan">
      <formula>1</formula>
    </cfRule>
  </conditionalFormatting>
  <conditionalFormatting sqref="Q31">
    <cfRule type="cellIs" dxfId="475" priority="447" operator="equal">
      <formula>1</formula>
    </cfRule>
    <cfRule type="cellIs" dxfId="474" priority="448" operator="greaterThan">
      <formula>1</formula>
    </cfRule>
  </conditionalFormatting>
  <conditionalFormatting sqref="Q29">
    <cfRule type="cellIs" dxfId="473" priority="445" operator="equal">
      <formula>1</formula>
    </cfRule>
    <cfRule type="cellIs" dxfId="472" priority="446" operator="greaterThan">
      <formula>1</formula>
    </cfRule>
  </conditionalFormatting>
  <conditionalFormatting sqref="Q32">
    <cfRule type="cellIs" dxfId="471" priority="443" operator="equal">
      <formula>1</formula>
    </cfRule>
    <cfRule type="cellIs" dxfId="470" priority="444" operator="greaterThan">
      <formula>1</formula>
    </cfRule>
  </conditionalFormatting>
  <conditionalFormatting sqref="Q36">
    <cfRule type="cellIs" dxfId="469" priority="441" operator="equal">
      <formula>1</formula>
    </cfRule>
    <cfRule type="cellIs" dxfId="468" priority="442" operator="greaterThan">
      <formula>1</formula>
    </cfRule>
  </conditionalFormatting>
  <conditionalFormatting sqref="Q37">
    <cfRule type="cellIs" dxfId="467" priority="439" operator="equal">
      <formula>1</formula>
    </cfRule>
    <cfRule type="cellIs" dxfId="466" priority="440" operator="greaterThan">
      <formula>1</formula>
    </cfRule>
  </conditionalFormatting>
  <conditionalFormatting sqref="Q34">
    <cfRule type="cellIs" dxfId="465" priority="437" operator="equal">
      <formula>1</formula>
    </cfRule>
    <cfRule type="cellIs" dxfId="464" priority="438" operator="greaterThan">
      <formula>1</formula>
    </cfRule>
  </conditionalFormatting>
  <conditionalFormatting sqref="Q40">
    <cfRule type="cellIs" dxfId="463" priority="435" operator="equal">
      <formula>1</formula>
    </cfRule>
    <cfRule type="cellIs" dxfId="462" priority="436" operator="greaterThan">
      <formula>1</formula>
    </cfRule>
  </conditionalFormatting>
  <conditionalFormatting sqref="Q41">
    <cfRule type="cellIs" dxfId="461" priority="433" operator="equal">
      <formula>1</formula>
    </cfRule>
    <cfRule type="cellIs" dxfId="460" priority="434" operator="greaterThan">
      <formula>1</formula>
    </cfRule>
  </conditionalFormatting>
  <conditionalFormatting sqref="S8">
    <cfRule type="cellIs" dxfId="459" priority="431" operator="equal">
      <formula>1</formula>
    </cfRule>
    <cfRule type="cellIs" dxfId="458" priority="432" operator="greaterThan">
      <formula>1</formula>
    </cfRule>
  </conditionalFormatting>
  <conditionalFormatting sqref="S9">
    <cfRule type="cellIs" dxfId="457" priority="429" operator="equal">
      <formula>1</formula>
    </cfRule>
    <cfRule type="cellIs" dxfId="456" priority="430" operator="greaterThan">
      <formula>1</formula>
    </cfRule>
  </conditionalFormatting>
  <conditionalFormatting sqref="S42:S43">
    <cfRule type="cellIs" dxfId="455" priority="413" operator="equal">
      <formula>1</formula>
    </cfRule>
    <cfRule type="cellIs" dxfId="454" priority="414" operator="greaterThan">
      <formula>1</formula>
    </cfRule>
  </conditionalFormatting>
  <conditionalFormatting sqref="S10:S13 S15:S17">
    <cfRule type="cellIs" dxfId="453" priority="427" operator="equal">
      <formula>1</formula>
    </cfRule>
    <cfRule type="cellIs" dxfId="452" priority="428" operator="greaterThan">
      <formula>1</formula>
    </cfRule>
  </conditionalFormatting>
  <conditionalFormatting sqref="S18">
    <cfRule type="cellIs" dxfId="451" priority="425" operator="equal">
      <formula>1</formula>
    </cfRule>
    <cfRule type="cellIs" dxfId="450" priority="426" operator="greaterThan">
      <formula>1</formula>
    </cfRule>
  </conditionalFormatting>
  <conditionalFormatting sqref="S23">
    <cfRule type="cellIs" dxfId="449" priority="423" operator="equal">
      <formula>1</formula>
    </cfRule>
    <cfRule type="cellIs" dxfId="448" priority="424" operator="greaterThan">
      <formula>1</formula>
    </cfRule>
  </conditionalFormatting>
  <conditionalFormatting sqref="S24">
    <cfRule type="cellIs" dxfId="447" priority="421" operator="equal">
      <formula>1</formula>
    </cfRule>
    <cfRule type="cellIs" dxfId="446" priority="422" operator="greaterThan">
      <formula>1</formula>
    </cfRule>
  </conditionalFormatting>
  <conditionalFormatting sqref="S25">
    <cfRule type="cellIs" dxfId="445" priority="419" operator="equal">
      <formula>1</formula>
    </cfRule>
    <cfRule type="cellIs" dxfId="444" priority="420" operator="greaterThan">
      <formula>1</formula>
    </cfRule>
  </conditionalFormatting>
  <conditionalFormatting sqref="S22">
    <cfRule type="cellIs" dxfId="443" priority="409" operator="equal">
      <formula>1</formula>
    </cfRule>
    <cfRule type="cellIs" dxfId="442" priority="410" operator="greaterThan">
      <formula>1</formula>
    </cfRule>
  </conditionalFormatting>
  <conditionalFormatting sqref="S33">
    <cfRule type="cellIs" dxfId="441" priority="417" operator="equal">
      <formula>1</formula>
    </cfRule>
    <cfRule type="cellIs" dxfId="440" priority="418" operator="greaterThan">
      <formula>1</formula>
    </cfRule>
  </conditionalFormatting>
  <conditionalFormatting sqref="S39">
    <cfRule type="cellIs" dxfId="439" priority="415" operator="equal">
      <formula>1</formula>
    </cfRule>
    <cfRule type="cellIs" dxfId="438" priority="416" operator="greaterThan">
      <formula>1</formula>
    </cfRule>
  </conditionalFormatting>
  <conditionalFormatting sqref="S38">
    <cfRule type="cellIs" dxfId="437" priority="411" operator="equal">
      <formula>1</formula>
    </cfRule>
    <cfRule type="cellIs" dxfId="436" priority="412" operator="greaterThan">
      <formula>1</formula>
    </cfRule>
  </conditionalFormatting>
  <conditionalFormatting sqref="S30">
    <cfRule type="cellIs" dxfId="435" priority="407" operator="equal">
      <formula>1</formula>
    </cfRule>
    <cfRule type="cellIs" dxfId="434" priority="408" operator="greaterThan">
      <formula>1</formula>
    </cfRule>
  </conditionalFormatting>
  <conditionalFormatting sqref="S35">
    <cfRule type="cellIs" dxfId="433" priority="405" operator="equal">
      <formula>1</formula>
    </cfRule>
    <cfRule type="cellIs" dxfId="432" priority="406" operator="greaterThan">
      <formula>1</formula>
    </cfRule>
  </conditionalFormatting>
  <conditionalFormatting sqref="S19:S20">
    <cfRule type="cellIs" dxfId="431" priority="403" operator="equal">
      <formula>1</formula>
    </cfRule>
    <cfRule type="cellIs" dxfId="430" priority="404" operator="greaterThan">
      <formula>1</formula>
    </cfRule>
  </conditionalFormatting>
  <conditionalFormatting sqref="S21">
    <cfRule type="cellIs" dxfId="429" priority="401" operator="equal">
      <formula>1</formula>
    </cfRule>
    <cfRule type="cellIs" dxfId="428" priority="402" operator="greaterThan">
      <formula>1</formula>
    </cfRule>
  </conditionalFormatting>
  <conditionalFormatting sqref="S14">
    <cfRule type="cellIs" dxfId="427" priority="399" operator="equal">
      <formula>1</formula>
    </cfRule>
    <cfRule type="cellIs" dxfId="426" priority="400" operator="greaterThan">
      <formula>1</formula>
    </cfRule>
  </conditionalFormatting>
  <conditionalFormatting sqref="S26:S27">
    <cfRule type="cellIs" dxfId="425" priority="397" operator="equal">
      <formula>1</formula>
    </cfRule>
    <cfRule type="cellIs" dxfId="424" priority="398" operator="greaterThan">
      <formula>1</formula>
    </cfRule>
  </conditionalFormatting>
  <conditionalFormatting sqref="S28">
    <cfRule type="cellIs" dxfId="423" priority="395" operator="equal">
      <formula>1</formula>
    </cfRule>
    <cfRule type="cellIs" dxfId="422" priority="396" operator="greaterThan">
      <formula>1</formula>
    </cfRule>
  </conditionalFormatting>
  <conditionalFormatting sqref="S31">
    <cfRule type="cellIs" dxfId="421" priority="393" operator="equal">
      <formula>1</formula>
    </cfRule>
    <cfRule type="cellIs" dxfId="420" priority="394" operator="greaterThan">
      <formula>1</formula>
    </cfRule>
  </conditionalFormatting>
  <conditionalFormatting sqref="S29">
    <cfRule type="cellIs" dxfId="419" priority="391" operator="equal">
      <formula>1</formula>
    </cfRule>
    <cfRule type="cellIs" dxfId="418" priority="392" operator="greaterThan">
      <formula>1</formula>
    </cfRule>
  </conditionalFormatting>
  <conditionalFormatting sqref="S32">
    <cfRule type="cellIs" dxfId="417" priority="389" operator="equal">
      <formula>1</formula>
    </cfRule>
    <cfRule type="cellIs" dxfId="416" priority="390" operator="greaterThan">
      <formula>1</formula>
    </cfRule>
  </conditionalFormatting>
  <conditionalFormatting sqref="S36">
    <cfRule type="cellIs" dxfId="415" priority="387" operator="equal">
      <formula>1</formula>
    </cfRule>
    <cfRule type="cellIs" dxfId="414" priority="388" operator="greaterThan">
      <formula>1</formula>
    </cfRule>
  </conditionalFormatting>
  <conditionalFormatting sqref="S37">
    <cfRule type="cellIs" dxfId="413" priority="385" operator="equal">
      <formula>1</formula>
    </cfRule>
    <cfRule type="cellIs" dxfId="412" priority="386" operator="greaterThan">
      <formula>1</formula>
    </cfRule>
  </conditionalFormatting>
  <conditionalFormatting sqref="S34">
    <cfRule type="cellIs" dxfId="411" priority="383" operator="equal">
      <formula>1</formula>
    </cfRule>
    <cfRule type="cellIs" dxfId="410" priority="384" operator="greaterThan">
      <formula>1</formula>
    </cfRule>
  </conditionalFormatting>
  <conditionalFormatting sqref="S40">
    <cfRule type="cellIs" dxfId="409" priority="381" operator="equal">
      <formula>1</formula>
    </cfRule>
    <cfRule type="cellIs" dxfId="408" priority="382" operator="greaterThan">
      <formula>1</formula>
    </cfRule>
  </conditionalFormatting>
  <conditionalFormatting sqref="S41">
    <cfRule type="cellIs" dxfId="407" priority="379" operator="equal">
      <formula>1</formula>
    </cfRule>
    <cfRule type="cellIs" dxfId="406" priority="380" operator="greaterThan">
      <formula>1</formula>
    </cfRule>
  </conditionalFormatting>
  <conditionalFormatting sqref="U8">
    <cfRule type="cellIs" dxfId="405" priority="377" operator="equal">
      <formula>1</formula>
    </cfRule>
    <cfRule type="cellIs" dxfId="404" priority="378" operator="greaterThan">
      <formula>1</formula>
    </cfRule>
  </conditionalFormatting>
  <conditionalFormatting sqref="U9">
    <cfRule type="cellIs" dxfId="403" priority="375" operator="equal">
      <formula>1</formula>
    </cfRule>
    <cfRule type="cellIs" dxfId="402" priority="376" operator="greaterThan">
      <formula>1</formula>
    </cfRule>
  </conditionalFormatting>
  <conditionalFormatting sqref="U42:U43">
    <cfRule type="cellIs" dxfId="401" priority="359" operator="equal">
      <formula>1</formula>
    </cfRule>
    <cfRule type="cellIs" dxfId="400" priority="360" operator="greaterThan">
      <formula>1</formula>
    </cfRule>
  </conditionalFormatting>
  <conditionalFormatting sqref="U10:U13 U15:U17">
    <cfRule type="cellIs" dxfId="399" priority="373" operator="equal">
      <formula>1</formula>
    </cfRule>
    <cfRule type="cellIs" dxfId="398" priority="374" operator="greaterThan">
      <formula>1</formula>
    </cfRule>
  </conditionalFormatting>
  <conditionalFormatting sqref="U18">
    <cfRule type="cellIs" dxfId="397" priority="371" operator="equal">
      <formula>1</formula>
    </cfRule>
    <cfRule type="cellIs" dxfId="396" priority="372" operator="greaterThan">
      <formula>1</formula>
    </cfRule>
  </conditionalFormatting>
  <conditionalFormatting sqref="U23">
    <cfRule type="cellIs" dxfId="395" priority="369" operator="equal">
      <formula>1</formula>
    </cfRule>
    <cfRule type="cellIs" dxfId="394" priority="370" operator="greaterThan">
      <formula>1</formula>
    </cfRule>
  </conditionalFormatting>
  <conditionalFormatting sqref="U24">
    <cfRule type="cellIs" dxfId="393" priority="367" operator="equal">
      <formula>1</formula>
    </cfRule>
    <cfRule type="cellIs" dxfId="392" priority="368" operator="greaterThan">
      <formula>1</formula>
    </cfRule>
  </conditionalFormatting>
  <conditionalFormatting sqref="U25">
    <cfRule type="cellIs" dxfId="391" priority="365" operator="equal">
      <formula>1</formula>
    </cfRule>
    <cfRule type="cellIs" dxfId="390" priority="366" operator="greaterThan">
      <formula>1</formula>
    </cfRule>
  </conditionalFormatting>
  <conditionalFormatting sqref="U22">
    <cfRule type="cellIs" dxfId="389" priority="355" operator="equal">
      <formula>1</formula>
    </cfRule>
    <cfRule type="cellIs" dxfId="388" priority="356" operator="greaterThan">
      <formula>1</formula>
    </cfRule>
  </conditionalFormatting>
  <conditionalFormatting sqref="U33">
    <cfRule type="cellIs" dxfId="387" priority="363" operator="equal">
      <formula>1</formula>
    </cfRule>
    <cfRule type="cellIs" dxfId="386" priority="364" operator="greaterThan">
      <formula>1</formula>
    </cfRule>
  </conditionalFormatting>
  <conditionalFormatting sqref="U39">
    <cfRule type="cellIs" dxfId="385" priority="361" operator="equal">
      <formula>1</formula>
    </cfRule>
    <cfRule type="cellIs" dxfId="384" priority="362" operator="greaterThan">
      <formula>1</formula>
    </cfRule>
  </conditionalFormatting>
  <conditionalFormatting sqref="U38">
    <cfRule type="cellIs" dxfId="383" priority="357" operator="equal">
      <formula>1</formula>
    </cfRule>
    <cfRule type="cellIs" dxfId="382" priority="358" operator="greaterThan">
      <formula>1</formula>
    </cfRule>
  </conditionalFormatting>
  <conditionalFormatting sqref="U30">
    <cfRule type="cellIs" dxfId="381" priority="353" operator="equal">
      <formula>1</formula>
    </cfRule>
    <cfRule type="cellIs" dxfId="380" priority="354" operator="greaterThan">
      <formula>1</formula>
    </cfRule>
  </conditionalFormatting>
  <conditionalFormatting sqref="U35">
    <cfRule type="cellIs" dxfId="379" priority="351" operator="equal">
      <formula>1</formula>
    </cfRule>
    <cfRule type="cellIs" dxfId="378" priority="352" operator="greaterThan">
      <formula>1</formula>
    </cfRule>
  </conditionalFormatting>
  <conditionalFormatting sqref="U19:U20">
    <cfRule type="cellIs" dxfId="377" priority="349" operator="equal">
      <formula>1</formula>
    </cfRule>
    <cfRule type="cellIs" dxfId="376" priority="350" operator="greaterThan">
      <formula>1</formula>
    </cfRule>
  </conditionalFormatting>
  <conditionalFormatting sqref="U21">
    <cfRule type="cellIs" dxfId="375" priority="347" operator="equal">
      <formula>1</formula>
    </cfRule>
    <cfRule type="cellIs" dxfId="374" priority="348" operator="greaterThan">
      <formula>1</formula>
    </cfRule>
  </conditionalFormatting>
  <conditionalFormatting sqref="U14">
    <cfRule type="cellIs" dxfId="373" priority="345" operator="equal">
      <formula>1</formula>
    </cfRule>
    <cfRule type="cellIs" dxfId="372" priority="346" operator="greaterThan">
      <formula>1</formula>
    </cfRule>
  </conditionalFormatting>
  <conditionalFormatting sqref="U26:U27">
    <cfRule type="cellIs" dxfId="371" priority="343" operator="equal">
      <formula>1</formula>
    </cfRule>
    <cfRule type="cellIs" dxfId="370" priority="344" operator="greaterThan">
      <formula>1</formula>
    </cfRule>
  </conditionalFormatting>
  <conditionalFormatting sqref="U28">
    <cfRule type="cellIs" dxfId="369" priority="341" operator="equal">
      <formula>1</formula>
    </cfRule>
    <cfRule type="cellIs" dxfId="368" priority="342" operator="greaterThan">
      <formula>1</formula>
    </cfRule>
  </conditionalFormatting>
  <conditionalFormatting sqref="U31">
    <cfRule type="cellIs" dxfId="367" priority="339" operator="equal">
      <formula>1</formula>
    </cfRule>
    <cfRule type="cellIs" dxfId="366" priority="340" operator="greaterThan">
      <formula>1</formula>
    </cfRule>
  </conditionalFormatting>
  <conditionalFormatting sqref="U29">
    <cfRule type="cellIs" dxfId="365" priority="337" operator="equal">
      <formula>1</formula>
    </cfRule>
    <cfRule type="cellIs" dxfId="364" priority="338" operator="greaterThan">
      <formula>1</formula>
    </cfRule>
  </conditionalFormatting>
  <conditionalFormatting sqref="U32">
    <cfRule type="cellIs" dxfId="363" priority="335" operator="equal">
      <formula>1</formula>
    </cfRule>
    <cfRule type="cellIs" dxfId="362" priority="336" operator="greaterThan">
      <formula>1</formula>
    </cfRule>
  </conditionalFormatting>
  <conditionalFormatting sqref="U36">
    <cfRule type="cellIs" dxfId="361" priority="333" operator="equal">
      <formula>1</formula>
    </cfRule>
    <cfRule type="cellIs" dxfId="360" priority="334" operator="greaterThan">
      <formula>1</formula>
    </cfRule>
  </conditionalFormatting>
  <conditionalFormatting sqref="U37">
    <cfRule type="cellIs" dxfId="359" priority="331" operator="equal">
      <formula>1</formula>
    </cfRule>
    <cfRule type="cellIs" dxfId="358" priority="332" operator="greaterThan">
      <formula>1</formula>
    </cfRule>
  </conditionalFormatting>
  <conditionalFormatting sqref="U34">
    <cfRule type="cellIs" dxfId="357" priority="329" operator="equal">
      <formula>1</formula>
    </cfRule>
    <cfRule type="cellIs" dxfId="356" priority="330" operator="greaterThan">
      <formula>1</formula>
    </cfRule>
  </conditionalFormatting>
  <conditionalFormatting sqref="U40">
    <cfRule type="cellIs" dxfId="355" priority="327" operator="equal">
      <formula>1</formula>
    </cfRule>
    <cfRule type="cellIs" dxfId="354" priority="328" operator="greaterThan">
      <formula>1</formula>
    </cfRule>
  </conditionalFormatting>
  <conditionalFormatting sqref="U41">
    <cfRule type="cellIs" dxfId="353" priority="325" operator="equal">
      <formula>1</formula>
    </cfRule>
    <cfRule type="cellIs" dxfId="352" priority="326" operator="greaterThan">
      <formula>1</formula>
    </cfRule>
  </conditionalFormatting>
  <conditionalFormatting sqref="W8">
    <cfRule type="cellIs" dxfId="351" priority="323" operator="equal">
      <formula>1</formula>
    </cfRule>
    <cfRule type="cellIs" dxfId="350" priority="324" operator="greaterThan">
      <formula>1</formula>
    </cfRule>
  </conditionalFormatting>
  <conditionalFormatting sqref="W9">
    <cfRule type="cellIs" dxfId="349" priority="321" operator="equal">
      <formula>1</formula>
    </cfRule>
    <cfRule type="cellIs" dxfId="348" priority="322" operator="greaterThan">
      <formula>1</formula>
    </cfRule>
  </conditionalFormatting>
  <conditionalFormatting sqref="W42:W43">
    <cfRule type="cellIs" dxfId="347" priority="305" operator="equal">
      <formula>1</formula>
    </cfRule>
    <cfRule type="cellIs" dxfId="346" priority="306" operator="greaterThan">
      <formula>1</formula>
    </cfRule>
  </conditionalFormatting>
  <conditionalFormatting sqref="W10:W13 W15:W17">
    <cfRule type="cellIs" dxfId="345" priority="319" operator="equal">
      <formula>1</formula>
    </cfRule>
    <cfRule type="cellIs" dxfId="344" priority="320" operator="greaterThan">
      <formula>1</formula>
    </cfRule>
  </conditionalFormatting>
  <conditionalFormatting sqref="W18">
    <cfRule type="cellIs" dxfId="343" priority="317" operator="equal">
      <formula>1</formula>
    </cfRule>
    <cfRule type="cellIs" dxfId="342" priority="318" operator="greaterThan">
      <formula>1</formula>
    </cfRule>
  </conditionalFormatting>
  <conditionalFormatting sqref="W23">
    <cfRule type="cellIs" dxfId="341" priority="315" operator="equal">
      <formula>1</formula>
    </cfRule>
    <cfRule type="cellIs" dxfId="340" priority="316" operator="greaterThan">
      <formula>1</formula>
    </cfRule>
  </conditionalFormatting>
  <conditionalFormatting sqref="W24">
    <cfRule type="cellIs" dxfId="339" priority="313" operator="equal">
      <formula>1</formula>
    </cfRule>
    <cfRule type="cellIs" dxfId="338" priority="314" operator="greaterThan">
      <formula>1</formula>
    </cfRule>
  </conditionalFormatting>
  <conditionalFormatting sqref="W25">
    <cfRule type="cellIs" dxfId="337" priority="311" operator="equal">
      <formula>1</formula>
    </cfRule>
    <cfRule type="cellIs" dxfId="336" priority="312" operator="greaterThan">
      <formula>1</formula>
    </cfRule>
  </conditionalFormatting>
  <conditionalFormatting sqref="W22">
    <cfRule type="cellIs" dxfId="335" priority="301" operator="equal">
      <formula>1</formula>
    </cfRule>
    <cfRule type="cellIs" dxfId="334" priority="302" operator="greaterThan">
      <formula>1</formula>
    </cfRule>
  </conditionalFormatting>
  <conditionalFormatting sqref="W33">
    <cfRule type="cellIs" dxfId="333" priority="309" operator="equal">
      <formula>1</formula>
    </cfRule>
    <cfRule type="cellIs" dxfId="332" priority="310" operator="greaterThan">
      <formula>1</formula>
    </cfRule>
  </conditionalFormatting>
  <conditionalFormatting sqref="W39">
    <cfRule type="cellIs" dxfId="331" priority="307" operator="equal">
      <formula>1</formula>
    </cfRule>
    <cfRule type="cellIs" dxfId="330" priority="308" operator="greaterThan">
      <formula>1</formula>
    </cfRule>
  </conditionalFormatting>
  <conditionalFormatting sqref="W38">
    <cfRule type="cellIs" dxfId="329" priority="303" operator="equal">
      <formula>1</formula>
    </cfRule>
    <cfRule type="cellIs" dxfId="328" priority="304" operator="greaterThan">
      <formula>1</formula>
    </cfRule>
  </conditionalFormatting>
  <conditionalFormatting sqref="W30">
    <cfRule type="cellIs" dxfId="327" priority="299" operator="equal">
      <formula>1</formula>
    </cfRule>
    <cfRule type="cellIs" dxfId="326" priority="300" operator="greaterThan">
      <formula>1</formula>
    </cfRule>
  </conditionalFormatting>
  <conditionalFormatting sqref="W35">
    <cfRule type="cellIs" dxfId="325" priority="297" operator="equal">
      <formula>1</formula>
    </cfRule>
    <cfRule type="cellIs" dxfId="324" priority="298" operator="greaterThan">
      <formula>1</formula>
    </cfRule>
  </conditionalFormatting>
  <conditionalFormatting sqref="W19:W20">
    <cfRule type="cellIs" dxfId="323" priority="295" operator="equal">
      <formula>1</formula>
    </cfRule>
    <cfRule type="cellIs" dxfId="322" priority="296" operator="greaterThan">
      <formula>1</formula>
    </cfRule>
  </conditionalFormatting>
  <conditionalFormatting sqref="W21">
    <cfRule type="cellIs" dxfId="321" priority="293" operator="equal">
      <formula>1</formula>
    </cfRule>
    <cfRule type="cellIs" dxfId="320" priority="294" operator="greaterThan">
      <formula>1</formula>
    </cfRule>
  </conditionalFormatting>
  <conditionalFormatting sqref="W14">
    <cfRule type="cellIs" dxfId="319" priority="291" operator="equal">
      <formula>1</formula>
    </cfRule>
    <cfRule type="cellIs" dxfId="318" priority="292" operator="greaterThan">
      <formula>1</formula>
    </cfRule>
  </conditionalFormatting>
  <conditionalFormatting sqref="W26:W27">
    <cfRule type="cellIs" dxfId="317" priority="289" operator="equal">
      <formula>1</formula>
    </cfRule>
    <cfRule type="cellIs" dxfId="316" priority="290" operator="greaterThan">
      <formula>1</formula>
    </cfRule>
  </conditionalFormatting>
  <conditionalFormatting sqref="W28">
    <cfRule type="cellIs" dxfId="315" priority="287" operator="equal">
      <formula>1</formula>
    </cfRule>
    <cfRule type="cellIs" dxfId="314" priority="288" operator="greaterThan">
      <formula>1</formula>
    </cfRule>
  </conditionalFormatting>
  <conditionalFormatting sqref="W31">
    <cfRule type="cellIs" dxfId="313" priority="285" operator="equal">
      <formula>1</formula>
    </cfRule>
    <cfRule type="cellIs" dxfId="312" priority="286" operator="greaterThan">
      <formula>1</formula>
    </cfRule>
  </conditionalFormatting>
  <conditionalFormatting sqref="W29">
    <cfRule type="cellIs" dxfId="311" priority="283" operator="equal">
      <formula>1</formula>
    </cfRule>
    <cfRule type="cellIs" dxfId="310" priority="284" operator="greaterThan">
      <formula>1</formula>
    </cfRule>
  </conditionalFormatting>
  <conditionalFormatting sqref="W32">
    <cfRule type="cellIs" dxfId="309" priority="281" operator="equal">
      <formula>1</formula>
    </cfRule>
    <cfRule type="cellIs" dxfId="308" priority="282" operator="greaterThan">
      <formula>1</formula>
    </cfRule>
  </conditionalFormatting>
  <conditionalFormatting sqref="W36">
    <cfRule type="cellIs" dxfId="307" priority="279" operator="equal">
      <formula>1</formula>
    </cfRule>
    <cfRule type="cellIs" dxfId="306" priority="280" operator="greaterThan">
      <formula>1</formula>
    </cfRule>
  </conditionalFormatting>
  <conditionalFormatting sqref="W37">
    <cfRule type="cellIs" dxfId="305" priority="277" operator="equal">
      <formula>1</formula>
    </cfRule>
    <cfRule type="cellIs" dxfId="304" priority="278" operator="greaterThan">
      <formula>1</formula>
    </cfRule>
  </conditionalFormatting>
  <conditionalFormatting sqref="W34">
    <cfRule type="cellIs" dxfId="303" priority="275" operator="equal">
      <formula>1</formula>
    </cfRule>
    <cfRule type="cellIs" dxfId="302" priority="276" operator="greaterThan">
      <formula>1</formula>
    </cfRule>
  </conditionalFormatting>
  <conditionalFormatting sqref="W40">
    <cfRule type="cellIs" dxfId="301" priority="273" operator="equal">
      <formula>1</formula>
    </cfRule>
    <cfRule type="cellIs" dxfId="300" priority="274" operator="greaterThan">
      <formula>1</formula>
    </cfRule>
  </conditionalFormatting>
  <conditionalFormatting sqref="W41">
    <cfRule type="cellIs" dxfId="299" priority="271" operator="equal">
      <formula>1</formula>
    </cfRule>
    <cfRule type="cellIs" dxfId="298" priority="272" operator="greaterThan">
      <formula>1</formula>
    </cfRule>
  </conditionalFormatting>
  <conditionalFormatting sqref="Y8">
    <cfRule type="cellIs" dxfId="297" priority="269" operator="equal">
      <formula>1</formula>
    </cfRule>
    <cfRule type="cellIs" dxfId="296" priority="270" operator="greaterThan">
      <formula>1</formula>
    </cfRule>
  </conditionalFormatting>
  <conditionalFormatting sqref="Y9">
    <cfRule type="cellIs" dxfId="295" priority="267" operator="equal">
      <formula>1</formula>
    </cfRule>
    <cfRule type="cellIs" dxfId="294" priority="268" operator="greaterThan">
      <formula>1</formula>
    </cfRule>
  </conditionalFormatting>
  <conditionalFormatting sqref="Y42:Y43">
    <cfRule type="cellIs" dxfId="293" priority="251" operator="equal">
      <formula>1</formula>
    </cfRule>
    <cfRule type="cellIs" dxfId="292" priority="252" operator="greaterThan">
      <formula>1</formula>
    </cfRule>
  </conditionalFormatting>
  <conditionalFormatting sqref="Y10:Y13 Y15:Y17">
    <cfRule type="cellIs" dxfId="291" priority="265" operator="equal">
      <formula>1</formula>
    </cfRule>
    <cfRule type="cellIs" dxfId="290" priority="266" operator="greaterThan">
      <formula>1</formula>
    </cfRule>
  </conditionalFormatting>
  <conditionalFormatting sqref="Y18">
    <cfRule type="cellIs" dxfId="289" priority="263" operator="equal">
      <formula>1</formula>
    </cfRule>
    <cfRule type="cellIs" dxfId="288" priority="264" operator="greaterThan">
      <formula>1</formula>
    </cfRule>
  </conditionalFormatting>
  <conditionalFormatting sqref="Y23">
    <cfRule type="cellIs" dxfId="287" priority="261" operator="equal">
      <formula>1</formula>
    </cfRule>
    <cfRule type="cellIs" dxfId="286" priority="262" operator="greaterThan">
      <formula>1</formula>
    </cfRule>
  </conditionalFormatting>
  <conditionalFormatting sqref="Y24">
    <cfRule type="cellIs" dxfId="285" priority="259" operator="equal">
      <formula>1</formula>
    </cfRule>
    <cfRule type="cellIs" dxfId="284" priority="260" operator="greaterThan">
      <formula>1</formula>
    </cfRule>
  </conditionalFormatting>
  <conditionalFormatting sqref="Y25">
    <cfRule type="cellIs" dxfId="283" priority="257" operator="equal">
      <formula>1</formula>
    </cfRule>
    <cfRule type="cellIs" dxfId="282" priority="258" operator="greaterThan">
      <formula>1</formula>
    </cfRule>
  </conditionalFormatting>
  <conditionalFormatting sqref="Y22">
    <cfRule type="cellIs" dxfId="281" priority="247" operator="equal">
      <formula>1</formula>
    </cfRule>
    <cfRule type="cellIs" dxfId="280" priority="248" operator="greaterThan">
      <formula>1</formula>
    </cfRule>
  </conditionalFormatting>
  <conditionalFormatting sqref="Y33">
    <cfRule type="cellIs" dxfId="279" priority="255" operator="equal">
      <formula>1</formula>
    </cfRule>
    <cfRule type="cellIs" dxfId="278" priority="256" operator="greaterThan">
      <formula>1</formula>
    </cfRule>
  </conditionalFormatting>
  <conditionalFormatting sqref="Y39">
    <cfRule type="cellIs" dxfId="277" priority="253" operator="equal">
      <formula>1</formula>
    </cfRule>
    <cfRule type="cellIs" dxfId="276" priority="254" operator="greaterThan">
      <formula>1</formula>
    </cfRule>
  </conditionalFormatting>
  <conditionalFormatting sqref="Y38">
    <cfRule type="cellIs" dxfId="275" priority="249" operator="equal">
      <formula>1</formula>
    </cfRule>
    <cfRule type="cellIs" dxfId="274" priority="250" operator="greaterThan">
      <formula>1</formula>
    </cfRule>
  </conditionalFormatting>
  <conditionalFormatting sqref="Y30">
    <cfRule type="cellIs" dxfId="273" priority="245" operator="equal">
      <formula>1</formula>
    </cfRule>
    <cfRule type="cellIs" dxfId="272" priority="246" operator="greaterThan">
      <formula>1</formula>
    </cfRule>
  </conditionalFormatting>
  <conditionalFormatting sqref="Y35">
    <cfRule type="cellIs" dxfId="271" priority="243" operator="equal">
      <formula>1</formula>
    </cfRule>
    <cfRule type="cellIs" dxfId="270" priority="244" operator="greaterThan">
      <formula>1</formula>
    </cfRule>
  </conditionalFormatting>
  <conditionalFormatting sqref="Y19:Y20">
    <cfRule type="cellIs" dxfId="269" priority="241" operator="equal">
      <formula>1</formula>
    </cfRule>
    <cfRule type="cellIs" dxfId="268" priority="242" operator="greaterThan">
      <formula>1</formula>
    </cfRule>
  </conditionalFormatting>
  <conditionalFormatting sqref="Y21">
    <cfRule type="cellIs" dxfId="267" priority="239" operator="equal">
      <formula>1</formula>
    </cfRule>
    <cfRule type="cellIs" dxfId="266" priority="240" operator="greaterThan">
      <formula>1</formula>
    </cfRule>
  </conditionalFormatting>
  <conditionalFormatting sqref="Y14">
    <cfRule type="cellIs" dxfId="265" priority="237" operator="equal">
      <formula>1</formula>
    </cfRule>
    <cfRule type="cellIs" dxfId="264" priority="238" operator="greaterThan">
      <formula>1</formula>
    </cfRule>
  </conditionalFormatting>
  <conditionalFormatting sqref="Y26:Y27">
    <cfRule type="cellIs" dxfId="263" priority="235" operator="equal">
      <formula>1</formula>
    </cfRule>
    <cfRule type="cellIs" dxfId="262" priority="236" operator="greaterThan">
      <formula>1</formula>
    </cfRule>
  </conditionalFormatting>
  <conditionalFormatting sqref="Y28">
    <cfRule type="cellIs" dxfId="261" priority="233" operator="equal">
      <formula>1</formula>
    </cfRule>
    <cfRule type="cellIs" dxfId="260" priority="234" operator="greaterThan">
      <formula>1</formula>
    </cfRule>
  </conditionalFormatting>
  <conditionalFormatting sqref="Y31">
    <cfRule type="cellIs" dxfId="259" priority="231" operator="equal">
      <formula>1</formula>
    </cfRule>
    <cfRule type="cellIs" dxfId="258" priority="232" operator="greaterThan">
      <formula>1</formula>
    </cfRule>
  </conditionalFormatting>
  <conditionalFormatting sqref="Y29">
    <cfRule type="cellIs" dxfId="257" priority="229" operator="equal">
      <formula>1</formula>
    </cfRule>
    <cfRule type="cellIs" dxfId="256" priority="230" operator="greaterThan">
      <formula>1</formula>
    </cfRule>
  </conditionalFormatting>
  <conditionalFormatting sqref="Y32">
    <cfRule type="cellIs" dxfId="255" priority="227" operator="equal">
      <formula>1</formula>
    </cfRule>
    <cfRule type="cellIs" dxfId="254" priority="228" operator="greaterThan">
      <formula>1</formula>
    </cfRule>
  </conditionalFormatting>
  <conditionalFormatting sqref="Y36">
    <cfRule type="cellIs" dxfId="253" priority="225" operator="equal">
      <formula>1</formula>
    </cfRule>
    <cfRule type="cellIs" dxfId="252" priority="226" operator="greaterThan">
      <formula>1</formula>
    </cfRule>
  </conditionalFormatting>
  <conditionalFormatting sqref="Y37">
    <cfRule type="cellIs" dxfId="251" priority="223" operator="equal">
      <formula>1</formula>
    </cfRule>
    <cfRule type="cellIs" dxfId="250" priority="224" operator="greaterThan">
      <formula>1</formula>
    </cfRule>
  </conditionalFormatting>
  <conditionalFormatting sqref="Y34">
    <cfRule type="cellIs" dxfId="249" priority="221" operator="equal">
      <formula>1</formula>
    </cfRule>
    <cfRule type="cellIs" dxfId="248" priority="222" operator="greaterThan">
      <formula>1</formula>
    </cfRule>
  </conditionalFormatting>
  <conditionalFormatting sqref="Y40">
    <cfRule type="cellIs" dxfId="247" priority="219" operator="equal">
      <formula>1</formula>
    </cfRule>
    <cfRule type="cellIs" dxfId="246" priority="220" operator="greaterThan">
      <formula>1</formula>
    </cfRule>
  </conditionalFormatting>
  <conditionalFormatting sqref="Y41">
    <cfRule type="cellIs" dxfId="245" priority="217" operator="equal">
      <formula>1</formula>
    </cfRule>
    <cfRule type="cellIs" dxfId="244" priority="218" operator="greaterThan">
      <formula>1</formula>
    </cfRule>
  </conditionalFormatting>
  <conditionalFormatting sqref="AA8">
    <cfRule type="cellIs" dxfId="243" priority="215" operator="equal">
      <formula>1</formula>
    </cfRule>
    <cfRule type="cellIs" dxfId="242" priority="216" operator="greaterThan">
      <formula>1</formula>
    </cfRule>
  </conditionalFormatting>
  <conditionalFormatting sqref="AA9">
    <cfRule type="cellIs" dxfId="241" priority="213" operator="equal">
      <formula>1</formula>
    </cfRule>
    <cfRule type="cellIs" dxfId="240" priority="214" operator="greaterThan">
      <formula>1</formula>
    </cfRule>
  </conditionalFormatting>
  <conditionalFormatting sqref="AA42:AA43">
    <cfRule type="cellIs" dxfId="239" priority="197" operator="equal">
      <formula>1</formula>
    </cfRule>
    <cfRule type="cellIs" dxfId="238" priority="198" operator="greaterThan">
      <formula>1</formula>
    </cfRule>
  </conditionalFormatting>
  <conditionalFormatting sqref="AA10:AA13 AA15:AA17">
    <cfRule type="cellIs" dxfId="237" priority="211" operator="equal">
      <formula>1</formula>
    </cfRule>
    <cfRule type="cellIs" dxfId="236" priority="212" operator="greaterThan">
      <formula>1</formula>
    </cfRule>
  </conditionalFormatting>
  <conditionalFormatting sqref="AA18">
    <cfRule type="cellIs" dxfId="235" priority="209" operator="equal">
      <formula>1</formula>
    </cfRule>
    <cfRule type="cellIs" dxfId="234" priority="210" operator="greaterThan">
      <formula>1</formula>
    </cfRule>
  </conditionalFormatting>
  <conditionalFormatting sqref="AA23">
    <cfRule type="cellIs" dxfId="233" priority="207" operator="equal">
      <formula>1</formula>
    </cfRule>
    <cfRule type="cellIs" dxfId="232" priority="208" operator="greaterThan">
      <formula>1</formula>
    </cfRule>
  </conditionalFormatting>
  <conditionalFormatting sqref="AA24">
    <cfRule type="cellIs" dxfId="231" priority="205" operator="equal">
      <formula>1</formula>
    </cfRule>
    <cfRule type="cellIs" dxfId="230" priority="206" operator="greaterThan">
      <formula>1</formula>
    </cfRule>
  </conditionalFormatting>
  <conditionalFormatting sqref="AA25">
    <cfRule type="cellIs" dxfId="229" priority="203" operator="equal">
      <formula>1</formula>
    </cfRule>
    <cfRule type="cellIs" dxfId="228" priority="204" operator="greaterThan">
      <formula>1</formula>
    </cfRule>
  </conditionalFormatting>
  <conditionalFormatting sqref="AA22">
    <cfRule type="cellIs" dxfId="227" priority="193" operator="equal">
      <formula>1</formula>
    </cfRule>
    <cfRule type="cellIs" dxfId="226" priority="194" operator="greaterThan">
      <formula>1</formula>
    </cfRule>
  </conditionalFormatting>
  <conditionalFormatting sqref="AA33">
    <cfRule type="cellIs" dxfId="225" priority="201" operator="equal">
      <formula>1</formula>
    </cfRule>
    <cfRule type="cellIs" dxfId="224" priority="202" operator="greaterThan">
      <formula>1</formula>
    </cfRule>
  </conditionalFormatting>
  <conditionalFormatting sqref="AA39">
    <cfRule type="cellIs" dxfId="223" priority="199" operator="equal">
      <formula>1</formula>
    </cfRule>
    <cfRule type="cellIs" dxfId="222" priority="200" operator="greaterThan">
      <formula>1</formula>
    </cfRule>
  </conditionalFormatting>
  <conditionalFormatting sqref="AA38">
    <cfRule type="cellIs" dxfId="221" priority="195" operator="equal">
      <formula>1</formula>
    </cfRule>
    <cfRule type="cellIs" dxfId="220" priority="196" operator="greaterThan">
      <formula>1</formula>
    </cfRule>
  </conditionalFormatting>
  <conditionalFormatting sqref="AA30">
    <cfRule type="cellIs" dxfId="219" priority="191" operator="equal">
      <formula>1</formula>
    </cfRule>
    <cfRule type="cellIs" dxfId="218" priority="192" operator="greaterThan">
      <formula>1</formula>
    </cfRule>
  </conditionalFormatting>
  <conditionalFormatting sqref="AA35">
    <cfRule type="cellIs" dxfId="217" priority="189" operator="equal">
      <formula>1</formula>
    </cfRule>
    <cfRule type="cellIs" dxfId="216" priority="190" operator="greaterThan">
      <formula>1</formula>
    </cfRule>
  </conditionalFormatting>
  <conditionalFormatting sqref="AA19:AA20">
    <cfRule type="cellIs" dxfId="215" priority="187" operator="equal">
      <formula>1</formula>
    </cfRule>
    <cfRule type="cellIs" dxfId="214" priority="188" operator="greaterThan">
      <formula>1</formula>
    </cfRule>
  </conditionalFormatting>
  <conditionalFormatting sqref="AA21">
    <cfRule type="cellIs" dxfId="213" priority="185" operator="equal">
      <formula>1</formula>
    </cfRule>
    <cfRule type="cellIs" dxfId="212" priority="186" operator="greaterThan">
      <formula>1</formula>
    </cfRule>
  </conditionalFormatting>
  <conditionalFormatting sqref="AA14">
    <cfRule type="cellIs" dxfId="211" priority="183" operator="equal">
      <formula>1</formula>
    </cfRule>
    <cfRule type="cellIs" dxfId="210" priority="184" operator="greaterThan">
      <formula>1</formula>
    </cfRule>
  </conditionalFormatting>
  <conditionalFormatting sqref="AA26:AA27">
    <cfRule type="cellIs" dxfId="209" priority="181" operator="equal">
      <formula>1</formula>
    </cfRule>
    <cfRule type="cellIs" dxfId="208" priority="182" operator="greaterThan">
      <formula>1</formula>
    </cfRule>
  </conditionalFormatting>
  <conditionalFormatting sqref="AA28">
    <cfRule type="cellIs" dxfId="207" priority="179" operator="equal">
      <formula>1</formula>
    </cfRule>
    <cfRule type="cellIs" dxfId="206" priority="180" operator="greaterThan">
      <formula>1</formula>
    </cfRule>
  </conditionalFormatting>
  <conditionalFormatting sqref="AA31">
    <cfRule type="cellIs" dxfId="205" priority="177" operator="equal">
      <formula>1</formula>
    </cfRule>
    <cfRule type="cellIs" dxfId="204" priority="178" operator="greaterThan">
      <formula>1</formula>
    </cfRule>
  </conditionalFormatting>
  <conditionalFormatting sqref="AA29">
    <cfRule type="cellIs" dxfId="203" priority="175" operator="equal">
      <formula>1</formula>
    </cfRule>
    <cfRule type="cellIs" dxfId="202" priority="176" operator="greaterThan">
      <formula>1</formula>
    </cfRule>
  </conditionalFormatting>
  <conditionalFormatting sqref="AA32">
    <cfRule type="cellIs" dxfId="201" priority="173" operator="equal">
      <formula>1</formula>
    </cfRule>
    <cfRule type="cellIs" dxfId="200" priority="174" operator="greaterThan">
      <formula>1</formula>
    </cfRule>
  </conditionalFormatting>
  <conditionalFormatting sqref="AA36">
    <cfRule type="cellIs" dxfId="199" priority="171" operator="equal">
      <formula>1</formula>
    </cfRule>
    <cfRule type="cellIs" dxfId="198" priority="172" operator="greaterThan">
      <formula>1</formula>
    </cfRule>
  </conditionalFormatting>
  <conditionalFormatting sqref="AA37">
    <cfRule type="cellIs" dxfId="197" priority="169" operator="equal">
      <formula>1</formula>
    </cfRule>
    <cfRule type="cellIs" dxfId="196" priority="170" operator="greaterThan">
      <formula>1</formula>
    </cfRule>
  </conditionalFormatting>
  <conditionalFormatting sqref="AA34">
    <cfRule type="cellIs" dxfId="195" priority="167" operator="equal">
      <formula>1</formula>
    </cfRule>
    <cfRule type="cellIs" dxfId="194" priority="168" operator="greaterThan">
      <formula>1</formula>
    </cfRule>
  </conditionalFormatting>
  <conditionalFormatting sqref="AA40">
    <cfRule type="cellIs" dxfId="193" priority="165" operator="equal">
      <formula>1</formula>
    </cfRule>
    <cfRule type="cellIs" dxfId="192" priority="166" operator="greaterThan">
      <formula>1</formula>
    </cfRule>
  </conditionalFormatting>
  <conditionalFormatting sqref="AA41">
    <cfRule type="cellIs" dxfId="191" priority="163" operator="equal">
      <formula>1</formula>
    </cfRule>
    <cfRule type="cellIs" dxfId="190" priority="164" operator="greaterThan">
      <formula>1</formula>
    </cfRule>
  </conditionalFormatting>
  <conditionalFormatting sqref="AC8">
    <cfRule type="cellIs" dxfId="189" priority="161" operator="equal">
      <formula>1</formula>
    </cfRule>
    <cfRule type="cellIs" dxfId="188" priority="162" operator="greaterThan">
      <formula>1</formula>
    </cfRule>
  </conditionalFormatting>
  <conditionalFormatting sqref="AC9">
    <cfRule type="cellIs" dxfId="187" priority="159" operator="equal">
      <formula>1</formula>
    </cfRule>
    <cfRule type="cellIs" dxfId="186" priority="160" operator="greaterThan">
      <formula>1</formula>
    </cfRule>
  </conditionalFormatting>
  <conditionalFormatting sqref="AC42:AC43">
    <cfRule type="cellIs" dxfId="185" priority="143" operator="equal">
      <formula>1</formula>
    </cfRule>
    <cfRule type="cellIs" dxfId="184" priority="144" operator="greaterThan">
      <formula>1</formula>
    </cfRule>
  </conditionalFormatting>
  <conditionalFormatting sqref="AC10:AC13 AC15:AC17">
    <cfRule type="cellIs" dxfId="183" priority="157" operator="equal">
      <formula>1</formula>
    </cfRule>
    <cfRule type="cellIs" dxfId="182" priority="158" operator="greaterThan">
      <formula>1</formula>
    </cfRule>
  </conditionalFormatting>
  <conditionalFormatting sqref="AC18">
    <cfRule type="cellIs" dxfId="181" priority="155" operator="equal">
      <formula>1</formula>
    </cfRule>
    <cfRule type="cellIs" dxfId="180" priority="156" operator="greaterThan">
      <formula>1</formula>
    </cfRule>
  </conditionalFormatting>
  <conditionalFormatting sqref="AC23">
    <cfRule type="cellIs" dxfId="179" priority="153" operator="equal">
      <formula>1</formula>
    </cfRule>
    <cfRule type="cellIs" dxfId="178" priority="154" operator="greaterThan">
      <formula>1</formula>
    </cfRule>
  </conditionalFormatting>
  <conditionalFormatting sqref="AC24">
    <cfRule type="cellIs" dxfId="177" priority="151" operator="equal">
      <formula>1</formula>
    </cfRule>
    <cfRule type="cellIs" dxfId="176" priority="152" operator="greaterThan">
      <formula>1</formula>
    </cfRule>
  </conditionalFormatting>
  <conditionalFormatting sqref="AC25">
    <cfRule type="cellIs" dxfId="175" priority="149" operator="equal">
      <formula>1</formula>
    </cfRule>
    <cfRule type="cellIs" dxfId="174" priority="150" operator="greaterThan">
      <formula>1</formula>
    </cfRule>
  </conditionalFormatting>
  <conditionalFormatting sqref="AC22">
    <cfRule type="cellIs" dxfId="173" priority="139" operator="equal">
      <formula>1</formula>
    </cfRule>
    <cfRule type="cellIs" dxfId="172" priority="140" operator="greaterThan">
      <formula>1</formula>
    </cfRule>
  </conditionalFormatting>
  <conditionalFormatting sqref="AC33">
    <cfRule type="cellIs" dxfId="171" priority="147" operator="equal">
      <formula>1</formula>
    </cfRule>
    <cfRule type="cellIs" dxfId="170" priority="148" operator="greaterThan">
      <formula>1</formula>
    </cfRule>
  </conditionalFormatting>
  <conditionalFormatting sqref="AC39">
    <cfRule type="cellIs" dxfId="169" priority="145" operator="equal">
      <formula>1</formula>
    </cfRule>
    <cfRule type="cellIs" dxfId="168" priority="146" operator="greaterThan">
      <formula>1</formula>
    </cfRule>
  </conditionalFormatting>
  <conditionalFormatting sqref="AC38">
    <cfRule type="cellIs" dxfId="167" priority="141" operator="equal">
      <formula>1</formula>
    </cfRule>
    <cfRule type="cellIs" dxfId="166" priority="142" operator="greaterThan">
      <formula>1</formula>
    </cfRule>
  </conditionalFormatting>
  <conditionalFormatting sqref="AC30">
    <cfRule type="cellIs" dxfId="165" priority="137" operator="equal">
      <formula>1</formula>
    </cfRule>
    <cfRule type="cellIs" dxfId="164" priority="138" operator="greaterThan">
      <formula>1</formula>
    </cfRule>
  </conditionalFormatting>
  <conditionalFormatting sqref="AC35">
    <cfRule type="cellIs" dxfId="163" priority="135" operator="equal">
      <formula>1</formula>
    </cfRule>
    <cfRule type="cellIs" dxfId="162" priority="136" operator="greaterThan">
      <formula>1</formula>
    </cfRule>
  </conditionalFormatting>
  <conditionalFormatting sqref="AC19:AC20">
    <cfRule type="cellIs" dxfId="161" priority="133" operator="equal">
      <formula>1</formula>
    </cfRule>
    <cfRule type="cellIs" dxfId="160" priority="134" operator="greaterThan">
      <formula>1</formula>
    </cfRule>
  </conditionalFormatting>
  <conditionalFormatting sqref="AC21">
    <cfRule type="cellIs" dxfId="159" priority="131" operator="equal">
      <formula>1</formula>
    </cfRule>
    <cfRule type="cellIs" dxfId="158" priority="132" operator="greaterThan">
      <formula>1</formula>
    </cfRule>
  </conditionalFormatting>
  <conditionalFormatting sqref="AC14">
    <cfRule type="cellIs" dxfId="157" priority="129" operator="equal">
      <formula>1</formula>
    </cfRule>
    <cfRule type="cellIs" dxfId="156" priority="130" operator="greaterThan">
      <formula>1</formula>
    </cfRule>
  </conditionalFormatting>
  <conditionalFormatting sqref="AC26:AC27">
    <cfRule type="cellIs" dxfId="155" priority="127" operator="equal">
      <formula>1</formula>
    </cfRule>
    <cfRule type="cellIs" dxfId="154" priority="128" operator="greaterThan">
      <formula>1</formula>
    </cfRule>
  </conditionalFormatting>
  <conditionalFormatting sqref="AC28">
    <cfRule type="cellIs" dxfId="153" priority="125" operator="equal">
      <formula>1</formula>
    </cfRule>
    <cfRule type="cellIs" dxfId="152" priority="126" operator="greaterThan">
      <formula>1</formula>
    </cfRule>
  </conditionalFormatting>
  <conditionalFormatting sqref="AC31">
    <cfRule type="cellIs" dxfId="151" priority="123" operator="equal">
      <formula>1</formula>
    </cfRule>
    <cfRule type="cellIs" dxfId="150" priority="124" operator="greaterThan">
      <formula>1</formula>
    </cfRule>
  </conditionalFormatting>
  <conditionalFormatting sqref="AC29">
    <cfRule type="cellIs" dxfId="149" priority="121" operator="equal">
      <formula>1</formula>
    </cfRule>
    <cfRule type="cellIs" dxfId="148" priority="122" operator="greaterThan">
      <formula>1</formula>
    </cfRule>
  </conditionalFormatting>
  <conditionalFormatting sqref="AC32">
    <cfRule type="cellIs" dxfId="147" priority="119" operator="equal">
      <formula>1</formula>
    </cfRule>
    <cfRule type="cellIs" dxfId="146" priority="120" operator="greaterThan">
      <formula>1</formula>
    </cfRule>
  </conditionalFormatting>
  <conditionalFormatting sqref="AC36">
    <cfRule type="cellIs" dxfId="145" priority="117" operator="equal">
      <formula>1</formula>
    </cfRule>
    <cfRule type="cellIs" dxfId="144" priority="118" operator="greaterThan">
      <formula>1</formula>
    </cfRule>
  </conditionalFormatting>
  <conditionalFormatting sqref="AC37">
    <cfRule type="cellIs" dxfId="143" priority="115" operator="equal">
      <formula>1</formula>
    </cfRule>
    <cfRule type="cellIs" dxfId="142" priority="116" operator="greaterThan">
      <formula>1</formula>
    </cfRule>
  </conditionalFormatting>
  <conditionalFormatting sqref="AC34">
    <cfRule type="cellIs" dxfId="141" priority="113" operator="equal">
      <formula>1</formula>
    </cfRule>
    <cfRule type="cellIs" dxfId="140" priority="114" operator="greaterThan">
      <formula>1</formula>
    </cfRule>
  </conditionalFormatting>
  <conditionalFormatting sqref="AC40">
    <cfRule type="cellIs" dxfId="139" priority="111" operator="equal">
      <formula>1</formula>
    </cfRule>
    <cfRule type="cellIs" dxfId="138" priority="112" operator="greaterThan">
      <formula>1</formula>
    </cfRule>
  </conditionalFormatting>
  <conditionalFormatting sqref="AC41">
    <cfRule type="cellIs" dxfId="137" priority="109" operator="equal">
      <formula>1</formula>
    </cfRule>
    <cfRule type="cellIs" dxfId="136" priority="110" operator="greaterThan">
      <formula>1</formula>
    </cfRule>
  </conditionalFormatting>
  <conditionalFormatting sqref="AE8">
    <cfRule type="cellIs" dxfId="135" priority="107" operator="equal">
      <formula>1</formula>
    </cfRule>
    <cfRule type="cellIs" dxfId="134" priority="108" operator="greaterThan">
      <formula>1</formula>
    </cfRule>
  </conditionalFormatting>
  <conditionalFormatting sqref="AE9">
    <cfRule type="cellIs" dxfId="133" priority="105" operator="equal">
      <formula>1</formula>
    </cfRule>
    <cfRule type="cellIs" dxfId="132" priority="106" operator="greaterThan">
      <formula>1</formula>
    </cfRule>
  </conditionalFormatting>
  <conditionalFormatting sqref="AE42:AE43">
    <cfRule type="cellIs" dxfId="131" priority="89" operator="equal">
      <formula>1</formula>
    </cfRule>
    <cfRule type="cellIs" dxfId="130" priority="90" operator="greaterThan">
      <formula>1</formula>
    </cfRule>
  </conditionalFormatting>
  <conditionalFormatting sqref="AE10:AE13 AE15:AE17">
    <cfRule type="cellIs" dxfId="129" priority="103" operator="equal">
      <formula>1</formula>
    </cfRule>
    <cfRule type="cellIs" dxfId="128" priority="104" operator="greaterThan">
      <formula>1</formula>
    </cfRule>
  </conditionalFormatting>
  <conditionalFormatting sqref="AE18">
    <cfRule type="cellIs" dxfId="127" priority="101" operator="equal">
      <formula>1</formula>
    </cfRule>
    <cfRule type="cellIs" dxfId="126" priority="102" operator="greaterThan">
      <formula>1</formula>
    </cfRule>
  </conditionalFormatting>
  <conditionalFormatting sqref="AE23">
    <cfRule type="cellIs" dxfId="125" priority="99" operator="equal">
      <formula>1</formula>
    </cfRule>
    <cfRule type="cellIs" dxfId="124" priority="100" operator="greaterThan">
      <formula>1</formula>
    </cfRule>
  </conditionalFormatting>
  <conditionalFormatting sqref="AE24">
    <cfRule type="cellIs" dxfId="123" priority="97" operator="equal">
      <formula>1</formula>
    </cfRule>
    <cfRule type="cellIs" dxfId="122" priority="98" operator="greaterThan">
      <formula>1</formula>
    </cfRule>
  </conditionalFormatting>
  <conditionalFormatting sqref="AE25">
    <cfRule type="cellIs" dxfId="121" priority="95" operator="equal">
      <formula>1</formula>
    </cfRule>
    <cfRule type="cellIs" dxfId="120" priority="96" operator="greaterThan">
      <formula>1</formula>
    </cfRule>
  </conditionalFormatting>
  <conditionalFormatting sqref="AE22">
    <cfRule type="cellIs" dxfId="119" priority="85" operator="equal">
      <formula>1</formula>
    </cfRule>
    <cfRule type="cellIs" dxfId="118" priority="86" operator="greaterThan">
      <formula>1</formula>
    </cfRule>
  </conditionalFormatting>
  <conditionalFormatting sqref="AE33">
    <cfRule type="cellIs" dxfId="117" priority="93" operator="equal">
      <formula>1</formula>
    </cfRule>
    <cfRule type="cellIs" dxfId="116" priority="94" operator="greaterThan">
      <formula>1</formula>
    </cfRule>
  </conditionalFormatting>
  <conditionalFormatting sqref="AE39">
    <cfRule type="cellIs" dxfId="115" priority="91" operator="equal">
      <formula>1</formula>
    </cfRule>
    <cfRule type="cellIs" dxfId="114" priority="92" operator="greaterThan">
      <formula>1</formula>
    </cfRule>
  </conditionalFormatting>
  <conditionalFormatting sqref="AE38">
    <cfRule type="cellIs" dxfId="113" priority="87" operator="equal">
      <formula>1</formula>
    </cfRule>
    <cfRule type="cellIs" dxfId="112" priority="88" operator="greaterThan">
      <formula>1</formula>
    </cfRule>
  </conditionalFormatting>
  <conditionalFormatting sqref="AE30">
    <cfRule type="cellIs" dxfId="111" priority="83" operator="equal">
      <formula>1</formula>
    </cfRule>
    <cfRule type="cellIs" dxfId="110" priority="84" operator="greaterThan">
      <formula>1</formula>
    </cfRule>
  </conditionalFormatting>
  <conditionalFormatting sqref="AE35">
    <cfRule type="cellIs" dxfId="109" priority="81" operator="equal">
      <formula>1</formula>
    </cfRule>
    <cfRule type="cellIs" dxfId="108" priority="82" operator="greaterThan">
      <formula>1</formula>
    </cfRule>
  </conditionalFormatting>
  <conditionalFormatting sqref="AE19:AE20">
    <cfRule type="cellIs" dxfId="107" priority="79" operator="equal">
      <formula>1</formula>
    </cfRule>
    <cfRule type="cellIs" dxfId="106" priority="80" operator="greaterThan">
      <formula>1</formula>
    </cfRule>
  </conditionalFormatting>
  <conditionalFormatting sqref="AE21">
    <cfRule type="cellIs" dxfId="105" priority="77" operator="equal">
      <formula>1</formula>
    </cfRule>
    <cfRule type="cellIs" dxfId="104" priority="78" operator="greaterThan">
      <formula>1</formula>
    </cfRule>
  </conditionalFormatting>
  <conditionalFormatting sqref="AE14">
    <cfRule type="cellIs" dxfId="103" priority="75" operator="equal">
      <formula>1</formula>
    </cfRule>
    <cfRule type="cellIs" dxfId="102" priority="76" operator="greaterThan">
      <formula>1</formula>
    </cfRule>
  </conditionalFormatting>
  <conditionalFormatting sqref="AE26:AE27">
    <cfRule type="cellIs" dxfId="101" priority="73" operator="equal">
      <formula>1</formula>
    </cfRule>
    <cfRule type="cellIs" dxfId="100" priority="74" operator="greaterThan">
      <formula>1</formula>
    </cfRule>
  </conditionalFormatting>
  <conditionalFormatting sqref="AE28">
    <cfRule type="cellIs" dxfId="99" priority="71" operator="equal">
      <formula>1</formula>
    </cfRule>
    <cfRule type="cellIs" dxfId="98" priority="72" operator="greaterThan">
      <formula>1</formula>
    </cfRule>
  </conditionalFormatting>
  <conditionalFormatting sqref="AE31">
    <cfRule type="cellIs" dxfId="97" priority="69" operator="equal">
      <formula>1</formula>
    </cfRule>
    <cfRule type="cellIs" dxfId="96" priority="70" operator="greaterThan">
      <formula>1</formula>
    </cfRule>
  </conditionalFormatting>
  <conditionalFormatting sqref="AE29">
    <cfRule type="cellIs" dxfId="95" priority="67" operator="equal">
      <formula>1</formula>
    </cfRule>
    <cfRule type="cellIs" dxfId="94" priority="68" operator="greaterThan">
      <formula>1</formula>
    </cfRule>
  </conditionalFormatting>
  <conditionalFormatting sqref="AE32">
    <cfRule type="cellIs" dxfId="93" priority="65" operator="equal">
      <formula>1</formula>
    </cfRule>
    <cfRule type="cellIs" dxfId="92" priority="66" operator="greaterThan">
      <formula>1</formula>
    </cfRule>
  </conditionalFormatting>
  <conditionalFormatting sqref="AE36">
    <cfRule type="cellIs" dxfId="91" priority="63" operator="equal">
      <formula>1</formula>
    </cfRule>
    <cfRule type="cellIs" dxfId="90" priority="64" operator="greaterThan">
      <formula>1</formula>
    </cfRule>
  </conditionalFormatting>
  <conditionalFormatting sqref="AE37">
    <cfRule type="cellIs" dxfId="89" priority="61" operator="equal">
      <formula>1</formula>
    </cfRule>
    <cfRule type="cellIs" dxfId="88" priority="62" operator="greaterThan">
      <formula>1</formula>
    </cfRule>
  </conditionalFormatting>
  <conditionalFormatting sqref="AE34">
    <cfRule type="cellIs" dxfId="87" priority="59" operator="equal">
      <formula>1</formula>
    </cfRule>
    <cfRule type="cellIs" dxfId="86" priority="60" operator="greaterThan">
      <formula>1</formula>
    </cfRule>
  </conditionalFormatting>
  <conditionalFormatting sqref="AE40">
    <cfRule type="cellIs" dxfId="85" priority="57" operator="equal">
      <formula>1</formula>
    </cfRule>
    <cfRule type="cellIs" dxfId="84" priority="58" operator="greaterThan">
      <formula>1</formula>
    </cfRule>
  </conditionalFormatting>
  <conditionalFormatting sqref="AE41">
    <cfRule type="cellIs" dxfId="83" priority="55" operator="equal">
      <formula>1</formula>
    </cfRule>
    <cfRule type="cellIs" dxfId="82" priority="56" operator="greaterThan">
      <formula>1</formula>
    </cfRule>
  </conditionalFormatting>
  <conditionalFormatting sqref="AG8">
    <cfRule type="cellIs" dxfId="81" priority="53" operator="equal">
      <formula>1</formula>
    </cfRule>
    <cfRule type="cellIs" dxfId="80" priority="54" operator="greaterThan">
      <formula>1</formula>
    </cfRule>
  </conditionalFormatting>
  <conditionalFormatting sqref="AG9">
    <cfRule type="cellIs" dxfId="79" priority="51" operator="equal">
      <formula>1</formula>
    </cfRule>
    <cfRule type="cellIs" dxfId="78" priority="52" operator="greaterThan">
      <formula>1</formula>
    </cfRule>
  </conditionalFormatting>
  <conditionalFormatting sqref="AG42:AG43">
    <cfRule type="cellIs" dxfId="77" priority="35" operator="equal">
      <formula>1</formula>
    </cfRule>
    <cfRule type="cellIs" dxfId="76" priority="36" operator="greaterThan">
      <formula>1</formula>
    </cfRule>
  </conditionalFormatting>
  <conditionalFormatting sqref="AG10:AG13 AG15:AG17">
    <cfRule type="cellIs" dxfId="75" priority="49" operator="equal">
      <formula>1</formula>
    </cfRule>
    <cfRule type="cellIs" dxfId="74" priority="50" operator="greaterThan">
      <formula>1</formula>
    </cfRule>
  </conditionalFormatting>
  <conditionalFormatting sqref="AG18">
    <cfRule type="cellIs" dxfId="73" priority="47" operator="equal">
      <formula>1</formula>
    </cfRule>
    <cfRule type="cellIs" dxfId="72" priority="48" operator="greaterThan">
      <formula>1</formula>
    </cfRule>
  </conditionalFormatting>
  <conditionalFormatting sqref="AG23">
    <cfRule type="cellIs" dxfId="71" priority="45" operator="equal">
      <formula>1</formula>
    </cfRule>
    <cfRule type="cellIs" dxfId="70" priority="46" operator="greaterThan">
      <formula>1</formula>
    </cfRule>
  </conditionalFormatting>
  <conditionalFormatting sqref="AG24">
    <cfRule type="cellIs" dxfId="69" priority="43" operator="equal">
      <formula>1</formula>
    </cfRule>
    <cfRule type="cellIs" dxfId="68" priority="44" operator="greaterThan">
      <formula>1</formula>
    </cfRule>
  </conditionalFormatting>
  <conditionalFormatting sqref="AG25">
    <cfRule type="cellIs" dxfId="67" priority="41" operator="equal">
      <formula>1</formula>
    </cfRule>
    <cfRule type="cellIs" dxfId="66" priority="42" operator="greaterThan">
      <formula>1</formula>
    </cfRule>
  </conditionalFormatting>
  <conditionalFormatting sqref="AG22">
    <cfRule type="cellIs" dxfId="65" priority="31" operator="equal">
      <formula>1</formula>
    </cfRule>
    <cfRule type="cellIs" dxfId="64" priority="32" operator="greaterThan">
      <formula>1</formula>
    </cfRule>
  </conditionalFormatting>
  <conditionalFormatting sqref="AG33">
    <cfRule type="cellIs" dxfId="63" priority="39" operator="equal">
      <formula>1</formula>
    </cfRule>
    <cfRule type="cellIs" dxfId="62" priority="40" operator="greaterThan">
      <formula>1</formula>
    </cfRule>
  </conditionalFormatting>
  <conditionalFormatting sqref="AG39">
    <cfRule type="cellIs" dxfId="61" priority="37" operator="equal">
      <formula>1</formula>
    </cfRule>
    <cfRule type="cellIs" dxfId="60" priority="38" operator="greaterThan">
      <formula>1</formula>
    </cfRule>
  </conditionalFormatting>
  <conditionalFormatting sqref="AG38">
    <cfRule type="cellIs" dxfId="59" priority="33" operator="equal">
      <formula>1</formula>
    </cfRule>
    <cfRule type="cellIs" dxfId="58" priority="34" operator="greaterThan">
      <formula>1</formula>
    </cfRule>
  </conditionalFormatting>
  <conditionalFormatting sqref="AG30">
    <cfRule type="cellIs" dxfId="57" priority="29" operator="equal">
      <formula>1</formula>
    </cfRule>
    <cfRule type="cellIs" dxfId="56" priority="30" operator="greaterThan">
      <formula>1</formula>
    </cfRule>
  </conditionalFormatting>
  <conditionalFormatting sqref="AG35">
    <cfRule type="cellIs" dxfId="55" priority="27" operator="equal">
      <formula>1</formula>
    </cfRule>
    <cfRule type="cellIs" dxfId="54" priority="28" operator="greaterThan">
      <formula>1</formula>
    </cfRule>
  </conditionalFormatting>
  <conditionalFormatting sqref="AG19:AG20">
    <cfRule type="cellIs" dxfId="53" priority="25" operator="equal">
      <formula>1</formula>
    </cfRule>
    <cfRule type="cellIs" dxfId="52" priority="26" operator="greaterThan">
      <formula>1</formula>
    </cfRule>
  </conditionalFormatting>
  <conditionalFormatting sqref="AG21">
    <cfRule type="cellIs" dxfId="51" priority="23" operator="equal">
      <formula>1</formula>
    </cfRule>
    <cfRule type="cellIs" dxfId="50" priority="24" operator="greaterThan">
      <formula>1</formula>
    </cfRule>
  </conditionalFormatting>
  <conditionalFormatting sqref="AG14">
    <cfRule type="cellIs" dxfId="49" priority="21" operator="equal">
      <formula>1</formula>
    </cfRule>
    <cfRule type="cellIs" dxfId="48" priority="22" operator="greaterThan">
      <formula>1</formula>
    </cfRule>
  </conditionalFormatting>
  <conditionalFormatting sqref="AG26:AG27">
    <cfRule type="cellIs" dxfId="47" priority="19" operator="equal">
      <formula>1</formula>
    </cfRule>
    <cfRule type="cellIs" dxfId="46" priority="20" operator="greaterThan">
      <formula>1</formula>
    </cfRule>
  </conditionalFormatting>
  <conditionalFormatting sqref="AG28">
    <cfRule type="cellIs" dxfId="45" priority="17" operator="equal">
      <formula>1</formula>
    </cfRule>
    <cfRule type="cellIs" dxfId="44" priority="18" operator="greaterThan">
      <formula>1</formula>
    </cfRule>
  </conditionalFormatting>
  <conditionalFormatting sqref="AG31">
    <cfRule type="cellIs" dxfId="43" priority="15" operator="equal">
      <formula>1</formula>
    </cfRule>
    <cfRule type="cellIs" dxfId="42" priority="16" operator="greaterThan">
      <formula>1</formula>
    </cfRule>
  </conditionalFormatting>
  <conditionalFormatting sqref="AG29">
    <cfRule type="cellIs" dxfId="41" priority="13" operator="equal">
      <formula>1</formula>
    </cfRule>
    <cfRule type="cellIs" dxfId="40" priority="14" operator="greaterThan">
      <formula>1</formula>
    </cfRule>
  </conditionalFormatting>
  <conditionalFormatting sqref="AG32">
    <cfRule type="cellIs" dxfId="39" priority="11" operator="equal">
      <formula>1</formula>
    </cfRule>
    <cfRule type="cellIs" dxfId="38" priority="12" operator="greaterThan">
      <formula>1</formula>
    </cfRule>
  </conditionalFormatting>
  <conditionalFormatting sqref="AG36">
    <cfRule type="cellIs" dxfId="37" priority="9" operator="equal">
      <formula>1</formula>
    </cfRule>
    <cfRule type="cellIs" dxfId="36" priority="10" operator="greaterThan">
      <formula>1</formula>
    </cfRule>
  </conditionalFormatting>
  <conditionalFormatting sqref="AG37">
    <cfRule type="cellIs" dxfId="35" priority="7" operator="equal">
      <formula>1</formula>
    </cfRule>
    <cfRule type="cellIs" dxfId="34" priority="8" operator="greaterThan">
      <formula>1</formula>
    </cfRule>
  </conditionalFormatting>
  <conditionalFormatting sqref="AG34">
    <cfRule type="cellIs" dxfId="33" priority="5" operator="equal">
      <formula>1</formula>
    </cfRule>
    <cfRule type="cellIs" dxfId="32" priority="6" operator="greaterThan">
      <formula>1</formula>
    </cfRule>
  </conditionalFormatting>
  <conditionalFormatting sqref="AG40">
    <cfRule type="cellIs" dxfId="31" priority="3" operator="equal">
      <formula>1</formula>
    </cfRule>
    <cfRule type="cellIs" dxfId="30" priority="4" operator="greaterThan">
      <formula>1</formula>
    </cfRule>
  </conditionalFormatting>
  <conditionalFormatting sqref="AG41">
    <cfRule type="cellIs" dxfId="29" priority="1" operator="equal">
      <formula>1</formula>
    </cfRule>
    <cfRule type="cellIs" dxfId="28" priority="2" operator="greaterThan">
      <formula>1</formula>
    </cfRule>
  </conditionalFormatting>
  <pageMargins left="0.51181102362204722" right="0.51181102362204722" top="0.78740157480314965" bottom="0.78740157480314965" header="0.31496062992125984" footer="0.31496062992125984"/>
  <pageSetup scale="6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B1:AG21"/>
  <sheetViews>
    <sheetView showGridLines="0" view="pageBreakPreview" zoomScale="130" zoomScaleNormal="100" zoomScaleSheetLayoutView="13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G21" activeCellId="1" sqref="I21 G21"/>
    </sheetView>
  </sheetViews>
  <sheetFormatPr defaultColWidth="8.85546875" defaultRowHeight="15"/>
  <cols>
    <col min="1" max="1" width="0" style="138" hidden="1" customWidth="1"/>
    <col min="2" max="2" width="12.28515625" style="138" bestFit="1" customWidth="1"/>
    <col min="3" max="3" width="41.7109375" style="138" bestFit="1" customWidth="1"/>
    <col min="4" max="4" width="15.85546875" style="138" bestFit="1" customWidth="1"/>
    <col min="5" max="5" width="14.42578125" style="138" customWidth="1"/>
    <col min="6" max="6" width="12.140625" style="138" customWidth="1"/>
    <col min="7" max="7" width="8.85546875" style="138" customWidth="1"/>
    <col min="8" max="8" width="13.5703125" style="138" customWidth="1"/>
    <col min="9" max="9" width="8.85546875" style="138" customWidth="1"/>
    <col min="10" max="10" width="11" style="138" customWidth="1"/>
    <col min="11" max="11" width="9.140625" style="138" customWidth="1"/>
    <col min="12" max="12" width="13.5703125" style="138" customWidth="1"/>
    <col min="13" max="13" width="9.140625" style="138" customWidth="1"/>
    <col min="14" max="14" width="12.42578125" style="138" customWidth="1"/>
    <col min="15" max="15" width="7.7109375" style="138" customWidth="1"/>
    <col min="16" max="16" width="13.5703125" style="138" customWidth="1"/>
    <col min="17" max="17" width="7.7109375" style="138" customWidth="1"/>
    <col min="18" max="18" width="12.140625" style="138" customWidth="1"/>
    <col min="19" max="19" width="7.7109375" style="138" customWidth="1"/>
    <col min="20" max="20" width="13.5703125" style="138" customWidth="1"/>
    <col min="21" max="21" width="13.7109375" style="138" customWidth="1"/>
    <col min="22" max="22" width="10.28515625" style="138" customWidth="1"/>
    <col min="23" max="23" width="7.7109375" style="138" customWidth="1"/>
    <col min="24" max="24" width="13.5703125" style="138" customWidth="1"/>
    <col min="25" max="25" width="9" style="138" customWidth="1"/>
    <col min="26" max="26" width="10.28515625" style="138" customWidth="1"/>
    <col min="27" max="27" width="7.7109375" style="138" customWidth="1"/>
    <col min="28" max="28" width="13.5703125" style="138" customWidth="1"/>
    <col min="29" max="29" width="9.42578125" style="138" customWidth="1"/>
    <col min="30" max="30" width="10.85546875" style="138" customWidth="1"/>
    <col min="31" max="31" width="11.7109375" style="138" customWidth="1"/>
    <col min="32" max="32" width="13.5703125" style="138" customWidth="1"/>
    <col min="33" max="33" width="10" style="138" customWidth="1"/>
    <col min="34" max="16384" width="8.85546875" style="138"/>
  </cols>
  <sheetData>
    <row r="1" spans="2:33">
      <c r="B1" s="136"/>
      <c r="C1" s="137"/>
    </row>
    <row r="2" spans="2:33">
      <c r="B2" s="136"/>
      <c r="C2" s="137"/>
    </row>
    <row r="3" spans="2:33">
      <c r="B3" s="136"/>
      <c r="C3" s="137"/>
    </row>
    <row r="4" spans="2:33">
      <c r="B4" s="139"/>
      <c r="C4" s="140"/>
    </row>
    <row r="5" spans="2:33">
      <c r="B5" s="290" t="s">
        <v>3846</v>
      </c>
      <c r="C5" s="290" t="s">
        <v>3847</v>
      </c>
      <c r="D5" s="293" t="s">
        <v>3848</v>
      </c>
      <c r="E5" s="293" t="s">
        <v>3849</v>
      </c>
      <c r="F5" s="141" t="s">
        <v>3844</v>
      </c>
      <c r="G5" s="88">
        <v>1</v>
      </c>
      <c r="H5" s="142" t="s">
        <v>3837</v>
      </c>
      <c r="I5" s="142"/>
      <c r="J5" s="141" t="s">
        <v>3844</v>
      </c>
      <c r="K5" s="88">
        <f>G5+1</f>
        <v>2</v>
      </c>
      <c r="L5" s="142" t="s">
        <v>3837</v>
      </c>
      <c r="M5" s="142"/>
      <c r="N5" s="141" t="s">
        <v>3844</v>
      </c>
      <c r="O5" s="88">
        <f>K5+1</f>
        <v>3</v>
      </c>
      <c r="P5" s="142" t="s">
        <v>3837</v>
      </c>
      <c r="Q5" s="142"/>
      <c r="R5" s="141" t="s">
        <v>3844</v>
      </c>
      <c r="S5" s="88">
        <f>O5+1</f>
        <v>4</v>
      </c>
      <c r="T5" s="142" t="s">
        <v>3837</v>
      </c>
      <c r="U5" s="142"/>
      <c r="V5" s="141" t="s">
        <v>3844</v>
      </c>
      <c r="W5" s="88">
        <f>S5+1</f>
        <v>5</v>
      </c>
      <c r="X5" s="142" t="s">
        <v>3837</v>
      </c>
      <c r="Y5" s="142"/>
      <c r="Z5" s="141" t="s">
        <v>3844</v>
      </c>
      <c r="AA5" s="88">
        <f>W5+1</f>
        <v>6</v>
      </c>
      <c r="AB5" s="142" t="s">
        <v>3837</v>
      </c>
      <c r="AC5" s="142"/>
      <c r="AD5" s="141" t="s">
        <v>3844</v>
      </c>
      <c r="AE5" s="88">
        <f>AA5+1</f>
        <v>7</v>
      </c>
      <c r="AF5" s="142" t="s">
        <v>3837</v>
      </c>
      <c r="AG5" s="142"/>
    </row>
    <row r="6" spans="2:33">
      <c r="B6" s="291"/>
      <c r="C6" s="291"/>
      <c r="D6" s="294"/>
      <c r="E6" s="294"/>
      <c r="F6" s="90" t="s">
        <v>3845</v>
      </c>
      <c r="G6" s="143" t="s">
        <v>3839</v>
      </c>
      <c r="H6" s="92" t="s">
        <v>3845</v>
      </c>
      <c r="I6" s="144" t="s">
        <v>3839</v>
      </c>
      <c r="J6" s="90" t="s">
        <v>3845</v>
      </c>
      <c r="K6" s="143" t="s">
        <v>3839</v>
      </c>
      <c r="L6" s="92" t="s">
        <v>3845</v>
      </c>
      <c r="M6" s="144" t="s">
        <v>3839</v>
      </c>
      <c r="N6" s="90" t="s">
        <v>3845</v>
      </c>
      <c r="O6" s="143" t="s">
        <v>3839</v>
      </c>
      <c r="P6" s="92" t="s">
        <v>3845</v>
      </c>
      <c r="Q6" s="144" t="s">
        <v>3839</v>
      </c>
      <c r="R6" s="90" t="s">
        <v>3845</v>
      </c>
      <c r="S6" s="143" t="s">
        <v>3839</v>
      </c>
      <c r="T6" s="92" t="s">
        <v>3845</v>
      </c>
      <c r="U6" s="144" t="s">
        <v>3839</v>
      </c>
      <c r="V6" s="90" t="s">
        <v>3845</v>
      </c>
      <c r="W6" s="143" t="s">
        <v>3839</v>
      </c>
      <c r="X6" s="92" t="s">
        <v>3845</v>
      </c>
      <c r="Y6" s="144" t="s">
        <v>3839</v>
      </c>
      <c r="Z6" s="90" t="s">
        <v>3845</v>
      </c>
      <c r="AA6" s="143" t="s">
        <v>3839</v>
      </c>
      <c r="AB6" s="92" t="s">
        <v>3845</v>
      </c>
      <c r="AC6" s="144" t="s">
        <v>3839</v>
      </c>
      <c r="AD6" s="90" t="s">
        <v>3845</v>
      </c>
      <c r="AE6" s="143" t="s">
        <v>3839</v>
      </c>
      <c r="AF6" s="92" t="s">
        <v>3845</v>
      </c>
      <c r="AG6" s="144" t="s">
        <v>3839</v>
      </c>
    </row>
    <row r="7" spans="2:33">
      <c r="B7" s="292"/>
      <c r="C7" s="292"/>
      <c r="D7" s="295"/>
      <c r="E7" s="295"/>
      <c r="F7" s="94" t="s">
        <v>3841</v>
      </c>
      <c r="G7" s="145" t="s">
        <v>3841</v>
      </c>
      <c r="H7" s="96" t="s">
        <v>3842</v>
      </c>
      <c r="I7" s="146" t="s">
        <v>3842</v>
      </c>
      <c r="J7" s="94" t="s">
        <v>3841</v>
      </c>
      <c r="K7" s="145" t="s">
        <v>3841</v>
      </c>
      <c r="L7" s="96" t="s">
        <v>3842</v>
      </c>
      <c r="M7" s="146" t="s">
        <v>3842</v>
      </c>
      <c r="N7" s="94" t="s">
        <v>3841</v>
      </c>
      <c r="O7" s="145" t="s">
        <v>3841</v>
      </c>
      <c r="P7" s="96" t="s">
        <v>3842</v>
      </c>
      <c r="Q7" s="146" t="s">
        <v>3842</v>
      </c>
      <c r="R7" s="94" t="s">
        <v>3841</v>
      </c>
      <c r="S7" s="145" t="s">
        <v>3841</v>
      </c>
      <c r="T7" s="96" t="s">
        <v>3842</v>
      </c>
      <c r="U7" s="146" t="s">
        <v>3842</v>
      </c>
      <c r="V7" s="94" t="s">
        <v>3841</v>
      </c>
      <c r="W7" s="145" t="s">
        <v>3841</v>
      </c>
      <c r="X7" s="96" t="s">
        <v>3842</v>
      </c>
      <c r="Y7" s="146" t="s">
        <v>3842</v>
      </c>
      <c r="Z7" s="94" t="s">
        <v>3841</v>
      </c>
      <c r="AA7" s="145" t="s">
        <v>3841</v>
      </c>
      <c r="AB7" s="96" t="s">
        <v>3842</v>
      </c>
      <c r="AC7" s="146" t="s">
        <v>3842</v>
      </c>
      <c r="AD7" s="94" t="s">
        <v>3841</v>
      </c>
      <c r="AE7" s="145" t="s">
        <v>3841</v>
      </c>
      <c r="AF7" s="96" t="s">
        <v>3842</v>
      </c>
      <c r="AG7" s="146" t="s">
        <v>3842</v>
      </c>
    </row>
    <row r="8" spans="2:33" ht="16.5">
      <c r="B8" s="147">
        <v>1</v>
      </c>
      <c r="C8" s="148" t="s">
        <v>3852</v>
      </c>
      <c r="D8" s="149">
        <f>SUMIF('03. Planilha Sintética'!$A$8:$A$43,'04. Módulo SIMEC'!$C8,'03. Planilha Sintética'!D$8:D$43)</f>
        <v>50514.679999999993</v>
      </c>
      <c r="E8" s="150">
        <f t="shared" ref="E8:E20" si="0">D8/$D$21</f>
        <v>5.2733515984640981E-2</v>
      </c>
      <c r="F8" s="149">
        <f>SUMIF('03. Planilha Sintética'!$A$8:$A$43,'04. Módulo SIMEC'!$C8,'03. Planilha Sintética'!F$8:F$43)</f>
        <v>28162.785963053077</v>
      </c>
      <c r="G8" s="151">
        <f>F8/$D8</f>
        <v>0.55751686367315556</v>
      </c>
      <c r="H8" s="149">
        <f>SUM(F8)</f>
        <v>28162.785963053077</v>
      </c>
      <c r="I8" s="151">
        <f>H8/$D8</f>
        <v>0.55751686367315556</v>
      </c>
      <c r="J8" s="149">
        <f>SUMIF('03. Planilha Sintética'!$A$8:$A$43,'04. Módulo SIMEC'!$C8,'03. Planilha Sintética'!J$8:J$43)</f>
        <v>4612.9326758723928</v>
      </c>
      <c r="K8" s="151">
        <f>J8/$D8</f>
        <v>9.1318655802083537E-2</v>
      </c>
      <c r="L8" s="149">
        <f>SUM(J8,H8)</f>
        <v>32775.718638925471</v>
      </c>
      <c r="M8" s="151">
        <f>L8/$D8</f>
        <v>0.64883551947523921</v>
      </c>
      <c r="N8" s="149">
        <f>SUMIF('03. Planilha Sintética'!$A$8:$A$43,'04. Módulo SIMEC'!$C8,'03. Planilha Sintética'!N$8:N$43)</f>
        <v>0</v>
      </c>
      <c r="O8" s="151">
        <f>N8/$D8</f>
        <v>0</v>
      </c>
      <c r="P8" s="149">
        <f>SUM(N8,L8)</f>
        <v>32775.718638925471</v>
      </c>
      <c r="Q8" s="151">
        <f>P8/$D8</f>
        <v>0.64883551947523921</v>
      </c>
      <c r="R8" s="149">
        <f>SUMIF('03. Planilha Sintética'!$A$8:$A$43,'04. Módulo SIMEC'!$C8,'03. Planilha Sintética'!R$8:R$43)</f>
        <v>0</v>
      </c>
      <c r="S8" s="151">
        <f>R8/$D8</f>
        <v>0</v>
      </c>
      <c r="T8" s="149">
        <f>SUM(R8,P8)</f>
        <v>32775.718638925471</v>
      </c>
      <c r="U8" s="151">
        <f>T8/$D8</f>
        <v>0.64883551947523921</v>
      </c>
      <c r="V8" s="149">
        <f>SUMIF('03. Planilha Sintética'!$A$8:$A$43,'04. Módulo SIMEC'!$C8,'03. Planilha Sintética'!V$8:V$43)</f>
        <v>0</v>
      </c>
      <c r="W8" s="151">
        <f>V8/$D8</f>
        <v>0</v>
      </c>
      <c r="X8" s="149">
        <f>SUM(V8,T8)</f>
        <v>32775.718638925471</v>
      </c>
      <c r="Y8" s="151">
        <f>X8/$D8</f>
        <v>0.64883551947523921</v>
      </c>
      <c r="Z8" s="149">
        <f>SUMIF('03. Planilha Sintética'!$A$8:$A$43,'04. Módulo SIMEC'!$C8,'03. Planilha Sintética'!Z$8:Z$43)</f>
        <v>0</v>
      </c>
      <c r="AA8" s="151">
        <f>Z8/$D8</f>
        <v>0</v>
      </c>
      <c r="AB8" s="149">
        <f>SUM(Z8,X8)</f>
        <v>32775.718638925471</v>
      </c>
      <c r="AC8" s="151">
        <f>AB8/$D8</f>
        <v>0.64883551947523921</v>
      </c>
      <c r="AD8" s="149">
        <f>SUMIF('03. Planilha Sintética'!$A$8:$A$43,'04. Módulo SIMEC'!$C8,'03. Planilha Sintética'!AD$8:AD$43)</f>
        <v>0</v>
      </c>
      <c r="AE8" s="151">
        <f>AD8/$D8</f>
        <v>0</v>
      </c>
      <c r="AF8" s="149">
        <f>SUM(AD8,AB8)</f>
        <v>32775.718638925471</v>
      </c>
      <c r="AG8" s="151">
        <f>AF8/$D8</f>
        <v>0.64883551947523921</v>
      </c>
    </row>
    <row r="9" spans="2:33" ht="16.5">
      <c r="B9" s="157">
        <v>2</v>
      </c>
      <c r="C9" s="158" t="s">
        <v>3853</v>
      </c>
      <c r="D9" s="159">
        <f>SUMIF('03. Planilha Sintética'!$A$8:$A$43,'04. Módulo SIMEC'!$C9,'03. Planilha Sintética'!D$8:D$43)</f>
        <v>68973.56</v>
      </c>
      <c r="E9" s="160">
        <f t="shared" si="0"/>
        <v>7.2003194492721606E-2</v>
      </c>
      <c r="F9" s="159">
        <f>SUMIF('03. Planilha Sintética'!$A$8:$A$43,'04. Módulo SIMEC'!$C9,'03. Planilha Sintética'!F$8:F$43)</f>
        <v>68973.56</v>
      </c>
      <c r="G9" s="161">
        <f t="shared" ref="G9:G20" si="1">F9/$D9</f>
        <v>1</v>
      </c>
      <c r="H9" s="159">
        <f t="shared" ref="H9:H20" si="2">SUM(F9)</f>
        <v>68973.56</v>
      </c>
      <c r="I9" s="161">
        <f t="shared" ref="I9:I20" si="3">H9/$D9</f>
        <v>1</v>
      </c>
      <c r="J9" s="159">
        <f>SUMIF('03. Planilha Sintética'!$A$8:$A$43,'04. Módulo SIMEC'!$C9,'03. Planilha Sintética'!J$8:J$43)</f>
        <v>0</v>
      </c>
      <c r="K9" s="161">
        <f t="shared" ref="K9:K20" si="4">J9/$D9</f>
        <v>0</v>
      </c>
      <c r="L9" s="159">
        <f t="shared" ref="L9:L20" si="5">SUM(J9,H9)</f>
        <v>68973.56</v>
      </c>
      <c r="M9" s="161">
        <f t="shared" ref="M9:M20" si="6">L9/$D9</f>
        <v>1</v>
      </c>
      <c r="N9" s="159">
        <f>SUMIF('03. Planilha Sintética'!$A$8:$A$43,'04. Módulo SIMEC'!$C9,'03. Planilha Sintética'!N$8:N$43)</f>
        <v>0</v>
      </c>
      <c r="O9" s="161">
        <f t="shared" ref="O9:O20" si="7">N9/$D9</f>
        <v>0</v>
      </c>
      <c r="P9" s="159">
        <f t="shared" ref="P9:P20" si="8">SUM(N9,L9)</f>
        <v>68973.56</v>
      </c>
      <c r="Q9" s="161">
        <f t="shared" ref="Q9:Q20" si="9">P9/$D9</f>
        <v>1</v>
      </c>
      <c r="R9" s="159">
        <f>SUMIF('03. Planilha Sintética'!$A$8:$A$43,'04. Módulo SIMEC'!$C9,'03. Planilha Sintética'!R$8:R$43)</f>
        <v>0</v>
      </c>
      <c r="S9" s="161">
        <f t="shared" ref="S9:S20" si="10">R9/$D9</f>
        <v>0</v>
      </c>
      <c r="T9" s="159">
        <f t="shared" ref="T9:T20" si="11">SUM(R9,P9)</f>
        <v>68973.56</v>
      </c>
      <c r="U9" s="161">
        <f t="shared" ref="U9:U20" si="12">T9/$D9</f>
        <v>1</v>
      </c>
      <c r="V9" s="159">
        <f>SUMIF('03. Planilha Sintética'!$A$8:$A$43,'04. Módulo SIMEC'!$C9,'03. Planilha Sintética'!V$8:V$43)</f>
        <v>0</v>
      </c>
      <c r="W9" s="161">
        <f t="shared" ref="W9:W20" si="13">V9/$D9</f>
        <v>0</v>
      </c>
      <c r="X9" s="159">
        <f t="shared" ref="X9:X20" si="14">SUM(V9,T9)</f>
        <v>68973.56</v>
      </c>
      <c r="Y9" s="161">
        <f t="shared" ref="Y9:Y20" si="15">X9/$D9</f>
        <v>1</v>
      </c>
      <c r="Z9" s="159">
        <f>SUMIF('03. Planilha Sintética'!$A$8:$A$43,'04. Módulo SIMEC'!$C9,'03. Planilha Sintética'!Z$8:Z$43)</f>
        <v>0</v>
      </c>
      <c r="AA9" s="161">
        <f t="shared" ref="AA9:AA20" si="16">Z9/$D9</f>
        <v>0</v>
      </c>
      <c r="AB9" s="159">
        <f t="shared" ref="AB9:AB20" si="17">SUM(Z9,X9)</f>
        <v>68973.56</v>
      </c>
      <c r="AC9" s="161">
        <f t="shared" ref="AC9:AC20" si="18">AB9/$D9</f>
        <v>1</v>
      </c>
      <c r="AD9" s="159">
        <f>SUMIF('03. Planilha Sintética'!$A$8:$A$43,'04. Módulo SIMEC'!$C9,'03. Planilha Sintética'!AD$8:AD$43)</f>
        <v>0</v>
      </c>
      <c r="AE9" s="161">
        <f t="shared" ref="AE9:AE20" si="19">AD9/$D9</f>
        <v>0</v>
      </c>
      <c r="AF9" s="159">
        <f t="shared" ref="AF9:AF20" si="20">SUM(AD9,AB9)</f>
        <v>68973.56</v>
      </c>
      <c r="AG9" s="161">
        <f t="shared" ref="AG9:AG20" si="21">AF9/$D9</f>
        <v>1</v>
      </c>
    </row>
    <row r="10" spans="2:33" ht="16.5">
      <c r="B10" s="157">
        <v>3</v>
      </c>
      <c r="C10" s="158" t="s">
        <v>3912</v>
      </c>
      <c r="D10" s="159">
        <f>SUMIF('03. Planilha Sintética'!$A$8:$A$43,'04. Módulo SIMEC'!$C10,'03. Planilha Sintética'!D$8:D$43)</f>
        <v>63896.93</v>
      </c>
      <c r="E10" s="160">
        <f t="shared" si="0"/>
        <v>6.6703575664034426E-2</v>
      </c>
      <c r="F10" s="159">
        <f>SUMIF('03. Planilha Sintética'!$A$8:$A$43,'04. Módulo SIMEC'!$C10,'03. Planilha Sintética'!F$8:F$43)</f>
        <v>51678.049999999996</v>
      </c>
      <c r="G10" s="161">
        <f t="shared" si="1"/>
        <v>0.8087720333355608</v>
      </c>
      <c r="H10" s="159">
        <f t="shared" si="2"/>
        <v>51678.049999999996</v>
      </c>
      <c r="I10" s="161">
        <f t="shared" si="3"/>
        <v>0.8087720333355608</v>
      </c>
      <c r="J10" s="159">
        <f>SUMIF('03. Planilha Sintética'!$A$8:$A$43,'04. Módulo SIMEC'!$C10,'03. Planilha Sintética'!J$8:J$43)</f>
        <v>0</v>
      </c>
      <c r="K10" s="161">
        <f t="shared" si="4"/>
        <v>0</v>
      </c>
      <c r="L10" s="159">
        <f t="shared" ref="L10" si="22">SUM(J10,H10)</f>
        <v>51678.049999999996</v>
      </c>
      <c r="M10" s="161">
        <f t="shared" ref="M10" si="23">L10/$D10</f>
        <v>0.8087720333355608</v>
      </c>
      <c r="N10" s="159">
        <f>SUMIF('03. Planilha Sintética'!$A$8:$A$43,'04. Módulo SIMEC'!$C10,'03. Planilha Sintética'!N$8:N$43)</f>
        <v>0</v>
      </c>
      <c r="O10" s="161">
        <f t="shared" ref="O10" si="24">N10/$D10</f>
        <v>0</v>
      </c>
      <c r="P10" s="159">
        <f t="shared" ref="P10" si="25">SUM(N10,L10)</f>
        <v>51678.049999999996</v>
      </c>
      <c r="Q10" s="161">
        <f t="shared" ref="Q10" si="26">P10/$D10</f>
        <v>0.8087720333355608</v>
      </c>
      <c r="R10" s="159">
        <f>SUMIF('03. Planilha Sintética'!$A$8:$A$43,'04. Módulo SIMEC'!$C10,'03. Planilha Sintética'!R$8:R$43)</f>
        <v>0</v>
      </c>
      <c r="S10" s="161">
        <f t="shared" ref="S10" si="27">R10/$D10</f>
        <v>0</v>
      </c>
      <c r="T10" s="159">
        <f t="shared" ref="T10" si="28">SUM(R10,P10)</f>
        <v>51678.049999999996</v>
      </c>
      <c r="U10" s="161">
        <f t="shared" ref="U10" si="29">T10/$D10</f>
        <v>0.8087720333355608</v>
      </c>
      <c r="V10" s="159">
        <f>SUMIF('03. Planilha Sintética'!$A$8:$A$43,'04. Módulo SIMEC'!$C10,'03. Planilha Sintética'!V$8:V$43)</f>
        <v>0</v>
      </c>
      <c r="W10" s="161">
        <f t="shared" ref="W10" si="30">V10/$D10</f>
        <v>0</v>
      </c>
      <c r="X10" s="159">
        <f t="shared" ref="X10" si="31">SUM(V10,T10)</f>
        <v>51678.049999999996</v>
      </c>
      <c r="Y10" s="161">
        <f t="shared" ref="Y10" si="32">X10/$D10</f>
        <v>0.8087720333355608</v>
      </c>
      <c r="Z10" s="159">
        <f>SUMIF('03. Planilha Sintética'!$A$8:$A$43,'04. Módulo SIMEC'!$C10,'03. Planilha Sintética'!Z$8:Z$43)</f>
        <v>0</v>
      </c>
      <c r="AA10" s="161">
        <f t="shared" ref="AA10" si="33">Z10/$D10</f>
        <v>0</v>
      </c>
      <c r="AB10" s="159">
        <f t="shared" ref="AB10" si="34">SUM(Z10,X10)</f>
        <v>51678.049999999996</v>
      </c>
      <c r="AC10" s="161">
        <f t="shared" ref="AC10" si="35">AB10/$D10</f>
        <v>0.8087720333355608</v>
      </c>
      <c r="AD10" s="159">
        <f>SUMIF('03. Planilha Sintética'!$A$8:$A$43,'04. Módulo SIMEC'!$C10,'03. Planilha Sintética'!AD$8:AD$43)</f>
        <v>0</v>
      </c>
      <c r="AE10" s="161">
        <f t="shared" ref="AE10" si="36">AD10/$D10</f>
        <v>0</v>
      </c>
      <c r="AF10" s="159">
        <f t="shared" ref="AF10" si="37">SUM(AD10,AB10)</f>
        <v>51678.049999999996</v>
      </c>
      <c r="AG10" s="161">
        <f t="shared" ref="AG10" si="38">AF10/$D10</f>
        <v>0.8087720333355608</v>
      </c>
    </row>
    <row r="11" spans="2:33" ht="16.5">
      <c r="B11" s="152">
        <v>4</v>
      </c>
      <c r="C11" s="153" t="s">
        <v>3854</v>
      </c>
      <c r="D11" s="154">
        <f>SUMIF('03. Planilha Sintética'!$A$8:$A$43,'04. Módulo SIMEC'!$C11,'03. Planilha Sintética'!D$8:D$43)</f>
        <v>59003.32</v>
      </c>
      <c r="E11" s="155">
        <f t="shared" si="0"/>
        <v>6.1595015911550609E-2</v>
      </c>
      <c r="F11" s="154">
        <f>SUMIF('03. Planilha Sintética'!$A$8:$A$43,'04. Módulo SIMEC'!$C11,'03. Planilha Sintética'!F$8:F$43)</f>
        <v>12640.781618848572</v>
      </c>
      <c r="G11" s="156">
        <f t="shared" si="1"/>
        <v>0.21423848045921098</v>
      </c>
      <c r="H11" s="154">
        <f t="shared" si="2"/>
        <v>12640.781618848572</v>
      </c>
      <c r="I11" s="156">
        <f t="shared" si="3"/>
        <v>0.21423848045921098</v>
      </c>
      <c r="J11" s="154">
        <f>SUMIF('03. Planilha Sintética'!$A$8:$A$43,'04. Módulo SIMEC'!$C11,'03. Planilha Sintética'!J$8:J$43)</f>
        <v>3870.7383811514273</v>
      </c>
      <c r="K11" s="156">
        <f t="shared" si="4"/>
        <v>6.5602043768917193E-2</v>
      </c>
      <c r="L11" s="154">
        <f t="shared" si="5"/>
        <v>16511.52</v>
      </c>
      <c r="M11" s="156">
        <f t="shared" si="6"/>
        <v>0.27984052422812816</v>
      </c>
      <c r="N11" s="154">
        <f>SUMIF('03. Planilha Sintética'!$A$8:$A$43,'04. Módulo SIMEC'!$C11,'03. Planilha Sintética'!N$8:N$43)</f>
        <v>0</v>
      </c>
      <c r="O11" s="156">
        <f t="shared" si="7"/>
        <v>0</v>
      </c>
      <c r="P11" s="154">
        <f t="shared" si="8"/>
        <v>16511.52</v>
      </c>
      <c r="Q11" s="156">
        <f t="shared" si="9"/>
        <v>0.27984052422812816</v>
      </c>
      <c r="R11" s="154">
        <f>SUMIF('03. Planilha Sintética'!$A$8:$A$43,'04. Módulo SIMEC'!$C11,'03. Planilha Sintética'!R$8:R$43)</f>
        <v>0</v>
      </c>
      <c r="S11" s="156">
        <f t="shared" si="10"/>
        <v>0</v>
      </c>
      <c r="T11" s="154">
        <f t="shared" si="11"/>
        <v>16511.52</v>
      </c>
      <c r="U11" s="156">
        <f t="shared" si="12"/>
        <v>0.27984052422812816</v>
      </c>
      <c r="V11" s="154">
        <f>SUMIF('03. Planilha Sintética'!$A$8:$A$43,'04. Módulo SIMEC'!$C11,'03. Planilha Sintética'!V$8:V$43)</f>
        <v>0</v>
      </c>
      <c r="W11" s="156">
        <f t="shared" si="13"/>
        <v>0</v>
      </c>
      <c r="X11" s="154">
        <f t="shared" si="14"/>
        <v>16511.52</v>
      </c>
      <c r="Y11" s="156">
        <f t="shared" si="15"/>
        <v>0.27984052422812816</v>
      </c>
      <c r="Z11" s="154">
        <f>SUMIF('03. Planilha Sintética'!$A$8:$A$43,'04. Módulo SIMEC'!$C11,'03. Planilha Sintética'!Z$8:Z$43)</f>
        <v>0</v>
      </c>
      <c r="AA11" s="156">
        <f t="shared" si="16"/>
        <v>0</v>
      </c>
      <c r="AB11" s="154">
        <f t="shared" si="17"/>
        <v>16511.52</v>
      </c>
      <c r="AC11" s="156">
        <f t="shared" si="18"/>
        <v>0.27984052422812816</v>
      </c>
      <c r="AD11" s="154">
        <f>SUMIF('03. Planilha Sintética'!$A$8:$A$43,'04. Módulo SIMEC'!$C11,'03. Planilha Sintética'!AD$8:AD$43)</f>
        <v>0</v>
      </c>
      <c r="AE11" s="156">
        <f t="shared" si="19"/>
        <v>0</v>
      </c>
      <c r="AF11" s="154">
        <f t="shared" si="20"/>
        <v>16511.52</v>
      </c>
      <c r="AG11" s="156">
        <f t="shared" si="21"/>
        <v>0.27984052422812816</v>
      </c>
    </row>
    <row r="12" spans="2:33" ht="16.5">
      <c r="B12" s="157">
        <v>5</v>
      </c>
      <c r="C12" s="158" t="s">
        <v>3857</v>
      </c>
      <c r="D12" s="159">
        <f>SUMIF('03. Planilha Sintética'!$A$8:$A$43,'04. Módulo SIMEC'!$C12,'03. Planilha Sintética'!D$8:D$43)</f>
        <v>32502.449999999997</v>
      </c>
      <c r="E12" s="160">
        <f t="shared" si="0"/>
        <v>3.39301063891723E-2</v>
      </c>
      <c r="F12" s="159">
        <f>SUMIF('03. Planilha Sintética'!$A$8:$A$43,'04. Módulo SIMEC'!$C12,'03. Planilha Sintética'!F$8:F$43)</f>
        <v>0</v>
      </c>
      <c r="G12" s="161">
        <f t="shared" si="1"/>
        <v>0</v>
      </c>
      <c r="H12" s="159">
        <f t="shared" si="2"/>
        <v>0</v>
      </c>
      <c r="I12" s="161">
        <f t="shared" si="3"/>
        <v>0</v>
      </c>
      <c r="J12" s="159">
        <f>SUMIF('03. Planilha Sintética'!$A$8:$A$43,'04. Módulo SIMEC'!$C12,'03. Planilha Sintética'!J$8:J$43)</f>
        <v>0</v>
      </c>
      <c r="K12" s="161">
        <f t="shared" si="4"/>
        <v>0</v>
      </c>
      <c r="L12" s="159">
        <f t="shared" si="5"/>
        <v>0</v>
      </c>
      <c r="M12" s="161">
        <f t="shared" si="6"/>
        <v>0</v>
      </c>
      <c r="N12" s="159">
        <f>SUMIF('03. Planilha Sintética'!$A$8:$A$43,'04. Módulo SIMEC'!$C12,'03. Planilha Sintética'!N$8:N$43)</f>
        <v>0</v>
      </c>
      <c r="O12" s="161">
        <f t="shared" si="7"/>
        <v>0</v>
      </c>
      <c r="P12" s="159">
        <f t="shared" si="8"/>
        <v>0</v>
      </c>
      <c r="Q12" s="161">
        <f t="shared" si="9"/>
        <v>0</v>
      </c>
      <c r="R12" s="159">
        <f>SUMIF('03. Planilha Sintética'!$A$8:$A$43,'04. Módulo SIMEC'!$C12,'03. Planilha Sintética'!R$8:R$43)</f>
        <v>0</v>
      </c>
      <c r="S12" s="161">
        <f t="shared" si="10"/>
        <v>0</v>
      </c>
      <c r="T12" s="159">
        <f t="shared" si="11"/>
        <v>0</v>
      </c>
      <c r="U12" s="161">
        <f t="shared" si="12"/>
        <v>0</v>
      </c>
      <c r="V12" s="159">
        <f>SUMIF('03. Planilha Sintética'!$A$8:$A$43,'04. Módulo SIMEC'!$C12,'03. Planilha Sintética'!V$8:V$43)</f>
        <v>0</v>
      </c>
      <c r="W12" s="161">
        <f t="shared" si="13"/>
        <v>0</v>
      </c>
      <c r="X12" s="159">
        <f t="shared" si="14"/>
        <v>0</v>
      </c>
      <c r="Y12" s="161">
        <f t="shared" si="15"/>
        <v>0</v>
      </c>
      <c r="Z12" s="159">
        <f>SUMIF('03. Planilha Sintética'!$A$8:$A$43,'04. Módulo SIMEC'!$C12,'03. Planilha Sintética'!Z$8:Z$43)</f>
        <v>0</v>
      </c>
      <c r="AA12" s="161">
        <f t="shared" si="16"/>
        <v>0</v>
      </c>
      <c r="AB12" s="159">
        <f t="shared" si="17"/>
        <v>0</v>
      </c>
      <c r="AC12" s="161">
        <f t="shared" si="18"/>
        <v>0</v>
      </c>
      <c r="AD12" s="159">
        <f>SUMIF('03. Planilha Sintética'!$A$8:$A$43,'04. Módulo SIMEC'!$C12,'03. Planilha Sintética'!AD$8:AD$43)</f>
        <v>0</v>
      </c>
      <c r="AE12" s="161">
        <f t="shared" si="19"/>
        <v>0</v>
      </c>
      <c r="AF12" s="159">
        <f t="shared" si="20"/>
        <v>0</v>
      </c>
      <c r="AG12" s="161">
        <f t="shared" si="21"/>
        <v>0</v>
      </c>
    </row>
    <row r="13" spans="2:33" ht="16.5">
      <c r="B13" s="152">
        <v>6</v>
      </c>
      <c r="C13" s="153" t="s">
        <v>3859</v>
      </c>
      <c r="D13" s="154">
        <f>SUMIF('03. Planilha Sintética'!$A$8:$A$43,'04. Módulo SIMEC'!$C13,'03. Planilha Sintética'!D$8:D$43)</f>
        <v>34250.78</v>
      </c>
      <c r="E13" s="155">
        <f t="shared" si="0"/>
        <v>3.5755231046032988E-2</v>
      </c>
      <c r="F13" s="154">
        <f>SUMIF('03. Planilha Sintética'!$A$8:$A$43,'04. Módulo SIMEC'!$C13,'03. Planilha Sintética'!F$8:F$43)</f>
        <v>5633.9996294542689</v>
      </c>
      <c r="G13" s="156">
        <f t="shared" si="1"/>
        <v>0.16449259343741279</v>
      </c>
      <c r="H13" s="154">
        <f t="shared" si="2"/>
        <v>5633.9996294542689</v>
      </c>
      <c r="I13" s="156">
        <f t="shared" si="3"/>
        <v>0.16449259343741279</v>
      </c>
      <c r="J13" s="154">
        <f>SUMIF('03. Planilha Sintética'!$A$8:$A$43,'04. Módulo SIMEC'!$C13,'03. Planilha Sintética'!J$8:J$43)</f>
        <v>24262.322758870654</v>
      </c>
      <c r="K13" s="156">
        <f t="shared" si="4"/>
        <v>0.70837285337357736</v>
      </c>
      <c r="L13" s="154">
        <f t="shared" si="5"/>
        <v>29896.322388324923</v>
      </c>
      <c r="M13" s="156">
        <f t="shared" si="6"/>
        <v>0.8728654468109901</v>
      </c>
      <c r="N13" s="154">
        <f>SUMIF('03. Planilha Sintética'!$A$8:$A$43,'04. Módulo SIMEC'!$C13,'03. Planilha Sintética'!N$8:N$43)</f>
        <v>0</v>
      </c>
      <c r="O13" s="156">
        <f t="shared" si="7"/>
        <v>0</v>
      </c>
      <c r="P13" s="154">
        <f t="shared" si="8"/>
        <v>29896.322388324923</v>
      </c>
      <c r="Q13" s="156">
        <f t="shared" si="9"/>
        <v>0.8728654468109901</v>
      </c>
      <c r="R13" s="154">
        <f>SUMIF('03. Planilha Sintética'!$A$8:$A$43,'04. Módulo SIMEC'!$C13,'03. Planilha Sintética'!R$8:R$43)</f>
        <v>0</v>
      </c>
      <c r="S13" s="156">
        <f t="shared" si="10"/>
        <v>0</v>
      </c>
      <c r="T13" s="154">
        <f t="shared" si="11"/>
        <v>29896.322388324923</v>
      </c>
      <c r="U13" s="156">
        <f t="shared" si="12"/>
        <v>0.8728654468109901</v>
      </c>
      <c r="V13" s="154">
        <f>SUMIF('03. Planilha Sintética'!$A$8:$A$43,'04. Módulo SIMEC'!$C13,'03. Planilha Sintética'!V$8:V$43)</f>
        <v>0</v>
      </c>
      <c r="W13" s="156">
        <f t="shared" si="13"/>
        <v>0</v>
      </c>
      <c r="X13" s="154">
        <f t="shared" si="14"/>
        <v>29896.322388324923</v>
      </c>
      <c r="Y13" s="156">
        <f t="shared" si="15"/>
        <v>0.8728654468109901</v>
      </c>
      <c r="Z13" s="154">
        <f>SUMIF('03. Planilha Sintética'!$A$8:$A$43,'04. Módulo SIMEC'!$C13,'03. Planilha Sintética'!Z$8:Z$43)</f>
        <v>0</v>
      </c>
      <c r="AA13" s="156">
        <f t="shared" si="16"/>
        <v>0</v>
      </c>
      <c r="AB13" s="154">
        <f t="shared" si="17"/>
        <v>29896.322388324923</v>
      </c>
      <c r="AC13" s="156">
        <f t="shared" si="18"/>
        <v>0.8728654468109901</v>
      </c>
      <c r="AD13" s="154">
        <f>SUMIF('03. Planilha Sintética'!$A$8:$A$43,'04. Módulo SIMEC'!$C13,'03. Planilha Sintética'!AD$8:AD$43)</f>
        <v>0</v>
      </c>
      <c r="AE13" s="156">
        <f t="shared" si="19"/>
        <v>0</v>
      </c>
      <c r="AF13" s="154">
        <f t="shared" si="20"/>
        <v>29896.322388324923</v>
      </c>
      <c r="AG13" s="156">
        <f t="shared" si="21"/>
        <v>0.8728654468109901</v>
      </c>
    </row>
    <row r="14" spans="2:33" ht="16.5">
      <c r="B14" s="157">
        <v>7</v>
      </c>
      <c r="C14" s="158" t="s">
        <v>3860</v>
      </c>
      <c r="D14" s="159">
        <f>SUMIF('03. Planilha Sintética'!$A$8:$A$43,'04. Módulo SIMEC'!$C14,'03. Planilha Sintética'!D$8:D$43)</f>
        <v>58901.439999999995</v>
      </c>
      <c r="E14" s="160">
        <f t="shared" si="0"/>
        <v>6.1488660875578582E-2</v>
      </c>
      <c r="F14" s="159" t="e">
        <f>SUMIF('03. Planilha Sintética'!$A$8:$A$43,'04. Módulo SIMEC'!$C14,'03. Planilha Sintética'!F$8:F$43)</f>
        <v>#DIV/0!</v>
      </c>
      <c r="G14" s="161" t="e">
        <f t="shared" si="1"/>
        <v>#DIV/0!</v>
      </c>
      <c r="H14" s="159" t="e">
        <f t="shared" si="2"/>
        <v>#DIV/0!</v>
      </c>
      <c r="I14" s="161" t="e">
        <f t="shared" si="3"/>
        <v>#DIV/0!</v>
      </c>
      <c r="J14" s="159" t="e">
        <f>SUMIF('03. Planilha Sintética'!$A$8:$A$43,'04. Módulo SIMEC'!$C14,'03. Planilha Sintética'!J$8:J$43)</f>
        <v>#DIV/0!</v>
      </c>
      <c r="K14" s="161" t="e">
        <f t="shared" si="4"/>
        <v>#DIV/0!</v>
      </c>
      <c r="L14" s="159" t="e">
        <f t="shared" si="5"/>
        <v>#DIV/0!</v>
      </c>
      <c r="M14" s="161" t="e">
        <f t="shared" si="6"/>
        <v>#DIV/0!</v>
      </c>
      <c r="N14" s="159" t="e">
        <f>SUMIF('03. Planilha Sintética'!$A$8:$A$43,'04. Módulo SIMEC'!$C14,'03. Planilha Sintética'!N$8:N$43)</f>
        <v>#DIV/0!</v>
      </c>
      <c r="O14" s="161" t="e">
        <f t="shared" si="7"/>
        <v>#DIV/0!</v>
      </c>
      <c r="P14" s="159" t="e">
        <f t="shared" si="8"/>
        <v>#DIV/0!</v>
      </c>
      <c r="Q14" s="161" t="e">
        <f t="shared" si="9"/>
        <v>#DIV/0!</v>
      </c>
      <c r="R14" s="159" t="e">
        <f>SUMIF('03. Planilha Sintética'!$A$8:$A$43,'04. Módulo SIMEC'!$C14,'03. Planilha Sintética'!R$8:R$43)</f>
        <v>#DIV/0!</v>
      </c>
      <c r="S14" s="161" t="e">
        <f t="shared" si="10"/>
        <v>#DIV/0!</v>
      </c>
      <c r="T14" s="159" t="e">
        <f t="shared" si="11"/>
        <v>#DIV/0!</v>
      </c>
      <c r="U14" s="161" t="e">
        <f t="shared" si="12"/>
        <v>#DIV/0!</v>
      </c>
      <c r="V14" s="159" t="e">
        <f>SUMIF('03. Planilha Sintética'!$A$8:$A$43,'04. Módulo SIMEC'!$C14,'03. Planilha Sintética'!V$8:V$43)</f>
        <v>#DIV/0!</v>
      </c>
      <c r="W14" s="161" t="e">
        <f t="shared" si="13"/>
        <v>#DIV/0!</v>
      </c>
      <c r="X14" s="159" t="e">
        <f t="shared" si="14"/>
        <v>#DIV/0!</v>
      </c>
      <c r="Y14" s="161" t="e">
        <f t="shared" si="15"/>
        <v>#DIV/0!</v>
      </c>
      <c r="Z14" s="159" t="e">
        <f>SUMIF('03. Planilha Sintética'!$A$8:$A$43,'04. Módulo SIMEC'!$C14,'03. Planilha Sintética'!Z$8:Z$43)</f>
        <v>#DIV/0!</v>
      </c>
      <c r="AA14" s="161" t="e">
        <f t="shared" si="16"/>
        <v>#DIV/0!</v>
      </c>
      <c r="AB14" s="159" t="e">
        <f t="shared" si="17"/>
        <v>#DIV/0!</v>
      </c>
      <c r="AC14" s="161" t="e">
        <f t="shared" si="18"/>
        <v>#DIV/0!</v>
      </c>
      <c r="AD14" s="159" t="e">
        <f>SUMIF('03. Planilha Sintética'!$A$8:$A$43,'04. Módulo SIMEC'!$C14,'03. Planilha Sintética'!AD$8:AD$43)</f>
        <v>#DIV/0!</v>
      </c>
      <c r="AE14" s="161" t="e">
        <f t="shared" si="19"/>
        <v>#DIV/0!</v>
      </c>
      <c r="AF14" s="159" t="e">
        <f t="shared" si="20"/>
        <v>#DIV/0!</v>
      </c>
      <c r="AG14" s="161" t="e">
        <f t="shared" si="21"/>
        <v>#DIV/0!</v>
      </c>
    </row>
    <row r="15" spans="2:33" ht="16.5">
      <c r="B15" s="157">
        <v>8</v>
      </c>
      <c r="C15" s="158" t="s">
        <v>3858</v>
      </c>
      <c r="D15" s="159">
        <f>SUMIF('03. Planilha Sintética'!$A$8:$A$43,'04. Módulo SIMEC'!$C15,'03. Planilha Sintética'!D$8:D$43)</f>
        <v>88094.93</v>
      </c>
      <c r="E15" s="160">
        <f t="shared" si="0"/>
        <v>9.1964462594256335E-2</v>
      </c>
      <c r="F15" s="159">
        <f>SUMIF('03. Planilha Sintética'!$A$8:$A$43,'04. Módulo SIMEC'!$C15,'03. Planilha Sintética'!F$8:F$43)</f>
        <v>1276.4836067668164</v>
      </c>
      <c r="G15" s="161">
        <f t="shared" si="1"/>
        <v>1.4489864590014619E-2</v>
      </c>
      <c r="H15" s="159">
        <f t="shared" si="2"/>
        <v>1276.4836067668164</v>
      </c>
      <c r="I15" s="161">
        <f t="shared" si="3"/>
        <v>1.4489864590014619E-2</v>
      </c>
      <c r="J15" s="159">
        <f>SUMIF('03. Planilha Sintética'!$A$8:$A$43,'04. Módulo SIMEC'!$C15,'03. Planilha Sintética'!J$8:J$43)</f>
        <v>30283.306917361282</v>
      </c>
      <c r="K15" s="161">
        <f t="shared" si="4"/>
        <v>0.34375765912250894</v>
      </c>
      <c r="L15" s="159">
        <f t="shared" si="5"/>
        <v>31559.790524128097</v>
      </c>
      <c r="M15" s="161">
        <f t="shared" si="6"/>
        <v>0.3582475237125235</v>
      </c>
      <c r="N15" s="159">
        <f>SUMIF('03. Planilha Sintética'!$A$8:$A$43,'04. Módulo SIMEC'!$C15,'03. Planilha Sintética'!N$8:N$43)</f>
        <v>0</v>
      </c>
      <c r="O15" s="161">
        <f t="shared" si="7"/>
        <v>0</v>
      </c>
      <c r="P15" s="159">
        <f t="shared" si="8"/>
        <v>31559.790524128097</v>
      </c>
      <c r="Q15" s="161">
        <f t="shared" si="9"/>
        <v>0.3582475237125235</v>
      </c>
      <c r="R15" s="159">
        <f>SUMIF('03. Planilha Sintética'!$A$8:$A$43,'04. Módulo SIMEC'!$C15,'03. Planilha Sintética'!R$8:R$43)</f>
        <v>0</v>
      </c>
      <c r="S15" s="161">
        <f t="shared" si="10"/>
        <v>0</v>
      </c>
      <c r="T15" s="159">
        <f t="shared" si="11"/>
        <v>31559.790524128097</v>
      </c>
      <c r="U15" s="161">
        <f t="shared" si="12"/>
        <v>0.3582475237125235</v>
      </c>
      <c r="V15" s="159">
        <f>SUMIF('03. Planilha Sintética'!$A$8:$A$43,'04. Módulo SIMEC'!$C15,'03. Planilha Sintética'!V$8:V$43)</f>
        <v>0</v>
      </c>
      <c r="W15" s="161">
        <f t="shared" si="13"/>
        <v>0</v>
      </c>
      <c r="X15" s="159">
        <f t="shared" si="14"/>
        <v>31559.790524128097</v>
      </c>
      <c r="Y15" s="161">
        <f t="shared" si="15"/>
        <v>0.3582475237125235</v>
      </c>
      <c r="Z15" s="159">
        <f>SUMIF('03. Planilha Sintética'!$A$8:$A$43,'04. Módulo SIMEC'!$C15,'03. Planilha Sintética'!Z$8:Z$43)</f>
        <v>0</v>
      </c>
      <c r="AA15" s="161">
        <f t="shared" si="16"/>
        <v>0</v>
      </c>
      <c r="AB15" s="159">
        <f t="shared" si="17"/>
        <v>31559.790524128097</v>
      </c>
      <c r="AC15" s="161">
        <f t="shared" si="18"/>
        <v>0.3582475237125235</v>
      </c>
      <c r="AD15" s="159">
        <f>SUMIF('03. Planilha Sintética'!$A$8:$A$43,'04. Módulo SIMEC'!$C15,'03. Planilha Sintética'!AD$8:AD$43)</f>
        <v>0</v>
      </c>
      <c r="AE15" s="161">
        <f t="shared" si="19"/>
        <v>0</v>
      </c>
      <c r="AF15" s="159">
        <f t="shared" si="20"/>
        <v>31559.790524128097</v>
      </c>
      <c r="AG15" s="161">
        <f t="shared" si="21"/>
        <v>0.3582475237125235</v>
      </c>
    </row>
    <row r="16" spans="2:33" ht="16.5">
      <c r="B16" s="152">
        <v>9</v>
      </c>
      <c r="C16" s="153" t="s">
        <v>3855</v>
      </c>
      <c r="D16" s="154">
        <f>SUMIF('03. Planilha Sintética'!$A$8:$A$43,'04. Módulo SIMEC'!$C16,'03. Planilha Sintética'!D$8:D$43)</f>
        <v>125232.36000000002</v>
      </c>
      <c r="E16" s="155">
        <f t="shared" si="0"/>
        <v>0.13073313852239221</v>
      </c>
      <c r="F16" s="154">
        <f>SUMIF('03. Planilha Sintética'!$A$8:$A$43,'04. Módulo SIMEC'!$C16,'03. Planilha Sintética'!F$8:F$43)</f>
        <v>284.60207584678369</v>
      </c>
      <c r="G16" s="156">
        <f t="shared" si="1"/>
        <v>2.2725921307143269E-3</v>
      </c>
      <c r="H16" s="154">
        <f t="shared" si="2"/>
        <v>284.60207584678369</v>
      </c>
      <c r="I16" s="156">
        <f t="shared" si="3"/>
        <v>2.2725921307143269E-3</v>
      </c>
      <c r="J16" s="154">
        <f>SUMIF('03. Planilha Sintética'!$A$8:$A$43,'04. Módulo SIMEC'!$C16,'03. Planilha Sintética'!J$8:J$43)</f>
        <v>41616.512681799868</v>
      </c>
      <c r="K16" s="156">
        <f t="shared" si="4"/>
        <v>0.33231436892030036</v>
      </c>
      <c r="L16" s="154">
        <f t="shared" si="5"/>
        <v>41901.114757646654</v>
      </c>
      <c r="M16" s="156">
        <f t="shared" si="6"/>
        <v>0.33458696105101465</v>
      </c>
      <c r="N16" s="154">
        <f>SUMIF('03. Planilha Sintética'!$A$8:$A$43,'04. Módulo SIMEC'!$C16,'03. Planilha Sintética'!N$8:N$43)</f>
        <v>0</v>
      </c>
      <c r="O16" s="156">
        <f t="shared" si="7"/>
        <v>0</v>
      </c>
      <c r="P16" s="154">
        <f t="shared" si="8"/>
        <v>41901.114757646654</v>
      </c>
      <c r="Q16" s="156">
        <f t="shared" si="9"/>
        <v>0.33458696105101465</v>
      </c>
      <c r="R16" s="154">
        <f>SUMIF('03. Planilha Sintética'!$A$8:$A$43,'04. Módulo SIMEC'!$C16,'03. Planilha Sintética'!R$8:R$43)</f>
        <v>0</v>
      </c>
      <c r="S16" s="156">
        <f t="shared" si="10"/>
        <v>0</v>
      </c>
      <c r="T16" s="154">
        <f t="shared" si="11"/>
        <v>41901.114757646654</v>
      </c>
      <c r="U16" s="156">
        <f t="shared" si="12"/>
        <v>0.33458696105101465</v>
      </c>
      <c r="V16" s="154">
        <f>SUMIF('03. Planilha Sintética'!$A$8:$A$43,'04. Módulo SIMEC'!$C16,'03. Planilha Sintética'!V$8:V$43)</f>
        <v>0</v>
      </c>
      <c r="W16" s="156">
        <f t="shared" si="13"/>
        <v>0</v>
      </c>
      <c r="X16" s="154">
        <f t="shared" si="14"/>
        <v>41901.114757646654</v>
      </c>
      <c r="Y16" s="156">
        <f t="shared" si="15"/>
        <v>0.33458696105101465</v>
      </c>
      <c r="Z16" s="154">
        <f>SUMIF('03. Planilha Sintética'!$A$8:$A$43,'04. Módulo SIMEC'!$C16,'03. Planilha Sintética'!Z$8:Z$43)</f>
        <v>0</v>
      </c>
      <c r="AA16" s="156">
        <f t="shared" si="16"/>
        <v>0</v>
      </c>
      <c r="AB16" s="154">
        <f t="shared" si="17"/>
        <v>41901.114757646654</v>
      </c>
      <c r="AC16" s="156">
        <f t="shared" si="18"/>
        <v>0.33458696105101465</v>
      </c>
      <c r="AD16" s="154">
        <f>SUMIF('03. Planilha Sintética'!$A$8:$A$43,'04. Módulo SIMEC'!$C16,'03. Planilha Sintética'!AD$8:AD$43)</f>
        <v>0</v>
      </c>
      <c r="AE16" s="156">
        <f t="shared" si="19"/>
        <v>0</v>
      </c>
      <c r="AF16" s="154">
        <f t="shared" si="20"/>
        <v>41901.114757646654</v>
      </c>
      <c r="AG16" s="156">
        <f t="shared" si="21"/>
        <v>0.33458696105101465</v>
      </c>
    </row>
    <row r="17" spans="2:33" ht="16.5">
      <c r="B17" s="157">
        <v>10</v>
      </c>
      <c r="C17" s="158" t="s">
        <v>3908</v>
      </c>
      <c r="D17" s="159">
        <f>SUMIF('03. Planilha Sintética'!$A$8:$A$43,'04. Módulo SIMEC'!$C17,'03. Planilha Sintética'!D$8:D$43)</f>
        <v>204991.25999999998</v>
      </c>
      <c r="E17" s="160">
        <f t="shared" si="0"/>
        <v>0.21399541451953563</v>
      </c>
      <c r="F17" s="159" t="e">
        <f>SUMIF('03. Planilha Sintética'!$A$8:$A$43,'04. Módulo SIMEC'!$C17,'03. Planilha Sintética'!F$8:F$43)</f>
        <v>#DIV/0!</v>
      </c>
      <c r="G17" s="161" t="e">
        <f t="shared" si="1"/>
        <v>#DIV/0!</v>
      </c>
      <c r="H17" s="159" t="e">
        <f t="shared" si="2"/>
        <v>#DIV/0!</v>
      </c>
      <c r="I17" s="161" t="e">
        <f t="shared" si="3"/>
        <v>#DIV/0!</v>
      </c>
      <c r="J17" s="159" t="e">
        <f>SUMIF('03. Planilha Sintética'!$A$8:$A$43,'04. Módulo SIMEC'!$C17,'03. Planilha Sintética'!J$8:J$43)</f>
        <v>#DIV/0!</v>
      </c>
      <c r="K17" s="161" t="e">
        <f t="shared" si="4"/>
        <v>#DIV/0!</v>
      </c>
      <c r="L17" s="159" t="e">
        <f t="shared" si="5"/>
        <v>#DIV/0!</v>
      </c>
      <c r="M17" s="161" t="e">
        <f t="shared" si="6"/>
        <v>#DIV/0!</v>
      </c>
      <c r="N17" s="159" t="e">
        <f>SUMIF('03. Planilha Sintética'!$A$8:$A$43,'04. Módulo SIMEC'!$C17,'03. Planilha Sintética'!N$8:N$43)</f>
        <v>#DIV/0!</v>
      </c>
      <c r="O17" s="161" t="e">
        <f t="shared" si="7"/>
        <v>#DIV/0!</v>
      </c>
      <c r="P17" s="159" t="e">
        <f t="shared" si="8"/>
        <v>#DIV/0!</v>
      </c>
      <c r="Q17" s="161" t="e">
        <f t="shared" si="9"/>
        <v>#DIV/0!</v>
      </c>
      <c r="R17" s="159" t="e">
        <f>SUMIF('03. Planilha Sintética'!$A$8:$A$43,'04. Módulo SIMEC'!$C17,'03. Planilha Sintética'!R$8:R$43)</f>
        <v>#DIV/0!</v>
      </c>
      <c r="S17" s="161" t="e">
        <f t="shared" si="10"/>
        <v>#DIV/0!</v>
      </c>
      <c r="T17" s="159" t="e">
        <f t="shared" si="11"/>
        <v>#DIV/0!</v>
      </c>
      <c r="U17" s="161" t="e">
        <f t="shared" si="12"/>
        <v>#DIV/0!</v>
      </c>
      <c r="V17" s="159" t="e">
        <f>SUMIF('03. Planilha Sintética'!$A$8:$A$43,'04. Módulo SIMEC'!$C17,'03. Planilha Sintética'!V$8:V$43)</f>
        <v>#DIV/0!</v>
      </c>
      <c r="W17" s="161" t="e">
        <f t="shared" si="13"/>
        <v>#DIV/0!</v>
      </c>
      <c r="X17" s="159" t="e">
        <f t="shared" si="14"/>
        <v>#DIV/0!</v>
      </c>
      <c r="Y17" s="161" t="e">
        <f t="shared" si="15"/>
        <v>#DIV/0!</v>
      </c>
      <c r="Z17" s="159" t="e">
        <f>SUMIF('03. Planilha Sintética'!$A$8:$A$43,'04. Módulo SIMEC'!$C17,'03. Planilha Sintética'!Z$8:Z$43)</f>
        <v>#DIV/0!</v>
      </c>
      <c r="AA17" s="161" t="e">
        <f t="shared" si="16"/>
        <v>#DIV/0!</v>
      </c>
      <c r="AB17" s="159" t="e">
        <f t="shared" si="17"/>
        <v>#DIV/0!</v>
      </c>
      <c r="AC17" s="161" t="e">
        <f t="shared" si="18"/>
        <v>#DIV/0!</v>
      </c>
      <c r="AD17" s="159" t="e">
        <f>SUMIF('03. Planilha Sintética'!$A$8:$A$43,'04. Módulo SIMEC'!$C17,'03. Planilha Sintética'!AD$8:AD$43)</f>
        <v>#DIV/0!</v>
      </c>
      <c r="AE17" s="161" t="e">
        <f t="shared" si="19"/>
        <v>#DIV/0!</v>
      </c>
      <c r="AF17" s="159" t="e">
        <f t="shared" si="20"/>
        <v>#DIV/0!</v>
      </c>
      <c r="AG17" s="161" t="e">
        <f t="shared" si="21"/>
        <v>#DIV/0!</v>
      </c>
    </row>
    <row r="18" spans="2:33" ht="16.5">
      <c r="B18" s="152">
        <v>11</v>
      </c>
      <c r="C18" s="153" t="s">
        <v>3851</v>
      </c>
      <c r="D18" s="154">
        <f>SUMIF('03. Planilha Sintética'!$A$8:$A$43,'04. Módulo SIMEC'!$C18,'03. Planilha Sintética'!D$8:D$43)</f>
        <v>137167.35999999999</v>
      </c>
      <c r="E18" s="155">
        <f t="shared" si="0"/>
        <v>0.14319237835676688</v>
      </c>
      <c r="F18" s="154">
        <f>SUMIF('03. Planilha Sintética'!$A$8:$A$43,'04. Módulo SIMEC'!$C18,'03. Planilha Sintética'!F$8:F$43)</f>
        <v>29528.002000000004</v>
      </c>
      <c r="G18" s="156">
        <f t="shared" si="1"/>
        <v>0.21526988636363642</v>
      </c>
      <c r="H18" s="154">
        <f t="shared" si="2"/>
        <v>29528.002000000004</v>
      </c>
      <c r="I18" s="156">
        <f t="shared" si="3"/>
        <v>0.21526988636363642</v>
      </c>
      <c r="J18" s="154">
        <f>SUMIF('03. Planilha Sintética'!$A$8:$A$43,'04. Módulo SIMEC'!$C18,'03. Planilha Sintética'!J$8:J$43)</f>
        <v>20177.240720000002</v>
      </c>
      <c r="K18" s="156">
        <f t="shared" si="4"/>
        <v>0.14709943181818186</v>
      </c>
      <c r="L18" s="154">
        <f t="shared" si="5"/>
        <v>49705.242720000009</v>
      </c>
      <c r="M18" s="156">
        <f t="shared" si="6"/>
        <v>0.36236931818181828</v>
      </c>
      <c r="N18" s="154">
        <f>SUMIF('03. Planilha Sintética'!$A$8:$A$43,'04. Módulo SIMEC'!$C18,'03. Planilha Sintética'!N$8:N$43)</f>
        <v>0</v>
      </c>
      <c r="O18" s="156">
        <f t="shared" si="7"/>
        <v>0</v>
      </c>
      <c r="P18" s="154">
        <f t="shared" si="8"/>
        <v>49705.242720000009</v>
      </c>
      <c r="Q18" s="156">
        <f t="shared" si="9"/>
        <v>0.36236931818181828</v>
      </c>
      <c r="R18" s="154">
        <f>SUMIF('03. Planilha Sintética'!$A$8:$A$43,'04. Módulo SIMEC'!$C18,'03. Planilha Sintética'!R$8:R$43)</f>
        <v>0</v>
      </c>
      <c r="S18" s="156">
        <f t="shared" si="10"/>
        <v>0</v>
      </c>
      <c r="T18" s="154">
        <f t="shared" si="11"/>
        <v>49705.242720000009</v>
      </c>
      <c r="U18" s="156">
        <f t="shared" si="12"/>
        <v>0.36236931818181828</v>
      </c>
      <c r="V18" s="154">
        <f>SUMIF('03. Planilha Sintética'!$A$8:$A$43,'04. Módulo SIMEC'!$C18,'03. Planilha Sintética'!V$8:V$43)</f>
        <v>0</v>
      </c>
      <c r="W18" s="156">
        <f t="shared" si="13"/>
        <v>0</v>
      </c>
      <c r="X18" s="154">
        <f t="shared" si="14"/>
        <v>49705.242720000009</v>
      </c>
      <c r="Y18" s="156">
        <f t="shared" si="15"/>
        <v>0.36236931818181828</v>
      </c>
      <c r="Z18" s="154">
        <f>SUMIF('03. Planilha Sintética'!$A$8:$A$43,'04. Módulo SIMEC'!$C18,'03. Planilha Sintética'!Z$8:Z$43)</f>
        <v>0</v>
      </c>
      <c r="AA18" s="156">
        <f t="shared" si="16"/>
        <v>0</v>
      </c>
      <c r="AB18" s="154">
        <f t="shared" si="17"/>
        <v>49705.242720000009</v>
      </c>
      <c r="AC18" s="156">
        <f t="shared" si="18"/>
        <v>0.36236931818181828</v>
      </c>
      <c r="AD18" s="154">
        <f>SUMIF('03. Planilha Sintética'!$A$8:$A$43,'04. Módulo SIMEC'!$C18,'03. Planilha Sintética'!AD$8:AD$43)</f>
        <v>0</v>
      </c>
      <c r="AE18" s="156">
        <f t="shared" si="19"/>
        <v>0</v>
      </c>
      <c r="AF18" s="154">
        <f t="shared" si="20"/>
        <v>49705.242720000009</v>
      </c>
      <c r="AG18" s="156">
        <f t="shared" si="21"/>
        <v>0.36236931818181828</v>
      </c>
    </row>
    <row r="19" spans="2:33" ht="16.5">
      <c r="B19" s="157">
        <v>12</v>
      </c>
      <c r="C19" s="158" t="s">
        <v>3856</v>
      </c>
      <c r="D19" s="159">
        <f>SUMIF('03. Planilha Sintética'!$A$8:$A$43,'04. Módulo SIMEC'!$C19,'03. Planilha Sintética'!D$8:D$43)</f>
        <v>15427.25</v>
      </c>
      <c r="E19" s="160">
        <f t="shared" si="0"/>
        <v>1.6104885440708577E-2</v>
      </c>
      <c r="F19" s="159">
        <f>SUMIF('03. Planilha Sintética'!$A$8:$A$43,'04. Módulo SIMEC'!$C19,'03. Planilha Sintética'!F$8:F$43)</f>
        <v>2513.4725822458108</v>
      </c>
      <c r="G19" s="161">
        <f t="shared" si="1"/>
        <v>0.1629242141176043</v>
      </c>
      <c r="H19" s="159">
        <f t="shared" si="2"/>
        <v>2513.4725822458108</v>
      </c>
      <c r="I19" s="161">
        <f t="shared" si="3"/>
        <v>0.1629242141176043</v>
      </c>
      <c r="J19" s="159">
        <f>SUMIF('03. Planilha Sintética'!$A$8:$A$43,'04. Módulo SIMEC'!$C19,'03. Planilha Sintética'!J$8:J$43)</f>
        <v>0</v>
      </c>
      <c r="K19" s="161">
        <f t="shared" si="4"/>
        <v>0</v>
      </c>
      <c r="L19" s="159">
        <f t="shared" si="5"/>
        <v>2513.4725822458108</v>
      </c>
      <c r="M19" s="161">
        <f t="shared" si="6"/>
        <v>0.1629242141176043</v>
      </c>
      <c r="N19" s="159">
        <f>SUMIF('03. Planilha Sintética'!$A$8:$A$43,'04. Módulo SIMEC'!$C19,'03. Planilha Sintética'!N$8:N$43)</f>
        <v>0</v>
      </c>
      <c r="O19" s="161">
        <f t="shared" si="7"/>
        <v>0</v>
      </c>
      <c r="P19" s="159">
        <f t="shared" si="8"/>
        <v>2513.4725822458108</v>
      </c>
      <c r="Q19" s="161">
        <f t="shared" si="9"/>
        <v>0.1629242141176043</v>
      </c>
      <c r="R19" s="159">
        <f>SUMIF('03. Planilha Sintética'!$A$8:$A$43,'04. Módulo SIMEC'!$C19,'03. Planilha Sintética'!R$8:R$43)</f>
        <v>0</v>
      </c>
      <c r="S19" s="161">
        <f t="shared" si="10"/>
        <v>0</v>
      </c>
      <c r="T19" s="159">
        <f t="shared" si="11"/>
        <v>2513.4725822458108</v>
      </c>
      <c r="U19" s="161">
        <f t="shared" si="12"/>
        <v>0.1629242141176043</v>
      </c>
      <c r="V19" s="159">
        <f>SUMIF('03. Planilha Sintética'!$A$8:$A$43,'04. Módulo SIMEC'!$C19,'03. Planilha Sintética'!V$8:V$43)</f>
        <v>0</v>
      </c>
      <c r="W19" s="161">
        <f t="shared" si="13"/>
        <v>0</v>
      </c>
      <c r="X19" s="159">
        <f t="shared" si="14"/>
        <v>2513.4725822458108</v>
      </c>
      <c r="Y19" s="161">
        <f t="shared" si="15"/>
        <v>0.1629242141176043</v>
      </c>
      <c r="Z19" s="159">
        <f>SUMIF('03. Planilha Sintética'!$A$8:$A$43,'04. Módulo SIMEC'!$C19,'03. Planilha Sintética'!Z$8:Z$43)</f>
        <v>0</v>
      </c>
      <c r="AA19" s="161">
        <f t="shared" si="16"/>
        <v>0</v>
      </c>
      <c r="AB19" s="159">
        <f t="shared" si="17"/>
        <v>2513.4725822458108</v>
      </c>
      <c r="AC19" s="161">
        <f t="shared" si="18"/>
        <v>0.1629242141176043</v>
      </c>
      <c r="AD19" s="159">
        <f>SUMIF('03. Planilha Sintética'!$A$8:$A$43,'04. Módulo SIMEC'!$C19,'03. Planilha Sintética'!AD$8:AD$43)</f>
        <v>0</v>
      </c>
      <c r="AE19" s="161">
        <f t="shared" si="19"/>
        <v>0</v>
      </c>
      <c r="AF19" s="159">
        <f t="shared" si="20"/>
        <v>2513.4725822458108</v>
      </c>
      <c r="AG19" s="161">
        <f t="shared" si="21"/>
        <v>0.1629242141176043</v>
      </c>
    </row>
    <row r="20" spans="2:33" ht="17.25" thickBot="1">
      <c r="B20" s="157">
        <v>13</v>
      </c>
      <c r="C20" s="158" t="s">
        <v>3909</v>
      </c>
      <c r="D20" s="159">
        <f>SUMIF('03. Planilha Sintética'!$A$8:$A$43,'04. Módulo SIMEC'!$C20,'03. Planilha Sintética'!D$8:D$43)</f>
        <v>18967.289999999997</v>
      </c>
      <c r="E20" s="160">
        <f t="shared" si="0"/>
        <v>1.9800420202608845E-2</v>
      </c>
      <c r="F20" s="159">
        <f>SUMIF('03. Planilha Sintética'!$A$8:$A$43,'04. Módulo SIMEC'!$C20,'03. Planilha Sintética'!F$8:F$43)</f>
        <v>0</v>
      </c>
      <c r="G20" s="161">
        <f t="shared" si="1"/>
        <v>0</v>
      </c>
      <c r="H20" s="159">
        <f t="shared" si="2"/>
        <v>0</v>
      </c>
      <c r="I20" s="161">
        <f t="shared" si="3"/>
        <v>0</v>
      </c>
      <c r="J20" s="159">
        <f>SUMIF('03. Planilha Sintética'!$A$8:$A$43,'04. Módulo SIMEC'!$C20,'03. Planilha Sintética'!J$8:J$43)</f>
        <v>0</v>
      </c>
      <c r="K20" s="161">
        <f t="shared" si="4"/>
        <v>0</v>
      </c>
      <c r="L20" s="159">
        <f t="shared" si="5"/>
        <v>0</v>
      </c>
      <c r="M20" s="161">
        <f t="shared" si="6"/>
        <v>0</v>
      </c>
      <c r="N20" s="159">
        <f>SUMIF('03. Planilha Sintética'!$A$8:$A$43,'04. Módulo SIMEC'!$C20,'03. Planilha Sintética'!N$8:N$43)</f>
        <v>0</v>
      </c>
      <c r="O20" s="161">
        <f t="shared" si="7"/>
        <v>0</v>
      </c>
      <c r="P20" s="159">
        <f t="shared" si="8"/>
        <v>0</v>
      </c>
      <c r="Q20" s="161">
        <f t="shared" si="9"/>
        <v>0</v>
      </c>
      <c r="R20" s="159">
        <f>SUMIF('03. Planilha Sintética'!$A$8:$A$43,'04. Módulo SIMEC'!$C20,'03. Planilha Sintética'!R$8:R$43)</f>
        <v>0</v>
      </c>
      <c r="S20" s="161">
        <f t="shared" si="10"/>
        <v>0</v>
      </c>
      <c r="T20" s="159">
        <f t="shared" si="11"/>
        <v>0</v>
      </c>
      <c r="U20" s="161">
        <f t="shared" si="12"/>
        <v>0</v>
      </c>
      <c r="V20" s="159">
        <f>SUMIF('03. Planilha Sintética'!$A$8:$A$43,'04. Módulo SIMEC'!$C20,'03. Planilha Sintética'!V$8:V$43)</f>
        <v>0</v>
      </c>
      <c r="W20" s="161">
        <f t="shared" si="13"/>
        <v>0</v>
      </c>
      <c r="X20" s="159">
        <f t="shared" si="14"/>
        <v>0</v>
      </c>
      <c r="Y20" s="161">
        <f t="shared" si="15"/>
        <v>0</v>
      </c>
      <c r="Z20" s="159">
        <f>SUMIF('03. Planilha Sintética'!$A$8:$A$43,'04. Módulo SIMEC'!$C20,'03. Planilha Sintética'!Z$8:Z$43)</f>
        <v>0</v>
      </c>
      <c r="AA20" s="161">
        <f t="shared" si="16"/>
        <v>0</v>
      </c>
      <c r="AB20" s="159">
        <f t="shared" si="17"/>
        <v>0</v>
      </c>
      <c r="AC20" s="161">
        <f t="shared" si="18"/>
        <v>0</v>
      </c>
      <c r="AD20" s="159">
        <f>SUMIF('03. Planilha Sintética'!$A$8:$A$43,'04. Módulo SIMEC'!$C20,'03. Planilha Sintética'!AD$8:AD$43)</f>
        <v>0</v>
      </c>
      <c r="AE20" s="161">
        <f t="shared" si="19"/>
        <v>0</v>
      </c>
      <c r="AF20" s="159">
        <f t="shared" si="20"/>
        <v>0</v>
      </c>
      <c r="AG20" s="161">
        <f t="shared" si="21"/>
        <v>0</v>
      </c>
    </row>
    <row r="21" spans="2:33" ht="17.25" thickTop="1">
      <c r="B21" s="162"/>
      <c r="C21" s="163" t="s">
        <v>3910</v>
      </c>
      <c r="D21" s="164">
        <f>SUM(D8:D20)</f>
        <v>957923.61</v>
      </c>
      <c r="E21" s="165">
        <f>SUM(E8:E20)</f>
        <v>1</v>
      </c>
      <c r="F21" s="164" t="e">
        <f>SUM(F8:F20)</f>
        <v>#DIV/0!</v>
      </c>
      <c r="G21" s="166" t="e">
        <f>F21/$D$21</f>
        <v>#DIV/0!</v>
      </c>
      <c r="H21" s="164" t="e">
        <f>SUM(H8:H20)</f>
        <v>#DIV/0!</v>
      </c>
      <c r="I21" s="166" t="e">
        <f>H21/$D$21</f>
        <v>#DIV/0!</v>
      </c>
      <c r="J21" s="164" t="e">
        <f>SUM(J8:J20)</f>
        <v>#DIV/0!</v>
      </c>
      <c r="K21" s="166" t="e">
        <f>J21/$D$21</f>
        <v>#DIV/0!</v>
      </c>
      <c r="L21" s="164" t="e">
        <f>SUM(L8:L20)</f>
        <v>#DIV/0!</v>
      </c>
      <c r="M21" s="166" t="e">
        <f>L21/$D$21</f>
        <v>#DIV/0!</v>
      </c>
      <c r="N21" s="164" t="e">
        <f>SUM(N8:N20)</f>
        <v>#DIV/0!</v>
      </c>
      <c r="O21" s="166" t="e">
        <f>N21/$D$21</f>
        <v>#DIV/0!</v>
      </c>
      <c r="P21" s="164" t="e">
        <f>SUM(P8:P20)</f>
        <v>#DIV/0!</v>
      </c>
      <c r="Q21" s="166" t="e">
        <f>P21/$D$21</f>
        <v>#DIV/0!</v>
      </c>
      <c r="R21" s="164" t="e">
        <f>SUM(R8:R20)</f>
        <v>#DIV/0!</v>
      </c>
      <c r="S21" s="166" t="e">
        <f>R21/$D$21</f>
        <v>#DIV/0!</v>
      </c>
      <c r="T21" s="164" t="e">
        <f>SUM(T8:T20)</f>
        <v>#DIV/0!</v>
      </c>
      <c r="U21" s="166" t="e">
        <f>T21/$D$21</f>
        <v>#DIV/0!</v>
      </c>
      <c r="V21" s="164" t="e">
        <f>SUM(V8:V20)</f>
        <v>#DIV/0!</v>
      </c>
      <c r="W21" s="166" t="e">
        <f>V21/$D$21</f>
        <v>#DIV/0!</v>
      </c>
      <c r="X21" s="164" t="e">
        <f>SUM(X8:X20)</f>
        <v>#DIV/0!</v>
      </c>
      <c r="Y21" s="166" t="e">
        <f>X21/$D$21</f>
        <v>#DIV/0!</v>
      </c>
      <c r="Z21" s="164" t="e">
        <f>SUM(Z8:Z20)</f>
        <v>#DIV/0!</v>
      </c>
      <c r="AA21" s="166" t="e">
        <f>Z21/$D$21</f>
        <v>#DIV/0!</v>
      </c>
      <c r="AB21" s="164" t="e">
        <f>SUM(AB8:AB20)</f>
        <v>#DIV/0!</v>
      </c>
      <c r="AC21" s="166" t="e">
        <f>AB21/$D$21</f>
        <v>#DIV/0!</v>
      </c>
      <c r="AD21" s="164" t="e">
        <f>SUM(AD8:AD20)</f>
        <v>#DIV/0!</v>
      </c>
      <c r="AE21" s="166" t="e">
        <f>AD21/$D$21</f>
        <v>#DIV/0!</v>
      </c>
      <c r="AF21" s="164" t="e">
        <f>SUM(AF8:AF20)</f>
        <v>#DIV/0!</v>
      </c>
      <c r="AG21" s="166" t="e">
        <f>AF21/$D$21</f>
        <v>#DIV/0!</v>
      </c>
    </row>
  </sheetData>
  <mergeCells count="4">
    <mergeCell ref="B5:B7"/>
    <mergeCell ref="C5:C7"/>
    <mergeCell ref="D5:D7"/>
    <mergeCell ref="E5:E7"/>
  </mergeCells>
  <printOptions horizontalCentered="1" verticalCentered="1"/>
  <pageMargins left="0.23622047244094491" right="0.23622047244094491" top="1.4566929133858268" bottom="1.1023622047244095" header="0.31496062992125984" footer="0.31496062992125984"/>
  <pageSetup paperSize="9" scale="83" orientation="landscape" r:id="rId1"/>
  <headerFooter>
    <oddHeader>&amp;L&amp;G&amp;C&amp;"Arial Narrow,Negrito"REPÚBLICA FEDERATIVA DO BRASIL
MINISTÉRIO DA EDUCAÇÃO
SECRETARIA DE EDUCAÇÃO TECNOLÓGICA
INSTITUTO FEDERAL DE EDUCAÇÃO, CIÊNCIA E TEC. DO AMAZONAS
PRÓ-REITORIA DE DES. INSTITUCIONAL
DIRETORIA DE OBRAS E SERV. DE ENGENHARIA&amp;R&amp;G</oddHeader>
    <oddFooter>&amp;C&amp;"Arial Narrow,Normal"Reitoria - Avenida Ferreira Pena, 1.109, Centro - Manaus/AM - CEP: 69.025-010.
E-mail: enge.ifam@ifam.edu.br
Tel: (92) 3306-0045&amp;R&amp;"Arial Narrow,Normal"Página &amp;P de 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M346"/>
  <sheetViews>
    <sheetView workbookViewId="0">
      <selection sqref="A1:M1"/>
    </sheetView>
  </sheetViews>
  <sheetFormatPr defaultRowHeight="15"/>
  <cols>
    <col min="1" max="1" width="8.7109375" customWidth="1"/>
    <col min="2" max="2" width="10.28515625" customWidth="1"/>
    <col min="3" max="3" width="51" bestFit="1"/>
    <col min="4" max="5" width="8.28515625" customWidth="1"/>
    <col min="6" max="6" width="10.28515625" customWidth="1"/>
    <col min="7" max="11" width="9.28515625" customWidth="1"/>
    <col min="12" max="12" width="10.28515625" customWidth="1"/>
    <col min="13" max="13" width="12.42578125" customWidth="1"/>
  </cols>
  <sheetData>
    <row r="1" spans="1:13" ht="81" customHeight="1">
      <c r="A1" s="308"/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</row>
    <row r="2" spans="1:13" ht="12.95" customHeight="1">
      <c r="A2" s="309" t="s">
        <v>1</v>
      </c>
      <c r="B2" s="309" t="s">
        <v>2</v>
      </c>
      <c r="C2" s="309" t="s">
        <v>3</v>
      </c>
      <c r="D2" s="309" t="s">
        <v>4</v>
      </c>
      <c r="E2" s="309" t="s">
        <v>906</v>
      </c>
      <c r="F2" s="309" t="s">
        <v>907</v>
      </c>
      <c r="G2" s="309" t="s">
        <v>908</v>
      </c>
      <c r="H2" s="310"/>
      <c r="I2" s="310"/>
      <c r="J2" s="310"/>
      <c r="K2" s="310"/>
      <c r="L2" s="311" t="s">
        <v>909</v>
      </c>
      <c r="M2" s="309" t="s">
        <v>910</v>
      </c>
    </row>
    <row r="3" spans="1:13" ht="12" customHeight="1">
      <c r="A3" s="310"/>
      <c r="B3" s="310"/>
      <c r="C3" s="310"/>
      <c r="D3" s="310"/>
      <c r="E3" s="310"/>
      <c r="F3" s="310"/>
      <c r="G3" s="8" t="s">
        <v>911</v>
      </c>
      <c r="H3" s="8" t="s">
        <v>912</v>
      </c>
      <c r="I3" s="9" t="s">
        <v>913</v>
      </c>
      <c r="J3" s="8" t="s">
        <v>914</v>
      </c>
      <c r="K3" s="8" t="s">
        <v>915</v>
      </c>
      <c r="L3" s="312"/>
      <c r="M3" s="310"/>
    </row>
    <row r="4" spans="1:13" ht="15" customHeight="1">
      <c r="A4" s="2" t="s">
        <v>9</v>
      </c>
      <c r="B4" s="302" t="s">
        <v>10</v>
      </c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">
        <v>106784.48</v>
      </c>
    </row>
    <row r="5" spans="1:13">
      <c r="A5" s="4" t="s">
        <v>11</v>
      </c>
      <c r="B5" s="5" t="s">
        <v>12</v>
      </c>
      <c r="C5" s="4" t="s">
        <v>13</v>
      </c>
      <c r="D5" s="5" t="s">
        <v>14</v>
      </c>
      <c r="E5" s="5" t="s">
        <v>15</v>
      </c>
      <c r="F5" s="6">
        <v>704</v>
      </c>
      <c r="G5" s="6">
        <v>18.21</v>
      </c>
      <c r="H5" s="6">
        <v>0</v>
      </c>
      <c r="I5" s="6">
        <v>0</v>
      </c>
      <c r="J5" s="6">
        <v>1.23</v>
      </c>
      <c r="K5" s="6">
        <v>5.51</v>
      </c>
      <c r="L5" s="6">
        <v>24.95</v>
      </c>
      <c r="M5" s="6">
        <v>17564.8</v>
      </c>
    </row>
    <row r="6" spans="1:13" ht="18">
      <c r="A6" s="4" t="s">
        <v>16</v>
      </c>
      <c r="B6" s="5" t="s">
        <v>17</v>
      </c>
      <c r="C6" s="4" t="s">
        <v>18</v>
      </c>
      <c r="D6" s="5" t="s">
        <v>14</v>
      </c>
      <c r="E6" s="5" t="s">
        <v>15</v>
      </c>
      <c r="F6" s="6">
        <v>528</v>
      </c>
      <c r="G6" s="6">
        <v>78.67</v>
      </c>
      <c r="H6" s="6">
        <v>0</v>
      </c>
      <c r="I6" s="6">
        <v>0</v>
      </c>
      <c r="J6" s="6">
        <v>1.17</v>
      </c>
      <c r="K6" s="6">
        <v>22.63</v>
      </c>
      <c r="L6" s="6">
        <v>102.47</v>
      </c>
      <c r="M6" s="6">
        <v>54104.160000000003</v>
      </c>
    </row>
    <row r="7" spans="1:13">
      <c r="A7" s="4" t="s">
        <v>19</v>
      </c>
      <c r="B7" s="5" t="s">
        <v>20</v>
      </c>
      <c r="C7" s="4" t="s">
        <v>21</v>
      </c>
      <c r="D7" s="5" t="s">
        <v>14</v>
      </c>
      <c r="E7" s="5" t="s">
        <v>15</v>
      </c>
      <c r="F7" s="6">
        <v>704</v>
      </c>
      <c r="G7" s="6">
        <v>37.24</v>
      </c>
      <c r="H7" s="6">
        <v>0</v>
      </c>
      <c r="I7" s="6">
        <v>0</v>
      </c>
      <c r="J7" s="6">
        <v>1.63</v>
      </c>
      <c r="K7" s="6">
        <v>11.01</v>
      </c>
      <c r="L7" s="6">
        <v>49.88</v>
      </c>
      <c r="M7" s="6">
        <v>35115.519999999997</v>
      </c>
    </row>
    <row r="8" spans="1:13" ht="15" customHeight="1">
      <c r="A8" s="2" t="s">
        <v>22</v>
      </c>
      <c r="B8" s="302" t="s">
        <v>23</v>
      </c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">
        <v>28761.87</v>
      </c>
    </row>
    <row r="9" spans="1:13" ht="18">
      <c r="A9" s="4" t="s">
        <v>24</v>
      </c>
      <c r="B9" s="5" t="s">
        <v>25</v>
      </c>
      <c r="C9" s="4" t="s">
        <v>26</v>
      </c>
      <c r="D9" s="5" t="s">
        <v>27</v>
      </c>
      <c r="E9" s="5" t="s">
        <v>28</v>
      </c>
      <c r="F9" s="6">
        <v>4.8</v>
      </c>
      <c r="G9" s="6">
        <v>10.97</v>
      </c>
      <c r="H9" s="6">
        <v>92.77</v>
      </c>
      <c r="I9" s="6">
        <v>0</v>
      </c>
      <c r="J9" s="6">
        <v>6.26</v>
      </c>
      <c r="K9" s="6">
        <v>31.18</v>
      </c>
      <c r="L9" s="6">
        <v>141.18</v>
      </c>
      <c r="M9" s="6">
        <v>677.66</v>
      </c>
    </row>
    <row r="10" spans="1:13">
      <c r="A10" s="4" t="s">
        <v>29</v>
      </c>
      <c r="B10" s="5" t="s">
        <v>30</v>
      </c>
      <c r="C10" s="4" t="s">
        <v>31</v>
      </c>
      <c r="D10" s="5" t="s">
        <v>14</v>
      </c>
      <c r="E10" s="5" t="s">
        <v>28</v>
      </c>
      <c r="F10" s="6">
        <v>209.84</v>
      </c>
      <c r="G10" s="6">
        <v>9.6300000000000008</v>
      </c>
      <c r="H10" s="6">
        <v>85.19</v>
      </c>
      <c r="I10" s="6">
        <v>0</v>
      </c>
      <c r="J10" s="6">
        <v>4.93</v>
      </c>
      <c r="K10" s="6">
        <v>28.27</v>
      </c>
      <c r="L10" s="6">
        <v>128.02000000000001</v>
      </c>
      <c r="M10" s="6">
        <v>26863.71</v>
      </c>
    </row>
    <row r="11" spans="1:13">
      <c r="A11" s="304" t="s">
        <v>32</v>
      </c>
      <c r="B11" s="306" t="s">
        <v>33</v>
      </c>
      <c r="C11" s="4" t="s">
        <v>34</v>
      </c>
      <c r="D11" s="306" t="s">
        <v>27</v>
      </c>
      <c r="E11" s="306" t="s">
        <v>35</v>
      </c>
      <c r="F11" s="300">
        <v>1</v>
      </c>
      <c r="G11" s="300">
        <v>0</v>
      </c>
      <c r="H11" s="300">
        <v>950.92</v>
      </c>
      <c r="I11" s="300">
        <v>0</v>
      </c>
      <c r="J11" s="300">
        <v>0</v>
      </c>
      <c r="K11" s="300">
        <v>269.58</v>
      </c>
      <c r="L11" s="300">
        <v>1220.5</v>
      </c>
      <c r="M11" s="300">
        <v>1220.5</v>
      </c>
    </row>
    <row r="12" spans="1:13" ht="0.95" customHeight="1">
      <c r="A12" s="305"/>
      <c r="B12" s="307"/>
      <c r="C12" s="1"/>
      <c r="D12" s="307"/>
      <c r="E12" s="307"/>
      <c r="F12" s="301"/>
      <c r="G12" s="301"/>
      <c r="H12" s="301"/>
      <c r="I12" s="301"/>
      <c r="J12" s="301"/>
      <c r="K12" s="301"/>
      <c r="L12" s="301"/>
      <c r="M12" s="301"/>
    </row>
    <row r="13" spans="1:13" ht="15" customHeight="1">
      <c r="A13" s="2" t="s">
        <v>36</v>
      </c>
      <c r="B13" s="302" t="s">
        <v>37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">
        <v>1136.27</v>
      </c>
    </row>
    <row r="14" spans="1:13" ht="18">
      <c r="A14" s="4" t="s">
        <v>38</v>
      </c>
      <c r="B14" s="5" t="s">
        <v>39</v>
      </c>
      <c r="C14" s="4" t="s">
        <v>40</v>
      </c>
      <c r="D14" s="5" t="s">
        <v>14</v>
      </c>
      <c r="E14" s="5" t="s">
        <v>41</v>
      </c>
      <c r="F14" s="6">
        <v>102.3</v>
      </c>
      <c r="G14" s="6">
        <v>0.23</v>
      </c>
      <c r="H14" s="6">
        <v>0.84</v>
      </c>
      <c r="I14" s="6">
        <v>0.3</v>
      </c>
      <c r="J14" s="6">
        <v>7.0000000000000007E-2</v>
      </c>
      <c r="K14" s="6">
        <v>0.4</v>
      </c>
      <c r="L14" s="6">
        <v>1.84</v>
      </c>
      <c r="M14" s="6">
        <v>188.23</v>
      </c>
    </row>
    <row r="15" spans="1:13" ht="27">
      <c r="A15" s="4" t="s">
        <v>42</v>
      </c>
      <c r="B15" s="5" t="s">
        <v>43</v>
      </c>
      <c r="C15" s="4" t="s">
        <v>44</v>
      </c>
      <c r="D15" s="5" t="s">
        <v>14</v>
      </c>
      <c r="E15" s="5" t="s">
        <v>41</v>
      </c>
      <c r="F15" s="6">
        <v>306.89999999999998</v>
      </c>
      <c r="G15" s="6">
        <v>0.09</v>
      </c>
      <c r="H15" s="6">
        <v>0.33</v>
      </c>
      <c r="I15" s="6">
        <v>0.12</v>
      </c>
      <c r="J15" s="6">
        <v>0.03</v>
      </c>
      <c r="K15" s="6">
        <v>0.16</v>
      </c>
      <c r="L15" s="6">
        <v>0.73</v>
      </c>
      <c r="M15" s="6">
        <v>224.03</v>
      </c>
    </row>
    <row r="16" spans="1:13" ht="27">
      <c r="A16" s="4" t="s">
        <v>45</v>
      </c>
      <c r="B16" s="5" t="s">
        <v>46</v>
      </c>
      <c r="C16" s="4" t="s">
        <v>47</v>
      </c>
      <c r="D16" s="5" t="s">
        <v>14</v>
      </c>
      <c r="E16" s="5" t="s">
        <v>48</v>
      </c>
      <c r="F16" s="6">
        <v>7.07</v>
      </c>
      <c r="G16" s="6">
        <v>1.28</v>
      </c>
      <c r="H16" s="6">
        <v>2.1</v>
      </c>
      <c r="I16" s="6">
        <v>2.77</v>
      </c>
      <c r="J16" s="6">
        <v>0.37</v>
      </c>
      <c r="K16" s="6">
        <v>1.84</v>
      </c>
      <c r="L16" s="6">
        <v>8.36</v>
      </c>
      <c r="M16" s="6">
        <v>59.1</v>
      </c>
    </row>
    <row r="17" spans="1:13" ht="18">
      <c r="A17" s="4" t="s">
        <v>49</v>
      </c>
      <c r="B17" s="5" t="s">
        <v>50</v>
      </c>
      <c r="C17" s="4" t="s">
        <v>51</v>
      </c>
      <c r="D17" s="5" t="s">
        <v>14</v>
      </c>
      <c r="E17" s="5" t="s">
        <v>28</v>
      </c>
      <c r="F17" s="6">
        <v>100.99</v>
      </c>
      <c r="G17" s="6">
        <v>1.46</v>
      </c>
      <c r="H17" s="6">
        <v>0</v>
      </c>
      <c r="I17" s="6">
        <v>0</v>
      </c>
      <c r="J17" s="6">
        <v>0.89</v>
      </c>
      <c r="K17" s="6">
        <v>0.66</v>
      </c>
      <c r="L17" s="6">
        <v>3.01</v>
      </c>
      <c r="M17" s="6">
        <v>303.97000000000003</v>
      </c>
    </row>
    <row r="18" spans="1:13" ht="18">
      <c r="A18" s="4" t="s">
        <v>52</v>
      </c>
      <c r="B18" s="5" t="s">
        <v>53</v>
      </c>
      <c r="C18" s="4" t="s">
        <v>54</v>
      </c>
      <c r="D18" s="5" t="s">
        <v>14</v>
      </c>
      <c r="E18" s="5" t="s">
        <v>28</v>
      </c>
      <c r="F18" s="6">
        <v>114.95</v>
      </c>
      <c r="G18" s="6">
        <v>1.54</v>
      </c>
      <c r="H18" s="6">
        <v>0</v>
      </c>
      <c r="I18" s="6">
        <v>0</v>
      </c>
      <c r="J18" s="6">
        <v>0.91</v>
      </c>
      <c r="K18" s="6">
        <v>0.69</v>
      </c>
      <c r="L18" s="6">
        <v>3.14</v>
      </c>
      <c r="M18" s="6">
        <v>360.94</v>
      </c>
    </row>
    <row r="19" spans="1:13" ht="15" customHeight="1">
      <c r="A19" s="2" t="s">
        <v>55</v>
      </c>
      <c r="B19" s="302" t="s">
        <v>56</v>
      </c>
      <c r="C19" s="303"/>
      <c r="D19" s="303"/>
      <c r="E19" s="303"/>
      <c r="F19" s="303"/>
      <c r="G19" s="303"/>
      <c r="H19" s="303"/>
      <c r="I19" s="303"/>
      <c r="J19" s="303"/>
      <c r="K19" s="303"/>
      <c r="L19" s="303"/>
      <c r="M19" s="3">
        <v>46846.31</v>
      </c>
    </row>
    <row r="20" spans="1:13" ht="27">
      <c r="A20" s="4" t="s">
        <v>57</v>
      </c>
      <c r="B20" s="5" t="s">
        <v>58</v>
      </c>
      <c r="C20" s="4" t="s">
        <v>59</v>
      </c>
      <c r="D20" s="5" t="s">
        <v>14</v>
      </c>
      <c r="E20" s="5" t="s">
        <v>48</v>
      </c>
      <c r="F20" s="6">
        <v>3.13</v>
      </c>
      <c r="G20" s="6">
        <v>98.87</v>
      </c>
      <c r="H20" s="6">
        <v>567.01</v>
      </c>
      <c r="I20" s="6">
        <v>0.88</v>
      </c>
      <c r="J20" s="6">
        <v>58.64</v>
      </c>
      <c r="K20" s="6">
        <v>205.65</v>
      </c>
      <c r="L20" s="6">
        <v>931.05</v>
      </c>
      <c r="M20" s="6">
        <v>2914.18</v>
      </c>
    </row>
    <row r="21" spans="1:13" ht="18">
      <c r="A21" s="4" t="s">
        <v>60</v>
      </c>
      <c r="B21" s="5" t="s">
        <v>61</v>
      </c>
      <c r="C21" s="4" t="s">
        <v>62</v>
      </c>
      <c r="D21" s="5" t="s">
        <v>14</v>
      </c>
      <c r="E21" s="5" t="s">
        <v>48</v>
      </c>
      <c r="F21" s="6">
        <v>6.8</v>
      </c>
      <c r="G21" s="6">
        <v>98.86</v>
      </c>
      <c r="H21" s="6">
        <v>0</v>
      </c>
      <c r="I21" s="6">
        <v>0.87</v>
      </c>
      <c r="J21" s="6">
        <v>58.63</v>
      </c>
      <c r="K21" s="6">
        <v>44.89</v>
      </c>
      <c r="L21" s="6">
        <v>203.25</v>
      </c>
      <c r="M21" s="6">
        <v>1382.1</v>
      </c>
    </row>
    <row r="22" spans="1:13" ht="27">
      <c r="A22" s="4" t="s">
        <v>63</v>
      </c>
      <c r="B22" s="5" t="s">
        <v>64</v>
      </c>
      <c r="C22" s="4" t="s">
        <v>65</v>
      </c>
      <c r="D22" s="5" t="s">
        <v>14</v>
      </c>
      <c r="E22" s="5" t="s">
        <v>48</v>
      </c>
      <c r="F22" s="6">
        <v>6.8</v>
      </c>
      <c r="G22" s="6">
        <v>44.23</v>
      </c>
      <c r="H22" s="6">
        <v>492.9</v>
      </c>
      <c r="I22" s="6">
        <v>0.68</v>
      </c>
      <c r="J22" s="6">
        <v>23.29</v>
      </c>
      <c r="K22" s="6">
        <v>159.07</v>
      </c>
      <c r="L22" s="6">
        <v>720.17</v>
      </c>
      <c r="M22" s="6">
        <v>4897.1499999999996</v>
      </c>
    </row>
    <row r="23" spans="1:13" ht="27">
      <c r="A23" s="4" t="s">
        <v>66</v>
      </c>
      <c r="B23" s="5" t="s">
        <v>67</v>
      </c>
      <c r="C23" s="4" t="s">
        <v>68</v>
      </c>
      <c r="D23" s="5" t="s">
        <v>14</v>
      </c>
      <c r="E23" s="5" t="s">
        <v>28</v>
      </c>
      <c r="F23" s="6">
        <v>21.24</v>
      </c>
      <c r="G23" s="6">
        <v>28.62</v>
      </c>
      <c r="H23" s="6">
        <v>46.94</v>
      </c>
      <c r="I23" s="6">
        <v>9.31</v>
      </c>
      <c r="J23" s="6">
        <v>14.03</v>
      </c>
      <c r="K23" s="6">
        <v>28.03</v>
      </c>
      <c r="L23" s="6">
        <v>126.93</v>
      </c>
      <c r="M23" s="6">
        <v>2695.99</v>
      </c>
    </row>
    <row r="24" spans="1:13" ht="27">
      <c r="A24" s="4" t="s">
        <v>69</v>
      </c>
      <c r="B24" s="5" t="s">
        <v>70</v>
      </c>
      <c r="C24" s="4" t="s">
        <v>71</v>
      </c>
      <c r="D24" s="5" t="s">
        <v>14</v>
      </c>
      <c r="E24" s="5" t="s">
        <v>28</v>
      </c>
      <c r="F24" s="6">
        <v>87.52</v>
      </c>
      <c r="G24" s="6">
        <v>35.130000000000003</v>
      </c>
      <c r="H24" s="6">
        <v>54.29</v>
      </c>
      <c r="I24" s="6">
        <v>0</v>
      </c>
      <c r="J24" s="6">
        <v>17.489999999999998</v>
      </c>
      <c r="K24" s="6">
        <v>30.3</v>
      </c>
      <c r="L24" s="6">
        <v>137.21</v>
      </c>
      <c r="M24" s="6">
        <v>12008.61</v>
      </c>
    </row>
    <row r="25" spans="1:13" ht="27">
      <c r="A25" s="4" t="s">
        <v>72</v>
      </c>
      <c r="B25" s="5" t="s">
        <v>73</v>
      </c>
      <c r="C25" s="4" t="s">
        <v>74</v>
      </c>
      <c r="D25" s="5" t="s">
        <v>14</v>
      </c>
      <c r="E25" s="5" t="s">
        <v>75</v>
      </c>
      <c r="F25" s="6">
        <v>111.86</v>
      </c>
      <c r="G25" s="6">
        <v>3.31</v>
      </c>
      <c r="H25" s="6">
        <v>13.18</v>
      </c>
      <c r="I25" s="6">
        <v>0</v>
      </c>
      <c r="J25" s="6">
        <v>1.56</v>
      </c>
      <c r="K25" s="6">
        <v>5.1100000000000003</v>
      </c>
      <c r="L25" s="6">
        <v>23.16</v>
      </c>
      <c r="M25" s="6">
        <v>2590.67</v>
      </c>
    </row>
    <row r="26" spans="1:13" ht="27">
      <c r="A26" s="4" t="s">
        <v>76</v>
      </c>
      <c r="B26" s="5" t="s">
        <v>77</v>
      </c>
      <c r="C26" s="4" t="s">
        <v>78</v>
      </c>
      <c r="D26" s="5" t="s">
        <v>14</v>
      </c>
      <c r="E26" s="5" t="s">
        <v>75</v>
      </c>
      <c r="F26" s="6">
        <v>124.35</v>
      </c>
      <c r="G26" s="6">
        <v>2.3199999999999998</v>
      </c>
      <c r="H26" s="6">
        <v>13.69</v>
      </c>
      <c r="I26" s="6">
        <v>0</v>
      </c>
      <c r="J26" s="6">
        <v>1.1000000000000001</v>
      </c>
      <c r="K26" s="6">
        <v>4.8499999999999996</v>
      </c>
      <c r="L26" s="6">
        <v>21.96</v>
      </c>
      <c r="M26" s="6">
        <v>2730.72</v>
      </c>
    </row>
    <row r="27" spans="1:13" ht="27">
      <c r="A27" s="4" t="s">
        <v>79</v>
      </c>
      <c r="B27" s="5" t="s">
        <v>80</v>
      </c>
      <c r="C27" s="4" t="s">
        <v>81</v>
      </c>
      <c r="D27" s="5" t="s">
        <v>14</v>
      </c>
      <c r="E27" s="5" t="s">
        <v>75</v>
      </c>
      <c r="F27" s="6">
        <v>164.92</v>
      </c>
      <c r="G27" s="6">
        <v>1.66</v>
      </c>
      <c r="H27" s="6">
        <v>12.89</v>
      </c>
      <c r="I27" s="6">
        <v>0</v>
      </c>
      <c r="J27" s="6">
        <v>0.79</v>
      </c>
      <c r="K27" s="6">
        <v>4.34</v>
      </c>
      <c r="L27" s="6">
        <v>19.68</v>
      </c>
      <c r="M27" s="6">
        <v>3245.62</v>
      </c>
    </row>
    <row r="28" spans="1:13" ht="27">
      <c r="A28" s="4" t="s">
        <v>82</v>
      </c>
      <c r="B28" s="5" t="s">
        <v>83</v>
      </c>
      <c r="C28" s="4" t="s">
        <v>84</v>
      </c>
      <c r="D28" s="5" t="s">
        <v>14</v>
      </c>
      <c r="E28" s="5" t="s">
        <v>75</v>
      </c>
      <c r="F28" s="6">
        <v>150.52000000000001</v>
      </c>
      <c r="G28" s="6">
        <v>1.18</v>
      </c>
      <c r="H28" s="6">
        <v>11.22</v>
      </c>
      <c r="I28" s="6">
        <v>0</v>
      </c>
      <c r="J28" s="6">
        <v>0.55000000000000004</v>
      </c>
      <c r="K28" s="6">
        <v>3.67</v>
      </c>
      <c r="L28" s="6">
        <v>16.62</v>
      </c>
      <c r="M28" s="6">
        <v>2501.64</v>
      </c>
    </row>
    <row r="29" spans="1:13" ht="27">
      <c r="A29" s="4" t="s">
        <v>85</v>
      </c>
      <c r="B29" s="5" t="s">
        <v>86</v>
      </c>
      <c r="C29" s="4" t="s">
        <v>87</v>
      </c>
      <c r="D29" s="5" t="s">
        <v>14</v>
      </c>
      <c r="E29" s="5" t="s">
        <v>75</v>
      </c>
      <c r="F29" s="6">
        <v>751.4</v>
      </c>
      <c r="G29" s="6">
        <v>0.78</v>
      </c>
      <c r="H29" s="6">
        <v>11.18</v>
      </c>
      <c r="I29" s="6">
        <v>0</v>
      </c>
      <c r="J29" s="6">
        <v>0.36</v>
      </c>
      <c r="K29" s="6">
        <v>3.49</v>
      </c>
      <c r="L29" s="6">
        <v>15.81</v>
      </c>
      <c r="M29" s="6">
        <v>11879.63</v>
      </c>
    </row>
    <row r="30" spans="1:13" ht="15" customHeight="1">
      <c r="A30" s="2" t="s">
        <v>88</v>
      </c>
      <c r="B30" s="302" t="s">
        <v>89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">
        <v>55701.79</v>
      </c>
    </row>
    <row r="31" spans="1:13" ht="27">
      <c r="A31" s="4" t="s">
        <v>90</v>
      </c>
      <c r="B31" s="5" t="s">
        <v>91</v>
      </c>
      <c r="C31" s="4" t="s">
        <v>92</v>
      </c>
      <c r="D31" s="5" t="s">
        <v>14</v>
      </c>
      <c r="E31" s="5" t="s">
        <v>93</v>
      </c>
      <c r="F31" s="6">
        <v>6.6</v>
      </c>
      <c r="G31" s="6">
        <v>5.8</v>
      </c>
      <c r="H31" s="6">
        <v>16.22</v>
      </c>
      <c r="I31" s="6">
        <v>0.06</v>
      </c>
      <c r="J31" s="6">
        <v>2.77</v>
      </c>
      <c r="K31" s="6">
        <v>7.04</v>
      </c>
      <c r="L31" s="6">
        <v>31.89</v>
      </c>
      <c r="M31" s="6">
        <v>210.47</v>
      </c>
    </row>
    <row r="32" spans="1:13" ht="27">
      <c r="A32" s="4" t="s">
        <v>94</v>
      </c>
      <c r="B32" s="5" t="s">
        <v>95</v>
      </c>
      <c r="C32" s="4" t="s">
        <v>96</v>
      </c>
      <c r="D32" s="5" t="s">
        <v>14</v>
      </c>
      <c r="E32" s="5" t="s">
        <v>93</v>
      </c>
      <c r="F32" s="6">
        <v>13.4</v>
      </c>
      <c r="G32" s="6">
        <v>15.47</v>
      </c>
      <c r="H32" s="6">
        <v>109.21</v>
      </c>
      <c r="I32" s="6">
        <v>0</v>
      </c>
      <c r="J32" s="6">
        <v>7.5</v>
      </c>
      <c r="K32" s="6">
        <v>37.47</v>
      </c>
      <c r="L32" s="6">
        <v>169.65</v>
      </c>
      <c r="M32" s="6">
        <v>2273.31</v>
      </c>
    </row>
    <row r="33" spans="1:13" ht="27">
      <c r="A33" s="4" t="s">
        <v>97</v>
      </c>
      <c r="B33" s="5" t="s">
        <v>98</v>
      </c>
      <c r="C33" s="4" t="s">
        <v>99</v>
      </c>
      <c r="D33" s="5" t="s">
        <v>14</v>
      </c>
      <c r="E33" s="5" t="s">
        <v>28</v>
      </c>
      <c r="F33" s="6">
        <v>144.54</v>
      </c>
      <c r="G33" s="6">
        <v>8.8000000000000007</v>
      </c>
      <c r="H33" s="6">
        <v>140.15</v>
      </c>
      <c r="I33" s="6">
        <v>0</v>
      </c>
      <c r="J33" s="6">
        <v>3.53</v>
      </c>
      <c r="K33" s="6">
        <v>43.22</v>
      </c>
      <c r="L33" s="6">
        <v>195.7</v>
      </c>
      <c r="M33" s="6">
        <v>28286.47</v>
      </c>
    </row>
    <row r="34" spans="1:13" ht="27">
      <c r="A34" s="4" t="s">
        <v>100</v>
      </c>
      <c r="B34" s="5" t="s">
        <v>101</v>
      </c>
      <c r="C34" s="4" t="s">
        <v>102</v>
      </c>
      <c r="D34" s="5" t="s">
        <v>14</v>
      </c>
      <c r="E34" s="5" t="s">
        <v>75</v>
      </c>
      <c r="F34" s="6">
        <v>971.54</v>
      </c>
      <c r="G34" s="6">
        <v>1.22</v>
      </c>
      <c r="H34" s="6">
        <v>11.01</v>
      </c>
      <c r="I34" s="6">
        <v>0.28999999999999998</v>
      </c>
      <c r="J34" s="6">
        <v>0.61</v>
      </c>
      <c r="K34" s="6">
        <v>3.72</v>
      </c>
      <c r="L34" s="6">
        <v>16.850000000000001</v>
      </c>
      <c r="M34" s="6">
        <v>16370.44</v>
      </c>
    </row>
    <row r="35" spans="1:13" ht="18">
      <c r="A35" s="4" t="s">
        <v>103</v>
      </c>
      <c r="B35" s="5" t="s">
        <v>104</v>
      </c>
      <c r="C35" s="4" t="s">
        <v>105</v>
      </c>
      <c r="D35" s="5" t="s">
        <v>14</v>
      </c>
      <c r="E35" s="5" t="s">
        <v>28</v>
      </c>
      <c r="F35" s="6">
        <v>144.54</v>
      </c>
      <c r="G35" s="6">
        <v>7.14</v>
      </c>
      <c r="H35" s="6">
        <v>35.15</v>
      </c>
      <c r="I35" s="6">
        <v>0.03</v>
      </c>
      <c r="J35" s="6">
        <v>3.83</v>
      </c>
      <c r="K35" s="6">
        <v>13.08</v>
      </c>
      <c r="L35" s="6">
        <v>59.23</v>
      </c>
      <c r="M35" s="6">
        <v>8561.1</v>
      </c>
    </row>
    <row r="36" spans="1:13" ht="15" customHeight="1">
      <c r="A36" s="2" t="s">
        <v>106</v>
      </c>
      <c r="B36" s="302" t="s">
        <v>107</v>
      </c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">
        <v>44431.89</v>
      </c>
    </row>
    <row r="37" spans="1:13" ht="18">
      <c r="A37" s="4" t="s">
        <v>108</v>
      </c>
      <c r="B37" s="5" t="s">
        <v>109</v>
      </c>
      <c r="C37" s="4" t="s">
        <v>110</v>
      </c>
      <c r="D37" s="5" t="s">
        <v>14</v>
      </c>
      <c r="E37" s="5" t="s">
        <v>93</v>
      </c>
      <c r="F37" s="6">
        <v>38.99</v>
      </c>
      <c r="G37" s="6">
        <v>2.4300000000000002</v>
      </c>
      <c r="H37" s="6">
        <v>1.91</v>
      </c>
      <c r="I37" s="6">
        <v>0.01</v>
      </c>
      <c r="J37" s="6">
        <v>1.23</v>
      </c>
      <c r="K37" s="6">
        <v>1.58</v>
      </c>
      <c r="L37" s="6">
        <v>7.16</v>
      </c>
      <c r="M37" s="6">
        <v>279.16000000000003</v>
      </c>
    </row>
    <row r="38" spans="1:13" ht="18">
      <c r="A38" s="4" t="s">
        <v>111</v>
      </c>
      <c r="B38" s="5" t="s">
        <v>112</v>
      </c>
      <c r="C38" s="4" t="s">
        <v>113</v>
      </c>
      <c r="D38" s="5" t="s">
        <v>14</v>
      </c>
      <c r="E38" s="5" t="s">
        <v>93</v>
      </c>
      <c r="F38" s="6">
        <v>19.739999999999998</v>
      </c>
      <c r="G38" s="6">
        <v>5.93</v>
      </c>
      <c r="H38" s="6">
        <v>31.54</v>
      </c>
      <c r="I38" s="6">
        <v>0.04</v>
      </c>
      <c r="J38" s="6">
        <v>3.03</v>
      </c>
      <c r="K38" s="6">
        <v>11.49</v>
      </c>
      <c r="L38" s="6">
        <v>52.03</v>
      </c>
      <c r="M38" s="6">
        <v>1027.07</v>
      </c>
    </row>
    <row r="39" spans="1:13" ht="18">
      <c r="A39" s="4" t="s">
        <v>114</v>
      </c>
      <c r="B39" s="5" t="s">
        <v>115</v>
      </c>
      <c r="C39" s="4" t="s">
        <v>116</v>
      </c>
      <c r="D39" s="5" t="s">
        <v>14</v>
      </c>
      <c r="E39" s="5" t="s">
        <v>93</v>
      </c>
      <c r="F39" s="6">
        <v>8.1199999999999992</v>
      </c>
      <c r="G39" s="6">
        <v>6.72</v>
      </c>
      <c r="H39" s="6">
        <v>38.72</v>
      </c>
      <c r="I39" s="6">
        <v>0.05</v>
      </c>
      <c r="J39" s="6">
        <v>3.4</v>
      </c>
      <c r="K39" s="6">
        <v>13.86</v>
      </c>
      <c r="L39" s="6">
        <v>62.75</v>
      </c>
      <c r="M39" s="6">
        <v>509.53</v>
      </c>
    </row>
    <row r="40" spans="1:13">
      <c r="A40" s="4" t="s">
        <v>117</v>
      </c>
      <c r="B40" s="5" t="s">
        <v>118</v>
      </c>
      <c r="C40" s="4" t="s">
        <v>119</v>
      </c>
      <c r="D40" s="5" t="s">
        <v>14</v>
      </c>
      <c r="E40" s="5" t="s">
        <v>93</v>
      </c>
      <c r="F40" s="6">
        <v>5.72</v>
      </c>
      <c r="G40" s="6">
        <v>6.03</v>
      </c>
      <c r="H40" s="6">
        <v>32.08</v>
      </c>
      <c r="I40" s="6">
        <v>0.04</v>
      </c>
      <c r="J40" s="6">
        <v>3.08</v>
      </c>
      <c r="K40" s="6">
        <v>11.68</v>
      </c>
      <c r="L40" s="6">
        <v>52.91</v>
      </c>
      <c r="M40" s="6">
        <v>302.64</v>
      </c>
    </row>
    <row r="41" spans="1:13">
      <c r="A41" s="4" t="s">
        <v>120</v>
      </c>
      <c r="B41" s="5" t="s">
        <v>121</v>
      </c>
      <c r="C41" s="4" t="s">
        <v>122</v>
      </c>
      <c r="D41" s="5" t="s">
        <v>14</v>
      </c>
      <c r="E41" s="5" t="s">
        <v>93</v>
      </c>
      <c r="F41" s="6">
        <v>14.8</v>
      </c>
      <c r="G41" s="6">
        <v>5.22</v>
      </c>
      <c r="H41" s="6">
        <v>22.31</v>
      </c>
      <c r="I41" s="6">
        <v>0.03</v>
      </c>
      <c r="J41" s="6">
        <v>2.69</v>
      </c>
      <c r="K41" s="6">
        <v>8.57</v>
      </c>
      <c r="L41" s="6">
        <v>38.82</v>
      </c>
      <c r="M41" s="6">
        <v>574.53</v>
      </c>
    </row>
    <row r="42" spans="1:13" ht="36">
      <c r="A42" s="4" t="s">
        <v>123</v>
      </c>
      <c r="B42" s="5" t="s">
        <v>124</v>
      </c>
      <c r="C42" s="4" t="s">
        <v>125</v>
      </c>
      <c r="D42" s="5" t="s">
        <v>14</v>
      </c>
      <c r="E42" s="5" t="s">
        <v>28</v>
      </c>
      <c r="F42" s="6">
        <v>22.71</v>
      </c>
      <c r="G42" s="6">
        <v>30.59</v>
      </c>
      <c r="H42" s="6">
        <v>31.05</v>
      </c>
      <c r="I42" s="6">
        <v>0</v>
      </c>
      <c r="J42" s="6">
        <v>16.7</v>
      </c>
      <c r="K42" s="6">
        <v>22.2</v>
      </c>
      <c r="L42" s="6">
        <v>100.54</v>
      </c>
      <c r="M42" s="6">
        <v>2283.2600000000002</v>
      </c>
    </row>
    <row r="43" spans="1:13" ht="36">
      <c r="A43" s="4" t="s">
        <v>126</v>
      </c>
      <c r="B43" s="5" t="s">
        <v>127</v>
      </c>
      <c r="C43" s="4" t="s">
        <v>128</v>
      </c>
      <c r="D43" s="5" t="s">
        <v>14</v>
      </c>
      <c r="E43" s="5" t="s">
        <v>28</v>
      </c>
      <c r="F43" s="6">
        <v>9.4</v>
      </c>
      <c r="G43" s="6">
        <v>35.67</v>
      </c>
      <c r="H43" s="6">
        <v>31.37</v>
      </c>
      <c r="I43" s="6">
        <v>0</v>
      </c>
      <c r="J43" s="6">
        <v>19.440000000000001</v>
      </c>
      <c r="K43" s="6">
        <v>24.51</v>
      </c>
      <c r="L43" s="6">
        <v>110.99</v>
      </c>
      <c r="M43" s="6">
        <v>1043.3</v>
      </c>
    </row>
    <row r="44" spans="1:13" ht="18">
      <c r="A44" s="4" t="s">
        <v>129</v>
      </c>
      <c r="B44" s="5" t="s">
        <v>130</v>
      </c>
      <c r="C44" s="4" t="s">
        <v>131</v>
      </c>
      <c r="D44" s="5" t="s">
        <v>14</v>
      </c>
      <c r="E44" s="5" t="s">
        <v>28</v>
      </c>
      <c r="F44" s="6">
        <v>0.48</v>
      </c>
      <c r="G44" s="6">
        <v>115.86</v>
      </c>
      <c r="H44" s="6">
        <v>471.46</v>
      </c>
      <c r="I44" s="6">
        <v>0.25</v>
      </c>
      <c r="J44" s="6">
        <v>40.98</v>
      </c>
      <c r="K44" s="6">
        <v>178.19</v>
      </c>
      <c r="L44" s="6">
        <v>806.74</v>
      </c>
      <c r="M44" s="6">
        <v>387.23</v>
      </c>
    </row>
    <row r="45" spans="1:13" ht="27">
      <c r="A45" s="4" t="s">
        <v>132</v>
      </c>
      <c r="B45" s="5" t="s">
        <v>133</v>
      </c>
      <c r="C45" s="4" t="s">
        <v>134</v>
      </c>
      <c r="D45" s="5" t="s">
        <v>14</v>
      </c>
      <c r="E45" s="5" t="s">
        <v>28</v>
      </c>
      <c r="F45" s="6">
        <v>52.09</v>
      </c>
      <c r="G45" s="6">
        <v>59.98</v>
      </c>
      <c r="H45" s="6">
        <v>487.41</v>
      </c>
      <c r="I45" s="6">
        <v>0.12</v>
      </c>
      <c r="J45" s="6">
        <v>21.24</v>
      </c>
      <c r="K45" s="6">
        <v>161.24</v>
      </c>
      <c r="L45" s="6">
        <v>729.99</v>
      </c>
      <c r="M45" s="6">
        <v>38025.17</v>
      </c>
    </row>
    <row r="46" spans="1:13" ht="15" customHeight="1">
      <c r="A46" s="2" t="s">
        <v>135</v>
      </c>
      <c r="B46" s="302" t="s">
        <v>136</v>
      </c>
      <c r="C46" s="303"/>
      <c r="D46" s="303"/>
      <c r="E46" s="303"/>
      <c r="F46" s="303"/>
      <c r="G46" s="303"/>
      <c r="H46" s="303"/>
      <c r="I46" s="303"/>
      <c r="J46" s="303"/>
      <c r="K46" s="303"/>
      <c r="L46" s="303"/>
      <c r="M46" s="3">
        <v>32383.119999999999</v>
      </c>
    </row>
    <row r="47" spans="1:13" ht="18">
      <c r="A47" s="4" t="s">
        <v>137</v>
      </c>
      <c r="B47" s="5" t="s">
        <v>138</v>
      </c>
      <c r="C47" s="4" t="s">
        <v>139</v>
      </c>
      <c r="D47" s="5" t="s">
        <v>27</v>
      </c>
      <c r="E47" s="5" t="s">
        <v>28</v>
      </c>
      <c r="F47" s="6">
        <v>100.99</v>
      </c>
      <c r="G47" s="6">
        <v>10.76</v>
      </c>
      <c r="H47" s="6">
        <v>26.74</v>
      </c>
      <c r="I47" s="6">
        <v>0.31</v>
      </c>
      <c r="J47" s="6">
        <v>5.91</v>
      </c>
      <c r="K47" s="6">
        <v>12.39</v>
      </c>
      <c r="L47" s="6">
        <v>56.11</v>
      </c>
      <c r="M47" s="6">
        <v>5666.54</v>
      </c>
    </row>
    <row r="48" spans="1:13" ht="18">
      <c r="A48" s="4" t="s">
        <v>140</v>
      </c>
      <c r="B48" s="5" t="s">
        <v>141</v>
      </c>
      <c r="C48" s="4" t="s">
        <v>142</v>
      </c>
      <c r="D48" s="5" t="s">
        <v>14</v>
      </c>
      <c r="E48" s="5" t="s">
        <v>28</v>
      </c>
      <c r="F48" s="6">
        <v>100.99</v>
      </c>
      <c r="G48" s="6">
        <v>3.87</v>
      </c>
      <c r="H48" s="6">
        <v>11.69</v>
      </c>
      <c r="I48" s="6">
        <v>0.08</v>
      </c>
      <c r="J48" s="6">
        <v>2.0499999999999998</v>
      </c>
      <c r="K48" s="6">
        <v>5.01</v>
      </c>
      <c r="L48" s="6">
        <v>22.7</v>
      </c>
      <c r="M48" s="6">
        <v>2292.4699999999998</v>
      </c>
    </row>
    <row r="49" spans="1:13" ht="27">
      <c r="A49" s="4" t="s">
        <v>143</v>
      </c>
      <c r="B49" s="5" t="s">
        <v>144</v>
      </c>
      <c r="C49" s="4" t="s">
        <v>145</v>
      </c>
      <c r="D49" s="5" t="s">
        <v>14</v>
      </c>
      <c r="E49" s="5" t="s">
        <v>28</v>
      </c>
      <c r="F49" s="6">
        <v>6.09</v>
      </c>
      <c r="G49" s="6">
        <v>15.64</v>
      </c>
      <c r="H49" s="6">
        <v>38.81</v>
      </c>
      <c r="I49" s="6">
        <v>0</v>
      </c>
      <c r="J49" s="6">
        <v>7.15</v>
      </c>
      <c r="K49" s="6">
        <v>17.46</v>
      </c>
      <c r="L49" s="6">
        <v>79.06</v>
      </c>
      <c r="M49" s="6">
        <v>481.47</v>
      </c>
    </row>
    <row r="50" spans="1:13" ht="27">
      <c r="A50" s="4" t="s">
        <v>146</v>
      </c>
      <c r="B50" s="5" t="s">
        <v>147</v>
      </c>
      <c r="C50" s="4" t="s">
        <v>148</v>
      </c>
      <c r="D50" s="5" t="s">
        <v>14</v>
      </c>
      <c r="E50" s="5" t="s">
        <v>28</v>
      </c>
      <c r="F50" s="6">
        <v>42.85</v>
      </c>
      <c r="G50" s="6">
        <v>9.58</v>
      </c>
      <c r="H50" s="6">
        <v>37.92</v>
      </c>
      <c r="I50" s="6">
        <v>0</v>
      </c>
      <c r="J50" s="6">
        <v>4.43</v>
      </c>
      <c r="K50" s="6">
        <v>14.72</v>
      </c>
      <c r="L50" s="6">
        <v>66.650000000000006</v>
      </c>
      <c r="M50" s="6">
        <v>2855.95</v>
      </c>
    </row>
    <row r="51" spans="1:13" ht="27">
      <c r="A51" s="4" t="s">
        <v>149</v>
      </c>
      <c r="B51" s="5" t="s">
        <v>150</v>
      </c>
      <c r="C51" s="4" t="s">
        <v>151</v>
      </c>
      <c r="D51" s="5" t="s">
        <v>14</v>
      </c>
      <c r="E51" s="5" t="s">
        <v>28</v>
      </c>
      <c r="F51" s="6">
        <v>106.37</v>
      </c>
      <c r="G51" s="6">
        <v>5.44</v>
      </c>
      <c r="H51" s="6">
        <v>37.630000000000003</v>
      </c>
      <c r="I51" s="6">
        <v>0</v>
      </c>
      <c r="J51" s="6">
        <v>2.59</v>
      </c>
      <c r="K51" s="6">
        <v>12.94</v>
      </c>
      <c r="L51" s="6">
        <v>58.6</v>
      </c>
      <c r="M51" s="6">
        <v>6233.28</v>
      </c>
    </row>
    <row r="52" spans="1:13" ht="45">
      <c r="A52" s="4" t="s">
        <v>152</v>
      </c>
      <c r="B52" s="5" t="s">
        <v>153</v>
      </c>
      <c r="C52" s="4" t="s">
        <v>154</v>
      </c>
      <c r="D52" s="5" t="s">
        <v>14</v>
      </c>
      <c r="E52" s="5" t="s">
        <v>28</v>
      </c>
      <c r="F52" s="6">
        <v>124.42</v>
      </c>
      <c r="G52" s="6">
        <v>9.58</v>
      </c>
      <c r="H52" s="6">
        <v>27.37</v>
      </c>
      <c r="I52" s="6">
        <v>7.0000000000000007E-2</v>
      </c>
      <c r="J52" s="6">
        <v>4.6500000000000004</v>
      </c>
      <c r="K52" s="6">
        <v>11.81</v>
      </c>
      <c r="L52" s="6">
        <v>53.48</v>
      </c>
      <c r="M52" s="6">
        <v>6653.98</v>
      </c>
    </row>
    <row r="53" spans="1:13" ht="36">
      <c r="A53" s="4" t="s">
        <v>155</v>
      </c>
      <c r="B53" s="5" t="s">
        <v>156</v>
      </c>
      <c r="C53" s="4" t="s">
        <v>157</v>
      </c>
      <c r="D53" s="5" t="s">
        <v>14</v>
      </c>
      <c r="E53" s="5" t="s">
        <v>28</v>
      </c>
      <c r="F53" s="6">
        <v>3.6</v>
      </c>
      <c r="G53" s="6">
        <v>13.52</v>
      </c>
      <c r="H53" s="6">
        <v>25.53</v>
      </c>
      <c r="I53" s="6">
        <v>7.0000000000000007E-2</v>
      </c>
      <c r="J53" s="6">
        <v>6.78</v>
      </c>
      <c r="K53" s="6">
        <v>13.01</v>
      </c>
      <c r="L53" s="6">
        <v>58.91</v>
      </c>
      <c r="M53" s="6">
        <v>212.07</v>
      </c>
    </row>
    <row r="54" spans="1:13" ht="27">
      <c r="A54" s="4" t="s">
        <v>158</v>
      </c>
      <c r="B54" s="5" t="s">
        <v>159</v>
      </c>
      <c r="C54" s="4" t="s">
        <v>160</v>
      </c>
      <c r="D54" s="5" t="s">
        <v>14</v>
      </c>
      <c r="E54" s="5" t="s">
        <v>28</v>
      </c>
      <c r="F54" s="6">
        <v>30.81</v>
      </c>
      <c r="G54" s="6">
        <v>14.79</v>
      </c>
      <c r="H54" s="6">
        <v>79.37</v>
      </c>
      <c r="I54" s="6">
        <v>0.06</v>
      </c>
      <c r="J54" s="6">
        <v>8.2100000000000009</v>
      </c>
      <c r="K54" s="6">
        <v>29.03</v>
      </c>
      <c r="L54" s="6">
        <v>131.46</v>
      </c>
      <c r="M54" s="6">
        <v>4050.28</v>
      </c>
    </row>
    <row r="55" spans="1:13" ht="18">
      <c r="A55" s="4" t="s">
        <v>161</v>
      </c>
      <c r="B55" s="5" t="s">
        <v>162</v>
      </c>
      <c r="C55" s="4" t="s">
        <v>163</v>
      </c>
      <c r="D55" s="5" t="s">
        <v>27</v>
      </c>
      <c r="E55" s="5" t="s">
        <v>28</v>
      </c>
      <c r="F55" s="6">
        <v>145.32</v>
      </c>
      <c r="G55" s="6">
        <v>5.62</v>
      </c>
      <c r="H55" s="6">
        <v>6.3</v>
      </c>
      <c r="I55" s="6">
        <v>0</v>
      </c>
      <c r="J55" s="6">
        <v>3.75</v>
      </c>
      <c r="K55" s="6">
        <v>4.4400000000000004</v>
      </c>
      <c r="L55" s="6">
        <v>20.11</v>
      </c>
      <c r="M55" s="6">
        <v>2922.38</v>
      </c>
    </row>
    <row r="56" spans="1:13">
      <c r="A56" s="4" t="s">
        <v>164</v>
      </c>
      <c r="B56" s="5" t="s">
        <v>165</v>
      </c>
      <c r="C56" s="4" t="s">
        <v>166</v>
      </c>
      <c r="D56" s="5" t="s">
        <v>14</v>
      </c>
      <c r="E56" s="5" t="s">
        <v>93</v>
      </c>
      <c r="F56" s="6">
        <v>10</v>
      </c>
      <c r="G56" s="6">
        <v>11.33</v>
      </c>
      <c r="H56" s="6">
        <v>62.54</v>
      </c>
      <c r="I56" s="6">
        <v>0</v>
      </c>
      <c r="J56" s="6">
        <v>5.19</v>
      </c>
      <c r="K56" s="6">
        <v>22.41</v>
      </c>
      <c r="L56" s="6">
        <v>101.47</v>
      </c>
      <c r="M56" s="6">
        <v>1014.7</v>
      </c>
    </row>
    <row r="57" spans="1:13" ht="15" customHeight="1">
      <c r="A57" s="2" t="s">
        <v>167</v>
      </c>
      <c r="B57" s="302" t="s">
        <v>168</v>
      </c>
      <c r="C57" s="303"/>
      <c r="D57" s="303"/>
      <c r="E57" s="303"/>
      <c r="F57" s="303"/>
      <c r="G57" s="303"/>
      <c r="H57" s="303"/>
      <c r="I57" s="303"/>
      <c r="J57" s="303"/>
      <c r="K57" s="303"/>
      <c r="L57" s="303"/>
      <c r="M57" s="3">
        <v>15113.97</v>
      </c>
    </row>
    <row r="58" spans="1:13" ht="18">
      <c r="A58" s="4" t="s">
        <v>169</v>
      </c>
      <c r="B58" s="5" t="s">
        <v>170</v>
      </c>
      <c r="C58" s="4" t="s">
        <v>171</v>
      </c>
      <c r="D58" s="5" t="s">
        <v>14</v>
      </c>
      <c r="E58" s="5" t="s">
        <v>28</v>
      </c>
      <c r="F58" s="6">
        <v>156.91999999999999</v>
      </c>
      <c r="G58" s="6">
        <v>9.74</v>
      </c>
      <c r="H58" s="6">
        <v>52.4</v>
      </c>
      <c r="I58" s="6">
        <v>0</v>
      </c>
      <c r="J58" s="6">
        <v>3.09</v>
      </c>
      <c r="K58" s="6">
        <v>18.489999999999998</v>
      </c>
      <c r="L58" s="6">
        <v>83.72</v>
      </c>
      <c r="M58" s="6">
        <v>13137.34</v>
      </c>
    </row>
    <row r="59" spans="1:13" ht="18">
      <c r="A59" s="4" t="s">
        <v>172</v>
      </c>
      <c r="B59" s="5" t="s">
        <v>173</v>
      </c>
      <c r="C59" s="4" t="s">
        <v>174</v>
      </c>
      <c r="D59" s="5" t="s">
        <v>14</v>
      </c>
      <c r="E59" s="5" t="s">
        <v>93</v>
      </c>
      <c r="F59" s="6">
        <v>157.25</v>
      </c>
      <c r="G59" s="6">
        <v>2.52</v>
      </c>
      <c r="H59" s="6">
        <v>6.48</v>
      </c>
      <c r="I59" s="6">
        <v>0</v>
      </c>
      <c r="J59" s="6">
        <v>0.8</v>
      </c>
      <c r="K59" s="6">
        <v>2.77</v>
      </c>
      <c r="L59" s="6">
        <v>12.57</v>
      </c>
      <c r="M59" s="6">
        <v>1976.63</v>
      </c>
    </row>
    <row r="60" spans="1:13" ht="15" customHeight="1">
      <c r="A60" s="2" t="s">
        <v>175</v>
      </c>
      <c r="B60" s="302" t="s">
        <v>176</v>
      </c>
      <c r="C60" s="303"/>
      <c r="D60" s="303"/>
      <c r="E60" s="303"/>
      <c r="F60" s="303"/>
      <c r="G60" s="303"/>
      <c r="H60" s="303"/>
      <c r="I60" s="303"/>
      <c r="J60" s="303"/>
      <c r="K60" s="303"/>
      <c r="L60" s="303"/>
      <c r="M60" s="3">
        <v>148.34</v>
      </c>
    </row>
    <row r="61" spans="1:13" ht="18">
      <c r="A61" s="4" t="s">
        <v>177</v>
      </c>
      <c r="B61" s="5" t="s">
        <v>178</v>
      </c>
      <c r="C61" s="4" t="s">
        <v>179</v>
      </c>
      <c r="D61" s="5" t="s">
        <v>14</v>
      </c>
      <c r="E61" s="5" t="s">
        <v>28</v>
      </c>
      <c r="F61" s="6">
        <v>6.06</v>
      </c>
      <c r="G61" s="6">
        <v>8.1199999999999992</v>
      </c>
      <c r="H61" s="6">
        <v>6.9</v>
      </c>
      <c r="I61" s="6">
        <v>0</v>
      </c>
      <c r="J61" s="6">
        <v>4.0599999999999996</v>
      </c>
      <c r="K61" s="6">
        <v>5.4</v>
      </c>
      <c r="L61" s="6">
        <v>24.48</v>
      </c>
      <c r="M61" s="6">
        <v>148.34</v>
      </c>
    </row>
    <row r="62" spans="1:13" ht="15" customHeight="1">
      <c r="A62" s="2" t="s">
        <v>180</v>
      </c>
      <c r="B62" s="302" t="s">
        <v>181</v>
      </c>
      <c r="C62" s="303"/>
      <c r="D62" s="303"/>
      <c r="E62" s="303"/>
      <c r="F62" s="303"/>
      <c r="G62" s="303"/>
      <c r="H62" s="303"/>
      <c r="I62" s="303"/>
      <c r="J62" s="303"/>
      <c r="K62" s="303"/>
      <c r="L62" s="303"/>
      <c r="M62" s="3">
        <v>59231.44</v>
      </c>
    </row>
    <row r="63" spans="1:13" ht="27">
      <c r="A63" s="4" t="s">
        <v>182</v>
      </c>
      <c r="B63" s="5" t="s">
        <v>183</v>
      </c>
      <c r="C63" s="4" t="s">
        <v>184</v>
      </c>
      <c r="D63" s="5" t="s">
        <v>27</v>
      </c>
      <c r="E63" s="5" t="s">
        <v>28</v>
      </c>
      <c r="F63" s="6">
        <v>43.62</v>
      </c>
      <c r="G63" s="6">
        <v>19.59</v>
      </c>
      <c r="H63" s="6">
        <v>81.209999999999994</v>
      </c>
      <c r="I63" s="6">
        <v>0</v>
      </c>
      <c r="J63" s="6">
        <v>9.16</v>
      </c>
      <c r="K63" s="6">
        <v>31.17</v>
      </c>
      <c r="L63" s="6">
        <v>141.13</v>
      </c>
      <c r="M63" s="6">
        <v>6156.09</v>
      </c>
    </row>
    <row r="64" spans="1:13" ht="27">
      <c r="A64" s="4" t="s">
        <v>185</v>
      </c>
      <c r="B64" s="5" t="s">
        <v>186</v>
      </c>
      <c r="C64" s="4" t="s">
        <v>187</v>
      </c>
      <c r="D64" s="5" t="s">
        <v>27</v>
      </c>
      <c r="E64" s="5" t="s">
        <v>28</v>
      </c>
      <c r="F64" s="6">
        <v>269.17</v>
      </c>
      <c r="G64" s="6">
        <v>13.63</v>
      </c>
      <c r="H64" s="6">
        <v>80.64</v>
      </c>
      <c r="I64" s="6">
        <v>0</v>
      </c>
      <c r="J64" s="6">
        <v>6.44</v>
      </c>
      <c r="K64" s="6">
        <v>28.55</v>
      </c>
      <c r="L64" s="6">
        <v>129.26</v>
      </c>
      <c r="M64" s="6">
        <v>34792.910000000003</v>
      </c>
    </row>
    <row r="65" spans="1:13" ht="45">
      <c r="A65" s="4" t="s">
        <v>188</v>
      </c>
      <c r="B65" s="5" t="s">
        <v>189</v>
      </c>
      <c r="C65" s="4" t="s">
        <v>190</v>
      </c>
      <c r="D65" s="5" t="s">
        <v>14</v>
      </c>
      <c r="E65" s="5" t="s">
        <v>28</v>
      </c>
      <c r="F65" s="6">
        <v>33.25</v>
      </c>
      <c r="G65" s="6">
        <v>8.93</v>
      </c>
      <c r="H65" s="6">
        <v>12.67</v>
      </c>
      <c r="I65" s="6">
        <v>0.03</v>
      </c>
      <c r="J65" s="6">
        <v>4.53</v>
      </c>
      <c r="K65" s="6">
        <v>7.41</v>
      </c>
      <c r="L65" s="6">
        <v>33.57</v>
      </c>
      <c r="M65" s="6">
        <v>1116.2</v>
      </c>
    </row>
    <row r="66" spans="1:13" ht="36">
      <c r="A66" s="4" t="s">
        <v>191</v>
      </c>
      <c r="B66" s="5" t="s">
        <v>192</v>
      </c>
      <c r="C66" s="4" t="s">
        <v>193</v>
      </c>
      <c r="D66" s="5" t="s">
        <v>14</v>
      </c>
      <c r="E66" s="5" t="s">
        <v>28</v>
      </c>
      <c r="F66" s="6">
        <v>111.14</v>
      </c>
      <c r="G66" s="6">
        <v>7.16</v>
      </c>
      <c r="H66" s="6">
        <v>12.68</v>
      </c>
      <c r="I66" s="6">
        <v>0.03</v>
      </c>
      <c r="J66" s="6">
        <v>3.57</v>
      </c>
      <c r="K66" s="6">
        <v>6.64</v>
      </c>
      <c r="L66" s="6">
        <v>30.08</v>
      </c>
      <c r="M66" s="6">
        <v>3343.09</v>
      </c>
    </row>
    <row r="67" spans="1:13" ht="45">
      <c r="A67" s="4" t="s">
        <v>194</v>
      </c>
      <c r="B67" s="5" t="s">
        <v>195</v>
      </c>
      <c r="C67" s="4" t="s">
        <v>196</v>
      </c>
      <c r="D67" s="5" t="s">
        <v>14</v>
      </c>
      <c r="E67" s="5" t="s">
        <v>28</v>
      </c>
      <c r="F67" s="6">
        <v>137.36000000000001</v>
      </c>
      <c r="G67" s="6">
        <v>6.51</v>
      </c>
      <c r="H67" s="6">
        <v>12.68</v>
      </c>
      <c r="I67" s="6">
        <v>0.03</v>
      </c>
      <c r="J67" s="6">
        <v>3.24</v>
      </c>
      <c r="K67" s="6">
        <v>6.36</v>
      </c>
      <c r="L67" s="6">
        <v>28.82</v>
      </c>
      <c r="M67" s="6">
        <v>3958.71</v>
      </c>
    </row>
    <row r="68" spans="1:13" ht="45">
      <c r="A68" s="4" t="s">
        <v>197</v>
      </c>
      <c r="B68" s="5" t="s">
        <v>198</v>
      </c>
      <c r="C68" s="4" t="s">
        <v>199</v>
      </c>
      <c r="D68" s="5" t="s">
        <v>14</v>
      </c>
      <c r="E68" s="5" t="s">
        <v>28</v>
      </c>
      <c r="F68" s="6">
        <v>80.47</v>
      </c>
      <c r="G68" s="6">
        <v>4.7300000000000004</v>
      </c>
      <c r="H68" s="6">
        <v>12.68</v>
      </c>
      <c r="I68" s="6">
        <v>0.03</v>
      </c>
      <c r="J68" s="6">
        <v>2.2799999999999998</v>
      </c>
      <c r="K68" s="6">
        <v>5.59</v>
      </c>
      <c r="L68" s="6">
        <v>25.31</v>
      </c>
      <c r="M68" s="6">
        <v>2036.69</v>
      </c>
    </row>
    <row r="69" spans="1:13" ht="36">
      <c r="A69" s="4" t="s">
        <v>200</v>
      </c>
      <c r="B69" s="5" t="s">
        <v>201</v>
      </c>
      <c r="C69" s="4" t="s">
        <v>202</v>
      </c>
      <c r="D69" s="5" t="s">
        <v>14</v>
      </c>
      <c r="E69" s="5" t="s">
        <v>28</v>
      </c>
      <c r="F69" s="6">
        <v>64.099999999999994</v>
      </c>
      <c r="G69" s="6">
        <v>19.48</v>
      </c>
      <c r="H69" s="6">
        <v>21.3</v>
      </c>
      <c r="I69" s="6">
        <v>0.05</v>
      </c>
      <c r="J69" s="6">
        <v>10.65</v>
      </c>
      <c r="K69" s="6">
        <v>14.59</v>
      </c>
      <c r="L69" s="6">
        <v>66.069999999999993</v>
      </c>
      <c r="M69" s="6">
        <v>4235.08</v>
      </c>
    </row>
    <row r="70" spans="1:13" ht="36">
      <c r="A70" s="4" t="s">
        <v>203</v>
      </c>
      <c r="B70" s="5" t="s">
        <v>204</v>
      </c>
      <c r="C70" s="4" t="s">
        <v>205</v>
      </c>
      <c r="D70" s="5" t="s">
        <v>14</v>
      </c>
      <c r="E70" s="5" t="s">
        <v>28</v>
      </c>
      <c r="F70" s="6">
        <v>22.28</v>
      </c>
      <c r="G70" s="6">
        <v>10.91</v>
      </c>
      <c r="H70" s="6">
        <v>20.43</v>
      </c>
      <c r="I70" s="6">
        <v>0.04</v>
      </c>
      <c r="J70" s="6">
        <v>5.78</v>
      </c>
      <c r="K70" s="6">
        <v>10.53</v>
      </c>
      <c r="L70" s="6">
        <v>47.69</v>
      </c>
      <c r="M70" s="6">
        <v>1062.53</v>
      </c>
    </row>
    <row r="71" spans="1:13" ht="27">
      <c r="A71" s="4" t="s">
        <v>206</v>
      </c>
      <c r="B71" s="5" t="s">
        <v>207</v>
      </c>
      <c r="C71" s="4" t="s">
        <v>208</v>
      </c>
      <c r="D71" s="5" t="s">
        <v>14</v>
      </c>
      <c r="E71" s="5" t="s">
        <v>28</v>
      </c>
      <c r="F71" s="6">
        <v>362.22</v>
      </c>
      <c r="G71" s="6">
        <v>1.24</v>
      </c>
      <c r="H71" s="6">
        <v>2.12</v>
      </c>
      <c r="I71" s="6">
        <v>0</v>
      </c>
      <c r="J71" s="6">
        <v>0.59</v>
      </c>
      <c r="K71" s="6">
        <v>1.1100000000000001</v>
      </c>
      <c r="L71" s="6">
        <v>5.0599999999999996</v>
      </c>
      <c r="M71" s="6">
        <v>1832.83</v>
      </c>
    </row>
    <row r="72" spans="1:13" ht="36">
      <c r="A72" s="4" t="s">
        <v>209</v>
      </c>
      <c r="B72" s="5" t="s">
        <v>210</v>
      </c>
      <c r="C72" s="4" t="s">
        <v>211</v>
      </c>
      <c r="D72" s="5" t="s">
        <v>14</v>
      </c>
      <c r="E72" s="5" t="s">
        <v>28</v>
      </c>
      <c r="F72" s="6">
        <v>22.28</v>
      </c>
      <c r="G72" s="6">
        <v>1.38</v>
      </c>
      <c r="H72" s="6">
        <v>3.48</v>
      </c>
      <c r="I72" s="6">
        <v>0</v>
      </c>
      <c r="J72" s="6">
        <v>0.72</v>
      </c>
      <c r="K72" s="6">
        <v>1.58</v>
      </c>
      <c r="L72" s="6">
        <v>7.16</v>
      </c>
      <c r="M72" s="6">
        <v>159.52000000000001</v>
      </c>
    </row>
    <row r="73" spans="1:13" ht="36">
      <c r="A73" s="4" t="s">
        <v>212</v>
      </c>
      <c r="B73" s="5" t="s">
        <v>213</v>
      </c>
      <c r="C73" s="4" t="s">
        <v>214</v>
      </c>
      <c r="D73" s="5" t="s">
        <v>14</v>
      </c>
      <c r="E73" s="5" t="s">
        <v>28</v>
      </c>
      <c r="F73" s="6">
        <v>64.099999999999994</v>
      </c>
      <c r="G73" s="6">
        <v>2</v>
      </c>
      <c r="H73" s="6">
        <v>3.48</v>
      </c>
      <c r="I73" s="6">
        <v>0</v>
      </c>
      <c r="J73" s="6">
        <v>1.06</v>
      </c>
      <c r="K73" s="6">
        <v>1.85</v>
      </c>
      <c r="L73" s="6">
        <v>8.39</v>
      </c>
      <c r="M73" s="6">
        <v>537.79</v>
      </c>
    </row>
    <row r="74" spans="1:13" ht="15" customHeight="1">
      <c r="A74" s="2" t="s">
        <v>215</v>
      </c>
      <c r="B74" s="302" t="s">
        <v>216</v>
      </c>
      <c r="C74" s="303"/>
      <c r="D74" s="303"/>
      <c r="E74" s="303"/>
      <c r="F74" s="303"/>
      <c r="G74" s="303"/>
      <c r="H74" s="303"/>
      <c r="I74" s="303"/>
      <c r="J74" s="303"/>
      <c r="K74" s="303"/>
      <c r="L74" s="303"/>
      <c r="M74" s="3">
        <v>28061.19</v>
      </c>
    </row>
    <row r="75" spans="1:13" ht="15" customHeight="1">
      <c r="A75" s="2" t="s">
        <v>217</v>
      </c>
      <c r="B75" s="302" t="s">
        <v>218</v>
      </c>
      <c r="C75" s="303"/>
      <c r="D75" s="303"/>
      <c r="E75" s="303"/>
      <c r="F75" s="303"/>
      <c r="G75" s="303"/>
      <c r="H75" s="303"/>
      <c r="I75" s="303"/>
      <c r="J75" s="303"/>
      <c r="K75" s="303"/>
      <c r="L75" s="303"/>
      <c r="M75" s="3">
        <v>17954.77</v>
      </c>
    </row>
    <row r="76" spans="1:13" ht="36">
      <c r="A76" s="4" t="s">
        <v>219</v>
      </c>
      <c r="B76" s="5" t="s">
        <v>220</v>
      </c>
      <c r="C76" s="4" t="s">
        <v>221</v>
      </c>
      <c r="D76" s="5" t="s">
        <v>14</v>
      </c>
      <c r="E76" s="5" t="s">
        <v>28</v>
      </c>
      <c r="F76" s="6">
        <v>276.12</v>
      </c>
      <c r="G76" s="6">
        <v>17.28</v>
      </c>
      <c r="H76" s="6">
        <v>5.42</v>
      </c>
      <c r="I76" s="6">
        <v>0</v>
      </c>
      <c r="J76" s="6">
        <v>10.07</v>
      </c>
      <c r="K76" s="6">
        <v>9.2899999999999991</v>
      </c>
      <c r="L76" s="6">
        <v>42.06</v>
      </c>
      <c r="M76" s="6">
        <v>11613.6</v>
      </c>
    </row>
    <row r="77" spans="1:13" ht="27">
      <c r="A77" s="4" t="s">
        <v>222</v>
      </c>
      <c r="B77" s="5" t="s">
        <v>223</v>
      </c>
      <c r="C77" s="4" t="s">
        <v>224</v>
      </c>
      <c r="D77" s="5" t="s">
        <v>14</v>
      </c>
      <c r="E77" s="5" t="s">
        <v>28</v>
      </c>
      <c r="F77" s="6">
        <v>306.93</v>
      </c>
      <c r="G77" s="6">
        <v>8.6300000000000008</v>
      </c>
      <c r="H77" s="6">
        <v>2.4300000000000002</v>
      </c>
      <c r="I77" s="6">
        <v>0</v>
      </c>
      <c r="J77" s="6">
        <v>5.04</v>
      </c>
      <c r="K77" s="6">
        <v>4.5599999999999996</v>
      </c>
      <c r="L77" s="6">
        <v>20.66</v>
      </c>
      <c r="M77" s="6">
        <v>6341.17</v>
      </c>
    </row>
    <row r="78" spans="1:13" ht="15" customHeight="1">
      <c r="A78" s="2" t="s">
        <v>225</v>
      </c>
      <c r="B78" s="302" t="s">
        <v>226</v>
      </c>
      <c r="C78" s="303"/>
      <c r="D78" s="303"/>
      <c r="E78" s="303"/>
      <c r="F78" s="303"/>
      <c r="G78" s="303"/>
      <c r="H78" s="303"/>
      <c r="I78" s="303"/>
      <c r="J78" s="303"/>
      <c r="K78" s="303"/>
      <c r="L78" s="303"/>
      <c r="M78" s="3">
        <v>2224.48</v>
      </c>
    </row>
    <row r="79" spans="1:13" ht="18">
      <c r="A79" s="4" t="s">
        <v>227</v>
      </c>
      <c r="B79" s="5" t="s">
        <v>228</v>
      </c>
      <c r="C79" s="4" t="s">
        <v>229</v>
      </c>
      <c r="D79" s="5" t="s">
        <v>14</v>
      </c>
      <c r="E79" s="5" t="s">
        <v>28</v>
      </c>
      <c r="F79" s="6">
        <v>30.81</v>
      </c>
      <c r="G79" s="6">
        <v>4.58</v>
      </c>
      <c r="H79" s="6">
        <v>6.45</v>
      </c>
      <c r="I79" s="6">
        <v>0</v>
      </c>
      <c r="J79" s="6">
        <v>2.76</v>
      </c>
      <c r="K79" s="6">
        <v>3.9</v>
      </c>
      <c r="L79" s="6">
        <v>17.690000000000001</v>
      </c>
      <c r="M79" s="6">
        <v>545.02</v>
      </c>
    </row>
    <row r="80" spans="1:13" ht="18">
      <c r="A80" s="4" t="s">
        <v>230</v>
      </c>
      <c r="B80" s="5" t="s">
        <v>231</v>
      </c>
      <c r="C80" s="4" t="s">
        <v>232</v>
      </c>
      <c r="D80" s="5" t="s">
        <v>14</v>
      </c>
      <c r="E80" s="5" t="s">
        <v>233</v>
      </c>
      <c r="F80" s="6">
        <v>100.99</v>
      </c>
      <c r="G80" s="6">
        <v>4.57</v>
      </c>
      <c r="H80" s="6">
        <v>5.63</v>
      </c>
      <c r="I80" s="6">
        <v>0</v>
      </c>
      <c r="J80" s="6">
        <v>2.76</v>
      </c>
      <c r="K80" s="6">
        <v>3.67</v>
      </c>
      <c r="L80" s="6">
        <v>16.63</v>
      </c>
      <c r="M80" s="6">
        <v>1679.46</v>
      </c>
    </row>
    <row r="81" spans="1:13" ht="15" customHeight="1">
      <c r="A81" s="2" t="s">
        <v>234</v>
      </c>
      <c r="B81" s="302" t="s">
        <v>235</v>
      </c>
      <c r="C81" s="303"/>
      <c r="D81" s="303"/>
      <c r="E81" s="303"/>
      <c r="F81" s="303"/>
      <c r="G81" s="303"/>
      <c r="H81" s="303"/>
      <c r="I81" s="303"/>
      <c r="J81" s="303"/>
      <c r="K81" s="303"/>
      <c r="L81" s="303"/>
      <c r="M81" s="3">
        <v>7881.94</v>
      </c>
    </row>
    <row r="82" spans="1:13" ht="18">
      <c r="A82" s="4" t="s">
        <v>236</v>
      </c>
      <c r="B82" s="5" t="s">
        <v>237</v>
      </c>
      <c r="C82" s="4" t="s">
        <v>238</v>
      </c>
      <c r="D82" s="5" t="s">
        <v>14</v>
      </c>
      <c r="E82" s="5" t="s">
        <v>28</v>
      </c>
      <c r="F82" s="6">
        <v>303.31</v>
      </c>
      <c r="G82" s="6">
        <v>0.62</v>
      </c>
      <c r="H82" s="6">
        <v>0.74</v>
      </c>
      <c r="I82" s="6">
        <v>0</v>
      </c>
      <c r="J82" s="6">
        <v>0.38</v>
      </c>
      <c r="K82" s="6">
        <v>0.49</v>
      </c>
      <c r="L82" s="6">
        <v>2.23</v>
      </c>
      <c r="M82" s="6">
        <v>676.38</v>
      </c>
    </row>
    <row r="83" spans="1:13" ht="18">
      <c r="A83" s="4" t="s">
        <v>239</v>
      </c>
      <c r="B83" s="5" t="s">
        <v>240</v>
      </c>
      <c r="C83" s="4" t="s">
        <v>241</v>
      </c>
      <c r="D83" s="5" t="s">
        <v>14</v>
      </c>
      <c r="E83" s="5" t="s">
        <v>28</v>
      </c>
      <c r="F83" s="6">
        <v>303.31</v>
      </c>
      <c r="G83" s="6">
        <v>3.02</v>
      </c>
      <c r="H83" s="6">
        <v>6.55</v>
      </c>
      <c r="I83" s="6">
        <v>0</v>
      </c>
      <c r="J83" s="6">
        <v>1.83</v>
      </c>
      <c r="K83" s="6">
        <v>3.23</v>
      </c>
      <c r="L83" s="6">
        <v>14.63</v>
      </c>
      <c r="M83" s="6">
        <v>4437.42</v>
      </c>
    </row>
    <row r="84" spans="1:13" ht="18">
      <c r="A84" s="4" t="s">
        <v>242</v>
      </c>
      <c r="B84" s="5" t="s">
        <v>243</v>
      </c>
      <c r="C84" s="4" t="s">
        <v>244</v>
      </c>
      <c r="D84" s="5" t="s">
        <v>14</v>
      </c>
      <c r="E84" s="5" t="s">
        <v>28</v>
      </c>
      <c r="F84" s="6">
        <v>96.42</v>
      </c>
      <c r="G84" s="6">
        <v>5.04</v>
      </c>
      <c r="H84" s="6">
        <v>2.31</v>
      </c>
      <c r="I84" s="6">
        <v>0</v>
      </c>
      <c r="J84" s="6">
        <v>3.03</v>
      </c>
      <c r="K84" s="6">
        <v>2.94</v>
      </c>
      <c r="L84" s="6">
        <v>13.32</v>
      </c>
      <c r="M84" s="6">
        <v>1284.31</v>
      </c>
    </row>
    <row r="85" spans="1:13" ht="18">
      <c r="A85" s="4" t="s">
        <v>245</v>
      </c>
      <c r="B85" s="5" t="s">
        <v>246</v>
      </c>
      <c r="C85" s="4" t="s">
        <v>247</v>
      </c>
      <c r="D85" s="5" t="s">
        <v>14</v>
      </c>
      <c r="E85" s="5" t="s">
        <v>28</v>
      </c>
      <c r="F85" s="6">
        <v>86.37</v>
      </c>
      <c r="G85" s="6">
        <v>6.47</v>
      </c>
      <c r="H85" s="6">
        <v>3.07</v>
      </c>
      <c r="I85" s="6">
        <v>0</v>
      </c>
      <c r="J85" s="6">
        <v>3.85</v>
      </c>
      <c r="K85" s="6">
        <v>3.79</v>
      </c>
      <c r="L85" s="6">
        <v>17.18</v>
      </c>
      <c r="M85" s="6">
        <v>1483.83</v>
      </c>
    </row>
    <row r="86" spans="1:13" ht="15" customHeight="1">
      <c r="A86" s="2" t="s">
        <v>248</v>
      </c>
      <c r="B86" s="302" t="s">
        <v>249</v>
      </c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">
        <v>33342.839999999997</v>
      </c>
    </row>
    <row r="87" spans="1:13" ht="18">
      <c r="A87" s="4" t="s">
        <v>250</v>
      </c>
      <c r="B87" s="5" t="s">
        <v>251</v>
      </c>
      <c r="C87" s="4" t="s">
        <v>252</v>
      </c>
      <c r="D87" s="5" t="s">
        <v>14</v>
      </c>
      <c r="E87" s="5" t="s">
        <v>28</v>
      </c>
      <c r="F87" s="6">
        <v>2</v>
      </c>
      <c r="G87" s="6">
        <v>33.4</v>
      </c>
      <c r="H87" s="6">
        <v>527.53</v>
      </c>
      <c r="I87" s="6">
        <v>0</v>
      </c>
      <c r="J87" s="6">
        <v>17.62</v>
      </c>
      <c r="K87" s="6">
        <v>164.01</v>
      </c>
      <c r="L87" s="6">
        <v>742.56</v>
      </c>
      <c r="M87" s="6">
        <v>1485.12</v>
      </c>
    </row>
    <row r="88" spans="1:13" ht="18">
      <c r="A88" s="4" t="s">
        <v>253</v>
      </c>
      <c r="B88" s="5" t="s">
        <v>254</v>
      </c>
      <c r="C88" s="4" t="s">
        <v>255</v>
      </c>
      <c r="D88" s="5" t="s">
        <v>14</v>
      </c>
      <c r="E88" s="5" t="s">
        <v>28</v>
      </c>
      <c r="F88" s="6">
        <v>38.6</v>
      </c>
      <c r="G88" s="6">
        <v>6.68</v>
      </c>
      <c r="H88" s="6">
        <v>409.65</v>
      </c>
      <c r="I88" s="6">
        <v>0</v>
      </c>
      <c r="J88" s="6">
        <v>3.62</v>
      </c>
      <c r="K88" s="6">
        <v>119.05</v>
      </c>
      <c r="L88" s="6">
        <v>539</v>
      </c>
      <c r="M88" s="6">
        <v>20805.400000000001</v>
      </c>
    </row>
    <row r="89" spans="1:13" ht="27">
      <c r="A89" s="4" t="s">
        <v>256</v>
      </c>
      <c r="B89" s="5" t="s">
        <v>257</v>
      </c>
      <c r="C89" s="4" t="s">
        <v>258</v>
      </c>
      <c r="D89" s="5" t="s">
        <v>14</v>
      </c>
      <c r="E89" s="5" t="s">
        <v>28</v>
      </c>
      <c r="F89" s="6">
        <v>11.83</v>
      </c>
      <c r="G89" s="6">
        <v>29.87</v>
      </c>
      <c r="H89" s="6">
        <v>428.99</v>
      </c>
      <c r="I89" s="6">
        <v>0</v>
      </c>
      <c r="J89" s="6">
        <v>16.18</v>
      </c>
      <c r="K89" s="6">
        <v>134.66999999999999</v>
      </c>
      <c r="L89" s="6">
        <v>609.71</v>
      </c>
      <c r="M89" s="6">
        <v>7212.86</v>
      </c>
    </row>
    <row r="90" spans="1:13" ht="27">
      <c r="A90" s="4" t="s">
        <v>259</v>
      </c>
      <c r="B90" s="5" t="s">
        <v>260</v>
      </c>
      <c r="C90" s="4" t="s">
        <v>261</v>
      </c>
      <c r="D90" s="5" t="s">
        <v>14</v>
      </c>
      <c r="E90" s="5" t="s">
        <v>28</v>
      </c>
      <c r="F90" s="6">
        <v>4.2</v>
      </c>
      <c r="G90" s="6">
        <v>39.869999999999997</v>
      </c>
      <c r="H90" s="6">
        <v>73.5</v>
      </c>
      <c r="I90" s="6">
        <v>0.08</v>
      </c>
      <c r="J90" s="6">
        <v>21.49</v>
      </c>
      <c r="K90" s="6">
        <v>38.25</v>
      </c>
      <c r="L90" s="6">
        <v>173.19</v>
      </c>
      <c r="M90" s="6">
        <v>727.39</v>
      </c>
    </row>
    <row r="91" spans="1:13" ht="18">
      <c r="A91" s="4" t="s">
        <v>262</v>
      </c>
      <c r="B91" s="5" t="s">
        <v>263</v>
      </c>
      <c r="C91" s="4" t="s">
        <v>264</v>
      </c>
      <c r="D91" s="5" t="s">
        <v>14</v>
      </c>
      <c r="E91" s="5" t="s">
        <v>93</v>
      </c>
      <c r="F91" s="6">
        <v>18.899999999999999</v>
      </c>
      <c r="G91" s="6">
        <v>18.27</v>
      </c>
      <c r="H91" s="6">
        <v>103.5</v>
      </c>
      <c r="I91" s="6">
        <v>0.04</v>
      </c>
      <c r="J91" s="6">
        <v>6.48</v>
      </c>
      <c r="K91" s="6">
        <v>36.369999999999997</v>
      </c>
      <c r="L91" s="6">
        <v>164.66</v>
      </c>
      <c r="M91" s="6">
        <v>3112.07</v>
      </c>
    </row>
    <row r="92" spans="1:13" ht="15" customHeight="1">
      <c r="A92" s="2" t="s">
        <v>265</v>
      </c>
      <c r="B92" s="302" t="s">
        <v>266</v>
      </c>
      <c r="C92" s="303"/>
      <c r="D92" s="303"/>
      <c r="E92" s="303"/>
      <c r="F92" s="303"/>
      <c r="G92" s="303"/>
      <c r="H92" s="303"/>
      <c r="I92" s="303"/>
      <c r="J92" s="303"/>
      <c r="K92" s="303"/>
      <c r="L92" s="303"/>
      <c r="M92" s="3">
        <v>94186.92</v>
      </c>
    </row>
    <row r="93" spans="1:13" ht="15" customHeight="1">
      <c r="A93" s="2" t="s">
        <v>267</v>
      </c>
      <c r="B93" s="302" t="s">
        <v>268</v>
      </c>
      <c r="C93" s="303"/>
      <c r="D93" s="303"/>
      <c r="E93" s="303"/>
      <c r="F93" s="303"/>
      <c r="G93" s="303"/>
      <c r="H93" s="303"/>
      <c r="I93" s="303"/>
      <c r="J93" s="303"/>
      <c r="K93" s="303"/>
      <c r="L93" s="303"/>
      <c r="M93" s="3">
        <v>7858.55</v>
      </c>
    </row>
    <row r="94" spans="1:13" ht="27">
      <c r="A94" s="4" t="s">
        <v>269</v>
      </c>
      <c r="B94" s="5" t="s">
        <v>270</v>
      </c>
      <c r="C94" s="4" t="s">
        <v>271</v>
      </c>
      <c r="D94" s="5" t="s">
        <v>14</v>
      </c>
      <c r="E94" s="5" t="s">
        <v>35</v>
      </c>
      <c r="F94" s="6">
        <v>10</v>
      </c>
      <c r="G94" s="6">
        <v>1.86</v>
      </c>
      <c r="H94" s="6">
        <v>1.3</v>
      </c>
      <c r="I94" s="6">
        <v>0</v>
      </c>
      <c r="J94" s="6">
        <v>1.01</v>
      </c>
      <c r="K94" s="6">
        <v>1.18</v>
      </c>
      <c r="L94" s="6">
        <v>5.35</v>
      </c>
      <c r="M94" s="6">
        <v>53.5</v>
      </c>
    </row>
    <row r="95" spans="1:13" ht="27">
      <c r="A95" s="4" t="s">
        <v>272</v>
      </c>
      <c r="B95" s="5" t="s">
        <v>273</v>
      </c>
      <c r="C95" s="4" t="s">
        <v>274</v>
      </c>
      <c r="D95" s="5" t="s">
        <v>14</v>
      </c>
      <c r="E95" s="5" t="s">
        <v>35</v>
      </c>
      <c r="F95" s="6">
        <v>18</v>
      </c>
      <c r="G95" s="6">
        <v>2.1800000000000002</v>
      </c>
      <c r="H95" s="6">
        <v>1.6</v>
      </c>
      <c r="I95" s="6">
        <v>0</v>
      </c>
      <c r="J95" s="6">
        <v>1.18</v>
      </c>
      <c r="K95" s="6">
        <v>1.4</v>
      </c>
      <c r="L95" s="6">
        <v>6.36</v>
      </c>
      <c r="M95" s="6">
        <v>114.48</v>
      </c>
    </row>
    <row r="96" spans="1:13" ht="27">
      <c r="A96" s="4" t="s">
        <v>275</v>
      </c>
      <c r="B96" s="5" t="s">
        <v>276</v>
      </c>
      <c r="C96" s="4" t="s">
        <v>277</v>
      </c>
      <c r="D96" s="5" t="s">
        <v>14</v>
      </c>
      <c r="E96" s="5" t="s">
        <v>35</v>
      </c>
      <c r="F96" s="6">
        <v>5</v>
      </c>
      <c r="G96" s="6">
        <v>3.99</v>
      </c>
      <c r="H96" s="6">
        <v>49.01</v>
      </c>
      <c r="I96" s="6">
        <v>0</v>
      </c>
      <c r="J96" s="6">
        <v>2.15</v>
      </c>
      <c r="K96" s="6">
        <v>15.63</v>
      </c>
      <c r="L96" s="6">
        <v>70.78</v>
      </c>
      <c r="M96" s="6">
        <v>353.9</v>
      </c>
    </row>
    <row r="97" spans="1:13" ht="27">
      <c r="A97" s="4" t="s">
        <v>278</v>
      </c>
      <c r="B97" s="5" t="s">
        <v>279</v>
      </c>
      <c r="C97" s="4" t="s">
        <v>280</v>
      </c>
      <c r="D97" s="5" t="s">
        <v>14</v>
      </c>
      <c r="E97" s="5" t="s">
        <v>35</v>
      </c>
      <c r="F97" s="6">
        <v>9</v>
      </c>
      <c r="G97" s="6">
        <v>4.82</v>
      </c>
      <c r="H97" s="6">
        <v>53.73</v>
      </c>
      <c r="I97" s="6">
        <v>0</v>
      </c>
      <c r="J97" s="6">
        <v>2.61</v>
      </c>
      <c r="K97" s="6">
        <v>17.329999999999998</v>
      </c>
      <c r="L97" s="6">
        <v>78.489999999999995</v>
      </c>
      <c r="M97" s="6">
        <v>706.41</v>
      </c>
    </row>
    <row r="98" spans="1:13" ht="36">
      <c r="A98" s="4" t="s">
        <v>281</v>
      </c>
      <c r="B98" s="5" t="s">
        <v>282</v>
      </c>
      <c r="C98" s="4" t="s">
        <v>283</v>
      </c>
      <c r="D98" s="5" t="s">
        <v>14</v>
      </c>
      <c r="E98" s="5" t="s">
        <v>93</v>
      </c>
      <c r="F98" s="6">
        <v>9.49</v>
      </c>
      <c r="G98" s="6">
        <v>15.6</v>
      </c>
      <c r="H98" s="6">
        <v>8.44</v>
      </c>
      <c r="I98" s="6">
        <v>0</v>
      </c>
      <c r="J98" s="6">
        <v>8.2200000000000006</v>
      </c>
      <c r="K98" s="6">
        <v>9.14</v>
      </c>
      <c r="L98" s="6">
        <v>41.4</v>
      </c>
      <c r="M98" s="6">
        <v>392.88</v>
      </c>
    </row>
    <row r="99" spans="1:13" ht="36">
      <c r="A99" s="4" t="s">
        <v>284</v>
      </c>
      <c r="B99" s="5" t="s">
        <v>285</v>
      </c>
      <c r="C99" s="4" t="s">
        <v>286</v>
      </c>
      <c r="D99" s="5" t="s">
        <v>14</v>
      </c>
      <c r="E99" s="5" t="s">
        <v>93</v>
      </c>
      <c r="F99" s="6">
        <v>59.19</v>
      </c>
      <c r="G99" s="6">
        <v>15.15</v>
      </c>
      <c r="H99" s="6">
        <v>8.75</v>
      </c>
      <c r="I99" s="6">
        <v>0</v>
      </c>
      <c r="J99" s="6">
        <v>8.02</v>
      </c>
      <c r="K99" s="6">
        <v>9.0399999999999991</v>
      </c>
      <c r="L99" s="6">
        <v>40.96</v>
      </c>
      <c r="M99" s="6">
        <v>2424.42</v>
      </c>
    </row>
    <row r="100" spans="1:13" ht="36">
      <c r="A100" s="4" t="s">
        <v>287</v>
      </c>
      <c r="B100" s="5" t="s">
        <v>288</v>
      </c>
      <c r="C100" s="4" t="s">
        <v>289</v>
      </c>
      <c r="D100" s="5" t="s">
        <v>14</v>
      </c>
      <c r="E100" s="5" t="s">
        <v>93</v>
      </c>
      <c r="F100" s="6">
        <v>33.22</v>
      </c>
      <c r="G100" s="6">
        <v>5.76</v>
      </c>
      <c r="H100" s="6">
        <v>13.34</v>
      </c>
      <c r="I100" s="6">
        <v>0</v>
      </c>
      <c r="J100" s="6">
        <v>3.07</v>
      </c>
      <c r="K100" s="6">
        <v>6.28</v>
      </c>
      <c r="L100" s="6">
        <v>28.45</v>
      </c>
      <c r="M100" s="6">
        <v>945.1</v>
      </c>
    </row>
    <row r="101" spans="1:13" ht="18">
      <c r="A101" s="4" t="s">
        <v>290</v>
      </c>
      <c r="B101" s="5" t="s">
        <v>291</v>
      </c>
      <c r="C101" s="4" t="s">
        <v>292</v>
      </c>
      <c r="D101" s="5" t="s">
        <v>27</v>
      </c>
      <c r="E101" s="5" t="s">
        <v>35</v>
      </c>
      <c r="F101" s="6">
        <v>1</v>
      </c>
      <c r="G101" s="6">
        <v>3.46</v>
      </c>
      <c r="H101" s="6">
        <v>39.26</v>
      </c>
      <c r="I101" s="6">
        <v>0</v>
      </c>
      <c r="J101" s="6">
        <v>1.87</v>
      </c>
      <c r="K101" s="6">
        <v>12.64</v>
      </c>
      <c r="L101" s="6">
        <v>57.23</v>
      </c>
      <c r="M101" s="6">
        <v>57.23</v>
      </c>
    </row>
    <row r="102" spans="1:13" ht="18">
      <c r="A102" s="4" t="s">
        <v>293</v>
      </c>
      <c r="B102" s="5" t="s">
        <v>294</v>
      </c>
      <c r="C102" s="4" t="s">
        <v>295</v>
      </c>
      <c r="D102" s="5" t="s">
        <v>27</v>
      </c>
      <c r="E102" s="5" t="s">
        <v>35</v>
      </c>
      <c r="F102" s="6">
        <v>1</v>
      </c>
      <c r="G102" s="6">
        <v>4.95</v>
      </c>
      <c r="H102" s="6">
        <v>40.770000000000003</v>
      </c>
      <c r="I102" s="6">
        <v>0</v>
      </c>
      <c r="J102" s="6">
        <v>2.67</v>
      </c>
      <c r="K102" s="6">
        <v>13.71</v>
      </c>
      <c r="L102" s="6">
        <v>62.1</v>
      </c>
      <c r="M102" s="6">
        <v>62.1</v>
      </c>
    </row>
    <row r="103" spans="1:13">
      <c r="A103" s="304" t="s">
        <v>296</v>
      </c>
      <c r="B103" s="306" t="s">
        <v>297</v>
      </c>
      <c r="C103" s="4" t="s">
        <v>298</v>
      </c>
      <c r="D103" s="306" t="s">
        <v>27</v>
      </c>
      <c r="E103" s="306" t="s">
        <v>93</v>
      </c>
      <c r="F103" s="300">
        <v>33.880000000000003</v>
      </c>
      <c r="G103" s="300">
        <v>4.3600000000000003</v>
      </c>
      <c r="H103" s="300">
        <v>10.51</v>
      </c>
      <c r="I103" s="300">
        <v>0</v>
      </c>
      <c r="J103" s="300">
        <v>2.36</v>
      </c>
      <c r="K103" s="300">
        <v>4.88</v>
      </c>
      <c r="L103" s="300">
        <v>22.11</v>
      </c>
      <c r="M103" s="300">
        <v>749.08</v>
      </c>
    </row>
    <row r="104" spans="1:13" ht="0.95" customHeight="1">
      <c r="A104" s="305"/>
      <c r="B104" s="307"/>
      <c r="C104" s="1"/>
      <c r="D104" s="307"/>
      <c r="E104" s="307"/>
      <c r="F104" s="301"/>
      <c r="G104" s="301"/>
      <c r="H104" s="301"/>
      <c r="I104" s="301"/>
      <c r="J104" s="301"/>
      <c r="K104" s="301"/>
      <c r="L104" s="301"/>
      <c r="M104" s="301"/>
    </row>
    <row r="105" spans="1:13">
      <c r="A105" s="304" t="s">
        <v>299</v>
      </c>
      <c r="B105" s="306" t="s">
        <v>300</v>
      </c>
      <c r="C105" s="4" t="s">
        <v>301</v>
      </c>
      <c r="D105" s="306" t="s">
        <v>27</v>
      </c>
      <c r="E105" s="306" t="s">
        <v>93</v>
      </c>
      <c r="F105" s="300">
        <v>13.27</v>
      </c>
      <c r="G105" s="300">
        <v>5.23</v>
      </c>
      <c r="H105" s="300">
        <v>12.07</v>
      </c>
      <c r="I105" s="300">
        <v>0</v>
      </c>
      <c r="J105" s="300">
        <v>2.83</v>
      </c>
      <c r="K105" s="300">
        <v>5.7</v>
      </c>
      <c r="L105" s="300">
        <v>25.83</v>
      </c>
      <c r="M105" s="300">
        <v>342.76</v>
      </c>
    </row>
    <row r="106" spans="1:13" ht="0.95" customHeight="1">
      <c r="A106" s="305"/>
      <c r="B106" s="307"/>
      <c r="C106" s="1"/>
      <c r="D106" s="307"/>
      <c r="E106" s="307"/>
      <c r="F106" s="301"/>
      <c r="G106" s="301"/>
      <c r="H106" s="301"/>
      <c r="I106" s="301"/>
      <c r="J106" s="301"/>
      <c r="K106" s="301"/>
      <c r="L106" s="301"/>
      <c r="M106" s="301"/>
    </row>
    <row r="107" spans="1:13" ht="27">
      <c r="A107" s="4" t="s">
        <v>302</v>
      </c>
      <c r="B107" s="5" t="s">
        <v>303</v>
      </c>
      <c r="C107" s="4" t="s">
        <v>304</v>
      </c>
      <c r="D107" s="5" t="s">
        <v>14</v>
      </c>
      <c r="E107" s="5" t="s">
        <v>35</v>
      </c>
      <c r="F107" s="6">
        <v>2</v>
      </c>
      <c r="G107" s="6">
        <v>2.59</v>
      </c>
      <c r="H107" s="6">
        <v>2.81</v>
      </c>
      <c r="I107" s="6">
        <v>0</v>
      </c>
      <c r="J107" s="6">
        <v>1.41</v>
      </c>
      <c r="K107" s="6">
        <v>1.93</v>
      </c>
      <c r="L107" s="6">
        <v>8.74</v>
      </c>
      <c r="M107" s="6">
        <v>17.48</v>
      </c>
    </row>
    <row r="108" spans="1:13" ht="18">
      <c r="A108" s="4" t="s">
        <v>305</v>
      </c>
      <c r="B108" s="5" t="s">
        <v>306</v>
      </c>
      <c r="C108" s="4" t="s">
        <v>307</v>
      </c>
      <c r="D108" s="5" t="s">
        <v>27</v>
      </c>
      <c r="E108" s="5" t="s">
        <v>35</v>
      </c>
      <c r="F108" s="6">
        <v>2</v>
      </c>
      <c r="G108" s="6">
        <v>3.05</v>
      </c>
      <c r="H108" s="6">
        <v>4.4800000000000004</v>
      </c>
      <c r="I108" s="6">
        <v>0</v>
      </c>
      <c r="J108" s="6">
        <v>1.65</v>
      </c>
      <c r="K108" s="6">
        <v>2.6</v>
      </c>
      <c r="L108" s="6">
        <v>11.78</v>
      </c>
      <c r="M108" s="6">
        <v>23.56</v>
      </c>
    </row>
    <row r="109" spans="1:13" ht="18">
      <c r="A109" s="4" t="s">
        <v>308</v>
      </c>
      <c r="B109" s="5" t="s">
        <v>309</v>
      </c>
      <c r="C109" s="4" t="s">
        <v>310</v>
      </c>
      <c r="D109" s="5" t="s">
        <v>27</v>
      </c>
      <c r="E109" s="5" t="s">
        <v>35</v>
      </c>
      <c r="F109" s="6">
        <v>1</v>
      </c>
      <c r="G109" s="6">
        <v>6.11</v>
      </c>
      <c r="H109" s="6">
        <v>5.14</v>
      </c>
      <c r="I109" s="6">
        <v>0</v>
      </c>
      <c r="J109" s="6">
        <v>3.3</v>
      </c>
      <c r="K109" s="6">
        <v>4.12</v>
      </c>
      <c r="L109" s="6">
        <v>18.670000000000002</v>
      </c>
      <c r="M109" s="6">
        <v>18.670000000000002</v>
      </c>
    </row>
    <row r="110" spans="1:13" ht="18">
      <c r="A110" s="4" t="s">
        <v>311</v>
      </c>
      <c r="B110" s="5" t="s">
        <v>312</v>
      </c>
      <c r="C110" s="4" t="s">
        <v>313</v>
      </c>
      <c r="D110" s="5" t="s">
        <v>27</v>
      </c>
      <c r="E110" s="5" t="s">
        <v>35</v>
      </c>
      <c r="F110" s="6">
        <v>1</v>
      </c>
      <c r="G110" s="6">
        <v>6.11</v>
      </c>
      <c r="H110" s="6">
        <v>5.82</v>
      </c>
      <c r="I110" s="6">
        <v>0</v>
      </c>
      <c r="J110" s="6">
        <v>3.3</v>
      </c>
      <c r="K110" s="6">
        <v>4.3099999999999996</v>
      </c>
      <c r="L110" s="6">
        <v>19.54</v>
      </c>
      <c r="M110" s="6">
        <v>19.54</v>
      </c>
    </row>
    <row r="111" spans="1:13" ht="27">
      <c r="A111" s="4" t="s">
        <v>314</v>
      </c>
      <c r="B111" s="5" t="s">
        <v>315</v>
      </c>
      <c r="C111" s="4" t="s">
        <v>316</v>
      </c>
      <c r="D111" s="5" t="s">
        <v>27</v>
      </c>
      <c r="E111" s="5" t="s">
        <v>35</v>
      </c>
      <c r="F111" s="6">
        <v>3</v>
      </c>
      <c r="G111" s="6">
        <v>3.92</v>
      </c>
      <c r="H111" s="6">
        <v>2.54</v>
      </c>
      <c r="I111" s="6">
        <v>0</v>
      </c>
      <c r="J111" s="6">
        <v>2.12</v>
      </c>
      <c r="K111" s="6">
        <v>2.4300000000000002</v>
      </c>
      <c r="L111" s="6">
        <v>11.01</v>
      </c>
      <c r="M111" s="6">
        <v>33.03</v>
      </c>
    </row>
    <row r="112" spans="1:13" ht="27">
      <c r="A112" s="4" t="s">
        <v>317</v>
      </c>
      <c r="B112" s="5" t="s">
        <v>318</v>
      </c>
      <c r="C112" s="4" t="s">
        <v>319</v>
      </c>
      <c r="D112" s="5" t="s">
        <v>27</v>
      </c>
      <c r="E112" s="5" t="s">
        <v>35</v>
      </c>
      <c r="F112" s="6">
        <v>10</v>
      </c>
      <c r="G112" s="6">
        <v>6.11</v>
      </c>
      <c r="H112" s="6">
        <v>4.38</v>
      </c>
      <c r="I112" s="6">
        <v>0</v>
      </c>
      <c r="J112" s="6">
        <v>3.3</v>
      </c>
      <c r="K112" s="6">
        <v>3.9</v>
      </c>
      <c r="L112" s="6">
        <v>17.690000000000001</v>
      </c>
      <c r="M112" s="6">
        <v>176.9</v>
      </c>
    </row>
    <row r="113" spans="1:13" ht="27">
      <c r="A113" s="4" t="s">
        <v>320</v>
      </c>
      <c r="B113" s="5" t="s">
        <v>321</v>
      </c>
      <c r="C113" s="4" t="s">
        <v>322</v>
      </c>
      <c r="D113" s="5" t="s">
        <v>27</v>
      </c>
      <c r="E113" s="5" t="s">
        <v>35</v>
      </c>
      <c r="F113" s="6">
        <v>7</v>
      </c>
      <c r="G113" s="6">
        <v>6.54</v>
      </c>
      <c r="H113" s="6">
        <v>10.34</v>
      </c>
      <c r="I113" s="6">
        <v>0</v>
      </c>
      <c r="J113" s="6">
        <v>3.54</v>
      </c>
      <c r="K113" s="6">
        <v>5.78</v>
      </c>
      <c r="L113" s="6">
        <v>26.2</v>
      </c>
      <c r="M113" s="6">
        <v>183.4</v>
      </c>
    </row>
    <row r="114" spans="1:13" ht="27">
      <c r="A114" s="4" t="s">
        <v>323</v>
      </c>
      <c r="B114" s="5" t="s">
        <v>324</v>
      </c>
      <c r="C114" s="4" t="s">
        <v>325</v>
      </c>
      <c r="D114" s="5" t="s">
        <v>27</v>
      </c>
      <c r="E114" s="5" t="s">
        <v>35</v>
      </c>
      <c r="F114" s="6">
        <v>1</v>
      </c>
      <c r="G114" s="6">
        <v>6.54</v>
      </c>
      <c r="H114" s="6">
        <v>10.17</v>
      </c>
      <c r="I114" s="6">
        <v>0</v>
      </c>
      <c r="J114" s="6">
        <v>3.54</v>
      </c>
      <c r="K114" s="6">
        <v>5.74</v>
      </c>
      <c r="L114" s="6">
        <v>25.99</v>
      </c>
      <c r="M114" s="6">
        <v>25.99</v>
      </c>
    </row>
    <row r="115" spans="1:13" ht="18">
      <c r="A115" s="4" t="s">
        <v>326</v>
      </c>
      <c r="B115" s="5" t="s">
        <v>327</v>
      </c>
      <c r="C115" s="4" t="s">
        <v>328</v>
      </c>
      <c r="D115" s="5" t="s">
        <v>14</v>
      </c>
      <c r="E115" s="5" t="s">
        <v>48</v>
      </c>
      <c r="F115" s="6">
        <v>9.93</v>
      </c>
      <c r="G115" s="6">
        <v>17.93</v>
      </c>
      <c r="H115" s="6">
        <v>2.54</v>
      </c>
      <c r="I115" s="6">
        <v>0.97</v>
      </c>
      <c r="J115" s="6">
        <v>7.05</v>
      </c>
      <c r="K115" s="6">
        <v>8.07</v>
      </c>
      <c r="L115" s="6">
        <v>36.56</v>
      </c>
      <c r="M115" s="6">
        <v>363.04</v>
      </c>
    </row>
    <row r="116" spans="1:13" ht="18">
      <c r="A116" s="4" t="s">
        <v>329</v>
      </c>
      <c r="B116" s="5" t="s">
        <v>330</v>
      </c>
      <c r="C116" s="4" t="s">
        <v>331</v>
      </c>
      <c r="D116" s="5" t="s">
        <v>14</v>
      </c>
      <c r="E116" s="5" t="s">
        <v>48</v>
      </c>
      <c r="F116" s="6">
        <v>10.02</v>
      </c>
      <c r="G116" s="6">
        <v>37.119999999999997</v>
      </c>
      <c r="H116" s="6">
        <v>0</v>
      </c>
      <c r="I116" s="6">
        <v>0</v>
      </c>
      <c r="J116" s="6">
        <v>24.71</v>
      </c>
      <c r="K116" s="6">
        <v>17.52</v>
      </c>
      <c r="L116" s="6">
        <v>79.349999999999994</v>
      </c>
      <c r="M116" s="6">
        <v>795.08</v>
      </c>
    </row>
    <row r="117" spans="1:13" ht="15" customHeight="1">
      <c r="A117" s="2" t="s">
        <v>332</v>
      </c>
      <c r="B117" s="302" t="s">
        <v>333</v>
      </c>
      <c r="C117" s="303"/>
      <c r="D117" s="303"/>
      <c r="E117" s="303"/>
      <c r="F117" s="303"/>
      <c r="G117" s="303"/>
      <c r="H117" s="303"/>
      <c r="I117" s="303"/>
      <c r="J117" s="303"/>
      <c r="K117" s="303"/>
      <c r="L117" s="303"/>
      <c r="M117" s="3">
        <v>36031.449999999997</v>
      </c>
    </row>
    <row r="118" spans="1:13" ht="27">
      <c r="A118" s="4" t="s">
        <v>334</v>
      </c>
      <c r="B118" s="5" t="s">
        <v>335</v>
      </c>
      <c r="C118" s="4" t="s">
        <v>336</v>
      </c>
      <c r="D118" s="5" t="s">
        <v>14</v>
      </c>
      <c r="E118" s="5" t="s">
        <v>35</v>
      </c>
      <c r="F118" s="6">
        <v>13</v>
      </c>
      <c r="G118" s="6">
        <v>250.92</v>
      </c>
      <c r="H118" s="6">
        <v>386.11</v>
      </c>
      <c r="I118" s="6">
        <v>2.67</v>
      </c>
      <c r="J118" s="6">
        <v>138.5</v>
      </c>
      <c r="K118" s="6">
        <v>220.61</v>
      </c>
      <c r="L118" s="6">
        <v>998.81</v>
      </c>
      <c r="M118" s="6">
        <v>12984.53</v>
      </c>
    </row>
    <row r="119" spans="1:13" ht="18">
      <c r="A119" s="4" t="s">
        <v>337</v>
      </c>
      <c r="B119" s="5" t="s">
        <v>327</v>
      </c>
      <c r="C119" s="4" t="s">
        <v>328</v>
      </c>
      <c r="D119" s="5" t="s">
        <v>14</v>
      </c>
      <c r="E119" s="5" t="s">
        <v>48</v>
      </c>
      <c r="F119" s="6">
        <v>66.349999999999994</v>
      </c>
      <c r="G119" s="6">
        <v>17.93</v>
      </c>
      <c r="H119" s="6">
        <v>2.54</v>
      </c>
      <c r="I119" s="6">
        <v>0.97</v>
      </c>
      <c r="J119" s="6">
        <v>7.05</v>
      </c>
      <c r="K119" s="6">
        <v>8.07</v>
      </c>
      <c r="L119" s="6">
        <v>36.56</v>
      </c>
      <c r="M119" s="6">
        <v>2425.75</v>
      </c>
    </row>
    <row r="120" spans="1:13" ht="27">
      <c r="A120" s="4" t="s">
        <v>338</v>
      </c>
      <c r="B120" s="5" t="s">
        <v>339</v>
      </c>
      <c r="C120" s="4" t="s">
        <v>340</v>
      </c>
      <c r="D120" s="5" t="s">
        <v>14</v>
      </c>
      <c r="E120" s="5" t="s">
        <v>35</v>
      </c>
      <c r="F120" s="6">
        <v>1</v>
      </c>
      <c r="G120" s="6">
        <v>1.51</v>
      </c>
      <c r="H120" s="6">
        <v>8.59</v>
      </c>
      <c r="I120" s="6">
        <v>0</v>
      </c>
      <c r="J120" s="6">
        <v>0.83</v>
      </c>
      <c r="K120" s="6">
        <v>3.09</v>
      </c>
      <c r="L120" s="6">
        <v>14.02</v>
      </c>
      <c r="M120" s="6">
        <v>14.02</v>
      </c>
    </row>
    <row r="121" spans="1:13" ht="27">
      <c r="A121" s="4" t="s">
        <v>341</v>
      </c>
      <c r="B121" s="5" t="s">
        <v>342</v>
      </c>
      <c r="C121" s="4" t="s">
        <v>343</v>
      </c>
      <c r="D121" s="5" t="s">
        <v>14</v>
      </c>
      <c r="E121" s="5" t="s">
        <v>93</v>
      </c>
      <c r="F121" s="6">
        <v>15.06</v>
      </c>
      <c r="G121" s="6">
        <v>1.08</v>
      </c>
      <c r="H121" s="6">
        <v>6.59</v>
      </c>
      <c r="I121" s="6">
        <v>0</v>
      </c>
      <c r="J121" s="6">
        <v>0.59</v>
      </c>
      <c r="K121" s="6">
        <v>2.34</v>
      </c>
      <c r="L121" s="6">
        <v>10.6</v>
      </c>
      <c r="M121" s="6">
        <v>159.63</v>
      </c>
    </row>
    <row r="122" spans="1:13" ht="36">
      <c r="A122" s="4" t="s">
        <v>344</v>
      </c>
      <c r="B122" s="5" t="s">
        <v>345</v>
      </c>
      <c r="C122" s="4" t="s">
        <v>346</v>
      </c>
      <c r="D122" s="5" t="s">
        <v>14</v>
      </c>
      <c r="E122" s="5" t="s">
        <v>93</v>
      </c>
      <c r="F122" s="6">
        <v>7.96</v>
      </c>
      <c r="G122" s="6">
        <v>19.59</v>
      </c>
      <c r="H122" s="6">
        <v>11.78</v>
      </c>
      <c r="I122" s="6">
        <v>0</v>
      </c>
      <c r="J122" s="6">
        <v>10.09</v>
      </c>
      <c r="K122" s="6">
        <v>11.75</v>
      </c>
      <c r="L122" s="6">
        <v>53.21</v>
      </c>
      <c r="M122" s="6">
        <v>423.55</v>
      </c>
    </row>
    <row r="123" spans="1:13" ht="36">
      <c r="A123" s="4" t="s">
        <v>347</v>
      </c>
      <c r="B123" s="5" t="s">
        <v>348</v>
      </c>
      <c r="C123" s="4" t="s">
        <v>349</v>
      </c>
      <c r="D123" s="5" t="s">
        <v>14</v>
      </c>
      <c r="E123" s="5" t="s">
        <v>93</v>
      </c>
      <c r="F123" s="6">
        <v>2.29</v>
      </c>
      <c r="G123" s="6">
        <v>24.27</v>
      </c>
      <c r="H123" s="6">
        <v>24.05</v>
      </c>
      <c r="I123" s="6">
        <v>0</v>
      </c>
      <c r="J123" s="6">
        <v>12.82</v>
      </c>
      <c r="K123" s="6">
        <v>17.329999999999998</v>
      </c>
      <c r="L123" s="6">
        <v>78.47</v>
      </c>
      <c r="M123" s="6">
        <v>179.69</v>
      </c>
    </row>
    <row r="124" spans="1:13" ht="36">
      <c r="A124" s="4" t="s">
        <v>350</v>
      </c>
      <c r="B124" s="5" t="s">
        <v>351</v>
      </c>
      <c r="C124" s="4" t="s">
        <v>352</v>
      </c>
      <c r="D124" s="5" t="s">
        <v>14</v>
      </c>
      <c r="E124" s="5" t="s">
        <v>93</v>
      </c>
      <c r="F124" s="6">
        <v>14.83</v>
      </c>
      <c r="G124" s="6">
        <v>14.25</v>
      </c>
      <c r="H124" s="6">
        <v>25.7</v>
      </c>
      <c r="I124" s="6">
        <v>0</v>
      </c>
      <c r="J124" s="6">
        <v>7.48</v>
      </c>
      <c r="K124" s="6">
        <v>13.44</v>
      </c>
      <c r="L124" s="6">
        <v>60.87</v>
      </c>
      <c r="M124" s="6">
        <v>902.7</v>
      </c>
    </row>
    <row r="125" spans="1:13" ht="18">
      <c r="A125" s="4" t="s">
        <v>353</v>
      </c>
      <c r="B125" s="5" t="s">
        <v>330</v>
      </c>
      <c r="C125" s="4" t="s">
        <v>331</v>
      </c>
      <c r="D125" s="5" t="s">
        <v>14</v>
      </c>
      <c r="E125" s="5" t="s">
        <v>48</v>
      </c>
      <c r="F125" s="6">
        <v>11.36</v>
      </c>
      <c r="G125" s="6">
        <v>37.119999999999997</v>
      </c>
      <c r="H125" s="6">
        <v>0</v>
      </c>
      <c r="I125" s="6">
        <v>0</v>
      </c>
      <c r="J125" s="6">
        <v>24.71</v>
      </c>
      <c r="K125" s="6">
        <v>17.52</v>
      </c>
      <c r="L125" s="6">
        <v>79.349999999999994</v>
      </c>
      <c r="M125" s="6">
        <v>901.41</v>
      </c>
    </row>
    <row r="126" spans="1:13" ht="27">
      <c r="A126" s="4" t="s">
        <v>354</v>
      </c>
      <c r="B126" s="5" t="s">
        <v>355</v>
      </c>
      <c r="C126" s="4" t="s">
        <v>356</v>
      </c>
      <c r="D126" s="5" t="s">
        <v>27</v>
      </c>
      <c r="E126" s="5" t="s">
        <v>35</v>
      </c>
      <c r="F126" s="6">
        <v>1</v>
      </c>
      <c r="G126" s="6">
        <v>5.45</v>
      </c>
      <c r="H126" s="6">
        <v>19.62</v>
      </c>
      <c r="I126" s="6">
        <v>0</v>
      </c>
      <c r="J126" s="6">
        <v>2.96</v>
      </c>
      <c r="K126" s="6">
        <v>7.94</v>
      </c>
      <c r="L126" s="6">
        <v>35.97</v>
      </c>
      <c r="M126" s="6">
        <v>35.97</v>
      </c>
    </row>
    <row r="127" spans="1:13" ht="27">
      <c r="A127" s="4" t="s">
        <v>357</v>
      </c>
      <c r="B127" s="5" t="s">
        <v>358</v>
      </c>
      <c r="C127" s="4" t="s">
        <v>359</v>
      </c>
      <c r="D127" s="5" t="s">
        <v>14</v>
      </c>
      <c r="E127" s="5" t="s">
        <v>35</v>
      </c>
      <c r="F127" s="6">
        <v>9</v>
      </c>
      <c r="G127" s="6">
        <v>5.45</v>
      </c>
      <c r="H127" s="6">
        <v>19.62</v>
      </c>
      <c r="I127" s="6">
        <v>0</v>
      </c>
      <c r="J127" s="6">
        <v>2.96</v>
      </c>
      <c r="K127" s="6">
        <v>7.94</v>
      </c>
      <c r="L127" s="6">
        <v>35.97</v>
      </c>
      <c r="M127" s="6">
        <v>323.73</v>
      </c>
    </row>
    <row r="128" spans="1:13" ht="27">
      <c r="A128" s="4" t="s">
        <v>360</v>
      </c>
      <c r="B128" s="5" t="s">
        <v>361</v>
      </c>
      <c r="C128" s="4" t="s">
        <v>362</v>
      </c>
      <c r="D128" s="5" t="s">
        <v>14</v>
      </c>
      <c r="E128" s="5" t="s">
        <v>93</v>
      </c>
      <c r="F128" s="6">
        <v>70.88</v>
      </c>
      <c r="G128" s="6">
        <v>2.83</v>
      </c>
      <c r="H128" s="6">
        <v>125.53</v>
      </c>
      <c r="I128" s="6">
        <v>0</v>
      </c>
      <c r="J128" s="6">
        <v>1.19</v>
      </c>
      <c r="K128" s="6">
        <v>36.72</v>
      </c>
      <c r="L128" s="6">
        <v>166.27</v>
      </c>
      <c r="M128" s="6">
        <v>11785.21</v>
      </c>
    </row>
    <row r="129" spans="1:13" ht="36">
      <c r="A129" s="4" t="s">
        <v>363</v>
      </c>
      <c r="B129" s="5" t="s">
        <v>364</v>
      </c>
      <c r="C129" s="4" t="s">
        <v>365</v>
      </c>
      <c r="D129" s="5" t="s">
        <v>14</v>
      </c>
      <c r="E129" s="5" t="s">
        <v>93</v>
      </c>
      <c r="F129" s="6">
        <v>41.7</v>
      </c>
      <c r="G129" s="6">
        <v>12.68</v>
      </c>
      <c r="H129" s="6">
        <v>33.590000000000003</v>
      </c>
      <c r="I129" s="6">
        <v>0</v>
      </c>
      <c r="J129" s="6">
        <v>6.65</v>
      </c>
      <c r="K129" s="6">
        <v>15</v>
      </c>
      <c r="L129" s="6">
        <v>67.92</v>
      </c>
      <c r="M129" s="6">
        <v>2832.26</v>
      </c>
    </row>
    <row r="130" spans="1:13" ht="27">
      <c r="A130" s="4" t="s">
        <v>366</v>
      </c>
      <c r="B130" s="5" t="s">
        <v>367</v>
      </c>
      <c r="C130" s="4" t="s">
        <v>368</v>
      </c>
      <c r="D130" s="5" t="s">
        <v>14</v>
      </c>
      <c r="E130" s="5" t="s">
        <v>35</v>
      </c>
      <c r="F130" s="6">
        <v>1</v>
      </c>
      <c r="G130" s="6">
        <v>3.7</v>
      </c>
      <c r="H130" s="6">
        <v>9.26</v>
      </c>
      <c r="I130" s="6">
        <v>0</v>
      </c>
      <c r="J130" s="6">
        <v>2.0099999999999998</v>
      </c>
      <c r="K130" s="6">
        <v>4.24</v>
      </c>
      <c r="L130" s="6">
        <v>19.21</v>
      </c>
      <c r="M130" s="6">
        <v>19.21</v>
      </c>
    </row>
    <row r="131" spans="1:13" ht="18">
      <c r="A131" s="4" t="s">
        <v>369</v>
      </c>
      <c r="B131" s="5" t="s">
        <v>370</v>
      </c>
      <c r="C131" s="4" t="s">
        <v>371</v>
      </c>
      <c r="D131" s="5" t="s">
        <v>27</v>
      </c>
      <c r="E131" s="5" t="s">
        <v>35</v>
      </c>
      <c r="F131" s="6">
        <v>4</v>
      </c>
      <c r="G131" s="6">
        <v>1.95</v>
      </c>
      <c r="H131" s="6">
        <v>8.5</v>
      </c>
      <c r="I131" s="6">
        <v>0</v>
      </c>
      <c r="J131" s="6">
        <v>1.06</v>
      </c>
      <c r="K131" s="6">
        <v>3.26</v>
      </c>
      <c r="L131" s="6">
        <v>14.77</v>
      </c>
      <c r="M131" s="6">
        <v>59.08</v>
      </c>
    </row>
    <row r="132" spans="1:13" ht="18">
      <c r="A132" s="4" t="s">
        <v>372</v>
      </c>
      <c r="B132" s="5" t="s">
        <v>373</v>
      </c>
      <c r="C132" s="4" t="s">
        <v>374</v>
      </c>
      <c r="D132" s="5" t="s">
        <v>27</v>
      </c>
      <c r="E132" s="5" t="s">
        <v>35</v>
      </c>
      <c r="F132" s="6">
        <v>2</v>
      </c>
      <c r="G132" s="6">
        <v>105.96</v>
      </c>
      <c r="H132" s="6">
        <v>141.32</v>
      </c>
      <c r="I132" s="6">
        <v>0</v>
      </c>
      <c r="J132" s="6">
        <v>60.65</v>
      </c>
      <c r="K132" s="6">
        <v>87.29</v>
      </c>
      <c r="L132" s="6">
        <v>395.22</v>
      </c>
      <c r="M132" s="6">
        <v>790.44</v>
      </c>
    </row>
    <row r="133" spans="1:13" ht="27">
      <c r="A133" s="4" t="s">
        <v>375</v>
      </c>
      <c r="B133" s="5" t="s">
        <v>376</v>
      </c>
      <c r="C133" s="4" t="s">
        <v>377</v>
      </c>
      <c r="D133" s="5" t="s">
        <v>14</v>
      </c>
      <c r="E133" s="5" t="s">
        <v>35</v>
      </c>
      <c r="F133" s="6">
        <v>1</v>
      </c>
      <c r="G133" s="6">
        <v>90.67</v>
      </c>
      <c r="H133" s="6">
        <v>105.15</v>
      </c>
      <c r="I133" s="6">
        <v>0.31</v>
      </c>
      <c r="J133" s="6">
        <v>50.08</v>
      </c>
      <c r="K133" s="6">
        <v>69.8</v>
      </c>
      <c r="L133" s="6">
        <v>316.01</v>
      </c>
      <c r="M133" s="6">
        <v>316.01</v>
      </c>
    </row>
    <row r="134" spans="1:13" ht="27">
      <c r="A134" s="4" t="s">
        <v>378</v>
      </c>
      <c r="B134" s="5" t="s">
        <v>379</v>
      </c>
      <c r="C134" s="4" t="s">
        <v>380</v>
      </c>
      <c r="D134" s="5" t="s">
        <v>14</v>
      </c>
      <c r="E134" s="5" t="s">
        <v>35</v>
      </c>
      <c r="F134" s="6">
        <v>1</v>
      </c>
      <c r="G134" s="6">
        <v>162.58000000000001</v>
      </c>
      <c r="H134" s="6">
        <v>185.56</v>
      </c>
      <c r="I134" s="6">
        <v>0.65</v>
      </c>
      <c r="J134" s="6">
        <v>89.95</v>
      </c>
      <c r="K134" s="6">
        <v>124.38</v>
      </c>
      <c r="L134" s="6">
        <v>563.12</v>
      </c>
      <c r="M134" s="6">
        <v>563.12</v>
      </c>
    </row>
    <row r="135" spans="1:13" ht="36">
      <c r="A135" s="4" t="s">
        <v>381</v>
      </c>
      <c r="B135" s="5" t="s">
        <v>382</v>
      </c>
      <c r="C135" s="4" t="s">
        <v>383</v>
      </c>
      <c r="D135" s="5" t="s">
        <v>14</v>
      </c>
      <c r="E135" s="5" t="s">
        <v>35</v>
      </c>
      <c r="F135" s="6">
        <v>1</v>
      </c>
      <c r="G135" s="6">
        <v>264.02</v>
      </c>
      <c r="H135" s="6">
        <v>298.73</v>
      </c>
      <c r="I135" s="6">
        <v>1.83</v>
      </c>
      <c r="J135" s="6">
        <v>146.27000000000001</v>
      </c>
      <c r="K135" s="6">
        <v>201.52</v>
      </c>
      <c r="L135" s="6">
        <v>912.37</v>
      </c>
      <c r="M135" s="6">
        <v>912.37</v>
      </c>
    </row>
    <row r="136" spans="1:13" ht="54">
      <c r="A136" s="4" t="s">
        <v>384</v>
      </c>
      <c r="B136" s="5" t="s">
        <v>385</v>
      </c>
      <c r="C136" s="4" t="s">
        <v>386</v>
      </c>
      <c r="D136" s="5" t="s">
        <v>14</v>
      </c>
      <c r="E136" s="5" t="s">
        <v>48</v>
      </c>
      <c r="F136" s="6">
        <v>58.12</v>
      </c>
      <c r="G136" s="6">
        <v>1.85</v>
      </c>
      <c r="H136" s="6">
        <v>1.1200000000000001</v>
      </c>
      <c r="I136" s="6">
        <v>1.72</v>
      </c>
      <c r="J136" s="6">
        <v>0.71</v>
      </c>
      <c r="K136" s="6">
        <v>1.53</v>
      </c>
      <c r="L136" s="6">
        <v>6.93</v>
      </c>
      <c r="M136" s="6">
        <v>402.77</v>
      </c>
    </row>
    <row r="137" spans="1:13" ht="15" customHeight="1">
      <c r="A137" s="2" t="s">
        <v>387</v>
      </c>
      <c r="B137" s="302" t="s">
        <v>388</v>
      </c>
      <c r="C137" s="303"/>
      <c r="D137" s="303"/>
      <c r="E137" s="303"/>
      <c r="F137" s="303"/>
      <c r="G137" s="303"/>
      <c r="H137" s="303"/>
      <c r="I137" s="303"/>
      <c r="J137" s="303"/>
      <c r="K137" s="303"/>
      <c r="L137" s="303"/>
      <c r="M137" s="3">
        <v>3773.22</v>
      </c>
    </row>
    <row r="138" spans="1:13" ht="36">
      <c r="A138" s="4" t="s">
        <v>389</v>
      </c>
      <c r="B138" s="5" t="s">
        <v>390</v>
      </c>
      <c r="C138" s="4" t="s">
        <v>391</v>
      </c>
      <c r="D138" s="5" t="s">
        <v>14</v>
      </c>
      <c r="E138" s="5" t="s">
        <v>93</v>
      </c>
      <c r="F138" s="6">
        <v>24.09</v>
      </c>
      <c r="G138" s="6">
        <v>7.71</v>
      </c>
      <c r="H138" s="6">
        <v>34.78</v>
      </c>
      <c r="I138" s="6">
        <v>0</v>
      </c>
      <c r="J138" s="6">
        <v>4.04</v>
      </c>
      <c r="K138" s="6">
        <v>13.19</v>
      </c>
      <c r="L138" s="6">
        <v>59.72</v>
      </c>
      <c r="M138" s="6">
        <v>1438.65</v>
      </c>
    </row>
    <row r="139" spans="1:13" ht="27">
      <c r="A139" s="4" t="s">
        <v>392</v>
      </c>
      <c r="B139" s="5" t="s">
        <v>393</v>
      </c>
      <c r="C139" s="4" t="s">
        <v>394</v>
      </c>
      <c r="D139" s="5" t="s">
        <v>14</v>
      </c>
      <c r="E139" s="5" t="s">
        <v>35</v>
      </c>
      <c r="F139" s="6">
        <v>2</v>
      </c>
      <c r="G139" s="6">
        <v>250.11</v>
      </c>
      <c r="H139" s="6">
        <v>371.11</v>
      </c>
      <c r="I139" s="6">
        <v>2.65</v>
      </c>
      <c r="J139" s="6">
        <v>138.19</v>
      </c>
      <c r="K139" s="6">
        <v>216.04</v>
      </c>
      <c r="L139" s="6">
        <v>978.1</v>
      </c>
      <c r="M139" s="6">
        <v>1956.2</v>
      </c>
    </row>
    <row r="140" spans="1:13" ht="18">
      <c r="A140" s="4" t="s">
        <v>395</v>
      </c>
      <c r="B140" s="5" t="s">
        <v>396</v>
      </c>
      <c r="C140" s="4" t="s">
        <v>397</v>
      </c>
      <c r="D140" s="5" t="s">
        <v>27</v>
      </c>
      <c r="E140" s="5" t="s">
        <v>35</v>
      </c>
      <c r="F140" s="6">
        <v>2</v>
      </c>
      <c r="G140" s="6">
        <v>2.1800000000000002</v>
      </c>
      <c r="H140" s="6">
        <v>25.05</v>
      </c>
      <c r="I140" s="6">
        <v>0</v>
      </c>
      <c r="J140" s="6">
        <v>1.18</v>
      </c>
      <c r="K140" s="6">
        <v>8.0500000000000007</v>
      </c>
      <c r="L140" s="6">
        <v>36.46</v>
      </c>
      <c r="M140" s="6">
        <v>72.92</v>
      </c>
    </row>
    <row r="141" spans="1:13" ht="18">
      <c r="A141" s="4" t="s">
        <v>398</v>
      </c>
      <c r="B141" s="5" t="s">
        <v>327</v>
      </c>
      <c r="C141" s="4" t="s">
        <v>328</v>
      </c>
      <c r="D141" s="5" t="s">
        <v>14</v>
      </c>
      <c r="E141" s="5" t="s">
        <v>48</v>
      </c>
      <c r="F141" s="6">
        <v>2.56</v>
      </c>
      <c r="G141" s="6">
        <v>17.93</v>
      </c>
      <c r="H141" s="6">
        <v>2.54</v>
      </c>
      <c r="I141" s="6">
        <v>0.97</v>
      </c>
      <c r="J141" s="6">
        <v>7.05</v>
      </c>
      <c r="K141" s="6">
        <v>8.07</v>
      </c>
      <c r="L141" s="6">
        <v>36.56</v>
      </c>
      <c r="M141" s="6">
        <v>93.59</v>
      </c>
    </row>
    <row r="142" spans="1:13" ht="18">
      <c r="A142" s="4" t="s">
        <v>399</v>
      </c>
      <c r="B142" s="5" t="s">
        <v>330</v>
      </c>
      <c r="C142" s="4" t="s">
        <v>331</v>
      </c>
      <c r="D142" s="5" t="s">
        <v>14</v>
      </c>
      <c r="E142" s="5" t="s">
        <v>48</v>
      </c>
      <c r="F142" s="6">
        <v>2.67</v>
      </c>
      <c r="G142" s="6">
        <v>37.119999999999997</v>
      </c>
      <c r="H142" s="6">
        <v>0</v>
      </c>
      <c r="I142" s="6">
        <v>0</v>
      </c>
      <c r="J142" s="6">
        <v>24.71</v>
      </c>
      <c r="K142" s="6">
        <v>17.52</v>
      </c>
      <c r="L142" s="6">
        <v>79.349999999999994</v>
      </c>
      <c r="M142" s="6">
        <v>211.86</v>
      </c>
    </row>
    <row r="143" spans="1:13" ht="15" customHeight="1">
      <c r="A143" s="2" t="s">
        <v>400</v>
      </c>
      <c r="B143" s="302" t="s">
        <v>401</v>
      </c>
      <c r="C143" s="303"/>
      <c r="D143" s="303"/>
      <c r="E143" s="303"/>
      <c r="F143" s="303"/>
      <c r="G143" s="303"/>
      <c r="H143" s="303"/>
      <c r="I143" s="303"/>
      <c r="J143" s="303"/>
      <c r="K143" s="303"/>
      <c r="L143" s="303"/>
      <c r="M143" s="3">
        <v>5379.66</v>
      </c>
    </row>
    <row r="144" spans="1:13">
      <c r="A144" s="304" t="s">
        <v>402</v>
      </c>
      <c r="B144" s="306" t="s">
        <v>403</v>
      </c>
      <c r="C144" s="4" t="s">
        <v>404</v>
      </c>
      <c r="D144" s="306" t="s">
        <v>27</v>
      </c>
      <c r="E144" s="306" t="s">
        <v>35</v>
      </c>
      <c r="F144" s="300">
        <v>213.37</v>
      </c>
      <c r="G144" s="300">
        <v>2.17</v>
      </c>
      <c r="H144" s="300">
        <v>0</v>
      </c>
      <c r="I144" s="300">
        <v>0</v>
      </c>
      <c r="J144" s="300">
        <v>1.18</v>
      </c>
      <c r="K144" s="300">
        <v>0.94</v>
      </c>
      <c r="L144" s="300">
        <v>4.29</v>
      </c>
      <c r="M144" s="300">
        <v>915.35</v>
      </c>
    </row>
    <row r="145" spans="1:13" ht="0.95" customHeight="1">
      <c r="A145" s="305"/>
      <c r="B145" s="307"/>
      <c r="C145" s="1"/>
      <c r="D145" s="307"/>
      <c r="E145" s="307"/>
      <c r="F145" s="301"/>
      <c r="G145" s="301"/>
      <c r="H145" s="301"/>
      <c r="I145" s="301"/>
      <c r="J145" s="301"/>
      <c r="K145" s="301"/>
      <c r="L145" s="301"/>
      <c r="M145" s="301"/>
    </row>
    <row r="146" spans="1:13">
      <c r="A146" s="304" t="s">
        <v>405</v>
      </c>
      <c r="B146" s="306" t="s">
        <v>406</v>
      </c>
      <c r="C146" s="4" t="s">
        <v>407</v>
      </c>
      <c r="D146" s="306" t="s">
        <v>27</v>
      </c>
      <c r="E146" s="306" t="s">
        <v>35</v>
      </c>
      <c r="F146" s="300">
        <v>8</v>
      </c>
      <c r="G146" s="300">
        <v>15.75</v>
      </c>
      <c r="H146" s="300">
        <v>0</v>
      </c>
      <c r="I146" s="300">
        <v>0</v>
      </c>
      <c r="J146" s="300">
        <v>8.2899999999999991</v>
      </c>
      <c r="K146" s="300">
        <v>6.81</v>
      </c>
      <c r="L146" s="300">
        <v>30.85</v>
      </c>
      <c r="M146" s="300">
        <v>246.8</v>
      </c>
    </row>
    <row r="147" spans="1:13" ht="0.95" customHeight="1">
      <c r="A147" s="305"/>
      <c r="B147" s="307"/>
      <c r="C147" s="1"/>
      <c r="D147" s="307"/>
      <c r="E147" s="307"/>
      <c r="F147" s="301"/>
      <c r="G147" s="301"/>
      <c r="H147" s="301"/>
      <c r="I147" s="301"/>
      <c r="J147" s="301"/>
      <c r="K147" s="301"/>
      <c r="L147" s="301"/>
      <c r="M147" s="301"/>
    </row>
    <row r="148" spans="1:13" ht="18">
      <c r="A148" s="4" t="s">
        <v>408</v>
      </c>
      <c r="B148" s="5" t="s">
        <v>409</v>
      </c>
      <c r="C148" s="4" t="s">
        <v>410</v>
      </c>
      <c r="D148" s="5" t="s">
        <v>14</v>
      </c>
      <c r="E148" s="5" t="s">
        <v>93</v>
      </c>
      <c r="F148" s="6">
        <v>74.23</v>
      </c>
      <c r="G148" s="6">
        <v>15.45</v>
      </c>
      <c r="H148" s="6">
        <v>0</v>
      </c>
      <c r="I148" s="6">
        <v>1.03</v>
      </c>
      <c r="J148" s="6">
        <v>6.2</v>
      </c>
      <c r="K148" s="6">
        <v>6.42</v>
      </c>
      <c r="L148" s="6">
        <v>29.1</v>
      </c>
      <c r="M148" s="6">
        <v>2160.09</v>
      </c>
    </row>
    <row r="149" spans="1:13" ht="18">
      <c r="A149" s="4" t="s">
        <v>411</v>
      </c>
      <c r="B149" s="5" t="s">
        <v>412</v>
      </c>
      <c r="C149" s="4" t="s">
        <v>413</v>
      </c>
      <c r="D149" s="5" t="s">
        <v>14</v>
      </c>
      <c r="E149" s="5" t="s">
        <v>93</v>
      </c>
      <c r="F149" s="6">
        <v>38.880000000000003</v>
      </c>
      <c r="G149" s="6">
        <v>17.920000000000002</v>
      </c>
      <c r="H149" s="6">
        <v>0</v>
      </c>
      <c r="I149" s="6">
        <v>1.21</v>
      </c>
      <c r="J149" s="6">
        <v>7.18</v>
      </c>
      <c r="K149" s="6">
        <v>7.45</v>
      </c>
      <c r="L149" s="6">
        <v>33.76</v>
      </c>
      <c r="M149" s="6">
        <v>1312.58</v>
      </c>
    </row>
    <row r="150" spans="1:13">
      <c r="A150" s="304" t="s">
        <v>414</v>
      </c>
      <c r="B150" s="306" t="s">
        <v>415</v>
      </c>
      <c r="C150" s="4" t="s">
        <v>416</v>
      </c>
      <c r="D150" s="306" t="s">
        <v>27</v>
      </c>
      <c r="E150" s="306" t="s">
        <v>35</v>
      </c>
      <c r="F150" s="300">
        <v>5.23</v>
      </c>
      <c r="G150" s="300">
        <v>14.93</v>
      </c>
      <c r="H150" s="300">
        <v>0</v>
      </c>
      <c r="I150" s="300">
        <v>0</v>
      </c>
      <c r="J150" s="300">
        <v>9.6300000000000008</v>
      </c>
      <c r="K150" s="300">
        <v>6.96</v>
      </c>
      <c r="L150" s="300">
        <v>31.52</v>
      </c>
      <c r="M150" s="300">
        <v>164.84</v>
      </c>
    </row>
    <row r="151" spans="1:13" ht="0.95" customHeight="1">
      <c r="A151" s="305"/>
      <c r="B151" s="307"/>
      <c r="C151" s="1"/>
      <c r="D151" s="307"/>
      <c r="E151" s="307"/>
      <c r="F151" s="301"/>
      <c r="G151" s="301"/>
      <c r="H151" s="301"/>
      <c r="I151" s="301"/>
      <c r="J151" s="301"/>
      <c r="K151" s="301"/>
      <c r="L151" s="301"/>
      <c r="M151" s="301"/>
    </row>
    <row r="152" spans="1:13" ht="27">
      <c r="A152" s="4" t="s">
        <v>417</v>
      </c>
      <c r="B152" s="5" t="s">
        <v>418</v>
      </c>
      <c r="C152" s="4" t="s">
        <v>419</v>
      </c>
      <c r="D152" s="5" t="s">
        <v>27</v>
      </c>
      <c r="E152" s="5" t="s">
        <v>28</v>
      </c>
      <c r="F152" s="6">
        <v>5.23</v>
      </c>
      <c r="G152" s="6">
        <v>35.840000000000003</v>
      </c>
      <c r="H152" s="6">
        <v>23.44</v>
      </c>
      <c r="I152" s="6">
        <v>1.1499999999999999</v>
      </c>
      <c r="J152" s="6">
        <v>25.98</v>
      </c>
      <c r="K152" s="6">
        <v>24.49</v>
      </c>
      <c r="L152" s="6">
        <v>110.9</v>
      </c>
      <c r="M152" s="6">
        <v>580</v>
      </c>
    </row>
    <row r="153" spans="1:13" ht="15" customHeight="1">
      <c r="A153" s="2" t="s">
        <v>420</v>
      </c>
      <c r="B153" s="302" t="s">
        <v>421</v>
      </c>
      <c r="C153" s="303"/>
      <c r="D153" s="303"/>
      <c r="E153" s="303"/>
      <c r="F153" s="303"/>
      <c r="G153" s="303"/>
      <c r="H153" s="303"/>
      <c r="I153" s="303"/>
      <c r="J153" s="303"/>
      <c r="K153" s="303"/>
      <c r="L153" s="303"/>
      <c r="M153" s="3">
        <v>41144.04</v>
      </c>
    </row>
    <row r="154" spans="1:13">
      <c r="A154" s="304" t="s">
        <v>422</v>
      </c>
      <c r="B154" s="306" t="s">
        <v>423</v>
      </c>
      <c r="C154" s="4" t="s">
        <v>424</v>
      </c>
      <c r="D154" s="306" t="s">
        <v>27</v>
      </c>
      <c r="E154" s="306" t="s">
        <v>28</v>
      </c>
      <c r="F154" s="300">
        <v>4.29</v>
      </c>
      <c r="G154" s="300">
        <v>26.29</v>
      </c>
      <c r="H154" s="300">
        <v>647.85</v>
      </c>
      <c r="I154" s="300">
        <v>0</v>
      </c>
      <c r="J154" s="300">
        <v>11.58</v>
      </c>
      <c r="K154" s="300">
        <v>194.4</v>
      </c>
      <c r="L154" s="300">
        <v>880.12</v>
      </c>
      <c r="M154" s="300">
        <v>3775.71</v>
      </c>
    </row>
    <row r="155" spans="1:13" ht="0.95" customHeight="1">
      <c r="A155" s="305"/>
      <c r="B155" s="307"/>
      <c r="C155" s="1"/>
      <c r="D155" s="307"/>
      <c r="E155" s="307"/>
      <c r="F155" s="301"/>
      <c r="G155" s="301"/>
      <c r="H155" s="301"/>
      <c r="I155" s="301"/>
      <c r="J155" s="301"/>
      <c r="K155" s="301"/>
      <c r="L155" s="301"/>
      <c r="M155" s="301"/>
    </row>
    <row r="156" spans="1:13" ht="18">
      <c r="A156" s="4" t="s">
        <v>425</v>
      </c>
      <c r="B156" s="5" t="s">
        <v>426</v>
      </c>
      <c r="C156" s="4" t="s">
        <v>427</v>
      </c>
      <c r="D156" s="5" t="s">
        <v>14</v>
      </c>
      <c r="E156" s="5" t="s">
        <v>35</v>
      </c>
      <c r="F156" s="6">
        <v>2</v>
      </c>
      <c r="G156" s="6">
        <v>15.87</v>
      </c>
      <c r="H156" s="6">
        <v>450.51</v>
      </c>
      <c r="I156" s="6">
        <v>0</v>
      </c>
      <c r="J156" s="6">
        <v>7.95</v>
      </c>
      <c r="K156" s="6">
        <v>134.47</v>
      </c>
      <c r="L156" s="6">
        <v>608.79999999999995</v>
      </c>
      <c r="M156" s="6">
        <v>1217.5999999999999</v>
      </c>
    </row>
    <row r="157" spans="1:13" ht="27">
      <c r="A157" s="4" t="s">
        <v>428</v>
      </c>
      <c r="B157" s="5" t="s">
        <v>429</v>
      </c>
      <c r="C157" s="4" t="s">
        <v>430</v>
      </c>
      <c r="D157" s="5" t="s">
        <v>14</v>
      </c>
      <c r="E157" s="5" t="s">
        <v>35</v>
      </c>
      <c r="F157" s="6">
        <v>8</v>
      </c>
      <c r="G157" s="6">
        <v>16.47</v>
      </c>
      <c r="H157" s="6">
        <v>290.8</v>
      </c>
      <c r="I157" s="6">
        <v>0</v>
      </c>
      <c r="J157" s="6">
        <v>8.5399999999999991</v>
      </c>
      <c r="K157" s="6">
        <v>89.53</v>
      </c>
      <c r="L157" s="6">
        <v>405.34</v>
      </c>
      <c r="M157" s="6">
        <v>3242.72</v>
      </c>
    </row>
    <row r="158" spans="1:13" ht="18">
      <c r="A158" s="4" t="s">
        <v>431</v>
      </c>
      <c r="B158" s="5" t="s">
        <v>432</v>
      </c>
      <c r="C158" s="4" t="s">
        <v>433</v>
      </c>
      <c r="D158" s="5" t="s">
        <v>14</v>
      </c>
      <c r="E158" s="5" t="s">
        <v>35</v>
      </c>
      <c r="F158" s="6">
        <v>5</v>
      </c>
      <c r="G158" s="6">
        <v>9.94</v>
      </c>
      <c r="H158" s="6">
        <v>28.37</v>
      </c>
      <c r="I158" s="6">
        <v>0</v>
      </c>
      <c r="J158" s="6">
        <v>4.9800000000000004</v>
      </c>
      <c r="K158" s="6">
        <v>12.27</v>
      </c>
      <c r="L158" s="6">
        <v>55.56</v>
      </c>
      <c r="M158" s="6">
        <v>277.8</v>
      </c>
    </row>
    <row r="159" spans="1:13" ht="18">
      <c r="A159" s="4" t="s">
        <v>434</v>
      </c>
      <c r="B159" s="5" t="s">
        <v>435</v>
      </c>
      <c r="C159" s="4" t="s">
        <v>436</v>
      </c>
      <c r="D159" s="5" t="s">
        <v>14</v>
      </c>
      <c r="E159" s="5" t="s">
        <v>35</v>
      </c>
      <c r="F159" s="6">
        <v>12</v>
      </c>
      <c r="G159" s="6">
        <v>4.97</v>
      </c>
      <c r="H159" s="6">
        <v>23.85</v>
      </c>
      <c r="I159" s="6">
        <v>0</v>
      </c>
      <c r="J159" s="6">
        <v>2.48</v>
      </c>
      <c r="K159" s="6">
        <v>8.8699999999999992</v>
      </c>
      <c r="L159" s="6">
        <v>40.17</v>
      </c>
      <c r="M159" s="6">
        <v>482.04</v>
      </c>
    </row>
    <row r="160" spans="1:13" ht="18">
      <c r="A160" s="4" t="s">
        <v>437</v>
      </c>
      <c r="B160" s="5" t="s">
        <v>438</v>
      </c>
      <c r="C160" s="4" t="s">
        <v>439</v>
      </c>
      <c r="D160" s="5" t="s">
        <v>14</v>
      </c>
      <c r="E160" s="5" t="s">
        <v>35</v>
      </c>
      <c r="F160" s="6">
        <v>16</v>
      </c>
      <c r="G160" s="6">
        <v>4.97</v>
      </c>
      <c r="H160" s="6">
        <v>57.6</v>
      </c>
      <c r="I160" s="6">
        <v>0</v>
      </c>
      <c r="J160" s="6">
        <v>2.48</v>
      </c>
      <c r="K160" s="6">
        <v>18.440000000000001</v>
      </c>
      <c r="L160" s="6">
        <v>83.49</v>
      </c>
      <c r="M160" s="6">
        <v>1335.84</v>
      </c>
    </row>
    <row r="161" spans="1:13" ht="18">
      <c r="A161" s="4" t="s">
        <v>440</v>
      </c>
      <c r="B161" s="5" t="s">
        <v>441</v>
      </c>
      <c r="C161" s="4" t="s">
        <v>442</v>
      </c>
      <c r="D161" s="5" t="s">
        <v>14</v>
      </c>
      <c r="E161" s="5" t="s">
        <v>35</v>
      </c>
      <c r="F161" s="6">
        <v>4</v>
      </c>
      <c r="G161" s="6">
        <v>14.92</v>
      </c>
      <c r="H161" s="6">
        <v>208.54</v>
      </c>
      <c r="I161" s="6">
        <v>0</v>
      </c>
      <c r="J161" s="6">
        <v>7.48</v>
      </c>
      <c r="K161" s="6">
        <v>65.47</v>
      </c>
      <c r="L161" s="6">
        <v>296.41000000000003</v>
      </c>
      <c r="M161" s="6">
        <v>1185.6400000000001</v>
      </c>
    </row>
    <row r="162" spans="1:13" ht="18">
      <c r="A162" s="4" t="s">
        <v>443</v>
      </c>
      <c r="B162" s="5" t="s">
        <v>444</v>
      </c>
      <c r="C162" s="4" t="s">
        <v>445</v>
      </c>
      <c r="D162" s="5" t="s">
        <v>27</v>
      </c>
      <c r="E162" s="5" t="s">
        <v>35</v>
      </c>
      <c r="F162" s="6">
        <v>1</v>
      </c>
      <c r="G162" s="6">
        <v>39.99</v>
      </c>
      <c r="H162" s="6">
        <v>375.63</v>
      </c>
      <c r="I162" s="6">
        <v>0</v>
      </c>
      <c r="J162" s="6">
        <v>18.32</v>
      </c>
      <c r="K162" s="6">
        <v>123.02</v>
      </c>
      <c r="L162" s="6">
        <v>556.96</v>
      </c>
      <c r="M162" s="6">
        <v>556.96</v>
      </c>
    </row>
    <row r="163" spans="1:13" ht="18">
      <c r="A163" s="4" t="s">
        <v>446</v>
      </c>
      <c r="B163" s="5" t="s">
        <v>447</v>
      </c>
      <c r="C163" s="4" t="s">
        <v>448</v>
      </c>
      <c r="D163" s="5" t="s">
        <v>27</v>
      </c>
      <c r="E163" s="5" t="s">
        <v>35</v>
      </c>
      <c r="F163" s="6">
        <v>2</v>
      </c>
      <c r="G163" s="6">
        <v>33.1</v>
      </c>
      <c r="H163" s="6">
        <v>841.84</v>
      </c>
      <c r="I163" s="6">
        <v>0</v>
      </c>
      <c r="J163" s="6">
        <v>15.59</v>
      </c>
      <c r="K163" s="6">
        <v>252.46</v>
      </c>
      <c r="L163" s="6">
        <v>1142.99</v>
      </c>
      <c r="M163" s="6">
        <v>2285.98</v>
      </c>
    </row>
    <row r="164" spans="1:13" ht="45">
      <c r="A164" s="4" t="s">
        <v>449</v>
      </c>
      <c r="B164" s="5" t="s">
        <v>916</v>
      </c>
      <c r="C164" s="4" t="s">
        <v>450</v>
      </c>
      <c r="D164" s="5" t="s">
        <v>27</v>
      </c>
      <c r="E164" s="5" t="s">
        <v>35</v>
      </c>
      <c r="F164" s="6">
        <v>2</v>
      </c>
      <c r="G164" s="6">
        <v>12.37</v>
      </c>
      <c r="H164" s="6">
        <v>373.36</v>
      </c>
      <c r="I164" s="6">
        <v>0</v>
      </c>
      <c r="J164" s="6">
        <v>6.29</v>
      </c>
      <c r="K164" s="6">
        <v>111.13</v>
      </c>
      <c r="L164" s="6">
        <v>503.15</v>
      </c>
      <c r="M164" s="6">
        <v>1006.3</v>
      </c>
    </row>
    <row r="165" spans="1:13" ht="18">
      <c r="A165" s="4" t="s">
        <v>451</v>
      </c>
      <c r="B165" s="5" t="s">
        <v>452</v>
      </c>
      <c r="C165" s="4" t="s">
        <v>453</v>
      </c>
      <c r="D165" s="5" t="s">
        <v>14</v>
      </c>
      <c r="E165" s="5" t="s">
        <v>35</v>
      </c>
      <c r="F165" s="6">
        <v>9</v>
      </c>
      <c r="G165" s="6">
        <v>1.5</v>
      </c>
      <c r="H165" s="6">
        <v>57.35</v>
      </c>
      <c r="I165" s="6">
        <v>0</v>
      </c>
      <c r="J165" s="6">
        <v>0.76</v>
      </c>
      <c r="K165" s="6">
        <v>16.89</v>
      </c>
      <c r="L165" s="6">
        <v>76.5</v>
      </c>
      <c r="M165" s="6">
        <v>688.5</v>
      </c>
    </row>
    <row r="166" spans="1:13" ht="18">
      <c r="A166" s="4" t="s">
        <v>454</v>
      </c>
      <c r="B166" s="5" t="s">
        <v>455</v>
      </c>
      <c r="C166" s="4" t="s">
        <v>456</v>
      </c>
      <c r="D166" s="5" t="s">
        <v>14</v>
      </c>
      <c r="E166" s="5" t="s">
        <v>35</v>
      </c>
      <c r="F166" s="6">
        <v>13</v>
      </c>
      <c r="G166" s="6">
        <v>2.4</v>
      </c>
      <c r="H166" s="6">
        <v>3.15</v>
      </c>
      <c r="I166" s="6">
        <v>0</v>
      </c>
      <c r="J166" s="6">
        <v>1.2</v>
      </c>
      <c r="K166" s="6">
        <v>1.91</v>
      </c>
      <c r="L166" s="6">
        <v>8.66</v>
      </c>
      <c r="M166" s="6">
        <v>112.58</v>
      </c>
    </row>
    <row r="167" spans="1:13" ht="27">
      <c r="A167" s="4" t="s">
        <v>457</v>
      </c>
      <c r="B167" s="5" t="s">
        <v>458</v>
      </c>
      <c r="C167" s="4" t="s">
        <v>459</v>
      </c>
      <c r="D167" s="5" t="s">
        <v>27</v>
      </c>
      <c r="E167" s="5" t="s">
        <v>35</v>
      </c>
      <c r="F167" s="6">
        <v>9</v>
      </c>
      <c r="G167" s="6">
        <v>20.22</v>
      </c>
      <c r="H167" s="6">
        <v>134.08000000000001</v>
      </c>
      <c r="I167" s="6">
        <v>0</v>
      </c>
      <c r="J167" s="6">
        <v>9.11</v>
      </c>
      <c r="K167" s="6">
        <v>46.32</v>
      </c>
      <c r="L167" s="6">
        <v>209.73</v>
      </c>
      <c r="M167" s="6">
        <v>1887.57</v>
      </c>
    </row>
    <row r="168" spans="1:13" ht="18">
      <c r="A168" s="4" t="s">
        <v>460</v>
      </c>
      <c r="B168" s="5" t="s">
        <v>461</v>
      </c>
      <c r="C168" s="4" t="s">
        <v>462</v>
      </c>
      <c r="D168" s="5" t="s">
        <v>27</v>
      </c>
      <c r="E168" s="5" t="s">
        <v>28</v>
      </c>
      <c r="F168" s="6">
        <v>8.9499999999999993</v>
      </c>
      <c r="G168" s="6">
        <v>33.090000000000003</v>
      </c>
      <c r="H168" s="6">
        <v>530.52</v>
      </c>
      <c r="I168" s="6">
        <v>0</v>
      </c>
      <c r="J168" s="6">
        <v>15.59</v>
      </c>
      <c r="K168" s="6">
        <v>164.2</v>
      </c>
      <c r="L168" s="6">
        <v>743.4</v>
      </c>
      <c r="M168" s="6">
        <v>6653.43</v>
      </c>
    </row>
    <row r="169" spans="1:13" ht="27">
      <c r="A169" s="4" t="s">
        <v>463</v>
      </c>
      <c r="B169" s="5" t="s">
        <v>464</v>
      </c>
      <c r="C169" s="4" t="s">
        <v>465</v>
      </c>
      <c r="D169" s="5" t="s">
        <v>27</v>
      </c>
      <c r="E169" s="5" t="s">
        <v>35</v>
      </c>
      <c r="F169" s="6">
        <v>1</v>
      </c>
      <c r="G169" s="6">
        <v>33.090000000000003</v>
      </c>
      <c r="H169" s="6">
        <v>530.52</v>
      </c>
      <c r="I169" s="6">
        <v>0</v>
      </c>
      <c r="J169" s="6">
        <v>15.59</v>
      </c>
      <c r="K169" s="6">
        <v>164.2</v>
      </c>
      <c r="L169" s="6">
        <v>743.4</v>
      </c>
      <c r="M169" s="6">
        <v>743.4</v>
      </c>
    </row>
    <row r="170" spans="1:13" ht="27">
      <c r="A170" s="4" t="s">
        <v>466</v>
      </c>
      <c r="B170" s="5" t="s">
        <v>467</v>
      </c>
      <c r="C170" s="4" t="s">
        <v>468</v>
      </c>
      <c r="D170" s="5" t="s">
        <v>27</v>
      </c>
      <c r="E170" s="5" t="s">
        <v>35</v>
      </c>
      <c r="F170" s="6">
        <v>1</v>
      </c>
      <c r="G170" s="6">
        <v>33.090000000000003</v>
      </c>
      <c r="H170" s="6">
        <v>613.6</v>
      </c>
      <c r="I170" s="6">
        <v>0</v>
      </c>
      <c r="J170" s="6">
        <v>15.59</v>
      </c>
      <c r="K170" s="6">
        <v>187.75</v>
      </c>
      <c r="L170" s="6">
        <v>850.03</v>
      </c>
      <c r="M170" s="6">
        <v>850.03</v>
      </c>
    </row>
    <row r="171" spans="1:13" ht="27">
      <c r="A171" s="4" t="s">
        <v>469</v>
      </c>
      <c r="B171" s="5" t="s">
        <v>470</v>
      </c>
      <c r="C171" s="4" t="s">
        <v>471</v>
      </c>
      <c r="D171" s="5" t="s">
        <v>27</v>
      </c>
      <c r="E171" s="5" t="s">
        <v>35</v>
      </c>
      <c r="F171" s="6">
        <v>1</v>
      </c>
      <c r="G171" s="6">
        <v>33.090000000000003</v>
      </c>
      <c r="H171" s="6">
        <v>668.66</v>
      </c>
      <c r="I171" s="6">
        <v>0</v>
      </c>
      <c r="J171" s="6">
        <v>15.59</v>
      </c>
      <c r="K171" s="6">
        <v>203.36</v>
      </c>
      <c r="L171" s="6">
        <v>920.7</v>
      </c>
      <c r="M171" s="6">
        <v>920.7</v>
      </c>
    </row>
    <row r="172" spans="1:13" ht="27">
      <c r="A172" s="4" t="s">
        <v>472</v>
      </c>
      <c r="B172" s="5" t="s">
        <v>473</v>
      </c>
      <c r="C172" s="4" t="s">
        <v>474</v>
      </c>
      <c r="D172" s="5" t="s">
        <v>27</v>
      </c>
      <c r="E172" s="5" t="s">
        <v>35</v>
      </c>
      <c r="F172" s="6">
        <v>1</v>
      </c>
      <c r="G172" s="6">
        <v>33.090000000000003</v>
      </c>
      <c r="H172" s="6">
        <v>412.16</v>
      </c>
      <c r="I172" s="6">
        <v>0</v>
      </c>
      <c r="J172" s="6">
        <v>15.59</v>
      </c>
      <c r="K172" s="6">
        <v>130.63999999999999</v>
      </c>
      <c r="L172" s="6">
        <v>591.48</v>
      </c>
      <c r="M172" s="6">
        <v>591.48</v>
      </c>
    </row>
    <row r="173" spans="1:13" ht="27">
      <c r="A173" s="4" t="s">
        <v>475</v>
      </c>
      <c r="B173" s="5" t="s">
        <v>476</v>
      </c>
      <c r="C173" s="4" t="s">
        <v>477</v>
      </c>
      <c r="D173" s="5" t="s">
        <v>27</v>
      </c>
      <c r="E173" s="5" t="s">
        <v>35</v>
      </c>
      <c r="F173" s="6">
        <v>4</v>
      </c>
      <c r="G173" s="6">
        <v>11.25</v>
      </c>
      <c r="H173" s="6">
        <v>188.02</v>
      </c>
      <c r="I173" s="6">
        <v>0</v>
      </c>
      <c r="J173" s="6">
        <v>5.07</v>
      </c>
      <c r="K173" s="6">
        <v>57.93</v>
      </c>
      <c r="L173" s="6">
        <v>262.27</v>
      </c>
      <c r="M173" s="6">
        <v>1049.08</v>
      </c>
    </row>
    <row r="174" spans="1:13" ht="27">
      <c r="A174" s="4" t="s">
        <v>478</v>
      </c>
      <c r="B174" s="5" t="s">
        <v>479</v>
      </c>
      <c r="C174" s="4" t="s">
        <v>480</v>
      </c>
      <c r="D174" s="5" t="s">
        <v>14</v>
      </c>
      <c r="E174" s="5" t="s">
        <v>35</v>
      </c>
      <c r="F174" s="6">
        <v>4</v>
      </c>
      <c r="G174" s="6">
        <v>1.82</v>
      </c>
      <c r="H174" s="6">
        <v>110.35</v>
      </c>
      <c r="I174" s="6">
        <v>0</v>
      </c>
      <c r="J174" s="6">
        <v>0.92</v>
      </c>
      <c r="K174" s="6">
        <v>32.06</v>
      </c>
      <c r="L174" s="6">
        <v>145.15</v>
      </c>
      <c r="M174" s="6">
        <v>580.6</v>
      </c>
    </row>
    <row r="175" spans="1:13" ht="27">
      <c r="A175" s="4" t="s">
        <v>481</v>
      </c>
      <c r="B175" s="5" t="s">
        <v>482</v>
      </c>
      <c r="C175" s="4" t="s">
        <v>483</v>
      </c>
      <c r="D175" s="5" t="s">
        <v>27</v>
      </c>
      <c r="E175" s="5" t="s">
        <v>35</v>
      </c>
      <c r="F175" s="6">
        <v>1</v>
      </c>
      <c r="G175" s="6">
        <v>4.8899999999999997</v>
      </c>
      <c r="H175" s="6">
        <v>2464.4299999999998</v>
      </c>
      <c r="I175" s="6">
        <v>0</v>
      </c>
      <c r="J175" s="6">
        <v>2.44</v>
      </c>
      <c r="K175" s="6">
        <v>700.74</v>
      </c>
      <c r="L175" s="6">
        <v>3172.5</v>
      </c>
      <c r="M175" s="6">
        <v>3172.5</v>
      </c>
    </row>
    <row r="176" spans="1:13" ht="18">
      <c r="A176" s="4" t="s">
        <v>484</v>
      </c>
      <c r="B176" s="5" t="s">
        <v>485</v>
      </c>
      <c r="C176" s="4" t="s">
        <v>486</v>
      </c>
      <c r="D176" s="5" t="s">
        <v>14</v>
      </c>
      <c r="E176" s="5" t="s">
        <v>35</v>
      </c>
      <c r="F176" s="6">
        <v>2</v>
      </c>
      <c r="G176" s="6">
        <v>29.28</v>
      </c>
      <c r="H176" s="6">
        <v>363.39</v>
      </c>
      <c r="I176" s="6">
        <v>0</v>
      </c>
      <c r="J176" s="6">
        <v>14.9</v>
      </c>
      <c r="K176" s="6">
        <v>115.54</v>
      </c>
      <c r="L176" s="6">
        <v>523.11</v>
      </c>
      <c r="M176" s="6">
        <v>1046.22</v>
      </c>
    </row>
    <row r="177" spans="1:13" ht="18">
      <c r="A177" s="4" t="s">
        <v>487</v>
      </c>
      <c r="B177" s="5" t="s">
        <v>488</v>
      </c>
      <c r="C177" s="4" t="s">
        <v>489</v>
      </c>
      <c r="D177" s="5" t="s">
        <v>14</v>
      </c>
      <c r="E177" s="5" t="s">
        <v>35</v>
      </c>
      <c r="F177" s="6">
        <v>2</v>
      </c>
      <c r="G177" s="6">
        <v>1.32</v>
      </c>
      <c r="H177" s="6">
        <v>6.97</v>
      </c>
      <c r="I177" s="6">
        <v>0</v>
      </c>
      <c r="J177" s="6">
        <v>0.67</v>
      </c>
      <c r="K177" s="6">
        <v>2.54</v>
      </c>
      <c r="L177" s="6">
        <v>11.5</v>
      </c>
      <c r="M177" s="6">
        <v>23</v>
      </c>
    </row>
    <row r="178" spans="1:13" ht="27">
      <c r="A178" s="4" t="s">
        <v>490</v>
      </c>
      <c r="B178" s="5" t="s">
        <v>491</v>
      </c>
      <c r="C178" s="4" t="s">
        <v>492</v>
      </c>
      <c r="D178" s="5" t="s">
        <v>14</v>
      </c>
      <c r="E178" s="5" t="s">
        <v>35</v>
      </c>
      <c r="F178" s="6">
        <v>2</v>
      </c>
      <c r="G178" s="6">
        <v>2.72</v>
      </c>
      <c r="H178" s="6">
        <v>26.01</v>
      </c>
      <c r="I178" s="6">
        <v>0</v>
      </c>
      <c r="J178" s="6">
        <v>1.38</v>
      </c>
      <c r="K178" s="6">
        <v>8.5299999999999994</v>
      </c>
      <c r="L178" s="6">
        <v>38.64</v>
      </c>
      <c r="M178" s="6">
        <v>77.28</v>
      </c>
    </row>
    <row r="179" spans="1:13" ht="18">
      <c r="A179" s="4" t="s">
        <v>493</v>
      </c>
      <c r="B179" s="5" t="s">
        <v>494</v>
      </c>
      <c r="C179" s="4" t="s">
        <v>495</v>
      </c>
      <c r="D179" s="5" t="s">
        <v>14</v>
      </c>
      <c r="E179" s="5" t="s">
        <v>35</v>
      </c>
      <c r="F179" s="6">
        <v>3</v>
      </c>
      <c r="G179" s="6">
        <v>2.4</v>
      </c>
      <c r="H179" s="6">
        <v>41.91</v>
      </c>
      <c r="I179" s="6">
        <v>0</v>
      </c>
      <c r="J179" s="6">
        <v>1.2</v>
      </c>
      <c r="K179" s="6">
        <v>12.9</v>
      </c>
      <c r="L179" s="6">
        <v>58.41</v>
      </c>
      <c r="M179" s="6">
        <v>175.23</v>
      </c>
    </row>
    <row r="180" spans="1:13" ht="18">
      <c r="A180" s="4" t="s">
        <v>496</v>
      </c>
      <c r="B180" s="5" t="s">
        <v>497</v>
      </c>
      <c r="C180" s="4" t="s">
        <v>498</v>
      </c>
      <c r="D180" s="5" t="s">
        <v>27</v>
      </c>
      <c r="E180" s="5" t="s">
        <v>35</v>
      </c>
      <c r="F180" s="6">
        <v>5</v>
      </c>
      <c r="G180" s="6">
        <v>1.55</v>
      </c>
      <c r="H180" s="6">
        <v>8.15</v>
      </c>
      <c r="I180" s="6">
        <v>0</v>
      </c>
      <c r="J180" s="6">
        <v>0.77</v>
      </c>
      <c r="K180" s="6">
        <v>2.96</v>
      </c>
      <c r="L180" s="6">
        <v>13.43</v>
      </c>
      <c r="M180" s="6">
        <v>67.150000000000006</v>
      </c>
    </row>
    <row r="181" spans="1:13" ht="27">
      <c r="A181" s="4" t="s">
        <v>499</v>
      </c>
      <c r="B181" s="5" t="s">
        <v>500</v>
      </c>
      <c r="C181" s="4" t="s">
        <v>501</v>
      </c>
      <c r="D181" s="5" t="s">
        <v>27</v>
      </c>
      <c r="E181" s="5" t="s">
        <v>35</v>
      </c>
      <c r="F181" s="6">
        <v>2</v>
      </c>
      <c r="G181" s="6">
        <v>16.48</v>
      </c>
      <c r="H181" s="6">
        <v>751.43</v>
      </c>
      <c r="I181" s="6">
        <v>0</v>
      </c>
      <c r="J181" s="6">
        <v>8.56</v>
      </c>
      <c r="K181" s="6">
        <v>220.12</v>
      </c>
      <c r="L181" s="6">
        <v>996.59</v>
      </c>
      <c r="M181" s="6">
        <v>1993.18</v>
      </c>
    </row>
    <row r="182" spans="1:13" ht="18">
      <c r="A182" s="4" t="s">
        <v>502</v>
      </c>
      <c r="B182" s="5" t="s">
        <v>503</v>
      </c>
      <c r="C182" s="4" t="s">
        <v>504</v>
      </c>
      <c r="D182" s="5" t="s">
        <v>14</v>
      </c>
      <c r="E182" s="5" t="s">
        <v>35</v>
      </c>
      <c r="F182" s="6">
        <v>10</v>
      </c>
      <c r="G182" s="6">
        <v>2.41</v>
      </c>
      <c r="H182" s="6">
        <v>27.5</v>
      </c>
      <c r="I182" s="6">
        <v>0</v>
      </c>
      <c r="J182" s="6">
        <v>1.21</v>
      </c>
      <c r="K182" s="6">
        <v>8.82</v>
      </c>
      <c r="L182" s="6">
        <v>39.94</v>
      </c>
      <c r="M182" s="6">
        <v>399.4</v>
      </c>
    </row>
    <row r="183" spans="1:13" ht="18">
      <c r="A183" s="4" t="s">
        <v>505</v>
      </c>
      <c r="B183" s="5" t="s">
        <v>506</v>
      </c>
      <c r="C183" s="4" t="s">
        <v>507</v>
      </c>
      <c r="D183" s="5" t="s">
        <v>14</v>
      </c>
      <c r="E183" s="5" t="s">
        <v>35</v>
      </c>
      <c r="F183" s="6">
        <v>5</v>
      </c>
      <c r="G183" s="6">
        <v>4.97</v>
      </c>
      <c r="H183" s="6">
        <v>23.25</v>
      </c>
      <c r="I183" s="6">
        <v>0</v>
      </c>
      <c r="J183" s="6">
        <v>2.48</v>
      </c>
      <c r="K183" s="6">
        <v>8.6999999999999993</v>
      </c>
      <c r="L183" s="6">
        <v>39.4</v>
      </c>
      <c r="M183" s="6">
        <v>197</v>
      </c>
    </row>
    <row r="184" spans="1:13" ht="27">
      <c r="A184" s="4" t="s">
        <v>508</v>
      </c>
      <c r="B184" s="5" t="s">
        <v>509</v>
      </c>
      <c r="C184" s="4" t="s">
        <v>510</v>
      </c>
      <c r="D184" s="5" t="s">
        <v>27</v>
      </c>
      <c r="E184" s="5" t="s">
        <v>35</v>
      </c>
      <c r="F184" s="6">
        <v>2</v>
      </c>
      <c r="G184" s="6">
        <v>16.48</v>
      </c>
      <c r="H184" s="6">
        <v>723.73</v>
      </c>
      <c r="I184" s="6">
        <v>0</v>
      </c>
      <c r="J184" s="6">
        <v>8.56</v>
      </c>
      <c r="K184" s="6">
        <v>212.27</v>
      </c>
      <c r="L184" s="6">
        <v>961.04</v>
      </c>
      <c r="M184" s="6">
        <v>1922.08</v>
      </c>
    </row>
    <row r="185" spans="1:13" ht="18">
      <c r="A185" s="4" t="s">
        <v>511</v>
      </c>
      <c r="B185" s="5" t="s">
        <v>512</v>
      </c>
      <c r="C185" s="4" t="s">
        <v>513</v>
      </c>
      <c r="D185" s="5" t="s">
        <v>14</v>
      </c>
      <c r="E185" s="5" t="s">
        <v>35</v>
      </c>
      <c r="F185" s="6">
        <v>4</v>
      </c>
      <c r="G185" s="6">
        <v>14.92</v>
      </c>
      <c r="H185" s="6">
        <v>199.89</v>
      </c>
      <c r="I185" s="6">
        <v>0</v>
      </c>
      <c r="J185" s="6">
        <v>7.48</v>
      </c>
      <c r="K185" s="6">
        <v>63.01</v>
      </c>
      <c r="L185" s="6">
        <v>285.3</v>
      </c>
      <c r="M185" s="6">
        <v>1141.2</v>
      </c>
    </row>
    <row r="186" spans="1:13" ht="18">
      <c r="A186" s="304" t="s">
        <v>514</v>
      </c>
      <c r="B186" s="306" t="s">
        <v>917</v>
      </c>
      <c r="C186" s="4" t="s">
        <v>515</v>
      </c>
      <c r="D186" s="306" t="s">
        <v>27</v>
      </c>
      <c r="E186" s="306" t="s">
        <v>35</v>
      </c>
      <c r="F186" s="300">
        <v>6</v>
      </c>
      <c r="G186" s="300">
        <v>22.19</v>
      </c>
      <c r="H186" s="300">
        <v>100.2</v>
      </c>
      <c r="I186" s="300">
        <v>0</v>
      </c>
      <c r="J186" s="300">
        <v>12.61</v>
      </c>
      <c r="K186" s="300">
        <v>38.270000000000003</v>
      </c>
      <c r="L186" s="300">
        <v>173.27</v>
      </c>
      <c r="M186" s="300">
        <v>1039.6199999999999</v>
      </c>
    </row>
    <row r="187" spans="1:13" ht="3.95" customHeight="1">
      <c r="A187" s="305"/>
      <c r="B187" s="307"/>
      <c r="C187" s="1"/>
      <c r="D187" s="307"/>
      <c r="E187" s="307"/>
      <c r="F187" s="301"/>
      <c r="G187" s="301"/>
      <c r="H187" s="301"/>
      <c r="I187" s="301"/>
      <c r="J187" s="301"/>
      <c r="K187" s="301"/>
      <c r="L187" s="301"/>
      <c r="M187" s="301"/>
    </row>
    <row r="188" spans="1:13" ht="36">
      <c r="A188" s="4" t="s">
        <v>516</v>
      </c>
      <c r="B188" s="5" t="s">
        <v>517</v>
      </c>
      <c r="C188" s="4" t="s">
        <v>518</v>
      </c>
      <c r="D188" s="5" t="s">
        <v>14</v>
      </c>
      <c r="E188" s="5" t="s">
        <v>35</v>
      </c>
      <c r="F188" s="6">
        <v>2</v>
      </c>
      <c r="G188" s="6">
        <v>14.68</v>
      </c>
      <c r="H188" s="6">
        <v>151.71</v>
      </c>
      <c r="I188" s="6">
        <v>0</v>
      </c>
      <c r="J188" s="6">
        <v>7.44</v>
      </c>
      <c r="K188" s="6">
        <v>49.28</v>
      </c>
      <c r="L188" s="6">
        <v>223.11</v>
      </c>
      <c r="M188" s="6">
        <v>446.22</v>
      </c>
    </row>
    <row r="189" spans="1:13" ht="15" customHeight="1">
      <c r="A189" s="2" t="s">
        <v>519</v>
      </c>
      <c r="B189" s="302" t="s">
        <v>520</v>
      </c>
      <c r="C189" s="303"/>
      <c r="D189" s="303"/>
      <c r="E189" s="303"/>
      <c r="F189" s="303"/>
      <c r="G189" s="303"/>
      <c r="H189" s="303"/>
      <c r="I189" s="303"/>
      <c r="J189" s="303"/>
      <c r="K189" s="303"/>
      <c r="L189" s="303"/>
      <c r="M189" s="3">
        <v>71267.009999999995</v>
      </c>
    </row>
    <row r="190" spans="1:13" ht="15" customHeight="1">
      <c r="A190" s="2" t="s">
        <v>521</v>
      </c>
      <c r="B190" s="302" t="s">
        <v>522</v>
      </c>
      <c r="C190" s="303"/>
      <c r="D190" s="303"/>
      <c r="E190" s="303"/>
      <c r="F190" s="303"/>
      <c r="G190" s="303"/>
      <c r="H190" s="303"/>
      <c r="I190" s="303"/>
      <c r="J190" s="303"/>
      <c r="K190" s="303"/>
      <c r="L190" s="303"/>
      <c r="M190" s="3">
        <v>35347.85</v>
      </c>
    </row>
    <row r="191" spans="1:13" ht="18">
      <c r="A191" s="4" t="s">
        <v>523</v>
      </c>
      <c r="B191" s="5" t="s">
        <v>524</v>
      </c>
      <c r="C191" s="4" t="s">
        <v>525</v>
      </c>
      <c r="D191" s="5" t="s">
        <v>14</v>
      </c>
      <c r="E191" s="5" t="s">
        <v>93</v>
      </c>
      <c r="F191" s="6">
        <v>353.7</v>
      </c>
      <c r="G191" s="6">
        <v>1.07</v>
      </c>
      <c r="H191" s="6">
        <v>4.7699999999999996</v>
      </c>
      <c r="I191" s="6">
        <v>0</v>
      </c>
      <c r="J191" s="6">
        <v>0.49</v>
      </c>
      <c r="K191" s="6">
        <v>1.79</v>
      </c>
      <c r="L191" s="6">
        <v>8.1199999999999992</v>
      </c>
      <c r="M191" s="6">
        <v>2872.04</v>
      </c>
    </row>
    <row r="192" spans="1:13" ht="18">
      <c r="A192" s="4" t="s">
        <v>526</v>
      </c>
      <c r="B192" s="5" t="s">
        <v>527</v>
      </c>
      <c r="C192" s="4" t="s">
        <v>528</v>
      </c>
      <c r="D192" s="5" t="s">
        <v>14</v>
      </c>
      <c r="E192" s="5" t="s">
        <v>93</v>
      </c>
      <c r="F192" s="6">
        <v>91.42</v>
      </c>
      <c r="G192" s="6">
        <v>1.71</v>
      </c>
      <c r="H192" s="6">
        <v>20.72</v>
      </c>
      <c r="I192" s="6">
        <v>0</v>
      </c>
      <c r="J192" s="6">
        <v>0.81</v>
      </c>
      <c r="K192" s="6">
        <v>6.58</v>
      </c>
      <c r="L192" s="6">
        <v>29.82</v>
      </c>
      <c r="M192" s="6">
        <v>2726.14</v>
      </c>
    </row>
    <row r="193" spans="1:13" ht="18">
      <c r="A193" s="4" t="s">
        <v>529</v>
      </c>
      <c r="B193" s="5" t="s">
        <v>530</v>
      </c>
      <c r="C193" s="4" t="s">
        <v>531</v>
      </c>
      <c r="D193" s="5" t="s">
        <v>14</v>
      </c>
      <c r="E193" s="5" t="s">
        <v>93</v>
      </c>
      <c r="F193" s="6">
        <v>365.68</v>
      </c>
      <c r="G193" s="6">
        <v>2.34</v>
      </c>
      <c r="H193" s="6">
        <v>40.68</v>
      </c>
      <c r="I193" s="6">
        <v>0</v>
      </c>
      <c r="J193" s="6">
        <v>1.1100000000000001</v>
      </c>
      <c r="K193" s="6">
        <v>12.51</v>
      </c>
      <c r="L193" s="6">
        <v>56.64</v>
      </c>
      <c r="M193" s="6">
        <v>20712.11</v>
      </c>
    </row>
    <row r="194" spans="1:13" ht="18">
      <c r="A194" s="4" t="s">
        <v>532</v>
      </c>
      <c r="B194" s="5" t="s">
        <v>533</v>
      </c>
      <c r="C194" s="4" t="s">
        <v>534</v>
      </c>
      <c r="D194" s="5" t="s">
        <v>14</v>
      </c>
      <c r="E194" s="5" t="s">
        <v>35</v>
      </c>
      <c r="F194" s="6">
        <v>3</v>
      </c>
      <c r="G194" s="6">
        <v>12.48</v>
      </c>
      <c r="H194" s="6">
        <v>24.43</v>
      </c>
      <c r="I194" s="6">
        <v>0</v>
      </c>
      <c r="J194" s="6">
        <v>5.88</v>
      </c>
      <c r="K194" s="6">
        <v>12.13</v>
      </c>
      <c r="L194" s="6">
        <v>54.92</v>
      </c>
      <c r="M194" s="6">
        <v>164.76</v>
      </c>
    </row>
    <row r="195" spans="1:13" ht="18">
      <c r="A195" s="4" t="s">
        <v>535</v>
      </c>
      <c r="B195" s="5" t="s">
        <v>536</v>
      </c>
      <c r="C195" s="4" t="s">
        <v>537</v>
      </c>
      <c r="D195" s="5" t="s">
        <v>14</v>
      </c>
      <c r="E195" s="5" t="s">
        <v>93</v>
      </c>
      <c r="F195" s="6">
        <v>6.3</v>
      </c>
      <c r="G195" s="6">
        <v>4.1399999999999997</v>
      </c>
      <c r="H195" s="6">
        <v>23.67</v>
      </c>
      <c r="I195" s="6">
        <v>0</v>
      </c>
      <c r="J195" s="6">
        <v>1.96</v>
      </c>
      <c r="K195" s="6">
        <v>8.43</v>
      </c>
      <c r="L195" s="6">
        <v>38.200000000000003</v>
      </c>
      <c r="M195" s="6">
        <v>240.66</v>
      </c>
    </row>
    <row r="196" spans="1:13" ht="18">
      <c r="A196" s="4" t="s">
        <v>538</v>
      </c>
      <c r="B196" s="5" t="s">
        <v>330</v>
      </c>
      <c r="C196" s="4" t="s">
        <v>331</v>
      </c>
      <c r="D196" s="5" t="s">
        <v>14</v>
      </c>
      <c r="E196" s="5" t="s">
        <v>48</v>
      </c>
      <c r="F196" s="6">
        <v>13.62</v>
      </c>
      <c r="G196" s="6">
        <v>37.119999999999997</v>
      </c>
      <c r="H196" s="6">
        <v>0</v>
      </c>
      <c r="I196" s="6">
        <v>0</v>
      </c>
      <c r="J196" s="6">
        <v>24.71</v>
      </c>
      <c r="K196" s="6">
        <v>17.52</v>
      </c>
      <c r="L196" s="6">
        <v>79.349999999999994</v>
      </c>
      <c r="M196" s="6">
        <v>1080.74</v>
      </c>
    </row>
    <row r="197" spans="1:13" ht="27">
      <c r="A197" s="4" t="s">
        <v>539</v>
      </c>
      <c r="B197" s="5" t="s">
        <v>159</v>
      </c>
      <c r="C197" s="4" t="s">
        <v>160</v>
      </c>
      <c r="D197" s="5" t="s">
        <v>14</v>
      </c>
      <c r="E197" s="5" t="s">
        <v>28</v>
      </c>
      <c r="F197" s="6">
        <v>0.15</v>
      </c>
      <c r="G197" s="6">
        <v>14.79</v>
      </c>
      <c r="H197" s="6">
        <v>79.37</v>
      </c>
      <c r="I197" s="6">
        <v>0.06</v>
      </c>
      <c r="J197" s="6">
        <v>8.2100000000000009</v>
      </c>
      <c r="K197" s="6">
        <v>29.03</v>
      </c>
      <c r="L197" s="6">
        <v>131.46</v>
      </c>
      <c r="M197" s="6">
        <v>19.71</v>
      </c>
    </row>
    <row r="198" spans="1:13" ht="18">
      <c r="A198" s="4" t="s">
        <v>540</v>
      </c>
      <c r="B198" s="5" t="s">
        <v>541</v>
      </c>
      <c r="C198" s="4" t="s">
        <v>542</v>
      </c>
      <c r="D198" s="5" t="s">
        <v>14</v>
      </c>
      <c r="E198" s="5" t="s">
        <v>93</v>
      </c>
      <c r="F198" s="6">
        <v>424.8</v>
      </c>
      <c r="G198" s="6">
        <v>0.32</v>
      </c>
      <c r="H198" s="6">
        <v>0</v>
      </c>
      <c r="I198" s="6">
        <v>0</v>
      </c>
      <c r="J198" s="6">
        <v>0.18</v>
      </c>
      <c r="K198" s="6">
        <v>0.14000000000000001</v>
      </c>
      <c r="L198" s="6">
        <v>0.64</v>
      </c>
      <c r="M198" s="6">
        <v>271.87</v>
      </c>
    </row>
    <row r="199" spans="1:13" ht="18">
      <c r="A199" s="4" t="s">
        <v>543</v>
      </c>
      <c r="B199" s="5" t="s">
        <v>544</v>
      </c>
      <c r="C199" s="4" t="s">
        <v>545</v>
      </c>
      <c r="D199" s="5" t="s">
        <v>14</v>
      </c>
      <c r="E199" s="5" t="s">
        <v>93</v>
      </c>
      <c r="F199" s="6">
        <v>104.12</v>
      </c>
      <c r="G199" s="6">
        <v>6.19</v>
      </c>
      <c r="H199" s="6">
        <v>32.82</v>
      </c>
      <c r="I199" s="6">
        <v>0</v>
      </c>
      <c r="J199" s="6">
        <v>2.93</v>
      </c>
      <c r="K199" s="6">
        <v>11.88</v>
      </c>
      <c r="L199" s="6">
        <v>53.82</v>
      </c>
      <c r="M199" s="6">
        <v>5603.73</v>
      </c>
    </row>
    <row r="200" spans="1:13" ht="27">
      <c r="A200" s="4" t="s">
        <v>546</v>
      </c>
      <c r="B200" s="5" t="s">
        <v>547</v>
      </c>
      <c r="C200" s="4" t="s">
        <v>548</v>
      </c>
      <c r="D200" s="5" t="s">
        <v>14</v>
      </c>
      <c r="E200" s="5" t="s">
        <v>35</v>
      </c>
      <c r="F200" s="6">
        <v>1</v>
      </c>
      <c r="G200" s="6">
        <v>55.73</v>
      </c>
      <c r="H200" s="6">
        <v>74.05</v>
      </c>
      <c r="I200" s="6">
        <v>0.27</v>
      </c>
      <c r="J200" s="6">
        <v>30.81</v>
      </c>
      <c r="K200" s="6">
        <v>45.6</v>
      </c>
      <c r="L200" s="6">
        <v>206.46</v>
      </c>
      <c r="M200" s="6">
        <v>206.46</v>
      </c>
    </row>
    <row r="201" spans="1:13" ht="27">
      <c r="A201" s="4" t="s">
        <v>549</v>
      </c>
      <c r="B201" s="5" t="s">
        <v>550</v>
      </c>
      <c r="C201" s="4" t="s">
        <v>551</v>
      </c>
      <c r="D201" s="5" t="s">
        <v>14</v>
      </c>
      <c r="E201" s="5" t="s">
        <v>35</v>
      </c>
      <c r="F201" s="6">
        <v>1</v>
      </c>
      <c r="G201" s="6">
        <v>164.9</v>
      </c>
      <c r="H201" s="6">
        <v>238.88</v>
      </c>
      <c r="I201" s="6">
        <v>2.93</v>
      </c>
      <c r="J201" s="6">
        <v>90.78</v>
      </c>
      <c r="K201" s="6">
        <v>141.03</v>
      </c>
      <c r="L201" s="6">
        <v>638.52</v>
      </c>
      <c r="M201" s="6">
        <v>638.52</v>
      </c>
    </row>
    <row r="202" spans="1:13" ht="18">
      <c r="A202" s="4" t="s">
        <v>552</v>
      </c>
      <c r="B202" s="5" t="s">
        <v>553</v>
      </c>
      <c r="C202" s="4" t="s">
        <v>554</v>
      </c>
      <c r="D202" s="5" t="s">
        <v>14</v>
      </c>
      <c r="E202" s="5" t="s">
        <v>35</v>
      </c>
      <c r="F202" s="6">
        <v>1</v>
      </c>
      <c r="G202" s="6">
        <v>35.659999999999997</v>
      </c>
      <c r="H202" s="6">
        <v>350.09</v>
      </c>
      <c r="I202" s="6">
        <v>0</v>
      </c>
      <c r="J202" s="6">
        <v>16.829999999999998</v>
      </c>
      <c r="K202" s="6">
        <v>114.13</v>
      </c>
      <c r="L202" s="6">
        <v>516.71</v>
      </c>
      <c r="M202" s="6">
        <v>516.71</v>
      </c>
    </row>
    <row r="203" spans="1:13" ht="27">
      <c r="A203" s="4" t="s">
        <v>555</v>
      </c>
      <c r="B203" s="5" t="s">
        <v>556</v>
      </c>
      <c r="C203" s="4" t="s">
        <v>557</v>
      </c>
      <c r="D203" s="5" t="s">
        <v>14</v>
      </c>
      <c r="E203" s="5" t="s">
        <v>93</v>
      </c>
      <c r="F203" s="6">
        <v>8.3000000000000007</v>
      </c>
      <c r="G203" s="6">
        <v>1.08</v>
      </c>
      <c r="H203" s="6">
        <v>7.65</v>
      </c>
      <c r="I203" s="6">
        <v>0</v>
      </c>
      <c r="J203" s="6">
        <v>0.49</v>
      </c>
      <c r="K203" s="6">
        <v>2.61</v>
      </c>
      <c r="L203" s="6">
        <v>11.83</v>
      </c>
      <c r="M203" s="6">
        <v>98.18</v>
      </c>
    </row>
    <row r="204" spans="1:13" ht="18">
      <c r="A204" s="4" t="s">
        <v>558</v>
      </c>
      <c r="B204" s="5" t="s">
        <v>559</v>
      </c>
      <c r="C204" s="4" t="s">
        <v>560</v>
      </c>
      <c r="D204" s="5" t="s">
        <v>27</v>
      </c>
      <c r="E204" s="5" t="s">
        <v>48</v>
      </c>
      <c r="F204" s="6">
        <v>0.01</v>
      </c>
      <c r="G204" s="6">
        <v>66.02</v>
      </c>
      <c r="H204" s="6">
        <v>0</v>
      </c>
      <c r="I204" s="6">
        <v>6.06</v>
      </c>
      <c r="J204" s="6">
        <v>32.21</v>
      </c>
      <c r="K204" s="6">
        <v>29.56</v>
      </c>
      <c r="L204" s="6">
        <v>133.85</v>
      </c>
      <c r="M204" s="6">
        <v>1.33</v>
      </c>
    </row>
    <row r="205" spans="1:13" ht="18">
      <c r="A205" s="4" t="s">
        <v>561</v>
      </c>
      <c r="B205" s="5" t="s">
        <v>562</v>
      </c>
      <c r="C205" s="4" t="s">
        <v>563</v>
      </c>
      <c r="D205" s="5" t="s">
        <v>14</v>
      </c>
      <c r="E205" s="5" t="s">
        <v>93</v>
      </c>
      <c r="F205" s="6">
        <v>8.4</v>
      </c>
      <c r="G205" s="6">
        <v>3.67</v>
      </c>
      <c r="H205" s="6">
        <v>12.15</v>
      </c>
      <c r="I205" s="6">
        <v>0</v>
      </c>
      <c r="J205" s="6">
        <v>1.73</v>
      </c>
      <c r="K205" s="6">
        <v>4.97</v>
      </c>
      <c r="L205" s="6">
        <v>22.52</v>
      </c>
      <c r="M205" s="6">
        <v>189.16</v>
      </c>
    </row>
    <row r="206" spans="1:13" ht="18">
      <c r="A206" s="4" t="s">
        <v>564</v>
      </c>
      <c r="B206" s="5" t="s">
        <v>565</v>
      </c>
      <c r="C206" s="4" t="s">
        <v>566</v>
      </c>
      <c r="D206" s="5" t="s">
        <v>14</v>
      </c>
      <c r="E206" s="5" t="s">
        <v>93</v>
      </c>
      <c r="F206" s="6">
        <v>1</v>
      </c>
      <c r="G206" s="6">
        <v>0.28000000000000003</v>
      </c>
      <c r="H206" s="6">
        <v>0.91</v>
      </c>
      <c r="I206" s="6">
        <v>0</v>
      </c>
      <c r="J206" s="6">
        <v>0.13</v>
      </c>
      <c r="K206" s="6">
        <v>0.37</v>
      </c>
      <c r="L206" s="6">
        <v>1.69</v>
      </c>
      <c r="M206" s="6">
        <v>1.69</v>
      </c>
    </row>
    <row r="207" spans="1:13">
      <c r="A207" s="304" t="s">
        <v>567</v>
      </c>
      <c r="B207" s="306" t="s">
        <v>568</v>
      </c>
      <c r="C207" s="4" t="s">
        <v>569</v>
      </c>
      <c r="D207" s="306" t="s">
        <v>27</v>
      </c>
      <c r="E207" s="306" t="s">
        <v>35</v>
      </c>
      <c r="F207" s="300">
        <v>1</v>
      </c>
      <c r="G207" s="300">
        <v>2.13</v>
      </c>
      <c r="H207" s="300">
        <v>0</v>
      </c>
      <c r="I207" s="300">
        <v>0</v>
      </c>
      <c r="J207" s="300">
        <v>1.02</v>
      </c>
      <c r="K207" s="300">
        <v>0.89</v>
      </c>
      <c r="L207" s="300">
        <v>4.04</v>
      </c>
      <c r="M207" s="300">
        <v>4.04</v>
      </c>
    </row>
    <row r="208" spans="1:13" ht="0.95" customHeight="1">
      <c r="A208" s="305"/>
      <c r="B208" s="307"/>
      <c r="C208" s="1"/>
      <c r="D208" s="307"/>
      <c r="E208" s="307"/>
      <c r="F208" s="301"/>
      <c r="G208" s="301"/>
      <c r="H208" s="301"/>
      <c r="I208" s="301"/>
      <c r="J208" s="301"/>
      <c r="K208" s="301"/>
      <c r="L208" s="301"/>
      <c r="M208" s="301"/>
    </row>
    <row r="209" spans="1:13" ht="15" customHeight="1">
      <c r="A209" s="2" t="s">
        <v>570</v>
      </c>
      <c r="B209" s="302" t="s">
        <v>571</v>
      </c>
      <c r="C209" s="303"/>
      <c r="D209" s="303"/>
      <c r="E209" s="303"/>
      <c r="F209" s="303"/>
      <c r="G209" s="303"/>
      <c r="H209" s="303"/>
      <c r="I209" s="303"/>
      <c r="J209" s="303"/>
      <c r="K209" s="303"/>
      <c r="L209" s="303"/>
      <c r="M209" s="3">
        <v>4180.7</v>
      </c>
    </row>
    <row r="210" spans="1:13" ht="18">
      <c r="A210" s="4" t="s">
        <v>572</v>
      </c>
      <c r="B210" s="5" t="s">
        <v>573</v>
      </c>
      <c r="C210" s="4" t="s">
        <v>574</v>
      </c>
      <c r="D210" s="5" t="s">
        <v>14</v>
      </c>
      <c r="E210" s="5" t="s">
        <v>35</v>
      </c>
      <c r="F210" s="6">
        <v>1</v>
      </c>
      <c r="G210" s="6">
        <v>13.23</v>
      </c>
      <c r="H210" s="6">
        <v>0</v>
      </c>
      <c r="I210" s="6">
        <v>0</v>
      </c>
      <c r="J210" s="6">
        <v>6.36</v>
      </c>
      <c r="K210" s="6">
        <v>5.55</v>
      </c>
      <c r="L210" s="6">
        <v>25.14</v>
      </c>
      <c r="M210" s="6">
        <v>25.14</v>
      </c>
    </row>
    <row r="211" spans="1:13" ht="18">
      <c r="A211" s="4" t="s">
        <v>575</v>
      </c>
      <c r="B211" s="5" t="s">
        <v>576</v>
      </c>
      <c r="C211" s="4" t="s">
        <v>577</v>
      </c>
      <c r="D211" s="5" t="s">
        <v>14</v>
      </c>
      <c r="E211" s="5" t="s">
        <v>35</v>
      </c>
      <c r="F211" s="6">
        <v>8</v>
      </c>
      <c r="G211" s="6">
        <v>1.78</v>
      </c>
      <c r="H211" s="6">
        <v>9.68</v>
      </c>
      <c r="I211" s="6">
        <v>0</v>
      </c>
      <c r="J211" s="6">
        <v>0.84</v>
      </c>
      <c r="K211" s="6">
        <v>3.48</v>
      </c>
      <c r="L211" s="6">
        <v>15.78</v>
      </c>
      <c r="M211" s="6">
        <v>126.24</v>
      </c>
    </row>
    <row r="212" spans="1:13" ht="18">
      <c r="A212" s="4" t="s">
        <v>578</v>
      </c>
      <c r="B212" s="5" t="s">
        <v>579</v>
      </c>
      <c r="C212" s="4" t="s">
        <v>580</v>
      </c>
      <c r="D212" s="5" t="s">
        <v>14</v>
      </c>
      <c r="E212" s="5" t="s">
        <v>35</v>
      </c>
      <c r="F212" s="6">
        <v>3</v>
      </c>
      <c r="G212" s="6">
        <v>2.4500000000000002</v>
      </c>
      <c r="H212" s="6">
        <v>9.83</v>
      </c>
      <c r="I212" s="6">
        <v>0</v>
      </c>
      <c r="J212" s="6">
        <v>1.1599999999999999</v>
      </c>
      <c r="K212" s="6">
        <v>3.81</v>
      </c>
      <c r="L212" s="6">
        <v>17.25</v>
      </c>
      <c r="M212" s="6">
        <v>51.75</v>
      </c>
    </row>
    <row r="213" spans="1:13" ht="18">
      <c r="A213" s="4" t="s">
        <v>581</v>
      </c>
      <c r="B213" s="5" t="s">
        <v>582</v>
      </c>
      <c r="C213" s="4" t="s">
        <v>583</v>
      </c>
      <c r="D213" s="5" t="s">
        <v>14</v>
      </c>
      <c r="E213" s="5" t="s">
        <v>35</v>
      </c>
      <c r="F213" s="6">
        <v>5</v>
      </c>
      <c r="G213" s="6">
        <v>3.56</v>
      </c>
      <c r="H213" s="6">
        <v>52.5</v>
      </c>
      <c r="I213" s="6">
        <v>0</v>
      </c>
      <c r="J213" s="6">
        <v>1.69</v>
      </c>
      <c r="K213" s="6">
        <v>16.37</v>
      </c>
      <c r="L213" s="6">
        <v>74.12</v>
      </c>
      <c r="M213" s="6">
        <v>370.6</v>
      </c>
    </row>
    <row r="214" spans="1:13" ht="18">
      <c r="A214" s="4" t="s">
        <v>584</v>
      </c>
      <c r="B214" s="5" t="s">
        <v>585</v>
      </c>
      <c r="C214" s="4" t="s">
        <v>586</v>
      </c>
      <c r="D214" s="5" t="s">
        <v>14</v>
      </c>
      <c r="E214" s="5" t="s">
        <v>35</v>
      </c>
      <c r="F214" s="6">
        <v>1</v>
      </c>
      <c r="G214" s="6">
        <v>5.36</v>
      </c>
      <c r="H214" s="6">
        <v>64.760000000000005</v>
      </c>
      <c r="I214" s="6">
        <v>0</v>
      </c>
      <c r="J214" s="6">
        <v>2.52</v>
      </c>
      <c r="K214" s="6">
        <v>20.59</v>
      </c>
      <c r="L214" s="6">
        <v>93.23</v>
      </c>
      <c r="M214" s="6">
        <v>93.23</v>
      </c>
    </row>
    <row r="215" spans="1:13" ht="18">
      <c r="A215" s="4" t="s">
        <v>587</v>
      </c>
      <c r="B215" s="5" t="s">
        <v>588</v>
      </c>
      <c r="C215" s="4" t="s">
        <v>589</v>
      </c>
      <c r="D215" s="5" t="s">
        <v>14</v>
      </c>
      <c r="E215" s="5" t="s">
        <v>35</v>
      </c>
      <c r="F215" s="6">
        <v>1</v>
      </c>
      <c r="G215" s="6">
        <v>15.3</v>
      </c>
      <c r="H215" s="6">
        <v>66.02</v>
      </c>
      <c r="I215" s="6">
        <v>0</v>
      </c>
      <c r="J215" s="6">
        <v>7.21</v>
      </c>
      <c r="K215" s="6">
        <v>25.09</v>
      </c>
      <c r="L215" s="6">
        <v>113.62</v>
      </c>
      <c r="M215" s="6">
        <v>113.62</v>
      </c>
    </row>
    <row r="216" spans="1:13" ht="27">
      <c r="A216" s="4" t="s">
        <v>590</v>
      </c>
      <c r="B216" s="5" t="s">
        <v>591</v>
      </c>
      <c r="C216" s="4" t="s">
        <v>592</v>
      </c>
      <c r="D216" s="5" t="s">
        <v>14</v>
      </c>
      <c r="E216" s="5" t="s">
        <v>35</v>
      </c>
      <c r="F216" s="6">
        <v>1</v>
      </c>
      <c r="G216" s="6">
        <v>19.190000000000001</v>
      </c>
      <c r="H216" s="6">
        <v>813.42</v>
      </c>
      <c r="I216" s="6">
        <v>0</v>
      </c>
      <c r="J216" s="6">
        <v>9.44</v>
      </c>
      <c r="K216" s="6">
        <v>238.72</v>
      </c>
      <c r="L216" s="6">
        <v>1080.77</v>
      </c>
      <c r="M216" s="6">
        <v>1080.77</v>
      </c>
    </row>
    <row r="217" spans="1:13" ht="18">
      <c r="A217" s="304" t="s">
        <v>593</v>
      </c>
      <c r="B217" s="306" t="s">
        <v>594</v>
      </c>
      <c r="C217" s="4" t="s">
        <v>595</v>
      </c>
      <c r="D217" s="306" t="s">
        <v>918</v>
      </c>
      <c r="E217" s="306" t="s">
        <v>596</v>
      </c>
      <c r="F217" s="300">
        <v>1</v>
      </c>
      <c r="G217" s="300">
        <v>21.1</v>
      </c>
      <c r="H217" s="300">
        <v>138.55000000000001</v>
      </c>
      <c r="I217" s="300">
        <v>0</v>
      </c>
      <c r="J217" s="300">
        <v>9.9600000000000009</v>
      </c>
      <c r="K217" s="300">
        <v>48.08</v>
      </c>
      <c r="L217" s="300">
        <v>217.69</v>
      </c>
      <c r="M217" s="300">
        <v>217.69</v>
      </c>
    </row>
    <row r="218" spans="1:13" ht="27.95" customHeight="1">
      <c r="A218" s="305"/>
      <c r="B218" s="307"/>
      <c r="C218" s="1"/>
      <c r="D218" s="307"/>
      <c r="E218" s="307"/>
      <c r="F218" s="301"/>
      <c r="G218" s="301"/>
      <c r="H218" s="301"/>
      <c r="I218" s="301"/>
      <c r="J218" s="301"/>
      <c r="K218" s="301"/>
      <c r="L218" s="301"/>
      <c r="M218" s="301"/>
    </row>
    <row r="219" spans="1:13" ht="18">
      <c r="A219" s="4" t="s">
        <v>597</v>
      </c>
      <c r="B219" s="5" t="s">
        <v>598</v>
      </c>
      <c r="C219" s="4" t="s">
        <v>599</v>
      </c>
      <c r="D219" s="5" t="s">
        <v>14</v>
      </c>
      <c r="E219" s="5" t="s">
        <v>596</v>
      </c>
      <c r="F219" s="6">
        <v>1</v>
      </c>
      <c r="G219" s="6">
        <v>21.1</v>
      </c>
      <c r="H219" s="6">
        <v>523.23</v>
      </c>
      <c r="I219" s="6">
        <v>0</v>
      </c>
      <c r="J219" s="6">
        <v>9.9600000000000009</v>
      </c>
      <c r="K219" s="6">
        <v>157.13999999999999</v>
      </c>
      <c r="L219" s="6">
        <v>711.43</v>
      </c>
      <c r="M219" s="6">
        <v>711.43</v>
      </c>
    </row>
    <row r="220" spans="1:13">
      <c r="A220" s="304" t="s">
        <v>600</v>
      </c>
      <c r="B220" s="306" t="s">
        <v>568</v>
      </c>
      <c r="C220" s="4" t="s">
        <v>569</v>
      </c>
      <c r="D220" s="306" t="s">
        <v>27</v>
      </c>
      <c r="E220" s="306" t="s">
        <v>35</v>
      </c>
      <c r="F220" s="300">
        <v>12</v>
      </c>
      <c r="G220" s="300">
        <v>2.13</v>
      </c>
      <c r="H220" s="300">
        <v>0</v>
      </c>
      <c r="I220" s="300">
        <v>0</v>
      </c>
      <c r="J220" s="300">
        <v>1.02</v>
      </c>
      <c r="K220" s="300">
        <v>0.89</v>
      </c>
      <c r="L220" s="300">
        <v>4.04</v>
      </c>
      <c r="M220" s="300">
        <v>48.48</v>
      </c>
    </row>
    <row r="221" spans="1:13" ht="0.95" customHeight="1">
      <c r="A221" s="305"/>
      <c r="B221" s="307"/>
      <c r="C221" s="1"/>
      <c r="D221" s="307"/>
      <c r="E221" s="307"/>
      <c r="F221" s="301"/>
      <c r="G221" s="301"/>
      <c r="H221" s="301"/>
      <c r="I221" s="301"/>
      <c r="J221" s="301"/>
      <c r="K221" s="301"/>
      <c r="L221" s="301"/>
      <c r="M221" s="301"/>
    </row>
    <row r="222" spans="1:13" ht="18">
      <c r="A222" s="4" t="s">
        <v>601</v>
      </c>
      <c r="B222" s="5" t="s">
        <v>602</v>
      </c>
      <c r="C222" s="4" t="s">
        <v>603</v>
      </c>
      <c r="D222" s="5" t="s">
        <v>27</v>
      </c>
      <c r="E222" s="5" t="s">
        <v>35</v>
      </c>
      <c r="F222" s="6">
        <v>1</v>
      </c>
      <c r="G222" s="6">
        <v>22.19</v>
      </c>
      <c r="H222" s="6">
        <v>0</v>
      </c>
      <c r="I222" s="6">
        <v>0</v>
      </c>
      <c r="J222" s="6">
        <v>12.61</v>
      </c>
      <c r="K222" s="6">
        <v>9.86</v>
      </c>
      <c r="L222" s="6">
        <v>44.66</v>
      </c>
      <c r="M222" s="6">
        <v>44.66</v>
      </c>
    </row>
    <row r="223" spans="1:13" ht="18">
      <c r="A223" s="4" t="s">
        <v>604</v>
      </c>
      <c r="B223" s="5" t="s">
        <v>605</v>
      </c>
      <c r="C223" s="4" t="s">
        <v>606</v>
      </c>
      <c r="D223" s="5" t="s">
        <v>27</v>
      </c>
      <c r="E223" s="5" t="s">
        <v>35</v>
      </c>
      <c r="F223" s="6">
        <v>3</v>
      </c>
      <c r="G223" s="6">
        <v>4.9000000000000004</v>
      </c>
      <c r="H223" s="6">
        <v>141.04</v>
      </c>
      <c r="I223" s="6">
        <v>0</v>
      </c>
      <c r="J223" s="6">
        <v>2.3199999999999998</v>
      </c>
      <c r="K223" s="6">
        <v>42.03</v>
      </c>
      <c r="L223" s="6">
        <v>190.29</v>
      </c>
      <c r="M223" s="6">
        <v>570.87</v>
      </c>
    </row>
    <row r="224" spans="1:13" ht="18">
      <c r="A224" s="4" t="s">
        <v>607</v>
      </c>
      <c r="B224" s="5" t="s">
        <v>608</v>
      </c>
      <c r="C224" s="4" t="s">
        <v>609</v>
      </c>
      <c r="D224" s="5" t="s">
        <v>27</v>
      </c>
      <c r="E224" s="5" t="s">
        <v>35</v>
      </c>
      <c r="F224" s="6">
        <v>4</v>
      </c>
      <c r="G224" s="6">
        <v>1.77</v>
      </c>
      <c r="H224" s="6">
        <v>67.239999999999995</v>
      </c>
      <c r="I224" s="6">
        <v>0</v>
      </c>
      <c r="J224" s="6">
        <v>0.84</v>
      </c>
      <c r="K224" s="6">
        <v>19.8</v>
      </c>
      <c r="L224" s="6">
        <v>89.65</v>
      </c>
      <c r="M224" s="6">
        <v>358.6</v>
      </c>
    </row>
    <row r="225" spans="1:13" ht="18">
      <c r="A225" s="4" t="s">
        <v>610</v>
      </c>
      <c r="B225" s="5" t="s">
        <v>611</v>
      </c>
      <c r="C225" s="4" t="s">
        <v>612</v>
      </c>
      <c r="D225" s="5" t="s">
        <v>27</v>
      </c>
      <c r="E225" s="5" t="s">
        <v>35</v>
      </c>
      <c r="F225" s="6">
        <v>2</v>
      </c>
      <c r="G225" s="6">
        <v>3.58</v>
      </c>
      <c r="H225" s="6">
        <v>137.93</v>
      </c>
      <c r="I225" s="6">
        <v>0</v>
      </c>
      <c r="J225" s="6">
        <v>1.7</v>
      </c>
      <c r="K225" s="6">
        <v>40.6</v>
      </c>
      <c r="L225" s="6">
        <v>183.81</v>
      </c>
      <c r="M225" s="6">
        <v>367.62</v>
      </c>
    </row>
    <row r="226" spans="1:13" ht="15" customHeight="1">
      <c r="A226" s="2" t="s">
        <v>613</v>
      </c>
      <c r="B226" s="302" t="s">
        <v>614</v>
      </c>
      <c r="C226" s="303"/>
      <c r="D226" s="303"/>
      <c r="E226" s="303"/>
      <c r="F226" s="303"/>
      <c r="G226" s="303"/>
      <c r="H226" s="303"/>
      <c r="I226" s="303"/>
      <c r="J226" s="303"/>
      <c r="K226" s="303"/>
      <c r="L226" s="303"/>
      <c r="M226" s="3">
        <v>1467.22</v>
      </c>
    </row>
    <row r="227" spans="1:13" ht="18">
      <c r="A227" s="4" t="s">
        <v>615</v>
      </c>
      <c r="B227" s="5" t="s">
        <v>616</v>
      </c>
      <c r="C227" s="4" t="s">
        <v>617</v>
      </c>
      <c r="D227" s="5" t="s">
        <v>14</v>
      </c>
      <c r="E227" s="5" t="s">
        <v>35</v>
      </c>
      <c r="F227" s="6">
        <v>1</v>
      </c>
      <c r="G227" s="6">
        <v>4.66</v>
      </c>
      <c r="H227" s="6">
        <v>0</v>
      </c>
      <c r="I227" s="6">
        <v>0</v>
      </c>
      <c r="J227" s="6">
        <v>2.2400000000000002</v>
      </c>
      <c r="K227" s="6">
        <v>1.95</v>
      </c>
      <c r="L227" s="6">
        <v>8.85</v>
      </c>
      <c r="M227" s="6">
        <v>8.85</v>
      </c>
    </row>
    <row r="228" spans="1:13" ht="18">
      <c r="A228" s="4" t="s">
        <v>618</v>
      </c>
      <c r="B228" s="5" t="s">
        <v>576</v>
      </c>
      <c r="C228" s="4" t="s">
        <v>577</v>
      </c>
      <c r="D228" s="5" t="s">
        <v>14</v>
      </c>
      <c r="E228" s="5" t="s">
        <v>35</v>
      </c>
      <c r="F228" s="6">
        <v>1</v>
      </c>
      <c r="G228" s="6">
        <v>1.78</v>
      </c>
      <c r="H228" s="6">
        <v>9.68</v>
      </c>
      <c r="I228" s="6">
        <v>0</v>
      </c>
      <c r="J228" s="6">
        <v>0.84</v>
      </c>
      <c r="K228" s="6">
        <v>3.48</v>
      </c>
      <c r="L228" s="6">
        <v>15.78</v>
      </c>
      <c r="M228" s="6">
        <v>15.78</v>
      </c>
    </row>
    <row r="229" spans="1:13" ht="18">
      <c r="A229" s="4" t="s">
        <v>619</v>
      </c>
      <c r="B229" s="5" t="s">
        <v>620</v>
      </c>
      <c r="C229" s="4" t="s">
        <v>621</v>
      </c>
      <c r="D229" s="5" t="s">
        <v>14</v>
      </c>
      <c r="E229" s="5" t="s">
        <v>35</v>
      </c>
      <c r="F229" s="6">
        <v>1</v>
      </c>
      <c r="G229" s="6">
        <v>1.78</v>
      </c>
      <c r="H229" s="6">
        <v>9.68</v>
      </c>
      <c r="I229" s="6">
        <v>0</v>
      </c>
      <c r="J229" s="6">
        <v>0.84</v>
      </c>
      <c r="K229" s="6">
        <v>3.48</v>
      </c>
      <c r="L229" s="6">
        <v>15.78</v>
      </c>
      <c r="M229" s="6">
        <v>15.78</v>
      </c>
    </row>
    <row r="230" spans="1:13" ht="18">
      <c r="A230" s="4" t="s">
        <v>622</v>
      </c>
      <c r="B230" s="5" t="s">
        <v>623</v>
      </c>
      <c r="C230" s="4" t="s">
        <v>624</v>
      </c>
      <c r="D230" s="5" t="s">
        <v>14</v>
      </c>
      <c r="E230" s="5" t="s">
        <v>35</v>
      </c>
      <c r="F230" s="6">
        <v>2</v>
      </c>
      <c r="G230" s="6">
        <v>3.56</v>
      </c>
      <c r="H230" s="6">
        <v>52.5</v>
      </c>
      <c r="I230" s="6">
        <v>0</v>
      </c>
      <c r="J230" s="6">
        <v>1.69</v>
      </c>
      <c r="K230" s="6">
        <v>16.37</v>
      </c>
      <c r="L230" s="6">
        <v>74.12</v>
      </c>
      <c r="M230" s="6">
        <v>148.24</v>
      </c>
    </row>
    <row r="231" spans="1:13" ht="18">
      <c r="A231" s="4" t="s">
        <v>625</v>
      </c>
      <c r="B231" s="5" t="s">
        <v>626</v>
      </c>
      <c r="C231" s="4" t="s">
        <v>627</v>
      </c>
      <c r="D231" s="5" t="s">
        <v>14</v>
      </c>
      <c r="E231" s="5" t="s">
        <v>35</v>
      </c>
      <c r="F231" s="6">
        <v>1</v>
      </c>
      <c r="G231" s="6">
        <v>10.93</v>
      </c>
      <c r="H231" s="6">
        <v>65.45</v>
      </c>
      <c r="I231" s="6">
        <v>0</v>
      </c>
      <c r="J231" s="6">
        <v>5.16</v>
      </c>
      <c r="K231" s="6">
        <v>23.11</v>
      </c>
      <c r="L231" s="6">
        <v>104.65</v>
      </c>
      <c r="M231" s="6">
        <v>104.65</v>
      </c>
    </row>
    <row r="232" spans="1:13" ht="27">
      <c r="A232" s="4" t="s">
        <v>628</v>
      </c>
      <c r="B232" s="5" t="s">
        <v>629</v>
      </c>
      <c r="C232" s="4" t="s">
        <v>630</v>
      </c>
      <c r="D232" s="5" t="s">
        <v>14</v>
      </c>
      <c r="E232" s="5" t="s">
        <v>35</v>
      </c>
      <c r="F232" s="6">
        <v>1</v>
      </c>
      <c r="G232" s="6">
        <v>15.79</v>
      </c>
      <c r="H232" s="6">
        <v>461.5</v>
      </c>
      <c r="I232" s="6">
        <v>0</v>
      </c>
      <c r="J232" s="6">
        <v>7.71</v>
      </c>
      <c r="K232" s="6">
        <v>137.49</v>
      </c>
      <c r="L232" s="6">
        <v>622.49</v>
      </c>
      <c r="M232" s="6">
        <v>622.49</v>
      </c>
    </row>
    <row r="233" spans="1:13" ht="18">
      <c r="A233" s="4" t="s">
        <v>631</v>
      </c>
      <c r="B233" s="5" t="s">
        <v>611</v>
      </c>
      <c r="C233" s="4" t="s">
        <v>612</v>
      </c>
      <c r="D233" s="5" t="s">
        <v>27</v>
      </c>
      <c r="E233" s="5" t="s">
        <v>35</v>
      </c>
      <c r="F233" s="6">
        <v>3</v>
      </c>
      <c r="G233" s="6">
        <v>3.58</v>
      </c>
      <c r="H233" s="6">
        <v>137.93</v>
      </c>
      <c r="I233" s="6">
        <v>0</v>
      </c>
      <c r="J233" s="6">
        <v>1.7</v>
      </c>
      <c r="K233" s="6">
        <v>40.6</v>
      </c>
      <c r="L233" s="6">
        <v>183.81</v>
      </c>
      <c r="M233" s="6">
        <v>551.42999999999995</v>
      </c>
    </row>
    <row r="234" spans="1:13" ht="15" customHeight="1">
      <c r="A234" s="2" t="s">
        <v>632</v>
      </c>
      <c r="B234" s="302" t="s">
        <v>633</v>
      </c>
      <c r="C234" s="303"/>
      <c r="D234" s="303"/>
      <c r="E234" s="303"/>
      <c r="F234" s="303"/>
      <c r="G234" s="303"/>
      <c r="H234" s="303"/>
      <c r="I234" s="303"/>
      <c r="J234" s="303"/>
      <c r="K234" s="303"/>
      <c r="L234" s="303"/>
      <c r="M234" s="3">
        <v>30271.24</v>
      </c>
    </row>
    <row r="235" spans="1:13" ht="18">
      <c r="A235" s="4" t="s">
        <v>634</v>
      </c>
      <c r="B235" s="5" t="s">
        <v>635</v>
      </c>
      <c r="C235" s="4" t="s">
        <v>636</v>
      </c>
      <c r="D235" s="5" t="s">
        <v>14</v>
      </c>
      <c r="E235" s="5" t="s">
        <v>93</v>
      </c>
      <c r="F235" s="6">
        <v>71.63</v>
      </c>
      <c r="G235" s="6">
        <v>6.36</v>
      </c>
      <c r="H235" s="6">
        <v>0</v>
      </c>
      <c r="I235" s="6">
        <v>0</v>
      </c>
      <c r="J235" s="6">
        <v>3.07</v>
      </c>
      <c r="K235" s="6">
        <v>2.67</v>
      </c>
      <c r="L235" s="6">
        <v>12.1</v>
      </c>
      <c r="M235" s="6">
        <v>866.72</v>
      </c>
    </row>
    <row r="236" spans="1:13" ht="18">
      <c r="A236" s="4" t="s">
        <v>637</v>
      </c>
      <c r="B236" s="5" t="s">
        <v>638</v>
      </c>
      <c r="C236" s="4" t="s">
        <v>639</v>
      </c>
      <c r="D236" s="5" t="s">
        <v>14</v>
      </c>
      <c r="E236" s="5" t="s">
        <v>35</v>
      </c>
      <c r="F236" s="6">
        <v>55</v>
      </c>
      <c r="G236" s="6">
        <v>2.0499999999999998</v>
      </c>
      <c r="H236" s="6">
        <v>0</v>
      </c>
      <c r="I236" s="6">
        <v>0</v>
      </c>
      <c r="J236" s="6">
        <v>0.98</v>
      </c>
      <c r="K236" s="6">
        <v>0.85</v>
      </c>
      <c r="L236" s="6">
        <v>3.88</v>
      </c>
      <c r="M236" s="6">
        <v>213.4</v>
      </c>
    </row>
    <row r="237" spans="1:13" ht="27">
      <c r="A237" s="4" t="s">
        <v>640</v>
      </c>
      <c r="B237" s="5" t="s">
        <v>641</v>
      </c>
      <c r="C237" s="4" t="s">
        <v>642</v>
      </c>
      <c r="D237" s="5" t="s">
        <v>14</v>
      </c>
      <c r="E237" s="5" t="s">
        <v>93</v>
      </c>
      <c r="F237" s="6">
        <v>63.66</v>
      </c>
      <c r="G237" s="6">
        <v>3.87</v>
      </c>
      <c r="H237" s="6">
        <v>2.1</v>
      </c>
      <c r="I237" s="6">
        <v>0</v>
      </c>
      <c r="J237" s="6">
        <v>1.83</v>
      </c>
      <c r="K237" s="6">
        <v>2.21</v>
      </c>
      <c r="L237" s="6">
        <v>10.01</v>
      </c>
      <c r="M237" s="6">
        <v>637.23</v>
      </c>
    </row>
    <row r="238" spans="1:13" ht="27">
      <c r="A238" s="4" t="s">
        <v>643</v>
      </c>
      <c r="B238" s="5" t="s">
        <v>644</v>
      </c>
      <c r="C238" s="4" t="s">
        <v>645</v>
      </c>
      <c r="D238" s="5" t="s">
        <v>14</v>
      </c>
      <c r="E238" s="5" t="s">
        <v>93</v>
      </c>
      <c r="F238" s="6">
        <v>1.4</v>
      </c>
      <c r="G238" s="6">
        <v>5.0599999999999996</v>
      </c>
      <c r="H238" s="6">
        <v>9.43</v>
      </c>
      <c r="I238" s="6">
        <v>0</v>
      </c>
      <c r="J238" s="6">
        <v>2.39</v>
      </c>
      <c r="K238" s="6">
        <v>4.78</v>
      </c>
      <c r="L238" s="6">
        <v>21.66</v>
      </c>
      <c r="M238" s="6">
        <v>30.32</v>
      </c>
    </row>
    <row r="239" spans="1:13" ht="27">
      <c r="A239" s="4" t="s">
        <v>646</v>
      </c>
      <c r="B239" s="5" t="s">
        <v>647</v>
      </c>
      <c r="C239" s="4" t="s">
        <v>648</v>
      </c>
      <c r="D239" s="5" t="s">
        <v>14</v>
      </c>
      <c r="E239" s="5" t="s">
        <v>93</v>
      </c>
      <c r="F239" s="6">
        <v>4.5</v>
      </c>
      <c r="G239" s="6">
        <v>5.0599999999999996</v>
      </c>
      <c r="H239" s="6">
        <v>7.99</v>
      </c>
      <c r="I239" s="6">
        <v>0</v>
      </c>
      <c r="J239" s="6">
        <v>2.39</v>
      </c>
      <c r="K239" s="6">
        <v>4.37</v>
      </c>
      <c r="L239" s="6">
        <v>19.809999999999999</v>
      </c>
      <c r="M239" s="6">
        <v>89.14</v>
      </c>
    </row>
    <row r="240" spans="1:13" ht="27">
      <c r="A240" s="4" t="s">
        <v>649</v>
      </c>
      <c r="B240" s="5" t="s">
        <v>650</v>
      </c>
      <c r="C240" s="4" t="s">
        <v>651</v>
      </c>
      <c r="D240" s="5" t="s">
        <v>14</v>
      </c>
      <c r="E240" s="5" t="s">
        <v>93</v>
      </c>
      <c r="F240" s="6">
        <v>75.540000000000006</v>
      </c>
      <c r="G240" s="6">
        <v>3.17</v>
      </c>
      <c r="H240" s="6">
        <v>4.92</v>
      </c>
      <c r="I240" s="6">
        <v>0</v>
      </c>
      <c r="J240" s="6">
        <v>1.48</v>
      </c>
      <c r="K240" s="6">
        <v>2.71</v>
      </c>
      <c r="L240" s="6">
        <v>12.28</v>
      </c>
      <c r="M240" s="6">
        <v>927.63</v>
      </c>
    </row>
    <row r="241" spans="1:13" ht="27">
      <c r="A241" s="4" t="s">
        <v>652</v>
      </c>
      <c r="B241" s="5" t="s">
        <v>653</v>
      </c>
      <c r="C241" s="4" t="s">
        <v>654</v>
      </c>
      <c r="D241" s="5" t="s">
        <v>14</v>
      </c>
      <c r="E241" s="5" t="s">
        <v>93</v>
      </c>
      <c r="F241" s="6">
        <v>7.64</v>
      </c>
      <c r="G241" s="6">
        <v>3.82</v>
      </c>
      <c r="H241" s="6">
        <v>7.18</v>
      </c>
      <c r="I241" s="6">
        <v>0</v>
      </c>
      <c r="J241" s="6">
        <v>1.8</v>
      </c>
      <c r="K241" s="6">
        <v>3.62</v>
      </c>
      <c r="L241" s="6">
        <v>16.420000000000002</v>
      </c>
      <c r="M241" s="6">
        <v>125.44</v>
      </c>
    </row>
    <row r="242" spans="1:13" ht="27">
      <c r="A242" s="4" t="s">
        <v>655</v>
      </c>
      <c r="B242" s="5" t="s">
        <v>656</v>
      </c>
      <c r="C242" s="4" t="s">
        <v>657</v>
      </c>
      <c r="D242" s="5" t="s">
        <v>14</v>
      </c>
      <c r="E242" s="5" t="s">
        <v>93</v>
      </c>
      <c r="F242" s="6">
        <v>11.7</v>
      </c>
      <c r="G242" s="6">
        <v>4.57</v>
      </c>
      <c r="H242" s="6">
        <v>9.26</v>
      </c>
      <c r="I242" s="6">
        <v>0</v>
      </c>
      <c r="J242" s="6">
        <v>2.15</v>
      </c>
      <c r="K242" s="6">
        <v>4.53</v>
      </c>
      <c r="L242" s="6">
        <v>20.51</v>
      </c>
      <c r="M242" s="6">
        <v>239.96</v>
      </c>
    </row>
    <row r="243" spans="1:13" ht="18">
      <c r="A243" s="4" t="s">
        <v>658</v>
      </c>
      <c r="B243" s="5" t="s">
        <v>659</v>
      </c>
      <c r="C243" s="4" t="s">
        <v>660</v>
      </c>
      <c r="D243" s="5" t="s">
        <v>14</v>
      </c>
      <c r="E243" s="5" t="s">
        <v>93</v>
      </c>
      <c r="F243" s="6">
        <v>967.51</v>
      </c>
      <c r="G243" s="6">
        <v>0.79</v>
      </c>
      <c r="H243" s="6">
        <v>2.2599999999999998</v>
      </c>
      <c r="I243" s="6">
        <v>0</v>
      </c>
      <c r="J243" s="6">
        <v>0.37</v>
      </c>
      <c r="K243" s="6">
        <v>0.96</v>
      </c>
      <c r="L243" s="6">
        <v>4.38</v>
      </c>
      <c r="M243" s="6">
        <v>4237.6899999999996</v>
      </c>
    </row>
    <row r="244" spans="1:13" ht="18">
      <c r="A244" s="4" t="s">
        <v>661</v>
      </c>
      <c r="B244" s="5" t="s">
        <v>662</v>
      </c>
      <c r="C244" s="4" t="s">
        <v>663</v>
      </c>
      <c r="D244" s="5" t="s">
        <v>14</v>
      </c>
      <c r="E244" s="5" t="s">
        <v>93</v>
      </c>
      <c r="F244" s="6">
        <v>118.17</v>
      </c>
      <c r="G244" s="6">
        <v>1.07</v>
      </c>
      <c r="H244" s="6">
        <v>4.01</v>
      </c>
      <c r="I244" s="6">
        <v>0</v>
      </c>
      <c r="J244" s="6">
        <v>0.49</v>
      </c>
      <c r="K244" s="6">
        <v>1.57</v>
      </c>
      <c r="L244" s="6">
        <v>7.14</v>
      </c>
      <c r="M244" s="6">
        <v>843.73</v>
      </c>
    </row>
    <row r="245" spans="1:13" ht="18">
      <c r="A245" s="4" t="s">
        <v>664</v>
      </c>
      <c r="B245" s="5" t="s">
        <v>665</v>
      </c>
      <c r="C245" s="4" t="s">
        <v>666</v>
      </c>
      <c r="D245" s="5" t="s">
        <v>14</v>
      </c>
      <c r="E245" s="5" t="s">
        <v>93</v>
      </c>
      <c r="F245" s="6">
        <v>489.44</v>
      </c>
      <c r="G245" s="6">
        <v>1.39</v>
      </c>
      <c r="H245" s="6">
        <v>5.59</v>
      </c>
      <c r="I245" s="6">
        <v>0</v>
      </c>
      <c r="J245" s="6">
        <v>0.65</v>
      </c>
      <c r="K245" s="6">
        <v>2.16</v>
      </c>
      <c r="L245" s="6">
        <v>9.7899999999999991</v>
      </c>
      <c r="M245" s="6">
        <v>4791.6099999999997</v>
      </c>
    </row>
    <row r="246" spans="1:13" ht="18">
      <c r="A246" s="4" t="s">
        <v>667</v>
      </c>
      <c r="B246" s="5" t="s">
        <v>668</v>
      </c>
      <c r="C246" s="4" t="s">
        <v>669</v>
      </c>
      <c r="D246" s="5" t="s">
        <v>14</v>
      </c>
      <c r="E246" s="5" t="s">
        <v>93</v>
      </c>
      <c r="F246" s="6">
        <v>123.6</v>
      </c>
      <c r="G246" s="6">
        <v>2.0699999999999998</v>
      </c>
      <c r="H246" s="6">
        <v>9.5500000000000007</v>
      </c>
      <c r="I246" s="6">
        <v>0</v>
      </c>
      <c r="J246" s="6">
        <v>0.97</v>
      </c>
      <c r="K246" s="6">
        <v>3.56</v>
      </c>
      <c r="L246" s="6">
        <v>16.149999999999999</v>
      </c>
      <c r="M246" s="6">
        <v>1996.14</v>
      </c>
    </row>
    <row r="247" spans="1:13" ht="18">
      <c r="A247" s="4" t="s">
        <v>670</v>
      </c>
      <c r="B247" s="5" t="s">
        <v>671</v>
      </c>
      <c r="C247" s="4" t="s">
        <v>672</v>
      </c>
      <c r="D247" s="5" t="s">
        <v>14</v>
      </c>
      <c r="E247" s="5" t="s">
        <v>35</v>
      </c>
      <c r="F247" s="6">
        <v>5</v>
      </c>
      <c r="G247" s="6">
        <v>14.06</v>
      </c>
      <c r="H247" s="6">
        <v>2.96</v>
      </c>
      <c r="I247" s="6">
        <v>0</v>
      </c>
      <c r="J247" s="6">
        <v>6.65</v>
      </c>
      <c r="K247" s="6">
        <v>6.71</v>
      </c>
      <c r="L247" s="6">
        <v>30.38</v>
      </c>
      <c r="M247" s="6">
        <v>151.9</v>
      </c>
    </row>
    <row r="248" spans="1:13" ht="18">
      <c r="A248" s="4" t="s">
        <v>673</v>
      </c>
      <c r="B248" s="5" t="s">
        <v>674</v>
      </c>
      <c r="C248" s="4" t="s">
        <v>675</v>
      </c>
      <c r="D248" s="5" t="s">
        <v>14</v>
      </c>
      <c r="E248" s="5" t="s">
        <v>35</v>
      </c>
      <c r="F248" s="6">
        <v>30</v>
      </c>
      <c r="G248" s="6">
        <v>6.72</v>
      </c>
      <c r="H248" s="6">
        <v>2.96</v>
      </c>
      <c r="I248" s="6">
        <v>0</v>
      </c>
      <c r="J248" s="6">
        <v>3.2</v>
      </c>
      <c r="K248" s="6">
        <v>3.65</v>
      </c>
      <c r="L248" s="6">
        <v>16.53</v>
      </c>
      <c r="M248" s="6">
        <v>495.9</v>
      </c>
    </row>
    <row r="249" spans="1:13" ht="18">
      <c r="A249" s="4" t="s">
        <v>676</v>
      </c>
      <c r="B249" s="5" t="s">
        <v>677</v>
      </c>
      <c r="C249" s="4" t="s">
        <v>678</v>
      </c>
      <c r="D249" s="5" t="s">
        <v>14</v>
      </c>
      <c r="E249" s="5" t="s">
        <v>35</v>
      </c>
      <c r="F249" s="6">
        <v>14</v>
      </c>
      <c r="G249" s="6">
        <v>3.97</v>
      </c>
      <c r="H249" s="6">
        <v>2.97</v>
      </c>
      <c r="I249" s="6">
        <v>0</v>
      </c>
      <c r="J249" s="6">
        <v>1.89</v>
      </c>
      <c r="K249" s="6">
        <v>2.5</v>
      </c>
      <c r="L249" s="6">
        <v>11.33</v>
      </c>
      <c r="M249" s="6">
        <v>158.62</v>
      </c>
    </row>
    <row r="250" spans="1:13" ht="18">
      <c r="A250" s="4" t="s">
        <v>679</v>
      </c>
      <c r="B250" s="5" t="s">
        <v>680</v>
      </c>
      <c r="C250" s="4" t="s">
        <v>681</v>
      </c>
      <c r="D250" s="5" t="s">
        <v>14</v>
      </c>
      <c r="E250" s="5" t="s">
        <v>35</v>
      </c>
      <c r="F250" s="6">
        <v>2</v>
      </c>
      <c r="G250" s="6">
        <v>8.01</v>
      </c>
      <c r="H250" s="6">
        <v>7.72</v>
      </c>
      <c r="I250" s="6">
        <v>0</v>
      </c>
      <c r="J250" s="6">
        <v>3.66</v>
      </c>
      <c r="K250" s="6">
        <v>5.49</v>
      </c>
      <c r="L250" s="6">
        <v>24.88</v>
      </c>
      <c r="M250" s="6">
        <v>49.76</v>
      </c>
    </row>
    <row r="251" spans="1:13" ht="18">
      <c r="A251" s="4" t="s">
        <v>682</v>
      </c>
      <c r="B251" s="5" t="s">
        <v>683</v>
      </c>
      <c r="C251" s="4" t="s">
        <v>684</v>
      </c>
      <c r="D251" s="5" t="s">
        <v>14</v>
      </c>
      <c r="E251" s="5" t="s">
        <v>35</v>
      </c>
      <c r="F251" s="6">
        <v>1</v>
      </c>
      <c r="G251" s="6">
        <v>12.47</v>
      </c>
      <c r="H251" s="6">
        <v>12.42</v>
      </c>
      <c r="I251" s="6">
        <v>0</v>
      </c>
      <c r="J251" s="6">
        <v>5.74</v>
      </c>
      <c r="K251" s="6">
        <v>8.68</v>
      </c>
      <c r="L251" s="6">
        <v>39.31</v>
      </c>
      <c r="M251" s="6">
        <v>39.31</v>
      </c>
    </row>
    <row r="252" spans="1:13" ht="18">
      <c r="A252" s="4" t="s">
        <v>685</v>
      </c>
      <c r="B252" s="5" t="s">
        <v>686</v>
      </c>
      <c r="C252" s="4" t="s">
        <v>687</v>
      </c>
      <c r="D252" s="5" t="s">
        <v>14</v>
      </c>
      <c r="E252" s="5" t="s">
        <v>35</v>
      </c>
      <c r="F252" s="6">
        <v>1</v>
      </c>
      <c r="G252" s="6">
        <v>16.920000000000002</v>
      </c>
      <c r="H252" s="6">
        <v>17.12</v>
      </c>
      <c r="I252" s="6">
        <v>0</v>
      </c>
      <c r="J252" s="6">
        <v>7.84</v>
      </c>
      <c r="K252" s="6">
        <v>11.87</v>
      </c>
      <c r="L252" s="6">
        <v>53.75</v>
      </c>
      <c r="M252" s="6">
        <v>53.75</v>
      </c>
    </row>
    <row r="253" spans="1:13" ht="18">
      <c r="A253" s="4" t="s">
        <v>688</v>
      </c>
      <c r="B253" s="5" t="s">
        <v>689</v>
      </c>
      <c r="C253" s="4" t="s">
        <v>690</v>
      </c>
      <c r="D253" s="5" t="s">
        <v>14</v>
      </c>
      <c r="E253" s="5" t="s">
        <v>35</v>
      </c>
      <c r="F253" s="6">
        <v>5</v>
      </c>
      <c r="G253" s="6">
        <v>15.32</v>
      </c>
      <c r="H253" s="6">
        <v>9.86</v>
      </c>
      <c r="I253" s="6">
        <v>0</v>
      </c>
      <c r="J253" s="6">
        <v>7.1</v>
      </c>
      <c r="K253" s="6">
        <v>9.15</v>
      </c>
      <c r="L253" s="6">
        <v>41.43</v>
      </c>
      <c r="M253" s="6">
        <v>207.15</v>
      </c>
    </row>
    <row r="254" spans="1:13" ht="18">
      <c r="A254" s="4" t="s">
        <v>691</v>
      </c>
      <c r="B254" s="5" t="s">
        <v>692</v>
      </c>
      <c r="C254" s="4" t="s">
        <v>693</v>
      </c>
      <c r="D254" s="5" t="s">
        <v>14</v>
      </c>
      <c r="E254" s="5" t="s">
        <v>35</v>
      </c>
      <c r="F254" s="6">
        <v>17</v>
      </c>
      <c r="G254" s="6">
        <v>10.26</v>
      </c>
      <c r="H254" s="6">
        <v>9.86</v>
      </c>
      <c r="I254" s="6">
        <v>0</v>
      </c>
      <c r="J254" s="6">
        <v>4.7</v>
      </c>
      <c r="K254" s="6">
        <v>7.03</v>
      </c>
      <c r="L254" s="6">
        <v>31.85</v>
      </c>
      <c r="M254" s="6">
        <v>541.45000000000005</v>
      </c>
    </row>
    <row r="255" spans="1:13" ht="18">
      <c r="A255" s="4" t="s">
        <v>694</v>
      </c>
      <c r="B255" s="5" t="s">
        <v>695</v>
      </c>
      <c r="C255" s="4" t="s">
        <v>696</v>
      </c>
      <c r="D255" s="5" t="s">
        <v>14</v>
      </c>
      <c r="E255" s="5" t="s">
        <v>35</v>
      </c>
      <c r="F255" s="6">
        <v>13</v>
      </c>
      <c r="G255" s="6">
        <v>8.2899999999999991</v>
      </c>
      <c r="H255" s="6">
        <v>9.85</v>
      </c>
      <c r="I255" s="6">
        <v>0</v>
      </c>
      <c r="J255" s="6">
        <v>3.78</v>
      </c>
      <c r="K255" s="6">
        <v>6.21</v>
      </c>
      <c r="L255" s="6">
        <v>28.13</v>
      </c>
      <c r="M255" s="6">
        <v>365.69</v>
      </c>
    </row>
    <row r="256" spans="1:13" ht="27">
      <c r="A256" s="4" t="s">
        <v>697</v>
      </c>
      <c r="B256" s="5" t="s">
        <v>698</v>
      </c>
      <c r="C256" s="4" t="s">
        <v>699</v>
      </c>
      <c r="D256" s="5" t="s">
        <v>14</v>
      </c>
      <c r="E256" s="5" t="s">
        <v>35</v>
      </c>
      <c r="F256" s="6">
        <v>8</v>
      </c>
      <c r="G256" s="6">
        <v>14.68</v>
      </c>
      <c r="H256" s="6">
        <v>13.07</v>
      </c>
      <c r="I256" s="6">
        <v>0</v>
      </c>
      <c r="J256" s="6">
        <v>6.79</v>
      </c>
      <c r="K256" s="6">
        <v>9.7899999999999991</v>
      </c>
      <c r="L256" s="6">
        <v>44.33</v>
      </c>
      <c r="M256" s="6">
        <v>354.64</v>
      </c>
    </row>
    <row r="257" spans="1:13" ht="18">
      <c r="A257" s="4" t="s">
        <v>700</v>
      </c>
      <c r="B257" s="5" t="s">
        <v>330</v>
      </c>
      <c r="C257" s="4" t="s">
        <v>331</v>
      </c>
      <c r="D257" s="5" t="s">
        <v>14</v>
      </c>
      <c r="E257" s="5" t="s">
        <v>48</v>
      </c>
      <c r="F257" s="6">
        <v>0.37</v>
      </c>
      <c r="G257" s="6">
        <v>37.119999999999997</v>
      </c>
      <c r="H257" s="6">
        <v>0</v>
      </c>
      <c r="I257" s="6">
        <v>0</v>
      </c>
      <c r="J257" s="6">
        <v>24.71</v>
      </c>
      <c r="K257" s="6">
        <v>17.52</v>
      </c>
      <c r="L257" s="6">
        <v>79.349999999999994</v>
      </c>
      <c r="M257" s="6">
        <v>29.35</v>
      </c>
    </row>
    <row r="258" spans="1:13">
      <c r="A258" s="4" t="s">
        <v>701</v>
      </c>
      <c r="B258" s="5" t="s">
        <v>702</v>
      </c>
      <c r="C258" s="4" t="s">
        <v>703</v>
      </c>
      <c r="D258" s="5" t="s">
        <v>14</v>
      </c>
      <c r="E258" s="5" t="s">
        <v>48</v>
      </c>
      <c r="F258" s="6">
        <v>0.37</v>
      </c>
      <c r="G258" s="6">
        <v>22.51</v>
      </c>
      <c r="H258" s="6">
        <v>0</v>
      </c>
      <c r="I258" s="6">
        <v>0</v>
      </c>
      <c r="J258" s="6">
        <v>14.98</v>
      </c>
      <c r="K258" s="6">
        <v>10.62</v>
      </c>
      <c r="L258" s="6">
        <v>48.11</v>
      </c>
      <c r="M258" s="6">
        <v>17.8</v>
      </c>
    </row>
    <row r="259" spans="1:13" ht="18">
      <c r="A259" s="4" t="s">
        <v>704</v>
      </c>
      <c r="B259" s="5" t="s">
        <v>705</v>
      </c>
      <c r="C259" s="4" t="s">
        <v>706</v>
      </c>
      <c r="D259" s="5" t="s">
        <v>14</v>
      </c>
      <c r="E259" s="5" t="s">
        <v>35</v>
      </c>
      <c r="F259" s="6">
        <v>15</v>
      </c>
      <c r="G259" s="6">
        <v>0.32</v>
      </c>
      <c r="H259" s="6">
        <v>0</v>
      </c>
      <c r="I259" s="6">
        <v>0</v>
      </c>
      <c r="J259" s="6">
        <v>0.18</v>
      </c>
      <c r="K259" s="6">
        <v>0.14000000000000001</v>
      </c>
      <c r="L259" s="6">
        <v>0.64</v>
      </c>
      <c r="M259" s="6">
        <v>9.6</v>
      </c>
    </row>
    <row r="260" spans="1:13" ht="18">
      <c r="A260" s="4" t="s">
        <v>707</v>
      </c>
      <c r="B260" s="5" t="s">
        <v>541</v>
      </c>
      <c r="C260" s="4" t="s">
        <v>542</v>
      </c>
      <c r="D260" s="5" t="s">
        <v>14</v>
      </c>
      <c r="E260" s="5" t="s">
        <v>93</v>
      </c>
      <c r="F260" s="6">
        <v>361.26</v>
      </c>
      <c r="G260" s="6">
        <v>0.32</v>
      </c>
      <c r="H260" s="6">
        <v>0</v>
      </c>
      <c r="I260" s="6">
        <v>0</v>
      </c>
      <c r="J260" s="6">
        <v>0.18</v>
      </c>
      <c r="K260" s="6">
        <v>0.14000000000000001</v>
      </c>
      <c r="L260" s="6">
        <v>0.64</v>
      </c>
      <c r="M260" s="6">
        <v>231.2</v>
      </c>
    </row>
    <row r="261" spans="1:13" ht="18">
      <c r="A261" s="4" t="s">
        <v>708</v>
      </c>
      <c r="B261" s="5" t="s">
        <v>709</v>
      </c>
      <c r="C261" s="4" t="s">
        <v>710</v>
      </c>
      <c r="D261" s="5" t="s">
        <v>14</v>
      </c>
      <c r="E261" s="5" t="s">
        <v>35</v>
      </c>
      <c r="F261" s="6">
        <v>18</v>
      </c>
      <c r="G261" s="6">
        <v>0.62</v>
      </c>
      <c r="H261" s="6">
        <v>0</v>
      </c>
      <c r="I261" s="6">
        <v>0</v>
      </c>
      <c r="J261" s="6">
        <v>0.34</v>
      </c>
      <c r="K261" s="6">
        <v>0.27</v>
      </c>
      <c r="L261" s="6">
        <v>1.23</v>
      </c>
      <c r="M261" s="6">
        <v>22.14</v>
      </c>
    </row>
    <row r="262" spans="1:13" ht="18">
      <c r="A262" s="4" t="s">
        <v>711</v>
      </c>
      <c r="B262" s="5" t="s">
        <v>712</v>
      </c>
      <c r="C262" s="4" t="s">
        <v>713</v>
      </c>
      <c r="D262" s="5" t="s">
        <v>14</v>
      </c>
      <c r="E262" s="5" t="s">
        <v>93</v>
      </c>
      <c r="F262" s="6">
        <v>1.4</v>
      </c>
      <c r="G262" s="6">
        <v>1.66</v>
      </c>
      <c r="H262" s="6">
        <v>11.7</v>
      </c>
      <c r="I262" s="6">
        <v>0</v>
      </c>
      <c r="J262" s="6">
        <v>0.79</v>
      </c>
      <c r="K262" s="6">
        <v>4.01</v>
      </c>
      <c r="L262" s="6">
        <v>18.16</v>
      </c>
      <c r="M262" s="6">
        <v>25.42</v>
      </c>
    </row>
    <row r="263" spans="1:13" ht="27">
      <c r="A263" s="4" t="s">
        <v>714</v>
      </c>
      <c r="B263" s="5" t="s">
        <v>547</v>
      </c>
      <c r="C263" s="4" t="s">
        <v>548</v>
      </c>
      <c r="D263" s="5" t="s">
        <v>14</v>
      </c>
      <c r="E263" s="5" t="s">
        <v>35</v>
      </c>
      <c r="F263" s="6">
        <v>3</v>
      </c>
      <c r="G263" s="6">
        <v>55.73</v>
      </c>
      <c r="H263" s="6">
        <v>74.05</v>
      </c>
      <c r="I263" s="6">
        <v>0.27</v>
      </c>
      <c r="J263" s="6">
        <v>30.81</v>
      </c>
      <c r="K263" s="6">
        <v>45.6</v>
      </c>
      <c r="L263" s="6">
        <v>206.46</v>
      </c>
      <c r="M263" s="6">
        <v>619.38</v>
      </c>
    </row>
    <row r="264" spans="1:13" ht="27">
      <c r="A264" s="4" t="s">
        <v>715</v>
      </c>
      <c r="B264" s="5" t="s">
        <v>716</v>
      </c>
      <c r="C264" s="4" t="s">
        <v>717</v>
      </c>
      <c r="D264" s="5" t="s">
        <v>27</v>
      </c>
      <c r="E264" s="5" t="s">
        <v>93</v>
      </c>
      <c r="F264" s="6">
        <v>66.16</v>
      </c>
      <c r="G264" s="6">
        <v>5.39</v>
      </c>
      <c r="H264" s="6">
        <v>3.31</v>
      </c>
      <c r="I264" s="6">
        <v>0</v>
      </c>
      <c r="J264" s="6">
        <v>2.5299999999999998</v>
      </c>
      <c r="K264" s="6">
        <v>3.18</v>
      </c>
      <c r="L264" s="6">
        <v>14.41</v>
      </c>
      <c r="M264" s="6">
        <v>953.36</v>
      </c>
    </row>
    <row r="265" spans="1:13" ht="18">
      <c r="A265" s="4" t="s">
        <v>718</v>
      </c>
      <c r="B265" s="5" t="s">
        <v>719</v>
      </c>
      <c r="C265" s="4" t="s">
        <v>720</v>
      </c>
      <c r="D265" s="5" t="s">
        <v>27</v>
      </c>
      <c r="E265" s="5" t="s">
        <v>35</v>
      </c>
      <c r="F265" s="6">
        <v>22</v>
      </c>
      <c r="G265" s="6">
        <v>3.84</v>
      </c>
      <c r="H265" s="6">
        <v>6.34</v>
      </c>
      <c r="I265" s="6">
        <v>0</v>
      </c>
      <c r="J265" s="6">
        <v>1.83</v>
      </c>
      <c r="K265" s="6">
        <v>3.4</v>
      </c>
      <c r="L265" s="6">
        <v>15.41</v>
      </c>
      <c r="M265" s="6">
        <v>339.02</v>
      </c>
    </row>
    <row r="266" spans="1:13" ht="18">
      <c r="A266" s="4" t="s">
        <v>721</v>
      </c>
      <c r="B266" s="5" t="s">
        <v>722</v>
      </c>
      <c r="C266" s="4" t="s">
        <v>723</v>
      </c>
      <c r="D266" s="5" t="s">
        <v>27</v>
      </c>
      <c r="E266" s="5" t="s">
        <v>35</v>
      </c>
      <c r="F266" s="6">
        <v>12</v>
      </c>
      <c r="G266" s="6">
        <v>9.64</v>
      </c>
      <c r="H266" s="6">
        <v>171.6</v>
      </c>
      <c r="I266" s="6">
        <v>0</v>
      </c>
      <c r="J266" s="6">
        <v>4.24</v>
      </c>
      <c r="K266" s="6">
        <v>52.58</v>
      </c>
      <c r="L266" s="6">
        <v>238.06</v>
      </c>
      <c r="M266" s="6">
        <v>2856.72</v>
      </c>
    </row>
    <row r="267" spans="1:13" ht="18">
      <c r="A267" s="4" t="s">
        <v>724</v>
      </c>
      <c r="B267" s="5" t="s">
        <v>725</v>
      </c>
      <c r="C267" s="4" t="s">
        <v>726</v>
      </c>
      <c r="D267" s="5" t="s">
        <v>27</v>
      </c>
      <c r="E267" s="5" t="s">
        <v>35</v>
      </c>
      <c r="F267" s="6">
        <v>19</v>
      </c>
      <c r="G267" s="6">
        <v>9.64</v>
      </c>
      <c r="H267" s="6">
        <v>179.9</v>
      </c>
      <c r="I267" s="6">
        <v>0</v>
      </c>
      <c r="J267" s="6">
        <v>4.24</v>
      </c>
      <c r="K267" s="6">
        <v>54.93</v>
      </c>
      <c r="L267" s="6">
        <v>248.71</v>
      </c>
      <c r="M267" s="6">
        <v>4725.49</v>
      </c>
    </row>
    <row r="268" spans="1:13" ht="18">
      <c r="A268" s="4" t="s">
        <v>727</v>
      </c>
      <c r="B268" s="5" t="s">
        <v>728</v>
      </c>
      <c r="C268" s="4" t="s">
        <v>729</v>
      </c>
      <c r="D268" s="5" t="s">
        <v>27</v>
      </c>
      <c r="E268" s="5" t="s">
        <v>35</v>
      </c>
      <c r="F268" s="6">
        <v>1</v>
      </c>
      <c r="G268" s="6">
        <v>10.95</v>
      </c>
      <c r="H268" s="6">
        <v>13.33</v>
      </c>
      <c r="I268" s="6">
        <v>0</v>
      </c>
      <c r="J268" s="6">
        <v>4.83</v>
      </c>
      <c r="K268" s="6">
        <v>8.25</v>
      </c>
      <c r="L268" s="6">
        <v>37.36</v>
      </c>
      <c r="M268" s="6">
        <v>37.36</v>
      </c>
    </row>
    <row r="269" spans="1:13">
      <c r="A269" s="304" t="s">
        <v>730</v>
      </c>
      <c r="B269" s="306" t="s">
        <v>731</v>
      </c>
      <c r="C269" s="4" t="s">
        <v>732</v>
      </c>
      <c r="D269" s="306" t="s">
        <v>27</v>
      </c>
      <c r="E269" s="306" t="s">
        <v>35</v>
      </c>
      <c r="F269" s="300">
        <v>6</v>
      </c>
      <c r="G269" s="300">
        <v>3.66</v>
      </c>
      <c r="H269" s="300">
        <v>14.15</v>
      </c>
      <c r="I269" s="300">
        <v>0</v>
      </c>
      <c r="J269" s="300">
        <v>1.62</v>
      </c>
      <c r="K269" s="300">
        <v>5.5</v>
      </c>
      <c r="L269" s="300">
        <v>24.93</v>
      </c>
      <c r="M269" s="300">
        <v>149.58000000000001</v>
      </c>
    </row>
    <row r="270" spans="1:13" ht="0.95" customHeight="1">
      <c r="A270" s="305"/>
      <c r="B270" s="307"/>
      <c r="C270" s="1"/>
      <c r="D270" s="307"/>
      <c r="E270" s="307"/>
      <c r="F270" s="301"/>
      <c r="G270" s="301"/>
      <c r="H270" s="301"/>
      <c r="I270" s="301"/>
      <c r="J270" s="301"/>
      <c r="K270" s="301"/>
      <c r="L270" s="301"/>
      <c r="M270" s="301"/>
    </row>
    <row r="271" spans="1:13" ht="18">
      <c r="A271" s="4" t="s">
        <v>733</v>
      </c>
      <c r="B271" s="5" t="s">
        <v>734</v>
      </c>
      <c r="C271" s="4" t="s">
        <v>735</v>
      </c>
      <c r="D271" s="5" t="s">
        <v>27</v>
      </c>
      <c r="E271" s="5" t="s">
        <v>35</v>
      </c>
      <c r="F271" s="6">
        <v>3</v>
      </c>
      <c r="G271" s="6">
        <v>4.58</v>
      </c>
      <c r="H271" s="6">
        <v>5.04</v>
      </c>
      <c r="I271" s="6">
        <v>0</v>
      </c>
      <c r="J271" s="6">
        <v>2.16</v>
      </c>
      <c r="K271" s="6">
        <v>3.33</v>
      </c>
      <c r="L271" s="6">
        <v>15.11</v>
      </c>
      <c r="M271" s="6">
        <v>45.33</v>
      </c>
    </row>
    <row r="272" spans="1:13" ht="18">
      <c r="A272" s="4" t="s">
        <v>736</v>
      </c>
      <c r="B272" s="5" t="s">
        <v>737</v>
      </c>
      <c r="C272" s="4" t="s">
        <v>738</v>
      </c>
      <c r="D272" s="5" t="s">
        <v>27</v>
      </c>
      <c r="E272" s="5" t="s">
        <v>35</v>
      </c>
      <c r="F272" s="6">
        <v>6</v>
      </c>
      <c r="G272" s="6">
        <v>9.42</v>
      </c>
      <c r="H272" s="6">
        <v>5.84</v>
      </c>
      <c r="I272" s="6">
        <v>0</v>
      </c>
      <c r="J272" s="6">
        <v>4.46</v>
      </c>
      <c r="K272" s="6">
        <v>5.59</v>
      </c>
      <c r="L272" s="6">
        <v>25.31</v>
      </c>
      <c r="M272" s="6">
        <v>151.86000000000001</v>
      </c>
    </row>
    <row r="273" spans="1:13" ht="18">
      <c r="A273" s="4" t="s">
        <v>739</v>
      </c>
      <c r="B273" s="5" t="s">
        <v>740</v>
      </c>
      <c r="C273" s="4" t="s">
        <v>741</v>
      </c>
      <c r="D273" s="5" t="s">
        <v>27</v>
      </c>
      <c r="E273" s="5" t="s">
        <v>35</v>
      </c>
      <c r="F273" s="6">
        <v>1</v>
      </c>
      <c r="G273" s="6">
        <v>106.12</v>
      </c>
      <c r="H273" s="6">
        <v>309.02</v>
      </c>
      <c r="I273" s="6">
        <v>0</v>
      </c>
      <c r="J273" s="6">
        <v>54.21</v>
      </c>
      <c r="K273" s="6">
        <v>133.06</v>
      </c>
      <c r="L273" s="6">
        <v>602.41</v>
      </c>
      <c r="M273" s="6">
        <v>602.41</v>
      </c>
    </row>
    <row r="274" spans="1:13" ht="18">
      <c r="A274" s="4" t="s">
        <v>742</v>
      </c>
      <c r="B274" s="5" t="s">
        <v>743</v>
      </c>
      <c r="C274" s="4" t="s">
        <v>563</v>
      </c>
      <c r="D274" s="5" t="s">
        <v>27</v>
      </c>
      <c r="E274" s="5" t="s">
        <v>93</v>
      </c>
      <c r="F274" s="6">
        <v>32.5</v>
      </c>
      <c r="G274" s="6">
        <v>3.57</v>
      </c>
      <c r="H274" s="6">
        <v>12.15</v>
      </c>
      <c r="I274" s="6">
        <v>0</v>
      </c>
      <c r="J274" s="6">
        <v>1.69</v>
      </c>
      <c r="K274" s="6">
        <v>4.93</v>
      </c>
      <c r="L274" s="6">
        <v>22.34</v>
      </c>
      <c r="M274" s="6">
        <v>726.05</v>
      </c>
    </row>
    <row r="275" spans="1:13" ht="36">
      <c r="A275" s="4" t="s">
        <v>744</v>
      </c>
      <c r="B275" s="5" t="s">
        <v>745</v>
      </c>
      <c r="C275" s="4" t="s">
        <v>746</v>
      </c>
      <c r="D275" s="5" t="s">
        <v>27</v>
      </c>
      <c r="E275" s="5" t="s">
        <v>35</v>
      </c>
      <c r="F275" s="6">
        <v>3</v>
      </c>
      <c r="G275" s="6">
        <v>25.21</v>
      </c>
      <c r="H275" s="6">
        <v>277.77</v>
      </c>
      <c r="I275" s="6">
        <v>0</v>
      </c>
      <c r="J275" s="6">
        <v>12.61</v>
      </c>
      <c r="K275" s="6">
        <v>89.46</v>
      </c>
      <c r="L275" s="6">
        <v>405.05</v>
      </c>
      <c r="M275" s="6">
        <v>1215.1500000000001</v>
      </c>
    </row>
    <row r="276" spans="1:13" ht="18">
      <c r="A276" s="4" t="s">
        <v>747</v>
      </c>
      <c r="B276" s="5" t="s">
        <v>748</v>
      </c>
      <c r="C276" s="4" t="s">
        <v>749</v>
      </c>
      <c r="D276" s="5" t="s">
        <v>27</v>
      </c>
      <c r="E276" s="5" t="s">
        <v>93</v>
      </c>
      <c r="F276" s="6">
        <v>4.03</v>
      </c>
      <c r="G276" s="6">
        <v>5.67</v>
      </c>
      <c r="H276" s="6">
        <v>10.36</v>
      </c>
      <c r="I276" s="6">
        <v>0</v>
      </c>
      <c r="J276" s="6">
        <v>2.7</v>
      </c>
      <c r="K276" s="6">
        <v>5.3</v>
      </c>
      <c r="L276" s="6">
        <v>24.03</v>
      </c>
      <c r="M276" s="6">
        <v>96.84</v>
      </c>
    </row>
    <row r="277" spans="1:13" ht="15" customHeight="1">
      <c r="A277" s="2" t="s">
        <v>750</v>
      </c>
      <c r="B277" s="302" t="s">
        <v>751</v>
      </c>
      <c r="C277" s="303"/>
      <c r="D277" s="303"/>
      <c r="E277" s="303"/>
      <c r="F277" s="303"/>
      <c r="G277" s="303"/>
      <c r="H277" s="303"/>
      <c r="I277" s="303"/>
      <c r="J277" s="303"/>
      <c r="K277" s="303"/>
      <c r="L277" s="303"/>
      <c r="M277" s="3">
        <v>902.73</v>
      </c>
    </row>
    <row r="278" spans="1:13" ht="15" customHeight="1">
      <c r="A278" s="2" t="s">
        <v>752</v>
      </c>
      <c r="B278" s="302" t="s">
        <v>753</v>
      </c>
      <c r="C278" s="303"/>
      <c r="D278" s="303"/>
      <c r="E278" s="303"/>
      <c r="F278" s="303"/>
      <c r="G278" s="303"/>
      <c r="H278" s="303"/>
      <c r="I278" s="303"/>
      <c r="J278" s="303"/>
      <c r="K278" s="303"/>
      <c r="L278" s="303"/>
      <c r="M278" s="3">
        <v>902.73</v>
      </c>
    </row>
    <row r="279" spans="1:13" ht="18">
      <c r="A279" s="4" t="s">
        <v>754</v>
      </c>
      <c r="B279" s="5" t="s">
        <v>755</v>
      </c>
      <c r="C279" s="4" t="s">
        <v>756</v>
      </c>
      <c r="D279" s="5" t="s">
        <v>27</v>
      </c>
      <c r="E279" s="5" t="s">
        <v>35</v>
      </c>
      <c r="F279" s="6">
        <v>3</v>
      </c>
      <c r="G279" s="6">
        <v>3.83</v>
      </c>
      <c r="H279" s="6">
        <v>150.44</v>
      </c>
      <c r="I279" s="6">
        <v>0</v>
      </c>
      <c r="J279" s="6">
        <v>1.77</v>
      </c>
      <c r="K279" s="6">
        <v>44.23</v>
      </c>
      <c r="L279" s="6">
        <v>200.27</v>
      </c>
      <c r="M279" s="6">
        <v>600.80999999999995</v>
      </c>
    </row>
    <row r="280" spans="1:13" ht="36">
      <c r="A280" s="4" t="s">
        <v>757</v>
      </c>
      <c r="B280" s="5" t="s">
        <v>758</v>
      </c>
      <c r="C280" s="4" t="s">
        <v>759</v>
      </c>
      <c r="D280" s="5" t="s">
        <v>27</v>
      </c>
      <c r="E280" s="5" t="s">
        <v>35</v>
      </c>
      <c r="F280" s="6">
        <v>7</v>
      </c>
      <c r="G280" s="6">
        <v>2.5499999999999998</v>
      </c>
      <c r="H280" s="6">
        <v>22.4</v>
      </c>
      <c r="I280" s="6">
        <v>0</v>
      </c>
      <c r="J280" s="6">
        <v>1.28</v>
      </c>
      <c r="K280" s="6">
        <v>7.43</v>
      </c>
      <c r="L280" s="6">
        <v>33.659999999999997</v>
      </c>
      <c r="M280" s="6">
        <v>235.62</v>
      </c>
    </row>
    <row r="281" spans="1:13" ht="36">
      <c r="A281" s="4" t="s">
        <v>760</v>
      </c>
      <c r="B281" s="5" t="s">
        <v>761</v>
      </c>
      <c r="C281" s="4" t="s">
        <v>762</v>
      </c>
      <c r="D281" s="5" t="s">
        <v>27</v>
      </c>
      <c r="E281" s="5" t="s">
        <v>35</v>
      </c>
      <c r="F281" s="6">
        <v>3</v>
      </c>
      <c r="G281" s="6">
        <v>2.5499999999999998</v>
      </c>
      <c r="H281" s="6">
        <v>13.39</v>
      </c>
      <c r="I281" s="6">
        <v>0</v>
      </c>
      <c r="J281" s="6">
        <v>1.28</v>
      </c>
      <c r="K281" s="6">
        <v>4.88</v>
      </c>
      <c r="L281" s="6">
        <v>22.1</v>
      </c>
      <c r="M281" s="6">
        <v>66.3</v>
      </c>
    </row>
    <row r="282" spans="1:13" ht="15" customHeight="1">
      <c r="A282" s="2" t="s">
        <v>763</v>
      </c>
      <c r="B282" s="302" t="s">
        <v>764</v>
      </c>
      <c r="C282" s="303"/>
      <c r="D282" s="303"/>
      <c r="E282" s="303"/>
      <c r="F282" s="303"/>
      <c r="G282" s="303"/>
      <c r="H282" s="303"/>
      <c r="I282" s="303"/>
      <c r="J282" s="303"/>
      <c r="K282" s="303"/>
      <c r="L282" s="303"/>
      <c r="M282" s="3">
        <v>18313.64</v>
      </c>
    </row>
    <row r="283" spans="1:13" ht="15" customHeight="1">
      <c r="A283" s="2" t="s">
        <v>765</v>
      </c>
      <c r="B283" s="302" t="s">
        <v>766</v>
      </c>
      <c r="C283" s="303"/>
      <c r="D283" s="303"/>
      <c r="E283" s="303"/>
      <c r="F283" s="303"/>
      <c r="G283" s="303"/>
      <c r="H283" s="303"/>
      <c r="I283" s="303"/>
      <c r="J283" s="303"/>
      <c r="K283" s="303"/>
      <c r="L283" s="303"/>
      <c r="M283" s="3">
        <v>9082.2000000000007</v>
      </c>
    </row>
    <row r="284" spans="1:13" ht="18">
      <c r="A284" s="4" t="s">
        <v>767</v>
      </c>
      <c r="B284" s="5" t="s">
        <v>330</v>
      </c>
      <c r="C284" s="4" t="s">
        <v>331</v>
      </c>
      <c r="D284" s="5" t="s">
        <v>14</v>
      </c>
      <c r="E284" s="5" t="s">
        <v>48</v>
      </c>
      <c r="F284" s="6">
        <v>1.48</v>
      </c>
      <c r="G284" s="6">
        <v>37.119999999999997</v>
      </c>
      <c r="H284" s="6">
        <v>0</v>
      </c>
      <c r="I284" s="6">
        <v>0</v>
      </c>
      <c r="J284" s="6">
        <v>24.71</v>
      </c>
      <c r="K284" s="6">
        <v>17.52</v>
      </c>
      <c r="L284" s="6">
        <v>79.349999999999994</v>
      </c>
      <c r="M284" s="6">
        <v>117.43</v>
      </c>
    </row>
    <row r="285" spans="1:13" ht="18">
      <c r="A285" s="4" t="s">
        <v>768</v>
      </c>
      <c r="B285" s="5" t="s">
        <v>769</v>
      </c>
      <c r="C285" s="4" t="s">
        <v>770</v>
      </c>
      <c r="D285" s="5" t="s">
        <v>14</v>
      </c>
      <c r="E285" s="5" t="s">
        <v>28</v>
      </c>
      <c r="F285" s="6">
        <v>3.3</v>
      </c>
      <c r="G285" s="6">
        <v>58.66</v>
      </c>
      <c r="H285" s="6">
        <v>60.7</v>
      </c>
      <c r="I285" s="6">
        <v>0.02</v>
      </c>
      <c r="J285" s="6">
        <v>29.93</v>
      </c>
      <c r="K285" s="6">
        <v>42.32</v>
      </c>
      <c r="L285" s="6">
        <v>191.63</v>
      </c>
      <c r="M285" s="6">
        <v>632.37</v>
      </c>
    </row>
    <row r="286" spans="1:13" ht="36">
      <c r="A286" s="4" t="s">
        <v>771</v>
      </c>
      <c r="B286" s="5" t="s">
        <v>772</v>
      </c>
      <c r="C286" s="4" t="s">
        <v>773</v>
      </c>
      <c r="D286" s="5" t="s">
        <v>14</v>
      </c>
      <c r="E286" s="5" t="s">
        <v>28</v>
      </c>
      <c r="F286" s="6">
        <v>9.26</v>
      </c>
      <c r="G286" s="6">
        <v>10.68</v>
      </c>
      <c r="H286" s="6">
        <v>48.61</v>
      </c>
      <c r="I286" s="6">
        <v>0.02</v>
      </c>
      <c r="J286" s="6">
        <v>5.6</v>
      </c>
      <c r="K286" s="6">
        <v>18.399999999999999</v>
      </c>
      <c r="L286" s="6">
        <v>83.31</v>
      </c>
      <c r="M286" s="6">
        <v>771.45</v>
      </c>
    </row>
    <row r="287" spans="1:13" ht="18">
      <c r="A287" s="4" t="s">
        <v>774</v>
      </c>
      <c r="B287" s="5" t="s">
        <v>775</v>
      </c>
      <c r="C287" s="4" t="s">
        <v>776</v>
      </c>
      <c r="D287" s="5" t="s">
        <v>14</v>
      </c>
      <c r="E287" s="5" t="s">
        <v>28</v>
      </c>
      <c r="F287" s="6">
        <v>2.54</v>
      </c>
      <c r="G287" s="6">
        <v>8.2899999999999991</v>
      </c>
      <c r="H287" s="6">
        <v>23.74</v>
      </c>
      <c r="I287" s="6">
        <v>0.05</v>
      </c>
      <c r="J287" s="6">
        <v>4.1500000000000004</v>
      </c>
      <c r="K287" s="6">
        <v>10.27</v>
      </c>
      <c r="L287" s="6">
        <v>46.5</v>
      </c>
      <c r="M287" s="6">
        <v>118.11</v>
      </c>
    </row>
    <row r="288" spans="1:13">
      <c r="A288" s="4" t="s">
        <v>777</v>
      </c>
      <c r="B288" s="5" t="s">
        <v>702</v>
      </c>
      <c r="C288" s="4" t="s">
        <v>703</v>
      </c>
      <c r="D288" s="5" t="s">
        <v>14</v>
      </c>
      <c r="E288" s="5" t="s">
        <v>48</v>
      </c>
      <c r="F288" s="6">
        <v>0.32</v>
      </c>
      <c r="G288" s="6">
        <v>22.51</v>
      </c>
      <c r="H288" s="6">
        <v>0</v>
      </c>
      <c r="I288" s="6">
        <v>0</v>
      </c>
      <c r="J288" s="6">
        <v>14.98</v>
      </c>
      <c r="K288" s="6">
        <v>10.62</v>
      </c>
      <c r="L288" s="6">
        <v>48.11</v>
      </c>
      <c r="M288" s="6">
        <v>15.39</v>
      </c>
    </row>
    <row r="289" spans="1:13" ht="27">
      <c r="A289" s="4" t="s">
        <v>778</v>
      </c>
      <c r="B289" s="5" t="s">
        <v>223</v>
      </c>
      <c r="C289" s="4" t="s">
        <v>224</v>
      </c>
      <c r="D289" s="5" t="s">
        <v>14</v>
      </c>
      <c r="E289" s="5" t="s">
        <v>28</v>
      </c>
      <c r="F289" s="6">
        <v>4.63</v>
      </c>
      <c r="G289" s="6">
        <v>8.6300000000000008</v>
      </c>
      <c r="H289" s="6">
        <v>2.4300000000000002</v>
      </c>
      <c r="I289" s="6">
        <v>0</v>
      </c>
      <c r="J289" s="6">
        <v>5.04</v>
      </c>
      <c r="K289" s="6">
        <v>4.5599999999999996</v>
      </c>
      <c r="L289" s="6">
        <v>20.66</v>
      </c>
      <c r="M289" s="6">
        <v>95.65</v>
      </c>
    </row>
    <row r="290" spans="1:13" ht="36">
      <c r="A290" s="4" t="s">
        <v>779</v>
      </c>
      <c r="B290" s="5" t="s">
        <v>220</v>
      </c>
      <c r="C290" s="4" t="s">
        <v>221</v>
      </c>
      <c r="D290" s="5" t="s">
        <v>14</v>
      </c>
      <c r="E290" s="5" t="s">
        <v>28</v>
      </c>
      <c r="F290" s="6">
        <v>4.63</v>
      </c>
      <c r="G290" s="6">
        <v>17.28</v>
      </c>
      <c r="H290" s="6">
        <v>5.42</v>
      </c>
      <c r="I290" s="6">
        <v>0</v>
      </c>
      <c r="J290" s="6">
        <v>10.07</v>
      </c>
      <c r="K290" s="6">
        <v>9.2899999999999991</v>
      </c>
      <c r="L290" s="6">
        <v>42.06</v>
      </c>
      <c r="M290" s="6">
        <v>194.73</v>
      </c>
    </row>
    <row r="291" spans="1:13" ht="18">
      <c r="A291" s="4" t="s">
        <v>780</v>
      </c>
      <c r="B291" s="5" t="s">
        <v>781</v>
      </c>
      <c r="C291" s="4" t="s">
        <v>782</v>
      </c>
      <c r="D291" s="5" t="s">
        <v>14</v>
      </c>
      <c r="E291" s="5" t="s">
        <v>28</v>
      </c>
      <c r="F291" s="6">
        <v>4.63</v>
      </c>
      <c r="G291" s="6">
        <v>8.98</v>
      </c>
      <c r="H291" s="6">
        <v>425.91</v>
      </c>
      <c r="I291" s="6">
        <v>0</v>
      </c>
      <c r="J291" s="6">
        <v>5</v>
      </c>
      <c r="K291" s="6">
        <v>124.7</v>
      </c>
      <c r="L291" s="6">
        <v>564.59</v>
      </c>
      <c r="M291" s="6">
        <v>2614.0500000000002</v>
      </c>
    </row>
    <row r="292" spans="1:13" ht="36">
      <c r="A292" s="4" t="s">
        <v>783</v>
      </c>
      <c r="B292" s="5" t="s">
        <v>210</v>
      </c>
      <c r="C292" s="4" t="s">
        <v>211</v>
      </c>
      <c r="D292" s="5" t="s">
        <v>14</v>
      </c>
      <c r="E292" s="5" t="s">
        <v>28</v>
      </c>
      <c r="F292" s="6">
        <v>18.63</v>
      </c>
      <c r="G292" s="6">
        <v>1.38</v>
      </c>
      <c r="H292" s="6">
        <v>3.48</v>
      </c>
      <c r="I292" s="6">
        <v>0</v>
      </c>
      <c r="J292" s="6">
        <v>0.72</v>
      </c>
      <c r="K292" s="6">
        <v>1.58</v>
      </c>
      <c r="L292" s="6">
        <v>7.16</v>
      </c>
      <c r="M292" s="6">
        <v>133.38999999999999</v>
      </c>
    </row>
    <row r="293" spans="1:13" ht="36">
      <c r="A293" s="4" t="s">
        <v>784</v>
      </c>
      <c r="B293" s="5" t="s">
        <v>204</v>
      </c>
      <c r="C293" s="4" t="s">
        <v>205</v>
      </c>
      <c r="D293" s="5" t="s">
        <v>14</v>
      </c>
      <c r="E293" s="5" t="s">
        <v>28</v>
      </c>
      <c r="F293" s="6">
        <v>18.52</v>
      </c>
      <c r="G293" s="6">
        <v>10.91</v>
      </c>
      <c r="H293" s="6">
        <v>20.43</v>
      </c>
      <c r="I293" s="6">
        <v>0.04</v>
      </c>
      <c r="J293" s="6">
        <v>5.78</v>
      </c>
      <c r="K293" s="6">
        <v>10.53</v>
      </c>
      <c r="L293" s="6">
        <v>47.69</v>
      </c>
      <c r="M293" s="6">
        <v>883.21</v>
      </c>
    </row>
    <row r="294" spans="1:13" ht="18">
      <c r="A294" s="4" t="s">
        <v>785</v>
      </c>
      <c r="B294" s="5" t="s">
        <v>786</v>
      </c>
      <c r="C294" s="4" t="s">
        <v>787</v>
      </c>
      <c r="D294" s="5" t="s">
        <v>14</v>
      </c>
      <c r="E294" s="5" t="s">
        <v>28</v>
      </c>
      <c r="F294" s="6">
        <v>21.5</v>
      </c>
      <c r="G294" s="6">
        <v>3.03</v>
      </c>
      <c r="H294" s="6">
        <v>6.97</v>
      </c>
      <c r="I294" s="6">
        <v>0</v>
      </c>
      <c r="J294" s="6">
        <v>1.83</v>
      </c>
      <c r="K294" s="6">
        <v>3.35</v>
      </c>
      <c r="L294" s="6">
        <v>15.18</v>
      </c>
      <c r="M294" s="6">
        <v>326.37</v>
      </c>
    </row>
    <row r="295" spans="1:13" ht="27">
      <c r="A295" s="4" t="s">
        <v>788</v>
      </c>
      <c r="B295" s="5" t="s">
        <v>789</v>
      </c>
      <c r="C295" s="4" t="s">
        <v>790</v>
      </c>
      <c r="D295" s="5" t="s">
        <v>14</v>
      </c>
      <c r="E295" s="5" t="s">
        <v>75</v>
      </c>
      <c r="F295" s="6">
        <v>8.65</v>
      </c>
      <c r="G295" s="6">
        <v>4.68</v>
      </c>
      <c r="H295" s="6">
        <v>11.95</v>
      </c>
      <c r="I295" s="6">
        <v>0</v>
      </c>
      <c r="J295" s="6">
        <v>2.2000000000000002</v>
      </c>
      <c r="K295" s="6">
        <v>5.33</v>
      </c>
      <c r="L295" s="6">
        <v>24.16</v>
      </c>
      <c r="M295" s="6">
        <v>208.98</v>
      </c>
    </row>
    <row r="296" spans="1:13" ht="27">
      <c r="A296" s="4" t="s">
        <v>791</v>
      </c>
      <c r="B296" s="5" t="s">
        <v>792</v>
      </c>
      <c r="C296" s="4" t="s">
        <v>793</v>
      </c>
      <c r="D296" s="5" t="s">
        <v>14</v>
      </c>
      <c r="E296" s="5" t="s">
        <v>75</v>
      </c>
      <c r="F296" s="6">
        <v>12.75</v>
      </c>
      <c r="G296" s="6">
        <v>3.31</v>
      </c>
      <c r="H296" s="6">
        <v>12.14</v>
      </c>
      <c r="I296" s="6">
        <v>0</v>
      </c>
      <c r="J296" s="6">
        <v>1.55</v>
      </c>
      <c r="K296" s="6">
        <v>4.8099999999999996</v>
      </c>
      <c r="L296" s="6">
        <v>21.81</v>
      </c>
      <c r="M296" s="6">
        <v>278.07</v>
      </c>
    </row>
    <row r="297" spans="1:13" ht="27">
      <c r="A297" s="4" t="s">
        <v>794</v>
      </c>
      <c r="B297" s="5" t="s">
        <v>73</v>
      </c>
      <c r="C297" s="4" t="s">
        <v>74</v>
      </c>
      <c r="D297" s="5" t="s">
        <v>14</v>
      </c>
      <c r="E297" s="5" t="s">
        <v>75</v>
      </c>
      <c r="F297" s="6">
        <v>10.49</v>
      </c>
      <c r="G297" s="6">
        <v>3.31</v>
      </c>
      <c r="H297" s="6">
        <v>13.18</v>
      </c>
      <c r="I297" s="6">
        <v>0</v>
      </c>
      <c r="J297" s="6">
        <v>1.56</v>
      </c>
      <c r="K297" s="6">
        <v>5.1100000000000003</v>
      </c>
      <c r="L297" s="6">
        <v>23.16</v>
      </c>
      <c r="M297" s="6">
        <v>242.94</v>
      </c>
    </row>
    <row r="298" spans="1:13" ht="27">
      <c r="A298" s="4" t="s">
        <v>795</v>
      </c>
      <c r="B298" s="5" t="s">
        <v>77</v>
      </c>
      <c r="C298" s="4" t="s">
        <v>78</v>
      </c>
      <c r="D298" s="5" t="s">
        <v>14</v>
      </c>
      <c r="E298" s="5" t="s">
        <v>75</v>
      </c>
      <c r="F298" s="6">
        <v>6</v>
      </c>
      <c r="G298" s="6">
        <v>2.3199999999999998</v>
      </c>
      <c r="H298" s="6">
        <v>13.69</v>
      </c>
      <c r="I298" s="6">
        <v>0</v>
      </c>
      <c r="J298" s="6">
        <v>1.1000000000000001</v>
      </c>
      <c r="K298" s="6">
        <v>4.8499999999999996</v>
      </c>
      <c r="L298" s="6">
        <v>21.96</v>
      </c>
      <c r="M298" s="6">
        <v>131.76</v>
      </c>
    </row>
    <row r="299" spans="1:13" ht="27">
      <c r="A299" s="4" t="s">
        <v>796</v>
      </c>
      <c r="B299" s="5" t="s">
        <v>64</v>
      </c>
      <c r="C299" s="4" t="s">
        <v>65</v>
      </c>
      <c r="D299" s="5" t="s">
        <v>14</v>
      </c>
      <c r="E299" s="5" t="s">
        <v>48</v>
      </c>
      <c r="F299" s="6">
        <v>0.85</v>
      </c>
      <c r="G299" s="6">
        <v>44.23</v>
      </c>
      <c r="H299" s="6">
        <v>492.9</v>
      </c>
      <c r="I299" s="6">
        <v>0.68</v>
      </c>
      <c r="J299" s="6">
        <v>23.29</v>
      </c>
      <c r="K299" s="6">
        <v>159.07</v>
      </c>
      <c r="L299" s="6">
        <v>720.17</v>
      </c>
      <c r="M299" s="6">
        <v>612.14</v>
      </c>
    </row>
    <row r="300" spans="1:13" ht="18">
      <c r="A300" s="4" t="s">
        <v>797</v>
      </c>
      <c r="B300" s="5" t="s">
        <v>61</v>
      </c>
      <c r="C300" s="4" t="s">
        <v>62</v>
      </c>
      <c r="D300" s="5" t="s">
        <v>14</v>
      </c>
      <c r="E300" s="5" t="s">
        <v>48</v>
      </c>
      <c r="F300" s="6">
        <v>1.04</v>
      </c>
      <c r="G300" s="6">
        <v>98.86</v>
      </c>
      <c r="H300" s="6">
        <v>0</v>
      </c>
      <c r="I300" s="6">
        <v>0.87</v>
      </c>
      <c r="J300" s="6">
        <v>58.63</v>
      </c>
      <c r="K300" s="6">
        <v>44.89</v>
      </c>
      <c r="L300" s="6">
        <v>203.25</v>
      </c>
      <c r="M300" s="6">
        <v>211.38</v>
      </c>
    </row>
    <row r="301" spans="1:13" ht="18">
      <c r="A301" s="4" t="s">
        <v>798</v>
      </c>
      <c r="B301" s="5" t="s">
        <v>799</v>
      </c>
      <c r="C301" s="4" t="s">
        <v>800</v>
      </c>
      <c r="D301" s="5" t="s">
        <v>14</v>
      </c>
      <c r="E301" s="5" t="s">
        <v>28</v>
      </c>
      <c r="F301" s="6">
        <v>4.84</v>
      </c>
      <c r="G301" s="6">
        <v>60.28</v>
      </c>
      <c r="H301" s="6">
        <v>131</v>
      </c>
      <c r="I301" s="6">
        <v>0</v>
      </c>
      <c r="J301" s="6">
        <v>30.82</v>
      </c>
      <c r="K301" s="6">
        <v>62.96</v>
      </c>
      <c r="L301" s="6">
        <v>285.06</v>
      </c>
      <c r="M301" s="6">
        <v>1379.69</v>
      </c>
    </row>
    <row r="302" spans="1:13" ht="18">
      <c r="A302" s="4" t="s">
        <v>801</v>
      </c>
      <c r="B302" s="5" t="s">
        <v>802</v>
      </c>
      <c r="C302" s="4" t="s">
        <v>803</v>
      </c>
      <c r="D302" s="5" t="s">
        <v>14</v>
      </c>
      <c r="E302" s="5" t="s">
        <v>28</v>
      </c>
      <c r="F302" s="6">
        <v>3.04</v>
      </c>
      <c r="G302" s="6">
        <v>6.44</v>
      </c>
      <c r="H302" s="6">
        <v>19.47</v>
      </c>
      <c r="I302" s="6">
        <v>0.14000000000000001</v>
      </c>
      <c r="J302" s="6">
        <v>3.45</v>
      </c>
      <c r="K302" s="6">
        <v>8.36</v>
      </c>
      <c r="L302" s="6">
        <v>37.86</v>
      </c>
      <c r="M302" s="6">
        <v>115.09</v>
      </c>
    </row>
    <row r="303" spans="1:13" ht="15" customHeight="1">
      <c r="A303" s="2" t="s">
        <v>804</v>
      </c>
      <c r="B303" s="302" t="s">
        <v>805</v>
      </c>
      <c r="C303" s="303"/>
      <c r="D303" s="303"/>
      <c r="E303" s="303"/>
      <c r="F303" s="303"/>
      <c r="G303" s="303"/>
      <c r="H303" s="303"/>
      <c r="I303" s="303"/>
      <c r="J303" s="303"/>
      <c r="K303" s="303"/>
      <c r="L303" s="303"/>
      <c r="M303" s="3">
        <v>9231.44</v>
      </c>
    </row>
    <row r="304" spans="1:13" ht="27">
      <c r="A304" s="4" t="s">
        <v>806</v>
      </c>
      <c r="B304" s="5" t="s">
        <v>807</v>
      </c>
      <c r="C304" s="4" t="s">
        <v>808</v>
      </c>
      <c r="D304" s="5" t="s">
        <v>27</v>
      </c>
      <c r="E304" s="5" t="s">
        <v>93</v>
      </c>
      <c r="F304" s="6">
        <v>26.29</v>
      </c>
      <c r="G304" s="6">
        <v>2.1800000000000002</v>
      </c>
      <c r="H304" s="6">
        <v>108.44</v>
      </c>
      <c r="I304" s="6">
        <v>0</v>
      </c>
      <c r="J304" s="6">
        <v>1.18</v>
      </c>
      <c r="K304" s="6">
        <v>31.69</v>
      </c>
      <c r="L304" s="6">
        <v>143.49</v>
      </c>
      <c r="M304" s="6">
        <v>3772.35</v>
      </c>
    </row>
    <row r="305" spans="1:13" ht="27">
      <c r="A305" s="4" t="s">
        <v>809</v>
      </c>
      <c r="B305" s="5" t="s">
        <v>810</v>
      </c>
      <c r="C305" s="4" t="s">
        <v>811</v>
      </c>
      <c r="D305" s="5" t="s">
        <v>14</v>
      </c>
      <c r="E305" s="5" t="s">
        <v>93</v>
      </c>
      <c r="F305" s="6">
        <v>4.33</v>
      </c>
      <c r="G305" s="6">
        <v>2.1800000000000002</v>
      </c>
      <c r="H305" s="6">
        <v>85.24</v>
      </c>
      <c r="I305" s="6">
        <v>0</v>
      </c>
      <c r="J305" s="6">
        <v>1.18</v>
      </c>
      <c r="K305" s="6">
        <v>25.11</v>
      </c>
      <c r="L305" s="6">
        <v>113.71</v>
      </c>
      <c r="M305" s="6">
        <v>492.36</v>
      </c>
    </row>
    <row r="306" spans="1:13" ht="27">
      <c r="A306" s="4" t="s">
        <v>812</v>
      </c>
      <c r="B306" s="5" t="s">
        <v>813</v>
      </c>
      <c r="C306" s="4" t="s">
        <v>814</v>
      </c>
      <c r="D306" s="5" t="s">
        <v>14</v>
      </c>
      <c r="E306" s="5" t="s">
        <v>93</v>
      </c>
      <c r="F306" s="6">
        <v>10.6</v>
      </c>
      <c r="G306" s="6">
        <v>2.1800000000000002</v>
      </c>
      <c r="H306" s="6">
        <v>52.68</v>
      </c>
      <c r="I306" s="6">
        <v>0</v>
      </c>
      <c r="J306" s="6">
        <v>1.18</v>
      </c>
      <c r="K306" s="6">
        <v>15.88</v>
      </c>
      <c r="L306" s="6">
        <v>71.92</v>
      </c>
      <c r="M306" s="6">
        <v>762.35</v>
      </c>
    </row>
    <row r="307" spans="1:13" ht="18">
      <c r="A307" s="4" t="s">
        <v>815</v>
      </c>
      <c r="B307" s="5" t="s">
        <v>816</v>
      </c>
      <c r="C307" s="4" t="s">
        <v>817</v>
      </c>
      <c r="D307" s="5" t="s">
        <v>14</v>
      </c>
      <c r="E307" s="5" t="s">
        <v>35</v>
      </c>
      <c r="F307" s="6">
        <v>6</v>
      </c>
      <c r="G307" s="6">
        <v>2.4700000000000002</v>
      </c>
      <c r="H307" s="6">
        <v>24.77</v>
      </c>
      <c r="I307" s="6">
        <v>0</v>
      </c>
      <c r="J307" s="6">
        <v>1.34</v>
      </c>
      <c r="K307" s="6">
        <v>8.1</v>
      </c>
      <c r="L307" s="6">
        <v>36.68</v>
      </c>
      <c r="M307" s="6">
        <v>220.08</v>
      </c>
    </row>
    <row r="308" spans="1:13" ht="27">
      <c r="A308" s="4" t="s">
        <v>818</v>
      </c>
      <c r="B308" s="5" t="s">
        <v>819</v>
      </c>
      <c r="C308" s="4" t="s">
        <v>820</v>
      </c>
      <c r="D308" s="5" t="s">
        <v>14</v>
      </c>
      <c r="E308" s="5" t="s">
        <v>35</v>
      </c>
      <c r="F308" s="6">
        <v>1</v>
      </c>
      <c r="G308" s="6">
        <v>2.56</v>
      </c>
      <c r="H308" s="6">
        <v>12.47</v>
      </c>
      <c r="I308" s="6">
        <v>0</v>
      </c>
      <c r="J308" s="6">
        <v>1.39</v>
      </c>
      <c r="K308" s="6">
        <v>4.6500000000000004</v>
      </c>
      <c r="L308" s="6">
        <v>21.07</v>
      </c>
      <c r="M308" s="6">
        <v>21.07</v>
      </c>
    </row>
    <row r="309" spans="1:13" ht="27">
      <c r="A309" s="4" t="s">
        <v>821</v>
      </c>
      <c r="B309" s="5" t="s">
        <v>822</v>
      </c>
      <c r="C309" s="4" t="s">
        <v>823</v>
      </c>
      <c r="D309" s="5" t="s">
        <v>14</v>
      </c>
      <c r="E309" s="5" t="s">
        <v>35</v>
      </c>
      <c r="F309" s="6">
        <v>1</v>
      </c>
      <c r="G309" s="6">
        <v>1.39</v>
      </c>
      <c r="H309" s="6">
        <v>8.5299999999999994</v>
      </c>
      <c r="I309" s="6">
        <v>0</v>
      </c>
      <c r="J309" s="6">
        <v>0.75</v>
      </c>
      <c r="K309" s="6">
        <v>3.02</v>
      </c>
      <c r="L309" s="6">
        <v>13.69</v>
      </c>
      <c r="M309" s="6">
        <v>13.69</v>
      </c>
    </row>
    <row r="310" spans="1:13" ht="18">
      <c r="A310" s="4" t="s">
        <v>824</v>
      </c>
      <c r="B310" s="5" t="s">
        <v>825</v>
      </c>
      <c r="C310" s="4" t="s">
        <v>826</v>
      </c>
      <c r="D310" s="5" t="s">
        <v>14</v>
      </c>
      <c r="E310" s="5" t="s">
        <v>35</v>
      </c>
      <c r="F310" s="6">
        <v>2</v>
      </c>
      <c r="G310" s="6">
        <v>2.09</v>
      </c>
      <c r="H310" s="6">
        <v>14.86</v>
      </c>
      <c r="I310" s="6">
        <v>0</v>
      </c>
      <c r="J310" s="6">
        <v>1.1299999999999999</v>
      </c>
      <c r="K310" s="6">
        <v>5.12</v>
      </c>
      <c r="L310" s="6">
        <v>23.2</v>
      </c>
      <c r="M310" s="6">
        <v>46.4</v>
      </c>
    </row>
    <row r="311" spans="1:13" ht="27">
      <c r="A311" s="4" t="s">
        <v>827</v>
      </c>
      <c r="B311" s="5" t="s">
        <v>828</v>
      </c>
      <c r="C311" s="4" t="s">
        <v>829</v>
      </c>
      <c r="D311" s="5" t="s">
        <v>14</v>
      </c>
      <c r="E311" s="5" t="s">
        <v>35</v>
      </c>
      <c r="F311" s="6">
        <v>2</v>
      </c>
      <c r="G311" s="6">
        <v>2.98</v>
      </c>
      <c r="H311" s="6">
        <v>6.88</v>
      </c>
      <c r="I311" s="6">
        <v>0</v>
      </c>
      <c r="J311" s="6">
        <v>1.62</v>
      </c>
      <c r="K311" s="6">
        <v>3.25</v>
      </c>
      <c r="L311" s="6">
        <v>14.73</v>
      </c>
      <c r="M311" s="6">
        <v>29.46</v>
      </c>
    </row>
    <row r="312" spans="1:13" ht="18">
      <c r="A312" s="4" t="s">
        <v>830</v>
      </c>
      <c r="B312" s="5" t="s">
        <v>831</v>
      </c>
      <c r="C312" s="4" t="s">
        <v>832</v>
      </c>
      <c r="D312" s="5" t="s">
        <v>14</v>
      </c>
      <c r="E312" s="5" t="s">
        <v>35</v>
      </c>
      <c r="F312" s="6">
        <v>4</v>
      </c>
      <c r="G312" s="6">
        <v>3.24</v>
      </c>
      <c r="H312" s="6">
        <v>48.81</v>
      </c>
      <c r="I312" s="6">
        <v>0</v>
      </c>
      <c r="J312" s="6">
        <v>1.75</v>
      </c>
      <c r="K312" s="6">
        <v>15.25</v>
      </c>
      <c r="L312" s="6">
        <v>69.05</v>
      </c>
      <c r="M312" s="6">
        <v>276.2</v>
      </c>
    </row>
    <row r="313" spans="1:13" ht="18">
      <c r="A313" s="4" t="s">
        <v>833</v>
      </c>
      <c r="B313" s="5" t="s">
        <v>834</v>
      </c>
      <c r="C313" s="4" t="s">
        <v>835</v>
      </c>
      <c r="D313" s="5" t="s">
        <v>14</v>
      </c>
      <c r="E313" s="5" t="s">
        <v>35</v>
      </c>
      <c r="F313" s="6">
        <v>3</v>
      </c>
      <c r="G313" s="6">
        <v>2.4</v>
      </c>
      <c r="H313" s="6">
        <v>36.15</v>
      </c>
      <c r="I313" s="6">
        <v>0</v>
      </c>
      <c r="J313" s="6">
        <v>1.29</v>
      </c>
      <c r="K313" s="6">
        <v>11.29</v>
      </c>
      <c r="L313" s="6">
        <v>51.13</v>
      </c>
      <c r="M313" s="6">
        <v>153.38999999999999</v>
      </c>
    </row>
    <row r="314" spans="1:13" ht="18">
      <c r="A314" s="4" t="s">
        <v>836</v>
      </c>
      <c r="B314" s="5" t="s">
        <v>837</v>
      </c>
      <c r="C314" s="4" t="s">
        <v>838</v>
      </c>
      <c r="D314" s="5" t="s">
        <v>14</v>
      </c>
      <c r="E314" s="5" t="s">
        <v>596</v>
      </c>
      <c r="F314" s="6">
        <v>4</v>
      </c>
      <c r="G314" s="6">
        <v>5.45</v>
      </c>
      <c r="H314" s="6">
        <v>25.62</v>
      </c>
      <c r="I314" s="6">
        <v>0</v>
      </c>
      <c r="J314" s="6">
        <v>2.96</v>
      </c>
      <c r="K314" s="6">
        <v>9.64</v>
      </c>
      <c r="L314" s="6">
        <v>43.67</v>
      </c>
      <c r="M314" s="6">
        <v>174.68</v>
      </c>
    </row>
    <row r="315" spans="1:13" ht="18">
      <c r="A315" s="4" t="s">
        <v>839</v>
      </c>
      <c r="B315" s="5" t="s">
        <v>840</v>
      </c>
      <c r="C315" s="4" t="s">
        <v>841</v>
      </c>
      <c r="D315" s="5" t="s">
        <v>14</v>
      </c>
      <c r="E315" s="5" t="s">
        <v>596</v>
      </c>
      <c r="F315" s="6">
        <v>1</v>
      </c>
      <c r="G315" s="6">
        <v>5.45</v>
      </c>
      <c r="H315" s="6">
        <v>0</v>
      </c>
      <c r="I315" s="6">
        <v>0</v>
      </c>
      <c r="J315" s="6">
        <v>109.7</v>
      </c>
      <c r="K315" s="6">
        <v>32.64</v>
      </c>
      <c r="L315" s="6">
        <v>147.79</v>
      </c>
      <c r="M315" s="6">
        <v>147.79</v>
      </c>
    </row>
    <row r="316" spans="1:13" ht="18">
      <c r="A316" s="4" t="s">
        <v>842</v>
      </c>
      <c r="B316" s="5" t="s">
        <v>843</v>
      </c>
      <c r="C316" s="4" t="s">
        <v>844</v>
      </c>
      <c r="D316" s="5" t="s">
        <v>14</v>
      </c>
      <c r="E316" s="5" t="s">
        <v>596</v>
      </c>
      <c r="F316" s="6">
        <v>1</v>
      </c>
      <c r="G316" s="6">
        <v>5.45</v>
      </c>
      <c r="H316" s="6">
        <v>0</v>
      </c>
      <c r="I316" s="6">
        <v>0</v>
      </c>
      <c r="J316" s="6">
        <v>367.83</v>
      </c>
      <c r="K316" s="6">
        <v>105.82</v>
      </c>
      <c r="L316" s="6">
        <v>479.1</v>
      </c>
      <c r="M316" s="6">
        <v>479.1</v>
      </c>
    </row>
    <row r="317" spans="1:13">
      <c r="A317" s="304" t="s">
        <v>845</v>
      </c>
      <c r="B317" s="306" t="s">
        <v>846</v>
      </c>
      <c r="C317" s="4" t="s">
        <v>847</v>
      </c>
      <c r="D317" s="306" t="s">
        <v>14</v>
      </c>
      <c r="E317" s="306" t="s">
        <v>596</v>
      </c>
      <c r="F317" s="300">
        <v>2</v>
      </c>
      <c r="G317" s="300">
        <v>5.45</v>
      </c>
      <c r="H317" s="300">
        <v>0</v>
      </c>
      <c r="I317" s="300">
        <v>0</v>
      </c>
      <c r="J317" s="300">
        <v>377.61</v>
      </c>
      <c r="K317" s="300">
        <v>108.59</v>
      </c>
      <c r="L317" s="300">
        <v>491.65</v>
      </c>
      <c r="M317" s="300">
        <v>983.3</v>
      </c>
    </row>
    <row r="318" spans="1:13" ht="0.95" customHeight="1">
      <c r="A318" s="305"/>
      <c r="B318" s="307"/>
      <c r="C318" s="1"/>
      <c r="D318" s="307"/>
      <c r="E318" s="307"/>
      <c r="F318" s="301"/>
      <c r="G318" s="301"/>
      <c r="H318" s="301"/>
      <c r="I318" s="301"/>
      <c r="J318" s="301"/>
      <c r="K318" s="301"/>
      <c r="L318" s="301"/>
      <c r="M318" s="301"/>
    </row>
    <row r="319" spans="1:13" ht="18">
      <c r="A319" s="4" t="s">
        <v>848</v>
      </c>
      <c r="B319" s="5" t="s">
        <v>849</v>
      </c>
      <c r="C319" s="4" t="s">
        <v>850</v>
      </c>
      <c r="D319" s="5" t="s">
        <v>14</v>
      </c>
      <c r="E319" s="5" t="s">
        <v>35</v>
      </c>
      <c r="F319" s="6">
        <v>1</v>
      </c>
      <c r="G319" s="6">
        <v>3.3</v>
      </c>
      <c r="H319" s="6">
        <v>31.16</v>
      </c>
      <c r="I319" s="6">
        <v>0</v>
      </c>
      <c r="J319" s="6">
        <v>1.8</v>
      </c>
      <c r="K319" s="6">
        <v>10.27</v>
      </c>
      <c r="L319" s="6">
        <v>46.53</v>
      </c>
      <c r="M319" s="6">
        <v>46.53</v>
      </c>
    </row>
    <row r="320" spans="1:13" ht="18">
      <c r="A320" s="4" t="s">
        <v>851</v>
      </c>
      <c r="B320" s="5" t="s">
        <v>852</v>
      </c>
      <c r="C320" s="4" t="s">
        <v>853</v>
      </c>
      <c r="D320" s="5" t="s">
        <v>14</v>
      </c>
      <c r="E320" s="5" t="s">
        <v>35</v>
      </c>
      <c r="F320" s="6">
        <v>1</v>
      </c>
      <c r="G320" s="6">
        <v>2.79</v>
      </c>
      <c r="H320" s="6">
        <v>19.5</v>
      </c>
      <c r="I320" s="6">
        <v>0</v>
      </c>
      <c r="J320" s="6">
        <v>1.51</v>
      </c>
      <c r="K320" s="6">
        <v>6.74</v>
      </c>
      <c r="L320" s="6">
        <v>30.54</v>
      </c>
      <c r="M320" s="6">
        <v>30.54</v>
      </c>
    </row>
    <row r="321" spans="1:13" ht="18">
      <c r="A321" s="4" t="s">
        <v>854</v>
      </c>
      <c r="B321" s="5" t="s">
        <v>330</v>
      </c>
      <c r="C321" s="4" t="s">
        <v>331</v>
      </c>
      <c r="D321" s="5" t="s">
        <v>14</v>
      </c>
      <c r="E321" s="5" t="s">
        <v>48</v>
      </c>
      <c r="F321" s="6">
        <v>2.82</v>
      </c>
      <c r="G321" s="6">
        <v>37.119999999999997</v>
      </c>
      <c r="H321" s="6">
        <v>0</v>
      </c>
      <c r="I321" s="6">
        <v>0</v>
      </c>
      <c r="J321" s="6">
        <v>24.71</v>
      </c>
      <c r="K321" s="6">
        <v>17.52</v>
      </c>
      <c r="L321" s="6">
        <v>79.349999999999994</v>
      </c>
      <c r="M321" s="6">
        <v>223.76</v>
      </c>
    </row>
    <row r="322" spans="1:13" ht="18">
      <c r="A322" s="4" t="s">
        <v>855</v>
      </c>
      <c r="B322" s="5" t="s">
        <v>856</v>
      </c>
      <c r="C322" s="4" t="s">
        <v>857</v>
      </c>
      <c r="D322" s="5" t="s">
        <v>14</v>
      </c>
      <c r="E322" s="5" t="s">
        <v>48</v>
      </c>
      <c r="F322" s="6">
        <v>0.18</v>
      </c>
      <c r="G322" s="6">
        <v>58.55</v>
      </c>
      <c r="H322" s="6">
        <v>436.54</v>
      </c>
      <c r="I322" s="6">
        <v>0</v>
      </c>
      <c r="J322" s="6">
        <v>38.97</v>
      </c>
      <c r="K322" s="6">
        <v>151.4</v>
      </c>
      <c r="L322" s="6">
        <v>685.46</v>
      </c>
      <c r="M322" s="6">
        <v>123.38</v>
      </c>
    </row>
    <row r="323" spans="1:13">
      <c r="A323" s="4" t="s">
        <v>858</v>
      </c>
      <c r="B323" s="5" t="s">
        <v>702</v>
      </c>
      <c r="C323" s="4" t="s">
        <v>703</v>
      </c>
      <c r="D323" s="5" t="s">
        <v>14</v>
      </c>
      <c r="E323" s="5" t="s">
        <v>48</v>
      </c>
      <c r="F323" s="6">
        <v>2.64</v>
      </c>
      <c r="G323" s="6">
        <v>22.51</v>
      </c>
      <c r="H323" s="6">
        <v>0</v>
      </c>
      <c r="I323" s="6">
        <v>0</v>
      </c>
      <c r="J323" s="6">
        <v>14.98</v>
      </c>
      <c r="K323" s="6">
        <v>10.62</v>
      </c>
      <c r="L323" s="6">
        <v>48.11</v>
      </c>
      <c r="M323" s="6">
        <v>127.01</v>
      </c>
    </row>
    <row r="324" spans="1:13" ht="18">
      <c r="A324" s="4" t="s">
        <v>859</v>
      </c>
      <c r="B324" s="5" t="s">
        <v>860</v>
      </c>
      <c r="C324" s="4" t="s">
        <v>861</v>
      </c>
      <c r="D324" s="5" t="s">
        <v>14</v>
      </c>
      <c r="E324" s="5" t="s">
        <v>35</v>
      </c>
      <c r="F324" s="6">
        <v>2</v>
      </c>
      <c r="G324" s="6">
        <v>9.98</v>
      </c>
      <c r="H324" s="6">
        <v>416.26</v>
      </c>
      <c r="I324" s="6">
        <v>0</v>
      </c>
      <c r="J324" s="6">
        <v>5.4</v>
      </c>
      <c r="K324" s="6">
        <v>122.36</v>
      </c>
      <c r="L324" s="6">
        <v>554</v>
      </c>
      <c r="M324" s="6">
        <v>1108</v>
      </c>
    </row>
    <row r="325" spans="1:13" ht="15" customHeight="1">
      <c r="A325" s="2" t="s">
        <v>862</v>
      </c>
      <c r="B325" s="302" t="s">
        <v>863</v>
      </c>
      <c r="C325" s="303"/>
      <c r="D325" s="303"/>
      <c r="E325" s="303"/>
      <c r="F325" s="303"/>
      <c r="G325" s="303"/>
      <c r="H325" s="303"/>
      <c r="I325" s="303"/>
      <c r="J325" s="303"/>
      <c r="K325" s="303"/>
      <c r="L325" s="303"/>
      <c r="M325" s="3">
        <v>124109.95</v>
      </c>
    </row>
    <row r="326" spans="1:13" ht="18">
      <c r="A326" s="4" t="s">
        <v>864</v>
      </c>
      <c r="B326" s="5" t="s">
        <v>865</v>
      </c>
      <c r="C326" s="4" t="s">
        <v>866</v>
      </c>
      <c r="D326" s="5" t="s">
        <v>27</v>
      </c>
      <c r="E326" s="5" t="s">
        <v>35</v>
      </c>
      <c r="F326" s="6">
        <v>11</v>
      </c>
      <c r="G326" s="6">
        <v>3.76</v>
      </c>
      <c r="H326" s="6">
        <v>75.209999999999994</v>
      </c>
      <c r="I326" s="6">
        <v>0</v>
      </c>
      <c r="J326" s="6">
        <v>2.4900000000000002</v>
      </c>
      <c r="K326" s="6">
        <v>23.09</v>
      </c>
      <c r="L326" s="6">
        <v>104.55</v>
      </c>
      <c r="M326" s="6">
        <v>1150.05</v>
      </c>
    </row>
    <row r="327" spans="1:13" ht="18">
      <c r="A327" s="4" t="s">
        <v>867</v>
      </c>
      <c r="B327" s="5" t="s">
        <v>868</v>
      </c>
      <c r="C327" s="4" t="s">
        <v>869</v>
      </c>
      <c r="D327" s="5" t="s">
        <v>27</v>
      </c>
      <c r="E327" s="5" t="s">
        <v>35</v>
      </c>
      <c r="F327" s="6">
        <v>1</v>
      </c>
      <c r="G327" s="6">
        <v>13.64</v>
      </c>
      <c r="H327" s="6">
        <v>680.7</v>
      </c>
      <c r="I327" s="6">
        <v>0</v>
      </c>
      <c r="J327" s="6">
        <v>7.77</v>
      </c>
      <c r="K327" s="6">
        <v>199.04</v>
      </c>
      <c r="L327" s="6">
        <v>901.15</v>
      </c>
      <c r="M327" s="6">
        <v>901.15</v>
      </c>
    </row>
    <row r="328" spans="1:13" ht="27">
      <c r="A328" s="4" t="s">
        <v>870</v>
      </c>
      <c r="B328" s="5" t="s">
        <v>871</v>
      </c>
      <c r="C328" s="4" t="s">
        <v>872</v>
      </c>
      <c r="D328" s="5" t="s">
        <v>27</v>
      </c>
      <c r="E328" s="5" t="s">
        <v>35</v>
      </c>
      <c r="F328" s="6">
        <v>1</v>
      </c>
      <c r="G328" s="6">
        <v>0</v>
      </c>
      <c r="H328" s="6">
        <v>7500</v>
      </c>
      <c r="I328" s="6">
        <v>0</v>
      </c>
      <c r="J328" s="6">
        <v>0</v>
      </c>
      <c r="K328" s="6">
        <v>2126.25</v>
      </c>
      <c r="L328" s="6">
        <v>9626.25</v>
      </c>
      <c r="M328" s="6">
        <v>9626.25</v>
      </c>
    </row>
    <row r="329" spans="1:13" ht="27">
      <c r="A329" s="4" t="s">
        <v>873</v>
      </c>
      <c r="B329" s="5" t="s">
        <v>874</v>
      </c>
      <c r="C329" s="4" t="s">
        <v>875</v>
      </c>
      <c r="D329" s="5" t="s">
        <v>27</v>
      </c>
      <c r="E329" s="5" t="s">
        <v>35</v>
      </c>
      <c r="F329" s="6">
        <v>1</v>
      </c>
      <c r="G329" s="6">
        <v>0</v>
      </c>
      <c r="H329" s="6">
        <v>95000</v>
      </c>
      <c r="I329" s="6">
        <v>0</v>
      </c>
      <c r="J329" s="6">
        <v>0</v>
      </c>
      <c r="K329" s="6">
        <v>17432.5</v>
      </c>
      <c r="L329" s="6">
        <v>112432.5</v>
      </c>
      <c r="M329" s="6">
        <v>112432.5</v>
      </c>
    </row>
    <row r="330" spans="1:13" ht="15" customHeight="1">
      <c r="A330" s="2" t="s">
        <v>876</v>
      </c>
      <c r="B330" s="302" t="s">
        <v>877</v>
      </c>
      <c r="C330" s="303"/>
      <c r="D330" s="303"/>
      <c r="E330" s="303"/>
      <c r="F330" s="303"/>
      <c r="G330" s="303"/>
      <c r="H330" s="303"/>
      <c r="I330" s="303"/>
      <c r="J330" s="303"/>
      <c r="K330" s="303"/>
      <c r="L330" s="303"/>
      <c r="M330" s="3">
        <v>2677.69</v>
      </c>
    </row>
    <row r="331" spans="1:13" ht="18">
      <c r="A331" s="4" t="s">
        <v>878</v>
      </c>
      <c r="B331" s="5" t="s">
        <v>879</v>
      </c>
      <c r="C331" s="4" t="s">
        <v>880</v>
      </c>
      <c r="D331" s="5" t="s">
        <v>14</v>
      </c>
      <c r="E331" s="5" t="s">
        <v>28</v>
      </c>
      <c r="F331" s="6">
        <v>155.31</v>
      </c>
      <c r="G331" s="6">
        <v>0.23</v>
      </c>
      <c r="H331" s="6">
        <v>0</v>
      </c>
      <c r="I331" s="6">
        <v>0</v>
      </c>
      <c r="J331" s="6">
        <v>0.16</v>
      </c>
      <c r="K331" s="6">
        <v>0.11</v>
      </c>
      <c r="L331" s="6">
        <v>0.5</v>
      </c>
      <c r="M331" s="6">
        <v>77.650000000000006</v>
      </c>
    </row>
    <row r="332" spans="1:13" ht="18">
      <c r="A332" s="4" t="s">
        <v>881</v>
      </c>
      <c r="B332" s="5" t="s">
        <v>882</v>
      </c>
      <c r="C332" s="4" t="s">
        <v>883</v>
      </c>
      <c r="D332" s="5" t="s">
        <v>14</v>
      </c>
      <c r="E332" s="5" t="s">
        <v>28</v>
      </c>
      <c r="F332" s="6">
        <v>155.31</v>
      </c>
      <c r="G332" s="6">
        <v>0.9</v>
      </c>
      <c r="H332" s="6">
        <v>0</v>
      </c>
      <c r="I332" s="6">
        <v>0</v>
      </c>
      <c r="J332" s="6">
        <v>0.61</v>
      </c>
      <c r="K332" s="6">
        <v>0.42</v>
      </c>
      <c r="L332" s="6">
        <v>1.93</v>
      </c>
      <c r="M332" s="6">
        <v>299.74</v>
      </c>
    </row>
    <row r="333" spans="1:13" ht="18">
      <c r="A333" s="4" t="s">
        <v>884</v>
      </c>
      <c r="B333" s="5" t="s">
        <v>885</v>
      </c>
      <c r="C333" s="4" t="s">
        <v>886</v>
      </c>
      <c r="D333" s="5" t="s">
        <v>14</v>
      </c>
      <c r="E333" s="5" t="s">
        <v>28</v>
      </c>
      <c r="F333" s="6">
        <v>312.79000000000002</v>
      </c>
      <c r="G333" s="6">
        <v>0.37</v>
      </c>
      <c r="H333" s="6">
        <v>0</v>
      </c>
      <c r="I333" s="6">
        <v>0</v>
      </c>
      <c r="J333" s="6">
        <v>0.25</v>
      </c>
      <c r="K333" s="6">
        <v>0.17</v>
      </c>
      <c r="L333" s="6">
        <v>0.79</v>
      </c>
      <c r="M333" s="6">
        <v>247.1</v>
      </c>
    </row>
    <row r="334" spans="1:13">
      <c r="A334" s="4" t="s">
        <v>887</v>
      </c>
      <c r="B334" s="5" t="s">
        <v>888</v>
      </c>
      <c r="C334" s="4" t="s">
        <v>889</v>
      </c>
      <c r="D334" s="5" t="s">
        <v>14</v>
      </c>
      <c r="E334" s="5" t="s">
        <v>28</v>
      </c>
      <c r="F334" s="6">
        <v>347.32</v>
      </c>
      <c r="G334" s="6">
        <v>0.83</v>
      </c>
      <c r="H334" s="6">
        <v>0</v>
      </c>
      <c r="I334" s="6">
        <v>0</v>
      </c>
      <c r="J334" s="6">
        <v>0.57999999999999996</v>
      </c>
      <c r="K334" s="6">
        <v>0.39</v>
      </c>
      <c r="L334" s="6">
        <v>1.8</v>
      </c>
      <c r="M334" s="6">
        <v>625.16999999999996</v>
      </c>
    </row>
    <row r="335" spans="1:13">
      <c r="A335" s="4" t="s">
        <v>890</v>
      </c>
      <c r="B335" s="5" t="s">
        <v>891</v>
      </c>
      <c r="C335" s="4" t="s">
        <v>892</v>
      </c>
      <c r="D335" s="5" t="s">
        <v>14</v>
      </c>
      <c r="E335" s="5" t="s">
        <v>28</v>
      </c>
      <c r="F335" s="6">
        <v>156.91999999999999</v>
      </c>
      <c r="G335" s="6">
        <v>0.68</v>
      </c>
      <c r="H335" s="6">
        <v>0</v>
      </c>
      <c r="I335" s="6">
        <v>0</v>
      </c>
      <c r="J335" s="6">
        <v>0.44</v>
      </c>
      <c r="K335" s="6">
        <v>0.31</v>
      </c>
      <c r="L335" s="6">
        <v>1.43</v>
      </c>
      <c r="M335" s="6">
        <v>224.39</v>
      </c>
    </row>
    <row r="336" spans="1:13">
      <c r="A336" s="304" t="s">
        <v>893</v>
      </c>
      <c r="B336" s="306" t="s">
        <v>894</v>
      </c>
      <c r="C336" s="4" t="s">
        <v>895</v>
      </c>
      <c r="D336" s="306" t="s">
        <v>14</v>
      </c>
      <c r="E336" s="306" t="s">
        <v>896</v>
      </c>
      <c r="F336" s="300">
        <v>4</v>
      </c>
      <c r="G336" s="300">
        <v>140.77000000000001</v>
      </c>
      <c r="H336" s="300">
        <v>0</v>
      </c>
      <c r="I336" s="300">
        <v>0</v>
      </c>
      <c r="J336" s="300">
        <v>93.68</v>
      </c>
      <c r="K336" s="300">
        <v>66.459999999999994</v>
      </c>
      <c r="L336" s="300">
        <v>300.91000000000003</v>
      </c>
      <c r="M336" s="300">
        <v>1203.6400000000001</v>
      </c>
    </row>
    <row r="337" spans="1:13" ht="0.95" customHeight="1">
      <c r="A337" s="305"/>
      <c r="B337" s="307"/>
      <c r="C337" s="1"/>
      <c r="D337" s="307"/>
      <c r="E337" s="307"/>
      <c r="F337" s="301"/>
      <c r="G337" s="301"/>
      <c r="H337" s="301"/>
      <c r="I337" s="301"/>
      <c r="J337" s="301"/>
      <c r="K337" s="301"/>
      <c r="L337" s="301"/>
      <c r="M337" s="301"/>
    </row>
    <row r="338" spans="1:13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296" t="s">
        <v>897</v>
      </c>
      <c r="L338" s="297"/>
      <c r="M338" s="10">
        <v>533226.54</v>
      </c>
    </row>
    <row r="339" spans="1:13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296" t="s">
        <v>898</v>
      </c>
      <c r="L339" s="297"/>
      <c r="M339" s="10">
        <v>69016.78</v>
      </c>
    </row>
    <row r="340" spans="1:13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296" t="s">
        <v>899</v>
      </c>
      <c r="L340" s="297"/>
      <c r="M340" s="10">
        <v>602243.31999999995</v>
      </c>
    </row>
    <row r="341" spans="1:13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296" t="s">
        <v>900</v>
      </c>
      <c r="L341" s="297"/>
      <c r="M341" s="10">
        <v>143725.63</v>
      </c>
    </row>
    <row r="342" spans="1:13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296" t="s">
        <v>901</v>
      </c>
      <c r="L342" s="297"/>
      <c r="M342" s="10">
        <v>17432.5</v>
      </c>
    </row>
    <row r="343" spans="1:13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296" t="s">
        <v>902</v>
      </c>
      <c r="L343" s="297"/>
      <c r="M343" s="10">
        <v>161158.13</v>
      </c>
    </row>
    <row r="344" spans="1:13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296" t="s">
        <v>903</v>
      </c>
      <c r="L344" s="297"/>
      <c r="M344" s="10">
        <v>602243.31999999995</v>
      </c>
    </row>
    <row r="345" spans="1:13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296" t="s">
        <v>904</v>
      </c>
      <c r="L345" s="297"/>
      <c r="M345" s="10">
        <v>763401.45</v>
      </c>
    </row>
    <row r="346" spans="1:13" ht="171.95" customHeight="1">
      <c r="A346" s="298" t="s">
        <v>905</v>
      </c>
      <c r="B346" s="299"/>
      <c r="C346" s="299"/>
      <c r="D346" s="299"/>
      <c r="E346" s="299"/>
      <c r="F346" s="299"/>
      <c r="G346" s="299"/>
      <c r="H346" s="299"/>
      <c r="I346" s="299"/>
      <c r="J346" s="299"/>
      <c r="K346" s="299"/>
      <c r="L346" s="299"/>
      <c r="M346" s="299"/>
    </row>
  </sheetData>
  <mergeCells count="220">
    <mergeCell ref="A1:M1"/>
    <mergeCell ref="A2:A3"/>
    <mergeCell ref="B2:B3"/>
    <mergeCell ref="C2:C3"/>
    <mergeCell ref="D2:D3"/>
    <mergeCell ref="E2:E3"/>
    <mergeCell ref="F2:F3"/>
    <mergeCell ref="G2:K2"/>
    <mergeCell ref="L2:L3"/>
    <mergeCell ref="M2:M3"/>
    <mergeCell ref="M11:M12"/>
    <mergeCell ref="B13:L13"/>
    <mergeCell ref="B19:L19"/>
    <mergeCell ref="B30:L30"/>
    <mergeCell ref="B36:L36"/>
    <mergeCell ref="B4:L4"/>
    <mergeCell ref="B8:L8"/>
    <mergeCell ref="A11:A12"/>
    <mergeCell ref="B11:B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B75:L75"/>
    <mergeCell ref="B78:L78"/>
    <mergeCell ref="B81:L81"/>
    <mergeCell ref="B86:L86"/>
    <mergeCell ref="B92:L92"/>
    <mergeCell ref="B46:L46"/>
    <mergeCell ref="B57:L57"/>
    <mergeCell ref="B60:L60"/>
    <mergeCell ref="B62:L62"/>
    <mergeCell ref="B74:L74"/>
    <mergeCell ref="B93:L93"/>
    <mergeCell ref="A103:A104"/>
    <mergeCell ref="B103:B104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M103:M104"/>
    <mergeCell ref="A105:A106"/>
    <mergeCell ref="B105:B106"/>
    <mergeCell ref="D105:D106"/>
    <mergeCell ref="E105:E106"/>
    <mergeCell ref="F105:F106"/>
    <mergeCell ref="G105:G106"/>
    <mergeCell ref="H105:H106"/>
    <mergeCell ref="I105:I106"/>
    <mergeCell ref="J105:J106"/>
    <mergeCell ref="K105:K106"/>
    <mergeCell ref="L105:L106"/>
    <mergeCell ref="M105:M106"/>
    <mergeCell ref="B117:L117"/>
    <mergeCell ref="B137:L137"/>
    <mergeCell ref="B143:L143"/>
    <mergeCell ref="A144:A145"/>
    <mergeCell ref="B144:B145"/>
    <mergeCell ref="D144:D145"/>
    <mergeCell ref="E144:E145"/>
    <mergeCell ref="F144:F145"/>
    <mergeCell ref="G144:G145"/>
    <mergeCell ref="H144:H145"/>
    <mergeCell ref="I144:I145"/>
    <mergeCell ref="J144:J145"/>
    <mergeCell ref="K144:K145"/>
    <mergeCell ref="L144:L145"/>
    <mergeCell ref="D150:D151"/>
    <mergeCell ref="E150:E151"/>
    <mergeCell ref="F150:F151"/>
    <mergeCell ref="M144:M145"/>
    <mergeCell ref="A146:A147"/>
    <mergeCell ref="B146:B147"/>
    <mergeCell ref="D146:D147"/>
    <mergeCell ref="E146:E147"/>
    <mergeCell ref="F146:F147"/>
    <mergeCell ref="G146:G147"/>
    <mergeCell ref="H146:H147"/>
    <mergeCell ref="I146:I147"/>
    <mergeCell ref="J146:J147"/>
    <mergeCell ref="K146:K147"/>
    <mergeCell ref="L146:L147"/>
    <mergeCell ref="M146:M147"/>
    <mergeCell ref="E186:E187"/>
    <mergeCell ref="F186:F187"/>
    <mergeCell ref="L150:L151"/>
    <mergeCell ref="M150:M151"/>
    <mergeCell ref="B153:L153"/>
    <mergeCell ref="A154:A155"/>
    <mergeCell ref="B154:B155"/>
    <mergeCell ref="D154:D155"/>
    <mergeCell ref="E154:E155"/>
    <mergeCell ref="F154:F155"/>
    <mergeCell ref="G154:G155"/>
    <mergeCell ref="H154:H155"/>
    <mergeCell ref="I154:I155"/>
    <mergeCell ref="J154:J155"/>
    <mergeCell ref="K154:K155"/>
    <mergeCell ref="L154:L155"/>
    <mergeCell ref="M154:M155"/>
    <mergeCell ref="G150:G151"/>
    <mergeCell ref="H150:H151"/>
    <mergeCell ref="I150:I151"/>
    <mergeCell ref="J150:J151"/>
    <mergeCell ref="K150:K151"/>
    <mergeCell ref="A150:A151"/>
    <mergeCell ref="B150:B151"/>
    <mergeCell ref="L186:L187"/>
    <mergeCell ref="M186:M187"/>
    <mergeCell ref="B189:L189"/>
    <mergeCell ref="B190:L190"/>
    <mergeCell ref="A207:A208"/>
    <mergeCell ref="B207:B208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G186:G187"/>
    <mergeCell ref="H186:H187"/>
    <mergeCell ref="I186:I187"/>
    <mergeCell ref="J186:J187"/>
    <mergeCell ref="K186:K187"/>
    <mergeCell ref="A186:A187"/>
    <mergeCell ref="B186:B187"/>
    <mergeCell ref="D186:D187"/>
    <mergeCell ref="B209:L209"/>
    <mergeCell ref="A217:A218"/>
    <mergeCell ref="B217:B218"/>
    <mergeCell ref="D217:D218"/>
    <mergeCell ref="E217:E218"/>
    <mergeCell ref="F217:F218"/>
    <mergeCell ref="G217:G218"/>
    <mergeCell ref="H217:H218"/>
    <mergeCell ref="I217:I218"/>
    <mergeCell ref="J217:J218"/>
    <mergeCell ref="K217:K218"/>
    <mergeCell ref="L217:L218"/>
    <mergeCell ref="M217:M218"/>
    <mergeCell ref="A220:A221"/>
    <mergeCell ref="B220:B221"/>
    <mergeCell ref="D220:D221"/>
    <mergeCell ref="E220:E221"/>
    <mergeCell ref="F220:F221"/>
    <mergeCell ref="G220:G221"/>
    <mergeCell ref="H220:H221"/>
    <mergeCell ref="I220:I221"/>
    <mergeCell ref="J220:J221"/>
    <mergeCell ref="K220:K221"/>
    <mergeCell ref="L220:L221"/>
    <mergeCell ref="M220:M221"/>
    <mergeCell ref="M269:M270"/>
    <mergeCell ref="B277:L277"/>
    <mergeCell ref="B278:L278"/>
    <mergeCell ref="B282:L282"/>
    <mergeCell ref="B283:L283"/>
    <mergeCell ref="B226:L226"/>
    <mergeCell ref="B234:L234"/>
    <mergeCell ref="A269:A270"/>
    <mergeCell ref="B269:B270"/>
    <mergeCell ref="D269:D270"/>
    <mergeCell ref="E269:E270"/>
    <mergeCell ref="F269:F270"/>
    <mergeCell ref="G269:G270"/>
    <mergeCell ref="H269:H270"/>
    <mergeCell ref="I269:I270"/>
    <mergeCell ref="J269:J270"/>
    <mergeCell ref="K269:K270"/>
    <mergeCell ref="L269:L270"/>
    <mergeCell ref="B303:L303"/>
    <mergeCell ref="A317:A318"/>
    <mergeCell ref="B317:B318"/>
    <mergeCell ref="D317:D318"/>
    <mergeCell ref="E317:E318"/>
    <mergeCell ref="F317:F318"/>
    <mergeCell ref="G317:G318"/>
    <mergeCell ref="H317:H318"/>
    <mergeCell ref="I317:I318"/>
    <mergeCell ref="J317:J318"/>
    <mergeCell ref="K317:K318"/>
    <mergeCell ref="L317:L318"/>
    <mergeCell ref="M317:M318"/>
    <mergeCell ref="B325:L325"/>
    <mergeCell ref="B330:L330"/>
    <mergeCell ref="A336:A337"/>
    <mergeCell ref="B336:B337"/>
    <mergeCell ref="D336:D337"/>
    <mergeCell ref="E336:E337"/>
    <mergeCell ref="F336:F337"/>
    <mergeCell ref="G336:G337"/>
    <mergeCell ref="H336:H337"/>
    <mergeCell ref="I336:I337"/>
    <mergeCell ref="J336:J337"/>
    <mergeCell ref="K336:K337"/>
    <mergeCell ref="L336:L337"/>
    <mergeCell ref="M336:M337"/>
    <mergeCell ref="K343:L343"/>
    <mergeCell ref="K344:L344"/>
    <mergeCell ref="K345:L345"/>
    <mergeCell ref="A346:M346"/>
    <mergeCell ref="K338:L338"/>
    <mergeCell ref="K339:L339"/>
    <mergeCell ref="K340:L340"/>
    <mergeCell ref="K341:L341"/>
    <mergeCell ref="K342:L342"/>
  </mergeCells>
  <pageMargins left="0.27777777777777779" right="0.27777777777777779" top="0.27777777777777779" bottom="0.27777777777777779" header="0" footer="0"/>
  <pageSetup scale="8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E45"/>
  <sheetViews>
    <sheetView workbookViewId="0">
      <selection sqref="A1:E3"/>
    </sheetView>
  </sheetViews>
  <sheetFormatPr defaultRowHeight="15"/>
  <cols>
    <col min="1" max="1" width="9.28515625" customWidth="1"/>
    <col min="2" max="2" width="62.42578125" customWidth="1"/>
    <col min="3" max="3" width="22.85546875" customWidth="1"/>
    <col min="4" max="4" width="12.42578125" customWidth="1"/>
    <col min="5" max="5" width="8.28515625" customWidth="1"/>
  </cols>
  <sheetData>
    <row r="1" spans="1:5" ht="44.1" customHeight="1">
      <c r="A1" s="308"/>
      <c r="B1" s="308"/>
      <c r="C1" s="308"/>
      <c r="D1" s="308"/>
      <c r="E1" s="308"/>
    </row>
    <row r="2" spans="1:5" ht="21.95" customHeight="1">
      <c r="A2" s="308"/>
      <c r="B2" s="308"/>
      <c r="C2" s="308"/>
      <c r="D2" s="308"/>
      <c r="E2" s="308"/>
    </row>
    <row r="3" spans="1:5" ht="2.1" customHeight="1">
      <c r="A3" s="308"/>
      <c r="B3" s="308"/>
      <c r="C3" s="308"/>
      <c r="D3" s="308"/>
      <c r="E3" s="308"/>
    </row>
    <row r="4" spans="1:5" ht="20.100000000000001" customHeight="1">
      <c r="A4" s="11" t="s">
        <v>9</v>
      </c>
      <c r="B4" s="315" t="s">
        <v>10</v>
      </c>
      <c r="C4" s="316"/>
      <c r="D4" s="12">
        <v>106784.48</v>
      </c>
      <c r="E4" s="12">
        <v>13.987984958634806</v>
      </c>
    </row>
    <row r="5" spans="1:5" ht="20.100000000000001" customHeight="1">
      <c r="A5" s="11" t="s">
        <v>22</v>
      </c>
      <c r="B5" s="315" t="s">
        <v>23</v>
      </c>
      <c r="C5" s="316"/>
      <c r="D5" s="12">
        <v>28761.87</v>
      </c>
      <c r="E5" s="12">
        <v>3.7675943633588855</v>
      </c>
    </row>
    <row r="6" spans="1:5" ht="20.100000000000001" customHeight="1">
      <c r="A6" s="11" t="s">
        <v>36</v>
      </c>
      <c r="B6" s="315" t="s">
        <v>37</v>
      </c>
      <c r="C6" s="316"/>
      <c r="D6" s="12">
        <v>1136.27</v>
      </c>
      <c r="E6" s="12">
        <v>0.14884304974794063</v>
      </c>
    </row>
    <row r="7" spans="1:5" ht="20.100000000000001" customHeight="1">
      <c r="A7" s="11" t="s">
        <v>55</v>
      </c>
      <c r="B7" s="315" t="s">
        <v>56</v>
      </c>
      <c r="C7" s="316"/>
      <c r="D7" s="12">
        <v>46846.31</v>
      </c>
      <c r="E7" s="12">
        <v>6.1365235814000618</v>
      </c>
    </row>
    <row r="8" spans="1:5" ht="20.100000000000001" customHeight="1">
      <c r="A8" s="11" t="s">
        <v>88</v>
      </c>
      <c r="B8" s="315" t="s">
        <v>89</v>
      </c>
      <c r="C8" s="316"/>
      <c r="D8" s="12">
        <v>55701.79</v>
      </c>
      <c r="E8" s="12">
        <v>7.2965266178103283</v>
      </c>
    </row>
    <row r="9" spans="1:5" ht="20.100000000000001" customHeight="1">
      <c r="A9" s="11" t="s">
        <v>106</v>
      </c>
      <c r="B9" s="315" t="s">
        <v>107</v>
      </c>
      <c r="C9" s="316"/>
      <c r="D9" s="12">
        <v>44431.89</v>
      </c>
      <c r="E9" s="12">
        <v>5.8202522408098654</v>
      </c>
    </row>
    <row r="10" spans="1:5" ht="20.100000000000001" customHeight="1">
      <c r="A10" s="11" t="s">
        <v>135</v>
      </c>
      <c r="B10" s="315" t="s">
        <v>136</v>
      </c>
      <c r="C10" s="316"/>
      <c r="D10" s="12">
        <v>32383.119999999999</v>
      </c>
      <c r="E10" s="12">
        <v>4.2419515970267021</v>
      </c>
    </row>
    <row r="11" spans="1:5" ht="20.100000000000001" customHeight="1">
      <c r="A11" s="11" t="s">
        <v>167</v>
      </c>
      <c r="B11" s="315" t="s">
        <v>168</v>
      </c>
      <c r="C11" s="316"/>
      <c r="D11" s="12">
        <v>15113.97</v>
      </c>
      <c r="E11" s="12">
        <v>1.9798193990855009</v>
      </c>
    </row>
    <row r="12" spans="1:5" ht="20.100000000000001" customHeight="1">
      <c r="A12" s="11" t="s">
        <v>175</v>
      </c>
      <c r="B12" s="315" t="s">
        <v>176</v>
      </c>
      <c r="C12" s="316"/>
      <c r="D12" s="12">
        <v>148.34</v>
      </c>
      <c r="E12" s="12">
        <v>1.9431453791448786E-2</v>
      </c>
    </row>
    <row r="13" spans="1:5" ht="20.100000000000001" customHeight="1">
      <c r="A13" s="11" t="s">
        <v>180</v>
      </c>
      <c r="B13" s="315" t="s">
        <v>181</v>
      </c>
      <c r="C13" s="316"/>
      <c r="D13" s="12">
        <v>59231.44</v>
      </c>
      <c r="E13" s="12">
        <v>7.7588849222122915</v>
      </c>
    </row>
    <row r="14" spans="1:5" ht="20.100000000000001" customHeight="1">
      <c r="A14" s="11" t="s">
        <v>215</v>
      </c>
      <c r="B14" s="315" t="s">
        <v>216</v>
      </c>
      <c r="C14" s="316"/>
      <c r="D14" s="12">
        <v>28061.19</v>
      </c>
      <c r="E14" s="12">
        <v>3.675810414035761</v>
      </c>
    </row>
    <row r="15" spans="1:5" ht="20.100000000000001" customHeight="1">
      <c r="A15" s="13" t="s">
        <v>919</v>
      </c>
      <c r="B15" s="313" t="s">
        <v>920</v>
      </c>
      <c r="C15" s="314"/>
      <c r="D15" s="14">
        <v>17954.77</v>
      </c>
      <c r="E15" s="14">
        <v>2.3519433975400492</v>
      </c>
    </row>
    <row r="16" spans="1:5" ht="20.100000000000001" customHeight="1">
      <c r="A16" s="13" t="s">
        <v>921</v>
      </c>
      <c r="B16" s="313" t="s">
        <v>922</v>
      </c>
      <c r="C16" s="314"/>
      <c r="D16" s="14">
        <v>2224.48</v>
      </c>
      <c r="E16" s="14">
        <v>0.29139059141163542</v>
      </c>
    </row>
    <row r="17" spans="1:5" ht="20.100000000000001" customHeight="1">
      <c r="A17" s="13" t="s">
        <v>923</v>
      </c>
      <c r="B17" s="313" t="s">
        <v>924</v>
      </c>
      <c r="C17" s="314"/>
      <c r="D17" s="14">
        <v>7881.94</v>
      </c>
      <c r="E17" s="14">
        <v>1.0324764250840761</v>
      </c>
    </row>
    <row r="18" spans="1:5" ht="20.100000000000001" customHeight="1">
      <c r="A18" s="11" t="s">
        <v>248</v>
      </c>
      <c r="B18" s="315" t="s">
        <v>249</v>
      </c>
      <c r="C18" s="316"/>
      <c r="D18" s="12">
        <v>33342.839999999997</v>
      </c>
      <c r="E18" s="12">
        <v>4.3676678895488079</v>
      </c>
    </row>
    <row r="19" spans="1:5" ht="20.100000000000001" customHeight="1">
      <c r="A19" s="11" t="s">
        <v>265</v>
      </c>
      <c r="B19" s="315" t="s">
        <v>266</v>
      </c>
      <c r="C19" s="316"/>
      <c r="D19" s="12">
        <v>94186.92</v>
      </c>
      <c r="E19" s="12">
        <v>12.337796843325357</v>
      </c>
    </row>
    <row r="20" spans="1:5" ht="20.100000000000001" customHeight="1">
      <c r="A20" s="13" t="s">
        <v>925</v>
      </c>
      <c r="B20" s="313" t="s">
        <v>926</v>
      </c>
      <c r="C20" s="314"/>
      <c r="D20" s="14">
        <v>7858.55</v>
      </c>
      <c r="E20" s="14">
        <v>1.029412506355601</v>
      </c>
    </row>
    <row r="21" spans="1:5" ht="20.100000000000001" customHeight="1">
      <c r="A21" s="13" t="s">
        <v>927</v>
      </c>
      <c r="B21" s="313" t="s">
        <v>928</v>
      </c>
      <c r="C21" s="314"/>
      <c r="D21" s="14">
        <v>36031.449999999997</v>
      </c>
      <c r="E21" s="14">
        <v>4.7198561124032441</v>
      </c>
    </row>
    <row r="22" spans="1:5" ht="20.100000000000001" customHeight="1">
      <c r="A22" s="13" t="s">
        <v>929</v>
      </c>
      <c r="B22" s="313" t="s">
        <v>930</v>
      </c>
      <c r="C22" s="314"/>
      <c r="D22" s="14">
        <v>3773.22</v>
      </c>
      <c r="E22" s="14">
        <v>0.49426419087886198</v>
      </c>
    </row>
    <row r="23" spans="1:5" ht="20.100000000000001" customHeight="1">
      <c r="A23" s="13" t="s">
        <v>931</v>
      </c>
      <c r="B23" s="313" t="s">
        <v>932</v>
      </c>
      <c r="C23" s="314"/>
      <c r="D23" s="14">
        <v>5379.66</v>
      </c>
      <c r="E23" s="14">
        <v>0.70469606784215566</v>
      </c>
    </row>
    <row r="24" spans="1:5" ht="20.100000000000001" customHeight="1">
      <c r="A24" s="13" t="s">
        <v>933</v>
      </c>
      <c r="B24" s="313" t="s">
        <v>934</v>
      </c>
      <c r="C24" s="314"/>
      <c r="D24" s="14">
        <v>41144.04</v>
      </c>
      <c r="E24" s="14">
        <v>5.3895679658454938</v>
      </c>
    </row>
    <row r="25" spans="1:5" ht="20.100000000000001" customHeight="1">
      <c r="A25" s="11" t="s">
        <v>519</v>
      </c>
      <c r="B25" s="315" t="s">
        <v>520</v>
      </c>
      <c r="C25" s="316"/>
      <c r="D25" s="12">
        <v>71267.009999999995</v>
      </c>
      <c r="E25" s="12">
        <v>9.3354564626514662</v>
      </c>
    </row>
    <row r="26" spans="1:5" ht="20.100000000000001" customHeight="1">
      <c r="A26" s="13" t="s">
        <v>935</v>
      </c>
      <c r="B26" s="313" t="s">
        <v>936</v>
      </c>
      <c r="C26" s="314"/>
      <c r="D26" s="14">
        <v>35347.85</v>
      </c>
      <c r="E26" s="14">
        <v>4.6303095180130978</v>
      </c>
    </row>
    <row r="27" spans="1:5" ht="20.100000000000001" customHeight="1">
      <c r="A27" s="13" t="s">
        <v>937</v>
      </c>
      <c r="B27" s="313" t="s">
        <v>938</v>
      </c>
      <c r="C27" s="314"/>
      <c r="D27" s="14">
        <v>4180.7</v>
      </c>
      <c r="E27" s="14">
        <v>0.54764108713704962</v>
      </c>
    </row>
    <row r="28" spans="1:5" ht="20.100000000000001" customHeight="1">
      <c r="A28" s="13" t="s">
        <v>939</v>
      </c>
      <c r="B28" s="313" t="s">
        <v>940</v>
      </c>
      <c r="C28" s="314"/>
      <c r="D28" s="14">
        <v>1467.22</v>
      </c>
      <c r="E28" s="14">
        <v>0.19219507639132727</v>
      </c>
    </row>
    <row r="29" spans="1:5" ht="20.100000000000001" customHeight="1">
      <c r="A29" s="13" t="s">
        <v>941</v>
      </c>
      <c r="B29" s="313" t="s">
        <v>942</v>
      </c>
      <c r="C29" s="314"/>
      <c r="D29" s="14">
        <v>30271.24</v>
      </c>
      <c r="E29" s="14">
        <v>3.9653107811099915</v>
      </c>
    </row>
    <row r="30" spans="1:5" ht="20.100000000000001" customHeight="1">
      <c r="A30" s="11" t="s">
        <v>750</v>
      </c>
      <c r="B30" s="315" t="s">
        <v>751</v>
      </c>
      <c r="C30" s="316"/>
      <c r="D30" s="12">
        <v>902.73</v>
      </c>
      <c r="E30" s="12">
        <v>0.11825101982711718</v>
      </c>
    </row>
    <row r="31" spans="1:5" ht="20.100000000000001" customHeight="1">
      <c r="A31" s="13" t="s">
        <v>943</v>
      </c>
      <c r="B31" s="313" t="s">
        <v>944</v>
      </c>
      <c r="C31" s="314"/>
      <c r="D31" s="14">
        <v>902.73</v>
      </c>
      <c r="E31" s="14">
        <v>0.11825101982711718</v>
      </c>
    </row>
    <row r="32" spans="1:5" ht="20.100000000000001" customHeight="1">
      <c r="A32" s="11" t="s">
        <v>763</v>
      </c>
      <c r="B32" s="315" t="s">
        <v>764</v>
      </c>
      <c r="C32" s="316"/>
      <c r="D32" s="12">
        <v>18313.64</v>
      </c>
      <c r="E32" s="12">
        <v>2.3989527397413251</v>
      </c>
    </row>
    <row r="33" spans="1:5" ht="20.100000000000001" customHeight="1">
      <c r="A33" s="13" t="s">
        <v>945</v>
      </c>
      <c r="B33" s="313" t="s">
        <v>946</v>
      </c>
      <c r="C33" s="314"/>
      <c r="D33" s="14">
        <v>9082.2000000000007</v>
      </c>
      <c r="E33" s="14">
        <v>1.1897016962700295</v>
      </c>
    </row>
    <row r="34" spans="1:5" ht="20.100000000000001" customHeight="1">
      <c r="A34" s="13" t="s">
        <v>947</v>
      </c>
      <c r="B34" s="313" t="s">
        <v>948</v>
      </c>
      <c r="C34" s="314"/>
      <c r="D34" s="14">
        <v>9231.44</v>
      </c>
      <c r="E34" s="14">
        <v>1.2092510434712955</v>
      </c>
    </row>
    <row r="35" spans="1:5" ht="20.100000000000001" customHeight="1">
      <c r="A35" s="11" t="s">
        <v>862</v>
      </c>
      <c r="B35" s="315" t="s">
        <v>863</v>
      </c>
      <c r="C35" s="316"/>
      <c r="D35" s="12">
        <v>124109.95</v>
      </c>
      <c r="E35" s="12">
        <v>16.25749466417702</v>
      </c>
    </row>
    <row r="36" spans="1:5" ht="20.100000000000001" customHeight="1">
      <c r="A36" s="11" t="s">
        <v>876</v>
      </c>
      <c r="B36" s="315" t="s">
        <v>877</v>
      </c>
      <c r="C36" s="316"/>
      <c r="D36" s="12">
        <v>2677.69</v>
      </c>
      <c r="E36" s="12">
        <v>0.35075778281531955</v>
      </c>
    </row>
    <row r="37" spans="1:5" ht="15" customHeight="1">
      <c r="A37" s="1"/>
      <c r="B37" s="1"/>
      <c r="C37" s="7" t="s">
        <v>897</v>
      </c>
      <c r="D37" s="12">
        <v>533226.54</v>
      </c>
      <c r="E37" s="12">
        <v>99.999999999999986</v>
      </c>
    </row>
    <row r="38" spans="1:5" ht="15" customHeight="1">
      <c r="A38" s="1"/>
      <c r="B38" s="1"/>
      <c r="C38" s="7" t="s">
        <v>898</v>
      </c>
      <c r="D38" s="12">
        <v>69016.78</v>
      </c>
      <c r="E38" s="1"/>
    </row>
    <row r="39" spans="1:5" ht="15" customHeight="1">
      <c r="A39" s="1"/>
      <c r="B39" s="1"/>
      <c r="C39" s="7" t="s">
        <v>899</v>
      </c>
      <c r="D39" s="12">
        <v>602243.31999999995</v>
      </c>
      <c r="E39" s="1"/>
    </row>
    <row r="40" spans="1:5" ht="15" customHeight="1">
      <c r="A40" s="1"/>
      <c r="B40" s="1"/>
      <c r="C40" s="7" t="s">
        <v>900</v>
      </c>
      <c r="D40" s="12">
        <v>143725.63</v>
      </c>
      <c r="E40" s="1"/>
    </row>
    <row r="41" spans="1:5" ht="15" customHeight="1">
      <c r="A41" s="1"/>
      <c r="B41" s="1"/>
      <c r="C41" s="7" t="s">
        <v>901</v>
      </c>
      <c r="D41" s="12">
        <v>17432.5</v>
      </c>
      <c r="E41" s="1"/>
    </row>
    <row r="42" spans="1:5" ht="15" customHeight="1">
      <c r="A42" s="1"/>
      <c r="B42" s="1"/>
      <c r="C42" s="7" t="s">
        <v>902</v>
      </c>
      <c r="D42" s="12">
        <v>161158.13</v>
      </c>
      <c r="E42" s="1"/>
    </row>
    <row r="43" spans="1:5" ht="15" customHeight="1">
      <c r="A43" s="1"/>
      <c r="B43" s="1"/>
      <c r="C43" s="7" t="s">
        <v>903</v>
      </c>
      <c r="D43" s="12">
        <v>602243.31999999995</v>
      </c>
      <c r="E43" s="1"/>
    </row>
    <row r="44" spans="1:5" ht="15" customHeight="1">
      <c r="A44" s="1"/>
      <c r="B44" s="1"/>
      <c r="C44" s="7" t="s">
        <v>904</v>
      </c>
      <c r="D44" s="12">
        <v>763401.45</v>
      </c>
      <c r="E44" s="1"/>
    </row>
    <row r="45" spans="1:5" ht="171.95" customHeight="1">
      <c r="A45" s="298" t="s">
        <v>905</v>
      </c>
      <c r="B45" s="299"/>
      <c r="C45" s="299"/>
      <c r="D45" s="299"/>
      <c r="E45" s="299"/>
    </row>
  </sheetData>
  <mergeCells count="35">
    <mergeCell ref="A1:E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A45:E45"/>
  </mergeCells>
  <pageMargins left="0.27777777777777779" right="0.27777777777777779" top="0.27777777777777779" bottom="0.27777777777777779" header="0" footer="0"/>
  <pageSetup paperSize="9" scale="85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G8369"/>
  <sheetViews>
    <sheetView workbookViewId="0">
      <selection sqref="A1:G1"/>
    </sheetView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68.099999999999994" customHeight="1">
      <c r="A1" s="242"/>
      <c r="B1" s="242"/>
      <c r="C1" s="242"/>
      <c r="D1" s="242"/>
      <c r="E1" s="242"/>
      <c r="F1" s="242"/>
      <c r="G1" s="242"/>
    </row>
    <row r="2" spans="1:7" ht="9.9499999999999993" customHeight="1">
      <c r="A2" s="1"/>
      <c r="B2" s="1"/>
      <c r="C2" s="323" t="s">
        <v>949</v>
      </c>
      <c r="D2" s="324"/>
      <c r="E2" s="1"/>
      <c r="F2" s="1"/>
      <c r="G2" s="1"/>
    </row>
    <row r="3" spans="1:7" ht="20.100000000000001" customHeight="1">
      <c r="A3" s="325" t="s">
        <v>950</v>
      </c>
      <c r="B3" s="326"/>
      <c r="C3" s="326"/>
      <c r="D3" s="326"/>
      <c r="E3" s="326"/>
      <c r="F3" s="326"/>
      <c r="G3" s="326"/>
    </row>
    <row r="4" spans="1:7" ht="15" customHeight="1">
      <c r="A4" s="321" t="s">
        <v>951</v>
      </c>
      <c r="B4" s="322"/>
      <c r="C4" s="8" t="s">
        <v>952</v>
      </c>
      <c r="D4" s="8" t="s">
        <v>953</v>
      </c>
      <c r="E4" s="8" t="s">
        <v>954</v>
      </c>
      <c r="F4" s="8" t="s">
        <v>955</v>
      </c>
      <c r="G4" s="8" t="s">
        <v>956</v>
      </c>
    </row>
    <row r="5" spans="1:7" ht="20.100000000000001" customHeight="1">
      <c r="A5" s="15" t="s">
        <v>957</v>
      </c>
      <c r="B5" s="16" t="s">
        <v>958</v>
      </c>
      <c r="C5" s="15" t="s">
        <v>959</v>
      </c>
      <c r="D5" s="15" t="s">
        <v>960</v>
      </c>
      <c r="E5" s="17">
        <v>1</v>
      </c>
      <c r="F5" s="18">
        <v>0.04</v>
      </c>
      <c r="G5" s="18">
        <v>0.04</v>
      </c>
    </row>
    <row r="6" spans="1:7" ht="20.100000000000001" customHeight="1">
      <c r="A6" s="15" t="s">
        <v>961</v>
      </c>
      <c r="B6" s="16" t="s">
        <v>962</v>
      </c>
      <c r="C6" s="15" t="s">
        <v>959</v>
      </c>
      <c r="D6" s="15" t="s">
        <v>960</v>
      </c>
      <c r="E6" s="17">
        <v>1</v>
      </c>
      <c r="F6" s="18">
        <v>0.57999999999999996</v>
      </c>
      <c r="G6" s="18">
        <v>0.57999999999999996</v>
      </c>
    </row>
    <row r="7" spans="1:7" ht="15" customHeight="1">
      <c r="A7" s="15" t="s">
        <v>963</v>
      </c>
      <c r="B7" s="16" t="s">
        <v>964</v>
      </c>
      <c r="C7" s="15" t="s">
        <v>959</v>
      </c>
      <c r="D7" s="15" t="s">
        <v>960</v>
      </c>
      <c r="E7" s="17">
        <v>1</v>
      </c>
      <c r="F7" s="18">
        <v>0.55000000000000004</v>
      </c>
      <c r="G7" s="18">
        <v>0.55000000000000004</v>
      </c>
    </row>
    <row r="8" spans="1:7" ht="15" customHeight="1">
      <c r="A8" s="15" t="s">
        <v>965</v>
      </c>
      <c r="B8" s="16" t="s">
        <v>966</v>
      </c>
      <c r="C8" s="15" t="s">
        <v>959</v>
      </c>
      <c r="D8" s="15" t="s">
        <v>960</v>
      </c>
      <c r="E8" s="17">
        <v>1</v>
      </c>
      <c r="F8" s="18">
        <v>0.06</v>
      </c>
      <c r="G8" s="18">
        <v>0.06</v>
      </c>
    </row>
    <row r="9" spans="1:7" ht="17.100000000000001" customHeight="1">
      <c r="A9" s="1"/>
      <c r="B9" s="1"/>
      <c r="C9" s="1"/>
      <c r="D9" s="1"/>
      <c r="E9" s="319" t="s">
        <v>967</v>
      </c>
      <c r="F9" s="320"/>
      <c r="G9" s="19">
        <v>1.23</v>
      </c>
    </row>
    <row r="10" spans="1:7" ht="15" customHeight="1">
      <c r="A10" s="321" t="s">
        <v>968</v>
      </c>
      <c r="B10" s="322"/>
      <c r="C10" s="8" t="s">
        <v>952</v>
      </c>
      <c r="D10" s="8" t="s">
        <v>953</v>
      </c>
      <c r="E10" s="8" t="s">
        <v>954</v>
      </c>
      <c r="F10" s="8" t="s">
        <v>955</v>
      </c>
      <c r="G10" s="8" t="s">
        <v>956</v>
      </c>
    </row>
    <row r="11" spans="1:7" ht="15" customHeight="1">
      <c r="A11" s="15" t="s">
        <v>969</v>
      </c>
      <c r="B11" s="16" t="s">
        <v>970</v>
      </c>
      <c r="C11" s="15" t="s">
        <v>959</v>
      </c>
      <c r="D11" s="15" t="s">
        <v>960</v>
      </c>
      <c r="E11" s="17">
        <v>1.0036</v>
      </c>
      <c r="F11" s="18">
        <v>18.149999999999999</v>
      </c>
      <c r="G11" s="18">
        <v>18.215340000000001</v>
      </c>
    </row>
    <row r="12" spans="1:7" ht="15" customHeight="1">
      <c r="A12" s="1"/>
      <c r="B12" s="1"/>
      <c r="C12" s="1"/>
      <c r="D12" s="1"/>
      <c r="E12" s="319" t="s">
        <v>971</v>
      </c>
      <c r="F12" s="320"/>
      <c r="G12" s="19">
        <v>18.215340000000001</v>
      </c>
    </row>
    <row r="13" spans="1:7" ht="15" customHeight="1">
      <c r="A13" s="1"/>
      <c r="B13" s="1"/>
      <c r="C13" s="1"/>
      <c r="D13" s="1"/>
      <c r="E13" s="317" t="s">
        <v>972</v>
      </c>
      <c r="F13" s="318"/>
      <c r="G13" s="3">
        <v>11.17</v>
      </c>
    </row>
    <row r="14" spans="1:7" ht="15" customHeight="1">
      <c r="A14" s="1"/>
      <c r="B14" s="1"/>
      <c r="C14" s="1"/>
      <c r="D14" s="1"/>
      <c r="E14" s="317" t="s">
        <v>973</v>
      </c>
      <c r="F14" s="318"/>
      <c r="G14" s="3">
        <v>8.27</v>
      </c>
    </row>
    <row r="15" spans="1:7" ht="15" customHeight="1">
      <c r="A15" s="1"/>
      <c r="B15" s="1"/>
      <c r="C15" s="1"/>
      <c r="D15" s="1"/>
      <c r="E15" s="317" t="s">
        <v>974</v>
      </c>
      <c r="F15" s="318"/>
      <c r="G15" s="3">
        <v>19.440000000000001</v>
      </c>
    </row>
    <row r="16" spans="1:7" ht="15" customHeight="1">
      <c r="A16" s="1"/>
      <c r="B16" s="1"/>
      <c r="C16" s="1"/>
      <c r="D16" s="1"/>
      <c r="E16" s="317" t="s">
        <v>975</v>
      </c>
      <c r="F16" s="318"/>
      <c r="G16" s="3">
        <v>5.51</v>
      </c>
    </row>
    <row r="17" spans="1:7" ht="15" customHeight="1">
      <c r="A17" s="1"/>
      <c r="B17" s="1"/>
      <c r="C17" s="1"/>
      <c r="D17" s="1"/>
      <c r="E17" s="317" t="s">
        <v>976</v>
      </c>
      <c r="F17" s="318"/>
      <c r="G17" s="3">
        <v>24.95</v>
      </c>
    </row>
    <row r="18" spans="1:7" ht="15" customHeight="1">
      <c r="A18" s="1"/>
      <c r="B18" s="1"/>
      <c r="C18" s="1"/>
      <c r="D18" s="1"/>
      <c r="E18" s="317" t="s">
        <v>977</v>
      </c>
      <c r="F18" s="318"/>
      <c r="G18" s="3">
        <v>704</v>
      </c>
    </row>
    <row r="19" spans="1:7" ht="15" customHeight="1">
      <c r="A19" s="1"/>
      <c r="B19" s="1"/>
      <c r="C19" s="1"/>
      <c r="D19" s="1"/>
      <c r="E19" s="317" t="s">
        <v>978</v>
      </c>
      <c r="F19" s="318"/>
      <c r="G19" s="3">
        <v>17564.8</v>
      </c>
    </row>
    <row r="20" spans="1:7" ht="9.9499999999999993" customHeight="1">
      <c r="A20" s="1"/>
      <c r="B20" s="1"/>
      <c r="C20" s="323" t="s">
        <v>949</v>
      </c>
      <c r="D20" s="324"/>
      <c r="E20" s="1"/>
      <c r="F20" s="1"/>
      <c r="G20" s="1"/>
    </row>
    <row r="21" spans="1:7" ht="20.100000000000001" customHeight="1">
      <c r="A21" s="325" t="s">
        <v>979</v>
      </c>
      <c r="B21" s="326"/>
      <c r="C21" s="326"/>
      <c r="D21" s="326"/>
      <c r="E21" s="326"/>
      <c r="F21" s="326"/>
      <c r="G21" s="326"/>
    </row>
    <row r="22" spans="1:7" ht="15" customHeight="1">
      <c r="A22" s="321" t="s">
        <v>951</v>
      </c>
      <c r="B22" s="322"/>
      <c r="C22" s="8" t="s">
        <v>952</v>
      </c>
      <c r="D22" s="8" t="s">
        <v>953</v>
      </c>
      <c r="E22" s="8" t="s">
        <v>954</v>
      </c>
      <c r="F22" s="8" t="s">
        <v>955</v>
      </c>
      <c r="G22" s="8" t="s">
        <v>956</v>
      </c>
    </row>
    <row r="23" spans="1:7" ht="20.100000000000001" customHeight="1">
      <c r="A23" s="15" t="s">
        <v>980</v>
      </c>
      <c r="B23" s="16" t="s">
        <v>981</v>
      </c>
      <c r="C23" s="15" t="s">
        <v>959</v>
      </c>
      <c r="D23" s="15" t="s">
        <v>960</v>
      </c>
      <c r="E23" s="17">
        <v>1</v>
      </c>
      <c r="F23" s="18">
        <v>0.01</v>
      </c>
      <c r="G23" s="18">
        <v>0.01</v>
      </c>
    </row>
    <row r="24" spans="1:7" ht="20.100000000000001" customHeight="1">
      <c r="A24" s="15" t="s">
        <v>982</v>
      </c>
      <c r="B24" s="16" t="s">
        <v>983</v>
      </c>
      <c r="C24" s="15" t="s">
        <v>959</v>
      </c>
      <c r="D24" s="15" t="s">
        <v>960</v>
      </c>
      <c r="E24" s="17">
        <v>1</v>
      </c>
      <c r="F24" s="18">
        <v>0.55000000000000004</v>
      </c>
      <c r="G24" s="18">
        <v>0.55000000000000004</v>
      </c>
    </row>
    <row r="25" spans="1:7" ht="15" customHeight="1">
      <c r="A25" s="15" t="s">
        <v>963</v>
      </c>
      <c r="B25" s="16" t="s">
        <v>964</v>
      </c>
      <c r="C25" s="15" t="s">
        <v>959</v>
      </c>
      <c r="D25" s="15" t="s">
        <v>960</v>
      </c>
      <c r="E25" s="17">
        <v>1</v>
      </c>
      <c r="F25" s="18">
        <v>0.55000000000000004</v>
      </c>
      <c r="G25" s="18">
        <v>0.55000000000000004</v>
      </c>
    </row>
    <row r="26" spans="1:7" ht="15" customHeight="1">
      <c r="A26" s="15" t="s">
        <v>965</v>
      </c>
      <c r="B26" s="16" t="s">
        <v>966</v>
      </c>
      <c r="C26" s="15" t="s">
        <v>959</v>
      </c>
      <c r="D26" s="15" t="s">
        <v>960</v>
      </c>
      <c r="E26" s="17">
        <v>1</v>
      </c>
      <c r="F26" s="18">
        <v>0.06</v>
      </c>
      <c r="G26" s="18">
        <v>0.06</v>
      </c>
    </row>
    <row r="27" spans="1:7" ht="17.100000000000001" customHeight="1">
      <c r="A27" s="1"/>
      <c r="B27" s="1"/>
      <c r="C27" s="1"/>
      <c r="D27" s="1"/>
      <c r="E27" s="319" t="s">
        <v>967</v>
      </c>
      <c r="F27" s="320"/>
      <c r="G27" s="19">
        <v>1.17</v>
      </c>
    </row>
    <row r="28" spans="1:7" ht="15" customHeight="1">
      <c r="A28" s="321" t="s">
        <v>968</v>
      </c>
      <c r="B28" s="322"/>
      <c r="C28" s="8" t="s">
        <v>952</v>
      </c>
      <c r="D28" s="8" t="s">
        <v>953</v>
      </c>
      <c r="E28" s="8" t="s">
        <v>954</v>
      </c>
      <c r="F28" s="8" t="s">
        <v>955</v>
      </c>
      <c r="G28" s="8" t="s">
        <v>956</v>
      </c>
    </row>
    <row r="29" spans="1:7" ht="15" customHeight="1">
      <c r="A29" s="15" t="s">
        <v>984</v>
      </c>
      <c r="B29" s="16" t="s">
        <v>985</v>
      </c>
      <c r="C29" s="15" t="s">
        <v>959</v>
      </c>
      <c r="D29" s="15" t="s">
        <v>960</v>
      </c>
      <c r="E29" s="17">
        <v>1.0105</v>
      </c>
      <c r="F29" s="18">
        <v>77.86</v>
      </c>
      <c r="G29" s="18">
        <v>78.677530000000004</v>
      </c>
    </row>
    <row r="30" spans="1:7" ht="15" customHeight="1">
      <c r="A30" s="1"/>
      <c r="B30" s="1"/>
      <c r="C30" s="1"/>
      <c r="D30" s="1"/>
      <c r="E30" s="319" t="s">
        <v>971</v>
      </c>
      <c r="F30" s="320"/>
      <c r="G30" s="19">
        <v>78.677530000000004</v>
      </c>
    </row>
    <row r="31" spans="1:7" ht="15" customHeight="1">
      <c r="A31" s="1"/>
      <c r="B31" s="1"/>
      <c r="C31" s="1"/>
      <c r="D31" s="1"/>
      <c r="E31" s="317" t="s">
        <v>972</v>
      </c>
      <c r="F31" s="318"/>
      <c r="G31" s="3">
        <v>44.11</v>
      </c>
    </row>
    <row r="32" spans="1:7" ht="15" customHeight="1">
      <c r="A32" s="1"/>
      <c r="B32" s="1"/>
      <c r="C32" s="1"/>
      <c r="D32" s="1"/>
      <c r="E32" s="317" t="s">
        <v>973</v>
      </c>
      <c r="F32" s="318"/>
      <c r="G32" s="3">
        <v>35.729999999999997</v>
      </c>
    </row>
    <row r="33" spans="1:7" ht="15" customHeight="1">
      <c r="A33" s="1"/>
      <c r="B33" s="1"/>
      <c r="C33" s="1"/>
      <c r="D33" s="1"/>
      <c r="E33" s="317" t="s">
        <v>974</v>
      </c>
      <c r="F33" s="318"/>
      <c r="G33" s="3">
        <v>79.84</v>
      </c>
    </row>
    <row r="34" spans="1:7" ht="15" customHeight="1">
      <c r="A34" s="1"/>
      <c r="B34" s="1"/>
      <c r="C34" s="1"/>
      <c r="D34" s="1"/>
      <c r="E34" s="317" t="s">
        <v>975</v>
      </c>
      <c r="F34" s="318"/>
      <c r="G34" s="3">
        <v>22.63</v>
      </c>
    </row>
    <row r="35" spans="1:7" ht="15" customHeight="1">
      <c r="A35" s="1"/>
      <c r="B35" s="1"/>
      <c r="C35" s="1"/>
      <c r="D35" s="1"/>
      <c r="E35" s="317" t="s">
        <v>976</v>
      </c>
      <c r="F35" s="318"/>
      <c r="G35" s="3">
        <v>102.47</v>
      </c>
    </row>
    <row r="36" spans="1:7" ht="15" customHeight="1">
      <c r="A36" s="1"/>
      <c r="B36" s="1"/>
      <c r="C36" s="1"/>
      <c r="D36" s="1"/>
      <c r="E36" s="317" t="s">
        <v>977</v>
      </c>
      <c r="F36" s="318"/>
      <c r="G36" s="3">
        <v>528</v>
      </c>
    </row>
    <row r="37" spans="1:7" ht="15" customHeight="1">
      <c r="A37" s="1"/>
      <c r="B37" s="1"/>
      <c r="C37" s="1"/>
      <c r="D37" s="1"/>
      <c r="E37" s="317" t="s">
        <v>978</v>
      </c>
      <c r="F37" s="318"/>
      <c r="G37" s="3">
        <v>54104.160000000003</v>
      </c>
    </row>
    <row r="38" spans="1:7" ht="9.9499999999999993" customHeight="1">
      <c r="A38" s="1"/>
      <c r="B38" s="1"/>
      <c r="C38" s="323" t="s">
        <v>949</v>
      </c>
      <c r="D38" s="324"/>
      <c r="E38" s="1"/>
      <c r="F38" s="1"/>
      <c r="G38" s="1"/>
    </row>
    <row r="39" spans="1:7" ht="20.100000000000001" customHeight="1">
      <c r="A39" s="325" t="s">
        <v>986</v>
      </c>
      <c r="B39" s="326"/>
      <c r="C39" s="326"/>
      <c r="D39" s="326"/>
      <c r="E39" s="326"/>
      <c r="F39" s="326"/>
      <c r="G39" s="326"/>
    </row>
    <row r="40" spans="1:7" ht="15" customHeight="1">
      <c r="A40" s="321" t="s">
        <v>951</v>
      </c>
      <c r="B40" s="322"/>
      <c r="C40" s="8" t="s">
        <v>952</v>
      </c>
      <c r="D40" s="8" t="s">
        <v>953</v>
      </c>
      <c r="E40" s="8" t="s">
        <v>954</v>
      </c>
      <c r="F40" s="8" t="s">
        <v>955</v>
      </c>
      <c r="G40" s="8" t="s">
        <v>956</v>
      </c>
    </row>
    <row r="41" spans="1:7" ht="20.100000000000001" customHeight="1">
      <c r="A41" s="15" t="s">
        <v>987</v>
      </c>
      <c r="B41" s="16" t="s">
        <v>988</v>
      </c>
      <c r="C41" s="15" t="s">
        <v>959</v>
      </c>
      <c r="D41" s="15" t="s">
        <v>960</v>
      </c>
      <c r="E41" s="17">
        <v>1</v>
      </c>
      <c r="F41" s="18">
        <v>0.08</v>
      </c>
      <c r="G41" s="18">
        <v>0.08</v>
      </c>
    </row>
    <row r="42" spans="1:7" ht="20.100000000000001" customHeight="1">
      <c r="A42" s="15" t="s">
        <v>989</v>
      </c>
      <c r="B42" s="16" t="s">
        <v>990</v>
      </c>
      <c r="C42" s="15" t="s">
        <v>959</v>
      </c>
      <c r="D42" s="15" t="s">
        <v>960</v>
      </c>
      <c r="E42" s="17">
        <v>1</v>
      </c>
      <c r="F42" s="18">
        <v>0.94</v>
      </c>
      <c r="G42" s="18">
        <v>0.94</v>
      </c>
    </row>
    <row r="43" spans="1:7" ht="15" customHeight="1">
      <c r="A43" s="15" t="s">
        <v>963</v>
      </c>
      <c r="B43" s="16" t="s">
        <v>964</v>
      </c>
      <c r="C43" s="15" t="s">
        <v>959</v>
      </c>
      <c r="D43" s="15" t="s">
        <v>960</v>
      </c>
      <c r="E43" s="17">
        <v>1</v>
      </c>
      <c r="F43" s="18">
        <v>0.55000000000000004</v>
      </c>
      <c r="G43" s="18">
        <v>0.55000000000000004</v>
      </c>
    </row>
    <row r="44" spans="1:7" ht="15" customHeight="1">
      <c r="A44" s="15" t="s">
        <v>965</v>
      </c>
      <c r="B44" s="16" t="s">
        <v>966</v>
      </c>
      <c r="C44" s="15" t="s">
        <v>959</v>
      </c>
      <c r="D44" s="15" t="s">
        <v>960</v>
      </c>
      <c r="E44" s="17">
        <v>1</v>
      </c>
      <c r="F44" s="18">
        <v>0.06</v>
      </c>
      <c r="G44" s="18">
        <v>0.06</v>
      </c>
    </row>
    <row r="45" spans="1:7" ht="17.100000000000001" customHeight="1">
      <c r="A45" s="1"/>
      <c r="B45" s="1"/>
      <c r="C45" s="1"/>
      <c r="D45" s="1"/>
      <c r="E45" s="319" t="s">
        <v>967</v>
      </c>
      <c r="F45" s="320"/>
      <c r="G45" s="19">
        <v>1.63</v>
      </c>
    </row>
    <row r="46" spans="1:7" ht="15" customHeight="1">
      <c r="A46" s="321" t="s">
        <v>968</v>
      </c>
      <c r="B46" s="322"/>
      <c r="C46" s="8" t="s">
        <v>952</v>
      </c>
      <c r="D46" s="8" t="s">
        <v>953</v>
      </c>
      <c r="E46" s="8" t="s">
        <v>954</v>
      </c>
      <c r="F46" s="8" t="s">
        <v>955</v>
      </c>
      <c r="G46" s="8" t="s">
        <v>956</v>
      </c>
    </row>
    <row r="47" spans="1:7" ht="15" customHeight="1">
      <c r="A47" s="15" t="s">
        <v>991</v>
      </c>
      <c r="B47" s="16" t="s">
        <v>992</v>
      </c>
      <c r="C47" s="15" t="s">
        <v>959</v>
      </c>
      <c r="D47" s="15" t="s">
        <v>960</v>
      </c>
      <c r="E47" s="17">
        <v>1.0150999999999999</v>
      </c>
      <c r="F47" s="18">
        <v>36.69</v>
      </c>
      <c r="G47" s="18">
        <v>37.244019000000002</v>
      </c>
    </row>
    <row r="48" spans="1:7" ht="15" customHeight="1">
      <c r="A48" s="1"/>
      <c r="B48" s="1"/>
      <c r="C48" s="1"/>
      <c r="D48" s="1"/>
      <c r="E48" s="319" t="s">
        <v>971</v>
      </c>
      <c r="F48" s="320"/>
      <c r="G48" s="19">
        <v>37.244019000000002</v>
      </c>
    </row>
    <row r="49" spans="1:7" ht="15" customHeight="1">
      <c r="A49" s="1"/>
      <c r="B49" s="1"/>
      <c r="C49" s="1"/>
      <c r="D49" s="1"/>
      <c r="E49" s="317" t="s">
        <v>972</v>
      </c>
      <c r="F49" s="318"/>
      <c r="G49" s="3">
        <v>21.96</v>
      </c>
    </row>
    <row r="50" spans="1:7" ht="15" customHeight="1">
      <c r="A50" s="1"/>
      <c r="B50" s="1"/>
      <c r="C50" s="1"/>
      <c r="D50" s="1"/>
      <c r="E50" s="317" t="s">
        <v>973</v>
      </c>
      <c r="F50" s="318"/>
      <c r="G50" s="3">
        <v>16.91</v>
      </c>
    </row>
    <row r="51" spans="1:7" ht="15" customHeight="1">
      <c r="A51" s="1"/>
      <c r="B51" s="1"/>
      <c r="C51" s="1"/>
      <c r="D51" s="1"/>
      <c r="E51" s="317" t="s">
        <v>974</v>
      </c>
      <c r="F51" s="318"/>
      <c r="G51" s="3">
        <v>38.869999999999997</v>
      </c>
    </row>
    <row r="52" spans="1:7" ht="15" customHeight="1">
      <c r="A52" s="1"/>
      <c r="B52" s="1"/>
      <c r="C52" s="1"/>
      <c r="D52" s="1"/>
      <c r="E52" s="317" t="s">
        <v>975</v>
      </c>
      <c r="F52" s="318"/>
      <c r="G52" s="3">
        <v>11.01</v>
      </c>
    </row>
    <row r="53" spans="1:7" ht="15" customHeight="1">
      <c r="A53" s="1"/>
      <c r="B53" s="1"/>
      <c r="C53" s="1"/>
      <c r="D53" s="1"/>
      <c r="E53" s="317" t="s">
        <v>976</v>
      </c>
      <c r="F53" s="318"/>
      <c r="G53" s="3">
        <v>49.88</v>
      </c>
    </row>
    <row r="54" spans="1:7" ht="15" customHeight="1">
      <c r="A54" s="1"/>
      <c r="B54" s="1"/>
      <c r="C54" s="1"/>
      <c r="D54" s="1"/>
      <c r="E54" s="317" t="s">
        <v>977</v>
      </c>
      <c r="F54" s="318"/>
      <c r="G54" s="3">
        <v>704</v>
      </c>
    </row>
    <row r="55" spans="1:7" ht="15" customHeight="1">
      <c r="A55" s="1"/>
      <c r="B55" s="1"/>
      <c r="C55" s="1"/>
      <c r="D55" s="1"/>
      <c r="E55" s="317" t="s">
        <v>978</v>
      </c>
      <c r="F55" s="318"/>
      <c r="G55" s="3">
        <v>35115.519999999997</v>
      </c>
    </row>
    <row r="56" spans="1:7" ht="9.9499999999999993" customHeight="1">
      <c r="A56" s="1"/>
      <c r="B56" s="1"/>
      <c r="C56" s="323" t="s">
        <v>949</v>
      </c>
      <c r="D56" s="324"/>
      <c r="E56" s="1"/>
      <c r="F56" s="1"/>
      <c r="G56" s="1"/>
    </row>
    <row r="57" spans="1:7" ht="20.100000000000001" customHeight="1">
      <c r="A57" s="325" t="s">
        <v>993</v>
      </c>
      <c r="B57" s="326"/>
      <c r="C57" s="326"/>
      <c r="D57" s="326"/>
      <c r="E57" s="326"/>
      <c r="F57" s="326"/>
      <c r="G57" s="326"/>
    </row>
    <row r="58" spans="1:7" ht="15" customHeight="1">
      <c r="A58" s="321" t="s">
        <v>951</v>
      </c>
      <c r="B58" s="322"/>
      <c r="C58" s="8" t="s">
        <v>952</v>
      </c>
      <c r="D58" s="8" t="s">
        <v>953</v>
      </c>
      <c r="E58" s="8" t="s">
        <v>954</v>
      </c>
      <c r="F58" s="8" t="s">
        <v>955</v>
      </c>
      <c r="G58" s="8" t="s">
        <v>956</v>
      </c>
    </row>
    <row r="59" spans="1:7" ht="15" customHeight="1">
      <c r="A59" s="15" t="s">
        <v>994</v>
      </c>
      <c r="B59" s="16" t="s">
        <v>995</v>
      </c>
      <c r="C59" s="15" t="s">
        <v>959</v>
      </c>
      <c r="D59" s="15" t="s">
        <v>960</v>
      </c>
      <c r="E59" s="17">
        <v>1</v>
      </c>
      <c r="F59" s="18">
        <v>1.04</v>
      </c>
      <c r="G59" s="18">
        <v>1.04</v>
      </c>
    </row>
    <row r="60" spans="1:7" ht="15" customHeight="1">
      <c r="A60" s="15" t="s">
        <v>996</v>
      </c>
      <c r="B60" s="16" t="s">
        <v>997</v>
      </c>
      <c r="C60" s="15" t="s">
        <v>959</v>
      </c>
      <c r="D60" s="15" t="s">
        <v>960</v>
      </c>
      <c r="E60" s="17">
        <v>1</v>
      </c>
      <c r="F60" s="18">
        <v>3.18</v>
      </c>
      <c r="G60" s="18">
        <v>3.18</v>
      </c>
    </row>
    <row r="61" spans="1:7" ht="20.100000000000001" customHeight="1">
      <c r="A61" s="15" t="s">
        <v>998</v>
      </c>
      <c r="B61" s="16" t="s">
        <v>999</v>
      </c>
      <c r="C61" s="15" t="s">
        <v>959</v>
      </c>
      <c r="D61" s="15" t="s">
        <v>960</v>
      </c>
      <c r="E61" s="17">
        <v>0.5</v>
      </c>
      <c r="F61" s="18">
        <v>0.41</v>
      </c>
      <c r="G61" s="18">
        <v>0.20499999999999999</v>
      </c>
    </row>
    <row r="62" spans="1:7" ht="20.100000000000001" customHeight="1">
      <c r="A62" s="15" t="s">
        <v>1000</v>
      </c>
      <c r="B62" s="16" t="s">
        <v>1001</v>
      </c>
      <c r="C62" s="15" t="s">
        <v>959</v>
      </c>
      <c r="D62" s="15" t="s">
        <v>960</v>
      </c>
      <c r="E62" s="17">
        <v>0.5</v>
      </c>
      <c r="F62" s="18">
        <v>1.01</v>
      </c>
      <c r="G62" s="18">
        <v>0.505</v>
      </c>
    </row>
    <row r="63" spans="1:7" ht="20.100000000000001" customHeight="1">
      <c r="A63" s="15" t="s">
        <v>1002</v>
      </c>
      <c r="B63" s="16" t="s">
        <v>1003</v>
      </c>
      <c r="C63" s="15" t="s">
        <v>959</v>
      </c>
      <c r="D63" s="15" t="s">
        <v>960</v>
      </c>
      <c r="E63" s="17">
        <v>0.5</v>
      </c>
      <c r="F63" s="18">
        <v>1.05</v>
      </c>
      <c r="G63" s="18">
        <v>0.52500000000000002</v>
      </c>
    </row>
    <row r="64" spans="1:7" ht="15" customHeight="1">
      <c r="A64" s="15" t="s">
        <v>965</v>
      </c>
      <c r="B64" s="16" t="s">
        <v>966</v>
      </c>
      <c r="C64" s="15" t="s">
        <v>959</v>
      </c>
      <c r="D64" s="15" t="s">
        <v>960</v>
      </c>
      <c r="E64" s="17">
        <v>1</v>
      </c>
      <c r="F64" s="18">
        <v>0.06</v>
      </c>
      <c r="G64" s="18">
        <v>0.06</v>
      </c>
    </row>
    <row r="65" spans="1:7" ht="20.100000000000001" customHeight="1">
      <c r="A65" s="15" t="s">
        <v>1004</v>
      </c>
      <c r="B65" s="16" t="s">
        <v>1005</v>
      </c>
      <c r="C65" s="15" t="s">
        <v>959</v>
      </c>
      <c r="D65" s="15" t="s">
        <v>960</v>
      </c>
      <c r="E65" s="17">
        <v>0.5</v>
      </c>
      <c r="F65" s="18">
        <v>0.38</v>
      </c>
      <c r="G65" s="18">
        <v>0.19</v>
      </c>
    </row>
    <row r="66" spans="1:7" ht="15" customHeight="1">
      <c r="A66" s="15" t="s">
        <v>963</v>
      </c>
      <c r="B66" s="16" t="s">
        <v>964</v>
      </c>
      <c r="C66" s="15" t="s">
        <v>959</v>
      </c>
      <c r="D66" s="15" t="s">
        <v>960</v>
      </c>
      <c r="E66" s="17">
        <v>1</v>
      </c>
      <c r="F66" s="18">
        <v>0.55000000000000004</v>
      </c>
      <c r="G66" s="18">
        <v>0.55000000000000004</v>
      </c>
    </row>
    <row r="67" spans="1:7" ht="17.100000000000001" customHeight="1">
      <c r="A67" s="1"/>
      <c r="B67" s="1"/>
      <c r="C67" s="1"/>
      <c r="D67" s="1"/>
      <c r="E67" s="319" t="s">
        <v>967</v>
      </c>
      <c r="F67" s="320"/>
      <c r="G67" s="19">
        <v>6.2549999999999999</v>
      </c>
    </row>
    <row r="68" spans="1:7" ht="15" customHeight="1">
      <c r="A68" s="321" t="s">
        <v>968</v>
      </c>
      <c r="B68" s="322"/>
      <c r="C68" s="8" t="s">
        <v>952</v>
      </c>
      <c r="D68" s="8" t="s">
        <v>953</v>
      </c>
      <c r="E68" s="8" t="s">
        <v>954</v>
      </c>
      <c r="F68" s="8" t="s">
        <v>955</v>
      </c>
      <c r="G68" s="8" t="s">
        <v>956</v>
      </c>
    </row>
    <row r="69" spans="1:7" ht="15" customHeight="1">
      <c r="A69" s="15" t="s">
        <v>1006</v>
      </c>
      <c r="B69" s="16" t="s">
        <v>1007</v>
      </c>
      <c r="C69" s="15" t="s">
        <v>959</v>
      </c>
      <c r="D69" s="15" t="s">
        <v>960</v>
      </c>
      <c r="E69" s="17">
        <v>0.50754999999999995</v>
      </c>
      <c r="F69" s="18">
        <v>9.25</v>
      </c>
      <c r="G69" s="18">
        <v>4.6948375000000002</v>
      </c>
    </row>
    <row r="70" spans="1:7" ht="15" customHeight="1">
      <c r="A70" s="15" t="s">
        <v>1008</v>
      </c>
      <c r="B70" s="16" t="s">
        <v>1009</v>
      </c>
      <c r="C70" s="15" t="s">
        <v>959</v>
      </c>
      <c r="D70" s="15" t="s">
        <v>960</v>
      </c>
      <c r="E70" s="17">
        <v>0.50409999999999999</v>
      </c>
      <c r="F70" s="18">
        <v>12.49</v>
      </c>
      <c r="G70" s="18">
        <v>6.2962090000000002</v>
      </c>
    </row>
    <row r="71" spans="1:7" ht="15" customHeight="1">
      <c r="A71" s="1"/>
      <c r="B71" s="1"/>
      <c r="C71" s="1"/>
      <c r="D71" s="1"/>
      <c r="E71" s="319" t="s">
        <v>971</v>
      </c>
      <c r="F71" s="320"/>
      <c r="G71" s="19">
        <v>10.991046499999999</v>
      </c>
    </row>
    <row r="72" spans="1:7" ht="15" customHeight="1">
      <c r="A72" s="321" t="s">
        <v>1010</v>
      </c>
      <c r="B72" s="322"/>
      <c r="C72" s="8" t="s">
        <v>952</v>
      </c>
      <c r="D72" s="8" t="s">
        <v>953</v>
      </c>
      <c r="E72" s="8" t="s">
        <v>954</v>
      </c>
      <c r="F72" s="8" t="s">
        <v>955</v>
      </c>
      <c r="G72" s="8" t="s">
        <v>956</v>
      </c>
    </row>
    <row r="73" spans="1:7" ht="20.100000000000001" customHeight="1">
      <c r="A73" s="15" t="s">
        <v>1011</v>
      </c>
      <c r="B73" s="16" t="s">
        <v>1012</v>
      </c>
      <c r="C73" s="15" t="s">
        <v>959</v>
      </c>
      <c r="D73" s="15" t="s">
        <v>1013</v>
      </c>
      <c r="E73" s="17">
        <v>4</v>
      </c>
      <c r="F73" s="18">
        <v>12.71</v>
      </c>
      <c r="G73" s="18">
        <v>50.84</v>
      </c>
    </row>
    <row r="74" spans="1:7" ht="20.100000000000001" customHeight="1">
      <c r="A74" s="15" t="s">
        <v>1014</v>
      </c>
      <c r="B74" s="16" t="s">
        <v>1015</v>
      </c>
      <c r="C74" s="15" t="s">
        <v>1016</v>
      </c>
      <c r="D74" s="15" t="s">
        <v>1017</v>
      </c>
      <c r="E74" s="17">
        <v>1</v>
      </c>
      <c r="F74" s="18">
        <v>40</v>
      </c>
      <c r="G74" s="18">
        <v>40</v>
      </c>
    </row>
    <row r="75" spans="1:7" ht="15" customHeight="1">
      <c r="A75" s="15" t="s">
        <v>1018</v>
      </c>
      <c r="B75" s="16" t="s">
        <v>1019</v>
      </c>
      <c r="C75" s="15" t="s">
        <v>959</v>
      </c>
      <c r="D75" s="15" t="s">
        <v>1020</v>
      </c>
      <c r="E75" s="17">
        <v>0.11</v>
      </c>
      <c r="F75" s="18">
        <v>17.62</v>
      </c>
      <c r="G75" s="18">
        <v>1.9381999999999999</v>
      </c>
    </row>
    <row r="76" spans="1:7" ht="15" customHeight="1">
      <c r="A76" s="1"/>
      <c r="B76" s="1"/>
      <c r="C76" s="1"/>
      <c r="D76" s="1"/>
      <c r="E76" s="319" t="s">
        <v>1021</v>
      </c>
      <c r="F76" s="320"/>
      <c r="G76" s="19">
        <v>92.778199999999998</v>
      </c>
    </row>
    <row r="77" spans="1:7" ht="15" customHeight="1">
      <c r="A77" s="1"/>
      <c r="B77" s="1"/>
      <c r="C77" s="1"/>
      <c r="D77" s="1"/>
      <c r="E77" s="317" t="s">
        <v>972</v>
      </c>
      <c r="F77" s="318"/>
      <c r="G77" s="3">
        <v>105.01</v>
      </c>
    </row>
    <row r="78" spans="1:7" ht="15" customHeight="1">
      <c r="A78" s="1"/>
      <c r="B78" s="1"/>
      <c r="C78" s="1"/>
      <c r="D78" s="1"/>
      <c r="E78" s="317" t="s">
        <v>973</v>
      </c>
      <c r="F78" s="318"/>
      <c r="G78" s="3">
        <v>4.99</v>
      </c>
    </row>
    <row r="79" spans="1:7" ht="15" customHeight="1">
      <c r="A79" s="1"/>
      <c r="B79" s="1"/>
      <c r="C79" s="1"/>
      <c r="D79" s="1"/>
      <c r="E79" s="317" t="s">
        <v>974</v>
      </c>
      <c r="F79" s="318"/>
      <c r="G79" s="3">
        <v>110</v>
      </c>
    </row>
    <row r="80" spans="1:7" ht="15" customHeight="1">
      <c r="A80" s="1"/>
      <c r="B80" s="1"/>
      <c r="C80" s="1"/>
      <c r="D80" s="1"/>
      <c r="E80" s="317" t="s">
        <v>975</v>
      </c>
      <c r="F80" s="318"/>
      <c r="G80" s="3">
        <v>31.18</v>
      </c>
    </row>
    <row r="81" spans="1:7" ht="15" customHeight="1">
      <c r="A81" s="1"/>
      <c r="B81" s="1"/>
      <c r="C81" s="1"/>
      <c r="D81" s="1"/>
      <c r="E81" s="317" t="s">
        <v>976</v>
      </c>
      <c r="F81" s="318"/>
      <c r="G81" s="3">
        <v>141.18</v>
      </c>
    </row>
    <row r="82" spans="1:7" ht="15" customHeight="1">
      <c r="A82" s="1"/>
      <c r="B82" s="1"/>
      <c r="C82" s="1"/>
      <c r="D82" s="1"/>
      <c r="E82" s="317" t="s">
        <v>977</v>
      </c>
      <c r="F82" s="318"/>
      <c r="G82" s="3">
        <v>4.8</v>
      </c>
    </row>
    <row r="83" spans="1:7" ht="15" customHeight="1">
      <c r="A83" s="1"/>
      <c r="B83" s="1"/>
      <c r="C83" s="1"/>
      <c r="D83" s="1"/>
      <c r="E83" s="317" t="s">
        <v>978</v>
      </c>
      <c r="F83" s="318"/>
      <c r="G83" s="3">
        <v>677.66</v>
      </c>
    </row>
    <row r="84" spans="1:7" ht="9.9499999999999993" customHeight="1">
      <c r="A84" s="1"/>
      <c r="B84" s="1"/>
      <c r="C84" s="323" t="s">
        <v>949</v>
      </c>
      <c r="D84" s="324"/>
      <c r="E84" s="1"/>
      <c r="F84" s="1"/>
      <c r="G84" s="1"/>
    </row>
    <row r="85" spans="1:7" ht="20.100000000000001" customHeight="1">
      <c r="A85" s="325" t="s">
        <v>1022</v>
      </c>
      <c r="B85" s="326"/>
      <c r="C85" s="326"/>
      <c r="D85" s="326"/>
      <c r="E85" s="326"/>
      <c r="F85" s="326"/>
      <c r="G85" s="326"/>
    </row>
    <row r="86" spans="1:7" ht="15" customHeight="1">
      <c r="A86" s="321" t="s">
        <v>951</v>
      </c>
      <c r="B86" s="322"/>
      <c r="C86" s="8" t="s">
        <v>952</v>
      </c>
      <c r="D86" s="8" t="s">
        <v>953</v>
      </c>
      <c r="E86" s="8" t="s">
        <v>954</v>
      </c>
      <c r="F86" s="8" t="s">
        <v>955</v>
      </c>
      <c r="G86" s="8" t="s">
        <v>956</v>
      </c>
    </row>
    <row r="87" spans="1:7" ht="15" customHeight="1">
      <c r="A87" s="15" t="s">
        <v>994</v>
      </c>
      <c r="B87" s="16" t="s">
        <v>995</v>
      </c>
      <c r="C87" s="15" t="s">
        <v>959</v>
      </c>
      <c r="D87" s="15" t="s">
        <v>960</v>
      </c>
      <c r="E87" s="17">
        <v>0.78984295999999998</v>
      </c>
      <c r="F87" s="18">
        <v>1.04</v>
      </c>
      <c r="G87" s="18">
        <v>0.82143667840000001</v>
      </c>
    </row>
    <row r="88" spans="1:7" ht="15" customHeight="1">
      <c r="A88" s="15" t="s">
        <v>996</v>
      </c>
      <c r="B88" s="16" t="s">
        <v>997</v>
      </c>
      <c r="C88" s="15" t="s">
        <v>959</v>
      </c>
      <c r="D88" s="15" t="s">
        <v>960</v>
      </c>
      <c r="E88" s="17">
        <v>0.78984295999999998</v>
      </c>
      <c r="F88" s="18">
        <v>3.18</v>
      </c>
      <c r="G88" s="18">
        <v>2.5117006127999999</v>
      </c>
    </row>
    <row r="89" spans="1:7" ht="20.100000000000001" customHeight="1">
      <c r="A89" s="15" t="s">
        <v>998</v>
      </c>
      <c r="B89" s="16" t="s">
        <v>999</v>
      </c>
      <c r="C89" s="15" t="s">
        <v>959</v>
      </c>
      <c r="D89" s="15" t="s">
        <v>960</v>
      </c>
      <c r="E89" s="17">
        <v>7.5429599999999996E-3</v>
      </c>
      <c r="F89" s="18">
        <v>0.41</v>
      </c>
      <c r="G89" s="18">
        <v>3.0926135999999999E-3</v>
      </c>
    </row>
    <row r="90" spans="1:7" ht="20.100000000000001" customHeight="1">
      <c r="A90" s="15" t="s">
        <v>1023</v>
      </c>
      <c r="B90" s="16" t="s">
        <v>1024</v>
      </c>
      <c r="C90" s="15" t="s">
        <v>959</v>
      </c>
      <c r="D90" s="15" t="s">
        <v>960</v>
      </c>
      <c r="E90" s="17">
        <v>2.35E-2</v>
      </c>
      <c r="F90" s="18">
        <v>0.01</v>
      </c>
      <c r="G90" s="18">
        <v>2.3499999999999999E-4</v>
      </c>
    </row>
    <row r="91" spans="1:7" ht="20.100000000000001" customHeight="1">
      <c r="A91" s="15" t="s">
        <v>1000</v>
      </c>
      <c r="B91" s="16" t="s">
        <v>1001</v>
      </c>
      <c r="C91" s="15" t="s">
        <v>959</v>
      </c>
      <c r="D91" s="15" t="s">
        <v>960</v>
      </c>
      <c r="E91" s="17">
        <v>7.5429599999999996E-3</v>
      </c>
      <c r="F91" s="18">
        <v>1.01</v>
      </c>
      <c r="G91" s="18">
        <v>7.6183895999999999E-3</v>
      </c>
    </row>
    <row r="92" spans="1:7" ht="20.100000000000001" customHeight="1">
      <c r="A92" s="15" t="s">
        <v>1002</v>
      </c>
      <c r="B92" s="16" t="s">
        <v>1003</v>
      </c>
      <c r="C92" s="15" t="s">
        <v>959</v>
      </c>
      <c r="D92" s="15" t="s">
        <v>960</v>
      </c>
      <c r="E92" s="17">
        <v>0.75880000000000003</v>
      </c>
      <c r="F92" s="18">
        <v>1.05</v>
      </c>
      <c r="G92" s="18">
        <v>0.79674</v>
      </c>
    </row>
    <row r="93" spans="1:7" ht="15" customHeight="1">
      <c r="A93" s="15" t="s">
        <v>965</v>
      </c>
      <c r="B93" s="16" t="s">
        <v>966</v>
      </c>
      <c r="C93" s="15" t="s">
        <v>959</v>
      </c>
      <c r="D93" s="15" t="s">
        <v>960</v>
      </c>
      <c r="E93" s="17">
        <v>0.78984295999999998</v>
      </c>
      <c r="F93" s="18">
        <v>0.06</v>
      </c>
      <c r="G93" s="18">
        <v>4.7390577599999997E-2</v>
      </c>
    </row>
    <row r="94" spans="1:7" ht="20.100000000000001" customHeight="1">
      <c r="A94" s="15" t="s">
        <v>1004</v>
      </c>
      <c r="B94" s="16" t="s">
        <v>1005</v>
      </c>
      <c r="C94" s="15" t="s">
        <v>959</v>
      </c>
      <c r="D94" s="15" t="s">
        <v>960</v>
      </c>
      <c r="E94" s="17">
        <v>0.75880000000000003</v>
      </c>
      <c r="F94" s="18">
        <v>0.38</v>
      </c>
      <c r="G94" s="18">
        <v>0.28834399999999999</v>
      </c>
    </row>
    <row r="95" spans="1:7" ht="20.100000000000001" customHeight="1">
      <c r="A95" s="15" t="s">
        <v>1025</v>
      </c>
      <c r="B95" s="16" t="s">
        <v>1026</v>
      </c>
      <c r="C95" s="15" t="s">
        <v>959</v>
      </c>
      <c r="D95" s="15" t="s">
        <v>960</v>
      </c>
      <c r="E95" s="17">
        <v>2.35E-2</v>
      </c>
      <c r="F95" s="18">
        <v>0.63</v>
      </c>
      <c r="G95" s="18">
        <v>1.4805E-2</v>
      </c>
    </row>
    <row r="96" spans="1:7" ht="15" customHeight="1">
      <c r="A96" s="15" t="s">
        <v>963</v>
      </c>
      <c r="B96" s="16" t="s">
        <v>964</v>
      </c>
      <c r="C96" s="15" t="s">
        <v>959</v>
      </c>
      <c r="D96" s="15" t="s">
        <v>960</v>
      </c>
      <c r="E96" s="17">
        <v>0.78984295999999998</v>
      </c>
      <c r="F96" s="18">
        <v>0.55000000000000004</v>
      </c>
      <c r="G96" s="18">
        <v>0.434413628</v>
      </c>
    </row>
    <row r="97" spans="1:7" ht="17.100000000000001" customHeight="1">
      <c r="A97" s="1"/>
      <c r="B97" s="1"/>
      <c r="C97" s="1"/>
      <c r="D97" s="1"/>
      <c r="E97" s="319" t="s">
        <v>967</v>
      </c>
      <c r="F97" s="320"/>
      <c r="G97" s="19">
        <v>4.9257764999999996</v>
      </c>
    </row>
    <row r="98" spans="1:7" ht="15" customHeight="1">
      <c r="A98" s="321" t="s">
        <v>1027</v>
      </c>
      <c r="B98" s="322"/>
      <c r="C98" s="8" t="s">
        <v>952</v>
      </c>
      <c r="D98" s="8" t="s">
        <v>953</v>
      </c>
      <c r="E98" s="8" t="s">
        <v>954</v>
      </c>
      <c r="F98" s="8" t="s">
        <v>955</v>
      </c>
      <c r="G98" s="8" t="s">
        <v>956</v>
      </c>
    </row>
    <row r="99" spans="1:7" ht="27.95" customHeight="1">
      <c r="A99" s="15" t="s">
        <v>1028</v>
      </c>
      <c r="B99" s="16" t="s">
        <v>1029</v>
      </c>
      <c r="C99" s="15" t="s">
        <v>959</v>
      </c>
      <c r="D99" s="15" t="s">
        <v>1030</v>
      </c>
      <c r="E99" s="17">
        <v>2.2504000000000001E-6</v>
      </c>
      <c r="F99" s="18">
        <v>1139.75</v>
      </c>
      <c r="G99" s="18">
        <v>2.5648934000000001E-3</v>
      </c>
    </row>
    <row r="100" spans="1:7" ht="15" customHeight="1">
      <c r="A100" s="1"/>
      <c r="B100" s="1"/>
      <c r="C100" s="1"/>
      <c r="D100" s="1"/>
      <c r="E100" s="319" t="s">
        <v>1031</v>
      </c>
      <c r="F100" s="320"/>
      <c r="G100" s="19">
        <v>2.5648934000000001E-3</v>
      </c>
    </row>
    <row r="101" spans="1:7" ht="15" customHeight="1">
      <c r="A101" s="321" t="s">
        <v>1032</v>
      </c>
      <c r="B101" s="322"/>
      <c r="C101" s="8" t="s">
        <v>952</v>
      </c>
      <c r="D101" s="8" t="s">
        <v>953</v>
      </c>
      <c r="E101" s="8" t="s">
        <v>954</v>
      </c>
      <c r="F101" s="8" t="s">
        <v>955</v>
      </c>
      <c r="G101" s="8" t="s">
        <v>956</v>
      </c>
    </row>
    <row r="102" spans="1:7" ht="15" customHeight="1">
      <c r="A102" s="15" t="s">
        <v>1033</v>
      </c>
      <c r="B102" s="16" t="s">
        <v>1034</v>
      </c>
      <c r="C102" s="15" t="s">
        <v>959</v>
      </c>
      <c r="D102" s="15" t="s">
        <v>1035</v>
      </c>
      <c r="E102" s="17">
        <v>1.3948E-2</v>
      </c>
      <c r="F102" s="18">
        <v>0.9</v>
      </c>
      <c r="G102" s="18">
        <v>1.25532E-2</v>
      </c>
    </row>
    <row r="103" spans="1:7" ht="15" customHeight="1">
      <c r="A103" s="1"/>
      <c r="B103" s="1"/>
      <c r="C103" s="1"/>
      <c r="D103" s="1"/>
      <c r="E103" s="319" t="s">
        <v>1036</v>
      </c>
      <c r="F103" s="320"/>
      <c r="G103" s="19">
        <v>1.25532E-2</v>
      </c>
    </row>
    <row r="104" spans="1:7" ht="15" customHeight="1">
      <c r="A104" s="321" t="s">
        <v>968</v>
      </c>
      <c r="B104" s="322"/>
      <c r="C104" s="8" t="s">
        <v>952</v>
      </c>
      <c r="D104" s="8" t="s">
        <v>953</v>
      </c>
      <c r="E104" s="8" t="s">
        <v>954</v>
      </c>
      <c r="F104" s="8" t="s">
        <v>955</v>
      </c>
      <c r="G104" s="8" t="s">
        <v>956</v>
      </c>
    </row>
    <row r="105" spans="1:7" ht="15" customHeight="1">
      <c r="A105" s="15" t="s">
        <v>1006</v>
      </c>
      <c r="B105" s="16" t="s">
        <v>1007</v>
      </c>
      <c r="C105" s="15" t="s">
        <v>959</v>
      </c>
      <c r="D105" s="15" t="s">
        <v>960</v>
      </c>
      <c r="E105" s="17">
        <v>7.6568586959999997E-3</v>
      </c>
      <c r="F105" s="18">
        <v>9.25</v>
      </c>
      <c r="G105" s="18">
        <v>7.0825942938E-2</v>
      </c>
    </row>
    <row r="106" spans="1:7" ht="15" customHeight="1">
      <c r="A106" s="15" t="s">
        <v>1037</v>
      </c>
      <c r="B106" s="16" t="s">
        <v>1038</v>
      </c>
      <c r="C106" s="15" t="s">
        <v>959</v>
      </c>
      <c r="D106" s="15" t="s">
        <v>960</v>
      </c>
      <c r="E106" s="17">
        <v>0.19169185</v>
      </c>
      <c r="F106" s="18">
        <v>9.83</v>
      </c>
      <c r="G106" s="18">
        <v>1.8843308855000001</v>
      </c>
    </row>
    <row r="107" spans="1:7" ht="20.100000000000001" customHeight="1">
      <c r="A107" s="15" t="s">
        <v>1039</v>
      </c>
      <c r="B107" s="16" t="s">
        <v>1040</v>
      </c>
      <c r="C107" s="15" t="s">
        <v>959</v>
      </c>
      <c r="D107" s="15" t="s">
        <v>960</v>
      </c>
      <c r="E107" s="17">
        <v>2.3692700000000001E-2</v>
      </c>
      <c r="F107" s="18">
        <v>21.78</v>
      </c>
      <c r="G107" s="18">
        <v>0.51602700599999995</v>
      </c>
    </row>
    <row r="108" spans="1:7" ht="15" customHeight="1">
      <c r="A108" s="15" t="s">
        <v>1008</v>
      </c>
      <c r="B108" s="16" t="s">
        <v>1009</v>
      </c>
      <c r="C108" s="15" t="s">
        <v>959</v>
      </c>
      <c r="D108" s="15" t="s">
        <v>960</v>
      </c>
      <c r="E108" s="17">
        <v>0.57376662</v>
      </c>
      <c r="F108" s="18">
        <v>12.49</v>
      </c>
      <c r="G108" s="18">
        <v>7.1663450837999996</v>
      </c>
    </row>
    <row r="109" spans="1:7" ht="15" customHeight="1">
      <c r="A109" s="1"/>
      <c r="B109" s="1"/>
      <c r="C109" s="1"/>
      <c r="D109" s="1"/>
      <c r="E109" s="319" t="s">
        <v>971</v>
      </c>
      <c r="F109" s="320"/>
      <c r="G109" s="19">
        <v>9.6375289182380008</v>
      </c>
    </row>
    <row r="110" spans="1:7" ht="15" customHeight="1">
      <c r="A110" s="321" t="s">
        <v>1010</v>
      </c>
      <c r="B110" s="322"/>
      <c r="C110" s="8" t="s">
        <v>952</v>
      </c>
      <c r="D110" s="8" t="s">
        <v>953</v>
      </c>
      <c r="E110" s="8" t="s">
        <v>954</v>
      </c>
      <c r="F110" s="8" t="s">
        <v>955</v>
      </c>
      <c r="G110" s="8" t="s">
        <v>956</v>
      </c>
    </row>
    <row r="111" spans="1:7" ht="15" customHeight="1">
      <c r="A111" s="15" t="s">
        <v>1041</v>
      </c>
      <c r="B111" s="16" t="s">
        <v>1042</v>
      </c>
      <c r="C111" s="15" t="s">
        <v>959</v>
      </c>
      <c r="D111" s="15" t="s">
        <v>1020</v>
      </c>
      <c r="E111" s="17">
        <v>0.26271600000000001</v>
      </c>
      <c r="F111" s="18">
        <v>1.04</v>
      </c>
      <c r="G111" s="18">
        <v>0.27322464000000002</v>
      </c>
    </row>
    <row r="112" spans="1:7" ht="20.100000000000001" customHeight="1">
      <c r="A112" s="15" t="s">
        <v>1043</v>
      </c>
      <c r="B112" s="16" t="s">
        <v>1044</v>
      </c>
      <c r="C112" s="15" t="s">
        <v>959</v>
      </c>
      <c r="D112" s="15" t="s">
        <v>1045</v>
      </c>
      <c r="E112" s="17">
        <v>7.1652E-4</v>
      </c>
      <c r="F112" s="18">
        <v>103.7</v>
      </c>
      <c r="G112" s="18">
        <v>7.4303123999999998E-2</v>
      </c>
    </row>
    <row r="113" spans="1:7" ht="20.100000000000001" customHeight="1">
      <c r="A113" s="15" t="s">
        <v>1046</v>
      </c>
      <c r="B113" s="16" t="s">
        <v>1047</v>
      </c>
      <c r="C113" s="15" t="s">
        <v>959</v>
      </c>
      <c r="D113" s="15" t="s">
        <v>1013</v>
      </c>
      <c r="E113" s="17">
        <v>1.2273000000000001</v>
      </c>
      <c r="F113" s="18">
        <v>17.600000000000001</v>
      </c>
      <c r="G113" s="18">
        <v>21.600480000000001</v>
      </c>
    </row>
    <row r="114" spans="1:7" ht="20.100000000000001" customHeight="1">
      <c r="A114" s="15" t="s">
        <v>1048</v>
      </c>
      <c r="B114" s="16" t="s">
        <v>1049</v>
      </c>
      <c r="C114" s="15" t="s">
        <v>959</v>
      </c>
      <c r="D114" s="15" t="s">
        <v>1013</v>
      </c>
      <c r="E114" s="17">
        <v>1</v>
      </c>
      <c r="F114" s="18">
        <v>20.88</v>
      </c>
      <c r="G114" s="18">
        <v>20.88</v>
      </c>
    </row>
    <row r="115" spans="1:7" ht="27.95" customHeight="1">
      <c r="A115" s="15" t="s">
        <v>1050</v>
      </c>
      <c r="B115" s="16" t="s">
        <v>1051</v>
      </c>
      <c r="C115" s="15" t="s">
        <v>959</v>
      </c>
      <c r="D115" s="15" t="s">
        <v>1017</v>
      </c>
      <c r="E115" s="17">
        <v>0.58530000000000004</v>
      </c>
      <c r="F115" s="18">
        <v>71.08</v>
      </c>
      <c r="G115" s="18">
        <v>41.603124000000001</v>
      </c>
    </row>
    <row r="116" spans="1:7" ht="20.100000000000001" customHeight="1">
      <c r="A116" s="15" t="s">
        <v>1052</v>
      </c>
      <c r="B116" s="16" t="s">
        <v>1053</v>
      </c>
      <c r="C116" s="15" t="s">
        <v>959</v>
      </c>
      <c r="D116" s="15" t="s">
        <v>1045</v>
      </c>
      <c r="E116" s="17">
        <v>1.0245600000000001E-3</v>
      </c>
      <c r="F116" s="18">
        <v>75</v>
      </c>
      <c r="G116" s="18">
        <v>7.6841999999999994E-2</v>
      </c>
    </row>
    <row r="117" spans="1:7" ht="15" customHeight="1">
      <c r="A117" s="15" t="s">
        <v>1054</v>
      </c>
      <c r="B117" s="16" t="s">
        <v>1055</v>
      </c>
      <c r="C117" s="15" t="s">
        <v>959</v>
      </c>
      <c r="D117" s="15" t="s">
        <v>1020</v>
      </c>
      <c r="E117" s="17">
        <v>4.2799999999999998E-2</v>
      </c>
      <c r="F117" s="18">
        <v>16.25</v>
      </c>
      <c r="G117" s="18">
        <v>0.69550000000000001</v>
      </c>
    </row>
    <row r="118" spans="1:7" ht="15" customHeight="1">
      <c r="A118" s="1"/>
      <c r="B118" s="1"/>
      <c r="C118" s="1"/>
      <c r="D118" s="1"/>
      <c r="E118" s="319" t="s">
        <v>1021</v>
      </c>
      <c r="F118" s="320"/>
      <c r="G118" s="19">
        <v>85.203473763999995</v>
      </c>
    </row>
    <row r="119" spans="1:7" ht="15" customHeight="1">
      <c r="A119" s="1"/>
      <c r="B119" s="1"/>
      <c r="C119" s="1"/>
      <c r="D119" s="1"/>
      <c r="E119" s="317" t="s">
        <v>972</v>
      </c>
      <c r="F119" s="318"/>
      <c r="G119" s="3">
        <v>95.37</v>
      </c>
    </row>
    <row r="120" spans="1:7" ht="15" customHeight="1">
      <c r="A120" s="1"/>
      <c r="B120" s="1"/>
      <c r="C120" s="1"/>
      <c r="D120" s="1"/>
      <c r="E120" s="317" t="s">
        <v>973</v>
      </c>
      <c r="F120" s="318"/>
      <c r="G120" s="3">
        <v>4.38</v>
      </c>
    </row>
    <row r="121" spans="1:7" ht="15" customHeight="1">
      <c r="A121" s="1"/>
      <c r="B121" s="1"/>
      <c r="C121" s="1"/>
      <c r="D121" s="1"/>
      <c r="E121" s="317" t="s">
        <v>974</v>
      </c>
      <c r="F121" s="318"/>
      <c r="G121" s="3">
        <v>99.75</v>
      </c>
    </row>
    <row r="122" spans="1:7" ht="15" customHeight="1">
      <c r="A122" s="1"/>
      <c r="B122" s="1"/>
      <c r="C122" s="1"/>
      <c r="D122" s="1"/>
      <c r="E122" s="317" t="s">
        <v>975</v>
      </c>
      <c r="F122" s="318"/>
      <c r="G122" s="3">
        <v>28.27</v>
      </c>
    </row>
    <row r="123" spans="1:7" ht="15" customHeight="1">
      <c r="A123" s="1"/>
      <c r="B123" s="1"/>
      <c r="C123" s="1"/>
      <c r="D123" s="1"/>
      <c r="E123" s="317" t="s">
        <v>976</v>
      </c>
      <c r="F123" s="318"/>
      <c r="G123" s="3">
        <v>128.02000000000001</v>
      </c>
    </row>
    <row r="124" spans="1:7" ht="15" customHeight="1">
      <c r="A124" s="1"/>
      <c r="B124" s="1"/>
      <c r="C124" s="1"/>
      <c r="D124" s="1"/>
      <c r="E124" s="317" t="s">
        <v>977</v>
      </c>
      <c r="F124" s="318"/>
      <c r="G124" s="3">
        <v>209.84</v>
      </c>
    </row>
    <row r="125" spans="1:7" ht="15" customHeight="1">
      <c r="A125" s="1"/>
      <c r="B125" s="1"/>
      <c r="C125" s="1"/>
      <c r="D125" s="1"/>
      <c r="E125" s="317" t="s">
        <v>978</v>
      </c>
      <c r="F125" s="318"/>
      <c r="G125" s="3">
        <v>26863.71</v>
      </c>
    </row>
    <row r="126" spans="1:7" ht="9.9499999999999993" customHeight="1">
      <c r="A126" s="1"/>
      <c r="B126" s="1"/>
      <c r="C126" s="323" t="s">
        <v>949</v>
      </c>
      <c r="D126" s="324"/>
      <c r="E126" s="1"/>
      <c r="F126" s="1"/>
      <c r="G126" s="1"/>
    </row>
    <row r="127" spans="1:7" ht="20.100000000000001" customHeight="1">
      <c r="A127" s="325" t="s">
        <v>1056</v>
      </c>
      <c r="B127" s="326"/>
      <c r="C127" s="326"/>
      <c r="D127" s="326"/>
      <c r="E127" s="326"/>
      <c r="F127" s="326"/>
      <c r="G127" s="326"/>
    </row>
    <row r="128" spans="1:7" ht="15" customHeight="1">
      <c r="A128" s="321" t="s">
        <v>1010</v>
      </c>
      <c r="B128" s="322"/>
      <c r="C128" s="8" t="s">
        <v>952</v>
      </c>
      <c r="D128" s="8" t="s">
        <v>953</v>
      </c>
      <c r="E128" s="8" t="s">
        <v>954</v>
      </c>
      <c r="F128" s="8" t="s">
        <v>955</v>
      </c>
      <c r="G128" s="8" t="s">
        <v>956</v>
      </c>
    </row>
    <row r="129" spans="1:7" ht="20.100000000000001" customHeight="1">
      <c r="A129" s="15" t="s">
        <v>1057</v>
      </c>
      <c r="B129" s="16" t="s">
        <v>1058</v>
      </c>
      <c r="C129" s="15" t="s">
        <v>1016</v>
      </c>
      <c r="D129" s="15" t="s">
        <v>1030</v>
      </c>
      <c r="E129" s="17">
        <v>1</v>
      </c>
      <c r="F129" s="18">
        <v>1</v>
      </c>
      <c r="G129" s="18">
        <v>1</v>
      </c>
    </row>
    <row r="130" spans="1:7" ht="20.100000000000001" customHeight="1">
      <c r="A130" s="15" t="s">
        <v>1059</v>
      </c>
      <c r="B130" s="16" t="s">
        <v>1060</v>
      </c>
      <c r="C130" s="15" t="s">
        <v>1016</v>
      </c>
      <c r="D130" s="15" t="s">
        <v>1061</v>
      </c>
      <c r="E130" s="17">
        <v>1</v>
      </c>
      <c r="F130" s="18">
        <v>949.92</v>
      </c>
      <c r="G130" s="18">
        <v>949.92</v>
      </c>
    </row>
    <row r="131" spans="1:7" ht="15" customHeight="1">
      <c r="A131" s="1"/>
      <c r="B131" s="1"/>
      <c r="C131" s="1"/>
      <c r="D131" s="1"/>
      <c r="E131" s="319" t="s">
        <v>1021</v>
      </c>
      <c r="F131" s="320"/>
      <c r="G131" s="19">
        <v>950.92</v>
      </c>
    </row>
    <row r="132" spans="1:7" ht="15" customHeight="1">
      <c r="A132" s="1"/>
      <c r="B132" s="1"/>
      <c r="C132" s="1"/>
      <c r="D132" s="1"/>
      <c r="E132" s="317" t="s">
        <v>972</v>
      </c>
      <c r="F132" s="318"/>
      <c r="G132" s="3">
        <v>950.92</v>
      </c>
    </row>
    <row r="133" spans="1:7" ht="15" customHeight="1">
      <c r="A133" s="1"/>
      <c r="B133" s="1"/>
      <c r="C133" s="1"/>
      <c r="D133" s="1"/>
      <c r="E133" s="317" t="s">
        <v>1062</v>
      </c>
      <c r="F133" s="318"/>
      <c r="G133" s="3">
        <v>0</v>
      </c>
    </row>
    <row r="134" spans="1:7" ht="15" customHeight="1">
      <c r="A134" s="1"/>
      <c r="B134" s="1"/>
      <c r="C134" s="1"/>
      <c r="D134" s="1"/>
      <c r="E134" s="317" t="s">
        <v>974</v>
      </c>
      <c r="F134" s="318"/>
      <c r="G134" s="3">
        <v>950.92</v>
      </c>
    </row>
    <row r="135" spans="1:7" ht="15" customHeight="1">
      <c r="A135" s="1"/>
      <c r="B135" s="1"/>
      <c r="C135" s="1"/>
      <c r="D135" s="1"/>
      <c r="E135" s="317" t="s">
        <v>975</v>
      </c>
      <c r="F135" s="318"/>
      <c r="G135" s="3">
        <v>269.58</v>
      </c>
    </row>
    <row r="136" spans="1:7" ht="15" customHeight="1">
      <c r="A136" s="1"/>
      <c r="B136" s="1"/>
      <c r="C136" s="1"/>
      <c r="D136" s="1"/>
      <c r="E136" s="317" t="s">
        <v>976</v>
      </c>
      <c r="F136" s="318"/>
      <c r="G136" s="3">
        <v>1220.5</v>
      </c>
    </row>
    <row r="137" spans="1:7" ht="15" customHeight="1">
      <c r="A137" s="1"/>
      <c r="B137" s="1"/>
      <c r="C137" s="1"/>
      <c r="D137" s="1"/>
      <c r="E137" s="317" t="s">
        <v>977</v>
      </c>
      <c r="F137" s="318"/>
      <c r="G137" s="3">
        <v>1</v>
      </c>
    </row>
    <row r="138" spans="1:7" ht="15" customHeight="1">
      <c r="A138" s="1"/>
      <c r="B138" s="1"/>
      <c r="C138" s="1"/>
      <c r="D138" s="1"/>
      <c r="E138" s="317" t="s">
        <v>978</v>
      </c>
      <c r="F138" s="318"/>
      <c r="G138" s="3">
        <v>1220.5</v>
      </c>
    </row>
    <row r="139" spans="1:7" ht="9.9499999999999993" customHeight="1">
      <c r="A139" s="1"/>
      <c r="B139" s="1"/>
      <c r="C139" s="323" t="s">
        <v>949</v>
      </c>
      <c r="D139" s="324"/>
      <c r="E139" s="1"/>
      <c r="F139" s="1"/>
      <c r="G139" s="1"/>
    </row>
    <row r="140" spans="1:7" ht="20.100000000000001" customHeight="1">
      <c r="A140" s="325" t="s">
        <v>1063</v>
      </c>
      <c r="B140" s="326"/>
      <c r="C140" s="326"/>
      <c r="D140" s="326"/>
      <c r="E140" s="326"/>
      <c r="F140" s="326"/>
      <c r="G140" s="326"/>
    </row>
    <row r="141" spans="1:7" ht="15" customHeight="1">
      <c r="A141" s="321" t="s">
        <v>951</v>
      </c>
      <c r="B141" s="322"/>
      <c r="C141" s="8" t="s">
        <v>952</v>
      </c>
      <c r="D141" s="8" t="s">
        <v>953</v>
      </c>
      <c r="E141" s="8" t="s">
        <v>954</v>
      </c>
      <c r="F141" s="8" t="s">
        <v>955</v>
      </c>
      <c r="G141" s="8" t="s">
        <v>956</v>
      </c>
    </row>
    <row r="142" spans="1:7" ht="15" customHeight="1">
      <c r="A142" s="15" t="s">
        <v>994</v>
      </c>
      <c r="B142" s="16" t="s">
        <v>995</v>
      </c>
      <c r="C142" s="15" t="s">
        <v>959</v>
      </c>
      <c r="D142" s="15" t="s">
        <v>960</v>
      </c>
      <c r="E142" s="17">
        <v>1.3299999999999999E-2</v>
      </c>
      <c r="F142" s="18">
        <v>1.04</v>
      </c>
      <c r="G142" s="18">
        <v>1.3832000000000001E-2</v>
      </c>
    </row>
    <row r="143" spans="1:7" ht="20.100000000000001" customHeight="1">
      <c r="A143" s="15" t="s">
        <v>1025</v>
      </c>
      <c r="B143" s="16" t="s">
        <v>1026</v>
      </c>
      <c r="C143" s="15" t="s">
        <v>959</v>
      </c>
      <c r="D143" s="15" t="s">
        <v>960</v>
      </c>
      <c r="E143" s="17">
        <v>1.3299999999999999E-2</v>
      </c>
      <c r="F143" s="18">
        <v>0.63</v>
      </c>
      <c r="G143" s="18">
        <v>8.3789999999999993E-3</v>
      </c>
    </row>
    <row r="144" spans="1:7" ht="15" customHeight="1">
      <c r="A144" s="15" t="s">
        <v>996</v>
      </c>
      <c r="B144" s="16" t="s">
        <v>997</v>
      </c>
      <c r="C144" s="15" t="s">
        <v>959</v>
      </c>
      <c r="D144" s="15" t="s">
        <v>960</v>
      </c>
      <c r="E144" s="17">
        <v>1.3299999999999999E-2</v>
      </c>
      <c r="F144" s="18">
        <v>3.18</v>
      </c>
      <c r="G144" s="18">
        <v>4.2293999999999998E-2</v>
      </c>
    </row>
    <row r="145" spans="1:7" ht="20.100000000000001" customHeight="1">
      <c r="A145" s="15" t="s">
        <v>1023</v>
      </c>
      <c r="B145" s="16" t="s">
        <v>1024</v>
      </c>
      <c r="C145" s="15" t="s">
        <v>959</v>
      </c>
      <c r="D145" s="15" t="s">
        <v>960</v>
      </c>
      <c r="E145" s="17">
        <v>1.3299999999999999E-2</v>
      </c>
      <c r="F145" s="18">
        <v>0.01</v>
      </c>
      <c r="G145" s="18">
        <v>1.3300000000000001E-4</v>
      </c>
    </row>
    <row r="146" spans="1:7" ht="15" customHeight="1">
      <c r="A146" s="15" t="s">
        <v>963</v>
      </c>
      <c r="B146" s="16" t="s">
        <v>964</v>
      </c>
      <c r="C146" s="15" t="s">
        <v>959</v>
      </c>
      <c r="D146" s="15" t="s">
        <v>960</v>
      </c>
      <c r="E146" s="17">
        <v>1.3299999999999999E-2</v>
      </c>
      <c r="F146" s="18">
        <v>0.55000000000000004</v>
      </c>
      <c r="G146" s="18">
        <v>7.3150000000000003E-3</v>
      </c>
    </row>
    <row r="147" spans="1:7" ht="15" customHeight="1">
      <c r="A147" s="15" t="s">
        <v>965</v>
      </c>
      <c r="B147" s="16" t="s">
        <v>966</v>
      </c>
      <c r="C147" s="15" t="s">
        <v>959</v>
      </c>
      <c r="D147" s="15" t="s">
        <v>960</v>
      </c>
      <c r="E147" s="17">
        <v>1.3299999999999999E-2</v>
      </c>
      <c r="F147" s="18">
        <v>0.06</v>
      </c>
      <c r="G147" s="18">
        <v>7.9799999999999999E-4</v>
      </c>
    </row>
    <row r="148" spans="1:7" ht="17.100000000000001" customHeight="1">
      <c r="A148" s="1"/>
      <c r="B148" s="1"/>
      <c r="C148" s="1"/>
      <c r="D148" s="1"/>
      <c r="E148" s="319" t="s">
        <v>967</v>
      </c>
      <c r="F148" s="320"/>
      <c r="G148" s="19">
        <v>7.2750999999999996E-2</v>
      </c>
    </row>
    <row r="149" spans="1:7" ht="15" customHeight="1">
      <c r="A149" s="321" t="s">
        <v>1027</v>
      </c>
      <c r="B149" s="322"/>
      <c r="C149" s="8" t="s">
        <v>952</v>
      </c>
      <c r="D149" s="8" t="s">
        <v>953</v>
      </c>
      <c r="E149" s="8" t="s">
        <v>954</v>
      </c>
      <c r="F149" s="8" t="s">
        <v>955</v>
      </c>
      <c r="G149" s="8" t="s">
        <v>956</v>
      </c>
    </row>
    <row r="150" spans="1:7" ht="27.95" customHeight="1">
      <c r="A150" s="15" t="s">
        <v>1064</v>
      </c>
      <c r="B150" s="16" t="s">
        <v>1065</v>
      </c>
      <c r="C150" s="15" t="s">
        <v>959</v>
      </c>
      <c r="D150" s="15" t="s">
        <v>1030</v>
      </c>
      <c r="E150" s="17">
        <v>1.1871799999999999E-6</v>
      </c>
      <c r="F150" s="18">
        <v>235772.14</v>
      </c>
      <c r="G150" s="18">
        <v>0.2799039691652</v>
      </c>
    </row>
    <row r="151" spans="1:7" ht="27.95" customHeight="1">
      <c r="A151" s="15" t="s">
        <v>1066</v>
      </c>
      <c r="B151" s="16" t="s">
        <v>1067</v>
      </c>
      <c r="C151" s="15" t="s">
        <v>959</v>
      </c>
      <c r="D151" s="15" t="s">
        <v>1030</v>
      </c>
      <c r="E151" s="17">
        <v>1.1871799999999999E-6</v>
      </c>
      <c r="F151" s="18">
        <v>27119.23</v>
      </c>
      <c r="G151" s="18">
        <v>3.2195407471399998E-2</v>
      </c>
    </row>
    <row r="152" spans="1:7" ht="15" customHeight="1">
      <c r="A152" s="1"/>
      <c r="B152" s="1"/>
      <c r="C152" s="1"/>
      <c r="D152" s="1"/>
      <c r="E152" s="319" t="s">
        <v>1031</v>
      </c>
      <c r="F152" s="320"/>
      <c r="G152" s="19">
        <v>0.31209937663659998</v>
      </c>
    </row>
    <row r="153" spans="1:7" ht="15" customHeight="1">
      <c r="A153" s="321" t="s">
        <v>968</v>
      </c>
      <c r="B153" s="322"/>
      <c r="C153" s="8" t="s">
        <v>952</v>
      </c>
      <c r="D153" s="8" t="s">
        <v>953</v>
      </c>
      <c r="E153" s="8" t="s">
        <v>954</v>
      </c>
      <c r="F153" s="8" t="s">
        <v>955</v>
      </c>
      <c r="G153" s="8" t="s">
        <v>956</v>
      </c>
    </row>
    <row r="154" spans="1:7" ht="15" customHeight="1">
      <c r="A154" s="15" t="s">
        <v>1068</v>
      </c>
      <c r="B154" s="16" t="s">
        <v>1069</v>
      </c>
      <c r="C154" s="15" t="s">
        <v>959</v>
      </c>
      <c r="D154" s="15" t="s">
        <v>960</v>
      </c>
      <c r="E154" s="17">
        <v>1.3347879999999999E-2</v>
      </c>
      <c r="F154" s="18">
        <v>17.579999999999998</v>
      </c>
      <c r="G154" s="18">
        <v>0.23465573040000001</v>
      </c>
    </row>
    <row r="155" spans="1:7" ht="15" customHeight="1">
      <c r="A155" s="1"/>
      <c r="B155" s="1"/>
      <c r="C155" s="1"/>
      <c r="D155" s="1"/>
      <c r="E155" s="319" t="s">
        <v>971</v>
      </c>
      <c r="F155" s="320"/>
      <c r="G155" s="19">
        <v>0.23465573040000001</v>
      </c>
    </row>
    <row r="156" spans="1:7" ht="15" customHeight="1">
      <c r="A156" s="321" t="s">
        <v>1010</v>
      </c>
      <c r="B156" s="322"/>
      <c r="C156" s="8" t="s">
        <v>952</v>
      </c>
      <c r="D156" s="8" t="s">
        <v>953</v>
      </c>
      <c r="E156" s="8" t="s">
        <v>954</v>
      </c>
      <c r="F156" s="8" t="s">
        <v>955</v>
      </c>
      <c r="G156" s="8" t="s">
        <v>956</v>
      </c>
    </row>
    <row r="157" spans="1:7" ht="15" customHeight="1">
      <c r="A157" s="15" t="s">
        <v>1070</v>
      </c>
      <c r="B157" s="16" t="s">
        <v>1071</v>
      </c>
      <c r="C157" s="15" t="s">
        <v>959</v>
      </c>
      <c r="D157" s="15" t="s">
        <v>1072</v>
      </c>
      <c r="E157" s="17">
        <v>0.18107100000000001</v>
      </c>
      <c r="F157" s="18">
        <v>4.63</v>
      </c>
      <c r="G157" s="18">
        <v>0.83835873000000005</v>
      </c>
    </row>
    <row r="158" spans="1:7" ht="15" customHeight="1">
      <c r="A158" s="1"/>
      <c r="B158" s="1"/>
      <c r="C158" s="1"/>
      <c r="D158" s="1"/>
      <c r="E158" s="319" t="s">
        <v>1021</v>
      </c>
      <c r="F158" s="320"/>
      <c r="G158" s="19">
        <v>0.83835873000000005</v>
      </c>
    </row>
    <row r="159" spans="1:7" ht="15" customHeight="1">
      <c r="A159" s="1"/>
      <c r="B159" s="1"/>
      <c r="C159" s="1"/>
      <c r="D159" s="1"/>
      <c r="E159" s="317" t="s">
        <v>972</v>
      </c>
      <c r="F159" s="318"/>
      <c r="G159" s="3">
        <v>1.34</v>
      </c>
    </row>
    <row r="160" spans="1:7" ht="15" customHeight="1">
      <c r="A160" s="1"/>
      <c r="B160" s="1"/>
      <c r="C160" s="1"/>
      <c r="D160" s="1"/>
      <c r="E160" s="317" t="s">
        <v>973</v>
      </c>
      <c r="F160" s="318"/>
      <c r="G160" s="3">
        <v>0.1</v>
      </c>
    </row>
    <row r="161" spans="1:7" ht="15" customHeight="1">
      <c r="A161" s="1"/>
      <c r="B161" s="1"/>
      <c r="C161" s="1"/>
      <c r="D161" s="1"/>
      <c r="E161" s="317" t="s">
        <v>974</v>
      </c>
      <c r="F161" s="318"/>
      <c r="G161" s="3">
        <v>1.44</v>
      </c>
    </row>
    <row r="162" spans="1:7" ht="15" customHeight="1">
      <c r="A162" s="1"/>
      <c r="B162" s="1"/>
      <c r="C162" s="1"/>
      <c r="D162" s="1"/>
      <c r="E162" s="317" t="s">
        <v>975</v>
      </c>
      <c r="F162" s="318"/>
      <c r="G162" s="3">
        <v>0.4</v>
      </c>
    </row>
    <row r="163" spans="1:7" ht="15" customHeight="1">
      <c r="A163" s="1"/>
      <c r="B163" s="1"/>
      <c r="C163" s="1"/>
      <c r="D163" s="1"/>
      <c r="E163" s="317" t="s">
        <v>976</v>
      </c>
      <c r="F163" s="318"/>
      <c r="G163" s="3">
        <v>1.84</v>
      </c>
    </row>
    <row r="164" spans="1:7" ht="15" customHeight="1">
      <c r="A164" s="1"/>
      <c r="B164" s="1"/>
      <c r="C164" s="1"/>
      <c r="D164" s="1"/>
      <c r="E164" s="317" t="s">
        <v>977</v>
      </c>
      <c r="F164" s="318"/>
      <c r="G164" s="3">
        <v>102.3</v>
      </c>
    </row>
    <row r="165" spans="1:7" ht="15" customHeight="1">
      <c r="A165" s="1"/>
      <c r="B165" s="1"/>
      <c r="C165" s="1"/>
      <c r="D165" s="1"/>
      <c r="E165" s="317" t="s">
        <v>978</v>
      </c>
      <c r="F165" s="318"/>
      <c r="G165" s="3">
        <v>188.23</v>
      </c>
    </row>
    <row r="166" spans="1:7" ht="9.9499999999999993" customHeight="1">
      <c r="A166" s="1"/>
      <c r="B166" s="1"/>
      <c r="C166" s="323" t="s">
        <v>949</v>
      </c>
      <c r="D166" s="324"/>
      <c r="E166" s="1"/>
      <c r="F166" s="1"/>
      <c r="G166" s="1"/>
    </row>
    <row r="167" spans="1:7" ht="20.100000000000001" customHeight="1">
      <c r="A167" s="325" t="s">
        <v>1073</v>
      </c>
      <c r="B167" s="326"/>
      <c r="C167" s="326"/>
      <c r="D167" s="326"/>
      <c r="E167" s="326"/>
      <c r="F167" s="326"/>
      <c r="G167" s="326"/>
    </row>
    <row r="168" spans="1:7" ht="15" customHeight="1">
      <c r="A168" s="321" t="s">
        <v>951</v>
      </c>
      <c r="B168" s="322"/>
      <c r="C168" s="8" t="s">
        <v>952</v>
      </c>
      <c r="D168" s="8" t="s">
        <v>953</v>
      </c>
      <c r="E168" s="8" t="s">
        <v>954</v>
      </c>
      <c r="F168" s="8" t="s">
        <v>955</v>
      </c>
      <c r="G168" s="8" t="s">
        <v>956</v>
      </c>
    </row>
    <row r="169" spans="1:7" ht="15" customHeight="1">
      <c r="A169" s="15" t="s">
        <v>994</v>
      </c>
      <c r="B169" s="16" t="s">
        <v>995</v>
      </c>
      <c r="C169" s="15" t="s">
        <v>959</v>
      </c>
      <c r="D169" s="15" t="s">
        <v>960</v>
      </c>
      <c r="E169" s="17">
        <v>5.3E-3</v>
      </c>
      <c r="F169" s="18">
        <v>1.04</v>
      </c>
      <c r="G169" s="18">
        <v>5.5120000000000004E-3</v>
      </c>
    </row>
    <row r="170" spans="1:7" ht="20.100000000000001" customHeight="1">
      <c r="A170" s="15" t="s">
        <v>1025</v>
      </c>
      <c r="B170" s="16" t="s">
        <v>1026</v>
      </c>
      <c r="C170" s="15" t="s">
        <v>959</v>
      </c>
      <c r="D170" s="15" t="s">
        <v>960</v>
      </c>
      <c r="E170" s="17">
        <v>5.3E-3</v>
      </c>
      <c r="F170" s="18">
        <v>0.63</v>
      </c>
      <c r="G170" s="18">
        <v>3.339E-3</v>
      </c>
    </row>
    <row r="171" spans="1:7" ht="15" customHeight="1">
      <c r="A171" s="15" t="s">
        <v>996</v>
      </c>
      <c r="B171" s="16" t="s">
        <v>997</v>
      </c>
      <c r="C171" s="15" t="s">
        <v>959</v>
      </c>
      <c r="D171" s="15" t="s">
        <v>960</v>
      </c>
      <c r="E171" s="17">
        <v>5.3E-3</v>
      </c>
      <c r="F171" s="18">
        <v>3.18</v>
      </c>
      <c r="G171" s="18">
        <v>1.6854000000000001E-2</v>
      </c>
    </row>
    <row r="172" spans="1:7" ht="20.100000000000001" customHeight="1">
      <c r="A172" s="15" t="s">
        <v>1023</v>
      </c>
      <c r="B172" s="16" t="s">
        <v>1024</v>
      </c>
      <c r="C172" s="15" t="s">
        <v>959</v>
      </c>
      <c r="D172" s="15" t="s">
        <v>960</v>
      </c>
      <c r="E172" s="17">
        <v>5.3E-3</v>
      </c>
      <c r="F172" s="18">
        <v>0.01</v>
      </c>
      <c r="G172" s="18">
        <v>5.3000000000000001E-5</v>
      </c>
    </row>
    <row r="173" spans="1:7" ht="15" customHeight="1">
      <c r="A173" s="15" t="s">
        <v>963</v>
      </c>
      <c r="B173" s="16" t="s">
        <v>964</v>
      </c>
      <c r="C173" s="15" t="s">
        <v>959</v>
      </c>
      <c r="D173" s="15" t="s">
        <v>960</v>
      </c>
      <c r="E173" s="17">
        <v>5.3E-3</v>
      </c>
      <c r="F173" s="18">
        <v>0.55000000000000004</v>
      </c>
      <c r="G173" s="18">
        <v>2.9150000000000001E-3</v>
      </c>
    </row>
    <row r="174" spans="1:7" ht="15" customHeight="1">
      <c r="A174" s="15" t="s">
        <v>965</v>
      </c>
      <c r="B174" s="16" t="s">
        <v>966</v>
      </c>
      <c r="C174" s="15" t="s">
        <v>959</v>
      </c>
      <c r="D174" s="15" t="s">
        <v>960</v>
      </c>
      <c r="E174" s="17">
        <v>5.3E-3</v>
      </c>
      <c r="F174" s="18">
        <v>0.06</v>
      </c>
      <c r="G174" s="18">
        <v>3.1799999999999998E-4</v>
      </c>
    </row>
    <row r="175" spans="1:7" ht="17.100000000000001" customHeight="1">
      <c r="A175" s="1"/>
      <c r="B175" s="1"/>
      <c r="C175" s="1"/>
      <c r="D175" s="1"/>
      <c r="E175" s="319" t="s">
        <v>967</v>
      </c>
      <c r="F175" s="320"/>
      <c r="G175" s="19">
        <v>2.8990999999999999E-2</v>
      </c>
    </row>
    <row r="176" spans="1:7" ht="15" customHeight="1">
      <c r="A176" s="321" t="s">
        <v>1027</v>
      </c>
      <c r="B176" s="322"/>
      <c r="C176" s="8" t="s">
        <v>952</v>
      </c>
      <c r="D176" s="8" t="s">
        <v>953</v>
      </c>
      <c r="E176" s="8" t="s">
        <v>954</v>
      </c>
      <c r="F176" s="8" t="s">
        <v>955</v>
      </c>
      <c r="G176" s="8" t="s">
        <v>956</v>
      </c>
    </row>
    <row r="177" spans="1:7" ht="27.95" customHeight="1">
      <c r="A177" s="15" t="s">
        <v>1064</v>
      </c>
      <c r="B177" s="16" t="s">
        <v>1065</v>
      </c>
      <c r="C177" s="15" t="s">
        <v>959</v>
      </c>
      <c r="D177" s="15" t="s">
        <v>1030</v>
      </c>
      <c r="E177" s="17">
        <v>4.7269999999999999E-7</v>
      </c>
      <c r="F177" s="18">
        <v>235772.14</v>
      </c>
      <c r="G177" s="18">
        <v>0.11144949057799999</v>
      </c>
    </row>
    <row r="178" spans="1:7" ht="27.95" customHeight="1">
      <c r="A178" s="15" t="s">
        <v>1066</v>
      </c>
      <c r="B178" s="16" t="s">
        <v>1067</v>
      </c>
      <c r="C178" s="15" t="s">
        <v>959</v>
      </c>
      <c r="D178" s="15" t="s">
        <v>1030</v>
      </c>
      <c r="E178" s="17">
        <v>4.7269999999999999E-7</v>
      </c>
      <c r="F178" s="18">
        <v>27119.23</v>
      </c>
      <c r="G178" s="18">
        <v>1.2819260020999999E-2</v>
      </c>
    </row>
    <row r="179" spans="1:7" ht="15" customHeight="1">
      <c r="A179" s="1"/>
      <c r="B179" s="1"/>
      <c r="C179" s="1"/>
      <c r="D179" s="1"/>
      <c r="E179" s="319" t="s">
        <v>1031</v>
      </c>
      <c r="F179" s="320"/>
      <c r="G179" s="19">
        <v>0.124268750599</v>
      </c>
    </row>
    <row r="180" spans="1:7" ht="15" customHeight="1">
      <c r="A180" s="321" t="s">
        <v>968</v>
      </c>
      <c r="B180" s="322"/>
      <c r="C180" s="8" t="s">
        <v>952</v>
      </c>
      <c r="D180" s="8" t="s">
        <v>953</v>
      </c>
      <c r="E180" s="8" t="s">
        <v>954</v>
      </c>
      <c r="F180" s="8" t="s">
        <v>955</v>
      </c>
      <c r="G180" s="8" t="s">
        <v>956</v>
      </c>
    </row>
    <row r="181" spans="1:7" ht="15" customHeight="1">
      <c r="A181" s="15" t="s">
        <v>1068</v>
      </c>
      <c r="B181" s="16" t="s">
        <v>1069</v>
      </c>
      <c r="C181" s="15" t="s">
        <v>959</v>
      </c>
      <c r="D181" s="15" t="s">
        <v>960</v>
      </c>
      <c r="E181" s="17">
        <v>5.3190800000000003E-3</v>
      </c>
      <c r="F181" s="18">
        <v>17.579999999999998</v>
      </c>
      <c r="G181" s="18">
        <v>9.3509426399999998E-2</v>
      </c>
    </row>
    <row r="182" spans="1:7" ht="15" customHeight="1">
      <c r="A182" s="1"/>
      <c r="B182" s="1"/>
      <c r="C182" s="1"/>
      <c r="D182" s="1"/>
      <c r="E182" s="319" t="s">
        <v>971</v>
      </c>
      <c r="F182" s="320"/>
      <c r="G182" s="19">
        <v>9.3509426399999998E-2</v>
      </c>
    </row>
    <row r="183" spans="1:7" ht="15" customHeight="1">
      <c r="A183" s="321" t="s">
        <v>1010</v>
      </c>
      <c r="B183" s="322"/>
      <c r="C183" s="8" t="s">
        <v>952</v>
      </c>
      <c r="D183" s="8" t="s">
        <v>953</v>
      </c>
      <c r="E183" s="8" t="s">
        <v>954</v>
      </c>
      <c r="F183" s="8" t="s">
        <v>955</v>
      </c>
      <c r="G183" s="8" t="s">
        <v>956</v>
      </c>
    </row>
    <row r="184" spans="1:7" ht="15" customHeight="1">
      <c r="A184" s="15" t="s">
        <v>1070</v>
      </c>
      <c r="B184" s="16" t="s">
        <v>1071</v>
      </c>
      <c r="C184" s="15" t="s">
        <v>959</v>
      </c>
      <c r="D184" s="15" t="s">
        <v>1072</v>
      </c>
      <c r="E184" s="17">
        <v>7.2039000000000006E-2</v>
      </c>
      <c r="F184" s="18">
        <v>4.63</v>
      </c>
      <c r="G184" s="18">
        <v>0.33354056999999998</v>
      </c>
    </row>
    <row r="185" spans="1:7" ht="15" customHeight="1">
      <c r="A185" s="1"/>
      <c r="B185" s="1"/>
      <c r="C185" s="1"/>
      <c r="D185" s="1"/>
      <c r="E185" s="319" t="s">
        <v>1021</v>
      </c>
      <c r="F185" s="320"/>
      <c r="G185" s="19">
        <v>0.33354056999999998</v>
      </c>
    </row>
    <row r="186" spans="1:7" ht="15" customHeight="1">
      <c r="A186" s="1"/>
      <c r="B186" s="1"/>
      <c r="C186" s="1"/>
      <c r="D186" s="1"/>
      <c r="E186" s="317" t="s">
        <v>972</v>
      </c>
      <c r="F186" s="318"/>
      <c r="G186" s="3">
        <v>0.53</v>
      </c>
    </row>
    <row r="187" spans="1:7" ht="15" customHeight="1">
      <c r="A187" s="1"/>
      <c r="B187" s="1"/>
      <c r="C187" s="1"/>
      <c r="D187" s="1"/>
      <c r="E187" s="317" t="s">
        <v>973</v>
      </c>
      <c r="F187" s="318"/>
      <c r="G187" s="3">
        <v>0.04</v>
      </c>
    </row>
    <row r="188" spans="1:7" ht="15" customHeight="1">
      <c r="A188" s="1"/>
      <c r="B188" s="1"/>
      <c r="C188" s="1"/>
      <c r="D188" s="1"/>
      <c r="E188" s="317" t="s">
        <v>974</v>
      </c>
      <c r="F188" s="318"/>
      <c r="G188" s="3">
        <v>0.56999999999999995</v>
      </c>
    </row>
    <row r="189" spans="1:7" ht="15" customHeight="1">
      <c r="A189" s="1"/>
      <c r="B189" s="1"/>
      <c r="C189" s="1"/>
      <c r="D189" s="1"/>
      <c r="E189" s="317" t="s">
        <v>975</v>
      </c>
      <c r="F189" s="318"/>
      <c r="G189" s="3">
        <v>0.16</v>
      </c>
    </row>
    <row r="190" spans="1:7" ht="15" customHeight="1">
      <c r="A190" s="1"/>
      <c r="B190" s="1"/>
      <c r="C190" s="1"/>
      <c r="D190" s="1"/>
      <c r="E190" s="317" t="s">
        <v>976</v>
      </c>
      <c r="F190" s="318"/>
      <c r="G190" s="3">
        <v>0.73</v>
      </c>
    </row>
    <row r="191" spans="1:7" ht="15" customHeight="1">
      <c r="A191" s="1"/>
      <c r="B191" s="1"/>
      <c r="C191" s="1"/>
      <c r="D191" s="1"/>
      <c r="E191" s="317" t="s">
        <v>977</v>
      </c>
      <c r="F191" s="318"/>
      <c r="G191" s="3">
        <v>306.89999999999998</v>
      </c>
    </row>
    <row r="192" spans="1:7" ht="15" customHeight="1">
      <c r="A192" s="1"/>
      <c r="B192" s="1"/>
      <c r="C192" s="1"/>
      <c r="D192" s="1"/>
      <c r="E192" s="317" t="s">
        <v>978</v>
      </c>
      <c r="F192" s="318"/>
      <c r="G192" s="3">
        <v>224.03</v>
      </c>
    </row>
    <row r="193" spans="1:7" ht="9.9499999999999993" customHeight="1">
      <c r="A193" s="1"/>
      <c r="B193" s="1"/>
      <c r="C193" s="323" t="s">
        <v>949</v>
      </c>
      <c r="D193" s="324"/>
      <c r="E193" s="1"/>
      <c r="F193" s="1"/>
      <c r="G193" s="1"/>
    </row>
    <row r="194" spans="1:7" ht="20.100000000000001" customHeight="1">
      <c r="A194" s="325" t="s">
        <v>1074</v>
      </c>
      <c r="B194" s="326"/>
      <c r="C194" s="326"/>
      <c r="D194" s="326"/>
      <c r="E194" s="326"/>
      <c r="F194" s="326"/>
      <c r="G194" s="326"/>
    </row>
    <row r="195" spans="1:7" ht="15" customHeight="1">
      <c r="A195" s="321" t="s">
        <v>951</v>
      </c>
      <c r="B195" s="322"/>
      <c r="C195" s="8" t="s">
        <v>952</v>
      </c>
      <c r="D195" s="8" t="s">
        <v>953</v>
      </c>
      <c r="E195" s="8" t="s">
        <v>954</v>
      </c>
      <c r="F195" s="8" t="s">
        <v>955</v>
      </c>
      <c r="G195" s="8" t="s">
        <v>956</v>
      </c>
    </row>
    <row r="196" spans="1:7" ht="15" customHeight="1">
      <c r="A196" s="15" t="s">
        <v>994</v>
      </c>
      <c r="B196" s="16" t="s">
        <v>995</v>
      </c>
      <c r="C196" s="15" t="s">
        <v>959</v>
      </c>
      <c r="D196" s="15" t="s">
        <v>960</v>
      </c>
      <c r="E196" s="17">
        <v>7.0400000000000004E-2</v>
      </c>
      <c r="F196" s="18">
        <v>1.04</v>
      </c>
      <c r="G196" s="18">
        <v>7.3216000000000003E-2</v>
      </c>
    </row>
    <row r="197" spans="1:7" ht="20.100000000000001" customHeight="1">
      <c r="A197" s="15" t="s">
        <v>1025</v>
      </c>
      <c r="B197" s="16" t="s">
        <v>1026</v>
      </c>
      <c r="C197" s="15" t="s">
        <v>959</v>
      </c>
      <c r="D197" s="15" t="s">
        <v>960</v>
      </c>
      <c r="E197" s="17">
        <v>7.0400000000000004E-2</v>
      </c>
      <c r="F197" s="18">
        <v>0.63</v>
      </c>
      <c r="G197" s="18">
        <v>4.4352000000000003E-2</v>
      </c>
    </row>
    <row r="198" spans="1:7" ht="15" customHeight="1">
      <c r="A198" s="15" t="s">
        <v>996</v>
      </c>
      <c r="B198" s="16" t="s">
        <v>997</v>
      </c>
      <c r="C198" s="15" t="s">
        <v>959</v>
      </c>
      <c r="D198" s="15" t="s">
        <v>960</v>
      </c>
      <c r="E198" s="17">
        <v>7.0400000000000004E-2</v>
      </c>
      <c r="F198" s="18">
        <v>3.18</v>
      </c>
      <c r="G198" s="18">
        <v>0.22387199999999999</v>
      </c>
    </row>
    <row r="199" spans="1:7" ht="20.100000000000001" customHeight="1">
      <c r="A199" s="15" t="s">
        <v>1023</v>
      </c>
      <c r="B199" s="16" t="s">
        <v>1024</v>
      </c>
      <c r="C199" s="15" t="s">
        <v>959</v>
      </c>
      <c r="D199" s="15" t="s">
        <v>960</v>
      </c>
      <c r="E199" s="17">
        <v>7.0400000000000004E-2</v>
      </c>
      <c r="F199" s="18">
        <v>0.01</v>
      </c>
      <c r="G199" s="18">
        <v>7.0399999999999998E-4</v>
      </c>
    </row>
    <row r="200" spans="1:7" ht="15" customHeight="1">
      <c r="A200" s="15" t="s">
        <v>963</v>
      </c>
      <c r="B200" s="16" t="s">
        <v>964</v>
      </c>
      <c r="C200" s="15" t="s">
        <v>959</v>
      </c>
      <c r="D200" s="15" t="s">
        <v>960</v>
      </c>
      <c r="E200" s="17">
        <v>7.0400000000000004E-2</v>
      </c>
      <c r="F200" s="18">
        <v>0.55000000000000004</v>
      </c>
      <c r="G200" s="18">
        <v>3.8719999999999997E-2</v>
      </c>
    </row>
    <row r="201" spans="1:7" ht="15" customHeight="1">
      <c r="A201" s="15" t="s">
        <v>965</v>
      </c>
      <c r="B201" s="16" t="s">
        <v>966</v>
      </c>
      <c r="C201" s="15" t="s">
        <v>959</v>
      </c>
      <c r="D201" s="15" t="s">
        <v>960</v>
      </c>
      <c r="E201" s="17">
        <v>7.0400000000000004E-2</v>
      </c>
      <c r="F201" s="18">
        <v>0.06</v>
      </c>
      <c r="G201" s="18">
        <v>4.2240000000000003E-3</v>
      </c>
    </row>
    <row r="202" spans="1:7" ht="17.100000000000001" customHeight="1">
      <c r="A202" s="1"/>
      <c r="B202" s="1"/>
      <c r="C202" s="1"/>
      <c r="D202" s="1"/>
      <c r="E202" s="319" t="s">
        <v>967</v>
      </c>
      <c r="F202" s="320"/>
      <c r="G202" s="19">
        <v>0.38508799999999999</v>
      </c>
    </row>
    <row r="203" spans="1:7" ht="15" customHeight="1">
      <c r="A203" s="321" t="s">
        <v>1027</v>
      </c>
      <c r="B203" s="322"/>
      <c r="C203" s="8" t="s">
        <v>952</v>
      </c>
      <c r="D203" s="8" t="s">
        <v>953</v>
      </c>
      <c r="E203" s="8" t="s">
        <v>954</v>
      </c>
      <c r="F203" s="8" t="s">
        <v>955</v>
      </c>
      <c r="G203" s="8" t="s">
        <v>956</v>
      </c>
    </row>
    <row r="204" spans="1:7" ht="20.100000000000001" customHeight="1">
      <c r="A204" s="15" t="s">
        <v>1075</v>
      </c>
      <c r="B204" s="16" t="s">
        <v>1076</v>
      </c>
      <c r="C204" s="15" t="s">
        <v>959</v>
      </c>
      <c r="D204" s="15" t="s">
        <v>1030</v>
      </c>
      <c r="E204" s="17">
        <v>4.3665999999999998E-6</v>
      </c>
      <c r="F204" s="18">
        <v>51548.95</v>
      </c>
      <c r="G204" s="18">
        <v>0.22509364506999999</v>
      </c>
    </row>
    <row r="205" spans="1:7" ht="27.95" customHeight="1">
      <c r="A205" s="15" t="s">
        <v>1077</v>
      </c>
      <c r="B205" s="16" t="s">
        <v>1078</v>
      </c>
      <c r="C205" s="15" t="s">
        <v>959</v>
      </c>
      <c r="D205" s="15" t="s">
        <v>1030</v>
      </c>
      <c r="E205" s="17">
        <v>4.3665999999999998E-6</v>
      </c>
      <c r="F205" s="18">
        <v>298786.07</v>
      </c>
      <c r="G205" s="18">
        <v>1.304679253262</v>
      </c>
    </row>
    <row r="206" spans="1:7" ht="20.100000000000001" customHeight="1">
      <c r="A206" s="15" t="s">
        <v>1079</v>
      </c>
      <c r="B206" s="16" t="s">
        <v>1080</v>
      </c>
      <c r="C206" s="15" t="s">
        <v>959</v>
      </c>
      <c r="D206" s="15" t="s">
        <v>1030</v>
      </c>
      <c r="E206" s="17">
        <v>2.0692399999999999E-6</v>
      </c>
      <c r="F206" s="18">
        <v>600000</v>
      </c>
      <c r="G206" s="18">
        <v>1.241544</v>
      </c>
    </row>
    <row r="207" spans="1:7" ht="15" customHeight="1">
      <c r="A207" s="1"/>
      <c r="B207" s="1"/>
      <c r="C207" s="1"/>
      <c r="D207" s="1"/>
      <c r="E207" s="319" t="s">
        <v>1031</v>
      </c>
      <c r="F207" s="320"/>
      <c r="G207" s="19">
        <v>2.771316898332</v>
      </c>
    </row>
    <row r="208" spans="1:7" ht="15" customHeight="1">
      <c r="A208" s="321" t="s">
        <v>968</v>
      </c>
      <c r="B208" s="322"/>
      <c r="C208" s="8" t="s">
        <v>952</v>
      </c>
      <c r="D208" s="8" t="s">
        <v>953</v>
      </c>
      <c r="E208" s="8" t="s">
        <v>954</v>
      </c>
      <c r="F208" s="8" t="s">
        <v>955</v>
      </c>
      <c r="G208" s="8" t="s">
        <v>956</v>
      </c>
    </row>
    <row r="209" spans="1:7" ht="15" customHeight="1">
      <c r="A209" s="15" t="s">
        <v>1081</v>
      </c>
      <c r="B209" s="16" t="s">
        <v>1082</v>
      </c>
      <c r="C209" s="15" t="s">
        <v>959</v>
      </c>
      <c r="D209" s="15" t="s">
        <v>960</v>
      </c>
      <c r="E209" s="17">
        <v>2.3591879999999999E-2</v>
      </c>
      <c r="F209" s="18">
        <v>21.4</v>
      </c>
      <c r="G209" s="18">
        <v>0.50486623200000003</v>
      </c>
    </row>
    <row r="210" spans="1:7" ht="15" customHeight="1">
      <c r="A210" s="15" t="s">
        <v>1083</v>
      </c>
      <c r="B210" s="16" t="s">
        <v>1084</v>
      </c>
      <c r="C210" s="15" t="s">
        <v>959</v>
      </c>
      <c r="D210" s="15" t="s">
        <v>960</v>
      </c>
      <c r="E210" s="17">
        <v>4.7169200000000001E-2</v>
      </c>
      <c r="F210" s="18">
        <v>16.59</v>
      </c>
      <c r="G210" s="18">
        <v>0.78253702800000002</v>
      </c>
    </row>
    <row r="211" spans="1:7" ht="15" customHeight="1">
      <c r="A211" s="1"/>
      <c r="B211" s="1"/>
      <c r="C211" s="1"/>
      <c r="D211" s="1"/>
      <c r="E211" s="319" t="s">
        <v>971</v>
      </c>
      <c r="F211" s="320"/>
      <c r="G211" s="19">
        <v>1.28740326</v>
      </c>
    </row>
    <row r="212" spans="1:7" ht="15" customHeight="1">
      <c r="A212" s="321" t="s">
        <v>1010</v>
      </c>
      <c r="B212" s="322"/>
      <c r="C212" s="8" t="s">
        <v>952</v>
      </c>
      <c r="D212" s="8" t="s">
        <v>953</v>
      </c>
      <c r="E212" s="8" t="s">
        <v>954</v>
      </c>
      <c r="F212" s="8" t="s">
        <v>955</v>
      </c>
      <c r="G212" s="8" t="s">
        <v>956</v>
      </c>
    </row>
    <row r="213" spans="1:7" ht="15" customHeight="1">
      <c r="A213" s="15" t="s">
        <v>1070</v>
      </c>
      <c r="B213" s="16" t="s">
        <v>1071</v>
      </c>
      <c r="C213" s="15" t="s">
        <v>959</v>
      </c>
      <c r="D213" s="15" t="s">
        <v>1072</v>
      </c>
      <c r="E213" s="17">
        <v>0.45304499999999998</v>
      </c>
      <c r="F213" s="18">
        <v>4.63</v>
      </c>
      <c r="G213" s="18">
        <v>2.0975983500000002</v>
      </c>
    </row>
    <row r="214" spans="1:7" ht="15" customHeight="1">
      <c r="A214" s="1"/>
      <c r="B214" s="1"/>
      <c r="C214" s="1"/>
      <c r="D214" s="1"/>
      <c r="E214" s="319" t="s">
        <v>1021</v>
      </c>
      <c r="F214" s="320"/>
      <c r="G214" s="19">
        <v>2.0975983500000002</v>
      </c>
    </row>
    <row r="215" spans="1:7" ht="15" customHeight="1">
      <c r="A215" s="1"/>
      <c r="B215" s="1"/>
      <c r="C215" s="1"/>
      <c r="D215" s="1"/>
      <c r="E215" s="317" t="s">
        <v>972</v>
      </c>
      <c r="F215" s="318"/>
      <c r="G215" s="3">
        <v>5.94</v>
      </c>
    </row>
    <row r="216" spans="1:7" ht="15" customHeight="1">
      <c r="A216" s="1"/>
      <c r="B216" s="1"/>
      <c r="C216" s="1"/>
      <c r="D216" s="1"/>
      <c r="E216" s="317" t="s">
        <v>973</v>
      </c>
      <c r="F216" s="318"/>
      <c r="G216" s="3">
        <v>0.57999999999999996</v>
      </c>
    </row>
    <row r="217" spans="1:7" ht="15" customHeight="1">
      <c r="A217" s="1"/>
      <c r="B217" s="1"/>
      <c r="C217" s="1"/>
      <c r="D217" s="1"/>
      <c r="E217" s="317" t="s">
        <v>974</v>
      </c>
      <c r="F217" s="318"/>
      <c r="G217" s="3">
        <v>6.52</v>
      </c>
    </row>
    <row r="218" spans="1:7" ht="15" customHeight="1">
      <c r="A218" s="1"/>
      <c r="B218" s="1"/>
      <c r="C218" s="1"/>
      <c r="D218" s="1"/>
      <c r="E218" s="317" t="s">
        <v>975</v>
      </c>
      <c r="F218" s="318"/>
      <c r="G218" s="3">
        <v>1.84</v>
      </c>
    </row>
    <row r="219" spans="1:7" ht="15" customHeight="1">
      <c r="A219" s="1"/>
      <c r="B219" s="1"/>
      <c r="C219" s="1"/>
      <c r="D219" s="1"/>
      <c r="E219" s="317" t="s">
        <v>976</v>
      </c>
      <c r="F219" s="318"/>
      <c r="G219" s="3">
        <v>8.36</v>
      </c>
    </row>
    <row r="220" spans="1:7" ht="15" customHeight="1">
      <c r="A220" s="1"/>
      <c r="B220" s="1"/>
      <c r="C220" s="1"/>
      <c r="D220" s="1"/>
      <c r="E220" s="317" t="s">
        <v>977</v>
      </c>
      <c r="F220" s="318"/>
      <c r="G220" s="3">
        <v>7.07</v>
      </c>
    </row>
    <row r="221" spans="1:7" ht="15" customHeight="1">
      <c r="A221" s="1"/>
      <c r="B221" s="1"/>
      <c r="C221" s="1"/>
      <c r="D221" s="1"/>
      <c r="E221" s="317" t="s">
        <v>978</v>
      </c>
      <c r="F221" s="318"/>
      <c r="G221" s="3">
        <v>59.1</v>
      </c>
    </row>
    <row r="222" spans="1:7" ht="9.9499999999999993" customHeight="1">
      <c r="A222" s="1"/>
      <c r="B222" s="1"/>
      <c r="C222" s="323" t="s">
        <v>949</v>
      </c>
      <c r="D222" s="324"/>
      <c r="E222" s="1"/>
      <c r="F222" s="1"/>
      <c r="G222" s="1"/>
    </row>
    <row r="223" spans="1:7" ht="20.100000000000001" customHeight="1">
      <c r="A223" s="325" t="s">
        <v>1085</v>
      </c>
      <c r="B223" s="326"/>
      <c r="C223" s="326"/>
      <c r="D223" s="326"/>
      <c r="E223" s="326"/>
      <c r="F223" s="326"/>
      <c r="G223" s="326"/>
    </row>
    <row r="224" spans="1:7" ht="15" customHeight="1">
      <c r="A224" s="321" t="s">
        <v>951</v>
      </c>
      <c r="B224" s="322"/>
      <c r="C224" s="8" t="s">
        <v>952</v>
      </c>
      <c r="D224" s="8" t="s">
        <v>953</v>
      </c>
      <c r="E224" s="8" t="s">
        <v>954</v>
      </c>
      <c r="F224" s="8" t="s">
        <v>955</v>
      </c>
      <c r="G224" s="8" t="s">
        <v>956</v>
      </c>
    </row>
    <row r="225" spans="1:7" ht="15" customHeight="1">
      <c r="A225" s="15" t="s">
        <v>994</v>
      </c>
      <c r="B225" s="16" t="s">
        <v>995</v>
      </c>
      <c r="C225" s="15" t="s">
        <v>959</v>
      </c>
      <c r="D225" s="15" t="s">
        <v>960</v>
      </c>
      <c r="E225" s="17">
        <v>0.14269999999999999</v>
      </c>
      <c r="F225" s="18">
        <v>1.04</v>
      </c>
      <c r="G225" s="18">
        <v>0.14840800000000001</v>
      </c>
    </row>
    <row r="226" spans="1:7" ht="20.100000000000001" customHeight="1">
      <c r="A226" s="15" t="s">
        <v>1086</v>
      </c>
      <c r="B226" s="16" t="s">
        <v>1087</v>
      </c>
      <c r="C226" s="15" t="s">
        <v>959</v>
      </c>
      <c r="D226" s="15" t="s">
        <v>960</v>
      </c>
      <c r="E226" s="17">
        <v>3.7400000000000003E-2</v>
      </c>
      <c r="F226" s="18">
        <v>0.57999999999999996</v>
      </c>
      <c r="G226" s="18">
        <v>2.1691999999999999E-2</v>
      </c>
    </row>
    <row r="227" spans="1:7" ht="15" customHeight="1">
      <c r="A227" s="15" t="s">
        <v>996</v>
      </c>
      <c r="B227" s="16" t="s">
        <v>997</v>
      </c>
      <c r="C227" s="15" t="s">
        <v>959</v>
      </c>
      <c r="D227" s="15" t="s">
        <v>960</v>
      </c>
      <c r="E227" s="17">
        <v>0.14269999999999999</v>
      </c>
      <c r="F227" s="18">
        <v>3.18</v>
      </c>
      <c r="G227" s="18">
        <v>0.45378600000000002</v>
      </c>
    </row>
    <row r="228" spans="1:7" ht="20.100000000000001" customHeight="1">
      <c r="A228" s="15" t="s">
        <v>1088</v>
      </c>
      <c r="B228" s="16" t="s">
        <v>1089</v>
      </c>
      <c r="C228" s="15" t="s">
        <v>959</v>
      </c>
      <c r="D228" s="15" t="s">
        <v>960</v>
      </c>
      <c r="E228" s="17">
        <v>3.7400000000000003E-2</v>
      </c>
      <c r="F228" s="18">
        <v>0.95</v>
      </c>
      <c r="G228" s="18">
        <v>3.5529999999999999E-2</v>
      </c>
    </row>
    <row r="229" spans="1:7" ht="20.100000000000001" customHeight="1">
      <c r="A229" s="15" t="s">
        <v>998</v>
      </c>
      <c r="B229" s="16" t="s">
        <v>999</v>
      </c>
      <c r="C229" s="15" t="s">
        <v>959</v>
      </c>
      <c r="D229" s="15" t="s">
        <v>960</v>
      </c>
      <c r="E229" s="17">
        <v>0.1053</v>
      </c>
      <c r="F229" s="18">
        <v>0.41</v>
      </c>
      <c r="G229" s="18">
        <v>4.3173000000000003E-2</v>
      </c>
    </row>
    <row r="230" spans="1:7" ht="20.100000000000001" customHeight="1">
      <c r="A230" s="15" t="s">
        <v>1000</v>
      </c>
      <c r="B230" s="16" t="s">
        <v>1001</v>
      </c>
      <c r="C230" s="15" t="s">
        <v>959</v>
      </c>
      <c r="D230" s="15" t="s">
        <v>960</v>
      </c>
      <c r="E230" s="17">
        <v>0.1053</v>
      </c>
      <c r="F230" s="18">
        <v>1.01</v>
      </c>
      <c r="G230" s="18">
        <v>0.106353</v>
      </c>
    </row>
    <row r="231" spans="1:7" ht="15" customHeight="1">
      <c r="A231" s="15" t="s">
        <v>963</v>
      </c>
      <c r="B231" s="16" t="s">
        <v>964</v>
      </c>
      <c r="C231" s="15" t="s">
        <v>959</v>
      </c>
      <c r="D231" s="15" t="s">
        <v>960</v>
      </c>
      <c r="E231" s="17">
        <v>0.14269999999999999</v>
      </c>
      <c r="F231" s="18">
        <v>0.55000000000000004</v>
      </c>
      <c r="G231" s="18">
        <v>7.8484999999999999E-2</v>
      </c>
    </row>
    <row r="232" spans="1:7" ht="15" customHeight="1">
      <c r="A232" s="15" t="s">
        <v>965</v>
      </c>
      <c r="B232" s="16" t="s">
        <v>966</v>
      </c>
      <c r="C232" s="15" t="s">
        <v>959</v>
      </c>
      <c r="D232" s="15" t="s">
        <v>960</v>
      </c>
      <c r="E232" s="17">
        <v>0.14269999999999999</v>
      </c>
      <c r="F232" s="18">
        <v>0.06</v>
      </c>
      <c r="G232" s="18">
        <v>8.5620000000000002E-3</v>
      </c>
    </row>
    <row r="233" spans="1:7" ht="17.100000000000001" customHeight="1">
      <c r="A233" s="1"/>
      <c r="B233" s="1"/>
      <c r="C233" s="1"/>
      <c r="D233" s="1"/>
      <c r="E233" s="319" t="s">
        <v>967</v>
      </c>
      <c r="F233" s="320"/>
      <c r="G233" s="19">
        <v>0.89598900000000004</v>
      </c>
    </row>
    <row r="234" spans="1:7" ht="15" customHeight="1">
      <c r="A234" s="321" t="s">
        <v>968</v>
      </c>
      <c r="B234" s="322"/>
      <c r="C234" s="8" t="s">
        <v>952</v>
      </c>
      <c r="D234" s="8" t="s">
        <v>953</v>
      </c>
      <c r="E234" s="8" t="s">
        <v>954</v>
      </c>
      <c r="F234" s="8" t="s">
        <v>955</v>
      </c>
      <c r="G234" s="8" t="s">
        <v>956</v>
      </c>
    </row>
    <row r="235" spans="1:7" ht="15" customHeight="1">
      <c r="A235" s="15" t="s">
        <v>1006</v>
      </c>
      <c r="B235" s="16" t="s">
        <v>1007</v>
      </c>
      <c r="C235" s="15" t="s">
        <v>959</v>
      </c>
      <c r="D235" s="15" t="s">
        <v>960</v>
      </c>
      <c r="E235" s="17">
        <v>0.10689003</v>
      </c>
      <c r="F235" s="18">
        <v>9.25</v>
      </c>
      <c r="G235" s="18">
        <v>0.98873277749999999</v>
      </c>
    </row>
    <row r="236" spans="1:7" ht="15" customHeight="1">
      <c r="A236" s="15" t="s">
        <v>1090</v>
      </c>
      <c r="B236" s="16" t="s">
        <v>1091</v>
      </c>
      <c r="C236" s="15" t="s">
        <v>959</v>
      </c>
      <c r="D236" s="15" t="s">
        <v>960</v>
      </c>
      <c r="E236" s="17">
        <v>3.7964739999999997E-2</v>
      </c>
      <c r="F236" s="18">
        <v>12.62</v>
      </c>
      <c r="G236" s="18">
        <v>0.47911501880000001</v>
      </c>
    </row>
    <row r="237" spans="1:7" ht="15" customHeight="1">
      <c r="A237" s="1"/>
      <c r="B237" s="1"/>
      <c r="C237" s="1"/>
      <c r="D237" s="1"/>
      <c r="E237" s="319" t="s">
        <v>971</v>
      </c>
      <c r="F237" s="320"/>
      <c r="G237" s="19">
        <v>1.4678477963000001</v>
      </c>
    </row>
    <row r="238" spans="1:7" ht="15" customHeight="1">
      <c r="A238" s="1"/>
      <c r="B238" s="1"/>
      <c r="C238" s="1"/>
      <c r="D238" s="1"/>
      <c r="E238" s="317" t="s">
        <v>972</v>
      </c>
      <c r="F238" s="318"/>
      <c r="G238" s="3">
        <v>1.68</v>
      </c>
    </row>
    <row r="239" spans="1:7" ht="15" customHeight="1">
      <c r="A239" s="1"/>
      <c r="B239" s="1"/>
      <c r="C239" s="1"/>
      <c r="D239" s="1"/>
      <c r="E239" s="317" t="s">
        <v>973</v>
      </c>
      <c r="F239" s="318"/>
      <c r="G239" s="3">
        <v>0.67</v>
      </c>
    </row>
    <row r="240" spans="1:7" ht="15" customHeight="1">
      <c r="A240" s="1"/>
      <c r="B240" s="1"/>
      <c r="C240" s="1"/>
      <c r="D240" s="1"/>
      <c r="E240" s="317" t="s">
        <v>974</v>
      </c>
      <c r="F240" s="318"/>
      <c r="G240" s="3">
        <v>2.35</v>
      </c>
    </row>
    <row r="241" spans="1:7" ht="15" customHeight="1">
      <c r="A241" s="1"/>
      <c r="B241" s="1"/>
      <c r="C241" s="1"/>
      <c r="D241" s="1"/>
      <c r="E241" s="317" t="s">
        <v>975</v>
      </c>
      <c r="F241" s="318"/>
      <c r="G241" s="3">
        <v>0.66</v>
      </c>
    </row>
    <row r="242" spans="1:7" ht="15" customHeight="1">
      <c r="A242" s="1"/>
      <c r="B242" s="1"/>
      <c r="C242" s="1"/>
      <c r="D242" s="1"/>
      <c r="E242" s="317" t="s">
        <v>976</v>
      </c>
      <c r="F242" s="318"/>
      <c r="G242" s="3">
        <v>3.01</v>
      </c>
    </row>
    <row r="243" spans="1:7" ht="15" customHeight="1">
      <c r="A243" s="1"/>
      <c r="B243" s="1"/>
      <c r="C243" s="1"/>
      <c r="D243" s="1"/>
      <c r="E243" s="317" t="s">
        <v>977</v>
      </c>
      <c r="F243" s="318"/>
      <c r="G243" s="3">
        <v>100.99</v>
      </c>
    </row>
    <row r="244" spans="1:7" ht="15" customHeight="1">
      <c r="A244" s="1"/>
      <c r="B244" s="1"/>
      <c r="C244" s="1"/>
      <c r="D244" s="1"/>
      <c r="E244" s="317" t="s">
        <v>978</v>
      </c>
      <c r="F244" s="318"/>
      <c r="G244" s="3">
        <v>303.97000000000003</v>
      </c>
    </row>
    <row r="245" spans="1:7" ht="9.9499999999999993" customHeight="1">
      <c r="A245" s="1"/>
      <c r="B245" s="1"/>
      <c r="C245" s="323" t="s">
        <v>949</v>
      </c>
      <c r="D245" s="324"/>
      <c r="E245" s="1"/>
      <c r="F245" s="1"/>
      <c r="G245" s="1"/>
    </row>
    <row r="246" spans="1:7" ht="20.100000000000001" customHeight="1">
      <c r="A246" s="325" t="s">
        <v>1092</v>
      </c>
      <c r="B246" s="326"/>
      <c r="C246" s="326"/>
      <c r="D246" s="326"/>
      <c r="E246" s="326"/>
      <c r="F246" s="326"/>
      <c r="G246" s="326"/>
    </row>
    <row r="247" spans="1:7" ht="15" customHeight="1">
      <c r="A247" s="321" t="s">
        <v>951</v>
      </c>
      <c r="B247" s="322"/>
      <c r="C247" s="8" t="s">
        <v>952</v>
      </c>
      <c r="D247" s="8" t="s">
        <v>953</v>
      </c>
      <c r="E247" s="8" t="s">
        <v>954</v>
      </c>
      <c r="F247" s="8" t="s">
        <v>955</v>
      </c>
      <c r="G247" s="8" t="s">
        <v>956</v>
      </c>
    </row>
    <row r="248" spans="1:7" ht="15" customHeight="1">
      <c r="A248" s="15" t="s">
        <v>994</v>
      </c>
      <c r="B248" s="16" t="s">
        <v>995</v>
      </c>
      <c r="C248" s="15" t="s">
        <v>959</v>
      </c>
      <c r="D248" s="15" t="s">
        <v>960</v>
      </c>
      <c r="E248" s="17">
        <v>0.14360000000000001</v>
      </c>
      <c r="F248" s="18">
        <v>1.04</v>
      </c>
      <c r="G248" s="18">
        <v>0.149344</v>
      </c>
    </row>
    <row r="249" spans="1:7" ht="20.100000000000001" customHeight="1">
      <c r="A249" s="15" t="s">
        <v>1086</v>
      </c>
      <c r="B249" s="16" t="s">
        <v>1087</v>
      </c>
      <c r="C249" s="15" t="s">
        <v>959</v>
      </c>
      <c r="D249" s="15" t="s">
        <v>960</v>
      </c>
      <c r="E249" s="17">
        <v>7.1800000000000003E-2</v>
      </c>
      <c r="F249" s="18">
        <v>0.57999999999999996</v>
      </c>
      <c r="G249" s="18">
        <v>4.1644E-2</v>
      </c>
    </row>
    <row r="250" spans="1:7" ht="15" customHeight="1">
      <c r="A250" s="15" t="s">
        <v>996</v>
      </c>
      <c r="B250" s="16" t="s">
        <v>997</v>
      </c>
      <c r="C250" s="15" t="s">
        <v>959</v>
      </c>
      <c r="D250" s="15" t="s">
        <v>960</v>
      </c>
      <c r="E250" s="17">
        <v>0.14360000000000001</v>
      </c>
      <c r="F250" s="18">
        <v>3.18</v>
      </c>
      <c r="G250" s="18">
        <v>0.456648</v>
      </c>
    </row>
    <row r="251" spans="1:7" ht="20.100000000000001" customHeight="1">
      <c r="A251" s="15" t="s">
        <v>1088</v>
      </c>
      <c r="B251" s="16" t="s">
        <v>1089</v>
      </c>
      <c r="C251" s="15" t="s">
        <v>959</v>
      </c>
      <c r="D251" s="15" t="s">
        <v>960</v>
      </c>
      <c r="E251" s="17">
        <v>7.1800000000000003E-2</v>
      </c>
      <c r="F251" s="18">
        <v>0.95</v>
      </c>
      <c r="G251" s="18">
        <v>6.8210000000000007E-2</v>
      </c>
    </row>
    <row r="252" spans="1:7" ht="20.100000000000001" customHeight="1">
      <c r="A252" s="15" t="s">
        <v>998</v>
      </c>
      <c r="B252" s="16" t="s">
        <v>999</v>
      </c>
      <c r="C252" s="15" t="s">
        <v>959</v>
      </c>
      <c r="D252" s="15" t="s">
        <v>960</v>
      </c>
      <c r="E252" s="17">
        <v>7.1800000000000003E-2</v>
      </c>
      <c r="F252" s="18">
        <v>0.41</v>
      </c>
      <c r="G252" s="18">
        <v>2.9437999999999999E-2</v>
      </c>
    </row>
    <row r="253" spans="1:7" ht="20.100000000000001" customHeight="1">
      <c r="A253" s="15" t="s">
        <v>1000</v>
      </c>
      <c r="B253" s="16" t="s">
        <v>1001</v>
      </c>
      <c r="C253" s="15" t="s">
        <v>959</v>
      </c>
      <c r="D253" s="15" t="s">
        <v>960</v>
      </c>
      <c r="E253" s="17">
        <v>7.1800000000000003E-2</v>
      </c>
      <c r="F253" s="18">
        <v>1.01</v>
      </c>
      <c r="G253" s="18">
        <v>7.2517999999999999E-2</v>
      </c>
    </row>
    <row r="254" spans="1:7" ht="15" customHeight="1">
      <c r="A254" s="15" t="s">
        <v>963</v>
      </c>
      <c r="B254" s="16" t="s">
        <v>964</v>
      </c>
      <c r="C254" s="15" t="s">
        <v>959</v>
      </c>
      <c r="D254" s="15" t="s">
        <v>960</v>
      </c>
      <c r="E254" s="17">
        <v>0.14360000000000001</v>
      </c>
      <c r="F254" s="18">
        <v>0.55000000000000004</v>
      </c>
      <c r="G254" s="18">
        <v>7.8979999999999995E-2</v>
      </c>
    </row>
    <row r="255" spans="1:7" ht="15" customHeight="1">
      <c r="A255" s="15" t="s">
        <v>965</v>
      </c>
      <c r="B255" s="16" t="s">
        <v>966</v>
      </c>
      <c r="C255" s="15" t="s">
        <v>959</v>
      </c>
      <c r="D255" s="15" t="s">
        <v>960</v>
      </c>
      <c r="E255" s="17">
        <v>0.14360000000000001</v>
      </c>
      <c r="F255" s="18">
        <v>0.06</v>
      </c>
      <c r="G255" s="18">
        <v>8.6160000000000004E-3</v>
      </c>
    </row>
    <row r="256" spans="1:7" ht="17.100000000000001" customHeight="1">
      <c r="A256" s="1"/>
      <c r="B256" s="1"/>
      <c r="C256" s="1"/>
      <c r="D256" s="1"/>
      <c r="E256" s="319" t="s">
        <v>967</v>
      </c>
      <c r="F256" s="320"/>
      <c r="G256" s="19">
        <v>0.90539800000000004</v>
      </c>
    </row>
    <row r="257" spans="1:7" ht="15" customHeight="1">
      <c r="A257" s="321" t="s">
        <v>968</v>
      </c>
      <c r="B257" s="322"/>
      <c r="C257" s="8" t="s">
        <v>952</v>
      </c>
      <c r="D257" s="8" t="s">
        <v>953</v>
      </c>
      <c r="E257" s="8" t="s">
        <v>954</v>
      </c>
      <c r="F257" s="8" t="s">
        <v>955</v>
      </c>
      <c r="G257" s="8" t="s">
        <v>956</v>
      </c>
    </row>
    <row r="258" spans="1:7" ht="15" customHeight="1">
      <c r="A258" s="15" t="s">
        <v>1006</v>
      </c>
      <c r="B258" s="16" t="s">
        <v>1007</v>
      </c>
      <c r="C258" s="15" t="s">
        <v>959</v>
      </c>
      <c r="D258" s="15" t="s">
        <v>960</v>
      </c>
      <c r="E258" s="17">
        <v>7.2884180000000007E-2</v>
      </c>
      <c r="F258" s="18">
        <v>9.25</v>
      </c>
      <c r="G258" s="18">
        <v>0.67417866500000001</v>
      </c>
    </row>
    <row r="259" spans="1:7" ht="15" customHeight="1">
      <c r="A259" s="15" t="s">
        <v>1093</v>
      </c>
      <c r="B259" s="16" t="s">
        <v>1094</v>
      </c>
      <c r="C259" s="15" t="s">
        <v>959</v>
      </c>
      <c r="D259" s="15" t="s">
        <v>960</v>
      </c>
      <c r="E259" s="17">
        <v>7.2058479999999994E-2</v>
      </c>
      <c r="F259" s="18">
        <v>12.2</v>
      </c>
      <c r="G259" s="18">
        <v>0.87911345600000002</v>
      </c>
    </row>
    <row r="260" spans="1:7" ht="15" customHeight="1">
      <c r="A260" s="1"/>
      <c r="B260" s="1"/>
      <c r="C260" s="1"/>
      <c r="D260" s="1"/>
      <c r="E260" s="319" t="s">
        <v>971</v>
      </c>
      <c r="F260" s="320"/>
      <c r="G260" s="19">
        <v>1.5532921209999999</v>
      </c>
    </row>
    <row r="261" spans="1:7" ht="15" customHeight="1">
      <c r="A261" s="1"/>
      <c r="B261" s="1"/>
      <c r="C261" s="1"/>
      <c r="D261" s="1"/>
      <c r="E261" s="317" t="s">
        <v>972</v>
      </c>
      <c r="F261" s="318"/>
      <c r="G261" s="3">
        <v>1.74</v>
      </c>
    </row>
    <row r="262" spans="1:7" ht="15" customHeight="1">
      <c r="A262" s="1"/>
      <c r="B262" s="1"/>
      <c r="C262" s="1"/>
      <c r="D262" s="1"/>
      <c r="E262" s="317" t="s">
        <v>973</v>
      </c>
      <c r="F262" s="318"/>
      <c r="G262" s="3">
        <v>0.71</v>
      </c>
    </row>
    <row r="263" spans="1:7" ht="15" customHeight="1">
      <c r="A263" s="1"/>
      <c r="B263" s="1"/>
      <c r="C263" s="1"/>
      <c r="D263" s="1"/>
      <c r="E263" s="317" t="s">
        <v>974</v>
      </c>
      <c r="F263" s="318"/>
      <c r="G263" s="3">
        <v>2.4500000000000002</v>
      </c>
    </row>
    <row r="264" spans="1:7" ht="15" customHeight="1">
      <c r="A264" s="1"/>
      <c r="B264" s="1"/>
      <c r="C264" s="1"/>
      <c r="D264" s="1"/>
      <c r="E264" s="317" t="s">
        <v>975</v>
      </c>
      <c r="F264" s="318"/>
      <c r="G264" s="3">
        <v>0.69</v>
      </c>
    </row>
    <row r="265" spans="1:7" ht="15" customHeight="1">
      <c r="A265" s="1"/>
      <c r="B265" s="1"/>
      <c r="C265" s="1"/>
      <c r="D265" s="1"/>
      <c r="E265" s="317" t="s">
        <v>976</v>
      </c>
      <c r="F265" s="318"/>
      <c r="G265" s="3">
        <v>3.14</v>
      </c>
    </row>
    <row r="266" spans="1:7" ht="15" customHeight="1">
      <c r="A266" s="1"/>
      <c r="B266" s="1"/>
      <c r="C266" s="1"/>
      <c r="D266" s="1"/>
      <c r="E266" s="317" t="s">
        <v>977</v>
      </c>
      <c r="F266" s="318"/>
      <c r="G266" s="3">
        <v>114.95</v>
      </c>
    </row>
    <row r="267" spans="1:7" ht="15" customHeight="1">
      <c r="A267" s="1"/>
      <c r="B267" s="1"/>
      <c r="C267" s="1"/>
      <c r="D267" s="1"/>
      <c r="E267" s="317" t="s">
        <v>978</v>
      </c>
      <c r="F267" s="318"/>
      <c r="G267" s="3">
        <v>360.94</v>
      </c>
    </row>
    <row r="268" spans="1:7" ht="9.9499999999999993" customHeight="1">
      <c r="A268" s="1"/>
      <c r="B268" s="1"/>
      <c r="C268" s="323" t="s">
        <v>949</v>
      </c>
      <c r="D268" s="324"/>
      <c r="E268" s="1"/>
      <c r="F268" s="1"/>
      <c r="G268" s="1"/>
    </row>
    <row r="269" spans="1:7" ht="20.100000000000001" customHeight="1">
      <c r="A269" s="325" t="s">
        <v>1095</v>
      </c>
      <c r="B269" s="326"/>
      <c r="C269" s="326"/>
      <c r="D269" s="326"/>
      <c r="E269" s="326"/>
      <c r="F269" s="326"/>
      <c r="G269" s="326"/>
    </row>
    <row r="270" spans="1:7" ht="15" customHeight="1">
      <c r="A270" s="321" t="s">
        <v>951</v>
      </c>
      <c r="B270" s="322"/>
      <c r="C270" s="8" t="s">
        <v>952</v>
      </c>
      <c r="D270" s="8" t="s">
        <v>953</v>
      </c>
      <c r="E270" s="8" t="s">
        <v>954</v>
      </c>
      <c r="F270" s="8" t="s">
        <v>955</v>
      </c>
      <c r="G270" s="8" t="s">
        <v>956</v>
      </c>
    </row>
    <row r="271" spans="1:7" ht="15" customHeight="1">
      <c r="A271" s="15" t="s">
        <v>994</v>
      </c>
      <c r="B271" s="16" t="s">
        <v>995</v>
      </c>
      <c r="C271" s="15" t="s">
        <v>959</v>
      </c>
      <c r="D271" s="15" t="s">
        <v>960</v>
      </c>
      <c r="E271" s="17">
        <v>9.23</v>
      </c>
      <c r="F271" s="18">
        <v>1.04</v>
      </c>
      <c r="G271" s="18">
        <v>9.5991999999999997</v>
      </c>
    </row>
    <row r="272" spans="1:7" ht="15" customHeight="1">
      <c r="A272" s="15" t="s">
        <v>996</v>
      </c>
      <c r="B272" s="16" t="s">
        <v>997</v>
      </c>
      <c r="C272" s="15" t="s">
        <v>959</v>
      </c>
      <c r="D272" s="15" t="s">
        <v>960</v>
      </c>
      <c r="E272" s="17">
        <v>9.23</v>
      </c>
      <c r="F272" s="18">
        <v>3.18</v>
      </c>
      <c r="G272" s="18">
        <v>29.351400000000002</v>
      </c>
    </row>
    <row r="273" spans="1:7" ht="20.100000000000001" customHeight="1">
      <c r="A273" s="15" t="s">
        <v>998</v>
      </c>
      <c r="B273" s="16" t="s">
        <v>999</v>
      </c>
      <c r="C273" s="15" t="s">
        <v>959</v>
      </c>
      <c r="D273" s="15" t="s">
        <v>960</v>
      </c>
      <c r="E273" s="17">
        <v>5.5380000000000003</v>
      </c>
      <c r="F273" s="18">
        <v>0.41</v>
      </c>
      <c r="G273" s="18">
        <v>2.2705799999999998</v>
      </c>
    </row>
    <row r="274" spans="1:7" ht="20.100000000000001" customHeight="1">
      <c r="A274" s="15" t="s">
        <v>1000</v>
      </c>
      <c r="B274" s="16" t="s">
        <v>1001</v>
      </c>
      <c r="C274" s="15" t="s">
        <v>959</v>
      </c>
      <c r="D274" s="15" t="s">
        <v>960</v>
      </c>
      <c r="E274" s="17">
        <v>5.5380000000000003</v>
      </c>
      <c r="F274" s="18">
        <v>1.01</v>
      </c>
      <c r="G274" s="18">
        <v>5.5933799999999998</v>
      </c>
    </row>
    <row r="275" spans="1:7" ht="20.100000000000001" customHeight="1">
      <c r="A275" s="15" t="s">
        <v>1002</v>
      </c>
      <c r="B275" s="16" t="s">
        <v>1003</v>
      </c>
      <c r="C275" s="15" t="s">
        <v>959</v>
      </c>
      <c r="D275" s="15" t="s">
        <v>960</v>
      </c>
      <c r="E275" s="17">
        <v>1.8460000000000001</v>
      </c>
      <c r="F275" s="18">
        <v>1.05</v>
      </c>
      <c r="G275" s="18">
        <v>1.9382999999999999</v>
      </c>
    </row>
    <row r="276" spans="1:7" ht="15" customHeight="1">
      <c r="A276" s="15" t="s">
        <v>965</v>
      </c>
      <c r="B276" s="16" t="s">
        <v>966</v>
      </c>
      <c r="C276" s="15" t="s">
        <v>959</v>
      </c>
      <c r="D276" s="15" t="s">
        <v>960</v>
      </c>
      <c r="E276" s="17">
        <v>9.23</v>
      </c>
      <c r="F276" s="18">
        <v>0.06</v>
      </c>
      <c r="G276" s="18">
        <v>0.55379999999999996</v>
      </c>
    </row>
    <row r="277" spans="1:7" ht="20.100000000000001" customHeight="1">
      <c r="A277" s="15" t="s">
        <v>1004</v>
      </c>
      <c r="B277" s="16" t="s">
        <v>1005</v>
      </c>
      <c r="C277" s="15" t="s">
        <v>959</v>
      </c>
      <c r="D277" s="15" t="s">
        <v>960</v>
      </c>
      <c r="E277" s="17">
        <v>1.8460000000000001</v>
      </c>
      <c r="F277" s="18">
        <v>0.38</v>
      </c>
      <c r="G277" s="18">
        <v>0.70147999999999999</v>
      </c>
    </row>
    <row r="278" spans="1:7" ht="20.100000000000001" customHeight="1">
      <c r="A278" s="15" t="s">
        <v>1086</v>
      </c>
      <c r="B278" s="16" t="s">
        <v>1087</v>
      </c>
      <c r="C278" s="15" t="s">
        <v>959</v>
      </c>
      <c r="D278" s="15" t="s">
        <v>960</v>
      </c>
      <c r="E278" s="17">
        <v>1.8460000000000001</v>
      </c>
      <c r="F278" s="18">
        <v>0.57999999999999996</v>
      </c>
      <c r="G278" s="18">
        <v>1.0706800000000001</v>
      </c>
    </row>
    <row r="279" spans="1:7" ht="20.100000000000001" customHeight="1">
      <c r="A279" s="15" t="s">
        <v>1088</v>
      </c>
      <c r="B279" s="16" t="s">
        <v>1089</v>
      </c>
      <c r="C279" s="15" t="s">
        <v>959</v>
      </c>
      <c r="D279" s="15" t="s">
        <v>960</v>
      </c>
      <c r="E279" s="17">
        <v>1.8460000000000001</v>
      </c>
      <c r="F279" s="18">
        <v>0.95</v>
      </c>
      <c r="G279" s="18">
        <v>1.7537</v>
      </c>
    </row>
    <row r="280" spans="1:7" ht="15" customHeight="1">
      <c r="A280" s="15" t="s">
        <v>963</v>
      </c>
      <c r="B280" s="16" t="s">
        <v>964</v>
      </c>
      <c r="C280" s="15" t="s">
        <v>959</v>
      </c>
      <c r="D280" s="15" t="s">
        <v>960</v>
      </c>
      <c r="E280" s="17">
        <v>9.23</v>
      </c>
      <c r="F280" s="18">
        <v>0.55000000000000004</v>
      </c>
      <c r="G280" s="18">
        <v>5.0765000000000002</v>
      </c>
    </row>
    <row r="281" spans="1:7" ht="17.100000000000001" customHeight="1">
      <c r="A281" s="1"/>
      <c r="B281" s="1"/>
      <c r="C281" s="1"/>
      <c r="D281" s="1"/>
      <c r="E281" s="319" t="s">
        <v>967</v>
      </c>
      <c r="F281" s="320"/>
      <c r="G281" s="19">
        <v>57.909019999999998</v>
      </c>
    </row>
    <row r="282" spans="1:7" ht="15" customHeight="1">
      <c r="A282" s="321" t="s">
        <v>1027</v>
      </c>
      <c r="B282" s="322"/>
      <c r="C282" s="8" t="s">
        <v>952</v>
      </c>
      <c r="D282" s="8" t="s">
        <v>953</v>
      </c>
      <c r="E282" s="8" t="s">
        <v>954</v>
      </c>
      <c r="F282" s="8" t="s">
        <v>955</v>
      </c>
      <c r="G282" s="8" t="s">
        <v>956</v>
      </c>
    </row>
    <row r="283" spans="1:7" ht="20.100000000000001" customHeight="1">
      <c r="A283" s="15" t="s">
        <v>1096</v>
      </c>
      <c r="B283" s="16" t="s">
        <v>1097</v>
      </c>
      <c r="C283" s="15" t="s">
        <v>959</v>
      </c>
      <c r="D283" s="15" t="s">
        <v>1030</v>
      </c>
      <c r="E283" s="17">
        <v>3.3136260000000002E-4</v>
      </c>
      <c r="F283" s="18">
        <v>2736.11</v>
      </c>
      <c r="G283" s="18">
        <v>0.906644523486</v>
      </c>
    </row>
    <row r="284" spans="1:7" ht="15" customHeight="1">
      <c r="A284" s="1"/>
      <c r="B284" s="1"/>
      <c r="C284" s="1"/>
      <c r="D284" s="1"/>
      <c r="E284" s="319" t="s">
        <v>1031</v>
      </c>
      <c r="F284" s="320"/>
      <c r="G284" s="19">
        <v>0.906644523486</v>
      </c>
    </row>
    <row r="285" spans="1:7" ht="15" customHeight="1">
      <c r="A285" s="321" t="s">
        <v>1032</v>
      </c>
      <c r="B285" s="322"/>
      <c r="C285" s="8" t="s">
        <v>952</v>
      </c>
      <c r="D285" s="8" t="s">
        <v>953</v>
      </c>
      <c r="E285" s="8" t="s">
        <v>954</v>
      </c>
      <c r="F285" s="8" t="s">
        <v>955</v>
      </c>
      <c r="G285" s="8" t="s">
        <v>956</v>
      </c>
    </row>
    <row r="286" spans="1:7" ht="15" customHeight="1">
      <c r="A286" s="15" t="s">
        <v>1033</v>
      </c>
      <c r="B286" s="16" t="s">
        <v>1034</v>
      </c>
      <c r="C286" s="15" t="s">
        <v>959</v>
      </c>
      <c r="D286" s="15" t="s">
        <v>1035</v>
      </c>
      <c r="E286" s="17">
        <v>0.84</v>
      </c>
      <c r="F286" s="18">
        <v>0.9</v>
      </c>
      <c r="G286" s="18">
        <v>0.75600000000000001</v>
      </c>
    </row>
    <row r="287" spans="1:7" ht="15" customHeight="1">
      <c r="A287" s="1"/>
      <c r="B287" s="1"/>
      <c r="C287" s="1"/>
      <c r="D287" s="1"/>
      <c r="E287" s="319" t="s">
        <v>1036</v>
      </c>
      <c r="F287" s="320"/>
      <c r="G287" s="19">
        <v>0.75600000000000001</v>
      </c>
    </row>
    <row r="288" spans="1:7" ht="15" customHeight="1">
      <c r="A288" s="321" t="s">
        <v>968</v>
      </c>
      <c r="B288" s="322"/>
      <c r="C288" s="8" t="s">
        <v>952</v>
      </c>
      <c r="D288" s="8" t="s">
        <v>953</v>
      </c>
      <c r="E288" s="8" t="s">
        <v>954</v>
      </c>
      <c r="F288" s="8" t="s">
        <v>955</v>
      </c>
      <c r="G288" s="8" t="s">
        <v>956</v>
      </c>
    </row>
    <row r="289" spans="1:7" ht="15" customHeight="1">
      <c r="A289" s="15" t="s">
        <v>1006</v>
      </c>
      <c r="B289" s="16" t="s">
        <v>1007</v>
      </c>
      <c r="C289" s="15" t="s">
        <v>959</v>
      </c>
      <c r="D289" s="15" t="s">
        <v>960</v>
      </c>
      <c r="E289" s="17">
        <v>5.6216238000000001</v>
      </c>
      <c r="F289" s="18">
        <v>9.25</v>
      </c>
      <c r="G289" s="18">
        <v>52.000020149999997</v>
      </c>
    </row>
    <row r="290" spans="1:7" ht="15" customHeight="1">
      <c r="A290" s="15" t="s">
        <v>1008</v>
      </c>
      <c r="B290" s="16" t="s">
        <v>1009</v>
      </c>
      <c r="C290" s="15" t="s">
        <v>959</v>
      </c>
      <c r="D290" s="15" t="s">
        <v>960</v>
      </c>
      <c r="E290" s="17">
        <v>1.8611371999999999</v>
      </c>
      <c r="F290" s="18">
        <v>12.49</v>
      </c>
      <c r="G290" s="18">
        <v>23.245603628000001</v>
      </c>
    </row>
    <row r="291" spans="1:7" ht="15" customHeight="1">
      <c r="A291" s="15" t="s">
        <v>1090</v>
      </c>
      <c r="B291" s="16" t="s">
        <v>1091</v>
      </c>
      <c r="C291" s="15" t="s">
        <v>959</v>
      </c>
      <c r="D291" s="15" t="s">
        <v>960</v>
      </c>
      <c r="E291" s="17">
        <v>1.8738745999999999</v>
      </c>
      <c r="F291" s="18">
        <v>12.62</v>
      </c>
      <c r="G291" s="18">
        <v>23.648297452000001</v>
      </c>
    </row>
    <row r="292" spans="1:7" ht="15" customHeight="1">
      <c r="A292" s="1"/>
      <c r="B292" s="1"/>
      <c r="C292" s="1"/>
      <c r="D292" s="1"/>
      <c r="E292" s="319" t="s">
        <v>971</v>
      </c>
      <c r="F292" s="320"/>
      <c r="G292" s="19">
        <v>98.893921230000004</v>
      </c>
    </row>
    <row r="293" spans="1:7" ht="15" customHeight="1">
      <c r="A293" s="321" t="s">
        <v>1010</v>
      </c>
      <c r="B293" s="322"/>
      <c r="C293" s="8" t="s">
        <v>952</v>
      </c>
      <c r="D293" s="8" t="s">
        <v>953</v>
      </c>
      <c r="E293" s="8" t="s">
        <v>954</v>
      </c>
      <c r="F293" s="8" t="s">
        <v>955</v>
      </c>
      <c r="G293" s="8" t="s">
        <v>956</v>
      </c>
    </row>
    <row r="294" spans="1:7" ht="27.95" customHeight="1">
      <c r="A294" s="15" t="s">
        <v>1098</v>
      </c>
      <c r="B294" s="16" t="s">
        <v>1099</v>
      </c>
      <c r="C294" s="15" t="s">
        <v>959</v>
      </c>
      <c r="D294" s="15" t="s">
        <v>1045</v>
      </c>
      <c r="E294" s="17">
        <v>1.103</v>
      </c>
      <c r="F294" s="18">
        <v>514.09</v>
      </c>
      <c r="G294" s="18">
        <v>567.04127000000005</v>
      </c>
    </row>
    <row r="295" spans="1:7" ht="15" customHeight="1">
      <c r="A295" s="1"/>
      <c r="B295" s="1"/>
      <c r="C295" s="1"/>
      <c r="D295" s="1"/>
      <c r="E295" s="319" t="s">
        <v>1021</v>
      </c>
      <c r="F295" s="320"/>
      <c r="G295" s="19">
        <v>567.04127000000005</v>
      </c>
    </row>
    <row r="296" spans="1:7" ht="15" customHeight="1">
      <c r="A296" s="1"/>
      <c r="B296" s="1"/>
      <c r="C296" s="1"/>
      <c r="D296" s="1"/>
      <c r="E296" s="317" t="s">
        <v>972</v>
      </c>
      <c r="F296" s="318"/>
      <c r="G296" s="3">
        <v>680.51</v>
      </c>
    </row>
    <row r="297" spans="1:7" ht="15" customHeight="1">
      <c r="A297" s="1"/>
      <c r="B297" s="1"/>
      <c r="C297" s="1"/>
      <c r="D297" s="1"/>
      <c r="E297" s="317" t="s">
        <v>973</v>
      </c>
      <c r="F297" s="318"/>
      <c r="G297" s="3">
        <v>44.89</v>
      </c>
    </row>
    <row r="298" spans="1:7" ht="15" customHeight="1">
      <c r="A298" s="1"/>
      <c r="B298" s="1"/>
      <c r="C298" s="1"/>
      <c r="D298" s="1"/>
      <c r="E298" s="317" t="s">
        <v>974</v>
      </c>
      <c r="F298" s="318"/>
      <c r="G298" s="3">
        <v>725.4</v>
      </c>
    </row>
    <row r="299" spans="1:7" ht="15" customHeight="1">
      <c r="A299" s="1"/>
      <c r="B299" s="1"/>
      <c r="C299" s="1"/>
      <c r="D299" s="1"/>
      <c r="E299" s="317" t="s">
        <v>975</v>
      </c>
      <c r="F299" s="318"/>
      <c r="G299" s="3">
        <v>205.65</v>
      </c>
    </row>
    <row r="300" spans="1:7" ht="15" customHeight="1">
      <c r="A300" s="1"/>
      <c r="B300" s="1"/>
      <c r="C300" s="1"/>
      <c r="D300" s="1"/>
      <c r="E300" s="317" t="s">
        <v>976</v>
      </c>
      <c r="F300" s="318"/>
      <c r="G300" s="3">
        <v>931.05</v>
      </c>
    </row>
    <row r="301" spans="1:7" ht="15" customHeight="1">
      <c r="A301" s="1"/>
      <c r="B301" s="1"/>
      <c r="C301" s="1"/>
      <c r="D301" s="1"/>
      <c r="E301" s="317" t="s">
        <v>977</v>
      </c>
      <c r="F301" s="318"/>
      <c r="G301" s="3">
        <v>3.13</v>
      </c>
    </row>
    <row r="302" spans="1:7" ht="15" customHeight="1">
      <c r="A302" s="1"/>
      <c r="B302" s="1"/>
      <c r="C302" s="1"/>
      <c r="D302" s="1"/>
      <c r="E302" s="317" t="s">
        <v>978</v>
      </c>
      <c r="F302" s="318"/>
      <c r="G302" s="3">
        <v>2914.18</v>
      </c>
    </row>
    <row r="303" spans="1:7" ht="9.9499999999999993" customHeight="1">
      <c r="A303" s="1"/>
      <c r="B303" s="1"/>
      <c r="C303" s="323" t="s">
        <v>949</v>
      </c>
      <c r="D303" s="324"/>
      <c r="E303" s="1"/>
      <c r="F303" s="1"/>
      <c r="G303" s="1"/>
    </row>
    <row r="304" spans="1:7" ht="20.100000000000001" customHeight="1">
      <c r="A304" s="325" t="s">
        <v>1100</v>
      </c>
      <c r="B304" s="326"/>
      <c r="C304" s="326"/>
      <c r="D304" s="326"/>
      <c r="E304" s="326"/>
      <c r="F304" s="326"/>
      <c r="G304" s="326"/>
    </row>
    <row r="305" spans="1:7" ht="15" customHeight="1">
      <c r="A305" s="321" t="s">
        <v>951</v>
      </c>
      <c r="B305" s="322"/>
      <c r="C305" s="8" t="s">
        <v>952</v>
      </c>
      <c r="D305" s="8" t="s">
        <v>953</v>
      </c>
      <c r="E305" s="8" t="s">
        <v>954</v>
      </c>
      <c r="F305" s="8" t="s">
        <v>955</v>
      </c>
      <c r="G305" s="8" t="s">
        <v>956</v>
      </c>
    </row>
    <row r="306" spans="1:7" ht="15" customHeight="1">
      <c r="A306" s="15" t="s">
        <v>994</v>
      </c>
      <c r="B306" s="16" t="s">
        <v>995</v>
      </c>
      <c r="C306" s="15" t="s">
        <v>959</v>
      </c>
      <c r="D306" s="15" t="s">
        <v>960</v>
      </c>
      <c r="E306" s="17">
        <v>9.23</v>
      </c>
      <c r="F306" s="18">
        <v>1.04</v>
      </c>
      <c r="G306" s="18">
        <v>9.5991999999999997</v>
      </c>
    </row>
    <row r="307" spans="1:7" ht="15" customHeight="1">
      <c r="A307" s="15" t="s">
        <v>996</v>
      </c>
      <c r="B307" s="16" t="s">
        <v>997</v>
      </c>
      <c r="C307" s="15" t="s">
        <v>959</v>
      </c>
      <c r="D307" s="15" t="s">
        <v>960</v>
      </c>
      <c r="E307" s="17">
        <v>9.23</v>
      </c>
      <c r="F307" s="18">
        <v>3.18</v>
      </c>
      <c r="G307" s="18">
        <v>29.351400000000002</v>
      </c>
    </row>
    <row r="308" spans="1:7" ht="20.100000000000001" customHeight="1">
      <c r="A308" s="15" t="s">
        <v>998</v>
      </c>
      <c r="B308" s="16" t="s">
        <v>999</v>
      </c>
      <c r="C308" s="15" t="s">
        <v>959</v>
      </c>
      <c r="D308" s="15" t="s">
        <v>960</v>
      </c>
      <c r="E308" s="17">
        <v>5.5380000000000003</v>
      </c>
      <c r="F308" s="18">
        <v>0.41</v>
      </c>
      <c r="G308" s="18">
        <v>2.2705799999999998</v>
      </c>
    </row>
    <row r="309" spans="1:7" ht="20.100000000000001" customHeight="1">
      <c r="A309" s="15" t="s">
        <v>1000</v>
      </c>
      <c r="B309" s="16" t="s">
        <v>1001</v>
      </c>
      <c r="C309" s="15" t="s">
        <v>959</v>
      </c>
      <c r="D309" s="15" t="s">
        <v>960</v>
      </c>
      <c r="E309" s="17">
        <v>5.5380000000000003</v>
      </c>
      <c r="F309" s="18">
        <v>1.01</v>
      </c>
      <c r="G309" s="18">
        <v>5.5933799999999998</v>
      </c>
    </row>
    <row r="310" spans="1:7" ht="20.100000000000001" customHeight="1">
      <c r="A310" s="15" t="s">
        <v>1002</v>
      </c>
      <c r="B310" s="16" t="s">
        <v>1003</v>
      </c>
      <c r="C310" s="15" t="s">
        <v>959</v>
      </c>
      <c r="D310" s="15" t="s">
        <v>960</v>
      </c>
      <c r="E310" s="17">
        <v>1.8460000000000001</v>
      </c>
      <c r="F310" s="18">
        <v>1.05</v>
      </c>
      <c r="G310" s="18">
        <v>1.9382999999999999</v>
      </c>
    </row>
    <row r="311" spans="1:7" ht="15" customHeight="1">
      <c r="A311" s="15" t="s">
        <v>965</v>
      </c>
      <c r="B311" s="16" t="s">
        <v>966</v>
      </c>
      <c r="C311" s="15" t="s">
        <v>959</v>
      </c>
      <c r="D311" s="15" t="s">
        <v>960</v>
      </c>
      <c r="E311" s="17">
        <v>9.23</v>
      </c>
      <c r="F311" s="18">
        <v>0.06</v>
      </c>
      <c r="G311" s="18">
        <v>0.55379999999999996</v>
      </c>
    </row>
    <row r="312" spans="1:7" ht="20.100000000000001" customHeight="1">
      <c r="A312" s="15" t="s">
        <v>1004</v>
      </c>
      <c r="B312" s="16" t="s">
        <v>1005</v>
      </c>
      <c r="C312" s="15" t="s">
        <v>959</v>
      </c>
      <c r="D312" s="15" t="s">
        <v>960</v>
      </c>
      <c r="E312" s="17">
        <v>1.8460000000000001</v>
      </c>
      <c r="F312" s="18">
        <v>0.38</v>
      </c>
      <c r="G312" s="18">
        <v>0.70147999999999999</v>
      </c>
    </row>
    <row r="313" spans="1:7" ht="20.100000000000001" customHeight="1">
      <c r="A313" s="15" t="s">
        <v>1086</v>
      </c>
      <c r="B313" s="16" t="s">
        <v>1087</v>
      </c>
      <c r="C313" s="15" t="s">
        <v>959</v>
      </c>
      <c r="D313" s="15" t="s">
        <v>960</v>
      </c>
      <c r="E313" s="17">
        <v>1.8460000000000001</v>
      </c>
      <c r="F313" s="18">
        <v>0.57999999999999996</v>
      </c>
      <c r="G313" s="18">
        <v>1.0706800000000001</v>
      </c>
    </row>
    <row r="314" spans="1:7" ht="20.100000000000001" customHeight="1">
      <c r="A314" s="15" t="s">
        <v>1088</v>
      </c>
      <c r="B314" s="16" t="s">
        <v>1089</v>
      </c>
      <c r="C314" s="15" t="s">
        <v>959</v>
      </c>
      <c r="D314" s="15" t="s">
        <v>960</v>
      </c>
      <c r="E314" s="17">
        <v>1.8460000000000001</v>
      </c>
      <c r="F314" s="18">
        <v>0.95</v>
      </c>
      <c r="G314" s="18">
        <v>1.7537</v>
      </c>
    </row>
    <row r="315" spans="1:7" ht="15" customHeight="1">
      <c r="A315" s="15" t="s">
        <v>963</v>
      </c>
      <c r="B315" s="16" t="s">
        <v>964</v>
      </c>
      <c r="C315" s="15" t="s">
        <v>959</v>
      </c>
      <c r="D315" s="15" t="s">
        <v>960</v>
      </c>
      <c r="E315" s="17">
        <v>9.23</v>
      </c>
      <c r="F315" s="18">
        <v>0.55000000000000004</v>
      </c>
      <c r="G315" s="18">
        <v>5.0765000000000002</v>
      </c>
    </row>
    <row r="316" spans="1:7" ht="17.100000000000001" customHeight="1">
      <c r="A316" s="1"/>
      <c r="B316" s="1"/>
      <c r="C316" s="1"/>
      <c r="D316" s="1"/>
      <c r="E316" s="319" t="s">
        <v>967</v>
      </c>
      <c r="F316" s="320"/>
      <c r="G316" s="19">
        <v>57.909019999999998</v>
      </c>
    </row>
    <row r="317" spans="1:7" ht="15" customHeight="1">
      <c r="A317" s="321" t="s">
        <v>1027</v>
      </c>
      <c r="B317" s="322"/>
      <c r="C317" s="8" t="s">
        <v>952</v>
      </c>
      <c r="D317" s="8" t="s">
        <v>953</v>
      </c>
      <c r="E317" s="8" t="s">
        <v>954</v>
      </c>
      <c r="F317" s="8" t="s">
        <v>955</v>
      </c>
      <c r="G317" s="8" t="s">
        <v>956</v>
      </c>
    </row>
    <row r="318" spans="1:7" ht="20.100000000000001" customHeight="1">
      <c r="A318" s="15" t="s">
        <v>1096</v>
      </c>
      <c r="B318" s="16" t="s">
        <v>1097</v>
      </c>
      <c r="C318" s="15" t="s">
        <v>959</v>
      </c>
      <c r="D318" s="15" t="s">
        <v>1030</v>
      </c>
      <c r="E318" s="17">
        <v>3.3136260000000002E-4</v>
      </c>
      <c r="F318" s="18">
        <v>2736.11</v>
      </c>
      <c r="G318" s="18">
        <v>0.906644523486</v>
      </c>
    </row>
    <row r="319" spans="1:7" ht="15" customHeight="1">
      <c r="A319" s="1"/>
      <c r="B319" s="1"/>
      <c r="C319" s="1"/>
      <c r="D319" s="1"/>
      <c r="E319" s="319" t="s">
        <v>1031</v>
      </c>
      <c r="F319" s="320"/>
      <c r="G319" s="19">
        <v>0.906644523486</v>
      </c>
    </row>
    <row r="320" spans="1:7" ht="15" customHeight="1">
      <c r="A320" s="321" t="s">
        <v>1032</v>
      </c>
      <c r="B320" s="322"/>
      <c r="C320" s="8" t="s">
        <v>952</v>
      </c>
      <c r="D320" s="8" t="s">
        <v>953</v>
      </c>
      <c r="E320" s="8" t="s">
        <v>954</v>
      </c>
      <c r="F320" s="8" t="s">
        <v>955</v>
      </c>
      <c r="G320" s="8" t="s">
        <v>956</v>
      </c>
    </row>
    <row r="321" spans="1:7" ht="15" customHeight="1">
      <c r="A321" s="15" t="s">
        <v>1033</v>
      </c>
      <c r="B321" s="16" t="s">
        <v>1034</v>
      </c>
      <c r="C321" s="15" t="s">
        <v>959</v>
      </c>
      <c r="D321" s="15" t="s">
        <v>1035</v>
      </c>
      <c r="E321" s="17">
        <v>0.84</v>
      </c>
      <c r="F321" s="18">
        <v>0.9</v>
      </c>
      <c r="G321" s="18">
        <v>0.75600000000000001</v>
      </c>
    </row>
    <row r="322" spans="1:7" ht="15" customHeight="1">
      <c r="A322" s="1"/>
      <c r="B322" s="1"/>
      <c r="C322" s="1"/>
      <c r="D322" s="1"/>
      <c r="E322" s="319" t="s">
        <v>1036</v>
      </c>
      <c r="F322" s="320"/>
      <c r="G322" s="19">
        <v>0.75600000000000001</v>
      </c>
    </row>
    <row r="323" spans="1:7" ht="15" customHeight="1">
      <c r="A323" s="321" t="s">
        <v>968</v>
      </c>
      <c r="B323" s="322"/>
      <c r="C323" s="8" t="s">
        <v>952</v>
      </c>
      <c r="D323" s="8" t="s">
        <v>953</v>
      </c>
      <c r="E323" s="8" t="s">
        <v>954</v>
      </c>
      <c r="F323" s="8" t="s">
        <v>955</v>
      </c>
      <c r="G323" s="8" t="s">
        <v>956</v>
      </c>
    </row>
    <row r="324" spans="1:7" ht="15" customHeight="1">
      <c r="A324" s="15" t="s">
        <v>1006</v>
      </c>
      <c r="B324" s="16" t="s">
        <v>1007</v>
      </c>
      <c r="C324" s="15" t="s">
        <v>959</v>
      </c>
      <c r="D324" s="15" t="s">
        <v>960</v>
      </c>
      <c r="E324" s="17">
        <v>5.6216238000000001</v>
      </c>
      <c r="F324" s="18">
        <v>9.25</v>
      </c>
      <c r="G324" s="18">
        <v>52.000020149999997</v>
      </c>
    </row>
    <row r="325" spans="1:7" ht="15" customHeight="1">
      <c r="A325" s="15" t="s">
        <v>1008</v>
      </c>
      <c r="B325" s="16" t="s">
        <v>1009</v>
      </c>
      <c r="C325" s="15" t="s">
        <v>959</v>
      </c>
      <c r="D325" s="15" t="s">
        <v>960</v>
      </c>
      <c r="E325" s="17">
        <v>1.8611371999999999</v>
      </c>
      <c r="F325" s="18">
        <v>12.49</v>
      </c>
      <c r="G325" s="18">
        <v>23.245603628000001</v>
      </c>
    </row>
    <row r="326" spans="1:7" ht="15" customHeight="1">
      <c r="A326" s="15" t="s">
        <v>1090</v>
      </c>
      <c r="B326" s="16" t="s">
        <v>1091</v>
      </c>
      <c r="C326" s="15" t="s">
        <v>959</v>
      </c>
      <c r="D326" s="15" t="s">
        <v>960</v>
      </c>
      <c r="E326" s="17">
        <v>1.8738745999999999</v>
      </c>
      <c r="F326" s="18">
        <v>12.62</v>
      </c>
      <c r="G326" s="18">
        <v>23.648297452000001</v>
      </c>
    </row>
    <row r="327" spans="1:7" ht="15" customHeight="1">
      <c r="A327" s="1"/>
      <c r="B327" s="1"/>
      <c r="C327" s="1"/>
      <c r="D327" s="1"/>
      <c r="E327" s="319" t="s">
        <v>971</v>
      </c>
      <c r="F327" s="320"/>
      <c r="G327" s="19">
        <v>98.893921230000004</v>
      </c>
    </row>
    <row r="328" spans="1:7" ht="15" customHeight="1">
      <c r="A328" s="1"/>
      <c r="B328" s="1"/>
      <c r="C328" s="1"/>
      <c r="D328" s="1"/>
      <c r="E328" s="317" t="s">
        <v>972</v>
      </c>
      <c r="F328" s="318"/>
      <c r="G328" s="3">
        <v>113.47</v>
      </c>
    </row>
    <row r="329" spans="1:7" ht="15" customHeight="1">
      <c r="A329" s="1"/>
      <c r="B329" s="1"/>
      <c r="C329" s="1"/>
      <c r="D329" s="1"/>
      <c r="E329" s="317" t="s">
        <v>973</v>
      </c>
      <c r="F329" s="318"/>
      <c r="G329" s="3">
        <v>44.89</v>
      </c>
    </row>
    <row r="330" spans="1:7" ht="15" customHeight="1">
      <c r="A330" s="1"/>
      <c r="B330" s="1"/>
      <c r="C330" s="1"/>
      <c r="D330" s="1"/>
      <c r="E330" s="317" t="s">
        <v>974</v>
      </c>
      <c r="F330" s="318"/>
      <c r="G330" s="3">
        <v>158.36000000000001</v>
      </c>
    </row>
    <row r="331" spans="1:7" ht="15" customHeight="1">
      <c r="A331" s="1"/>
      <c r="B331" s="1"/>
      <c r="C331" s="1"/>
      <c r="D331" s="1"/>
      <c r="E331" s="317" t="s">
        <v>975</v>
      </c>
      <c r="F331" s="318"/>
      <c r="G331" s="3">
        <v>44.89</v>
      </c>
    </row>
    <row r="332" spans="1:7" ht="15" customHeight="1">
      <c r="A332" s="1"/>
      <c r="B332" s="1"/>
      <c r="C332" s="1"/>
      <c r="D332" s="1"/>
      <c r="E332" s="317" t="s">
        <v>976</v>
      </c>
      <c r="F332" s="318"/>
      <c r="G332" s="3">
        <v>203.25</v>
      </c>
    </row>
    <row r="333" spans="1:7" ht="15" customHeight="1">
      <c r="A333" s="1"/>
      <c r="B333" s="1"/>
      <c r="C333" s="1"/>
      <c r="D333" s="1"/>
      <c r="E333" s="317" t="s">
        <v>977</v>
      </c>
      <c r="F333" s="318"/>
      <c r="G333" s="3">
        <v>6.8</v>
      </c>
    </row>
    <row r="334" spans="1:7" ht="15" customHeight="1">
      <c r="A334" s="1"/>
      <c r="B334" s="1"/>
      <c r="C334" s="1"/>
      <c r="D334" s="1"/>
      <c r="E334" s="317" t="s">
        <v>978</v>
      </c>
      <c r="F334" s="318"/>
      <c r="G334" s="3">
        <v>1382.1</v>
      </c>
    </row>
    <row r="335" spans="1:7" ht="9.9499999999999993" customHeight="1">
      <c r="A335" s="1"/>
      <c r="B335" s="1"/>
      <c r="C335" s="323" t="s">
        <v>949</v>
      </c>
      <c r="D335" s="324"/>
      <c r="E335" s="1"/>
      <c r="F335" s="1"/>
      <c r="G335" s="1"/>
    </row>
    <row r="336" spans="1:7" ht="20.100000000000001" customHeight="1">
      <c r="A336" s="325" t="s">
        <v>1101</v>
      </c>
      <c r="B336" s="326"/>
      <c r="C336" s="326"/>
      <c r="D336" s="326"/>
      <c r="E336" s="326"/>
      <c r="F336" s="326"/>
      <c r="G336" s="326"/>
    </row>
    <row r="337" spans="1:7" ht="15" customHeight="1">
      <c r="A337" s="321" t="s">
        <v>951</v>
      </c>
      <c r="B337" s="322"/>
      <c r="C337" s="8" t="s">
        <v>952</v>
      </c>
      <c r="D337" s="8" t="s">
        <v>953</v>
      </c>
      <c r="E337" s="8" t="s">
        <v>954</v>
      </c>
      <c r="F337" s="8" t="s">
        <v>955</v>
      </c>
      <c r="G337" s="8" t="s">
        <v>956</v>
      </c>
    </row>
    <row r="338" spans="1:7" ht="15" customHeight="1">
      <c r="A338" s="15" t="s">
        <v>994</v>
      </c>
      <c r="B338" s="16" t="s">
        <v>995</v>
      </c>
      <c r="C338" s="15" t="s">
        <v>959</v>
      </c>
      <c r="D338" s="15" t="s">
        <v>960</v>
      </c>
      <c r="E338" s="17">
        <v>3.7753999999999999</v>
      </c>
      <c r="F338" s="18">
        <v>1.04</v>
      </c>
      <c r="G338" s="18">
        <v>3.9264160000000001</v>
      </c>
    </row>
    <row r="339" spans="1:7" ht="15" customHeight="1">
      <c r="A339" s="15" t="s">
        <v>996</v>
      </c>
      <c r="B339" s="16" t="s">
        <v>997</v>
      </c>
      <c r="C339" s="15" t="s">
        <v>959</v>
      </c>
      <c r="D339" s="15" t="s">
        <v>960</v>
      </c>
      <c r="E339" s="17">
        <v>3.7753999999999999</v>
      </c>
      <c r="F339" s="18">
        <v>3.18</v>
      </c>
      <c r="G339" s="18">
        <v>12.005772</v>
      </c>
    </row>
    <row r="340" spans="1:7" ht="20.100000000000001" customHeight="1">
      <c r="A340" s="15" t="s">
        <v>998</v>
      </c>
      <c r="B340" s="16" t="s">
        <v>999</v>
      </c>
      <c r="C340" s="15" t="s">
        <v>959</v>
      </c>
      <c r="D340" s="15" t="s">
        <v>960</v>
      </c>
      <c r="E340" s="17">
        <v>2.3117000000000001</v>
      </c>
      <c r="F340" s="18">
        <v>0.41</v>
      </c>
      <c r="G340" s="18">
        <v>0.947797</v>
      </c>
    </row>
    <row r="341" spans="1:7" ht="20.100000000000001" customHeight="1">
      <c r="A341" s="15" t="s">
        <v>1000</v>
      </c>
      <c r="B341" s="16" t="s">
        <v>1001</v>
      </c>
      <c r="C341" s="15" t="s">
        <v>959</v>
      </c>
      <c r="D341" s="15" t="s">
        <v>960</v>
      </c>
      <c r="E341" s="17">
        <v>2.3117000000000001</v>
      </c>
      <c r="F341" s="18">
        <v>1.01</v>
      </c>
      <c r="G341" s="18">
        <v>2.3348170000000001</v>
      </c>
    </row>
    <row r="342" spans="1:7" ht="20.100000000000001" customHeight="1">
      <c r="A342" s="15" t="s">
        <v>1023</v>
      </c>
      <c r="B342" s="16" t="s">
        <v>1024</v>
      </c>
      <c r="C342" s="15" t="s">
        <v>959</v>
      </c>
      <c r="D342" s="15" t="s">
        <v>960</v>
      </c>
      <c r="E342" s="17">
        <v>1.4637</v>
      </c>
      <c r="F342" s="18">
        <v>0.01</v>
      </c>
      <c r="G342" s="18">
        <v>1.4637000000000001E-2</v>
      </c>
    </row>
    <row r="343" spans="1:7" ht="15" customHeight="1">
      <c r="A343" s="15" t="s">
        <v>965</v>
      </c>
      <c r="B343" s="16" t="s">
        <v>966</v>
      </c>
      <c r="C343" s="15" t="s">
        <v>959</v>
      </c>
      <c r="D343" s="15" t="s">
        <v>960</v>
      </c>
      <c r="E343" s="17">
        <v>3.7753999999999999</v>
      </c>
      <c r="F343" s="18">
        <v>0.06</v>
      </c>
      <c r="G343" s="18">
        <v>0.226524</v>
      </c>
    </row>
    <row r="344" spans="1:7" ht="20.100000000000001" customHeight="1">
      <c r="A344" s="15" t="s">
        <v>1025</v>
      </c>
      <c r="B344" s="16" t="s">
        <v>1026</v>
      </c>
      <c r="C344" s="15" t="s">
        <v>959</v>
      </c>
      <c r="D344" s="15" t="s">
        <v>960</v>
      </c>
      <c r="E344" s="17">
        <v>1.4637</v>
      </c>
      <c r="F344" s="18">
        <v>0.63</v>
      </c>
      <c r="G344" s="18">
        <v>0.92213100000000003</v>
      </c>
    </row>
    <row r="345" spans="1:7" ht="15" customHeight="1">
      <c r="A345" s="15" t="s">
        <v>963</v>
      </c>
      <c r="B345" s="16" t="s">
        <v>964</v>
      </c>
      <c r="C345" s="15" t="s">
        <v>959</v>
      </c>
      <c r="D345" s="15" t="s">
        <v>960</v>
      </c>
      <c r="E345" s="17">
        <v>3.7753999999999999</v>
      </c>
      <c r="F345" s="18">
        <v>0.55000000000000004</v>
      </c>
      <c r="G345" s="18">
        <v>2.07647</v>
      </c>
    </row>
    <row r="346" spans="1:7" ht="17.100000000000001" customHeight="1">
      <c r="A346" s="1"/>
      <c r="B346" s="1"/>
      <c r="C346" s="1"/>
      <c r="D346" s="1"/>
      <c r="E346" s="319" t="s">
        <v>967</v>
      </c>
      <c r="F346" s="320"/>
      <c r="G346" s="19">
        <v>22.454564000000001</v>
      </c>
    </row>
    <row r="347" spans="1:7" ht="15" customHeight="1">
      <c r="A347" s="321" t="s">
        <v>1027</v>
      </c>
      <c r="B347" s="322"/>
      <c r="C347" s="8" t="s">
        <v>952</v>
      </c>
      <c r="D347" s="8" t="s">
        <v>953</v>
      </c>
      <c r="E347" s="8" t="s">
        <v>954</v>
      </c>
      <c r="F347" s="8" t="s">
        <v>955</v>
      </c>
      <c r="G347" s="8" t="s">
        <v>956</v>
      </c>
    </row>
    <row r="348" spans="1:7" ht="27.95" customHeight="1">
      <c r="A348" s="15" t="s">
        <v>1102</v>
      </c>
      <c r="B348" s="16" t="s">
        <v>1103</v>
      </c>
      <c r="C348" s="15" t="s">
        <v>959</v>
      </c>
      <c r="D348" s="15" t="s">
        <v>1030</v>
      </c>
      <c r="E348" s="17">
        <v>1.5000492000000001E-4</v>
      </c>
      <c r="F348" s="18">
        <v>4722.0600000000004</v>
      </c>
      <c r="G348" s="18">
        <v>0.70833223253519995</v>
      </c>
    </row>
    <row r="349" spans="1:7" ht="15" customHeight="1">
      <c r="A349" s="1"/>
      <c r="B349" s="1"/>
      <c r="C349" s="1"/>
      <c r="D349" s="1"/>
      <c r="E349" s="319" t="s">
        <v>1031</v>
      </c>
      <c r="F349" s="320"/>
      <c r="G349" s="19">
        <v>0.70833223253519995</v>
      </c>
    </row>
    <row r="350" spans="1:7" ht="15" customHeight="1">
      <c r="A350" s="321" t="s">
        <v>1032</v>
      </c>
      <c r="B350" s="322"/>
      <c r="C350" s="8" t="s">
        <v>952</v>
      </c>
      <c r="D350" s="8" t="s">
        <v>953</v>
      </c>
      <c r="E350" s="8" t="s">
        <v>954</v>
      </c>
      <c r="F350" s="8" t="s">
        <v>955</v>
      </c>
      <c r="G350" s="8" t="s">
        <v>956</v>
      </c>
    </row>
    <row r="351" spans="1:7" ht="15" customHeight="1">
      <c r="A351" s="15" t="s">
        <v>1033</v>
      </c>
      <c r="B351" s="16" t="s">
        <v>1034</v>
      </c>
      <c r="C351" s="15" t="s">
        <v>959</v>
      </c>
      <c r="D351" s="15" t="s">
        <v>1035</v>
      </c>
      <c r="E351" s="17">
        <v>0.94174999999999998</v>
      </c>
      <c r="F351" s="18">
        <v>0.9</v>
      </c>
      <c r="G351" s="18">
        <v>0.84757499999999997</v>
      </c>
    </row>
    <row r="352" spans="1:7" ht="15" customHeight="1">
      <c r="A352" s="1"/>
      <c r="B352" s="1"/>
      <c r="C352" s="1"/>
      <c r="D352" s="1"/>
      <c r="E352" s="319" t="s">
        <v>1036</v>
      </c>
      <c r="F352" s="320"/>
      <c r="G352" s="19">
        <v>0.84757499999999997</v>
      </c>
    </row>
    <row r="353" spans="1:7" ht="15" customHeight="1">
      <c r="A353" s="321" t="s">
        <v>968</v>
      </c>
      <c r="B353" s="322"/>
      <c r="C353" s="8" t="s">
        <v>952</v>
      </c>
      <c r="D353" s="8" t="s">
        <v>953</v>
      </c>
      <c r="E353" s="8" t="s">
        <v>954</v>
      </c>
      <c r="F353" s="8" t="s">
        <v>955</v>
      </c>
      <c r="G353" s="8" t="s">
        <v>956</v>
      </c>
    </row>
    <row r="354" spans="1:7" ht="15" customHeight="1">
      <c r="A354" s="15" t="s">
        <v>1006</v>
      </c>
      <c r="B354" s="16" t="s">
        <v>1007</v>
      </c>
      <c r="C354" s="15" t="s">
        <v>959</v>
      </c>
      <c r="D354" s="15" t="s">
        <v>960</v>
      </c>
      <c r="E354" s="17">
        <v>2.3466066699999999</v>
      </c>
      <c r="F354" s="18">
        <v>9.25</v>
      </c>
      <c r="G354" s="18">
        <v>21.706111697499999</v>
      </c>
    </row>
    <row r="355" spans="1:7" ht="15" customHeight="1">
      <c r="A355" s="15" t="s">
        <v>1104</v>
      </c>
      <c r="B355" s="16" t="s">
        <v>1105</v>
      </c>
      <c r="C355" s="15" t="s">
        <v>959</v>
      </c>
      <c r="D355" s="15" t="s">
        <v>960</v>
      </c>
      <c r="E355" s="17">
        <v>1.47233583</v>
      </c>
      <c r="F355" s="18">
        <v>15.31</v>
      </c>
      <c r="G355" s="18">
        <v>22.5414615573</v>
      </c>
    </row>
    <row r="356" spans="1:7" ht="15" customHeight="1">
      <c r="A356" s="1"/>
      <c r="B356" s="1"/>
      <c r="C356" s="1"/>
      <c r="D356" s="1"/>
      <c r="E356" s="319" t="s">
        <v>971</v>
      </c>
      <c r="F356" s="320"/>
      <c r="G356" s="19">
        <v>44.247573254800002</v>
      </c>
    </row>
    <row r="357" spans="1:7" ht="15" customHeight="1">
      <c r="A357" s="321" t="s">
        <v>1010</v>
      </c>
      <c r="B357" s="322"/>
      <c r="C357" s="8" t="s">
        <v>952</v>
      </c>
      <c r="D357" s="8" t="s">
        <v>953</v>
      </c>
      <c r="E357" s="8" t="s">
        <v>954</v>
      </c>
      <c r="F357" s="8" t="s">
        <v>955</v>
      </c>
      <c r="G357" s="8" t="s">
        <v>956</v>
      </c>
    </row>
    <row r="358" spans="1:7" ht="15" customHeight="1">
      <c r="A358" s="15" t="s">
        <v>1041</v>
      </c>
      <c r="B358" s="16" t="s">
        <v>1042</v>
      </c>
      <c r="C358" s="15" t="s">
        <v>959</v>
      </c>
      <c r="D358" s="15" t="s">
        <v>1020</v>
      </c>
      <c r="E358" s="17">
        <v>362.65789999999998</v>
      </c>
      <c r="F358" s="18">
        <v>1.04</v>
      </c>
      <c r="G358" s="18">
        <v>377.16421600000001</v>
      </c>
    </row>
    <row r="359" spans="1:7" ht="20.100000000000001" customHeight="1">
      <c r="A359" s="15" t="s">
        <v>1043</v>
      </c>
      <c r="B359" s="16" t="s">
        <v>1044</v>
      </c>
      <c r="C359" s="15" t="s">
        <v>959</v>
      </c>
      <c r="D359" s="15" t="s">
        <v>1045</v>
      </c>
      <c r="E359" s="17">
        <v>0.59340000000000004</v>
      </c>
      <c r="F359" s="18">
        <v>103.7</v>
      </c>
      <c r="G359" s="18">
        <v>61.535580000000003</v>
      </c>
    </row>
    <row r="360" spans="1:7" ht="20.100000000000001" customHeight="1">
      <c r="A360" s="15" t="s">
        <v>1052</v>
      </c>
      <c r="B360" s="16" t="s">
        <v>1053</v>
      </c>
      <c r="C360" s="15" t="s">
        <v>959</v>
      </c>
      <c r="D360" s="15" t="s">
        <v>1045</v>
      </c>
      <c r="E360" s="17">
        <v>0.72289999999999999</v>
      </c>
      <c r="F360" s="18">
        <v>75</v>
      </c>
      <c r="G360" s="18">
        <v>54.217500000000001</v>
      </c>
    </row>
    <row r="361" spans="1:7" ht="15" customHeight="1">
      <c r="A361" s="1"/>
      <c r="B361" s="1"/>
      <c r="C361" s="1"/>
      <c r="D361" s="1"/>
      <c r="E361" s="319" t="s">
        <v>1021</v>
      </c>
      <c r="F361" s="320"/>
      <c r="G361" s="19">
        <v>492.91729600000002</v>
      </c>
    </row>
    <row r="362" spans="1:7" ht="15" customHeight="1">
      <c r="A362" s="1"/>
      <c r="B362" s="1"/>
      <c r="C362" s="1"/>
      <c r="D362" s="1"/>
      <c r="E362" s="317" t="s">
        <v>972</v>
      </c>
      <c r="F362" s="318"/>
      <c r="G362" s="3">
        <v>541.01</v>
      </c>
    </row>
    <row r="363" spans="1:7" ht="15" customHeight="1">
      <c r="A363" s="1"/>
      <c r="B363" s="1"/>
      <c r="C363" s="1"/>
      <c r="D363" s="1"/>
      <c r="E363" s="317" t="s">
        <v>973</v>
      </c>
      <c r="F363" s="318"/>
      <c r="G363" s="3">
        <v>20.09</v>
      </c>
    </row>
    <row r="364" spans="1:7" ht="15" customHeight="1">
      <c r="A364" s="1"/>
      <c r="B364" s="1"/>
      <c r="C364" s="1"/>
      <c r="D364" s="1"/>
      <c r="E364" s="317" t="s">
        <v>974</v>
      </c>
      <c r="F364" s="318"/>
      <c r="G364" s="3">
        <v>561.1</v>
      </c>
    </row>
    <row r="365" spans="1:7" ht="15" customHeight="1">
      <c r="A365" s="1"/>
      <c r="B365" s="1"/>
      <c r="C365" s="1"/>
      <c r="D365" s="1"/>
      <c r="E365" s="317" t="s">
        <v>975</v>
      </c>
      <c r="F365" s="318"/>
      <c r="G365" s="3">
        <v>159.07</v>
      </c>
    </row>
    <row r="366" spans="1:7" ht="15" customHeight="1">
      <c r="A366" s="1"/>
      <c r="B366" s="1"/>
      <c r="C366" s="1"/>
      <c r="D366" s="1"/>
      <c r="E366" s="317" t="s">
        <v>976</v>
      </c>
      <c r="F366" s="318"/>
      <c r="G366" s="3">
        <v>720.17</v>
      </c>
    </row>
    <row r="367" spans="1:7" ht="15" customHeight="1">
      <c r="A367" s="1"/>
      <c r="B367" s="1"/>
      <c r="C367" s="1"/>
      <c r="D367" s="1"/>
      <c r="E367" s="317" t="s">
        <v>977</v>
      </c>
      <c r="F367" s="318"/>
      <c r="G367" s="3">
        <v>6.8</v>
      </c>
    </row>
    <row r="368" spans="1:7" ht="15" customHeight="1">
      <c r="A368" s="1"/>
      <c r="B368" s="1"/>
      <c r="C368" s="1"/>
      <c r="D368" s="1"/>
      <c r="E368" s="317" t="s">
        <v>978</v>
      </c>
      <c r="F368" s="318"/>
      <c r="G368" s="3">
        <v>4897.1499999999996</v>
      </c>
    </row>
    <row r="369" spans="1:7" ht="9.9499999999999993" customHeight="1">
      <c r="A369" s="1"/>
      <c r="B369" s="1"/>
      <c r="C369" s="323" t="s">
        <v>949</v>
      </c>
      <c r="D369" s="324"/>
      <c r="E369" s="1"/>
      <c r="F369" s="1"/>
      <c r="G369" s="1"/>
    </row>
    <row r="370" spans="1:7" ht="20.100000000000001" customHeight="1">
      <c r="A370" s="325" t="s">
        <v>1106</v>
      </c>
      <c r="B370" s="326"/>
      <c r="C370" s="326"/>
      <c r="D370" s="326"/>
      <c r="E370" s="326"/>
      <c r="F370" s="326"/>
      <c r="G370" s="326"/>
    </row>
    <row r="371" spans="1:7" ht="15" customHeight="1">
      <c r="A371" s="321" t="s">
        <v>951</v>
      </c>
      <c r="B371" s="322"/>
      <c r="C371" s="8" t="s">
        <v>952</v>
      </c>
      <c r="D371" s="8" t="s">
        <v>953</v>
      </c>
      <c r="E371" s="8" t="s">
        <v>954</v>
      </c>
      <c r="F371" s="8" t="s">
        <v>955</v>
      </c>
      <c r="G371" s="8" t="s">
        <v>956</v>
      </c>
    </row>
    <row r="372" spans="1:7" ht="15" customHeight="1">
      <c r="A372" s="15" t="s">
        <v>994</v>
      </c>
      <c r="B372" s="16" t="s">
        <v>995</v>
      </c>
      <c r="C372" s="15" t="s">
        <v>959</v>
      </c>
      <c r="D372" s="15" t="s">
        <v>960</v>
      </c>
      <c r="E372" s="17">
        <v>2.2481749999999998</v>
      </c>
      <c r="F372" s="18">
        <v>1.04</v>
      </c>
      <c r="G372" s="18">
        <v>2.3381020000000001</v>
      </c>
    </row>
    <row r="373" spans="1:7" ht="15" customHeight="1">
      <c r="A373" s="15" t="s">
        <v>996</v>
      </c>
      <c r="B373" s="16" t="s">
        <v>997</v>
      </c>
      <c r="C373" s="15" t="s">
        <v>959</v>
      </c>
      <c r="D373" s="15" t="s">
        <v>960</v>
      </c>
      <c r="E373" s="17">
        <v>2.2481749999999998</v>
      </c>
      <c r="F373" s="18">
        <v>3.18</v>
      </c>
      <c r="G373" s="18">
        <v>7.1491965000000004</v>
      </c>
    </row>
    <row r="374" spans="1:7" ht="20.100000000000001" customHeight="1">
      <c r="A374" s="15" t="s">
        <v>1023</v>
      </c>
      <c r="B374" s="16" t="s">
        <v>1024</v>
      </c>
      <c r="C374" s="15" t="s">
        <v>959</v>
      </c>
      <c r="D374" s="15" t="s">
        <v>960</v>
      </c>
      <c r="E374" s="17">
        <v>0.13072500000000001</v>
      </c>
      <c r="F374" s="18">
        <v>0.01</v>
      </c>
      <c r="G374" s="18">
        <v>1.30725E-3</v>
      </c>
    </row>
    <row r="375" spans="1:7" ht="20.100000000000001" customHeight="1">
      <c r="A375" s="15" t="s">
        <v>1002</v>
      </c>
      <c r="B375" s="16" t="s">
        <v>1003</v>
      </c>
      <c r="C375" s="15" t="s">
        <v>959</v>
      </c>
      <c r="D375" s="15" t="s">
        <v>960</v>
      </c>
      <c r="E375" s="17">
        <v>2.1174499999999998</v>
      </c>
      <c r="F375" s="18">
        <v>1.05</v>
      </c>
      <c r="G375" s="18">
        <v>2.2233225000000001</v>
      </c>
    </row>
    <row r="376" spans="1:7" ht="15" customHeight="1">
      <c r="A376" s="15" t="s">
        <v>965</v>
      </c>
      <c r="B376" s="16" t="s">
        <v>966</v>
      </c>
      <c r="C376" s="15" t="s">
        <v>959</v>
      </c>
      <c r="D376" s="15" t="s">
        <v>960</v>
      </c>
      <c r="E376" s="17">
        <v>2.2481749999999998</v>
      </c>
      <c r="F376" s="18">
        <v>0.06</v>
      </c>
      <c r="G376" s="18">
        <v>0.1348905</v>
      </c>
    </row>
    <row r="377" spans="1:7" ht="20.100000000000001" customHeight="1">
      <c r="A377" s="15" t="s">
        <v>1004</v>
      </c>
      <c r="B377" s="16" t="s">
        <v>1005</v>
      </c>
      <c r="C377" s="15" t="s">
        <v>959</v>
      </c>
      <c r="D377" s="15" t="s">
        <v>960</v>
      </c>
      <c r="E377" s="17">
        <v>2.1174499999999998</v>
      </c>
      <c r="F377" s="18">
        <v>0.38</v>
      </c>
      <c r="G377" s="18">
        <v>0.80463099999999999</v>
      </c>
    </row>
    <row r="378" spans="1:7" ht="20.100000000000001" customHeight="1">
      <c r="A378" s="15" t="s">
        <v>1025</v>
      </c>
      <c r="B378" s="16" t="s">
        <v>1026</v>
      </c>
      <c r="C378" s="15" t="s">
        <v>959</v>
      </c>
      <c r="D378" s="15" t="s">
        <v>960</v>
      </c>
      <c r="E378" s="17">
        <v>0.13072500000000001</v>
      </c>
      <c r="F378" s="18">
        <v>0.63</v>
      </c>
      <c r="G378" s="18">
        <v>8.2356750000000006E-2</v>
      </c>
    </row>
    <row r="379" spans="1:7" ht="15" customHeight="1">
      <c r="A379" s="15" t="s">
        <v>963</v>
      </c>
      <c r="B379" s="16" t="s">
        <v>964</v>
      </c>
      <c r="C379" s="15" t="s">
        <v>959</v>
      </c>
      <c r="D379" s="15" t="s">
        <v>960</v>
      </c>
      <c r="E379" s="17">
        <v>2.2481749999999998</v>
      </c>
      <c r="F379" s="18">
        <v>0.55000000000000004</v>
      </c>
      <c r="G379" s="18">
        <v>1.2364962500000001</v>
      </c>
    </row>
    <row r="380" spans="1:7" ht="17.100000000000001" customHeight="1">
      <c r="A380" s="1"/>
      <c r="B380" s="1"/>
      <c r="C380" s="1"/>
      <c r="D380" s="1"/>
      <c r="E380" s="319" t="s">
        <v>967</v>
      </c>
      <c r="F380" s="320"/>
      <c r="G380" s="19">
        <v>13.97030275</v>
      </c>
    </row>
    <row r="381" spans="1:7" ht="15" customHeight="1">
      <c r="A381" s="321" t="s">
        <v>1027</v>
      </c>
      <c r="B381" s="322"/>
      <c r="C381" s="8" t="s">
        <v>952</v>
      </c>
      <c r="D381" s="8" t="s">
        <v>953</v>
      </c>
      <c r="E381" s="8" t="s">
        <v>954</v>
      </c>
      <c r="F381" s="8" t="s">
        <v>955</v>
      </c>
      <c r="G381" s="8" t="s">
        <v>956</v>
      </c>
    </row>
    <row r="382" spans="1:7" ht="27.95" customHeight="1">
      <c r="A382" s="15" t="s">
        <v>1107</v>
      </c>
      <c r="B382" s="16" t="s">
        <v>1108</v>
      </c>
      <c r="C382" s="15" t="s">
        <v>959</v>
      </c>
      <c r="D382" s="15" t="s">
        <v>1109</v>
      </c>
      <c r="E382" s="17">
        <v>0.39300000000000002</v>
      </c>
      <c r="F382" s="18">
        <v>13</v>
      </c>
      <c r="G382" s="18">
        <v>5.109</v>
      </c>
    </row>
    <row r="383" spans="1:7" ht="20.100000000000001" customHeight="1">
      <c r="A383" s="15" t="s">
        <v>1110</v>
      </c>
      <c r="B383" s="16" t="s">
        <v>1111</v>
      </c>
      <c r="C383" s="15" t="s">
        <v>959</v>
      </c>
      <c r="D383" s="15" t="s">
        <v>1109</v>
      </c>
      <c r="E383" s="17">
        <v>0.78500000000000003</v>
      </c>
      <c r="F383" s="18">
        <v>3.25</v>
      </c>
      <c r="G383" s="18">
        <v>2.55125</v>
      </c>
    </row>
    <row r="384" spans="1:7" ht="27.95" customHeight="1">
      <c r="A384" s="15" t="s">
        <v>1028</v>
      </c>
      <c r="B384" s="16" t="s">
        <v>1029</v>
      </c>
      <c r="C384" s="15" t="s">
        <v>959</v>
      </c>
      <c r="D384" s="15" t="s">
        <v>1030</v>
      </c>
      <c r="E384" s="17">
        <v>1.2948390000000001E-5</v>
      </c>
      <c r="F384" s="18">
        <v>1139.75</v>
      </c>
      <c r="G384" s="18">
        <v>1.47579275025E-2</v>
      </c>
    </row>
    <row r="385" spans="1:7" ht="20.100000000000001" customHeight="1">
      <c r="A385" s="15" t="s">
        <v>1112</v>
      </c>
      <c r="B385" s="16" t="s">
        <v>1113</v>
      </c>
      <c r="C385" s="15" t="s">
        <v>959</v>
      </c>
      <c r="D385" s="15" t="s">
        <v>1109</v>
      </c>
      <c r="E385" s="17">
        <v>0.19600000000000001</v>
      </c>
      <c r="F385" s="18">
        <v>8.4499999999999993</v>
      </c>
      <c r="G385" s="18">
        <v>1.6561999999999999</v>
      </c>
    </row>
    <row r="386" spans="1:7" ht="15" customHeight="1">
      <c r="A386" s="1"/>
      <c r="B386" s="1"/>
      <c r="C386" s="1"/>
      <c r="D386" s="1"/>
      <c r="E386" s="319" t="s">
        <v>1031</v>
      </c>
      <c r="F386" s="320"/>
      <c r="G386" s="19">
        <v>9.3312079275025006</v>
      </c>
    </row>
    <row r="387" spans="1:7" ht="15" customHeight="1">
      <c r="A387" s="321" t="s">
        <v>1032</v>
      </c>
      <c r="B387" s="322"/>
      <c r="C387" s="8" t="s">
        <v>952</v>
      </c>
      <c r="D387" s="8" t="s">
        <v>953</v>
      </c>
      <c r="E387" s="8" t="s">
        <v>954</v>
      </c>
      <c r="F387" s="8" t="s">
        <v>955</v>
      </c>
      <c r="G387" s="8" t="s">
        <v>956</v>
      </c>
    </row>
    <row r="388" spans="1:7" ht="15" customHeight="1">
      <c r="A388" s="15" t="s">
        <v>1033</v>
      </c>
      <c r="B388" s="16" t="s">
        <v>1034</v>
      </c>
      <c r="C388" s="15" t="s">
        <v>959</v>
      </c>
      <c r="D388" s="15" t="s">
        <v>1035</v>
      </c>
      <c r="E388" s="17">
        <v>0.10484775</v>
      </c>
      <c r="F388" s="18">
        <v>0.9</v>
      </c>
      <c r="G388" s="18">
        <v>9.4362975000000002E-2</v>
      </c>
    </row>
    <row r="389" spans="1:7" ht="15" customHeight="1">
      <c r="A389" s="1"/>
      <c r="B389" s="1"/>
      <c r="C389" s="1"/>
      <c r="D389" s="1"/>
      <c r="E389" s="319" t="s">
        <v>1036</v>
      </c>
      <c r="F389" s="320"/>
      <c r="G389" s="19">
        <v>9.4362975000000002E-2</v>
      </c>
    </row>
    <row r="390" spans="1:7" ht="15" customHeight="1">
      <c r="A390" s="321" t="s">
        <v>968</v>
      </c>
      <c r="B390" s="322"/>
      <c r="C390" s="8" t="s">
        <v>952</v>
      </c>
      <c r="D390" s="8" t="s">
        <v>953</v>
      </c>
      <c r="E390" s="8" t="s">
        <v>954</v>
      </c>
      <c r="F390" s="8" t="s">
        <v>955</v>
      </c>
      <c r="G390" s="8" t="s">
        <v>956</v>
      </c>
    </row>
    <row r="391" spans="1:7" ht="15" customHeight="1">
      <c r="A391" s="15" t="s">
        <v>1037</v>
      </c>
      <c r="B391" s="16" t="s">
        <v>1038</v>
      </c>
      <c r="C391" s="15" t="s">
        <v>959</v>
      </c>
      <c r="D391" s="15" t="s">
        <v>960</v>
      </c>
      <c r="E391" s="17">
        <v>0.34079112499999997</v>
      </c>
      <c r="F391" s="18">
        <v>9.83</v>
      </c>
      <c r="G391" s="18">
        <v>3.34997675875</v>
      </c>
    </row>
    <row r="392" spans="1:7" ht="20.100000000000001" customHeight="1">
      <c r="A392" s="15" t="s">
        <v>1039</v>
      </c>
      <c r="B392" s="16" t="s">
        <v>1040</v>
      </c>
      <c r="C392" s="15" t="s">
        <v>959</v>
      </c>
      <c r="D392" s="15" t="s">
        <v>960</v>
      </c>
      <c r="E392" s="17">
        <v>0.131796945</v>
      </c>
      <c r="F392" s="18">
        <v>21.78</v>
      </c>
      <c r="G392" s="18">
        <v>2.8705374621000002</v>
      </c>
    </row>
    <row r="393" spans="1:7" ht="15" customHeight="1">
      <c r="A393" s="15" t="s">
        <v>1008</v>
      </c>
      <c r="B393" s="16" t="s">
        <v>1009</v>
      </c>
      <c r="C393" s="15" t="s">
        <v>959</v>
      </c>
      <c r="D393" s="15" t="s">
        <v>960</v>
      </c>
      <c r="E393" s="17">
        <v>1.7947976400000001</v>
      </c>
      <c r="F393" s="18">
        <v>12.49</v>
      </c>
      <c r="G393" s="18">
        <v>22.4170225236</v>
      </c>
    </row>
    <row r="394" spans="1:7" ht="15" customHeight="1">
      <c r="A394" s="1"/>
      <c r="B394" s="1"/>
      <c r="C394" s="1"/>
      <c r="D394" s="1"/>
      <c r="E394" s="319" t="s">
        <v>971</v>
      </c>
      <c r="F394" s="320"/>
      <c r="G394" s="19">
        <v>28.637536744449999</v>
      </c>
    </row>
    <row r="395" spans="1:7" ht="15" customHeight="1">
      <c r="A395" s="321" t="s">
        <v>1010</v>
      </c>
      <c r="B395" s="322"/>
      <c r="C395" s="8" t="s">
        <v>952</v>
      </c>
      <c r="D395" s="8" t="s">
        <v>953</v>
      </c>
      <c r="E395" s="8" t="s">
        <v>954</v>
      </c>
      <c r="F395" s="8" t="s">
        <v>955</v>
      </c>
      <c r="G395" s="8" t="s">
        <v>956</v>
      </c>
    </row>
    <row r="396" spans="1:7" ht="20.100000000000001" customHeight="1">
      <c r="A396" s="15" t="s">
        <v>1114</v>
      </c>
      <c r="B396" s="16" t="s">
        <v>1115</v>
      </c>
      <c r="C396" s="15" t="s">
        <v>959</v>
      </c>
      <c r="D396" s="15" t="s">
        <v>1013</v>
      </c>
      <c r="E396" s="17">
        <v>1.2117</v>
      </c>
      <c r="F396" s="18">
        <v>4.07</v>
      </c>
      <c r="G396" s="18">
        <v>4.9316190000000004</v>
      </c>
    </row>
    <row r="397" spans="1:7" ht="20.100000000000001" customHeight="1">
      <c r="A397" s="15" t="s">
        <v>1116</v>
      </c>
      <c r="B397" s="16" t="s">
        <v>1117</v>
      </c>
      <c r="C397" s="15" t="s">
        <v>959</v>
      </c>
      <c r="D397" s="15" t="s">
        <v>1072</v>
      </c>
      <c r="E397" s="17">
        <v>0.01</v>
      </c>
      <c r="F397" s="18">
        <v>4.5199999999999996</v>
      </c>
      <c r="G397" s="18">
        <v>4.5199999999999997E-2</v>
      </c>
    </row>
    <row r="398" spans="1:7" ht="20.100000000000001" customHeight="1">
      <c r="A398" s="15" t="s">
        <v>1118</v>
      </c>
      <c r="B398" s="16" t="s">
        <v>1119</v>
      </c>
      <c r="C398" s="15" t="s">
        <v>959</v>
      </c>
      <c r="D398" s="15" t="s">
        <v>1017</v>
      </c>
      <c r="E398" s="17">
        <v>0.70140000000000002</v>
      </c>
      <c r="F398" s="18">
        <v>46.89</v>
      </c>
      <c r="G398" s="18">
        <v>32.888646000000001</v>
      </c>
    </row>
    <row r="399" spans="1:7" ht="15" customHeight="1">
      <c r="A399" s="15" t="s">
        <v>1120</v>
      </c>
      <c r="B399" s="16" t="s">
        <v>1121</v>
      </c>
      <c r="C399" s="15" t="s">
        <v>959</v>
      </c>
      <c r="D399" s="15" t="s">
        <v>1020</v>
      </c>
      <c r="E399" s="17">
        <v>0.10920000000000001</v>
      </c>
      <c r="F399" s="18">
        <v>16.53</v>
      </c>
      <c r="G399" s="18">
        <v>1.8050759999999999</v>
      </c>
    </row>
    <row r="400" spans="1:7" ht="15" customHeight="1">
      <c r="A400" s="15" t="s">
        <v>1122</v>
      </c>
      <c r="B400" s="16" t="s">
        <v>1123</v>
      </c>
      <c r="C400" s="15" t="s">
        <v>959</v>
      </c>
      <c r="D400" s="15" t="s">
        <v>1020</v>
      </c>
      <c r="E400" s="17">
        <v>1.9E-2</v>
      </c>
      <c r="F400" s="18">
        <v>20.399999999999999</v>
      </c>
      <c r="G400" s="18">
        <v>0.3876</v>
      </c>
    </row>
    <row r="401" spans="1:7" ht="20.100000000000001" customHeight="1">
      <c r="A401" s="15" t="s">
        <v>1124</v>
      </c>
      <c r="B401" s="16" t="s">
        <v>1125</v>
      </c>
      <c r="C401" s="15" t="s">
        <v>959</v>
      </c>
      <c r="D401" s="15" t="s">
        <v>1013</v>
      </c>
      <c r="E401" s="17">
        <v>4.8494250000000001</v>
      </c>
      <c r="F401" s="18">
        <v>1.42</v>
      </c>
      <c r="G401" s="18">
        <v>6.8861834999999996</v>
      </c>
    </row>
    <row r="402" spans="1:7" ht="15" customHeight="1">
      <c r="A402" s="1"/>
      <c r="B402" s="1"/>
      <c r="C402" s="1"/>
      <c r="D402" s="1"/>
      <c r="E402" s="319" t="s">
        <v>1021</v>
      </c>
      <c r="F402" s="320"/>
      <c r="G402" s="19">
        <v>46.9443245</v>
      </c>
    </row>
    <row r="403" spans="1:7" ht="15" customHeight="1">
      <c r="A403" s="1"/>
      <c r="B403" s="1"/>
      <c r="C403" s="1"/>
      <c r="D403" s="1"/>
      <c r="E403" s="317" t="s">
        <v>972</v>
      </c>
      <c r="F403" s="318"/>
      <c r="G403" s="3">
        <v>85.9</v>
      </c>
    </row>
    <row r="404" spans="1:7" ht="15" customHeight="1">
      <c r="A404" s="1"/>
      <c r="B404" s="1"/>
      <c r="C404" s="1"/>
      <c r="D404" s="1"/>
      <c r="E404" s="317" t="s">
        <v>973</v>
      </c>
      <c r="F404" s="318"/>
      <c r="G404" s="3">
        <v>13</v>
      </c>
    </row>
    <row r="405" spans="1:7" ht="15" customHeight="1">
      <c r="A405" s="1"/>
      <c r="B405" s="1"/>
      <c r="C405" s="1"/>
      <c r="D405" s="1"/>
      <c r="E405" s="317" t="s">
        <v>974</v>
      </c>
      <c r="F405" s="318"/>
      <c r="G405" s="3">
        <v>98.9</v>
      </c>
    </row>
    <row r="406" spans="1:7" ht="15" customHeight="1">
      <c r="A406" s="1"/>
      <c r="B406" s="1"/>
      <c r="C406" s="1"/>
      <c r="D406" s="1"/>
      <c r="E406" s="317" t="s">
        <v>975</v>
      </c>
      <c r="F406" s="318"/>
      <c r="G406" s="3">
        <v>28.03</v>
      </c>
    </row>
    <row r="407" spans="1:7" ht="15" customHeight="1">
      <c r="A407" s="1"/>
      <c r="B407" s="1"/>
      <c r="C407" s="1"/>
      <c r="D407" s="1"/>
      <c r="E407" s="317" t="s">
        <v>976</v>
      </c>
      <c r="F407" s="318"/>
      <c r="G407" s="3">
        <v>126.93</v>
      </c>
    </row>
    <row r="408" spans="1:7" ht="15" customHeight="1">
      <c r="A408" s="1"/>
      <c r="B408" s="1"/>
      <c r="C408" s="1"/>
      <c r="D408" s="1"/>
      <c r="E408" s="317" t="s">
        <v>977</v>
      </c>
      <c r="F408" s="318"/>
      <c r="G408" s="3">
        <v>21.24</v>
      </c>
    </row>
    <row r="409" spans="1:7" ht="15" customHeight="1">
      <c r="A409" s="1"/>
      <c r="B409" s="1"/>
      <c r="C409" s="1"/>
      <c r="D409" s="1"/>
      <c r="E409" s="317" t="s">
        <v>978</v>
      </c>
      <c r="F409" s="318"/>
      <c r="G409" s="3">
        <v>2695.99</v>
      </c>
    </row>
    <row r="410" spans="1:7" ht="9.9499999999999993" customHeight="1">
      <c r="A410" s="1"/>
      <c r="B410" s="1"/>
      <c r="C410" s="323" t="s">
        <v>949</v>
      </c>
      <c r="D410" s="324"/>
      <c r="E410" s="1"/>
      <c r="F410" s="1"/>
      <c r="G410" s="1"/>
    </row>
    <row r="411" spans="1:7" ht="20.100000000000001" customHeight="1">
      <c r="A411" s="325" t="s">
        <v>1126</v>
      </c>
      <c r="B411" s="326"/>
      <c r="C411" s="326"/>
      <c r="D411" s="326"/>
      <c r="E411" s="326"/>
      <c r="F411" s="326"/>
      <c r="G411" s="326"/>
    </row>
    <row r="412" spans="1:7" ht="15" customHeight="1">
      <c r="A412" s="321" t="s">
        <v>951</v>
      </c>
      <c r="B412" s="322"/>
      <c r="C412" s="8" t="s">
        <v>952</v>
      </c>
      <c r="D412" s="8" t="s">
        <v>953</v>
      </c>
      <c r="E412" s="8" t="s">
        <v>954</v>
      </c>
      <c r="F412" s="8" t="s">
        <v>955</v>
      </c>
      <c r="G412" s="8" t="s">
        <v>956</v>
      </c>
    </row>
    <row r="413" spans="1:7" ht="15" customHeight="1">
      <c r="A413" s="15" t="s">
        <v>994</v>
      </c>
      <c r="B413" s="16" t="s">
        <v>995</v>
      </c>
      <c r="C413" s="15" t="s">
        <v>959</v>
      </c>
      <c r="D413" s="15" t="s">
        <v>960</v>
      </c>
      <c r="E413" s="17">
        <v>2.7972610000000002</v>
      </c>
      <c r="F413" s="18">
        <v>1.04</v>
      </c>
      <c r="G413" s="18">
        <v>2.90915144</v>
      </c>
    </row>
    <row r="414" spans="1:7" ht="15" customHeight="1">
      <c r="A414" s="15" t="s">
        <v>996</v>
      </c>
      <c r="B414" s="16" t="s">
        <v>997</v>
      </c>
      <c r="C414" s="15" t="s">
        <v>959</v>
      </c>
      <c r="D414" s="15" t="s">
        <v>960</v>
      </c>
      <c r="E414" s="17">
        <v>2.7972610000000002</v>
      </c>
      <c r="F414" s="18">
        <v>3.18</v>
      </c>
      <c r="G414" s="18">
        <v>8.8952899799999994</v>
      </c>
    </row>
    <row r="415" spans="1:7" ht="20.100000000000001" customHeight="1">
      <c r="A415" s="15" t="s">
        <v>1023</v>
      </c>
      <c r="B415" s="16" t="s">
        <v>1024</v>
      </c>
      <c r="C415" s="15" t="s">
        <v>959</v>
      </c>
      <c r="D415" s="15" t="s">
        <v>960</v>
      </c>
      <c r="E415" s="17">
        <v>0.11446000000000001</v>
      </c>
      <c r="F415" s="18">
        <v>0.01</v>
      </c>
      <c r="G415" s="18">
        <v>1.1446E-3</v>
      </c>
    </row>
    <row r="416" spans="1:7" ht="20.100000000000001" customHeight="1">
      <c r="A416" s="15" t="s">
        <v>1002</v>
      </c>
      <c r="B416" s="16" t="s">
        <v>1003</v>
      </c>
      <c r="C416" s="15" t="s">
        <v>959</v>
      </c>
      <c r="D416" s="15" t="s">
        <v>960</v>
      </c>
      <c r="E416" s="17">
        <v>2.682801</v>
      </c>
      <c r="F416" s="18">
        <v>1.05</v>
      </c>
      <c r="G416" s="18">
        <v>2.8169410500000001</v>
      </c>
    </row>
    <row r="417" spans="1:7" ht="15" customHeight="1">
      <c r="A417" s="15" t="s">
        <v>965</v>
      </c>
      <c r="B417" s="16" t="s">
        <v>966</v>
      </c>
      <c r="C417" s="15" t="s">
        <v>959</v>
      </c>
      <c r="D417" s="15" t="s">
        <v>960</v>
      </c>
      <c r="E417" s="17">
        <v>2.7972610000000002</v>
      </c>
      <c r="F417" s="18">
        <v>0.06</v>
      </c>
      <c r="G417" s="18">
        <v>0.16783566</v>
      </c>
    </row>
    <row r="418" spans="1:7" ht="20.100000000000001" customHeight="1">
      <c r="A418" s="15" t="s">
        <v>1004</v>
      </c>
      <c r="B418" s="16" t="s">
        <v>1005</v>
      </c>
      <c r="C418" s="15" t="s">
        <v>959</v>
      </c>
      <c r="D418" s="15" t="s">
        <v>960</v>
      </c>
      <c r="E418" s="17">
        <v>2.682801</v>
      </c>
      <c r="F418" s="18">
        <v>0.38</v>
      </c>
      <c r="G418" s="18">
        <v>1.0194643800000001</v>
      </c>
    </row>
    <row r="419" spans="1:7" ht="20.100000000000001" customHeight="1">
      <c r="A419" s="15" t="s">
        <v>1025</v>
      </c>
      <c r="B419" s="16" t="s">
        <v>1026</v>
      </c>
      <c r="C419" s="15" t="s">
        <v>959</v>
      </c>
      <c r="D419" s="15" t="s">
        <v>960</v>
      </c>
      <c r="E419" s="17">
        <v>0.11446000000000001</v>
      </c>
      <c r="F419" s="18">
        <v>0.63</v>
      </c>
      <c r="G419" s="18">
        <v>7.2109800000000002E-2</v>
      </c>
    </row>
    <row r="420" spans="1:7" ht="15" customHeight="1">
      <c r="A420" s="15" t="s">
        <v>963</v>
      </c>
      <c r="B420" s="16" t="s">
        <v>964</v>
      </c>
      <c r="C420" s="15" t="s">
        <v>959</v>
      </c>
      <c r="D420" s="15" t="s">
        <v>960</v>
      </c>
      <c r="E420" s="17">
        <v>2.7972610000000002</v>
      </c>
      <c r="F420" s="18">
        <v>0.55000000000000004</v>
      </c>
      <c r="G420" s="18">
        <v>1.5384935500000001</v>
      </c>
    </row>
    <row r="421" spans="1:7" ht="17.100000000000001" customHeight="1">
      <c r="A421" s="1"/>
      <c r="B421" s="1"/>
      <c r="C421" s="1"/>
      <c r="D421" s="1"/>
      <c r="E421" s="319" t="s">
        <v>967</v>
      </c>
      <c r="F421" s="320"/>
      <c r="G421" s="19">
        <v>17.420430459999999</v>
      </c>
    </row>
    <row r="422" spans="1:7" ht="15" customHeight="1">
      <c r="A422" s="321" t="s">
        <v>1027</v>
      </c>
      <c r="B422" s="322"/>
      <c r="C422" s="8" t="s">
        <v>952</v>
      </c>
      <c r="D422" s="8" t="s">
        <v>953</v>
      </c>
      <c r="E422" s="8" t="s">
        <v>954</v>
      </c>
      <c r="F422" s="8" t="s">
        <v>955</v>
      </c>
      <c r="G422" s="8" t="s">
        <v>956</v>
      </c>
    </row>
    <row r="423" spans="1:7" ht="27.95" customHeight="1">
      <c r="A423" s="15" t="s">
        <v>1028</v>
      </c>
      <c r="B423" s="16" t="s">
        <v>1029</v>
      </c>
      <c r="C423" s="15" t="s">
        <v>959</v>
      </c>
      <c r="D423" s="15" t="s">
        <v>1030</v>
      </c>
      <c r="E423" s="17">
        <v>1.1720194E-5</v>
      </c>
      <c r="F423" s="18">
        <v>1139.75</v>
      </c>
      <c r="G423" s="18">
        <v>1.3358091111499999E-2</v>
      </c>
    </row>
    <row r="424" spans="1:7" ht="15" customHeight="1">
      <c r="A424" s="1"/>
      <c r="B424" s="1"/>
      <c r="C424" s="1"/>
      <c r="D424" s="1"/>
      <c r="E424" s="319" t="s">
        <v>1031</v>
      </c>
      <c r="F424" s="320"/>
      <c r="G424" s="19">
        <v>1.3358091111499999E-2</v>
      </c>
    </row>
    <row r="425" spans="1:7" ht="15" customHeight="1">
      <c r="A425" s="321" t="s">
        <v>1032</v>
      </c>
      <c r="B425" s="322"/>
      <c r="C425" s="8" t="s">
        <v>952</v>
      </c>
      <c r="D425" s="8" t="s">
        <v>953</v>
      </c>
      <c r="E425" s="8" t="s">
        <v>954</v>
      </c>
      <c r="F425" s="8" t="s">
        <v>955</v>
      </c>
      <c r="G425" s="8" t="s">
        <v>956</v>
      </c>
    </row>
    <row r="426" spans="1:7" ht="15" customHeight="1">
      <c r="A426" s="15" t="s">
        <v>1033</v>
      </c>
      <c r="B426" s="16" t="s">
        <v>1034</v>
      </c>
      <c r="C426" s="15" t="s">
        <v>959</v>
      </c>
      <c r="D426" s="15" t="s">
        <v>1035</v>
      </c>
      <c r="E426" s="17">
        <v>0.11607589</v>
      </c>
      <c r="F426" s="18">
        <v>0.9</v>
      </c>
      <c r="G426" s="18">
        <v>0.104468301</v>
      </c>
    </row>
    <row r="427" spans="1:7" ht="15" customHeight="1">
      <c r="A427" s="1"/>
      <c r="B427" s="1"/>
      <c r="C427" s="1"/>
      <c r="D427" s="1"/>
      <c r="E427" s="319" t="s">
        <v>1036</v>
      </c>
      <c r="F427" s="320"/>
      <c r="G427" s="19">
        <v>0.104468301</v>
      </c>
    </row>
    <row r="428" spans="1:7" ht="15" customHeight="1">
      <c r="A428" s="321" t="s">
        <v>968</v>
      </c>
      <c r="B428" s="322"/>
      <c r="C428" s="8" t="s">
        <v>952</v>
      </c>
      <c r="D428" s="8" t="s">
        <v>953</v>
      </c>
      <c r="E428" s="8" t="s">
        <v>954</v>
      </c>
      <c r="F428" s="8" t="s">
        <v>955</v>
      </c>
      <c r="G428" s="8" t="s">
        <v>956</v>
      </c>
    </row>
    <row r="429" spans="1:7" ht="15" customHeight="1">
      <c r="A429" s="15" t="s">
        <v>1037</v>
      </c>
      <c r="B429" s="16" t="s">
        <v>1038</v>
      </c>
      <c r="C429" s="15" t="s">
        <v>959</v>
      </c>
      <c r="D429" s="15" t="s">
        <v>960</v>
      </c>
      <c r="E429" s="17">
        <v>0.42790633</v>
      </c>
      <c r="F429" s="18">
        <v>9.83</v>
      </c>
      <c r="G429" s="18">
        <v>4.2063192238999996</v>
      </c>
    </row>
    <row r="430" spans="1:7" ht="20.100000000000001" customHeight="1">
      <c r="A430" s="15" t="s">
        <v>1039</v>
      </c>
      <c r="B430" s="16" t="s">
        <v>1040</v>
      </c>
      <c r="C430" s="15" t="s">
        <v>959</v>
      </c>
      <c r="D430" s="15" t="s">
        <v>960</v>
      </c>
      <c r="E430" s="17">
        <v>0.115398572</v>
      </c>
      <c r="F430" s="18">
        <v>21.78</v>
      </c>
      <c r="G430" s="18">
        <v>2.5133808981599999</v>
      </c>
    </row>
    <row r="431" spans="1:7" ht="15" customHeight="1">
      <c r="A431" s="15" t="s">
        <v>1008</v>
      </c>
      <c r="B431" s="16" t="s">
        <v>1009</v>
      </c>
      <c r="C431" s="15" t="s">
        <v>959</v>
      </c>
      <c r="D431" s="15" t="s">
        <v>960</v>
      </c>
      <c r="E431" s="17">
        <v>2.2778675962000001</v>
      </c>
      <c r="F431" s="18">
        <v>12.49</v>
      </c>
      <c r="G431" s="18">
        <v>28.450566276538002</v>
      </c>
    </row>
    <row r="432" spans="1:7" ht="15" customHeight="1">
      <c r="A432" s="1"/>
      <c r="B432" s="1"/>
      <c r="C432" s="1"/>
      <c r="D432" s="1"/>
      <c r="E432" s="319" t="s">
        <v>971</v>
      </c>
      <c r="F432" s="320"/>
      <c r="G432" s="19">
        <v>35.170266398598002</v>
      </c>
    </row>
    <row r="433" spans="1:7" ht="15" customHeight="1">
      <c r="A433" s="321" t="s">
        <v>1010</v>
      </c>
      <c r="B433" s="322"/>
      <c r="C433" s="8" t="s">
        <v>952</v>
      </c>
      <c r="D433" s="8" t="s">
        <v>953</v>
      </c>
      <c r="E433" s="8" t="s">
        <v>954</v>
      </c>
      <c r="F433" s="8" t="s">
        <v>955</v>
      </c>
      <c r="G433" s="8" t="s">
        <v>956</v>
      </c>
    </row>
    <row r="434" spans="1:7" ht="20.100000000000001" customHeight="1">
      <c r="A434" s="15" t="s">
        <v>1114</v>
      </c>
      <c r="B434" s="16" t="s">
        <v>1115</v>
      </c>
      <c r="C434" s="15" t="s">
        <v>959</v>
      </c>
      <c r="D434" s="15" t="s">
        <v>1013</v>
      </c>
      <c r="E434" s="17">
        <v>2.46149</v>
      </c>
      <c r="F434" s="18">
        <v>4.07</v>
      </c>
      <c r="G434" s="18">
        <v>10.0182643</v>
      </c>
    </row>
    <row r="435" spans="1:7" ht="20.100000000000001" customHeight="1">
      <c r="A435" s="15" t="s">
        <v>1116</v>
      </c>
      <c r="B435" s="16" t="s">
        <v>1117</v>
      </c>
      <c r="C435" s="15" t="s">
        <v>959</v>
      </c>
      <c r="D435" s="15" t="s">
        <v>1072</v>
      </c>
      <c r="E435" s="17">
        <v>1.7000000000000001E-2</v>
      </c>
      <c r="F435" s="18">
        <v>4.5199999999999996</v>
      </c>
      <c r="G435" s="18">
        <v>7.6840000000000006E-2</v>
      </c>
    </row>
    <row r="436" spans="1:7" ht="15" customHeight="1">
      <c r="A436" s="15" t="s">
        <v>1120</v>
      </c>
      <c r="B436" s="16" t="s">
        <v>1121</v>
      </c>
      <c r="C436" s="15" t="s">
        <v>959</v>
      </c>
      <c r="D436" s="15" t="s">
        <v>1020</v>
      </c>
      <c r="E436" s="17">
        <v>9.6849000000000005E-2</v>
      </c>
      <c r="F436" s="18">
        <v>16.53</v>
      </c>
      <c r="G436" s="18">
        <v>1.6009139699999999</v>
      </c>
    </row>
    <row r="437" spans="1:7" ht="15" customHeight="1">
      <c r="A437" s="15" t="s">
        <v>1122</v>
      </c>
      <c r="B437" s="16" t="s">
        <v>1123</v>
      </c>
      <c r="C437" s="15" t="s">
        <v>959</v>
      </c>
      <c r="D437" s="15" t="s">
        <v>1020</v>
      </c>
      <c r="E437" s="17">
        <v>6.6000000000000003E-2</v>
      </c>
      <c r="F437" s="18">
        <v>20.399999999999999</v>
      </c>
      <c r="G437" s="18">
        <v>1.3464</v>
      </c>
    </row>
    <row r="438" spans="1:7" ht="20.100000000000001" customHeight="1">
      <c r="A438" s="15" t="s">
        <v>1124</v>
      </c>
      <c r="B438" s="16" t="s">
        <v>1125</v>
      </c>
      <c r="C438" s="15" t="s">
        <v>959</v>
      </c>
      <c r="D438" s="15" t="s">
        <v>1013</v>
      </c>
      <c r="E438" s="17">
        <v>1.7715320000000001</v>
      </c>
      <c r="F438" s="18">
        <v>1.42</v>
      </c>
      <c r="G438" s="18">
        <v>2.5155754400000001</v>
      </c>
    </row>
    <row r="439" spans="1:7" ht="20.100000000000001" customHeight="1">
      <c r="A439" s="15" t="s">
        <v>1011</v>
      </c>
      <c r="B439" s="16" t="s">
        <v>1012</v>
      </c>
      <c r="C439" s="15" t="s">
        <v>959</v>
      </c>
      <c r="D439" s="15" t="s">
        <v>1013</v>
      </c>
      <c r="E439" s="17">
        <v>0.32800000000000001</v>
      </c>
      <c r="F439" s="18">
        <v>12.71</v>
      </c>
      <c r="G439" s="18">
        <v>4.1688799999999997</v>
      </c>
    </row>
    <row r="440" spans="1:7" ht="20.100000000000001" customHeight="1">
      <c r="A440" s="15" t="s">
        <v>1127</v>
      </c>
      <c r="B440" s="16" t="s">
        <v>1128</v>
      </c>
      <c r="C440" s="15" t="s">
        <v>959</v>
      </c>
      <c r="D440" s="15" t="s">
        <v>1013</v>
      </c>
      <c r="E440" s="17">
        <v>1.863712</v>
      </c>
      <c r="F440" s="18">
        <v>18.559999999999999</v>
      </c>
      <c r="G440" s="18">
        <v>34.590494720000002</v>
      </c>
    </row>
    <row r="441" spans="1:7" ht="15" customHeight="1">
      <c r="A441" s="1"/>
      <c r="B441" s="1"/>
      <c r="C441" s="1"/>
      <c r="D441" s="1"/>
      <c r="E441" s="319" t="s">
        <v>1021</v>
      </c>
      <c r="F441" s="320"/>
      <c r="G441" s="19">
        <v>54.317368430000002</v>
      </c>
    </row>
    <row r="442" spans="1:7" ht="15" customHeight="1">
      <c r="A442" s="1"/>
      <c r="B442" s="1"/>
      <c r="C442" s="1"/>
      <c r="D442" s="1"/>
      <c r="E442" s="317" t="s">
        <v>972</v>
      </c>
      <c r="F442" s="318"/>
      <c r="G442" s="3">
        <v>90.95</v>
      </c>
    </row>
    <row r="443" spans="1:7" ht="15" customHeight="1">
      <c r="A443" s="1"/>
      <c r="B443" s="1"/>
      <c r="C443" s="1"/>
      <c r="D443" s="1"/>
      <c r="E443" s="317" t="s">
        <v>973</v>
      </c>
      <c r="F443" s="318"/>
      <c r="G443" s="3">
        <v>15.96</v>
      </c>
    </row>
    <row r="444" spans="1:7" ht="15" customHeight="1">
      <c r="A444" s="1"/>
      <c r="B444" s="1"/>
      <c r="C444" s="1"/>
      <c r="D444" s="1"/>
      <c r="E444" s="317" t="s">
        <v>974</v>
      </c>
      <c r="F444" s="318"/>
      <c r="G444" s="3">
        <v>106.91</v>
      </c>
    </row>
    <row r="445" spans="1:7" ht="15" customHeight="1">
      <c r="A445" s="1"/>
      <c r="B445" s="1"/>
      <c r="C445" s="1"/>
      <c r="D445" s="1"/>
      <c r="E445" s="317" t="s">
        <v>975</v>
      </c>
      <c r="F445" s="318"/>
      <c r="G445" s="3">
        <v>30.3</v>
      </c>
    </row>
    <row r="446" spans="1:7" ht="15" customHeight="1">
      <c r="A446" s="1"/>
      <c r="B446" s="1"/>
      <c r="C446" s="1"/>
      <c r="D446" s="1"/>
      <c r="E446" s="317" t="s">
        <v>976</v>
      </c>
      <c r="F446" s="318"/>
      <c r="G446" s="3">
        <v>137.21</v>
      </c>
    </row>
    <row r="447" spans="1:7" ht="15" customHeight="1">
      <c r="A447" s="1"/>
      <c r="B447" s="1"/>
      <c r="C447" s="1"/>
      <c r="D447" s="1"/>
      <c r="E447" s="317" t="s">
        <v>977</v>
      </c>
      <c r="F447" s="318"/>
      <c r="G447" s="3">
        <v>87.52</v>
      </c>
    </row>
    <row r="448" spans="1:7" ht="15" customHeight="1">
      <c r="A448" s="1"/>
      <c r="B448" s="1"/>
      <c r="C448" s="1"/>
      <c r="D448" s="1"/>
      <c r="E448" s="317" t="s">
        <v>978</v>
      </c>
      <c r="F448" s="318"/>
      <c r="G448" s="3">
        <v>12008.61</v>
      </c>
    </row>
    <row r="449" spans="1:7" ht="9.9499999999999993" customHeight="1">
      <c r="A449" s="1"/>
      <c r="B449" s="1"/>
      <c r="C449" s="323" t="s">
        <v>949</v>
      </c>
      <c r="D449" s="324"/>
      <c r="E449" s="1"/>
      <c r="F449" s="1"/>
      <c r="G449" s="1"/>
    </row>
    <row r="450" spans="1:7" ht="20.100000000000001" customHeight="1">
      <c r="A450" s="325" t="s">
        <v>1129</v>
      </c>
      <c r="B450" s="326"/>
      <c r="C450" s="326"/>
      <c r="D450" s="326"/>
      <c r="E450" s="326"/>
      <c r="F450" s="326"/>
      <c r="G450" s="326"/>
    </row>
    <row r="451" spans="1:7" ht="15" customHeight="1">
      <c r="A451" s="321" t="s">
        <v>951</v>
      </c>
      <c r="B451" s="322"/>
      <c r="C451" s="8" t="s">
        <v>952</v>
      </c>
      <c r="D451" s="8" t="s">
        <v>953</v>
      </c>
      <c r="E451" s="8" t="s">
        <v>954</v>
      </c>
      <c r="F451" s="8" t="s">
        <v>955</v>
      </c>
      <c r="G451" s="8" t="s">
        <v>956</v>
      </c>
    </row>
    <row r="452" spans="1:7" ht="15" customHeight="1">
      <c r="A452" s="15" t="s">
        <v>994</v>
      </c>
      <c r="B452" s="16" t="s">
        <v>995</v>
      </c>
      <c r="C452" s="15" t="s">
        <v>959</v>
      </c>
      <c r="D452" s="15" t="s">
        <v>960</v>
      </c>
      <c r="E452" s="17">
        <v>0.2472</v>
      </c>
      <c r="F452" s="18">
        <v>1.04</v>
      </c>
      <c r="G452" s="18">
        <v>0.25708799999999998</v>
      </c>
    </row>
    <row r="453" spans="1:7" ht="20.100000000000001" customHeight="1">
      <c r="A453" s="15" t="s">
        <v>1086</v>
      </c>
      <c r="B453" s="16" t="s">
        <v>1087</v>
      </c>
      <c r="C453" s="15" t="s">
        <v>959</v>
      </c>
      <c r="D453" s="15" t="s">
        <v>960</v>
      </c>
      <c r="E453" s="17">
        <v>0.2472</v>
      </c>
      <c r="F453" s="18">
        <v>0.57999999999999996</v>
      </c>
      <c r="G453" s="18">
        <v>0.143376</v>
      </c>
    </row>
    <row r="454" spans="1:7" ht="15" customHeight="1">
      <c r="A454" s="15" t="s">
        <v>996</v>
      </c>
      <c r="B454" s="16" t="s">
        <v>997</v>
      </c>
      <c r="C454" s="15" t="s">
        <v>959</v>
      </c>
      <c r="D454" s="15" t="s">
        <v>960</v>
      </c>
      <c r="E454" s="17">
        <v>0.2472</v>
      </c>
      <c r="F454" s="18">
        <v>3.18</v>
      </c>
      <c r="G454" s="18">
        <v>0.78609600000000002</v>
      </c>
    </row>
    <row r="455" spans="1:7" ht="20.100000000000001" customHeight="1">
      <c r="A455" s="15" t="s">
        <v>1088</v>
      </c>
      <c r="B455" s="16" t="s">
        <v>1089</v>
      </c>
      <c r="C455" s="15" t="s">
        <v>959</v>
      </c>
      <c r="D455" s="15" t="s">
        <v>960</v>
      </c>
      <c r="E455" s="17">
        <v>0.2472</v>
      </c>
      <c r="F455" s="18">
        <v>0.95</v>
      </c>
      <c r="G455" s="18">
        <v>0.23483999999999999</v>
      </c>
    </row>
    <row r="456" spans="1:7" ht="15" customHeight="1">
      <c r="A456" s="15" t="s">
        <v>963</v>
      </c>
      <c r="B456" s="16" t="s">
        <v>964</v>
      </c>
      <c r="C456" s="15" t="s">
        <v>959</v>
      </c>
      <c r="D456" s="15" t="s">
        <v>960</v>
      </c>
      <c r="E456" s="17">
        <v>0.2472</v>
      </c>
      <c r="F456" s="18">
        <v>0.55000000000000004</v>
      </c>
      <c r="G456" s="18">
        <v>0.13596</v>
      </c>
    </row>
    <row r="457" spans="1:7" ht="15" customHeight="1">
      <c r="A457" s="15" t="s">
        <v>965</v>
      </c>
      <c r="B457" s="16" t="s">
        <v>966</v>
      </c>
      <c r="C457" s="15" t="s">
        <v>959</v>
      </c>
      <c r="D457" s="15" t="s">
        <v>960</v>
      </c>
      <c r="E457" s="17">
        <v>0.2472</v>
      </c>
      <c r="F457" s="18">
        <v>0.06</v>
      </c>
      <c r="G457" s="18">
        <v>1.4832E-2</v>
      </c>
    </row>
    <row r="458" spans="1:7" ht="17.100000000000001" customHeight="1">
      <c r="A458" s="1"/>
      <c r="B458" s="1"/>
      <c r="C458" s="1"/>
      <c r="D458" s="1"/>
      <c r="E458" s="319" t="s">
        <v>967</v>
      </c>
      <c r="F458" s="320"/>
      <c r="G458" s="19">
        <v>1.572192</v>
      </c>
    </row>
    <row r="459" spans="1:7" ht="15" customHeight="1">
      <c r="A459" s="321" t="s">
        <v>968</v>
      </c>
      <c r="B459" s="322"/>
      <c r="C459" s="8" t="s">
        <v>952</v>
      </c>
      <c r="D459" s="8" t="s">
        <v>953</v>
      </c>
      <c r="E459" s="8" t="s">
        <v>954</v>
      </c>
      <c r="F459" s="8" t="s">
        <v>955</v>
      </c>
      <c r="G459" s="8" t="s">
        <v>956</v>
      </c>
    </row>
    <row r="460" spans="1:7" ht="15" customHeight="1">
      <c r="A460" s="15" t="s">
        <v>1130</v>
      </c>
      <c r="B460" s="16" t="s">
        <v>1131</v>
      </c>
      <c r="C460" s="15" t="s">
        <v>959</v>
      </c>
      <c r="D460" s="15" t="s">
        <v>960</v>
      </c>
      <c r="E460" s="17">
        <v>3.4177979999999997E-2</v>
      </c>
      <c r="F460" s="18">
        <v>8.7899999999999991</v>
      </c>
      <c r="G460" s="18">
        <v>0.30042444419999997</v>
      </c>
    </row>
    <row r="461" spans="1:7" ht="15" customHeight="1">
      <c r="A461" s="15" t="s">
        <v>1132</v>
      </c>
      <c r="B461" s="16" t="s">
        <v>1133</v>
      </c>
      <c r="C461" s="15" t="s">
        <v>959</v>
      </c>
      <c r="D461" s="15" t="s">
        <v>960</v>
      </c>
      <c r="E461" s="17">
        <v>0.21504905999999999</v>
      </c>
      <c r="F461" s="18">
        <v>14.07</v>
      </c>
      <c r="G461" s="18">
        <v>3.0257402741999999</v>
      </c>
    </row>
    <row r="462" spans="1:7" ht="15" customHeight="1">
      <c r="A462" s="1"/>
      <c r="B462" s="1"/>
      <c r="C462" s="1"/>
      <c r="D462" s="1"/>
      <c r="E462" s="319" t="s">
        <v>971</v>
      </c>
      <c r="F462" s="320"/>
      <c r="G462" s="19">
        <v>3.3261647183999998</v>
      </c>
    </row>
    <row r="463" spans="1:7" ht="15" customHeight="1">
      <c r="A463" s="321" t="s">
        <v>1010</v>
      </c>
      <c r="B463" s="322"/>
      <c r="C463" s="8" t="s">
        <v>952</v>
      </c>
      <c r="D463" s="8" t="s">
        <v>953</v>
      </c>
      <c r="E463" s="8" t="s">
        <v>954</v>
      </c>
      <c r="F463" s="8" t="s">
        <v>955</v>
      </c>
      <c r="G463" s="8" t="s">
        <v>956</v>
      </c>
    </row>
    <row r="464" spans="1:7" ht="27.95" customHeight="1">
      <c r="A464" s="15" t="s">
        <v>1134</v>
      </c>
      <c r="B464" s="16" t="s">
        <v>1135</v>
      </c>
      <c r="C464" s="15" t="s">
        <v>959</v>
      </c>
      <c r="D464" s="15" t="s">
        <v>1030</v>
      </c>
      <c r="E464" s="17">
        <v>0.97</v>
      </c>
      <c r="F464" s="18">
        <v>0.21</v>
      </c>
      <c r="G464" s="18">
        <v>0.20369999999999999</v>
      </c>
    </row>
    <row r="465" spans="1:7" ht="20.100000000000001" customHeight="1">
      <c r="A465" s="15" t="s">
        <v>1136</v>
      </c>
      <c r="B465" s="16" t="s">
        <v>1137</v>
      </c>
      <c r="C465" s="15" t="s">
        <v>959</v>
      </c>
      <c r="D465" s="15" t="s">
        <v>1020</v>
      </c>
      <c r="E465" s="17">
        <v>2.5000000000000001E-2</v>
      </c>
      <c r="F465" s="18">
        <v>19.53</v>
      </c>
      <c r="G465" s="18">
        <v>0.48825000000000002</v>
      </c>
    </row>
    <row r="466" spans="1:7" ht="15" customHeight="1">
      <c r="A466" s="15" t="s">
        <v>1138</v>
      </c>
      <c r="B466" s="16" t="s">
        <v>1139</v>
      </c>
      <c r="C466" s="15" t="s">
        <v>959</v>
      </c>
      <c r="D466" s="15" t="s">
        <v>1020</v>
      </c>
      <c r="E466" s="17">
        <v>1.07</v>
      </c>
      <c r="F466" s="18">
        <v>11.69</v>
      </c>
      <c r="G466" s="18">
        <v>12.5083</v>
      </c>
    </row>
    <row r="467" spans="1:7" ht="15" customHeight="1">
      <c r="A467" s="1"/>
      <c r="B467" s="1"/>
      <c r="C467" s="1"/>
      <c r="D467" s="1"/>
      <c r="E467" s="319" t="s">
        <v>1021</v>
      </c>
      <c r="F467" s="320"/>
      <c r="G467" s="19">
        <v>13.20025</v>
      </c>
    </row>
    <row r="468" spans="1:7" ht="15" customHeight="1">
      <c r="A468" s="1"/>
      <c r="B468" s="1"/>
      <c r="C468" s="1"/>
      <c r="D468" s="1"/>
      <c r="E468" s="317" t="s">
        <v>972</v>
      </c>
      <c r="F468" s="318"/>
      <c r="G468" s="3">
        <v>16.55</v>
      </c>
    </row>
    <row r="469" spans="1:7" ht="15" customHeight="1">
      <c r="A469" s="1"/>
      <c r="B469" s="1"/>
      <c r="C469" s="1"/>
      <c r="D469" s="1"/>
      <c r="E469" s="317" t="s">
        <v>973</v>
      </c>
      <c r="F469" s="318"/>
      <c r="G469" s="3">
        <v>1.5</v>
      </c>
    </row>
    <row r="470" spans="1:7" ht="15" customHeight="1">
      <c r="A470" s="1"/>
      <c r="B470" s="1"/>
      <c r="C470" s="1"/>
      <c r="D470" s="1"/>
      <c r="E470" s="317" t="s">
        <v>974</v>
      </c>
      <c r="F470" s="318"/>
      <c r="G470" s="3">
        <v>18.05</v>
      </c>
    </row>
    <row r="471" spans="1:7" ht="15" customHeight="1">
      <c r="A471" s="1"/>
      <c r="B471" s="1"/>
      <c r="C471" s="1"/>
      <c r="D471" s="1"/>
      <c r="E471" s="317" t="s">
        <v>975</v>
      </c>
      <c r="F471" s="318"/>
      <c r="G471" s="3">
        <v>5.1100000000000003</v>
      </c>
    </row>
    <row r="472" spans="1:7" ht="15" customHeight="1">
      <c r="A472" s="1"/>
      <c r="B472" s="1"/>
      <c r="C472" s="1"/>
      <c r="D472" s="1"/>
      <c r="E472" s="317" t="s">
        <v>976</v>
      </c>
      <c r="F472" s="318"/>
      <c r="G472" s="3">
        <v>23.16</v>
      </c>
    </row>
    <row r="473" spans="1:7" ht="15" customHeight="1">
      <c r="A473" s="1"/>
      <c r="B473" s="1"/>
      <c r="C473" s="1"/>
      <c r="D473" s="1"/>
      <c r="E473" s="317" t="s">
        <v>977</v>
      </c>
      <c r="F473" s="318"/>
      <c r="G473" s="3">
        <v>111.86</v>
      </c>
    </row>
    <row r="474" spans="1:7" ht="15" customHeight="1">
      <c r="A474" s="1"/>
      <c r="B474" s="1"/>
      <c r="C474" s="1"/>
      <c r="D474" s="1"/>
      <c r="E474" s="317" t="s">
        <v>978</v>
      </c>
      <c r="F474" s="318"/>
      <c r="G474" s="3">
        <v>2590.67</v>
      </c>
    </row>
    <row r="475" spans="1:7" ht="9.9499999999999993" customHeight="1">
      <c r="A475" s="1"/>
      <c r="B475" s="1"/>
      <c r="C475" s="323" t="s">
        <v>949</v>
      </c>
      <c r="D475" s="324"/>
      <c r="E475" s="1"/>
      <c r="F475" s="1"/>
      <c r="G475" s="1"/>
    </row>
    <row r="476" spans="1:7" ht="20.100000000000001" customHeight="1">
      <c r="A476" s="325" t="s">
        <v>1140</v>
      </c>
      <c r="B476" s="326"/>
      <c r="C476" s="326"/>
      <c r="D476" s="326"/>
      <c r="E476" s="326"/>
      <c r="F476" s="326"/>
      <c r="G476" s="326"/>
    </row>
    <row r="477" spans="1:7" ht="15" customHeight="1">
      <c r="A477" s="321" t="s">
        <v>951</v>
      </c>
      <c r="B477" s="322"/>
      <c r="C477" s="8" t="s">
        <v>952</v>
      </c>
      <c r="D477" s="8" t="s">
        <v>953</v>
      </c>
      <c r="E477" s="8" t="s">
        <v>954</v>
      </c>
      <c r="F477" s="8" t="s">
        <v>955</v>
      </c>
      <c r="G477" s="8" t="s">
        <v>956</v>
      </c>
    </row>
    <row r="478" spans="1:7" ht="15" customHeight="1">
      <c r="A478" s="15" t="s">
        <v>994</v>
      </c>
      <c r="B478" s="16" t="s">
        <v>995</v>
      </c>
      <c r="C478" s="15" t="s">
        <v>959</v>
      </c>
      <c r="D478" s="15" t="s">
        <v>960</v>
      </c>
      <c r="E478" s="17">
        <v>0.17430000000000001</v>
      </c>
      <c r="F478" s="18">
        <v>1.04</v>
      </c>
      <c r="G478" s="18">
        <v>0.18127199999999999</v>
      </c>
    </row>
    <row r="479" spans="1:7" ht="20.100000000000001" customHeight="1">
      <c r="A479" s="15" t="s">
        <v>1086</v>
      </c>
      <c r="B479" s="16" t="s">
        <v>1087</v>
      </c>
      <c r="C479" s="15" t="s">
        <v>959</v>
      </c>
      <c r="D479" s="15" t="s">
        <v>960</v>
      </c>
      <c r="E479" s="17">
        <v>0.17430000000000001</v>
      </c>
      <c r="F479" s="18">
        <v>0.57999999999999996</v>
      </c>
      <c r="G479" s="18">
        <v>0.101094</v>
      </c>
    </row>
    <row r="480" spans="1:7" ht="15" customHeight="1">
      <c r="A480" s="15" t="s">
        <v>996</v>
      </c>
      <c r="B480" s="16" t="s">
        <v>997</v>
      </c>
      <c r="C480" s="15" t="s">
        <v>959</v>
      </c>
      <c r="D480" s="15" t="s">
        <v>960</v>
      </c>
      <c r="E480" s="17">
        <v>0.17430000000000001</v>
      </c>
      <c r="F480" s="18">
        <v>3.18</v>
      </c>
      <c r="G480" s="18">
        <v>0.55427400000000004</v>
      </c>
    </row>
    <row r="481" spans="1:7" ht="20.100000000000001" customHeight="1">
      <c r="A481" s="15" t="s">
        <v>1088</v>
      </c>
      <c r="B481" s="16" t="s">
        <v>1089</v>
      </c>
      <c r="C481" s="15" t="s">
        <v>959</v>
      </c>
      <c r="D481" s="15" t="s">
        <v>960</v>
      </c>
      <c r="E481" s="17">
        <v>0.17430000000000001</v>
      </c>
      <c r="F481" s="18">
        <v>0.95</v>
      </c>
      <c r="G481" s="18">
        <v>0.16558500000000001</v>
      </c>
    </row>
    <row r="482" spans="1:7" ht="15" customHeight="1">
      <c r="A482" s="15" t="s">
        <v>963</v>
      </c>
      <c r="B482" s="16" t="s">
        <v>964</v>
      </c>
      <c r="C482" s="15" t="s">
        <v>959</v>
      </c>
      <c r="D482" s="15" t="s">
        <v>960</v>
      </c>
      <c r="E482" s="17">
        <v>0.17430000000000001</v>
      </c>
      <c r="F482" s="18">
        <v>0.55000000000000004</v>
      </c>
      <c r="G482" s="18">
        <v>9.5865000000000006E-2</v>
      </c>
    </row>
    <row r="483" spans="1:7" ht="15" customHeight="1">
      <c r="A483" s="15" t="s">
        <v>965</v>
      </c>
      <c r="B483" s="16" t="s">
        <v>966</v>
      </c>
      <c r="C483" s="15" t="s">
        <v>959</v>
      </c>
      <c r="D483" s="15" t="s">
        <v>960</v>
      </c>
      <c r="E483" s="17">
        <v>0.17430000000000001</v>
      </c>
      <c r="F483" s="18">
        <v>0.06</v>
      </c>
      <c r="G483" s="18">
        <v>1.0458E-2</v>
      </c>
    </row>
    <row r="484" spans="1:7" ht="17.100000000000001" customHeight="1">
      <c r="A484" s="1"/>
      <c r="B484" s="1"/>
      <c r="C484" s="1"/>
      <c r="D484" s="1"/>
      <c r="E484" s="319" t="s">
        <v>967</v>
      </c>
      <c r="F484" s="320"/>
      <c r="G484" s="19">
        <v>1.1085480000000001</v>
      </c>
    </row>
    <row r="485" spans="1:7" ht="15" customHeight="1">
      <c r="A485" s="321" t="s">
        <v>968</v>
      </c>
      <c r="B485" s="322"/>
      <c r="C485" s="8" t="s">
        <v>952</v>
      </c>
      <c r="D485" s="8" t="s">
        <v>953</v>
      </c>
      <c r="E485" s="8" t="s">
        <v>954</v>
      </c>
      <c r="F485" s="8" t="s">
        <v>955</v>
      </c>
      <c r="G485" s="8" t="s">
        <v>956</v>
      </c>
    </row>
    <row r="486" spans="1:7" ht="15" customHeight="1">
      <c r="A486" s="15" t="s">
        <v>1130</v>
      </c>
      <c r="B486" s="16" t="s">
        <v>1131</v>
      </c>
      <c r="C486" s="15" t="s">
        <v>959</v>
      </c>
      <c r="D486" s="15" t="s">
        <v>960</v>
      </c>
      <c r="E486" s="17">
        <v>2.4297619999999999E-2</v>
      </c>
      <c r="F486" s="18">
        <v>8.7899999999999991</v>
      </c>
      <c r="G486" s="18">
        <v>0.21357607980000001</v>
      </c>
    </row>
    <row r="487" spans="1:7" ht="15" customHeight="1">
      <c r="A487" s="15" t="s">
        <v>1132</v>
      </c>
      <c r="B487" s="16" t="s">
        <v>1133</v>
      </c>
      <c r="C487" s="15" t="s">
        <v>959</v>
      </c>
      <c r="D487" s="15" t="s">
        <v>960</v>
      </c>
      <c r="E487" s="17">
        <v>0.15143164000000001</v>
      </c>
      <c r="F487" s="18">
        <v>14.07</v>
      </c>
      <c r="G487" s="18">
        <v>2.1306431747999999</v>
      </c>
    </row>
    <row r="488" spans="1:7" ht="15" customHeight="1">
      <c r="A488" s="1"/>
      <c r="B488" s="1"/>
      <c r="C488" s="1"/>
      <c r="D488" s="1"/>
      <c r="E488" s="319" t="s">
        <v>971</v>
      </c>
      <c r="F488" s="320"/>
      <c r="G488" s="19">
        <v>2.3442192546</v>
      </c>
    </row>
    <row r="489" spans="1:7" ht="15" customHeight="1">
      <c r="A489" s="321" t="s">
        <v>1010</v>
      </c>
      <c r="B489" s="322"/>
      <c r="C489" s="8" t="s">
        <v>952</v>
      </c>
      <c r="D489" s="8" t="s">
        <v>953</v>
      </c>
      <c r="E489" s="8" t="s">
        <v>954</v>
      </c>
      <c r="F489" s="8" t="s">
        <v>955</v>
      </c>
      <c r="G489" s="8" t="s">
        <v>956</v>
      </c>
    </row>
    <row r="490" spans="1:7" ht="27.95" customHeight="1">
      <c r="A490" s="15" t="s">
        <v>1134</v>
      </c>
      <c r="B490" s="16" t="s">
        <v>1135</v>
      </c>
      <c r="C490" s="15" t="s">
        <v>959</v>
      </c>
      <c r="D490" s="15" t="s">
        <v>1030</v>
      </c>
      <c r="E490" s="17">
        <v>0.74299999999999999</v>
      </c>
      <c r="F490" s="18">
        <v>0.21</v>
      </c>
      <c r="G490" s="18">
        <v>0.15603</v>
      </c>
    </row>
    <row r="491" spans="1:7" ht="20.100000000000001" customHeight="1">
      <c r="A491" s="15" t="s">
        <v>1136</v>
      </c>
      <c r="B491" s="16" t="s">
        <v>1137</v>
      </c>
      <c r="C491" s="15" t="s">
        <v>959</v>
      </c>
      <c r="D491" s="15" t="s">
        <v>1020</v>
      </c>
      <c r="E491" s="17">
        <v>2.5000000000000001E-2</v>
      </c>
      <c r="F491" s="18">
        <v>19.53</v>
      </c>
      <c r="G491" s="18">
        <v>0.48825000000000002</v>
      </c>
    </row>
    <row r="492" spans="1:7" ht="15" customHeight="1">
      <c r="A492" s="15" t="s">
        <v>1141</v>
      </c>
      <c r="B492" s="16" t="s">
        <v>1142</v>
      </c>
      <c r="C492" s="15" t="s">
        <v>959</v>
      </c>
      <c r="D492" s="15" t="s">
        <v>1020</v>
      </c>
      <c r="E492" s="17">
        <v>1.1100000000000001</v>
      </c>
      <c r="F492" s="18">
        <v>11.76</v>
      </c>
      <c r="G492" s="18">
        <v>13.053599999999999</v>
      </c>
    </row>
    <row r="493" spans="1:7" ht="15" customHeight="1">
      <c r="A493" s="1"/>
      <c r="B493" s="1"/>
      <c r="C493" s="1"/>
      <c r="D493" s="1"/>
      <c r="E493" s="319" t="s">
        <v>1021</v>
      </c>
      <c r="F493" s="320"/>
      <c r="G493" s="19">
        <v>13.69788</v>
      </c>
    </row>
    <row r="494" spans="1:7" ht="15" customHeight="1">
      <c r="A494" s="1"/>
      <c r="B494" s="1"/>
      <c r="C494" s="1"/>
      <c r="D494" s="1"/>
      <c r="E494" s="317" t="s">
        <v>972</v>
      </c>
      <c r="F494" s="318"/>
      <c r="G494" s="3">
        <v>16.05</v>
      </c>
    </row>
    <row r="495" spans="1:7" ht="15" customHeight="1">
      <c r="A495" s="1"/>
      <c r="B495" s="1"/>
      <c r="C495" s="1"/>
      <c r="D495" s="1"/>
      <c r="E495" s="317" t="s">
        <v>973</v>
      </c>
      <c r="F495" s="318"/>
      <c r="G495" s="3">
        <v>1.06</v>
      </c>
    </row>
    <row r="496" spans="1:7" ht="15" customHeight="1">
      <c r="A496" s="1"/>
      <c r="B496" s="1"/>
      <c r="C496" s="1"/>
      <c r="D496" s="1"/>
      <c r="E496" s="317" t="s">
        <v>974</v>
      </c>
      <c r="F496" s="318"/>
      <c r="G496" s="3">
        <v>17.11</v>
      </c>
    </row>
    <row r="497" spans="1:7" ht="15" customHeight="1">
      <c r="A497" s="1"/>
      <c r="B497" s="1"/>
      <c r="C497" s="1"/>
      <c r="D497" s="1"/>
      <c r="E497" s="317" t="s">
        <v>975</v>
      </c>
      <c r="F497" s="318"/>
      <c r="G497" s="3">
        <v>4.8499999999999996</v>
      </c>
    </row>
    <row r="498" spans="1:7" ht="15" customHeight="1">
      <c r="A498" s="1"/>
      <c r="B498" s="1"/>
      <c r="C498" s="1"/>
      <c r="D498" s="1"/>
      <c r="E498" s="317" t="s">
        <v>976</v>
      </c>
      <c r="F498" s="318"/>
      <c r="G498" s="3">
        <v>21.96</v>
      </c>
    </row>
    <row r="499" spans="1:7" ht="15" customHeight="1">
      <c r="A499" s="1"/>
      <c r="B499" s="1"/>
      <c r="C499" s="1"/>
      <c r="D499" s="1"/>
      <c r="E499" s="317" t="s">
        <v>977</v>
      </c>
      <c r="F499" s="318"/>
      <c r="G499" s="3">
        <v>124.35</v>
      </c>
    </row>
    <row r="500" spans="1:7" ht="15" customHeight="1">
      <c r="A500" s="1"/>
      <c r="B500" s="1"/>
      <c r="C500" s="1"/>
      <c r="D500" s="1"/>
      <c r="E500" s="317" t="s">
        <v>978</v>
      </c>
      <c r="F500" s="318"/>
      <c r="G500" s="3">
        <v>2730.72</v>
      </c>
    </row>
    <row r="501" spans="1:7" ht="9.9499999999999993" customHeight="1">
      <c r="A501" s="1"/>
      <c r="B501" s="1"/>
      <c r="C501" s="323" t="s">
        <v>949</v>
      </c>
      <c r="D501" s="324"/>
      <c r="E501" s="1"/>
      <c r="F501" s="1"/>
      <c r="G501" s="1"/>
    </row>
    <row r="502" spans="1:7" ht="20.100000000000001" customHeight="1">
      <c r="A502" s="325" t="s">
        <v>1143</v>
      </c>
      <c r="B502" s="326"/>
      <c r="C502" s="326"/>
      <c r="D502" s="326"/>
      <c r="E502" s="326"/>
      <c r="F502" s="326"/>
      <c r="G502" s="326"/>
    </row>
    <row r="503" spans="1:7" ht="15" customHeight="1">
      <c r="A503" s="321" t="s">
        <v>951</v>
      </c>
      <c r="B503" s="322"/>
      <c r="C503" s="8" t="s">
        <v>952</v>
      </c>
      <c r="D503" s="8" t="s">
        <v>953</v>
      </c>
      <c r="E503" s="8" t="s">
        <v>954</v>
      </c>
      <c r="F503" s="8" t="s">
        <v>955</v>
      </c>
      <c r="G503" s="8" t="s">
        <v>956</v>
      </c>
    </row>
    <row r="504" spans="1:7" ht="15" customHeight="1">
      <c r="A504" s="15" t="s">
        <v>994</v>
      </c>
      <c r="B504" s="16" t="s">
        <v>995</v>
      </c>
      <c r="C504" s="15" t="s">
        <v>959</v>
      </c>
      <c r="D504" s="15" t="s">
        <v>960</v>
      </c>
      <c r="E504" s="17">
        <v>0.1255</v>
      </c>
      <c r="F504" s="18">
        <v>1.04</v>
      </c>
      <c r="G504" s="18">
        <v>0.13052</v>
      </c>
    </row>
    <row r="505" spans="1:7" ht="20.100000000000001" customHeight="1">
      <c r="A505" s="15" t="s">
        <v>1086</v>
      </c>
      <c r="B505" s="16" t="s">
        <v>1087</v>
      </c>
      <c r="C505" s="15" t="s">
        <v>959</v>
      </c>
      <c r="D505" s="15" t="s">
        <v>960</v>
      </c>
      <c r="E505" s="17">
        <v>0.1255</v>
      </c>
      <c r="F505" s="18">
        <v>0.57999999999999996</v>
      </c>
      <c r="G505" s="18">
        <v>7.2789999999999994E-2</v>
      </c>
    </row>
    <row r="506" spans="1:7" ht="15" customHeight="1">
      <c r="A506" s="15" t="s">
        <v>996</v>
      </c>
      <c r="B506" s="16" t="s">
        <v>997</v>
      </c>
      <c r="C506" s="15" t="s">
        <v>959</v>
      </c>
      <c r="D506" s="15" t="s">
        <v>960</v>
      </c>
      <c r="E506" s="17">
        <v>0.1255</v>
      </c>
      <c r="F506" s="18">
        <v>3.18</v>
      </c>
      <c r="G506" s="18">
        <v>0.39909</v>
      </c>
    </row>
    <row r="507" spans="1:7" ht="20.100000000000001" customHeight="1">
      <c r="A507" s="15" t="s">
        <v>1088</v>
      </c>
      <c r="B507" s="16" t="s">
        <v>1089</v>
      </c>
      <c r="C507" s="15" t="s">
        <v>959</v>
      </c>
      <c r="D507" s="15" t="s">
        <v>960</v>
      </c>
      <c r="E507" s="17">
        <v>0.1255</v>
      </c>
      <c r="F507" s="18">
        <v>0.95</v>
      </c>
      <c r="G507" s="18">
        <v>0.119225</v>
      </c>
    </row>
    <row r="508" spans="1:7" ht="15" customHeight="1">
      <c r="A508" s="15" t="s">
        <v>963</v>
      </c>
      <c r="B508" s="16" t="s">
        <v>964</v>
      </c>
      <c r="C508" s="15" t="s">
        <v>959</v>
      </c>
      <c r="D508" s="15" t="s">
        <v>960</v>
      </c>
      <c r="E508" s="17">
        <v>0.1255</v>
      </c>
      <c r="F508" s="18">
        <v>0.55000000000000004</v>
      </c>
      <c r="G508" s="18">
        <v>6.9025000000000003E-2</v>
      </c>
    </row>
    <row r="509" spans="1:7" ht="15" customHeight="1">
      <c r="A509" s="15" t="s">
        <v>965</v>
      </c>
      <c r="B509" s="16" t="s">
        <v>966</v>
      </c>
      <c r="C509" s="15" t="s">
        <v>959</v>
      </c>
      <c r="D509" s="15" t="s">
        <v>960</v>
      </c>
      <c r="E509" s="17">
        <v>0.1255</v>
      </c>
      <c r="F509" s="18">
        <v>0.06</v>
      </c>
      <c r="G509" s="18">
        <v>7.5300000000000002E-3</v>
      </c>
    </row>
    <row r="510" spans="1:7" ht="17.100000000000001" customHeight="1">
      <c r="A510" s="1"/>
      <c r="B510" s="1"/>
      <c r="C510" s="1"/>
      <c r="D510" s="1"/>
      <c r="E510" s="319" t="s">
        <v>967</v>
      </c>
      <c r="F510" s="320"/>
      <c r="G510" s="19">
        <v>0.79818</v>
      </c>
    </row>
    <row r="511" spans="1:7" ht="15" customHeight="1">
      <c r="A511" s="321" t="s">
        <v>968</v>
      </c>
      <c r="B511" s="322"/>
      <c r="C511" s="8" t="s">
        <v>952</v>
      </c>
      <c r="D511" s="8" t="s">
        <v>953</v>
      </c>
      <c r="E511" s="8" t="s">
        <v>954</v>
      </c>
      <c r="F511" s="8" t="s">
        <v>955</v>
      </c>
      <c r="G511" s="8" t="s">
        <v>956</v>
      </c>
    </row>
    <row r="512" spans="1:7" ht="15" customHeight="1">
      <c r="A512" s="15" t="s">
        <v>1130</v>
      </c>
      <c r="B512" s="16" t="s">
        <v>1131</v>
      </c>
      <c r="C512" s="15" t="s">
        <v>959</v>
      </c>
      <c r="D512" s="15" t="s">
        <v>960</v>
      </c>
      <c r="E512" s="17">
        <v>1.7542680000000001E-2</v>
      </c>
      <c r="F512" s="18">
        <v>8.7899999999999991</v>
      </c>
      <c r="G512" s="18">
        <v>0.15420015719999999</v>
      </c>
    </row>
    <row r="513" spans="1:7" ht="15" customHeight="1">
      <c r="A513" s="15" t="s">
        <v>1132</v>
      </c>
      <c r="B513" s="16" t="s">
        <v>1133</v>
      </c>
      <c r="C513" s="15" t="s">
        <v>959</v>
      </c>
      <c r="D513" s="15" t="s">
        <v>960</v>
      </c>
      <c r="E513" s="17">
        <v>0.10898642</v>
      </c>
      <c r="F513" s="18">
        <v>14.07</v>
      </c>
      <c r="G513" s="18">
        <v>1.5334389293999999</v>
      </c>
    </row>
    <row r="514" spans="1:7" ht="15" customHeight="1">
      <c r="A514" s="1"/>
      <c r="B514" s="1"/>
      <c r="C514" s="1"/>
      <c r="D514" s="1"/>
      <c r="E514" s="319" t="s">
        <v>971</v>
      </c>
      <c r="F514" s="320"/>
      <c r="G514" s="19">
        <v>1.6876390865999999</v>
      </c>
    </row>
    <row r="515" spans="1:7" ht="15" customHeight="1">
      <c r="A515" s="321" t="s">
        <v>1010</v>
      </c>
      <c r="B515" s="322"/>
      <c r="C515" s="8" t="s">
        <v>952</v>
      </c>
      <c r="D515" s="8" t="s">
        <v>953</v>
      </c>
      <c r="E515" s="8" t="s">
        <v>954</v>
      </c>
      <c r="F515" s="8" t="s">
        <v>955</v>
      </c>
      <c r="G515" s="8" t="s">
        <v>956</v>
      </c>
    </row>
    <row r="516" spans="1:7" ht="27.95" customHeight="1">
      <c r="A516" s="15" t="s">
        <v>1134</v>
      </c>
      <c r="B516" s="16" t="s">
        <v>1135</v>
      </c>
      <c r="C516" s="15" t="s">
        <v>959</v>
      </c>
      <c r="D516" s="15" t="s">
        <v>1030</v>
      </c>
      <c r="E516" s="17">
        <v>0.54300000000000004</v>
      </c>
      <c r="F516" s="18">
        <v>0.21</v>
      </c>
      <c r="G516" s="18">
        <v>0.11403000000000001</v>
      </c>
    </row>
    <row r="517" spans="1:7" ht="20.100000000000001" customHeight="1">
      <c r="A517" s="15" t="s">
        <v>1136</v>
      </c>
      <c r="B517" s="16" t="s">
        <v>1137</v>
      </c>
      <c r="C517" s="15" t="s">
        <v>959</v>
      </c>
      <c r="D517" s="15" t="s">
        <v>1020</v>
      </c>
      <c r="E517" s="17">
        <v>2.5000000000000001E-2</v>
      </c>
      <c r="F517" s="18">
        <v>19.53</v>
      </c>
      <c r="G517" s="18">
        <v>0.48825000000000002</v>
      </c>
    </row>
    <row r="518" spans="1:7" ht="15" customHeight="1">
      <c r="A518" s="15" t="s">
        <v>1144</v>
      </c>
      <c r="B518" s="16" t="s">
        <v>1145</v>
      </c>
      <c r="C518" s="15" t="s">
        <v>959</v>
      </c>
      <c r="D518" s="15" t="s">
        <v>1020</v>
      </c>
      <c r="E518" s="17">
        <v>1.1100000000000001</v>
      </c>
      <c r="F518" s="18">
        <v>11.08</v>
      </c>
      <c r="G518" s="18">
        <v>12.2988</v>
      </c>
    </row>
    <row r="519" spans="1:7" ht="15" customHeight="1">
      <c r="A519" s="1"/>
      <c r="B519" s="1"/>
      <c r="C519" s="1"/>
      <c r="D519" s="1"/>
      <c r="E519" s="319" t="s">
        <v>1021</v>
      </c>
      <c r="F519" s="320"/>
      <c r="G519" s="19">
        <v>12.90108</v>
      </c>
    </row>
    <row r="520" spans="1:7" ht="15" customHeight="1">
      <c r="A520" s="1"/>
      <c r="B520" s="1"/>
      <c r="C520" s="1"/>
      <c r="D520" s="1"/>
      <c r="E520" s="317" t="s">
        <v>972</v>
      </c>
      <c r="F520" s="318"/>
      <c r="G520" s="3">
        <v>14.58</v>
      </c>
    </row>
    <row r="521" spans="1:7" ht="15" customHeight="1">
      <c r="A521" s="1"/>
      <c r="B521" s="1"/>
      <c r="C521" s="1"/>
      <c r="D521" s="1"/>
      <c r="E521" s="317" t="s">
        <v>973</v>
      </c>
      <c r="F521" s="318"/>
      <c r="G521" s="3">
        <v>0.76</v>
      </c>
    </row>
    <row r="522" spans="1:7" ht="15" customHeight="1">
      <c r="A522" s="1"/>
      <c r="B522" s="1"/>
      <c r="C522" s="1"/>
      <c r="D522" s="1"/>
      <c r="E522" s="317" t="s">
        <v>974</v>
      </c>
      <c r="F522" s="318"/>
      <c r="G522" s="3">
        <v>15.34</v>
      </c>
    </row>
    <row r="523" spans="1:7" ht="15" customHeight="1">
      <c r="A523" s="1"/>
      <c r="B523" s="1"/>
      <c r="C523" s="1"/>
      <c r="D523" s="1"/>
      <c r="E523" s="317" t="s">
        <v>975</v>
      </c>
      <c r="F523" s="318"/>
      <c r="G523" s="3">
        <v>4.34</v>
      </c>
    </row>
    <row r="524" spans="1:7" ht="15" customHeight="1">
      <c r="A524" s="1"/>
      <c r="B524" s="1"/>
      <c r="C524" s="1"/>
      <c r="D524" s="1"/>
      <c r="E524" s="317" t="s">
        <v>976</v>
      </c>
      <c r="F524" s="318"/>
      <c r="G524" s="3">
        <v>19.68</v>
      </c>
    </row>
    <row r="525" spans="1:7" ht="15" customHeight="1">
      <c r="A525" s="1"/>
      <c r="B525" s="1"/>
      <c r="C525" s="1"/>
      <c r="D525" s="1"/>
      <c r="E525" s="317" t="s">
        <v>977</v>
      </c>
      <c r="F525" s="318"/>
      <c r="G525" s="3">
        <v>164.92</v>
      </c>
    </row>
    <row r="526" spans="1:7" ht="15" customHeight="1">
      <c r="A526" s="1"/>
      <c r="B526" s="1"/>
      <c r="C526" s="1"/>
      <c r="D526" s="1"/>
      <c r="E526" s="317" t="s">
        <v>978</v>
      </c>
      <c r="F526" s="318"/>
      <c r="G526" s="3">
        <v>3245.62</v>
      </c>
    </row>
    <row r="527" spans="1:7" ht="9.9499999999999993" customHeight="1">
      <c r="A527" s="1"/>
      <c r="B527" s="1"/>
      <c r="C527" s="323" t="s">
        <v>949</v>
      </c>
      <c r="D527" s="324"/>
      <c r="E527" s="1"/>
      <c r="F527" s="1"/>
      <c r="G527" s="1"/>
    </row>
    <row r="528" spans="1:7" ht="20.100000000000001" customHeight="1">
      <c r="A528" s="325" t="s">
        <v>1146</v>
      </c>
      <c r="B528" s="326"/>
      <c r="C528" s="326"/>
      <c r="D528" s="326"/>
      <c r="E528" s="326"/>
      <c r="F528" s="326"/>
      <c r="G528" s="326"/>
    </row>
    <row r="529" spans="1:7" ht="15" customHeight="1">
      <c r="A529" s="321" t="s">
        <v>951</v>
      </c>
      <c r="B529" s="322"/>
      <c r="C529" s="8" t="s">
        <v>952</v>
      </c>
      <c r="D529" s="8" t="s">
        <v>953</v>
      </c>
      <c r="E529" s="8" t="s">
        <v>954</v>
      </c>
      <c r="F529" s="8" t="s">
        <v>955</v>
      </c>
      <c r="G529" s="8" t="s">
        <v>956</v>
      </c>
    </row>
    <row r="530" spans="1:7" ht="15" customHeight="1">
      <c r="A530" s="15" t="s">
        <v>994</v>
      </c>
      <c r="B530" s="16" t="s">
        <v>995</v>
      </c>
      <c r="C530" s="15" t="s">
        <v>959</v>
      </c>
      <c r="D530" s="15" t="s">
        <v>960</v>
      </c>
      <c r="E530" s="17">
        <v>8.9200000000000002E-2</v>
      </c>
      <c r="F530" s="18">
        <v>1.04</v>
      </c>
      <c r="G530" s="18">
        <v>9.2768000000000003E-2</v>
      </c>
    </row>
    <row r="531" spans="1:7" ht="20.100000000000001" customHeight="1">
      <c r="A531" s="15" t="s">
        <v>1086</v>
      </c>
      <c r="B531" s="16" t="s">
        <v>1087</v>
      </c>
      <c r="C531" s="15" t="s">
        <v>959</v>
      </c>
      <c r="D531" s="15" t="s">
        <v>960</v>
      </c>
      <c r="E531" s="17">
        <v>8.9200000000000002E-2</v>
      </c>
      <c r="F531" s="18">
        <v>0.57999999999999996</v>
      </c>
      <c r="G531" s="18">
        <v>5.1735999999999997E-2</v>
      </c>
    </row>
    <row r="532" spans="1:7" ht="15" customHeight="1">
      <c r="A532" s="15" t="s">
        <v>996</v>
      </c>
      <c r="B532" s="16" t="s">
        <v>997</v>
      </c>
      <c r="C532" s="15" t="s">
        <v>959</v>
      </c>
      <c r="D532" s="15" t="s">
        <v>960</v>
      </c>
      <c r="E532" s="17">
        <v>8.9200000000000002E-2</v>
      </c>
      <c r="F532" s="18">
        <v>3.18</v>
      </c>
      <c r="G532" s="18">
        <v>0.28365600000000002</v>
      </c>
    </row>
    <row r="533" spans="1:7" ht="20.100000000000001" customHeight="1">
      <c r="A533" s="15" t="s">
        <v>1088</v>
      </c>
      <c r="B533" s="16" t="s">
        <v>1089</v>
      </c>
      <c r="C533" s="15" t="s">
        <v>959</v>
      </c>
      <c r="D533" s="15" t="s">
        <v>960</v>
      </c>
      <c r="E533" s="17">
        <v>8.9200000000000002E-2</v>
      </c>
      <c r="F533" s="18">
        <v>0.95</v>
      </c>
      <c r="G533" s="18">
        <v>8.4739999999999996E-2</v>
      </c>
    </row>
    <row r="534" spans="1:7" ht="15" customHeight="1">
      <c r="A534" s="15" t="s">
        <v>963</v>
      </c>
      <c r="B534" s="16" t="s">
        <v>964</v>
      </c>
      <c r="C534" s="15" t="s">
        <v>959</v>
      </c>
      <c r="D534" s="15" t="s">
        <v>960</v>
      </c>
      <c r="E534" s="17">
        <v>8.9200000000000002E-2</v>
      </c>
      <c r="F534" s="18">
        <v>0.55000000000000004</v>
      </c>
      <c r="G534" s="18">
        <v>4.9059999999999999E-2</v>
      </c>
    </row>
    <row r="535" spans="1:7" ht="15" customHeight="1">
      <c r="A535" s="15" t="s">
        <v>965</v>
      </c>
      <c r="B535" s="16" t="s">
        <v>966</v>
      </c>
      <c r="C535" s="15" t="s">
        <v>959</v>
      </c>
      <c r="D535" s="15" t="s">
        <v>960</v>
      </c>
      <c r="E535" s="17">
        <v>8.9200000000000002E-2</v>
      </c>
      <c r="F535" s="18">
        <v>0.06</v>
      </c>
      <c r="G535" s="18">
        <v>5.352E-3</v>
      </c>
    </row>
    <row r="536" spans="1:7" ht="17.100000000000001" customHeight="1">
      <c r="A536" s="1"/>
      <c r="B536" s="1"/>
      <c r="C536" s="1"/>
      <c r="D536" s="1"/>
      <c r="E536" s="319" t="s">
        <v>967</v>
      </c>
      <c r="F536" s="320"/>
      <c r="G536" s="19">
        <v>0.56731200000000004</v>
      </c>
    </row>
    <row r="537" spans="1:7" ht="15" customHeight="1">
      <c r="A537" s="321" t="s">
        <v>968</v>
      </c>
      <c r="B537" s="322"/>
      <c r="C537" s="8" t="s">
        <v>952</v>
      </c>
      <c r="D537" s="8" t="s">
        <v>953</v>
      </c>
      <c r="E537" s="8" t="s">
        <v>954</v>
      </c>
      <c r="F537" s="8" t="s">
        <v>955</v>
      </c>
      <c r="G537" s="8" t="s">
        <v>956</v>
      </c>
    </row>
    <row r="538" spans="1:7" ht="15" customHeight="1">
      <c r="A538" s="15" t="s">
        <v>1130</v>
      </c>
      <c r="B538" s="16" t="s">
        <v>1131</v>
      </c>
      <c r="C538" s="15" t="s">
        <v>959</v>
      </c>
      <c r="D538" s="15" t="s">
        <v>960</v>
      </c>
      <c r="E538" s="17">
        <v>1.2501679999999999E-2</v>
      </c>
      <c r="F538" s="18">
        <v>8.7899999999999991</v>
      </c>
      <c r="G538" s="18">
        <v>0.1098897672</v>
      </c>
    </row>
    <row r="539" spans="1:7" ht="15" customHeight="1">
      <c r="A539" s="15" t="s">
        <v>1132</v>
      </c>
      <c r="B539" s="16" t="s">
        <v>1133</v>
      </c>
      <c r="C539" s="15" t="s">
        <v>959</v>
      </c>
      <c r="D539" s="15" t="s">
        <v>960</v>
      </c>
      <c r="E539" s="17">
        <v>7.742976E-2</v>
      </c>
      <c r="F539" s="18">
        <v>14.07</v>
      </c>
      <c r="G539" s="18">
        <v>1.0894367232</v>
      </c>
    </row>
    <row r="540" spans="1:7" ht="15" customHeight="1">
      <c r="A540" s="1"/>
      <c r="B540" s="1"/>
      <c r="C540" s="1"/>
      <c r="D540" s="1"/>
      <c r="E540" s="319" t="s">
        <v>971</v>
      </c>
      <c r="F540" s="320"/>
      <c r="G540" s="19">
        <v>1.1993264904000001</v>
      </c>
    </row>
    <row r="541" spans="1:7" ht="15" customHeight="1">
      <c r="A541" s="321" t="s">
        <v>1010</v>
      </c>
      <c r="B541" s="322"/>
      <c r="C541" s="8" t="s">
        <v>952</v>
      </c>
      <c r="D541" s="8" t="s">
        <v>953</v>
      </c>
      <c r="E541" s="8" t="s">
        <v>954</v>
      </c>
      <c r="F541" s="8" t="s">
        <v>955</v>
      </c>
      <c r="G541" s="8" t="s">
        <v>956</v>
      </c>
    </row>
    <row r="542" spans="1:7" ht="15" customHeight="1">
      <c r="A542" s="15" t="s">
        <v>1147</v>
      </c>
      <c r="B542" s="16" t="s">
        <v>1148</v>
      </c>
      <c r="C542" s="15" t="s">
        <v>959</v>
      </c>
      <c r="D542" s="15" t="s">
        <v>1020</v>
      </c>
      <c r="E542" s="17">
        <v>1.1100000000000001</v>
      </c>
      <c r="F542" s="18">
        <v>9.6</v>
      </c>
      <c r="G542" s="18">
        <v>10.656000000000001</v>
      </c>
    </row>
    <row r="543" spans="1:7" ht="27.95" customHeight="1">
      <c r="A543" s="15" t="s">
        <v>1134</v>
      </c>
      <c r="B543" s="16" t="s">
        <v>1135</v>
      </c>
      <c r="C543" s="15" t="s">
        <v>959</v>
      </c>
      <c r="D543" s="15" t="s">
        <v>1030</v>
      </c>
      <c r="E543" s="17">
        <v>0.36699999999999999</v>
      </c>
      <c r="F543" s="18">
        <v>0.21</v>
      </c>
      <c r="G543" s="18">
        <v>7.707E-2</v>
      </c>
    </row>
    <row r="544" spans="1:7" ht="20.100000000000001" customHeight="1">
      <c r="A544" s="15" t="s">
        <v>1136</v>
      </c>
      <c r="B544" s="16" t="s">
        <v>1137</v>
      </c>
      <c r="C544" s="15" t="s">
        <v>959</v>
      </c>
      <c r="D544" s="15" t="s">
        <v>1020</v>
      </c>
      <c r="E544" s="17">
        <v>2.5000000000000001E-2</v>
      </c>
      <c r="F544" s="18">
        <v>19.53</v>
      </c>
      <c r="G544" s="18">
        <v>0.48825000000000002</v>
      </c>
    </row>
    <row r="545" spans="1:7" ht="15" customHeight="1">
      <c r="A545" s="1"/>
      <c r="B545" s="1"/>
      <c r="C545" s="1"/>
      <c r="D545" s="1"/>
      <c r="E545" s="319" t="s">
        <v>1021</v>
      </c>
      <c r="F545" s="320"/>
      <c r="G545" s="19">
        <v>11.22132</v>
      </c>
    </row>
    <row r="546" spans="1:7" ht="15" customHeight="1">
      <c r="A546" s="1"/>
      <c r="B546" s="1"/>
      <c r="C546" s="1"/>
      <c r="D546" s="1"/>
      <c r="E546" s="317" t="s">
        <v>972</v>
      </c>
      <c r="F546" s="318"/>
      <c r="G546" s="3">
        <v>12.4</v>
      </c>
    </row>
    <row r="547" spans="1:7" ht="15" customHeight="1">
      <c r="A547" s="1"/>
      <c r="B547" s="1"/>
      <c r="C547" s="1"/>
      <c r="D547" s="1"/>
      <c r="E547" s="317" t="s">
        <v>973</v>
      </c>
      <c r="F547" s="318"/>
      <c r="G547" s="3">
        <v>0.55000000000000004</v>
      </c>
    </row>
    <row r="548" spans="1:7" ht="15" customHeight="1">
      <c r="A548" s="1"/>
      <c r="B548" s="1"/>
      <c r="C548" s="1"/>
      <c r="D548" s="1"/>
      <c r="E548" s="317" t="s">
        <v>974</v>
      </c>
      <c r="F548" s="318"/>
      <c r="G548" s="3">
        <v>12.95</v>
      </c>
    </row>
    <row r="549" spans="1:7" ht="15" customHeight="1">
      <c r="A549" s="1"/>
      <c r="B549" s="1"/>
      <c r="C549" s="1"/>
      <c r="D549" s="1"/>
      <c r="E549" s="317" t="s">
        <v>975</v>
      </c>
      <c r="F549" s="318"/>
      <c r="G549" s="3">
        <v>3.67</v>
      </c>
    </row>
    <row r="550" spans="1:7" ht="15" customHeight="1">
      <c r="A550" s="1"/>
      <c r="B550" s="1"/>
      <c r="C550" s="1"/>
      <c r="D550" s="1"/>
      <c r="E550" s="317" t="s">
        <v>976</v>
      </c>
      <c r="F550" s="318"/>
      <c r="G550" s="3">
        <v>16.62</v>
      </c>
    </row>
    <row r="551" spans="1:7" ht="15" customHeight="1">
      <c r="A551" s="1"/>
      <c r="B551" s="1"/>
      <c r="C551" s="1"/>
      <c r="D551" s="1"/>
      <c r="E551" s="317" t="s">
        <v>977</v>
      </c>
      <c r="F551" s="318"/>
      <c r="G551" s="3">
        <v>150.52000000000001</v>
      </c>
    </row>
    <row r="552" spans="1:7" ht="15" customHeight="1">
      <c r="A552" s="1"/>
      <c r="B552" s="1"/>
      <c r="C552" s="1"/>
      <c r="D552" s="1"/>
      <c r="E552" s="317" t="s">
        <v>978</v>
      </c>
      <c r="F552" s="318"/>
      <c r="G552" s="3">
        <v>2501.64</v>
      </c>
    </row>
    <row r="553" spans="1:7" ht="9.9499999999999993" customHeight="1">
      <c r="A553" s="1"/>
      <c r="B553" s="1"/>
      <c r="C553" s="323" t="s">
        <v>949</v>
      </c>
      <c r="D553" s="324"/>
      <c r="E553" s="1"/>
      <c r="F553" s="1"/>
      <c r="G553" s="1"/>
    </row>
    <row r="554" spans="1:7" ht="20.100000000000001" customHeight="1">
      <c r="A554" s="325" t="s">
        <v>1149</v>
      </c>
      <c r="B554" s="326"/>
      <c r="C554" s="326"/>
      <c r="D554" s="326"/>
      <c r="E554" s="326"/>
      <c r="F554" s="326"/>
      <c r="G554" s="326"/>
    </row>
    <row r="555" spans="1:7" ht="15" customHeight="1">
      <c r="A555" s="321" t="s">
        <v>951</v>
      </c>
      <c r="B555" s="322"/>
      <c r="C555" s="8" t="s">
        <v>952</v>
      </c>
      <c r="D555" s="8" t="s">
        <v>953</v>
      </c>
      <c r="E555" s="8" t="s">
        <v>954</v>
      </c>
      <c r="F555" s="8" t="s">
        <v>955</v>
      </c>
      <c r="G555" s="8" t="s">
        <v>956</v>
      </c>
    </row>
    <row r="556" spans="1:7" ht="15" customHeight="1">
      <c r="A556" s="15" t="s">
        <v>994</v>
      </c>
      <c r="B556" s="16" t="s">
        <v>995</v>
      </c>
      <c r="C556" s="15" t="s">
        <v>959</v>
      </c>
      <c r="D556" s="15" t="s">
        <v>960</v>
      </c>
      <c r="E556" s="17">
        <v>5.8700000000000002E-2</v>
      </c>
      <c r="F556" s="18">
        <v>1.04</v>
      </c>
      <c r="G556" s="18">
        <v>6.1047999999999998E-2</v>
      </c>
    </row>
    <row r="557" spans="1:7" ht="20.100000000000001" customHeight="1">
      <c r="A557" s="15" t="s">
        <v>1086</v>
      </c>
      <c r="B557" s="16" t="s">
        <v>1087</v>
      </c>
      <c r="C557" s="15" t="s">
        <v>959</v>
      </c>
      <c r="D557" s="15" t="s">
        <v>960</v>
      </c>
      <c r="E557" s="17">
        <v>5.8700000000000002E-2</v>
      </c>
      <c r="F557" s="18">
        <v>0.57999999999999996</v>
      </c>
      <c r="G557" s="18">
        <v>3.4046E-2</v>
      </c>
    </row>
    <row r="558" spans="1:7" ht="15" customHeight="1">
      <c r="A558" s="15" t="s">
        <v>996</v>
      </c>
      <c r="B558" s="16" t="s">
        <v>997</v>
      </c>
      <c r="C558" s="15" t="s">
        <v>959</v>
      </c>
      <c r="D558" s="15" t="s">
        <v>960</v>
      </c>
      <c r="E558" s="17">
        <v>5.8700000000000002E-2</v>
      </c>
      <c r="F558" s="18">
        <v>3.18</v>
      </c>
      <c r="G558" s="18">
        <v>0.186666</v>
      </c>
    </row>
    <row r="559" spans="1:7" ht="20.100000000000001" customHeight="1">
      <c r="A559" s="15" t="s">
        <v>1088</v>
      </c>
      <c r="B559" s="16" t="s">
        <v>1089</v>
      </c>
      <c r="C559" s="15" t="s">
        <v>959</v>
      </c>
      <c r="D559" s="15" t="s">
        <v>960</v>
      </c>
      <c r="E559" s="17">
        <v>5.8700000000000002E-2</v>
      </c>
      <c r="F559" s="18">
        <v>0.95</v>
      </c>
      <c r="G559" s="18">
        <v>5.5765000000000002E-2</v>
      </c>
    </row>
    <row r="560" spans="1:7" ht="15" customHeight="1">
      <c r="A560" s="15" t="s">
        <v>963</v>
      </c>
      <c r="B560" s="16" t="s">
        <v>964</v>
      </c>
      <c r="C560" s="15" t="s">
        <v>959</v>
      </c>
      <c r="D560" s="15" t="s">
        <v>960</v>
      </c>
      <c r="E560" s="17">
        <v>5.8700000000000002E-2</v>
      </c>
      <c r="F560" s="18">
        <v>0.55000000000000004</v>
      </c>
      <c r="G560" s="18">
        <v>3.2285000000000001E-2</v>
      </c>
    </row>
    <row r="561" spans="1:7" ht="15" customHeight="1">
      <c r="A561" s="15" t="s">
        <v>965</v>
      </c>
      <c r="B561" s="16" t="s">
        <v>966</v>
      </c>
      <c r="C561" s="15" t="s">
        <v>959</v>
      </c>
      <c r="D561" s="15" t="s">
        <v>960</v>
      </c>
      <c r="E561" s="17">
        <v>5.8700000000000002E-2</v>
      </c>
      <c r="F561" s="18">
        <v>0.06</v>
      </c>
      <c r="G561" s="18">
        <v>3.522E-3</v>
      </c>
    </row>
    <row r="562" spans="1:7" ht="17.100000000000001" customHeight="1">
      <c r="A562" s="1"/>
      <c r="B562" s="1"/>
      <c r="C562" s="1"/>
      <c r="D562" s="1"/>
      <c r="E562" s="319" t="s">
        <v>967</v>
      </c>
      <c r="F562" s="320"/>
      <c r="G562" s="19">
        <v>0.373332</v>
      </c>
    </row>
    <row r="563" spans="1:7" ht="15" customHeight="1">
      <c r="A563" s="321" t="s">
        <v>968</v>
      </c>
      <c r="B563" s="322"/>
      <c r="C563" s="8" t="s">
        <v>952</v>
      </c>
      <c r="D563" s="8" t="s">
        <v>953</v>
      </c>
      <c r="E563" s="8" t="s">
        <v>954</v>
      </c>
      <c r="F563" s="8" t="s">
        <v>955</v>
      </c>
      <c r="G563" s="8" t="s">
        <v>956</v>
      </c>
    </row>
    <row r="564" spans="1:7" ht="15" customHeight="1">
      <c r="A564" s="15" t="s">
        <v>1130</v>
      </c>
      <c r="B564" s="16" t="s">
        <v>1131</v>
      </c>
      <c r="C564" s="15" t="s">
        <v>959</v>
      </c>
      <c r="D564" s="15" t="s">
        <v>960</v>
      </c>
      <c r="E564" s="17">
        <v>7.76314E-3</v>
      </c>
      <c r="F564" s="18">
        <v>8.7899999999999991</v>
      </c>
      <c r="G564" s="18">
        <v>6.8238000600000001E-2</v>
      </c>
    </row>
    <row r="565" spans="1:7" ht="15" customHeight="1">
      <c r="A565" s="15" t="s">
        <v>1132</v>
      </c>
      <c r="B565" s="16" t="s">
        <v>1133</v>
      </c>
      <c r="C565" s="15" t="s">
        <v>959</v>
      </c>
      <c r="D565" s="15" t="s">
        <v>960</v>
      </c>
      <c r="E565" s="17">
        <v>5.1418199999999997E-2</v>
      </c>
      <c r="F565" s="18">
        <v>14.07</v>
      </c>
      <c r="G565" s="18">
        <v>0.72345407399999995</v>
      </c>
    </row>
    <row r="566" spans="1:7" ht="15" customHeight="1">
      <c r="A566" s="1"/>
      <c r="B566" s="1"/>
      <c r="C566" s="1"/>
      <c r="D566" s="1"/>
      <c r="E566" s="319" t="s">
        <v>971</v>
      </c>
      <c r="F566" s="320"/>
      <c r="G566" s="19">
        <v>0.79169207460000002</v>
      </c>
    </row>
    <row r="567" spans="1:7" ht="15" customHeight="1">
      <c r="A567" s="321" t="s">
        <v>1010</v>
      </c>
      <c r="B567" s="322"/>
      <c r="C567" s="8" t="s">
        <v>952</v>
      </c>
      <c r="D567" s="8" t="s">
        <v>953</v>
      </c>
      <c r="E567" s="8" t="s">
        <v>954</v>
      </c>
      <c r="F567" s="8" t="s">
        <v>955</v>
      </c>
      <c r="G567" s="8" t="s">
        <v>956</v>
      </c>
    </row>
    <row r="568" spans="1:7" ht="15" customHeight="1">
      <c r="A568" s="15" t="s">
        <v>1147</v>
      </c>
      <c r="B568" s="16" t="s">
        <v>1148</v>
      </c>
      <c r="C568" s="15" t="s">
        <v>959</v>
      </c>
      <c r="D568" s="15" t="s">
        <v>1020</v>
      </c>
      <c r="E568" s="17">
        <v>1.1100000000000001</v>
      </c>
      <c r="F568" s="18">
        <v>9.6</v>
      </c>
      <c r="G568" s="18">
        <v>10.656000000000001</v>
      </c>
    </row>
    <row r="569" spans="1:7" ht="27.95" customHeight="1">
      <c r="A569" s="15" t="s">
        <v>1134</v>
      </c>
      <c r="B569" s="16" t="s">
        <v>1135</v>
      </c>
      <c r="C569" s="15" t="s">
        <v>959</v>
      </c>
      <c r="D569" s="15" t="s">
        <v>1030</v>
      </c>
      <c r="E569" s="17">
        <v>0.21199999999999999</v>
      </c>
      <c r="F569" s="18">
        <v>0.21</v>
      </c>
      <c r="G569" s="18">
        <v>4.4519999999999997E-2</v>
      </c>
    </row>
    <row r="570" spans="1:7" ht="20.100000000000001" customHeight="1">
      <c r="A570" s="15" t="s">
        <v>1136</v>
      </c>
      <c r="B570" s="16" t="s">
        <v>1137</v>
      </c>
      <c r="C570" s="15" t="s">
        <v>959</v>
      </c>
      <c r="D570" s="15" t="s">
        <v>1020</v>
      </c>
      <c r="E570" s="17">
        <v>2.5000000000000001E-2</v>
      </c>
      <c r="F570" s="18">
        <v>19.53</v>
      </c>
      <c r="G570" s="18">
        <v>0.48825000000000002</v>
      </c>
    </row>
    <row r="571" spans="1:7" ht="15" customHeight="1">
      <c r="A571" s="1"/>
      <c r="B571" s="1"/>
      <c r="C571" s="1"/>
      <c r="D571" s="1"/>
      <c r="E571" s="319" t="s">
        <v>1021</v>
      </c>
      <c r="F571" s="320"/>
      <c r="G571" s="19">
        <v>11.18877</v>
      </c>
    </row>
    <row r="572" spans="1:7" ht="15" customHeight="1">
      <c r="A572" s="1"/>
      <c r="B572" s="1"/>
      <c r="C572" s="1"/>
      <c r="D572" s="1"/>
      <c r="E572" s="317" t="s">
        <v>972</v>
      </c>
      <c r="F572" s="318"/>
      <c r="G572" s="3">
        <v>11.96</v>
      </c>
    </row>
    <row r="573" spans="1:7" ht="15" customHeight="1">
      <c r="A573" s="1"/>
      <c r="B573" s="1"/>
      <c r="C573" s="1"/>
      <c r="D573" s="1"/>
      <c r="E573" s="317" t="s">
        <v>973</v>
      </c>
      <c r="F573" s="318"/>
      <c r="G573" s="3">
        <v>0.36</v>
      </c>
    </row>
    <row r="574" spans="1:7" ht="15" customHeight="1">
      <c r="A574" s="1"/>
      <c r="B574" s="1"/>
      <c r="C574" s="1"/>
      <c r="D574" s="1"/>
      <c r="E574" s="317" t="s">
        <v>974</v>
      </c>
      <c r="F574" s="318"/>
      <c r="G574" s="3">
        <v>12.32</v>
      </c>
    </row>
    <row r="575" spans="1:7" ht="15" customHeight="1">
      <c r="A575" s="1"/>
      <c r="B575" s="1"/>
      <c r="C575" s="1"/>
      <c r="D575" s="1"/>
      <c r="E575" s="317" t="s">
        <v>975</v>
      </c>
      <c r="F575" s="318"/>
      <c r="G575" s="3">
        <v>3.49</v>
      </c>
    </row>
    <row r="576" spans="1:7" ht="15" customHeight="1">
      <c r="A576" s="1"/>
      <c r="B576" s="1"/>
      <c r="C576" s="1"/>
      <c r="D576" s="1"/>
      <c r="E576" s="317" t="s">
        <v>976</v>
      </c>
      <c r="F576" s="318"/>
      <c r="G576" s="3">
        <v>15.81</v>
      </c>
    </row>
    <row r="577" spans="1:7" ht="15" customHeight="1">
      <c r="A577" s="1"/>
      <c r="B577" s="1"/>
      <c r="C577" s="1"/>
      <c r="D577" s="1"/>
      <c r="E577" s="317" t="s">
        <v>977</v>
      </c>
      <c r="F577" s="318"/>
      <c r="G577" s="3">
        <v>751.4</v>
      </c>
    </row>
    <row r="578" spans="1:7" ht="15" customHeight="1">
      <c r="A578" s="1"/>
      <c r="B578" s="1"/>
      <c r="C578" s="1"/>
      <c r="D578" s="1"/>
      <c r="E578" s="317" t="s">
        <v>978</v>
      </c>
      <c r="F578" s="318"/>
      <c r="G578" s="3">
        <v>11879.63</v>
      </c>
    </row>
    <row r="579" spans="1:7" ht="9.9499999999999993" customHeight="1">
      <c r="A579" s="1"/>
      <c r="B579" s="1"/>
      <c r="C579" s="323" t="s">
        <v>949</v>
      </c>
      <c r="D579" s="324"/>
      <c r="E579" s="1"/>
      <c r="F579" s="1"/>
      <c r="G579" s="1"/>
    </row>
    <row r="580" spans="1:7" ht="20.100000000000001" customHeight="1">
      <c r="A580" s="325" t="s">
        <v>1150</v>
      </c>
      <c r="B580" s="326"/>
      <c r="C580" s="326"/>
      <c r="D580" s="326"/>
      <c r="E580" s="326"/>
      <c r="F580" s="326"/>
      <c r="G580" s="326"/>
    </row>
    <row r="581" spans="1:7" ht="15" customHeight="1">
      <c r="A581" s="321" t="s">
        <v>951</v>
      </c>
      <c r="B581" s="322"/>
      <c r="C581" s="8" t="s">
        <v>952</v>
      </c>
      <c r="D581" s="8" t="s">
        <v>953</v>
      </c>
      <c r="E581" s="8" t="s">
        <v>954</v>
      </c>
      <c r="F581" s="8" t="s">
        <v>955</v>
      </c>
      <c r="G581" s="8" t="s">
        <v>956</v>
      </c>
    </row>
    <row r="582" spans="1:7" ht="15" customHeight="1">
      <c r="A582" s="15" t="s">
        <v>994</v>
      </c>
      <c r="B582" s="16" t="s">
        <v>995</v>
      </c>
      <c r="C582" s="15" t="s">
        <v>959</v>
      </c>
      <c r="D582" s="15" t="s">
        <v>960</v>
      </c>
      <c r="E582" s="17">
        <v>0.44509599999999999</v>
      </c>
      <c r="F582" s="18">
        <v>1.04</v>
      </c>
      <c r="G582" s="18">
        <v>0.46289984000000001</v>
      </c>
    </row>
    <row r="583" spans="1:7" ht="15" customHeight="1">
      <c r="A583" s="15" t="s">
        <v>996</v>
      </c>
      <c r="B583" s="16" t="s">
        <v>997</v>
      </c>
      <c r="C583" s="15" t="s">
        <v>959</v>
      </c>
      <c r="D583" s="15" t="s">
        <v>960</v>
      </c>
      <c r="E583" s="17">
        <v>0.44509599999999999</v>
      </c>
      <c r="F583" s="18">
        <v>3.18</v>
      </c>
      <c r="G583" s="18">
        <v>1.4154052800000001</v>
      </c>
    </row>
    <row r="584" spans="1:7" ht="20.100000000000001" customHeight="1">
      <c r="A584" s="15" t="s">
        <v>998</v>
      </c>
      <c r="B584" s="16" t="s">
        <v>999</v>
      </c>
      <c r="C584" s="15" t="s">
        <v>959</v>
      </c>
      <c r="D584" s="15" t="s">
        <v>960</v>
      </c>
      <c r="E584" s="17">
        <v>0.20899999999999999</v>
      </c>
      <c r="F584" s="18">
        <v>0.41</v>
      </c>
      <c r="G584" s="18">
        <v>8.5690000000000002E-2</v>
      </c>
    </row>
    <row r="585" spans="1:7" ht="20.100000000000001" customHeight="1">
      <c r="A585" s="15" t="s">
        <v>1000</v>
      </c>
      <c r="B585" s="16" t="s">
        <v>1001</v>
      </c>
      <c r="C585" s="15" t="s">
        <v>959</v>
      </c>
      <c r="D585" s="15" t="s">
        <v>960</v>
      </c>
      <c r="E585" s="17">
        <v>0.20899999999999999</v>
      </c>
      <c r="F585" s="18">
        <v>1.01</v>
      </c>
      <c r="G585" s="18">
        <v>0.21109</v>
      </c>
    </row>
    <row r="586" spans="1:7" ht="20.100000000000001" customHeight="1">
      <c r="A586" s="15" t="s">
        <v>1023</v>
      </c>
      <c r="B586" s="16" t="s">
        <v>1024</v>
      </c>
      <c r="C586" s="15" t="s">
        <v>959</v>
      </c>
      <c r="D586" s="15" t="s">
        <v>960</v>
      </c>
      <c r="E586" s="17">
        <v>7.2095999999999993E-2</v>
      </c>
      <c r="F586" s="18">
        <v>0.01</v>
      </c>
      <c r="G586" s="18">
        <v>7.2095999999999998E-4</v>
      </c>
    </row>
    <row r="587" spans="1:7" ht="20.100000000000001" customHeight="1">
      <c r="A587" s="15" t="s">
        <v>1002</v>
      </c>
      <c r="B587" s="16" t="s">
        <v>1003</v>
      </c>
      <c r="C587" s="15" t="s">
        <v>959</v>
      </c>
      <c r="D587" s="15" t="s">
        <v>960</v>
      </c>
      <c r="E587" s="17">
        <v>0.16400000000000001</v>
      </c>
      <c r="F587" s="18">
        <v>1.05</v>
      </c>
      <c r="G587" s="18">
        <v>0.17219999999999999</v>
      </c>
    </row>
    <row r="588" spans="1:7" ht="15" customHeight="1">
      <c r="A588" s="15" t="s">
        <v>965</v>
      </c>
      <c r="B588" s="16" t="s">
        <v>966</v>
      </c>
      <c r="C588" s="15" t="s">
        <v>959</v>
      </c>
      <c r="D588" s="15" t="s">
        <v>960</v>
      </c>
      <c r="E588" s="17">
        <v>0.44509599999999999</v>
      </c>
      <c r="F588" s="18">
        <v>0.06</v>
      </c>
      <c r="G588" s="18">
        <v>2.6705759999999999E-2</v>
      </c>
    </row>
    <row r="589" spans="1:7" ht="20.100000000000001" customHeight="1">
      <c r="A589" s="15" t="s">
        <v>1004</v>
      </c>
      <c r="B589" s="16" t="s">
        <v>1005</v>
      </c>
      <c r="C589" s="15" t="s">
        <v>959</v>
      </c>
      <c r="D589" s="15" t="s">
        <v>960</v>
      </c>
      <c r="E589" s="17">
        <v>0.16400000000000001</v>
      </c>
      <c r="F589" s="18">
        <v>0.38</v>
      </c>
      <c r="G589" s="18">
        <v>6.232E-2</v>
      </c>
    </row>
    <row r="590" spans="1:7" ht="20.100000000000001" customHeight="1">
      <c r="A590" s="15" t="s">
        <v>1025</v>
      </c>
      <c r="B590" s="16" t="s">
        <v>1026</v>
      </c>
      <c r="C590" s="15" t="s">
        <v>959</v>
      </c>
      <c r="D590" s="15" t="s">
        <v>960</v>
      </c>
      <c r="E590" s="17">
        <v>7.2095999999999993E-2</v>
      </c>
      <c r="F590" s="18">
        <v>0.63</v>
      </c>
      <c r="G590" s="18">
        <v>4.5420479999999999E-2</v>
      </c>
    </row>
    <row r="591" spans="1:7" ht="15" customHeight="1">
      <c r="A591" s="15" t="s">
        <v>963</v>
      </c>
      <c r="B591" s="16" t="s">
        <v>964</v>
      </c>
      <c r="C591" s="15" t="s">
        <v>959</v>
      </c>
      <c r="D591" s="15" t="s">
        <v>960</v>
      </c>
      <c r="E591" s="17">
        <v>0.44509599999999999</v>
      </c>
      <c r="F591" s="18">
        <v>0.55000000000000004</v>
      </c>
      <c r="G591" s="18">
        <v>0.24480279999999999</v>
      </c>
    </row>
    <row r="592" spans="1:7" ht="17.100000000000001" customHeight="1">
      <c r="A592" s="1"/>
      <c r="B592" s="1"/>
      <c r="C592" s="1"/>
      <c r="D592" s="1"/>
      <c r="E592" s="319" t="s">
        <v>967</v>
      </c>
      <c r="F592" s="320"/>
      <c r="G592" s="19">
        <v>2.7272551200000001</v>
      </c>
    </row>
    <row r="593" spans="1:7" ht="15" customHeight="1">
      <c r="A593" s="321" t="s">
        <v>1027</v>
      </c>
      <c r="B593" s="322"/>
      <c r="C593" s="8" t="s">
        <v>952</v>
      </c>
      <c r="D593" s="8" t="s">
        <v>953</v>
      </c>
      <c r="E593" s="8" t="s">
        <v>954</v>
      </c>
      <c r="F593" s="8" t="s">
        <v>955</v>
      </c>
      <c r="G593" s="8" t="s">
        <v>956</v>
      </c>
    </row>
    <row r="594" spans="1:7" ht="27.95" customHeight="1">
      <c r="A594" s="15" t="s">
        <v>1151</v>
      </c>
      <c r="B594" s="16" t="s">
        <v>1152</v>
      </c>
      <c r="C594" s="15" t="s">
        <v>959</v>
      </c>
      <c r="D594" s="15" t="s">
        <v>1030</v>
      </c>
      <c r="E594" s="17">
        <v>5.1551136000000002E-6</v>
      </c>
      <c r="F594" s="18">
        <v>12515.75</v>
      </c>
      <c r="G594" s="18">
        <v>6.4520113039199994E-2</v>
      </c>
    </row>
    <row r="595" spans="1:7" ht="20.100000000000001" customHeight="1">
      <c r="A595" s="15" t="s">
        <v>1153</v>
      </c>
      <c r="B595" s="16" t="s">
        <v>1154</v>
      </c>
      <c r="C595" s="15" t="s">
        <v>959</v>
      </c>
      <c r="D595" s="15" t="s">
        <v>1030</v>
      </c>
      <c r="E595" s="17">
        <v>1.452E-6</v>
      </c>
      <c r="F595" s="18">
        <v>4815.63</v>
      </c>
      <c r="G595" s="18">
        <v>6.99229476E-3</v>
      </c>
    </row>
    <row r="596" spans="1:7" ht="15" customHeight="1">
      <c r="A596" s="1"/>
      <c r="B596" s="1"/>
      <c r="C596" s="1"/>
      <c r="D596" s="1"/>
      <c r="E596" s="319" t="s">
        <v>1031</v>
      </c>
      <c r="F596" s="320"/>
      <c r="G596" s="19">
        <v>7.1512407799199998E-2</v>
      </c>
    </row>
    <row r="597" spans="1:7" ht="15" customHeight="1">
      <c r="A597" s="321" t="s">
        <v>1032</v>
      </c>
      <c r="B597" s="322"/>
      <c r="C597" s="8" t="s">
        <v>952</v>
      </c>
      <c r="D597" s="8" t="s">
        <v>953</v>
      </c>
      <c r="E597" s="8" t="s">
        <v>954</v>
      </c>
      <c r="F597" s="8" t="s">
        <v>955</v>
      </c>
      <c r="G597" s="8" t="s">
        <v>956</v>
      </c>
    </row>
    <row r="598" spans="1:7" ht="15" customHeight="1">
      <c r="A598" s="15" t="s">
        <v>1033</v>
      </c>
      <c r="B598" s="16" t="s">
        <v>1034</v>
      </c>
      <c r="C598" s="15" t="s">
        <v>959</v>
      </c>
      <c r="D598" s="15" t="s">
        <v>1035</v>
      </c>
      <c r="E598" s="17">
        <v>4.6661939999999999E-2</v>
      </c>
      <c r="F598" s="18">
        <v>0.9</v>
      </c>
      <c r="G598" s="18">
        <v>4.1995746E-2</v>
      </c>
    </row>
    <row r="599" spans="1:7" ht="15" customHeight="1">
      <c r="A599" s="1"/>
      <c r="B599" s="1"/>
      <c r="C599" s="1"/>
      <c r="D599" s="1"/>
      <c r="E599" s="319" t="s">
        <v>1036</v>
      </c>
      <c r="F599" s="320"/>
      <c r="G599" s="19">
        <v>4.1995746E-2</v>
      </c>
    </row>
    <row r="600" spans="1:7" ht="15" customHeight="1">
      <c r="A600" s="321" t="s">
        <v>968</v>
      </c>
      <c r="B600" s="322"/>
      <c r="C600" s="8" t="s">
        <v>952</v>
      </c>
      <c r="D600" s="8" t="s">
        <v>953</v>
      </c>
      <c r="E600" s="8" t="s">
        <v>954</v>
      </c>
      <c r="F600" s="8" t="s">
        <v>955</v>
      </c>
      <c r="G600" s="8" t="s">
        <v>956</v>
      </c>
    </row>
    <row r="601" spans="1:7" ht="15" customHeight="1">
      <c r="A601" s="15" t="s">
        <v>1006</v>
      </c>
      <c r="B601" s="16" t="s">
        <v>1007</v>
      </c>
      <c r="C601" s="15" t="s">
        <v>959</v>
      </c>
      <c r="D601" s="15" t="s">
        <v>960</v>
      </c>
      <c r="E601" s="17">
        <v>0.21215590000000001</v>
      </c>
      <c r="F601" s="18">
        <v>9.25</v>
      </c>
      <c r="G601" s="18">
        <v>1.962442075</v>
      </c>
    </row>
    <row r="602" spans="1:7" ht="15" customHeight="1">
      <c r="A602" s="15" t="s">
        <v>1104</v>
      </c>
      <c r="B602" s="16" t="s">
        <v>1105</v>
      </c>
      <c r="C602" s="15" t="s">
        <v>959</v>
      </c>
      <c r="D602" s="15" t="s">
        <v>960</v>
      </c>
      <c r="E602" s="17">
        <v>5.7432866399999997E-2</v>
      </c>
      <c r="F602" s="18">
        <v>15.31</v>
      </c>
      <c r="G602" s="18">
        <v>0.87929718458399997</v>
      </c>
    </row>
    <row r="603" spans="1:7" ht="15" customHeight="1">
      <c r="A603" s="15" t="s">
        <v>1155</v>
      </c>
      <c r="B603" s="16" t="s">
        <v>1156</v>
      </c>
      <c r="C603" s="15" t="s">
        <v>959</v>
      </c>
      <c r="D603" s="15" t="s">
        <v>960</v>
      </c>
      <c r="E603" s="17">
        <v>1.51755E-2</v>
      </c>
      <c r="F603" s="18">
        <v>12.84</v>
      </c>
      <c r="G603" s="18">
        <v>0.19485342</v>
      </c>
    </row>
    <row r="604" spans="1:7" ht="15" customHeight="1">
      <c r="A604" s="15" t="s">
        <v>1157</v>
      </c>
      <c r="B604" s="16" t="s">
        <v>1158</v>
      </c>
      <c r="C604" s="15" t="s">
        <v>959</v>
      </c>
      <c r="D604" s="15" t="s">
        <v>960</v>
      </c>
      <c r="E604" s="17">
        <v>0.16534479999999999</v>
      </c>
      <c r="F604" s="18">
        <v>16.809999999999999</v>
      </c>
      <c r="G604" s="18">
        <v>2.7794460879999998</v>
      </c>
    </row>
    <row r="605" spans="1:7" ht="15" customHeight="1">
      <c r="A605" s="1"/>
      <c r="B605" s="1"/>
      <c r="C605" s="1"/>
      <c r="D605" s="1"/>
      <c r="E605" s="319" t="s">
        <v>971</v>
      </c>
      <c r="F605" s="320"/>
      <c r="G605" s="19">
        <v>5.8160387675839997</v>
      </c>
    </row>
    <row r="606" spans="1:7" ht="15" customHeight="1">
      <c r="A606" s="321" t="s">
        <v>1010</v>
      </c>
      <c r="B606" s="322"/>
      <c r="C606" s="8" t="s">
        <v>952</v>
      </c>
      <c r="D606" s="8" t="s">
        <v>953</v>
      </c>
      <c r="E606" s="8" t="s">
        <v>954</v>
      </c>
      <c r="F606" s="8" t="s">
        <v>955</v>
      </c>
      <c r="G606" s="8" t="s">
        <v>956</v>
      </c>
    </row>
    <row r="607" spans="1:7" ht="15" customHeight="1">
      <c r="A607" s="15" t="s">
        <v>1041</v>
      </c>
      <c r="B607" s="16" t="s">
        <v>1042</v>
      </c>
      <c r="C607" s="15" t="s">
        <v>959</v>
      </c>
      <c r="D607" s="15" t="s">
        <v>1020</v>
      </c>
      <c r="E607" s="17">
        <v>2.0331090000000001</v>
      </c>
      <c r="F607" s="18">
        <v>1.04</v>
      </c>
      <c r="G607" s="18">
        <v>2.11443336</v>
      </c>
    </row>
    <row r="608" spans="1:7" ht="15" customHeight="1">
      <c r="A608" s="15" t="s">
        <v>1159</v>
      </c>
      <c r="B608" s="16" t="s">
        <v>1160</v>
      </c>
      <c r="C608" s="15" t="s">
        <v>959</v>
      </c>
      <c r="D608" s="15" t="s">
        <v>1020</v>
      </c>
      <c r="E608" s="17">
        <v>1.8071820000000001</v>
      </c>
      <c r="F608" s="18">
        <v>1.75</v>
      </c>
      <c r="G608" s="18">
        <v>3.1625684999999999</v>
      </c>
    </row>
    <row r="609" spans="1:7" ht="20.100000000000001" customHeight="1">
      <c r="A609" s="15" t="s">
        <v>1161</v>
      </c>
      <c r="B609" s="16" t="s">
        <v>1162</v>
      </c>
      <c r="C609" s="15" t="s">
        <v>959</v>
      </c>
      <c r="D609" s="15" t="s">
        <v>1030</v>
      </c>
      <c r="E609" s="17">
        <v>3</v>
      </c>
      <c r="F609" s="18">
        <v>3.31</v>
      </c>
      <c r="G609" s="18">
        <v>9.93</v>
      </c>
    </row>
    <row r="610" spans="1:7" ht="20.100000000000001" customHeight="1">
      <c r="A610" s="15" t="s">
        <v>1052</v>
      </c>
      <c r="B610" s="16" t="s">
        <v>1053</v>
      </c>
      <c r="C610" s="15" t="s">
        <v>959</v>
      </c>
      <c r="D610" s="15" t="s">
        <v>1045</v>
      </c>
      <c r="E610" s="17">
        <v>1.3572000000000001E-2</v>
      </c>
      <c r="F610" s="18">
        <v>75</v>
      </c>
      <c r="G610" s="18">
        <v>1.0179</v>
      </c>
    </row>
    <row r="611" spans="1:7" ht="15" customHeight="1">
      <c r="A611" s="1"/>
      <c r="B611" s="1"/>
      <c r="C611" s="1"/>
      <c r="D611" s="1"/>
      <c r="E611" s="319" t="s">
        <v>1021</v>
      </c>
      <c r="F611" s="320"/>
      <c r="G611" s="19">
        <v>16.224901859999999</v>
      </c>
    </row>
    <row r="612" spans="1:7" ht="15" customHeight="1">
      <c r="A612" s="1"/>
      <c r="B612" s="1"/>
      <c r="C612" s="1"/>
      <c r="D612" s="1"/>
      <c r="E612" s="317" t="s">
        <v>972</v>
      </c>
      <c r="F612" s="318"/>
      <c r="G612" s="3">
        <v>22.21</v>
      </c>
    </row>
    <row r="613" spans="1:7" ht="15" customHeight="1">
      <c r="A613" s="1"/>
      <c r="B613" s="1"/>
      <c r="C613" s="1"/>
      <c r="D613" s="1"/>
      <c r="E613" s="317" t="s">
        <v>973</v>
      </c>
      <c r="F613" s="318"/>
      <c r="G613" s="3">
        <v>2.64</v>
      </c>
    </row>
    <row r="614" spans="1:7" ht="15" customHeight="1">
      <c r="A614" s="1"/>
      <c r="B614" s="1"/>
      <c r="C614" s="1"/>
      <c r="D614" s="1"/>
      <c r="E614" s="317" t="s">
        <v>974</v>
      </c>
      <c r="F614" s="318"/>
      <c r="G614" s="3">
        <v>24.85</v>
      </c>
    </row>
    <row r="615" spans="1:7" ht="15" customHeight="1">
      <c r="A615" s="1"/>
      <c r="B615" s="1"/>
      <c r="C615" s="1"/>
      <c r="D615" s="1"/>
      <c r="E615" s="317" t="s">
        <v>975</v>
      </c>
      <c r="F615" s="318"/>
      <c r="G615" s="3">
        <v>7.04</v>
      </c>
    </row>
    <row r="616" spans="1:7" ht="15" customHeight="1">
      <c r="A616" s="1"/>
      <c r="B616" s="1"/>
      <c r="C616" s="1"/>
      <c r="D616" s="1"/>
      <c r="E616" s="317" t="s">
        <v>976</v>
      </c>
      <c r="F616" s="318"/>
      <c r="G616" s="3">
        <v>31.89</v>
      </c>
    </row>
    <row r="617" spans="1:7" ht="15" customHeight="1">
      <c r="A617" s="1"/>
      <c r="B617" s="1"/>
      <c r="C617" s="1"/>
      <c r="D617" s="1"/>
      <c r="E617" s="317" t="s">
        <v>977</v>
      </c>
      <c r="F617" s="318"/>
      <c r="G617" s="3">
        <v>6.6</v>
      </c>
    </row>
    <row r="618" spans="1:7" ht="15" customHeight="1">
      <c r="A618" s="1"/>
      <c r="B618" s="1"/>
      <c r="C618" s="1"/>
      <c r="D618" s="1"/>
      <c r="E618" s="317" t="s">
        <v>978</v>
      </c>
      <c r="F618" s="318"/>
      <c r="G618" s="3">
        <v>210.47</v>
      </c>
    </row>
    <row r="619" spans="1:7" ht="9.9499999999999993" customHeight="1">
      <c r="A619" s="1"/>
      <c r="B619" s="1"/>
      <c r="C619" s="323" t="s">
        <v>949</v>
      </c>
      <c r="D619" s="324"/>
      <c r="E619" s="1"/>
      <c r="F619" s="1"/>
      <c r="G619" s="1"/>
    </row>
    <row r="620" spans="1:7" ht="20.100000000000001" customHeight="1">
      <c r="A620" s="325" t="s">
        <v>1163</v>
      </c>
      <c r="B620" s="326"/>
      <c r="C620" s="326"/>
      <c r="D620" s="326"/>
      <c r="E620" s="326"/>
      <c r="F620" s="326"/>
      <c r="G620" s="326"/>
    </row>
    <row r="621" spans="1:7" ht="15" customHeight="1">
      <c r="A621" s="321" t="s">
        <v>951</v>
      </c>
      <c r="B621" s="322"/>
      <c r="C621" s="8" t="s">
        <v>952</v>
      </c>
      <c r="D621" s="8" t="s">
        <v>953</v>
      </c>
      <c r="E621" s="8" t="s">
        <v>954</v>
      </c>
      <c r="F621" s="8" t="s">
        <v>955</v>
      </c>
      <c r="G621" s="8" t="s">
        <v>956</v>
      </c>
    </row>
    <row r="622" spans="1:7" ht="15" customHeight="1">
      <c r="A622" s="15" t="s">
        <v>994</v>
      </c>
      <c r="B622" s="16" t="s">
        <v>995</v>
      </c>
      <c r="C622" s="15" t="s">
        <v>959</v>
      </c>
      <c r="D622" s="15" t="s">
        <v>960</v>
      </c>
      <c r="E622" s="17">
        <v>1.2035</v>
      </c>
      <c r="F622" s="18">
        <v>1.04</v>
      </c>
      <c r="G622" s="18">
        <v>1.2516400000000001</v>
      </c>
    </row>
    <row r="623" spans="1:7" ht="15" customHeight="1">
      <c r="A623" s="15" t="s">
        <v>996</v>
      </c>
      <c r="B623" s="16" t="s">
        <v>997</v>
      </c>
      <c r="C623" s="15" t="s">
        <v>959</v>
      </c>
      <c r="D623" s="15" t="s">
        <v>960</v>
      </c>
      <c r="E623" s="17">
        <v>1.2035</v>
      </c>
      <c r="F623" s="18">
        <v>3.18</v>
      </c>
      <c r="G623" s="18">
        <v>3.8271299999999999</v>
      </c>
    </row>
    <row r="624" spans="1:7" ht="20.100000000000001" customHeight="1">
      <c r="A624" s="15" t="s">
        <v>998</v>
      </c>
      <c r="B624" s="16" t="s">
        <v>999</v>
      </c>
      <c r="C624" s="15" t="s">
        <v>959</v>
      </c>
      <c r="D624" s="15" t="s">
        <v>960</v>
      </c>
      <c r="E624" s="17">
        <v>0.63300000000000001</v>
      </c>
      <c r="F624" s="18">
        <v>0.41</v>
      </c>
      <c r="G624" s="18">
        <v>0.25952999999999998</v>
      </c>
    </row>
    <row r="625" spans="1:7" ht="20.100000000000001" customHeight="1">
      <c r="A625" s="15" t="s">
        <v>1000</v>
      </c>
      <c r="B625" s="16" t="s">
        <v>1001</v>
      </c>
      <c r="C625" s="15" t="s">
        <v>959</v>
      </c>
      <c r="D625" s="15" t="s">
        <v>960</v>
      </c>
      <c r="E625" s="17">
        <v>0.63300000000000001</v>
      </c>
      <c r="F625" s="18">
        <v>1.01</v>
      </c>
      <c r="G625" s="18">
        <v>0.63932999999999995</v>
      </c>
    </row>
    <row r="626" spans="1:7" ht="20.100000000000001" customHeight="1">
      <c r="A626" s="15" t="s">
        <v>1023</v>
      </c>
      <c r="B626" s="16" t="s">
        <v>1024</v>
      </c>
      <c r="C626" s="15" t="s">
        <v>959</v>
      </c>
      <c r="D626" s="15" t="s">
        <v>960</v>
      </c>
      <c r="E626" s="17">
        <v>3.15E-2</v>
      </c>
      <c r="F626" s="18">
        <v>0.01</v>
      </c>
      <c r="G626" s="18">
        <v>3.1500000000000001E-4</v>
      </c>
    </row>
    <row r="627" spans="1:7" ht="20.100000000000001" customHeight="1">
      <c r="A627" s="15" t="s">
        <v>1002</v>
      </c>
      <c r="B627" s="16" t="s">
        <v>1003</v>
      </c>
      <c r="C627" s="15" t="s">
        <v>959</v>
      </c>
      <c r="D627" s="15" t="s">
        <v>960</v>
      </c>
      <c r="E627" s="17">
        <v>0.53900000000000003</v>
      </c>
      <c r="F627" s="18">
        <v>1.05</v>
      </c>
      <c r="G627" s="18">
        <v>0.56594999999999995</v>
      </c>
    </row>
    <row r="628" spans="1:7" ht="15" customHeight="1">
      <c r="A628" s="15" t="s">
        <v>965</v>
      </c>
      <c r="B628" s="16" t="s">
        <v>966</v>
      </c>
      <c r="C628" s="15" t="s">
        <v>959</v>
      </c>
      <c r="D628" s="15" t="s">
        <v>960</v>
      </c>
      <c r="E628" s="17">
        <v>1.2035</v>
      </c>
      <c r="F628" s="18">
        <v>0.06</v>
      </c>
      <c r="G628" s="18">
        <v>7.2209999999999996E-2</v>
      </c>
    </row>
    <row r="629" spans="1:7" ht="20.100000000000001" customHeight="1">
      <c r="A629" s="15" t="s">
        <v>1004</v>
      </c>
      <c r="B629" s="16" t="s">
        <v>1005</v>
      </c>
      <c r="C629" s="15" t="s">
        <v>959</v>
      </c>
      <c r="D629" s="15" t="s">
        <v>960</v>
      </c>
      <c r="E629" s="17">
        <v>0.53900000000000003</v>
      </c>
      <c r="F629" s="18">
        <v>0.38</v>
      </c>
      <c r="G629" s="18">
        <v>0.20482</v>
      </c>
    </row>
    <row r="630" spans="1:7" ht="20.100000000000001" customHeight="1">
      <c r="A630" s="15" t="s">
        <v>1025</v>
      </c>
      <c r="B630" s="16" t="s">
        <v>1026</v>
      </c>
      <c r="C630" s="15" t="s">
        <v>959</v>
      </c>
      <c r="D630" s="15" t="s">
        <v>960</v>
      </c>
      <c r="E630" s="17">
        <v>3.15E-2</v>
      </c>
      <c r="F630" s="18">
        <v>0.63</v>
      </c>
      <c r="G630" s="18">
        <v>1.9845000000000002E-2</v>
      </c>
    </row>
    <row r="631" spans="1:7" ht="15" customHeight="1">
      <c r="A631" s="15" t="s">
        <v>963</v>
      </c>
      <c r="B631" s="16" t="s">
        <v>964</v>
      </c>
      <c r="C631" s="15" t="s">
        <v>959</v>
      </c>
      <c r="D631" s="15" t="s">
        <v>960</v>
      </c>
      <c r="E631" s="17">
        <v>1.2035</v>
      </c>
      <c r="F631" s="18">
        <v>0.55000000000000004</v>
      </c>
      <c r="G631" s="18">
        <v>0.66192499999999999</v>
      </c>
    </row>
    <row r="632" spans="1:7" ht="17.100000000000001" customHeight="1">
      <c r="A632" s="1"/>
      <c r="B632" s="1"/>
      <c r="C632" s="1"/>
      <c r="D632" s="1"/>
      <c r="E632" s="319" t="s">
        <v>967</v>
      </c>
      <c r="F632" s="320"/>
      <c r="G632" s="19">
        <v>7.5026950000000001</v>
      </c>
    </row>
    <row r="633" spans="1:7" ht="15" customHeight="1">
      <c r="A633" s="321" t="s">
        <v>1027</v>
      </c>
      <c r="B633" s="322"/>
      <c r="C633" s="8" t="s">
        <v>952</v>
      </c>
      <c r="D633" s="8" t="s">
        <v>953</v>
      </c>
      <c r="E633" s="8" t="s">
        <v>954</v>
      </c>
      <c r="F633" s="8" t="s">
        <v>955</v>
      </c>
      <c r="G633" s="8" t="s">
        <v>956</v>
      </c>
    </row>
    <row r="634" spans="1:7" ht="20.100000000000001" customHeight="1">
      <c r="A634" s="15" t="s">
        <v>1153</v>
      </c>
      <c r="B634" s="16" t="s">
        <v>1154</v>
      </c>
      <c r="C634" s="15" t="s">
        <v>959</v>
      </c>
      <c r="D634" s="15" t="s">
        <v>1030</v>
      </c>
      <c r="E634" s="17">
        <v>3.0473999999999998E-6</v>
      </c>
      <c r="F634" s="18">
        <v>4815.63</v>
      </c>
      <c r="G634" s="18">
        <v>1.4675150862000001E-2</v>
      </c>
    </row>
    <row r="635" spans="1:7" ht="15" customHeight="1">
      <c r="A635" s="1"/>
      <c r="B635" s="1"/>
      <c r="C635" s="1"/>
      <c r="D635" s="1"/>
      <c r="E635" s="319" t="s">
        <v>1031</v>
      </c>
      <c r="F635" s="320"/>
      <c r="G635" s="19">
        <v>1.4675150862000001E-2</v>
      </c>
    </row>
    <row r="636" spans="1:7" ht="15" customHeight="1">
      <c r="A636" s="321" t="s">
        <v>1032</v>
      </c>
      <c r="B636" s="322"/>
      <c r="C636" s="8" t="s">
        <v>952</v>
      </c>
      <c r="D636" s="8" t="s">
        <v>953</v>
      </c>
      <c r="E636" s="8" t="s">
        <v>954</v>
      </c>
      <c r="F636" s="8" t="s">
        <v>955</v>
      </c>
      <c r="G636" s="8" t="s">
        <v>956</v>
      </c>
    </row>
    <row r="637" spans="1:7" ht="15" customHeight="1">
      <c r="A637" s="15" t="s">
        <v>1033</v>
      </c>
      <c r="B637" s="16" t="s">
        <v>1034</v>
      </c>
      <c r="C637" s="15" t="s">
        <v>959</v>
      </c>
      <c r="D637" s="15" t="s">
        <v>1035</v>
      </c>
      <c r="E637" s="17">
        <v>1.0296E-2</v>
      </c>
      <c r="F637" s="18">
        <v>0.9</v>
      </c>
      <c r="G637" s="18">
        <v>9.2663999999999993E-3</v>
      </c>
    </row>
    <row r="638" spans="1:7" ht="15" customHeight="1">
      <c r="A638" s="1"/>
      <c r="B638" s="1"/>
      <c r="C638" s="1"/>
      <c r="D638" s="1"/>
      <c r="E638" s="319" t="s">
        <v>1036</v>
      </c>
      <c r="F638" s="320"/>
      <c r="G638" s="19">
        <v>9.2663999999999993E-3</v>
      </c>
    </row>
    <row r="639" spans="1:7" ht="15" customHeight="1">
      <c r="A639" s="321" t="s">
        <v>968</v>
      </c>
      <c r="B639" s="322"/>
      <c r="C639" s="8" t="s">
        <v>952</v>
      </c>
      <c r="D639" s="8" t="s">
        <v>953</v>
      </c>
      <c r="E639" s="8" t="s">
        <v>954</v>
      </c>
      <c r="F639" s="8" t="s">
        <v>955</v>
      </c>
      <c r="G639" s="8" t="s">
        <v>956</v>
      </c>
    </row>
    <row r="640" spans="1:7" ht="15" customHeight="1">
      <c r="A640" s="15" t="s">
        <v>1006</v>
      </c>
      <c r="B640" s="16" t="s">
        <v>1007</v>
      </c>
      <c r="C640" s="15" t="s">
        <v>959</v>
      </c>
      <c r="D640" s="15" t="s">
        <v>960</v>
      </c>
      <c r="E640" s="17">
        <v>0.64255830000000003</v>
      </c>
      <c r="F640" s="18">
        <v>9.25</v>
      </c>
      <c r="G640" s="18">
        <v>5.9436642749999997</v>
      </c>
    </row>
    <row r="641" spans="1:7" ht="15" customHeight="1">
      <c r="A641" s="15" t="s">
        <v>1155</v>
      </c>
      <c r="B641" s="16" t="s">
        <v>1156</v>
      </c>
      <c r="C641" s="15" t="s">
        <v>959</v>
      </c>
      <c r="D641" s="15" t="s">
        <v>960</v>
      </c>
      <c r="E641" s="17">
        <v>3.1868550000000002E-2</v>
      </c>
      <c r="F641" s="18">
        <v>12.84</v>
      </c>
      <c r="G641" s="18">
        <v>0.40919218200000002</v>
      </c>
    </row>
    <row r="642" spans="1:7" ht="15" customHeight="1">
      <c r="A642" s="15" t="s">
        <v>1157</v>
      </c>
      <c r="B642" s="16" t="s">
        <v>1158</v>
      </c>
      <c r="C642" s="15" t="s">
        <v>959</v>
      </c>
      <c r="D642" s="15" t="s">
        <v>960</v>
      </c>
      <c r="E642" s="17">
        <v>0.54341980000000001</v>
      </c>
      <c r="F642" s="18">
        <v>16.809999999999999</v>
      </c>
      <c r="G642" s="18">
        <v>9.1348868379999999</v>
      </c>
    </row>
    <row r="643" spans="1:7" ht="15" customHeight="1">
      <c r="A643" s="1"/>
      <c r="B643" s="1"/>
      <c r="C643" s="1"/>
      <c r="D643" s="1"/>
      <c r="E643" s="319" t="s">
        <v>971</v>
      </c>
      <c r="F643" s="320"/>
      <c r="G643" s="19">
        <v>15.487743295</v>
      </c>
    </row>
    <row r="644" spans="1:7" ht="15" customHeight="1">
      <c r="A644" s="321" t="s">
        <v>1010</v>
      </c>
      <c r="B644" s="322"/>
      <c r="C644" s="8" t="s">
        <v>952</v>
      </c>
      <c r="D644" s="8" t="s">
        <v>953</v>
      </c>
      <c r="E644" s="8" t="s">
        <v>954</v>
      </c>
      <c r="F644" s="8" t="s">
        <v>955</v>
      </c>
      <c r="G644" s="8" t="s">
        <v>956</v>
      </c>
    </row>
    <row r="645" spans="1:7" ht="20.100000000000001" customHeight="1">
      <c r="A645" s="15" t="s">
        <v>1164</v>
      </c>
      <c r="B645" s="16" t="s">
        <v>1165</v>
      </c>
      <c r="C645" s="15" t="s">
        <v>959</v>
      </c>
      <c r="D645" s="15" t="s">
        <v>1166</v>
      </c>
      <c r="E645" s="17">
        <v>0.161</v>
      </c>
      <c r="F645" s="18">
        <v>22.59</v>
      </c>
      <c r="G645" s="18">
        <v>3.6369899999999999</v>
      </c>
    </row>
    <row r="646" spans="1:7" ht="15" customHeight="1">
      <c r="A646" s="15" t="s">
        <v>1167</v>
      </c>
      <c r="B646" s="16" t="s">
        <v>1168</v>
      </c>
      <c r="C646" s="15" t="s">
        <v>959</v>
      </c>
      <c r="D646" s="15" t="s">
        <v>1020</v>
      </c>
      <c r="E646" s="17">
        <v>0.18</v>
      </c>
      <c r="F646" s="18">
        <v>82.73</v>
      </c>
      <c r="G646" s="18">
        <v>14.891400000000001</v>
      </c>
    </row>
    <row r="647" spans="1:7" ht="20.100000000000001" customHeight="1">
      <c r="A647" s="15" t="s">
        <v>1169</v>
      </c>
      <c r="B647" s="16" t="s">
        <v>1170</v>
      </c>
      <c r="C647" s="15" t="s">
        <v>959</v>
      </c>
      <c r="D647" s="15" t="s">
        <v>1020</v>
      </c>
      <c r="E647" s="17">
        <v>4.8999999999999998E-3</v>
      </c>
      <c r="F647" s="18">
        <v>66.760000000000005</v>
      </c>
      <c r="G647" s="18">
        <v>0.32712400000000003</v>
      </c>
    </row>
    <row r="648" spans="1:7" ht="15" customHeight="1">
      <c r="A648" s="15" t="s">
        <v>1054</v>
      </c>
      <c r="B648" s="16" t="s">
        <v>1055</v>
      </c>
      <c r="C648" s="15" t="s">
        <v>959</v>
      </c>
      <c r="D648" s="15" t="s">
        <v>1020</v>
      </c>
      <c r="E648" s="17">
        <v>2.5000000000000001E-2</v>
      </c>
      <c r="F648" s="18">
        <v>16.25</v>
      </c>
      <c r="G648" s="18">
        <v>0.40625</v>
      </c>
    </row>
    <row r="649" spans="1:7" ht="20.100000000000001" customHeight="1">
      <c r="A649" s="15" t="s">
        <v>1171</v>
      </c>
      <c r="B649" s="16" t="s">
        <v>1172</v>
      </c>
      <c r="C649" s="15" t="s">
        <v>959</v>
      </c>
      <c r="D649" s="15" t="s">
        <v>1013</v>
      </c>
      <c r="E649" s="17">
        <v>1.05</v>
      </c>
      <c r="F649" s="18">
        <v>85.67</v>
      </c>
      <c r="G649" s="18">
        <v>89.953500000000005</v>
      </c>
    </row>
    <row r="650" spans="1:7" ht="15" customHeight="1">
      <c r="A650" s="1"/>
      <c r="B650" s="1"/>
      <c r="C650" s="1"/>
      <c r="D650" s="1"/>
      <c r="E650" s="319" t="s">
        <v>1021</v>
      </c>
      <c r="F650" s="320"/>
      <c r="G650" s="19">
        <v>109.215264</v>
      </c>
    </row>
    <row r="651" spans="1:7" ht="15" customHeight="1">
      <c r="A651" s="1"/>
      <c r="B651" s="1"/>
      <c r="C651" s="1"/>
      <c r="D651" s="1"/>
      <c r="E651" s="317" t="s">
        <v>972</v>
      </c>
      <c r="F651" s="318"/>
      <c r="G651" s="3">
        <v>125.14</v>
      </c>
    </row>
    <row r="652" spans="1:7" ht="15" customHeight="1">
      <c r="A652" s="1"/>
      <c r="B652" s="1"/>
      <c r="C652" s="1"/>
      <c r="D652" s="1"/>
      <c r="E652" s="317" t="s">
        <v>973</v>
      </c>
      <c r="F652" s="318"/>
      <c r="G652" s="3">
        <v>7.04</v>
      </c>
    </row>
    <row r="653" spans="1:7" ht="15" customHeight="1">
      <c r="A653" s="1"/>
      <c r="B653" s="1"/>
      <c r="C653" s="1"/>
      <c r="D653" s="1"/>
      <c r="E653" s="317" t="s">
        <v>974</v>
      </c>
      <c r="F653" s="318"/>
      <c r="G653" s="3">
        <v>132.18</v>
      </c>
    </row>
    <row r="654" spans="1:7" ht="15" customHeight="1">
      <c r="A654" s="1"/>
      <c r="B654" s="1"/>
      <c r="C654" s="1"/>
      <c r="D654" s="1"/>
      <c r="E654" s="317" t="s">
        <v>975</v>
      </c>
      <c r="F654" s="318"/>
      <c r="G654" s="3">
        <v>37.47</v>
      </c>
    </row>
    <row r="655" spans="1:7" ht="15" customHeight="1">
      <c r="A655" s="1"/>
      <c r="B655" s="1"/>
      <c r="C655" s="1"/>
      <c r="D655" s="1"/>
      <c r="E655" s="317" t="s">
        <v>976</v>
      </c>
      <c r="F655" s="318"/>
      <c r="G655" s="3">
        <v>169.65</v>
      </c>
    </row>
    <row r="656" spans="1:7" ht="15" customHeight="1">
      <c r="A656" s="1"/>
      <c r="B656" s="1"/>
      <c r="C656" s="1"/>
      <c r="D656" s="1"/>
      <c r="E656" s="317" t="s">
        <v>977</v>
      </c>
      <c r="F656" s="318"/>
      <c r="G656" s="3">
        <v>13.4</v>
      </c>
    </row>
    <row r="657" spans="1:7" ht="15" customHeight="1">
      <c r="A657" s="1"/>
      <c r="B657" s="1"/>
      <c r="C657" s="1"/>
      <c r="D657" s="1"/>
      <c r="E657" s="317" t="s">
        <v>978</v>
      </c>
      <c r="F657" s="318"/>
      <c r="G657" s="3">
        <v>2273.31</v>
      </c>
    </row>
    <row r="658" spans="1:7" ht="9.9499999999999993" customHeight="1">
      <c r="A658" s="1"/>
      <c r="B658" s="1"/>
      <c r="C658" s="323" t="s">
        <v>949</v>
      </c>
      <c r="D658" s="324"/>
      <c r="E658" s="1"/>
      <c r="F658" s="1"/>
      <c r="G658" s="1"/>
    </row>
    <row r="659" spans="1:7" ht="20.100000000000001" customHeight="1">
      <c r="A659" s="325" t="s">
        <v>1173</v>
      </c>
      <c r="B659" s="326"/>
      <c r="C659" s="326"/>
      <c r="D659" s="326"/>
      <c r="E659" s="326"/>
      <c r="F659" s="326"/>
      <c r="G659" s="326"/>
    </row>
    <row r="660" spans="1:7" ht="15" customHeight="1">
      <c r="A660" s="321" t="s">
        <v>951</v>
      </c>
      <c r="B660" s="322"/>
      <c r="C660" s="8" t="s">
        <v>952</v>
      </c>
      <c r="D660" s="8" t="s">
        <v>953</v>
      </c>
      <c r="E660" s="8" t="s">
        <v>954</v>
      </c>
      <c r="F660" s="8" t="s">
        <v>955</v>
      </c>
      <c r="G660" s="8" t="s">
        <v>956</v>
      </c>
    </row>
    <row r="661" spans="1:7" ht="15" customHeight="1">
      <c r="A661" s="15" t="s">
        <v>994</v>
      </c>
      <c r="B661" s="16" t="s">
        <v>995</v>
      </c>
      <c r="C661" s="15" t="s">
        <v>959</v>
      </c>
      <c r="D661" s="15" t="s">
        <v>960</v>
      </c>
      <c r="E661" s="17">
        <v>0.61699999999999999</v>
      </c>
      <c r="F661" s="18">
        <v>1.04</v>
      </c>
      <c r="G661" s="18">
        <v>0.64168000000000003</v>
      </c>
    </row>
    <row r="662" spans="1:7" ht="15" customHeight="1">
      <c r="A662" s="15" t="s">
        <v>996</v>
      </c>
      <c r="B662" s="16" t="s">
        <v>997</v>
      </c>
      <c r="C662" s="15" t="s">
        <v>959</v>
      </c>
      <c r="D662" s="15" t="s">
        <v>960</v>
      </c>
      <c r="E662" s="17">
        <v>0.61699999999999999</v>
      </c>
      <c r="F662" s="18">
        <v>3.18</v>
      </c>
      <c r="G662" s="18">
        <v>1.9620599999999999</v>
      </c>
    </row>
    <row r="663" spans="1:7" ht="20.100000000000001" customHeight="1">
      <c r="A663" s="15" t="s">
        <v>998</v>
      </c>
      <c r="B663" s="16" t="s">
        <v>999</v>
      </c>
      <c r="C663" s="15" t="s">
        <v>959</v>
      </c>
      <c r="D663" s="15" t="s">
        <v>960</v>
      </c>
      <c r="E663" s="17">
        <v>0.21</v>
      </c>
      <c r="F663" s="18">
        <v>0.41</v>
      </c>
      <c r="G663" s="18">
        <v>8.6099999999999996E-2</v>
      </c>
    </row>
    <row r="664" spans="1:7" ht="20.100000000000001" customHeight="1">
      <c r="A664" s="15" t="s">
        <v>1000</v>
      </c>
      <c r="B664" s="16" t="s">
        <v>1001</v>
      </c>
      <c r="C664" s="15" t="s">
        <v>959</v>
      </c>
      <c r="D664" s="15" t="s">
        <v>960</v>
      </c>
      <c r="E664" s="17">
        <v>0.21</v>
      </c>
      <c r="F664" s="18">
        <v>1.01</v>
      </c>
      <c r="G664" s="18">
        <v>0.21210000000000001</v>
      </c>
    </row>
    <row r="665" spans="1:7" ht="20.100000000000001" customHeight="1">
      <c r="A665" s="15" t="s">
        <v>1023</v>
      </c>
      <c r="B665" s="16" t="s">
        <v>1024</v>
      </c>
      <c r="C665" s="15" t="s">
        <v>959</v>
      </c>
      <c r="D665" s="15" t="s">
        <v>960</v>
      </c>
      <c r="E665" s="17">
        <v>0.40699999999999997</v>
      </c>
      <c r="F665" s="18">
        <v>0.01</v>
      </c>
      <c r="G665" s="18">
        <v>4.0699999999999998E-3</v>
      </c>
    </row>
    <row r="666" spans="1:7" ht="15" customHeight="1">
      <c r="A666" s="15" t="s">
        <v>965</v>
      </c>
      <c r="B666" s="16" t="s">
        <v>966</v>
      </c>
      <c r="C666" s="15" t="s">
        <v>959</v>
      </c>
      <c r="D666" s="15" t="s">
        <v>960</v>
      </c>
      <c r="E666" s="17">
        <v>0.61699999999999999</v>
      </c>
      <c r="F666" s="18">
        <v>0.06</v>
      </c>
      <c r="G666" s="18">
        <v>3.7019999999999997E-2</v>
      </c>
    </row>
    <row r="667" spans="1:7" ht="20.100000000000001" customHeight="1">
      <c r="A667" s="15" t="s">
        <v>1025</v>
      </c>
      <c r="B667" s="16" t="s">
        <v>1026</v>
      </c>
      <c r="C667" s="15" t="s">
        <v>959</v>
      </c>
      <c r="D667" s="15" t="s">
        <v>960</v>
      </c>
      <c r="E667" s="17">
        <v>0.40699999999999997</v>
      </c>
      <c r="F667" s="18">
        <v>0.63</v>
      </c>
      <c r="G667" s="18">
        <v>0.25641000000000003</v>
      </c>
    </row>
    <row r="668" spans="1:7" ht="15" customHeight="1">
      <c r="A668" s="15" t="s">
        <v>963</v>
      </c>
      <c r="B668" s="16" t="s">
        <v>964</v>
      </c>
      <c r="C668" s="15" t="s">
        <v>959</v>
      </c>
      <c r="D668" s="15" t="s">
        <v>960</v>
      </c>
      <c r="E668" s="17">
        <v>0.61699999999999999</v>
      </c>
      <c r="F668" s="18">
        <v>0.55000000000000004</v>
      </c>
      <c r="G668" s="18">
        <v>0.33934999999999998</v>
      </c>
    </row>
    <row r="669" spans="1:7" ht="17.100000000000001" customHeight="1">
      <c r="A669" s="1"/>
      <c r="B669" s="1"/>
      <c r="C669" s="1"/>
      <c r="D669" s="1"/>
      <c r="E669" s="319" t="s">
        <v>967</v>
      </c>
      <c r="F669" s="320"/>
      <c r="G669" s="19">
        <v>3.5387900000000001</v>
      </c>
    </row>
    <row r="670" spans="1:7" ht="15" customHeight="1">
      <c r="A670" s="321" t="s">
        <v>1027</v>
      </c>
      <c r="B670" s="322"/>
      <c r="C670" s="8" t="s">
        <v>952</v>
      </c>
      <c r="D670" s="8" t="s">
        <v>953</v>
      </c>
      <c r="E670" s="8" t="s">
        <v>954</v>
      </c>
      <c r="F670" s="8" t="s">
        <v>955</v>
      </c>
      <c r="G670" s="8" t="s">
        <v>956</v>
      </c>
    </row>
    <row r="671" spans="1:7" ht="20.100000000000001" customHeight="1">
      <c r="A671" s="15" t="s">
        <v>1153</v>
      </c>
      <c r="B671" s="16" t="s">
        <v>1154</v>
      </c>
      <c r="C671" s="15" t="s">
        <v>959</v>
      </c>
      <c r="D671" s="15" t="s">
        <v>1030</v>
      </c>
      <c r="E671" s="17">
        <v>3.5792E-6</v>
      </c>
      <c r="F671" s="18">
        <v>4815.63</v>
      </c>
      <c r="G671" s="18">
        <v>1.7236102896E-2</v>
      </c>
    </row>
    <row r="672" spans="1:7" ht="15" customHeight="1">
      <c r="A672" s="1"/>
      <c r="B672" s="1"/>
      <c r="C672" s="1"/>
      <c r="D672" s="1"/>
      <c r="E672" s="319" t="s">
        <v>1031</v>
      </c>
      <c r="F672" s="320"/>
      <c r="G672" s="19">
        <v>1.7236102896E-2</v>
      </c>
    </row>
    <row r="673" spans="1:7" ht="15" customHeight="1">
      <c r="A673" s="321" t="s">
        <v>1032</v>
      </c>
      <c r="B673" s="322"/>
      <c r="C673" s="8" t="s">
        <v>952</v>
      </c>
      <c r="D673" s="8" t="s">
        <v>953</v>
      </c>
      <c r="E673" s="8" t="s">
        <v>954</v>
      </c>
      <c r="F673" s="8" t="s">
        <v>955</v>
      </c>
      <c r="G673" s="8" t="s">
        <v>956</v>
      </c>
    </row>
    <row r="674" spans="1:7" ht="15" customHeight="1">
      <c r="A674" s="15" t="s">
        <v>1033</v>
      </c>
      <c r="B674" s="16" t="s">
        <v>1034</v>
      </c>
      <c r="C674" s="15" t="s">
        <v>959</v>
      </c>
      <c r="D674" s="15" t="s">
        <v>1035</v>
      </c>
      <c r="E674" s="17">
        <v>1.209E-2</v>
      </c>
      <c r="F674" s="18">
        <v>0.9</v>
      </c>
      <c r="G674" s="18">
        <v>1.0881E-2</v>
      </c>
    </row>
    <row r="675" spans="1:7" ht="15" customHeight="1">
      <c r="A675" s="1"/>
      <c r="B675" s="1"/>
      <c r="C675" s="1"/>
      <c r="D675" s="1"/>
      <c r="E675" s="319" t="s">
        <v>1036</v>
      </c>
      <c r="F675" s="320"/>
      <c r="G675" s="19">
        <v>1.0881E-2</v>
      </c>
    </row>
    <row r="676" spans="1:7" ht="15" customHeight="1">
      <c r="A676" s="321" t="s">
        <v>968</v>
      </c>
      <c r="B676" s="322"/>
      <c r="C676" s="8" t="s">
        <v>952</v>
      </c>
      <c r="D676" s="8" t="s">
        <v>953</v>
      </c>
      <c r="E676" s="8" t="s">
        <v>954</v>
      </c>
      <c r="F676" s="8" t="s">
        <v>955</v>
      </c>
      <c r="G676" s="8" t="s">
        <v>956</v>
      </c>
    </row>
    <row r="677" spans="1:7" ht="15" customHeight="1">
      <c r="A677" s="15" t="s">
        <v>1006</v>
      </c>
      <c r="B677" s="16" t="s">
        <v>1007</v>
      </c>
      <c r="C677" s="15" t="s">
        <v>959</v>
      </c>
      <c r="D677" s="15" t="s">
        <v>960</v>
      </c>
      <c r="E677" s="17">
        <v>0.213171</v>
      </c>
      <c r="F677" s="18">
        <v>9.25</v>
      </c>
      <c r="G677" s="18">
        <v>1.97183175</v>
      </c>
    </row>
    <row r="678" spans="1:7" ht="15" customHeight="1">
      <c r="A678" s="15" t="s">
        <v>1155</v>
      </c>
      <c r="B678" s="16" t="s">
        <v>1156</v>
      </c>
      <c r="C678" s="15" t="s">
        <v>959</v>
      </c>
      <c r="D678" s="15" t="s">
        <v>960</v>
      </c>
      <c r="E678" s="17">
        <v>3.7432899999999998E-2</v>
      </c>
      <c r="F678" s="18">
        <v>12.84</v>
      </c>
      <c r="G678" s="18">
        <v>0.480638436</v>
      </c>
    </row>
    <row r="679" spans="1:7" ht="15" customHeight="1">
      <c r="A679" s="15" t="s">
        <v>1174</v>
      </c>
      <c r="B679" s="16" t="s">
        <v>1175</v>
      </c>
      <c r="C679" s="15" t="s">
        <v>959</v>
      </c>
      <c r="D679" s="15" t="s">
        <v>960</v>
      </c>
      <c r="E679" s="17">
        <v>0.37303399999999998</v>
      </c>
      <c r="F679" s="18">
        <v>17.07</v>
      </c>
      <c r="G679" s="18">
        <v>6.36769038</v>
      </c>
    </row>
    <row r="680" spans="1:7" ht="15" customHeight="1">
      <c r="A680" s="1"/>
      <c r="B680" s="1"/>
      <c r="C680" s="1"/>
      <c r="D680" s="1"/>
      <c r="E680" s="319" t="s">
        <v>971</v>
      </c>
      <c r="F680" s="320"/>
      <c r="G680" s="19">
        <v>8.8201605660000002</v>
      </c>
    </row>
    <row r="681" spans="1:7" ht="15" customHeight="1">
      <c r="A681" s="321" t="s">
        <v>1010</v>
      </c>
      <c r="B681" s="322"/>
      <c r="C681" s="8" t="s">
        <v>952</v>
      </c>
      <c r="D681" s="8" t="s">
        <v>953</v>
      </c>
      <c r="E681" s="8" t="s">
        <v>954</v>
      </c>
      <c r="F681" s="8" t="s">
        <v>955</v>
      </c>
      <c r="G681" s="8" t="s">
        <v>956</v>
      </c>
    </row>
    <row r="682" spans="1:7" ht="20.100000000000001" customHeight="1">
      <c r="A682" s="15" t="s">
        <v>1176</v>
      </c>
      <c r="B682" s="16" t="s">
        <v>1177</v>
      </c>
      <c r="C682" s="15" t="s">
        <v>959</v>
      </c>
      <c r="D682" s="15" t="s">
        <v>1020</v>
      </c>
      <c r="E682" s="17">
        <v>5.6040000000000001</v>
      </c>
      <c r="F682" s="18">
        <v>11.26</v>
      </c>
      <c r="G682" s="18">
        <v>63.101039999999998</v>
      </c>
    </row>
    <row r="683" spans="1:7" ht="20.100000000000001" customHeight="1">
      <c r="A683" s="15" t="s">
        <v>1178</v>
      </c>
      <c r="B683" s="16" t="s">
        <v>1179</v>
      </c>
      <c r="C683" s="15" t="s">
        <v>959</v>
      </c>
      <c r="D683" s="15" t="s">
        <v>1020</v>
      </c>
      <c r="E683" s="17">
        <v>2.6080000000000001</v>
      </c>
      <c r="F683" s="18">
        <v>11.26</v>
      </c>
      <c r="G683" s="18">
        <v>29.36608</v>
      </c>
    </row>
    <row r="684" spans="1:7" ht="20.100000000000001" customHeight="1">
      <c r="A684" s="15" t="s">
        <v>1180</v>
      </c>
      <c r="B684" s="16" t="s">
        <v>1181</v>
      </c>
      <c r="C684" s="15" t="s">
        <v>959</v>
      </c>
      <c r="D684" s="15" t="s">
        <v>1020</v>
      </c>
      <c r="E684" s="17">
        <v>1.7210000000000001</v>
      </c>
      <c r="F684" s="18">
        <v>23.1</v>
      </c>
      <c r="G684" s="18">
        <v>39.755099999999999</v>
      </c>
    </row>
    <row r="685" spans="1:7" ht="20.100000000000001" customHeight="1">
      <c r="A685" s="15" t="s">
        <v>1182</v>
      </c>
      <c r="B685" s="16" t="s">
        <v>1183</v>
      </c>
      <c r="C685" s="15" t="s">
        <v>959</v>
      </c>
      <c r="D685" s="15" t="s">
        <v>1020</v>
      </c>
      <c r="E685" s="17">
        <v>0.45</v>
      </c>
      <c r="F685" s="18">
        <v>8.42</v>
      </c>
      <c r="G685" s="18">
        <v>3.7890000000000001</v>
      </c>
    </row>
    <row r="686" spans="1:7" ht="20.100000000000001" customHeight="1">
      <c r="A686" s="15" t="s">
        <v>1184</v>
      </c>
      <c r="B686" s="16" t="s">
        <v>1185</v>
      </c>
      <c r="C686" s="15" t="s">
        <v>959</v>
      </c>
      <c r="D686" s="15" t="s">
        <v>1020</v>
      </c>
      <c r="E686" s="17">
        <v>0.2</v>
      </c>
      <c r="F686" s="18">
        <v>8.61</v>
      </c>
      <c r="G686" s="18">
        <v>1.722</v>
      </c>
    </row>
    <row r="687" spans="1:7" ht="20.100000000000001" customHeight="1">
      <c r="A687" s="15" t="s">
        <v>1186</v>
      </c>
      <c r="B687" s="16" t="s">
        <v>1187</v>
      </c>
      <c r="C687" s="15" t="s">
        <v>959</v>
      </c>
      <c r="D687" s="15" t="s">
        <v>1188</v>
      </c>
      <c r="E687" s="17">
        <v>0.06</v>
      </c>
      <c r="F687" s="18">
        <v>18.93</v>
      </c>
      <c r="G687" s="18">
        <v>1.1357999999999999</v>
      </c>
    </row>
    <row r="688" spans="1:7" ht="20.100000000000001" customHeight="1">
      <c r="A688" s="15" t="s">
        <v>1189</v>
      </c>
      <c r="B688" s="16" t="s">
        <v>1190</v>
      </c>
      <c r="C688" s="15" t="s">
        <v>959</v>
      </c>
      <c r="D688" s="15" t="s">
        <v>1188</v>
      </c>
      <c r="E688" s="17">
        <v>5.0000000000000001E-3</v>
      </c>
      <c r="F688" s="18">
        <v>78.459999999999994</v>
      </c>
      <c r="G688" s="18">
        <v>0.39229999999999998</v>
      </c>
    </row>
    <row r="689" spans="1:7" ht="20.100000000000001" customHeight="1">
      <c r="A689" s="15" t="s">
        <v>1191</v>
      </c>
      <c r="B689" s="16" t="s">
        <v>1192</v>
      </c>
      <c r="C689" s="15" t="s">
        <v>959</v>
      </c>
      <c r="D689" s="15" t="s">
        <v>1188</v>
      </c>
      <c r="E689" s="17">
        <v>7.0000000000000001E-3</v>
      </c>
      <c r="F689" s="18">
        <v>128.51</v>
      </c>
      <c r="G689" s="18">
        <v>0.89956999999999998</v>
      </c>
    </row>
    <row r="690" spans="1:7" ht="15" customHeight="1">
      <c r="A690" s="1"/>
      <c r="B690" s="1"/>
      <c r="C690" s="1"/>
      <c r="D690" s="1"/>
      <c r="E690" s="319" t="s">
        <v>1021</v>
      </c>
      <c r="F690" s="320"/>
      <c r="G690" s="19">
        <v>140.16088999999999</v>
      </c>
    </row>
    <row r="691" spans="1:7" ht="15" customHeight="1">
      <c r="A691" s="1"/>
      <c r="B691" s="1"/>
      <c r="C691" s="1"/>
      <c r="D691" s="1"/>
      <c r="E691" s="317" t="s">
        <v>972</v>
      </c>
      <c r="F691" s="318"/>
      <c r="G691" s="3">
        <v>148.47</v>
      </c>
    </row>
    <row r="692" spans="1:7" ht="15" customHeight="1">
      <c r="A692" s="1"/>
      <c r="B692" s="1"/>
      <c r="C692" s="1"/>
      <c r="D692" s="1"/>
      <c r="E692" s="317" t="s">
        <v>973</v>
      </c>
      <c r="F692" s="318"/>
      <c r="G692" s="3">
        <v>4.01</v>
      </c>
    </row>
    <row r="693" spans="1:7" ht="15" customHeight="1">
      <c r="A693" s="1"/>
      <c r="B693" s="1"/>
      <c r="C693" s="1"/>
      <c r="D693" s="1"/>
      <c r="E693" s="317" t="s">
        <v>974</v>
      </c>
      <c r="F693" s="318"/>
      <c r="G693" s="3">
        <v>152.47999999999999</v>
      </c>
    </row>
    <row r="694" spans="1:7" ht="15" customHeight="1">
      <c r="A694" s="1"/>
      <c r="B694" s="1"/>
      <c r="C694" s="1"/>
      <c r="D694" s="1"/>
      <c r="E694" s="317" t="s">
        <v>975</v>
      </c>
      <c r="F694" s="318"/>
      <c r="G694" s="3">
        <v>43.22</v>
      </c>
    </row>
    <row r="695" spans="1:7" ht="15" customHeight="1">
      <c r="A695" s="1"/>
      <c r="B695" s="1"/>
      <c r="C695" s="1"/>
      <c r="D695" s="1"/>
      <c r="E695" s="317" t="s">
        <v>976</v>
      </c>
      <c r="F695" s="318"/>
      <c r="G695" s="3">
        <v>195.7</v>
      </c>
    </row>
    <row r="696" spans="1:7" ht="15" customHeight="1">
      <c r="A696" s="1"/>
      <c r="B696" s="1"/>
      <c r="C696" s="1"/>
      <c r="D696" s="1"/>
      <c r="E696" s="317" t="s">
        <v>977</v>
      </c>
      <c r="F696" s="318"/>
      <c r="G696" s="3">
        <v>144.54</v>
      </c>
    </row>
    <row r="697" spans="1:7" ht="15" customHeight="1">
      <c r="A697" s="1"/>
      <c r="B697" s="1"/>
      <c r="C697" s="1"/>
      <c r="D697" s="1"/>
      <c r="E697" s="317" t="s">
        <v>978</v>
      </c>
      <c r="F697" s="318"/>
      <c r="G697" s="3">
        <v>28286.47</v>
      </c>
    </row>
    <row r="698" spans="1:7" ht="9.9499999999999993" customHeight="1">
      <c r="A698" s="1"/>
      <c r="B698" s="1"/>
      <c r="C698" s="323" t="s">
        <v>949</v>
      </c>
      <c r="D698" s="324"/>
      <c r="E698" s="1"/>
      <c r="F698" s="1"/>
      <c r="G698" s="1"/>
    </row>
    <row r="699" spans="1:7" ht="20.100000000000001" customHeight="1">
      <c r="A699" s="325" t="s">
        <v>1193</v>
      </c>
      <c r="B699" s="326"/>
      <c r="C699" s="326"/>
      <c r="D699" s="326"/>
      <c r="E699" s="326"/>
      <c r="F699" s="326"/>
      <c r="G699" s="326"/>
    </row>
    <row r="700" spans="1:7" ht="15" customHeight="1">
      <c r="A700" s="321" t="s">
        <v>951</v>
      </c>
      <c r="B700" s="322"/>
      <c r="C700" s="8" t="s">
        <v>952</v>
      </c>
      <c r="D700" s="8" t="s">
        <v>953</v>
      </c>
      <c r="E700" s="8" t="s">
        <v>954</v>
      </c>
      <c r="F700" s="8" t="s">
        <v>955</v>
      </c>
      <c r="G700" s="8" t="s">
        <v>956</v>
      </c>
    </row>
    <row r="701" spans="1:7" ht="15" customHeight="1">
      <c r="A701" s="15" t="s">
        <v>994</v>
      </c>
      <c r="B701" s="16" t="s">
        <v>995</v>
      </c>
      <c r="C701" s="15" t="s">
        <v>959</v>
      </c>
      <c r="D701" s="15" t="s">
        <v>960</v>
      </c>
      <c r="E701" s="17">
        <v>8.0299999999999996E-2</v>
      </c>
      <c r="F701" s="18">
        <v>1.04</v>
      </c>
      <c r="G701" s="18">
        <v>8.3512000000000003E-2</v>
      </c>
    </row>
    <row r="702" spans="1:7" ht="15" customHeight="1">
      <c r="A702" s="15" t="s">
        <v>996</v>
      </c>
      <c r="B702" s="16" t="s">
        <v>997</v>
      </c>
      <c r="C702" s="15" t="s">
        <v>959</v>
      </c>
      <c r="D702" s="15" t="s">
        <v>960</v>
      </c>
      <c r="E702" s="17">
        <v>8.0299999999999996E-2</v>
      </c>
      <c r="F702" s="18">
        <v>3.18</v>
      </c>
      <c r="G702" s="18">
        <v>0.25535400000000003</v>
      </c>
    </row>
    <row r="703" spans="1:7" ht="20.100000000000001" customHeight="1">
      <c r="A703" s="15" t="s">
        <v>998</v>
      </c>
      <c r="B703" s="16" t="s">
        <v>999</v>
      </c>
      <c r="C703" s="15" t="s">
        <v>959</v>
      </c>
      <c r="D703" s="15" t="s">
        <v>960</v>
      </c>
      <c r="E703" s="17">
        <v>1.9699999999999999E-2</v>
      </c>
      <c r="F703" s="18">
        <v>0.41</v>
      </c>
      <c r="G703" s="18">
        <v>8.0770000000000008E-3</v>
      </c>
    </row>
    <row r="704" spans="1:7" ht="20.100000000000001" customHeight="1">
      <c r="A704" s="15" t="s">
        <v>1000</v>
      </c>
      <c r="B704" s="16" t="s">
        <v>1001</v>
      </c>
      <c r="C704" s="15" t="s">
        <v>959</v>
      </c>
      <c r="D704" s="15" t="s">
        <v>960</v>
      </c>
      <c r="E704" s="17">
        <v>1.9699999999999999E-2</v>
      </c>
      <c r="F704" s="18">
        <v>1.01</v>
      </c>
      <c r="G704" s="18">
        <v>1.9897000000000001E-2</v>
      </c>
    </row>
    <row r="705" spans="1:7" ht="20.100000000000001" customHeight="1">
      <c r="A705" s="15" t="s">
        <v>1023</v>
      </c>
      <c r="B705" s="16" t="s">
        <v>1024</v>
      </c>
      <c r="C705" s="15" t="s">
        <v>959</v>
      </c>
      <c r="D705" s="15" t="s">
        <v>960</v>
      </c>
      <c r="E705" s="17">
        <v>6.0600000000000001E-2</v>
      </c>
      <c r="F705" s="18">
        <v>0.01</v>
      </c>
      <c r="G705" s="18">
        <v>6.0599999999999998E-4</v>
      </c>
    </row>
    <row r="706" spans="1:7" ht="15" customHeight="1">
      <c r="A706" s="15" t="s">
        <v>965</v>
      </c>
      <c r="B706" s="16" t="s">
        <v>966</v>
      </c>
      <c r="C706" s="15" t="s">
        <v>959</v>
      </c>
      <c r="D706" s="15" t="s">
        <v>960</v>
      </c>
      <c r="E706" s="17">
        <v>8.0299999999999996E-2</v>
      </c>
      <c r="F706" s="18">
        <v>0.06</v>
      </c>
      <c r="G706" s="18">
        <v>4.8180000000000002E-3</v>
      </c>
    </row>
    <row r="707" spans="1:7" ht="20.100000000000001" customHeight="1">
      <c r="A707" s="15" t="s">
        <v>1025</v>
      </c>
      <c r="B707" s="16" t="s">
        <v>1026</v>
      </c>
      <c r="C707" s="15" t="s">
        <v>959</v>
      </c>
      <c r="D707" s="15" t="s">
        <v>960</v>
      </c>
      <c r="E707" s="17">
        <v>6.0600000000000001E-2</v>
      </c>
      <c r="F707" s="18">
        <v>0.63</v>
      </c>
      <c r="G707" s="18">
        <v>3.8177999999999997E-2</v>
      </c>
    </row>
    <row r="708" spans="1:7" ht="15" customHeight="1">
      <c r="A708" s="15" t="s">
        <v>963</v>
      </c>
      <c r="B708" s="16" t="s">
        <v>964</v>
      </c>
      <c r="C708" s="15" t="s">
        <v>959</v>
      </c>
      <c r="D708" s="15" t="s">
        <v>960</v>
      </c>
      <c r="E708" s="17">
        <v>8.0299999999999996E-2</v>
      </c>
      <c r="F708" s="18">
        <v>0.55000000000000004</v>
      </c>
      <c r="G708" s="18">
        <v>4.4165000000000003E-2</v>
      </c>
    </row>
    <row r="709" spans="1:7" ht="17.100000000000001" customHeight="1">
      <c r="A709" s="1"/>
      <c r="B709" s="1"/>
      <c r="C709" s="1"/>
      <c r="D709" s="1"/>
      <c r="E709" s="319" t="s">
        <v>967</v>
      </c>
      <c r="F709" s="320"/>
      <c r="G709" s="19">
        <v>0.45460699999999998</v>
      </c>
    </row>
    <row r="710" spans="1:7" ht="15" customHeight="1">
      <c r="A710" s="321" t="s">
        <v>1027</v>
      </c>
      <c r="B710" s="322"/>
      <c r="C710" s="8" t="s">
        <v>952</v>
      </c>
      <c r="D710" s="8" t="s">
        <v>953</v>
      </c>
      <c r="E710" s="8" t="s">
        <v>954</v>
      </c>
      <c r="F710" s="8" t="s">
        <v>955</v>
      </c>
      <c r="G710" s="8" t="s">
        <v>956</v>
      </c>
    </row>
    <row r="711" spans="1:7" ht="27.95" customHeight="1">
      <c r="A711" s="15" t="s">
        <v>1194</v>
      </c>
      <c r="B711" s="16" t="s">
        <v>1195</v>
      </c>
      <c r="C711" s="15" t="s">
        <v>959</v>
      </c>
      <c r="D711" s="15" t="s">
        <v>1030</v>
      </c>
      <c r="E711" s="17">
        <v>1.4719999999999999E-7</v>
      </c>
      <c r="F711" s="18">
        <v>2041345.16</v>
      </c>
      <c r="G711" s="18">
        <v>0.300486007552</v>
      </c>
    </row>
    <row r="712" spans="1:7" ht="15" customHeight="1">
      <c r="A712" s="1"/>
      <c r="B712" s="1"/>
      <c r="C712" s="1"/>
      <c r="D712" s="1"/>
      <c r="E712" s="319" t="s">
        <v>1031</v>
      </c>
      <c r="F712" s="320"/>
      <c r="G712" s="19">
        <v>0.300486007552</v>
      </c>
    </row>
    <row r="713" spans="1:7" ht="15" customHeight="1">
      <c r="A713" s="321" t="s">
        <v>1032</v>
      </c>
      <c r="B713" s="322"/>
      <c r="C713" s="8" t="s">
        <v>952</v>
      </c>
      <c r="D713" s="8" t="s">
        <v>953</v>
      </c>
      <c r="E713" s="8" t="s">
        <v>954</v>
      </c>
      <c r="F713" s="8" t="s">
        <v>955</v>
      </c>
      <c r="G713" s="8" t="s">
        <v>956</v>
      </c>
    </row>
    <row r="714" spans="1:7" ht="15" customHeight="1">
      <c r="A714" s="15" t="s">
        <v>1033</v>
      </c>
      <c r="B714" s="16" t="s">
        <v>1034</v>
      </c>
      <c r="C714" s="15" t="s">
        <v>959</v>
      </c>
      <c r="D714" s="15" t="s">
        <v>1035</v>
      </c>
      <c r="E714" s="17">
        <v>0.17680000000000001</v>
      </c>
      <c r="F714" s="18">
        <v>0.9</v>
      </c>
      <c r="G714" s="18">
        <v>0.15912000000000001</v>
      </c>
    </row>
    <row r="715" spans="1:7" ht="15" customHeight="1">
      <c r="A715" s="1"/>
      <c r="B715" s="1"/>
      <c r="C715" s="1"/>
      <c r="D715" s="1"/>
      <c r="E715" s="319" t="s">
        <v>1036</v>
      </c>
      <c r="F715" s="320"/>
      <c r="G715" s="19">
        <v>0.15912000000000001</v>
      </c>
    </row>
    <row r="716" spans="1:7" ht="15" customHeight="1">
      <c r="A716" s="321" t="s">
        <v>968</v>
      </c>
      <c r="B716" s="322"/>
      <c r="C716" s="8" t="s">
        <v>952</v>
      </c>
      <c r="D716" s="8" t="s">
        <v>953</v>
      </c>
      <c r="E716" s="8" t="s">
        <v>954</v>
      </c>
      <c r="F716" s="8" t="s">
        <v>955</v>
      </c>
      <c r="G716" s="8" t="s">
        <v>956</v>
      </c>
    </row>
    <row r="717" spans="1:7" ht="15" customHeight="1">
      <c r="A717" s="15" t="s">
        <v>1006</v>
      </c>
      <c r="B717" s="16" t="s">
        <v>1007</v>
      </c>
      <c r="C717" s="15" t="s">
        <v>959</v>
      </c>
      <c r="D717" s="15" t="s">
        <v>960</v>
      </c>
      <c r="E717" s="17">
        <v>1.999747E-2</v>
      </c>
      <c r="F717" s="18">
        <v>9.25</v>
      </c>
      <c r="G717" s="18">
        <v>0.18497659750000001</v>
      </c>
    </row>
    <row r="718" spans="1:7" ht="15" customHeight="1">
      <c r="A718" s="15" t="s">
        <v>1174</v>
      </c>
      <c r="B718" s="16" t="s">
        <v>1175</v>
      </c>
      <c r="C718" s="15" t="s">
        <v>959</v>
      </c>
      <c r="D718" s="15" t="s">
        <v>960</v>
      </c>
      <c r="E718" s="17">
        <v>5.9181339999999999E-2</v>
      </c>
      <c r="F718" s="18">
        <v>17.07</v>
      </c>
      <c r="G718" s="18">
        <v>1.0102254738000001</v>
      </c>
    </row>
    <row r="719" spans="1:7" ht="15" customHeight="1">
      <c r="A719" s="15" t="s">
        <v>1196</v>
      </c>
      <c r="B719" s="16" t="s">
        <v>1197</v>
      </c>
      <c r="C719" s="15" t="s">
        <v>959</v>
      </c>
      <c r="D719" s="15" t="s">
        <v>960</v>
      </c>
      <c r="E719" s="17">
        <v>1.92223E-3</v>
      </c>
      <c r="F719" s="18">
        <v>18.760000000000002</v>
      </c>
      <c r="G719" s="18">
        <v>3.6061034800000002E-2</v>
      </c>
    </row>
    <row r="720" spans="1:7" ht="15" customHeight="1">
      <c r="A720" s="1"/>
      <c r="B720" s="1"/>
      <c r="C720" s="1"/>
      <c r="D720" s="1"/>
      <c r="E720" s="319" t="s">
        <v>971</v>
      </c>
      <c r="F720" s="320"/>
      <c r="G720" s="19">
        <v>1.2312631060999999</v>
      </c>
    </row>
    <row r="721" spans="1:7" ht="15" customHeight="1">
      <c r="A721" s="321" t="s">
        <v>1010</v>
      </c>
      <c r="B721" s="322"/>
      <c r="C721" s="8" t="s">
        <v>952</v>
      </c>
      <c r="D721" s="8" t="s">
        <v>953</v>
      </c>
      <c r="E721" s="8" t="s">
        <v>954</v>
      </c>
      <c r="F721" s="8" t="s">
        <v>955</v>
      </c>
      <c r="G721" s="8" t="s">
        <v>956</v>
      </c>
    </row>
    <row r="722" spans="1:7" ht="20.100000000000001" customHeight="1">
      <c r="A722" s="15" t="s">
        <v>1198</v>
      </c>
      <c r="B722" s="16" t="s">
        <v>1199</v>
      </c>
      <c r="C722" s="15" t="s">
        <v>959</v>
      </c>
      <c r="D722" s="15" t="s">
        <v>1020</v>
      </c>
      <c r="E722" s="17">
        <v>0.70520000000000005</v>
      </c>
      <c r="F722" s="18">
        <v>10.98</v>
      </c>
      <c r="G722" s="18">
        <v>7.7430960000000004</v>
      </c>
    </row>
    <row r="723" spans="1:7" ht="20.100000000000001" customHeight="1">
      <c r="A723" s="15" t="s">
        <v>1200</v>
      </c>
      <c r="B723" s="16" t="s">
        <v>1201</v>
      </c>
      <c r="C723" s="15" t="s">
        <v>959</v>
      </c>
      <c r="D723" s="15" t="s">
        <v>1020</v>
      </c>
      <c r="E723" s="17">
        <v>2.8999999999999998E-3</v>
      </c>
      <c r="F723" s="18">
        <v>17</v>
      </c>
      <c r="G723" s="18">
        <v>4.9299999999999997E-2</v>
      </c>
    </row>
    <row r="724" spans="1:7" ht="20.100000000000001" customHeight="1">
      <c r="A724" s="15" t="s">
        <v>1202</v>
      </c>
      <c r="B724" s="16" t="s">
        <v>1203</v>
      </c>
      <c r="C724" s="15" t="s">
        <v>959</v>
      </c>
      <c r="D724" s="15" t="s">
        <v>1020</v>
      </c>
      <c r="E724" s="17">
        <v>0.29480000000000001</v>
      </c>
      <c r="F724" s="18">
        <v>10.43</v>
      </c>
      <c r="G724" s="18">
        <v>3.0747640000000001</v>
      </c>
    </row>
    <row r="725" spans="1:7" ht="20.100000000000001" customHeight="1">
      <c r="A725" s="15" t="s">
        <v>1204</v>
      </c>
      <c r="B725" s="16" t="s">
        <v>1205</v>
      </c>
      <c r="C725" s="15" t="s">
        <v>959</v>
      </c>
      <c r="D725" s="15" t="s">
        <v>1030</v>
      </c>
      <c r="E725" s="17">
        <v>9.1200000000000003E-2</v>
      </c>
      <c r="F725" s="18">
        <v>1.65</v>
      </c>
      <c r="G725" s="18">
        <v>0.15048</v>
      </c>
    </row>
    <row r="726" spans="1:7" ht="15" customHeight="1">
      <c r="A726" s="1"/>
      <c r="B726" s="1"/>
      <c r="C726" s="1"/>
      <c r="D726" s="1"/>
      <c r="E726" s="319" t="s">
        <v>1021</v>
      </c>
      <c r="F726" s="320"/>
      <c r="G726" s="19">
        <v>11.01764</v>
      </c>
    </row>
    <row r="727" spans="1:7" ht="15" customHeight="1">
      <c r="A727" s="1"/>
      <c r="B727" s="1"/>
      <c r="C727" s="1"/>
      <c r="D727" s="1"/>
      <c r="E727" s="317" t="s">
        <v>972</v>
      </c>
      <c r="F727" s="318"/>
      <c r="G727" s="3">
        <v>12.57</v>
      </c>
    </row>
    <row r="728" spans="1:7" ht="15" customHeight="1">
      <c r="A728" s="1"/>
      <c r="B728" s="1"/>
      <c r="C728" s="1"/>
      <c r="D728" s="1"/>
      <c r="E728" s="317" t="s">
        <v>973</v>
      </c>
      <c r="F728" s="318"/>
      <c r="G728" s="3">
        <v>0.56000000000000005</v>
      </c>
    </row>
    <row r="729" spans="1:7" ht="15" customHeight="1">
      <c r="A729" s="1"/>
      <c r="B729" s="1"/>
      <c r="C729" s="1"/>
      <c r="D729" s="1"/>
      <c r="E729" s="317" t="s">
        <v>974</v>
      </c>
      <c r="F729" s="318"/>
      <c r="G729" s="3">
        <v>13.13</v>
      </c>
    </row>
    <row r="730" spans="1:7" ht="15" customHeight="1">
      <c r="A730" s="1"/>
      <c r="B730" s="1"/>
      <c r="C730" s="1"/>
      <c r="D730" s="1"/>
      <c r="E730" s="317" t="s">
        <v>975</v>
      </c>
      <c r="F730" s="318"/>
      <c r="G730" s="3">
        <v>3.72</v>
      </c>
    </row>
    <row r="731" spans="1:7" ht="15" customHeight="1">
      <c r="A731" s="1"/>
      <c r="B731" s="1"/>
      <c r="C731" s="1"/>
      <c r="D731" s="1"/>
      <c r="E731" s="317" t="s">
        <v>976</v>
      </c>
      <c r="F731" s="318"/>
      <c r="G731" s="3">
        <v>16.850000000000001</v>
      </c>
    </row>
    <row r="732" spans="1:7" ht="15" customHeight="1">
      <c r="A732" s="1"/>
      <c r="B732" s="1"/>
      <c r="C732" s="1"/>
      <c r="D732" s="1"/>
      <c r="E732" s="317" t="s">
        <v>977</v>
      </c>
      <c r="F732" s="318"/>
      <c r="G732" s="3">
        <v>971.54</v>
      </c>
    </row>
    <row r="733" spans="1:7" ht="15" customHeight="1">
      <c r="A733" s="1"/>
      <c r="B733" s="1"/>
      <c r="C733" s="1"/>
      <c r="D733" s="1"/>
      <c r="E733" s="317" t="s">
        <v>978</v>
      </c>
      <c r="F733" s="318"/>
      <c r="G733" s="3">
        <v>16370.44</v>
      </c>
    </row>
    <row r="734" spans="1:7" ht="9.9499999999999993" customHeight="1">
      <c r="A734" s="1"/>
      <c r="B734" s="1"/>
      <c r="C734" s="323" t="s">
        <v>949</v>
      </c>
      <c r="D734" s="324"/>
      <c r="E734" s="1"/>
      <c r="F734" s="1"/>
      <c r="G734" s="1"/>
    </row>
    <row r="735" spans="1:7" ht="20.100000000000001" customHeight="1">
      <c r="A735" s="325" t="s">
        <v>1206</v>
      </c>
      <c r="B735" s="326"/>
      <c r="C735" s="326"/>
      <c r="D735" s="326"/>
      <c r="E735" s="326"/>
      <c r="F735" s="326"/>
      <c r="G735" s="326"/>
    </row>
    <row r="736" spans="1:7" ht="15" customHeight="1">
      <c r="A736" s="321" t="s">
        <v>951</v>
      </c>
      <c r="B736" s="322"/>
      <c r="C736" s="8" t="s">
        <v>952</v>
      </c>
      <c r="D736" s="8" t="s">
        <v>953</v>
      </c>
      <c r="E736" s="8" t="s">
        <v>954</v>
      </c>
      <c r="F736" s="8" t="s">
        <v>955</v>
      </c>
      <c r="G736" s="8" t="s">
        <v>956</v>
      </c>
    </row>
    <row r="737" spans="1:7" ht="15" customHeight="1">
      <c r="A737" s="15" t="s">
        <v>994</v>
      </c>
      <c r="B737" s="16" t="s">
        <v>995</v>
      </c>
      <c r="C737" s="15" t="s">
        <v>959</v>
      </c>
      <c r="D737" s="15" t="s">
        <v>960</v>
      </c>
      <c r="E737" s="17">
        <v>0.62080000000000002</v>
      </c>
      <c r="F737" s="18">
        <v>1.04</v>
      </c>
      <c r="G737" s="18">
        <v>0.64563199999999998</v>
      </c>
    </row>
    <row r="738" spans="1:7" ht="15" customHeight="1">
      <c r="A738" s="15" t="s">
        <v>996</v>
      </c>
      <c r="B738" s="16" t="s">
        <v>997</v>
      </c>
      <c r="C738" s="15" t="s">
        <v>959</v>
      </c>
      <c r="D738" s="15" t="s">
        <v>960</v>
      </c>
      <c r="E738" s="17">
        <v>0.62080000000000002</v>
      </c>
      <c r="F738" s="18">
        <v>3.18</v>
      </c>
      <c r="G738" s="18">
        <v>1.9741439999999999</v>
      </c>
    </row>
    <row r="739" spans="1:7" ht="20.100000000000001" customHeight="1">
      <c r="A739" s="15" t="s">
        <v>998</v>
      </c>
      <c r="B739" s="16" t="s">
        <v>999</v>
      </c>
      <c r="C739" s="15" t="s">
        <v>959</v>
      </c>
      <c r="D739" s="15" t="s">
        <v>960</v>
      </c>
      <c r="E739" s="17">
        <v>0.39900000000000002</v>
      </c>
      <c r="F739" s="18">
        <v>0.41</v>
      </c>
      <c r="G739" s="18">
        <v>0.16359000000000001</v>
      </c>
    </row>
    <row r="740" spans="1:7" ht="20.100000000000001" customHeight="1">
      <c r="A740" s="15" t="s">
        <v>1000</v>
      </c>
      <c r="B740" s="16" t="s">
        <v>1001</v>
      </c>
      <c r="C740" s="15" t="s">
        <v>959</v>
      </c>
      <c r="D740" s="15" t="s">
        <v>960</v>
      </c>
      <c r="E740" s="17">
        <v>0.39900000000000002</v>
      </c>
      <c r="F740" s="18">
        <v>1.01</v>
      </c>
      <c r="G740" s="18">
        <v>0.40299000000000001</v>
      </c>
    </row>
    <row r="741" spans="1:7" ht="20.100000000000001" customHeight="1">
      <c r="A741" s="15" t="s">
        <v>1023</v>
      </c>
      <c r="B741" s="16" t="s">
        <v>1024</v>
      </c>
      <c r="C741" s="15" t="s">
        <v>959</v>
      </c>
      <c r="D741" s="15" t="s">
        <v>960</v>
      </c>
      <c r="E741" s="17">
        <v>8.8800000000000004E-2</v>
      </c>
      <c r="F741" s="18">
        <v>0.01</v>
      </c>
      <c r="G741" s="18">
        <v>8.8800000000000001E-4</v>
      </c>
    </row>
    <row r="742" spans="1:7" ht="20.100000000000001" customHeight="1">
      <c r="A742" s="15" t="s">
        <v>1002</v>
      </c>
      <c r="B742" s="16" t="s">
        <v>1003</v>
      </c>
      <c r="C742" s="15" t="s">
        <v>959</v>
      </c>
      <c r="D742" s="15" t="s">
        <v>960</v>
      </c>
      <c r="E742" s="17">
        <v>0.13300000000000001</v>
      </c>
      <c r="F742" s="18">
        <v>1.05</v>
      </c>
      <c r="G742" s="18">
        <v>0.13965</v>
      </c>
    </row>
    <row r="743" spans="1:7" ht="15" customHeight="1">
      <c r="A743" s="15" t="s">
        <v>965</v>
      </c>
      <c r="B743" s="16" t="s">
        <v>966</v>
      </c>
      <c r="C743" s="15" t="s">
        <v>959</v>
      </c>
      <c r="D743" s="15" t="s">
        <v>960</v>
      </c>
      <c r="E743" s="17">
        <v>0.62080000000000002</v>
      </c>
      <c r="F743" s="18">
        <v>0.06</v>
      </c>
      <c r="G743" s="18">
        <v>3.7248000000000003E-2</v>
      </c>
    </row>
    <row r="744" spans="1:7" ht="20.100000000000001" customHeight="1">
      <c r="A744" s="15" t="s">
        <v>1004</v>
      </c>
      <c r="B744" s="16" t="s">
        <v>1005</v>
      </c>
      <c r="C744" s="15" t="s">
        <v>959</v>
      </c>
      <c r="D744" s="15" t="s">
        <v>960</v>
      </c>
      <c r="E744" s="17">
        <v>0.13300000000000001</v>
      </c>
      <c r="F744" s="18">
        <v>0.38</v>
      </c>
      <c r="G744" s="18">
        <v>5.0540000000000002E-2</v>
      </c>
    </row>
    <row r="745" spans="1:7" ht="20.100000000000001" customHeight="1">
      <c r="A745" s="15" t="s">
        <v>1025</v>
      </c>
      <c r="B745" s="16" t="s">
        <v>1026</v>
      </c>
      <c r="C745" s="15" t="s">
        <v>959</v>
      </c>
      <c r="D745" s="15" t="s">
        <v>960</v>
      </c>
      <c r="E745" s="17">
        <v>8.8800000000000004E-2</v>
      </c>
      <c r="F745" s="18">
        <v>0.63</v>
      </c>
      <c r="G745" s="18">
        <v>5.5944000000000001E-2</v>
      </c>
    </row>
    <row r="746" spans="1:7" ht="15" customHeight="1">
      <c r="A746" s="15" t="s">
        <v>963</v>
      </c>
      <c r="B746" s="16" t="s">
        <v>964</v>
      </c>
      <c r="C746" s="15" t="s">
        <v>959</v>
      </c>
      <c r="D746" s="15" t="s">
        <v>960</v>
      </c>
      <c r="E746" s="17">
        <v>0.62080000000000002</v>
      </c>
      <c r="F746" s="18">
        <v>0.55000000000000004</v>
      </c>
      <c r="G746" s="18">
        <v>0.34144000000000002</v>
      </c>
    </row>
    <row r="747" spans="1:7" ht="17.100000000000001" customHeight="1">
      <c r="A747" s="1"/>
      <c r="B747" s="1"/>
      <c r="C747" s="1"/>
      <c r="D747" s="1"/>
      <c r="E747" s="319" t="s">
        <v>967</v>
      </c>
      <c r="F747" s="320"/>
      <c r="G747" s="19">
        <v>3.8120660000000002</v>
      </c>
    </row>
    <row r="748" spans="1:7" ht="15" customHeight="1">
      <c r="A748" s="321" t="s">
        <v>1027</v>
      </c>
      <c r="B748" s="322"/>
      <c r="C748" s="8" t="s">
        <v>952</v>
      </c>
      <c r="D748" s="8" t="s">
        <v>953</v>
      </c>
      <c r="E748" s="8" t="s">
        <v>954</v>
      </c>
      <c r="F748" s="8" t="s">
        <v>955</v>
      </c>
      <c r="G748" s="8" t="s">
        <v>956</v>
      </c>
    </row>
    <row r="749" spans="1:7" ht="20.100000000000001" customHeight="1">
      <c r="A749" s="15" t="s">
        <v>1153</v>
      </c>
      <c r="B749" s="16" t="s">
        <v>1154</v>
      </c>
      <c r="C749" s="15" t="s">
        <v>959</v>
      </c>
      <c r="D749" s="15" t="s">
        <v>1030</v>
      </c>
      <c r="E749" s="17">
        <v>8.5900799999999996E-6</v>
      </c>
      <c r="F749" s="18">
        <v>4815.63</v>
      </c>
      <c r="G749" s="18">
        <v>4.1366646950400002E-2</v>
      </c>
    </row>
    <row r="750" spans="1:7" ht="15" customHeight="1">
      <c r="A750" s="1"/>
      <c r="B750" s="1"/>
      <c r="C750" s="1"/>
      <c r="D750" s="1"/>
      <c r="E750" s="319" t="s">
        <v>1031</v>
      </c>
      <c r="F750" s="320"/>
      <c r="G750" s="19">
        <v>4.1366646950400002E-2</v>
      </c>
    </row>
    <row r="751" spans="1:7" ht="15" customHeight="1">
      <c r="A751" s="321" t="s">
        <v>1032</v>
      </c>
      <c r="B751" s="322"/>
      <c r="C751" s="8" t="s">
        <v>952</v>
      </c>
      <c r="D751" s="8" t="s">
        <v>953</v>
      </c>
      <c r="E751" s="8" t="s">
        <v>954</v>
      </c>
      <c r="F751" s="8" t="s">
        <v>955</v>
      </c>
      <c r="G751" s="8" t="s">
        <v>956</v>
      </c>
    </row>
    <row r="752" spans="1:7" ht="15" customHeight="1">
      <c r="A752" s="15" t="s">
        <v>1033</v>
      </c>
      <c r="B752" s="16" t="s">
        <v>1034</v>
      </c>
      <c r="C752" s="15" t="s">
        <v>959</v>
      </c>
      <c r="D752" s="15" t="s">
        <v>1035</v>
      </c>
      <c r="E752" s="17">
        <v>2.9016E-2</v>
      </c>
      <c r="F752" s="18">
        <v>0.9</v>
      </c>
      <c r="G752" s="18">
        <v>2.6114399999999999E-2</v>
      </c>
    </row>
    <row r="753" spans="1:7" ht="15" customHeight="1">
      <c r="A753" s="1"/>
      <c r="B753" s="1"/>
      <c r="C753" s="1"/>
      <c r="D753" s="1"/>
      <c r="E753" s="319" t="s">
        <v>1036</v>
      </c>
      <c r="F753" s="320"/>
      <c r="G753" s="19">
        <v>2.6114399999999999E-2</v>
      </c>
    </row>
    <row r="754" spans="1:7" ht="15" customHeight="1">
      <c r="A754" s="321" t="s">
        <v>968</v>
      </c>
      <c r="B754" s="322"/>
      <c r="C754" s="8" t="s">
        <v>952</v>
      </c>
      <c r="D754" s="8" t="s">
        <v>953</v>
      </c>
      <c r="E754" s="8" t="s">
        <v>954</v>
      </c>
      <c r="F754" s="8" t="s">
        <v>955</v>
      </c>
      <c r="G754" s="8" t="s">
        <v>956</v>
      </c>
    </row>
    <row r="755" spans="1:7" ht="15" customHeight="1">
      <c r="A755" s="15" t="s">
        <v>1006</v>
      </c>
      <c r="B755" s="16" t="s">
        <v>1007</v>
      </c>
      <c r="C755" s="15" t="s">
        <v>959</v>
      </c>
      <c r="D755" s="15" t="s">
        <v>960</v>
      </c>
      <c r="E755" s="17">
        <v>0.40502490000000002</v>
      </c>
      <c r="F755" s="18">
        <v>9.25</v>
      </c>
      <c r="G755" s="18">
        <v>3.7464803249999998</v>
      </c>
    </row>
    <row r="756" spans="1:7" ht="15" customHeight="1">
      <c r="A756" s="15" t="s">
        <v>1155</v>
      </c>
      <c r="B756" s="16" t="s">
        <v>1156</v>
      </c>
      <c r="C756" s="15" t="s">
        <v>959</v>
      </c>
      <c r="D756" s="15" t="s">
        <v>960</v>
      </c>
      <c r="E756" s="17">
        <v>8.9838959999999995E-2</v>
      </c>
      <c r="F756" s="18">
        <v>12.84</v>
      </c>
      <c r="G756" s="18">
        <v>1.1535322464</v>
      </c>
    </row>
    <row r="757" spans="1:7" ht="15" customHeight="1">
      <c r="A757" s="15" t="s">
        <v>1157</v>
      </c>
      <c r="B757" s="16" t="s">
        <v>1158</v>
      </c>
      <c r="C757" s="15" t="s">
        <v>959</v>
      </c>
      <c r="D757" s="15" t="s">
        <v>960</v>
      </c>
      <c r="E757" s="17">
        <v>0.1340906</v>
      </c>
      <c r="F757" s="18">
        <v>16.809999999999999</v>
      </c>
      <c r="G757" s="18">
        <v>2.2540629860000001</v>
      </c>
    </row>
    <row r="758" spans="1:7" ht="15" customHeight="1">
      <c r="A758" s="1"/>
      <c r="B758" s="1"/>
      <c r="C758" s="1"/>
      <c r="D758" s="1"/>
      <c r="E758" s="319" t="s">
        <v>971</v>
      </c>
      <c r="F758" s="320"/>
      <c r="G758" s="19">
        <v>7.1540755573999997</v>
      </c>
    </row>
    <row r="759" spans="1:7" ht="15" customHeight="1">
      <c r="A759" s="321" t="s">
        <v>1010</v>
      </c>
      <c r="B759" s="322"/>
      <c r="C759" s="8" t="s">
        <v>952</v>
      </c>
      <c r="D759" s="8" t="s">
        <v>953</v>
      </c>
      <c r="E759" s="8" t="s">
        <v>954</v>
      </c>
      <c r="F759" s="8" t="s">
        <v>955</v>
      </c>
      <c r="G759" s="8" t="s">
        <v>956</v>
      </c>
    </row>
    <row r="760" spans="1:7" ht="27.95" customHeight="1">
      <c r="A760" s="15" t="s">
        <v>1207</v>
      </c>
      <c r="B760" s="16" t="s">
        <v>1208</v>
      </c>
      <c r="C760" s="15" t="s">
        <v>959</v>
      </c>
      <c r="D760" s="15" t="s">
        <v>1209</v>
      </c>
      <c r="E760" s="17">
        <v>2.75E-2</v>
      </c>
      <c r="F760" s="18">
        <v>1278.49</v>
      </c>
      <c r="G760" s="18">
        <v>35.158475000000003</v>
      </c>
    </row>
    <row r="761" spans="1:7" ht="15" customHeight="1">
      <c r="A761" s="1"/>
      <c r="B761" s="1"/>
      <c r="C761" s="1"/>
      <c r="D761" s="1"/>
      <c r="E761" s="319" t="s">
        <v>1021</v>
      </c>
      <c r="F761" s="320"/>
      <c r="G761" s="19">
        <v>35.158475000000003</v>
      </c>
    </row>
    <row r="762" spans="1:7" ht="15" customHeight="1">
      <c r="A762" s="1"/>
      <c r="B762" s="1"/>
      <c r="C762" s="1"/>
      <c r="D762" s="1"/>
      <c r="E762" s="317" t="s">
        <v>972</v>
      </c>
      <c r="F762" s="318"/>
      <c r="G762" s="3">
        <v>42.91</v>
      </c>
    </row>
    <row r="763" spans="1:7" ht="15" customHeight="1">
      <c r="A763" s="1"/>
      <c r="B763" s="1"/>
      <c r="C763" s="1"/>
      <c r="D763" s="1"/>
      <c r="E763" s="317" t="s">
        <v>973</v>
      </c>
      <c r="F763" s="318"/>
      <c r="G763" s="3">
        <v>3.24</v>
      </c>
    </row>
    <row r="764" spans="1:7" ht="15" customHeight="1">
      <c r="A764" s="1"/>
      <c r="B764" s="1"/>
      <c r="C764" s="1"/>
      <c r="D764" s="1"/>
      <c r="E764" s="317" t="s">
        <v>974</v>
      </c>
      <c r="F764" s="318"/>
      <c r="G764" s="3">
        <v>46.15</v>
      </c>
    </row>
    <row r="765" spans="1:7" ht="15" customHeight="1">
      <c r="A765" s="1"/>
      <c r="B765" s="1"/>
      <c r="C765" s="1"/>
      <c r="D765" s="1"/>
      <c r="E765" s="317" t="s">
        <v>975</v>
      </c>
      <c r="F765" s="318"/>
      <c r="G765" s="3">
        <v>13.08</v>
      </c>
    </row>
    <row r="766" spans="1:7" ht="15" customHeight="1">
      <c r="A766" s="1"/>
      <c r="B766" s="1"/>
      <c r="C766" s="1"/>
      <c r="D766" s="1"/>
      <c r="E766" s="317" t="s">
        <v>976</v>
      </c>
      <c r="F766" s="318"/>
      <c r="G766" s="3">
        <v>59.23</v>
      </c>
    </row>
    <row r="767" spans="1:7" ht="15" customHeight="1">
      <c r="A767" s="1"/>
      <c r="B767" s="1"/>
      <c r="C767" s="1"/>
      <c r="D767" s="1"/>
      <c r="E767" s="317" t="s">
        <v>977</v>
      </c>
      <c r="F767" s="318"/>
      <c r="G767" s="3">
        <v>144.54</v>
      </c>
    </row>
    <row r="768" spans="1:7" ht="15" customHeight="1">
      <c r="A768" s="1"/>
      <c r="B768" s="1"/>
      <c r="C768" s="1"/>
      <c r="D768" s="1"/>
      <c r="E768" s="317" t="s">
        <v>978</v>
      </c>
      <c r="F768" s="318"/>
      <c r="G768" s="3">
        <v>8561.1</v>
      </c>
    </row>
    <row r="769" spans="1:7" ht="9.9499999999999993" customHeight="1">
      <c r="A769" s="1"/>
      <c r="B769" s="1"/>
      <c r="C769" s="323" t="s">
        <v>949</v>
      </c>
      <c r="D769" s="324"/>
      <c r="E769" s="1"/>
      <c r="F769" s="1"/>
      <c r="G769" s="1"/>
    </row>
    <row r="770" spans="1:7" ht="20.100000000000001" customHeight="1">
      <c r="A770" s="325" t="s">
        <v>1210</v>
      </c>
      <c r="B770" s="326"/>
      <c r="C770" s="326"/>
      <c r="D770" s="326"/>
      <c r="E770" s="326"/>
      <c r="F770" s="326"/>
      <c r="G770" s="326"/>
    </row>
    <row r="771" spans="1:7" ht="15" customHeight="1">
      <c r="A771" s="321" t="s">
        <v>951</v>
      </c>
      <c r="B771" s="322"/>
      <c r="C771" s="8" t="s">
        <v>952</v>
      </c>
      <c r="D771" s="8" t="s">
        <v>953</v>
      </c>
      <c r="E771" s="8" t="s">
        <v>954</v>
      </c>
      <c r="F771" s="8" t="s">
        <v>955</v>
      </c>
      <c r="G771" s="8" t="s">
        <v>956</v>
      </c>
    </row>
    <row r="772" spans="1:7" ht="15" customHeight="1">
      <c r="A772" s="15" t="s">
        <v>994</v>
      </c>
      <c r="B772" s="16" t="s">
        <v>995</v>
      </c>
      <c r="C772" s="15" t="s">
        <v>959</v>
      </c>
      <c r="D772" s="15" t="s">
        <v>960</v>
      </c>
      <c r="E772" s="17">
        <v>0.19553999999999999</v>
      </c>
      <c r="F772" s="18">
        <v>1.04</v>
      </c>
      <c r="G772" s="18">
        <v>0.2033616</v>
      </c>
    </row>
    <row r="773" spans="1:7" ht="15" customHeight="1">
      <c r="A773" s="15" t="s">
        <v>996</v>
      </c>
      <c r="B773" s="16" t="s">
        <v>997</v>
      </c>
      <c r="C773" s="15" t="s">
        <v>959</v>
      </c>
      <c r="D773" s="15" t="s">
        <v>960</v>
      </c>
      <c r="E773" s="17">
        <v>0.19553999999999999</v>
      </c>
      <c r="F773" s="18">
        <v>3.18</v>
      </c>
      <c r="G773" s="18">
        <v>0.62181719999999996</v>
      </c>
    </row>
    <row r="774" spans="1:7" ht="20.100000000000001" customHeight="1">
      <c r="A774" s="15" t="s">
        <v>998</v>
      </c>
      <c r="B774" s="16" t="s">
        <v>999</v>
      </c>
      <c r="C774" s="15" t="s">
        <v>959</v>
      </c>
      <c r="D774" s="15" t="s">
        <v>960</v>
      </c>
      <c r="E774" s="17">
        <v>3.2765000000000002E-2</v>
      </c>
      <c r="F774" s="18">
        <v>0.41</v>
      </c>
      <c r="G774" s="18">
        <v>1.343365E-2</v>
      </c>
    </row>
    <row r="775" spans="1:7" ht="20.100000000000001" customHeight="1">
      <c r="A775" s="15" t="s">
        <v>1000</v>
      </c>
      <c r="B775" s="16" t="s">
        <v>1001</v>
      </c>
      <c r="C775" s="15" t="s">
        <v>959</v>
      </c>
      <c r="D775" s="15" t="s">
        <v>960</v>
      </c>
      <c r="E775" s="17">
        <v>3.2765000000000002E-2</v>
      </c>
      <c r="F775" s="18">
        <v>1.01</v>
      </c>
      <c r="G775" s="18">
        <v>3.3092650000000001E-2</v>
      </c>
    </row>
    <row r="776" spans="1:7" ht="20.100000000000001" customHeight="1">
      <c r="A776" s="15" t="s">
        <v>1023</v>
      </c>
      <c r="B776" s="16" t="s">
        <v>1024</v>
      </c>
      <c r="C776" s="15" t="s">
        <v>959</v>
      </c>
      <c r="D776" s="15" t="s">
        <v>960</v>
      </c>
      <c r="E776" s="17">
        <v>1.2775E-2</v>
      </c>
      <c r="F776" s="18">
        <v>0.01</v>
      </c>
      <c r="G776" s="18">
        <v>1.2774999999999999E-4</v>
      </c>
    </row>
    <row r="777" spans="1:7" ht="15" customHeight="1">
      <c r="A777" s="15" t="s">
        <v>965</v>
      </c>
      <c r="B777" s="16" t="s">
        <v>966</v>
      </c>
      <c r="C777" s="15" t="s">
        <v>959</v>
      </c>
      <c r="D777" s="15" t="s">
        <v>960</v>
      </c>
      <c r="E777" s="17">
        <v>0.19553999999999999</v>
      </c>
      <c r="F777" s="18">
        <v>0.06</v>
      </c>
      <c r="G777" s="18">
        <v>1.17324E-2</v>
      </c>
    </row>
    <row r="778" spans="1:7" ht="20.100000000000001" customHeight="1">
      <c r="A778" s="15" t="s">
        <v>1025</v>
      </c>
      <c r="B778" s="16" t="s">
        <v>1026</v>
      </c>
      <c r="C778" s="15" t="s">
        <v>959</v>
      </c>
      <c r="D778" s="15" t="s">
        <v>960</v>
      </c>
      <c r="E778" s="17">
        <v>1.2775E-2</v>
      </c>
      <c r="F778" s="18">
        <v>0.63</v>
      </c>
      <c r="G778" s="18">
        <v>8.0482499999999998E-3</v>
      </c>
    </row>
    <row r="779" spans="1:7" ht="20.100000000000001" customHeight="1">
      <c r="A779" s="15" t="s">
        <v>1086</v>
      </c>
      <c r="B779" s="16" t="s">
        <v>1087</v>
      </c>
      <c r="C779" s="15" t="s">
        <v>959</v>
      </c>
      <c r="D779" s="15" t="s">
        <v>960</v>
      </c>
      <c r="E779" s="17">
        <v>0.15</v>
      </c>
      <c r="F779" s="18">
        <v>0.57999999999999996</v>
      </c>
      <c r="G779" s="18">
        <v>8.6999999999999994E-2</v>
      </c>
    </row>
    <row r="780" spans="1:7" ht="20.100000000000001" customHeight="1">
      <c r="A780" s="15" t="s">
        <v>1088</v>
      </c>
      <c r="B780" s="16" t="s">
        <v>1089</v>
      </c>
      <c r="C780" s="15" t="s">
        <v>959</v>
      </c>
      <c r="D780" s="15" t="s">
        <v>960</v>
      </c>
      <c r="E780" s="17">
        <v>0.15</v>
      </c>
      <c r="F780" s="18">
        <v>0.95</v>
      </c>
      <c r="G780" s="18">
        <v>0.14249999999999999</v>
      </c>
    </row>
    <row r="781" spans="1:7" ht="15" customHeight="1">
      <c r="A781" s="15" t="s">
        <v>963</v>
      </c>
      <c r="B781" s="16" t="s">
        <v>964</v>
      </c>
      <c r="C781" s="15" t="s">
        <v>959</v>
      </c>
      <c r="D781" s="15" t="s">
        <v>960</v>
      </c>
      <c r="E781" s="17">
        <v>0.19553999999999999</v>
      </c>
      <c r="F781" s="18">
        <v>0.55000000000000004</v>
      </c>
      <c r="G781" s="18">
        <v>0.107547</v>
      </c>
    </row>
    <row r="782" spans="1:7" ht="17.100000000000001" customHeight="1">
      <c r="A782" s="1"/>
      <c r="B782" s="1"/>
      <c r="C782" s="1"/>
      <c r="D782" s="1"/>
      <c r="E782" s="319" t="s">
        <v>967</v>
      </c>
      <c r="F782" s="320"/>
      <c r="G782" s="19">
        <v>1.2286604999999999</v>
      </c>
    </row>
    <row r="783" spans="1:7" ht="15" customHeight="1">
      <c r="A783" s="321" t="s">
        <v>1027</v>
      </c>
      <c r="B783" s="322"/>
      <c r="C783" s="8" t="s">
        <v>952</v>
      </c>
      <c r="D783" s="8" t="s">
        <v>953</v>
      </c>
      <c r="E783" s="8" t="s">
        <v>954</v>
      </c>
      <c r="F783" s="8" t="s">
        <v>955</v>
      </c>
      <c r="G783" s="8" t="s">
        <v>956</v>
      </c>
    </row>
    <row r="784" spans="1:7" ht="27.95" customHeight="1">
      <c r="A784" s="15" t="s">
        <v>1211</v>
      </c>
      <c r="B784" s="16" t="s">
        <v>1212</v>
      </c>
      <c r="C784" s="15" t="s">
        <v>959</v>
      </c>
      <c r="D784" s="15" t="s">
        <v>1030</v>
      </c>
      <c r="E784" s="17">
        <v>1.0931899999999999E-6</v>
      </c>
      <c r="F784" s="18">
        <v>19208.37</v>
      </c>
      <c r="G784" s="18">
        <v>2.0998398000300001E-2</v>
      </c>
    </row>
    <row r="785" spans="1:7" ht="15" customHeight="1">
      <c r="A785" s="1"/>
      <c r="B785" s="1"/>
      <c r="C785" s="1"/>
      <c r="D785" s="1"/>
      <c r="E785" s="319" t="s">
        <v>1031</v>
      </c>
      <c r="F785" s="320"/>
      <c r="G785" s="19">
        <v>2.0998398000300001E-2</v>
      </c>
    </row>
    <row r="786" spans="1:7" ht="15" customHeight="1">
      <c r="A786" s="321" t="s">
        <v>1032</v>
      </c>
      <c r="B786" s="322"/>
      <c r="C786" s="8" t="s">
        <v>952</v>
      </c>
      <c r="D786" s="8" t="s">
        <v>953</v>
      </c>
      <c r="E786" s="8" t="s">
        <v>954</v>
      </c>
      <c r="F786" s="8" t="s">
        <v>955</v>
      </c>
      <c r="G786" s="8" t="s">
        <v>956</v>
      </c>
    </row>
    <row r="787" spans="1:7" ht="15" customHeight="1">
      <c r="A787" s="15" t="s">
        <v>1033</v>
      </c>
      <c r="B787" s="16" t="s">
        <v>1034</v>
      </c>
      <c r="C787" s="15" t="s">
        <v>959</v>
      </c>
      <c r="D787" s="15" t="s">
        <v>1035</v>
      </c>
      <c r="E787" s="17">
        <v>7.4374999999999997E-3</v>
      </c>
      <c r="F787" s="18">
        <v>0.9</v>
      </c>
      <c r="G787" s="18">
        <v>6.69375E-3</v>
      </c>
    </row>
    <row r="788" spans="1:7" ht="15" customHeight="1">
      <c r="A788" s="1"/>
      <c r="B788" s="1"/>
      <c r="C788" s="1"/>
      <c r="D788" s="1"/>
      <c r="E788" s="319" t="s">
        <v>1036</v>
      </c>
      <c r="F788" s="320"/>
      <c r="G788" s="19">
        <v>6.69375E-3</v>
      </c>
    </row>
    <row r="789" spans="1:7" ht="15" customHeight="1">
      <c r="A789" s="321" t="s">
        <v>968</v>
      </c>
      <c r="B789" s="322"/>
      <c r="C789" s="8" t="s">
        <v>952</v>
      </c>
      <c r="D789" s="8" t="s">
        <v>953</v>
      </c>
      <c r="E789" s="8" t="s">
        <v>954</v>
      </c>
      <c r="F789" s="8" t="s">
        <v>955</v>
      </c>
      <c r="G789" s="8" t="s">
        <v>956</v>
      </c>
    </row>
    <row r="790" spans="1:7" ht="15" customHeight="1">
      <c r="A790" s="15" t="s">
        <v>1006</v>
      </c>
      <c r="B790" s="16" t="s">
        <v>1007</v>
      </c>
      <c r="C790" s="15" t="s">
        <v>959</v>
      </c>
      <c r="D790" s="15" t="s">
        <v>960</v>
      </c>
      <c r="E790" s="17">
        <v>3.3259751499999997E-2</v>
      </c>
      <c r="F790" s="18">
        <v>9.25</v>
      </c>
      <c r="G790" s="18">
        <v>0.307652701375</v>
      </c>
    </row>
    <row r="791" spans="1:7" ht="15" customHeight="1">
      <c r="A791" s="15" t="s">
        <v>1104</v>
      </c>
      <c r="B791" s="16" t="s">
        <v>1105</v>
      </c>
      <c r="C791" s="15" t="s">
        <v>959</v>
      </c>
      <c r="D791" s="15" t="s">
        <v>960</v>
      </c>
      <c r="E791" s="17">
        <v>1.28503725E-2</v>
      </c>
      <c r="F791" s="18">
        <v>15.31</v>
      </c>
      <c r="G791" s="18">
        <v>0.196739202975</v>
      </c>
    </row>
    <row r="792" spans="1:7" ht="15" customHeight="1">
      <c r="A792" s="15" t="s">
        <v>1090</v>
      </c>
      <c r="B792" s="16" t="s">
        <v>1091</v>
      </c>
      <c r="C792" s="15" t="s">
        <v>959</v>
      </c>
      <c r="D792" s="15" t="s">
        <v>960</v>
      </c>
      <c r="E792" s="17">
        <v>0.15226500000000001</v>
      </c>
      <c r="F792" s="18">
        <v>12.62</v>
      </c>
      <c r="G792" s="18">
        <v>1.9215842999999999</v>
      </c>
    </row>
    <row r="793" spans="1:7" ht="15" customHeight="1">
      <c r="A793" s="1"/>
      <c r="B793" s="1"/>
      <c r="C793" s="1"/>
      <c r="D793" s="1"/>
      <c r="E793" s="319" t="s">
        <v>971</v>
      </c>
      <c r="F793" s="320"/>
      <c r="G793" s="19">
        <v>2.4259762043499999</v>
      </c>
    </row>
    <row r="794" spans="1:7" ht="15" customHeight="1">
      <c r="A794" s="321" t="s">
        <v>1010</v>
      </c>
      <c r="B794" s="322"/>
      <c r="C794" s="8" t="s">
        <v>952</v>
      </c>
      <c r="D794" s="8" t="s">
        <v>953</v>
      </c>
      <c r="E794" s="8" t="s">
        <v>954</v>
      </c>
      <c r="F794" s="8" t="s">
        <v>955</v>
      </c>
      <c r="G794" s="8" t="s">
        <v>956</v>
      </c>
    </row>
    <row r="795" spans="1:7" ht="15" customHeight="1">
      <c r="A795" s="15" t="s">
        <v>1041</v>
      </c>
      <c r="B795" s="16" t="s">
        <v>1042</v>
      </c>
      <c r="C795" s="15" t="s">
        <v>959</v>
      </c>
      <c r="D795" s="15" t="s">
        <v>1020</v>
      </c>
      <c r="E795" s="17">
        <v>0.61992000000000003</v>
      </c>
      <c r="F795" s="18">
        <v>1.04</v>
      </c>
      <c r="G795" s="18">
        <v>0.64471679999999998</v>
      </c>
    </row>
    <row r="796" spans="1:7" ht="15" customHeight="1">
      <c r="A796" s="15" t="s">
        <v>1159</v>
      </c>
      <c r="B796" s="16" t="s">
        <v>1160</v>
      </c>
      <c r="C796" s="15" t="s">
        <v>959</v>
      </c>
      <c r="D796" s="15" t="s">
        <v>1020</v>
      </c>
      <c r="E796" s="17">
        <v>0.55103999999999997</v>
      </c>
      <c r="F796" s="18">
        <v>1.75</v>
      </c>
      <c r="G796" s="18">
        <v>0.96431999999999995</v>
      </c>
    </row>
    <row r="797" spans="1:7" ht="20.100000000000001" customHeight="1">
      <c r="A797" s="15" t="s">
        <v>1052</v>
      </c>
      <c r="B797" s="16" t="s">
        <v>1053</v>
      </c>
      <c r="C797" s="15" t="s">
        <v>959</v>
      </c>
      <c r="D797" s="15" t="s">
        <v>1045</v>
      </c>
      <c r="E797" s="17">
        <v>4.13E-3</v>
      </c>
      <c r="F797" s="18">
        <v>75</v>
      </c>
      <c r="G797" s="18">
        <v>0.30975000000000003</v>
      </c>
    </row>
    <row r="798" spans="1:7" ht="15" customHeight="1">
      <c r="A798" s="1"/>
      <c r="B798" s="1"/>
      <c r="C798" s="1"/>
      <c r="D798" s="1"/>
      <c r="E798" s="319" t="s">
        <v>1021</v>
      </c>
      <c r="F798" s="320"/>
      <c r="G798" s="19">
        <v>1.9187867999999999</v>
      </c>
    </row>
    <row r="799" spans="1:7" ht="15" customHeight="1">
      <c r="A799" s="1"/>
      <c r="B799" s="1"/>
      <c r="C799" s="1"/>
      <c r="D799" s="1"/>
      <c r="E799" s="317" t="s">
        <v>972</v>
      </c>
      <c r="F799" s="318"/>
      <c r="G799" s="3">
        <v>4.49</v>
      </c>
    </row>
    <row r="800" spans="1:7" ht="15" customHeight="1">
      <c r="A800" s="1"/>
      <c r="B800" s="1"/>
      <c r="C800" s="1"/>
      <c r="D800" s="1"/>
      <c r="E800" s="317" t="s">
        <v>973</v>
      </c>
      <c r="F800" s="318"/>
      <c r="G800" s="3">
        <v>1.0900000000000001</v>
      </c>
    </row>
    <row r="801" spans="1:7" ht="15" customHeight="1">
      <c r="A801" s="1"/>
      <c r="B801" s="1"/>
      <c r="C801" s="1"/>
      <c r="D801" s="1"/>
      <c r="E801" s="317" t="s">
        <v>974</v>
      </c>
      <c r="F801" s="318"/>
      <c r="G801" s="3">
        <v>5.58</v>
      </c>
    </row>
    <row r="802" spans="1:7" ht="15" customHeight="1">
      <c r="A802" s="1"/>
      <c r="B802" s="1"/>
      <c r="C802" s="1"/>
      <c r="D802" s="1"/>
      <c r="E802" s="317" t="s">
        <v>975</v>
      </c>
      <c r="F802" s="318"/>
      <c r="G802" s="3">
        <v>1.58</v>
      </c>
    </row>
    <row r="803" spans="1:7" ht="15" customHeight="1">
      <c r="A803" s="1"/>
      <c r="B803" s="1"/>
      <c r="C803" s="1"/>
      <c r="D803" s="1"/>
      <c r="E803" s="317" t="s">
        <v>976</v>
      </c>
      <c r="F803" s="318"/>
      <c r="G803" s="3">
        <v>7.16</v>
      </c>
    </row>
    <row r="804" spans="1:7" ht="15" customHeight="1">
      <c r="A804" s="1"/>
      <c r="B804" s="1"/>
      <c r="C804" s="1"/>
      <c r="D804" s="1"/>
      <c r="E804" s="317" t="s">
        <v>977</v>
      </c>
      <c r="F804" s="318"/>
      <c r="G804" s="3">
        <v>38.99</v>
      </c>
    </row>
    <row r="805" spans="1:7" ht="15" customHeight="1">
      <c r="A805" s="1"/>
      <c r="B805" s="1"/>
      <c r="C805" s="1"/>
      <c r="D805" s="1"/>
      <c r="E805" s="317" t="s">
        <v>978</v>
      </c>
      <c r="F805" s="318"/>
      <c r="G805" s="3">
        <v>279.16000000000003</v>
      </c>
    </row>
    <row r="806" spans="1:7" ht="9.9499999999999993" customHeight="1">
      <c r="A806" s="1"/>
      <c r="B806" s="1"/>
      <c r="C806" s="323" t="s">
        <v>949</v>
      </c>
      <c r="D806" s="324"/>
      <c r="E806" s="1"/>
      <c r="F806" s="1"/>
      <c r="G806" s="1"/>
    </row>
    <row r="807" spans="1:7" ht="20.100000000000001" customHeight="1">
      <c r="A807" s="325" t="s">
        <v>1213</v>
      </c>
      <c r="B807" s="326"/>
      <c r="C807" s="326"/>
      <c r="D807" s="326"/>
      <c r="E807" s="326"/>
      <c r="F807" s="326"/>
      <c r="G807" s="326"/>
    </row>
    <row r="808" spans="1:7" ht="15" customHeight="1">
      <c r="A808" s="321" t="s">
        <v>951</v>
      </c>
      <c r="B808" s="322"/>
      <c r="C808" s="8" t="s">
        <v>952</v>
      </c>
      <c r="D808" s="8" t="s">
        <v>953</v>
      </c>
      <c r="E808" s="8" t="s">
        <v>954</v>
      </c>
      <c r="F808" s="8" t="s">
        <v>955</v>
      </c>
      <c r="G808" s="8" t="s">
        <v>956</v>
      </c>
    </row>
    <row r="809" spans="1:7" ht="20.100000000000001" customHeight="1">
      <c r="A809" s="15" t="s">
        <v>998</v>
      </c>
      <c r="B809" s="16" t="s">
        <v>999</v>
      </c>
      <c r="C809" s="15" t="s">
        <v>959</v>
      </c>
      <c r="D809" s="15" t="s">
        <v>960</v>
      </c>
      <c r="E809" s="17">
        <v>0.13998160000000001</v>
      </c>
      <c r="F809" s="18">
        <v>0.41</v>
      </c>
      <c r="G809" s="18">
        <v>5.7392456000000001E-2</v>
      </c>
    </row>
    <row r="810" spans="1:7" ht="20.100000000000001" customHeight="1">
      <c r="A810" s="15" t="s">
        <v>1023</v>
      </c>
      <c r="B810" s="16" t="s">
        <v>1024</v>
      </c>
      <c r="C810" s="15" t="s">
        <v>959</v>
      </c>
      <c r="D810" s="15" t="s">
        <v>960</v>
      </c>
      <c r="E810" s="17">
        <v>5.9273399999999997E-2</v>
      </c>
      <c r="F810" s="18">
        <v>0.01</v>
      </c>
      <c r="G810" s="18">
        <v>5.9273400000000003E-4</v>
      </c>
    </row>
    <row r="811" spans="1:7" ht="20.100000000000001" customHeight="1">
      <c r="A811" s="15" t="s">
        <v>1000</v>
      </c>
      <c r="B811" s="16" t="s">
        <v>1001</v>
      </c>
      <c r="C811" s="15" t="s">
        <v>959</v>
      </c>
      <c r="D811" s="15" t="s">
        <v>960</v>
      </c>
      <c r="E811" s="17">
        <v>0.13998160000000001</v>
      </c>
      <c r="F811" s="18">
        <v>1.01</v>
      </c>
      <c r="G811" s="18">
        <v>0.14138141600000001</v>
      </c>
    </row>
    <row r="812" spans="1:7" ht="20.100000000000001" customHeight="1">
      <c r="A812" s="15" t="s">
        <v>1002</v>
      </c>
      <c r="B812" s="16" t="s">
        <v>1003</v>
      </c>
      <c r="C812" s="15" t="s">
        <v>959</v>
      </c>
      <c r="D812" s="15" t="s">
        <v>960</v>
      </c>
      <c r="E812" s="17">
        <v>0.17580799999999999</v>
      </c>
      <c r="F812" s="18">
        <v>1.05</v>
      </c>
      <c r="G812" s="18">
        <v>0.1845984</v>
      </c>
    </row>
    <row r="813" spans="1:7" ht="15" customHeight="1">
      <c r="A813" s="15" t="s">
        <v>965</v>
      </c>
      <c r="B813" s="16" t="s">
        <v>966</v>
      </c>
      <c r="C813" s="15" t="s">
        <v>959</v>
      </c>
      <c r="D813" s="15" t="s">
        <v>960</v>
      </c>
      <c r="E813" s="17">
        <v>0.48253400000000002</v>
      </c>
      <c r="F813" s="18">
        <v>0.06</v>
      </c>
      <c r="G813" s="18">
        <v>2.8952039999999998E-2</v>
      </c>
    </row>
    <row r="814" spans="1:7" ht="20.100000000000001" customHeight="1">
      <c r="A814" s="15" t="s">
        <v>1025</v>
      </c>
      <c r="B814" s="16" t="s">
        <v>1026</v>
      </c>
      <c r="C814" s="15" t="s">
        <v>959</v>
      </c>
      <c r="D814" s="15" t="s">
        <v>960</v>
      </c>
      <c r="E814" s="17">
        <v>5.9273399999999997E-2</v>
      </c>
      <c r="F814" s="18">
        <v>0.63</v>
      </c>
      <c r="G814" s="18">
        <v>3.7342241999999998E-2</v>
      </c>
    </row>
    <row r="815" spans="1:7" ht="15" customHeight="1">
      <c r="A815" s="15" t="s">
        <v>963</v>
      </c>
      <c r="B815" s="16" t="s">
        <v>964</v>
      </c>
      <c r="C815" s="15" t="s">
        <v>959</v>
      </c>
      <c r="D815" s="15" t="s">
        <v>960</v>
      </c>
      <c r="E815" s="17">
        <v>0.48253400000000002</v>
      </c>
      <c r="F815" s="18">
        <v>0.55000000000000004</v>
      </c>
      <c r="G815" s="18">
        <v>0.26539370000000001</v>
      </c>
    </row>
    <row r="816" spans="1:7" ht="15" customHeight="1">
      <c r="A816" s="15" t="s">
        <v>994</v>
      </c>
      <c r="B816" s="16" t="s">
        <v>995</v>
      </c>
      <c r="C816" s="15" t="s">
        <v>959</v>
      </c>
      <c r="D816" s="15" t="s">
        <v>960</v>
      </c>
      <c r="E816" s="17">
        <v>0.48253400000000002</v>
      </c>
      <c r="F816" s="18">
        <v>1.04</v>
      </c>
      <c r="G816" s="18">
        <v>0.50183535999999995</v>
      </c>
    </row>
    <row r="817" spans="1:7" ht="15" customHeight="1">
      <c r="A817" s="15" t="s">
        <v>996</v>
      </c>
      <c r="B817" s="16" t="s">
        <v>997</v>
      </c>
      <c r="C817" s="15" t="s">
        <v>959</v>
      </c>
      <c r="D817" s="15" t="s">
        <v>960</v>
      </c>
      <c r="E817" s="17">
        <v>0.48253400000000002</v>
      </c>
      <c r="F817" s="18">
        <v>3.18</v>
      </c>
      <c r="G817" s="18">
        <v>1.53445812</v>
      </c>
    </row>
    <row r="818" spans="1:7" ht="20.100000000000001" customHeight="1">
      <c r="A818" s="15" t="s">
        <v>1004</v>
      </c>
      <c r="B818" s="16" t="s">
        <v>1005</v>
      </c>
      <c r="C818" s="15" t="s">
        <v>959</v>
      </c>
      <c r="D818" s="15" t="s">
        <v>960</v>
      </c>
      <c r="E818" s="17">
        <v>0.17580799999999999</v>
      </c>
      <c r="F818" s="18">
        <v>0.38</v>
      </c>
      <c r="G818" s="18">
        <v>6.6807039999999998E-2</v>
      </c>
    </row>
    <row r="819" spans="1:7" ht="20.100000000000001" customHeight="1">
      <c r="A819" s="15" t="s">
        <v>1086</v>
      </c>
      <c r="B819" s="16" t="s">
        <v>1087</v>
      </c>
      <c r="C819" s="15" t="s">
        <v>959</v>
      </c>
      <c r="D819" s="15" t="s">
        <v>960</v>
      </c>
      <c r="E819" s="17">
        <v>0.107471</v>
      </c>
      <c r="F819" s="18">
        <v>0.57999999999999996</v>
      </c>
      <c r="G819" s="18">
        <v>6.2333180000000002E-2</v>
      </c>
    </row>
    <row r="820" spans="1:7" ht="20.100000000000001" customHeight="1">
      <c r="A820" s="15" t="s">
        <v>1088</v>
      </c>
      <c r="B820" s="16" t="s">
        <v>1089</v>
      </c>
      <c r="C820" s="15" t="s">
        <v>959</v>
      </c>
      <c r="D820" s="15" t="s">
        <v>960</v>
      </c>
      <c r="E820" s="17">
        <v>0.107471</v>
      </c>
      <c r="F820" s="18">
        <v>0.95</v>
      </c>
      <c r="G820" s="18">
        <v>0.10209745000000001</v>
      </c>
    </row>
    <row r="821" spans="1:7" ht="17.100000000000001" customHeight="1">
      <c r="A821" s="1"/>
      <c r="B821" s="1"/>
      <c r="C821" s="1"/>
      <c r="D821" s="1"/>
      <c r="E821" s="319" t="s">
        <v>967</v>
      </c>
      <c r="F821" s="320"/>
      <c r="G821" s="19">
        <v>2.9831841379999999</v>
      </c>
    </row>
    <row r="822" spans="1:7" ht="15" customHeight="1">
      <c r="A822" s="321" t="s">
        <v>1027</v>
      </c>
      <c r="B822" s="322"/>
      <c r="C822" s="8" t="s">
        <v>952</v>
      </c>
      <c r="D822" s="8" t="s">
        <v>953</v>
      </c>
      <c r="E822" s="8" t="s">
        <v>954</v>
      </c>
      <c r="F822" s="8" t="s">
        <v>955</v>
      </c>
      <c r="G822" s="8" t="s">
        <v>956</v>
      </c>
    </row>
    <row r="823" spans="1:7" ht="27.95" customHeight="1">
      <c r="A823" s="15" t="s">
        <v>1211</v>
      </c>
      <c r="B823" s="16" t="s">
        <v>1212</v>
      </c>
      <c r="C823" s="15" t="s">
        <v>959</v>
      </c>
      <c r="D823" s="15" t="s">
        <v>1030</v>
      </c>
      <c r="E823" s="17">
        <v>2.9488907200000001E-6</v>
      </c>
      <c r="F823" s="18">
        <v>19208.37</v>
      </c>
      <c r="G823" s="18">
        <v>5.6643384039326401E-2</v>
      </c>
    </row>
    <row r="824" spans="1:7" ht="27.95" customHeight="1">
      <c r="A824" s="15" t="s">
        <v>1028</v>
      </c>
      <c r="B824" s="16" t="s">
        <v>1029</v>
      </c>
      <c r="C824" s="15" t="s">
        <v>959</v>
      </c>
      <c r="D824" s="15" t="s">
        <v>1030</v>
      </c>
      <c r="E824" s="17">
        <v>2.9955584E-6</v>
      </c>
      <c r="F824" s="18">
        <v>1139.75</v>
      </c>
      <c r="G824" s="18">
        <v>3.4141876864000002E-3</v>
      </c>
    </row>
    <row r="825" spans="1:7" ht="15" customHeight="1">
      <c r="A825" s="1"/>
      <c r="B825" s="1"/>
      <c r="C825" s="1"/>
      <c r="D825" s="1"/>
      <c r="E825" s="319" t="s">
        <v>1031</v>
      </c>
      <c r="F825" s="320"/>
      <c r="G825" s="19">
        <v>6.00575717257264E-2</v>
      </c>
    </row>
    <row r="826" spans="1:7" ht="15" customHeight="1">
      <c r="A826" s="321" t="s">
        <v>1032</v>
      </c>
      <c r="B826" s="322"/>
      <c r="C826" s="8" t="s">
        <v>952</v>
      </c>
      <c r="D826" s="8" t="s">
        <v>953</v>
      </c>
      <c r="E826" s="8" t="s">
        <v>954</v>
      </c>
      <c r="F826" s="8" t="s">
        <v>955</v>
      </c>
      <c r="G826" s="8" t="s">
        <v>956</v>
      </c>
    </row>
    <row r="827" spans="1:7" ht="15" customHeight="1">
      <c r="A827" s="15" t="s">
        <v>1033</v>
      </c>
      <c r="B827" s="16" t="s">
        <v>1034</v>
      </c>
      <c r="C827" s="15" t="s">
        <v>959</v>
      </c>
      <c r="D827" s="15" t="s">
        <v>1035</v>
      </c>
      <c r="E827" s="17">
        <v>6.2724779999999994E-2</v>
      </c>
      <c r="F827" s="18">
        <v>0.9</v>
      </c>
      <c r="G827" s="18">
        <v>5.6452302000000003E-2</v>
      </c>
    </row>
    <row r="828" spans="1:7" ht="15" customHeight="1">
      <c r="A828" s="1"/>
      <c r="B828" s="1"/>
      <c r="C828" s="1"/>
      <c r="D828" s="1"/>
      <c r="E828" s="319" t="s">
        <v>1036</v>
      </c>
      <c r="F828" s="320"/>
      <c r="G828" s="19">
        <v>5.6452302000000003E-2</v>
      </c>
    </row>
    <row r="829" spans="1:7" ht="15" customHeight="1">
      <c r="A829" s="321" t="s">
        <v>968</v>
      </c>
      <c r="B829" s="322"/>
      <c r="C829" s="8" t="s">
        <v>952</v>
      </c>
      <c r="D829" s="8" t="s">
        <v>953</v>
      </c>
      <c r="E829" s="8" t="s">
        <v>954</v>
      </c>
      <c r="F829" s="8" t="s">
        <v>955</v>
      </c>
      <c r="G829" s="8" t="s">
        <v>956</v>
      </c>
    </row>
    <row r="830" spans="1:7" ht="15" customHeight="1">
      <c r="A830" s="15" t="s">
        <v>1006</v>
      </c>
      <c r="B830" s="16" t="s">
        <v>1007</v>
      </c>
      <c r="C830" s="15" t="s">
        <v>959</v>
      </c>
      <c r="D830" s="15" t="s">
        <v>960</v>
      </c>
      <c r="E830" s="17">
        <v>0.14209532216000001</v>
      </c>
      <c r="F830" s="18">
        <v>9.25</v>
      </c>
      <c r="G830" s="18">
        <v>1.31438172998</v>
      </c>
    </row>
    <row r="831" spans="1:7" ht="15" customHeight="1">
      <c r="A831" s="15" t="s">
        <v>1132</v>
      </c>
      <c r="B831" s="16" t="s">
        <v>1133</v>
      </c>
      <c r="C831" s="15" t="s">
        <v>959</v>
      </c>
      <c r="D831" s="15" t="s">
        <v>960</v>
      </c>
      <c r="E831" s="17">
        <v>2.0748756E-2</v>
      </c>
      <c r="F831" s="18">
        <v>14.07</v>
      </c>
      <c r="G831" s="18">
        <v>0.29193499692000002</v>
      </c>
    </row>
    <row r="832" spans="1:7" ht="20.100000000000001" customHeight="1">
      <c r="A832" s="15" t="s">
        <v>1039</v>
      </c>
      <c r="B832" s="16" t="s">
        <v>1040</v>
      </c>
      <c r="C832" s="15" t="s">
        <v>959</v>
      </c>
      <c r="D832" s="15" t="s">
        <v>960</v>
      </c>
      <c r="E832" s="17">
        <v>2.95967192E-2</v>
      </c>
      <c r="F832" s="18">
        <v>21.78</v>
      </c>
      <c r="G832" s="18">
        <v>0.64461654417600001</v>
      </c>
    </row>
    <row r="833" spans="1:7" ht="15" customHeight="1">
      <c r="A833" s="15" t="s">
        <v>1008</v>
      </c>
      <c r="B833" s="16" t="s">
        <v>1009</v>
      </c>
      <c r="C833" s="15" t="s">
        <v>959</v>
      </c>
      <c r="D833" s="15" t="s">
        <v>960</v>
      </c>
      <c r="E833" s="17">
        <v>0.14765290640000001</v>
      </c>
      <c r="F833" s="18">
        <v>12.49</v>
      </c>
      <c r="G833" s="18">
        <v>1.844184800936</v>
      </c>
    </row>
    <row r="834" spans="1:7" ht="15" customHeight="1">
      <c r="A834" s="15" t="s">
        <v>1090</v>
      </c>
      <c r="B834" s="16" t="s">
        <v>1091</v>
      </c>
      <c r="C834" s="15" t="s">
        <v>959</v>
      </c>
      <c r="D834" s="15" t="s">
        <v>960</v>
      </c>
      <c r="E834" s="17">
        <v>8.5268399999999994E-2</v>
      </c>
      <c r="F834" s="18">
        <v>12.62</v>
      </c>
      <c r="G834" s="18">
        <v>1.0760872079999999</v>
      </c>
    </row>
    <row r="835" spans="1:7" ht="15" customHeight="1">
      <c r="A835" s="15" t="s">
        <v>1104</v>
      </c>
      <c r="B835" s="16" t="s">
        <v>1105</v>
      </c>
      <c r="C835" s="15" t="s">
        <v>959</v>
      </c>
      <c r="D835" s="15" t="s">
        <v>960</v>
      </c>
      <c r="E835" s="17">
        <v>3.009391266E-2</v>
      </c>
      <c r="F835" s="18">
        <v>15.31</v>
      </c>
      <c r="G835" s="18">
        <v>0.46073780282459997</v>
      </c>
    </row>
    <row r="836" spans="1:7" ht="15" customHeight="1">
      <c r="A836" s="15" t="s">
        <v>1130</v>
      </c>
      <c r="B836" s="16" t="s">
        <v>1131</v>
      </c>
      <c r="C836" s="15" t="s">
        <v>959</v>
      </c>
      <c r="D836" s="15" t="s">
        <v>960</v>
      </c>
      <c r="E836" s="17">
        <v>2.9147062E-3</v>
      </c>
      <c r="F836" s="18">
        <v>8.7899999999999991</v>
      </c>
      <c r="G836" s="18">
        <v>2.5620267498000001E-2</v>
      </c>
    </row>
    <row r="837" spans="1:7" ht="15" customHeight="1">
      <c r="A837" s="15" t="s">
        <v>1037</v>
      </c>
      <c r="B837" s="16" t="s">
        <v>1038</v>
      </c>
      <c r="C837" s="15" t="s">
        <v>959</v>
      </c>
      <c r="D837" s="15" t="s">
        <v>960</v>
      </c>
      <c r="E837" s="17">
        <v>2.9664237999999999E-2</v>
      </c>
      <c r="F837" s="18">
        <v>9.83</v>
      </c>
      <c r="G837" s="18">
        <v>0.29159945953999999</v>
      </c>
    </row>
    <row r="838" spans="1:7" ht="15" customHeight="1">
      <c r="A838" s="1"/>
      <c r="B838" s="1"/>
      <c r="C838" s="1"/>
      <c r="D838" s="1"/>
      <c r="E838" s="319" t="s">
        <v>971</v>
      </c>
      <c r="F838" s="320"/>
      <c r="G838" s="19">
        <v>5.9491628098745997</v>
      </c>
    </row>
    <row r="839" spans="1:7" ht="15" customHeight="1">
      <c r="A839" s="321" t="s">
        <v>1010</v>
      </c>
      <c r="B839" s="322"/>
      <c r="C839" s="8" t="s">
        <v>952</v>
      </c>
      <c r="D839" s="8" t="s">
        <v>953</v>
      </c>
      <c r="E839" s="8" t="s">
        <v>954</v>
      </c>
      <c r="F839" s="8" t="s">
        <v>955</v>
      </c>
      <c r="G839" s="8" t="s">
        <v>956</v>
      </c>
    </row>
    <row r="840" spans="1:7" ht="15" customHeight="1">
      <c r="A840" s="15" t="s">
        <v>1041</v>
      </c>
      <c r="B840" s="16" t="s">
        <v>1042</v>
      </c>
      <c r="C840" s="15" t="s">
        <v>959</v>
      </c>
      <c r="D840" s="15" t="s">
        <v>1020</v>
      </c>
      <c r="E840" s="17">
        <v>6.1893881999999998</v>
      </c>
      <c r="F840" s="18">
        <v>1.04</v>
      </c>
      <c r="G840" s="18">
        <v>6.4369637280000003</v>
      </c>
    </row>
    <row r="841" spans="1:7" ht="20.100000000000001" customHeight="1">
      <c r="A841" s="15" t="s">
        <v>1043</v>
      </c>
      <c r="B841" s="16" t="s">
        <v>1044</v>
      </c>
      <c r="C841" s="15" t="s">
        <v>959</v>
      </c>
      <c r="D841" s="15" t="s">
        <v>1045</v>
      </c>
      <c r="E841" s="17">
        <v>1.0641599999999999E-2</v>
      </c>
      <c r="F841" s="18">
        <v>103.7</v>
      </c>
      <c r="G841" s="18">
        <v>1.1035339200000001</v>
      </c>
    </row>
    <row r="842" spans="1:7" ht="20.100000000000001" customHeight="1">
      <c r="A842" s="15" t="s">
        <v>1116</v>
      </c>
      <c r="B842" s="16" t="s">
        <v>1117</v>
      </c>
      <c r="C842" s="15" t="s">
        <v>959</v>
      </c>
      <c r="D842" s="15" t="s">
        <v>1072</v>
      </c>
      <c r="E842" s="17">
        <v>6.0000000000000001E-3</v>
      </c>
      <c r="F842" s="18">
        <v>4.5199999999999996</v>
      </c>
      <c r="G842" s="18">
        <v>2.7119999999999998E-2</v>
      </c>
    </row>
    <row r="843" spans="1:7" ht="15" customHeight="1">
      <c r="A843" s="15" t="s">
        <v>1120</v>
      </c>
      <c r="B843" s="16" t="s">
        <v>1121</v>
      </c>
      <c r="C843" s="15" t="s">
        <v>959</v>
      </c>
      <c r="D843" s="15" t="s">
        <v>1020</v>
      </c>
      <c r="E843" s="17">
        <v>2.0992E-2</v>
      </c>
      <c r="F843" s="18">
        <v>16.53</v>
      </c>
      <c r="G843" s="18">
        <v>0.34699775999999999</v>
      </c>
    </row>
    <row r="844" spans="1:7" ht="15" customHeight="1">
      <c r="A844" s="15" t="s">
        <v>1159</v>
      </c>
      <c r="B844" s="16" t="s">
        <v>1160</v>
      </c>
      <c r="C844" s="15" t="s">
        <v>959</v>
      </c>
      <c r="D844" s="15" t="s">
        <v>1020</v>
      </c>
      <c r="E844" s="17">
        <v>0.29913600000000001</v>
      </c>
      <c r="F844" s="18">
        <v>1.75</v>
      </c>
      <c r="G844" s="18">
        <v>0.52348799999999995</v>
      </c>
    </row>
    <row r="845" spans="1:7" ht="20.100000000000001" customHeight="1">
      <c r="A845" s="15" t="s">
        <v>1124</v>
      </c>
      <c r="B845" s="16" t="s">
        <v>1125</v>
      </c>
      <c r="C845" s="15" t="s">
        <v>959</v>
      </c>
      <c r="D845" s="15" t="s">
        <v>1013</v>
      </c>
      <c r="E845" s="17">
        <v>0.69339200000000001</v>
      </c>
      <c r="F845" s="18">
        <v>1.42</v>
      </c>
      <c r="G845" s="18">
        <v>0.98461664000000004</v>
      </c>
    </row>
    <row r="846" spans="1:7" ht="27.95" customHeight="1">
      <c r="A846" s="15" t="s">
        <v>1134</v>
      </c>
      <c r="B846" s="16" t="s">
        <v>1135</v>
      </c>
      <c r="C846" s="15" t="s">
        <v>959</v>
      </c>
      <c r="D846" s="15" t="s">
        <v>1030</v>
      </c>
      <c r="E846" s="17">
        <v>6</v>
      </c>
      <c r="F846" s="18">
        <v>0.21</v>
      </c>
      <c r="G846" s="18">
        <v>1.26</v>
      </c>
    </row>
    <row r="847" spans="1:7" ht="15" customHeight="1">
      <c r="A847" s="15" t="s">
        <v>1138</v>
      </c>
      <c r="B847" s="16" t="s">
        <v>1139</v>
      </c>
      <c r="C847" s="15" t="s">
        <v>959</v>
      </c>
      <c r="D847" s="15" t="s">
        <v>1020</v>
      </c>
      <c r="E847" s="17">
        <v>0.52429999999999999</v>
      </c>
      <c r="F847" s="18">
        <v>11.69</v>
      </c>
      <c r="G847" s="18">
        <v>6.129067</v>
      </c>
    </row>
    <row r="848" spans="1:7" ht="20.100000000000001" customHeight="1">
      <c r="A848" s="15" t="s">
        <v>1052</v>
      </c>
      <c r="B848" s="16" t="s">
        <v>1053</v>
      </c>
      <c r="C848" s="15" t="s">
        <v>959</v>
      </c>
      <c r="D848" s="15" t="s">
        <v>1045</v>
      </c>
      <c r="E848" s="17">
        <v>1.59382E-2</v>
      </c>
      <c r="F848" s="18">
        <v>75</v>
      </c>
      <c r="G848" s="18">
        <v>1.195365</v>
      </c>
    </row>
    <row r="849" spans="1:7" ht="20.100000000000001" customHeight="1">
      <c r="A849" s="15" t="s">
        <v>1127</v>
      </c>
      <c r="B849" s="16" t="s">
        <v>1128</v>
      </c>
      <c r="C849" s="15" t="s">
        <v>959</v>
      </c>
      <c r="D849" s="15" t="s">
        <v>1013</v>
      </c>
      <c r="E849" s="17">
        <v>0.72947200000000001</v>
      </c>
      <c r="F849" s="18">
        <v>18.559999999999999</v>
      </c>
      <c r="G849" s="18">
        <v>13.53900032</v>
      </c>
    </row>
    <row r="850" spans="1:7" ht="15" customHeight="1">
      <c r="A850" s="1"/>
      <c r="B850" s="1"/>
      <c r="C850" s="1"/>
      <c r="D850" s="1"/>
      <c r="E850" s="319" t="s">
        <v>1021</v>
      </c>
      <c r="F850" s="320"/>
      <c r="G850" s="19">
        <v>31.546152368000001</v>
      </c>
    </row>
    <row r="851" spans="1:7" ht="15" customHeight="1">
      <c r="A851" s="1"/>
      <c r="B851" s="1"/>
      <c r="C851" s="1"/>
      <c r="D851" s="1"/>
      <c r="E851" s="317" t="s">
        <v>972</v>
      </c>
      <c r="F851" s="318"/>
      <c r="G851" s="3">
        <v>37.840000000000003</v>
      </c>
    </row>
    <row r="852" spans="1:7" ht="15" customHeight="1">
      <c r="A852" s="1"/>
      <c r="B852" s="1"/>
      <c r="C852" s="1"/>
      <c r="D852" s="1"/>
      <c r="E852" s="317" t="s">
        <v>973</v>
      </c>
      <c r="F852" s="318"/>
      <c r="G852" s="3">
        <v>2.7</v>
      </c>
    </row>
    <row r="853" spans="1:7" ht="15" customHeight="1">
      <c r="A853" s="1"/>
      <c r="B853" s="1"/>
      <c r="C853" s="1"/>
      <c r="D853" s="1"/>
      <c r="E853" s="317" t="s">
        <v>974</v>
      </c>
      <c r="F853" s="318"/>
      <c r="G853" s="3">
        <v>40.54</v>
      </c>
    </row>
    <row r="854" spans="1:7" ht="15" customHeight="1">
      <c r="A854" s="1"/>
      <c r="B854" s="1"/>
      <c r="C854" s="1"/>
      <c r="D854" s="1"/>
      <c r="E854" s="317" t="s">
        <v>975</v>
      </c>
      <c r="F854" s="318"/>
      <c r="G854" s="3">
        <v>11.49</v>
      </c>
    </row>
    <row r="855" spans="1:7" ht="15" customHeight="1">
      <c r="A855" s="1"/>
      <c r="B855" s="1"/>
      <c r="C855" s="1"/>
      <c r="D855" s="1"/>
      <c r="E855" s="317" t="s">
        <v>976</v>
      </c>
      <c r="F855" s="318"/>
      <c r="G855" s="3">
        <v>52.03</v>
      </c>
    </row>
    <row r="856" spans="1:7" ht="15" customHeight="1">
      <c r="A856" s="1"/>
      <c r="B856" s="1"/>
      <c r="C856" s="1"/>
      <c r="D856" s="1"/>
      <c r="E856" s="317" t="s">
        <v>977</v>
      </c>
      <c r="F856" s="318"/>
      <c r="G856" s="3">
        <v>19.739999999999998</v>
      </c>
    </row>
    <row r="857" spans="1:7" ht="15" customHeight="1">
      <c r="A857" s="1"/>
      <c r="B857" s="1"/>
      <c r="C857" s="1"/>
      <c r="D857" s="1"/>
      <c r="E857" s="317" t="s">
        <v>978</v>
      </c>
      <c r="F857" s="318"/>
      <c r="G857" s="3">
        <v>1027.07</v>
      </c>
    </row>
    <row r="858" spans="1:7" ht="9.9499999999999993" customHeight="1">
      <c r="A858" s="1"/>
      <c r="B858" s="1"/>
      <c r="C858" s="323" t="s">
        <v>949</v>
      </c>
      <c r="D858" s="324"/>
      <c r="E858" s="1"/>
      <c r="F858" s="1"/>
      <c r="G858" s="1"/>
    </row>
    <row r="859" spans="1:7" ht="20.100000000000001" customHeight="1">
      <c r="A859" s="325" t="s">
        <v>1214</v>
      </c>
      <c r="B859" s="326"/>
      <c r="C859" s="326"/>
      <c r="D859" s="326"/>
      <c r="E859" s="326"/>
      <c r="F859" s="326"/>
      <c r="G859" s="326"/>
    </row>
    <row r="860" spans="1:7" ht="15" customHeight="1">
      <c r="A860" s="321" t="s">
        <v>951</v>
      </c>
      <c r="B860" s="322"/>
      <c r="C860" s="8" t="s">
        <v>952</v>
      </c>
      <c r="D860" s="8" t="s">
        <v>953</v>
      </c>
      <c r="E860" s="8" t="s">
        <v>954</v>
      </c>
      <c r="F860" s="8" t="s">
        <v>955</v>
      </c>
      <c r="G860" s="8" t="s">
        <v>956</v>
      </c>
    </row>
    <row r="861" spans="1:7" ht="20.100000000000001" customHeight="1">
      <c r="A861" s="15" t="s">
        <v>998</v>
      </c>
      <c r="B861" s="16" t="s">
        <v>999</v>
      </c>
      <c r="C861" s="15" t="s">
        <v>959</v>
      </c>
      <c r="D861" s="15" t="s">
        <v>960</v>
      </c>
      <c r="E861" s="17">
        <v>0.14414179999999999</v>
      </c>
      <c r="F861" s="18">
        <v>0.41</v>
      </c>
      <c r="G861" s="18">
        <v>5.9098138000000001E-2</v>
      </c>
    </row>
    <row r="862" spans="1:7" ht="20.100000000000001" customHeight="1">
      <c r="A862" s="15" t="s">
        <v>1023</v>
      </c>
      <c r="B862" s="16" t="s">
        <v>1024</v>
      </c>
      <c r="C862" s="15" t="s">
        <v>959</v>
      </c>
      <c r="D862" s="15" t="s">
        <v>960</v>
      </c>
      <c r="E862" s="17">
        <v>7.57052E-2</v>
      </c>
      <c r="F862" s="18">
        <v>0.01</v>
      </c>
      <c r="G862" s="18">
        <v>7.5705200000000003E-4</v>
      </c>
    </row>
    <row r="863" spans="1:7" ht="20.100000000000001" customHeight="1">
      <c r="A863" s="15" t="s">
        <v>1000</v>
      </c>
      <c r="B863" s="16" t="s">
        <v>1001</v>
      </c>
      <c r="C863" s="15" t="s">
        <v>959</v>
      </c>
      <c r="D863" s="15" t="s">
        <v>960</v>
      </c>
      <c r="E863" s="17">
        <v>0.14414179999999999</v>
      </c>
      <c r="F863" s="18">
        <v>1.01</v>
      </c>
      <c r="G863" s="18">
        <v>0.14558321799999999</v>
      </c>
    </row>
    <row r="864" spans="1:7" ht="20.100000000000001" customHeight="1">
      <c r="A864" s="15" t="s">
        <v>1002</v>
      </c>
      <c r="B864" s="16" t="s">
        <v>1003</v>
      </c>
      <c r="C864" s="15" t="s">
        <v>959</v>
      </c>
      <c r="D864" s="15" t="s">
        <v>960</v>
      </c>
      <c r="E864" s="17">
        <v>0.22833600000000001</v>
      </c>
      <c r="F864" s="18">
        <v>1.05</v>
      </c>
      <c r="G864" s="18">
        <v>0.23975279999999999</v>
      </c>
    </row>
    <row r="865" spans="1:7" ht="15" customHeight="1">
      <c r="A865" s="15" t="s">
        <v>965</v>
      </c>
      <c r="B865" s="16" t="s">
        <v>966</v>
      </c>
      <c r="C865" s="15" t="s">
        <v>959</v>
      </c>
      <c r="D865" s="15" t="s">
        <v>960</v>
      </c>
      <c r="E865" s="17">
        <v>0.53965399999999997</v>
      </c>
      <c r="F865" s="18">
        <v>0.06</v>
      </c>
      <c r="G865" s="18">
        <v>3.2379239999999997E-2</v>
      </c>
    </row>
    <row r="866" spans="1:7" ht="20.100000000000001" customHeight="1">
      <c r="A866" s="15" t="s">
        <v>1025</v>
      </c>
      <c r="B866" s="16" t="s">
        <v>1026</v>
      </c>
      <c r="C866" s="15" t="s">
        <v>959</v>
      </c>
      <c r="D866" s="15" t="s">
        <v>960</v>
      </c>
      <c r="E866" s="17">
        <v>7.57052E-2</v>
      </c>
      <c r="F866" s="18">
        <v>0.63</v>
      </c>
      <c r="G866" s="18">
        <v>4.7694276000000001E-2</v>
      </c>
    </row>
    <row r="867" spans="1:7" ht="15" customHeight="1">
      <c r="A867" s="15" t="s">
        <v>963</v>
      </c>
      <c r="B867" s="16" t="s">
        <v>964</v>
      </c>
      <c r="C867" s="15" t="s">
        <v>959</v>
      </c>
      <c r="D867" s="15" t="s">
        <v>960</v>
      </c>
      <c r="E867" s="17">
        <v>0.53965399999999997</v>
      </c>
      <c r="F867" s="18">
        <v>0.55000000000000004</v>
      </c>
      <c r="G867" s="18">
        <v>0.29680970000000001</v>
      </c>
    </row>
    <row r="868" spans="1:7" ht="15" customHeight="1">
      <c r="A868" s="15" t="s">
        <v>994</v>
      </c>
      <c r="B868" s="16" t="s">
        <v>995</v>
      </c>
      <c r="C868" s="15" t="s">
        <v>959</v>
      </c>
      <c r="D868" s="15" t="s">
        <v>960</v>
      </c>
      <c r="E868" s="17">
        <v>0.53965399999999997</v>
      </c>
      <c r="F868" s="18">
        <v>1.04</v>
      </c>
      <c r="G868" s="18">
        <v>0.56124015999999999</v>
      </c>
    </row>
    <row r="869" spans="1:7" ht="15" customHeight="1">
      <c r="A869" s="15" t="s">
        <v>996</v>
      </c>
      <c r="B869" s="16" t="s">
        <v>997</v>
      </c>
      <c r="C869" s="15" t="s">
        <v>959</v>
      </c>
      <c r="D869" s="15" t="s">
        <v>960</v>
      </c>
      <c r="E869" s="17">
        <v>0.53965399999999997</v>
      </c>
      <c r="F869" s="18">
        <v>3.18</v>
      </c>
      <c r="G869" s="18">
        <v>1.7160997200000001</v>
      </c>
    </row>
    <row r="870" spans="1:7" ht="20.100000000000001" customHeight="1">
      <c r="A870" s="15" t="s">
        <v>1004</v>
      </c>
      <c r="B870" s="16" t="s">
        <v>1005</v>
      </c>
      <c r="C870" s="15" t="s">
        <v>959</v>
      </c>
      <c r="D870" s="15" t="s">
        <v>960</v>
      </c>
      <c r="E870" s="17">
        <v>0.22833600000000001</v>
      </c>
      <c r="F870" s="18">
        <v>0.38</v>
      </c>
      <c r="G870" s="18">
        <v>8.676768E-2</v>
      </c>
    </row>
    <row r="871" spans="1:7" ht="20.100000000000001" customHeight="1">
      <c r="A871" s="15" t="s">
        <v>1086</v>
      </c>
      <c r="B871" s="16" t="s">
        <v>1087</v>
      </c>
      <c r="C871" s="15" t="s">
        <v>959</v>
      </c>
      <c r="D871" s="15" t="s">
        <v>960</v>
      </c>
      <c r="E871" s="17">
        <v>9.1470999999999997E-2</v>
      </c>
      <c r="F871" s="18">
        <v>0.57999999999999996</v>
      </c>
      <c r="G871" s="18">
        <v>5.3053179999999998E-2</v>
      </c>
    </row>
    <row r="872" spans="1:7" ht="20.100000000000001" customHeight="1">
      <c r="A872" s="15" t="s">
        <v>1088</v>
      </c>
      <c r="B872" s="16" t="s">
        <v>1089</v>
      </c>
      <c r="C872" s="15" t="s">
        <v>959</v>
      </c>
      <c r="D872" s="15" t="s">
        <v>960</v>
      </c>
      <c r="E872" s="17">
        <v>9.1470999999999997E-2</v>
      </c>
      <c r="F872" s="18">
        <v>0.95</v>
      </c>
      <c r="G872" s="18">
        <v>8.6897450000000001E-2</v>
      </c>
    </row>
    <row r="873" spans="1:7" ht="17.100000000000001" customHeight="1">
      <c r="A873" s="1"/>
      <c r="B873" s="1"/>
      <c r="C873" s="1"/>
      <c r="D873" s="1"/>
      <c r="E873" s="319" t="s">
        <v>967</v>
      </c>
      <c r="F873" s="320"/>
      <c r="G873" s="19">
        <v>3.326132614</v>
      </c>
    </row>
    <row r="874" spans="1:7" ht="15" customHeight="1">
      <c r="A874" s="321" t="s">
        <v>1027</v>
      </c>
      <c r="B874" s="322"/>
      <c r="C874" s="8" t="s">
        <v>952</v>
      </c>
      <c r="D874" s="8" t="s">
        <v>953</v>
      </c>
      <c r="E874" s="8" t="s">
        <v>954</v>
      </c>
      <c r="F874" s="8" t="s">
        <v>955</v>
      </c>
      <c r="G874" s="8" t="s">
        <v>956</v>
      </c>
    </row>
    <row r="875" spans="1:7" ht="27.95" customHeight="1">
      <c r="A875" s="15" t="s">
        <v>1211</v>
      </c>
      <c r="B875" s="16" t="s">
        <v>1212</v>
      </c>
      <c r="C875" s="15" t="s">
        <v>959</v>
      </c>
      <c r="D875" s="15" t="s">
        <v>1030</v>
      </c>
      <c r="E875" s="17">
        <v>3.73403896E-6</v>
      </c>
      <c r="F875" s="18">
        <v>19208.37</v>
      </c>
      <c r="G875" s="18">
        <v>7.1724801938095203E-2</v>
      </c>
    </row>
    <row r="876" spans="1:7" ht="27.95" customHeight="1">
      <c r="A876" s="15" t="s">
        <v>1028</v>
      </c>
      <c r="B876" s="16" t="s">
        <v>1029</v>
      </c>
      <c r="C876" s="15" t="s">
        <v>959</v>
      </c>
      <c r="D876" s="15" t="s">
        <v>1030</v>
      </c>
      <c r="E876" s="17">
        <v>3.8905728000000001E-6</v>
      </c>
      <c r="F876" s="18">
        <v>1139.75</v>
      </c>
      <c r="G876" s="18">
        <v>4.4342803487999998E-3</v>
      </c>
    </row>
    <row r="877" spans="1:7" ht="15" customHeight="1">
      <c r="A877" s="1"/>
      <c r="B877" s="1"/>
      <c r="C877" s="1"/>
      <c r="D877" s="1"/>
      <c r="E877" s="319" t="s">
        <v>1031</v>
      </c>
      <c r="F877" s="320"/>
      <c r="G877" s="19">
        <v>7.6159082286895205E-2</v>
      </c>
    </row>
    <row r="878" spans="1:7" ht="15" customHeight="1">
      <c r="A878" s="321" t="s">
        <v>1032</v>
      </c>
      <c r="B878" s="322"/>
      <c r="C878" s="8" t="s">
        <v>952</v>
      </c>
      <c r="D878" s="8" t="s">
        <v>953</v>
      </c>
      <c r="E878" s="8" t="s">
        <v>954</v>
      </c>
      <c r="F878" s="8" t="s">
        <v>955</v>
      </c>
      <c r="G878" s="8" t="s">
        <v>956</v>
      </c>
    </row>
    <row r="879" spans="1:7" ht="15" customHeight="1">
      <c r="A879" s="15" t="s">
        <v>1033</v>
      </c>
      <c r="B879" s="16" t="s">
        <v>1034</v>
      </c>
      <c r="C879" s="15" t="s">
        <v>959</v>
      </c>
      <c r="D879" s="15" t="s">
        <v>1035</v>
      </c>
      <c r="E879" s="17">
        <v>8.1281259999999994E-2</v>
      </c>
      <c r="F879" s="18">
        <v>0.9</v>
      </c>
      <c r="G879" s="18">
        <v>7.3153133999999995E-2</v>
      </c>
    </row>
    <row r="880" spans="1:7" ht="15" customHeight="1">
      <c r="A880" s="1"/>
      <c r="B880" s="1"/>
      <c r="C880" s="1"/>
      <c r="D880" s="1"/>
      <c r="E880" s="319" t="s">
        <v>1036</v>
      </c>
      <c r="F880" s="320"/>
      <c r="G880" s="19">
        <v>7.3153133999999995E-2</v>
      </c>
    </row>
    <row r="881" spans="1:7" ht="15" customHeight="1">
      <c r="A881" s="321" t="s">
        <v>968</v>
      </c>
      <c r="B881" s="322"/>
      <c r="C881" s="8" t="s">
        <v>952</v>
      </c>
      <c r="D881" s="8" t="s">
        <v>953</v>
      </c>
      <c r="E881" s="8" t="s">
        <v>954</v>
      </c>
      <c r="F881" s="8" t="s">
        <v>955</v>
      </c>
      <c r="G881" s="8" t="s">
        <v>956</v>
      </c>
    </row>
    <row r="882" spans="1:7" ht="15" customHeight="1">
      <c r="A882" s="15" t="s">
        <v>1006</v>
      </c>
      <c r="B882" s="16" t="s">
        <v>1007</v>
      </c>
      <c r="C882" s="15" t="s">
        <v>959</v>
      </c>
      <c r="D882" s="15" t="s">
        <v>960</v>
      </c>
      <c r="E882" s="17">
        <v>0.14631834118000001</v>
      </c>
      <c r="F882" s="18">
        <v>9.25</v>
      </c>
      <c r="G882" s="18">
        <v>1.353444655915</v>
      </c>
    </row>
    <row r="883" spans="1:7" ht="15" customHeight="1">
      <c r="A883" s="15" t="s">
        <v>1132</v>
      </c>
      <c r="B883" s="16" t="s">
        <v>1133</v>
      </c>
      <c r="C883" s="15" t="s">
        <v>959</v>
      </c>
      <c r="D883" s="15" t="s">
        <v>960</v>
      </c>
      <c r="E883" s="17">
        <v>2.0748756E-2</v>
      </c>
      <c r="F883" s="18">
        <v>14.07</v>
      </c>
      <c r="G883" s="18">
        <v>0.29193499692000002</v>
      </c>
    </row>
    <row r="884" spans="1:7" ht="20.100000000000001" customHeight="1">
      <c r="A884" s="15" t="s">
        <v>1039</v>
      </c>
      <c r="B884" s="16" t="s">
        <v>1040</v>
      </c>
      <c r="C884" s="15" t="s">
        <v>959</v>
      </c>
      <c r="D884" s="15" t="s">
        <v>960</v>
      </c>
      <c r="E884" s="17">
        <v>3.8439641400000002E-2</v>
      </c>
      <c r="F884" s="18">
        <v>21.78</v>
      </c>
      <c r="G884" s="18">
        <v>0.83721538969200004</v>
      </c>
    </row>
    <row r="885" spans="1:7" ht="15" customHeight="1">
      <c r="A885" s="15" t="s">
        <v>1008</v>
      </c>
      <c r="B885" s="16" t="s">
        <v>1009</v>
      </c>
      <c r="C885" s="15" t="s">
        <v>959</v>
      </c>
      <c r="D885" s="15" t="s">
        <v>960</v>
      </c>
      <c r="E885" s="17">
        <v>0.19176871379999999</v>
      </c>
      <c r="F885" s="18">
        <v>12.49</v>
      </c>
      <c r="G885" s="18">
        <v>2.3951912353620002</v>
      </c>
    </row>
    <row r="886" spans="1:7" ht="15" customHeight="1">
      <c r="A886" s="15" t="s">
        <v>1090</v>
      </c>
      <c r="B886" s="16" t="s">
        <v>1091</v>
      </c>
      <c r="C886" s="15" t="s">
        <v>959</v>
      </c>
      <c r="D886" s="15" t="s">
        <v>960</v>
      </c>
      <c r="E886" s="17">
        <v>6.9026799999999999E-2</v>
      </c>
      <c r="F886" s="18">
        <v>12.62</v>
      </c>
      <c r="G886" s="18">
        <v>0.87111821599999995</v>
      </c>
    </row>
    <row r="887" spans="1:7" ht="15" customHeight="1">
      <c r="A887" s="15" t="s">
        <v>1104</v>
      </c>
      <c r="B887" s="16" t="s">
        <v>1105</v>
      </c>
      <c r="C887" s="15" t="s">
        <v>959</v>
      </c>
      <c r="D887" s="15" t="s">
        <v>960</v>
      </c>
      <c r="E887" s="17">
        <v>3.7799911380000002E-2</v>
      </c>
      <c r="F887" s="18">
        <v>15.31</v>
      </c>
      <c r="G887" s="18">
        <v>0.57871664322780003</v>
      </c>
    </row>
    <row r="888" spans="1:7" ht="15" customHeight="1">
      <c r="A888" s="15" t="s">
        <v>1130</v>
      </c>
      <c r="B888" s="16" t="s">
        <v>1131</v>
      </c>
      <c r="C888" s="15" t="s">
        <v>959</v>
      </c>
      <c r="D888" s="15" t="s">
        <v>960</v>
      </c>
      <c r="E888" s="17">
        <v>2.9147062E-3</v>
      </c>
      <c r="F888" s="18">
        <v>8.7899999999999991</v>
      </c>
      <c r="G888" s="18">
        <v>2.5620267498000001E-2</v>
      </c>
    </row>
    <row r="889" spans="1:7" ht="15" customHeight="1">
      <c r="A889" s="15" t="s">
        <v>1037</v>
      </c>
      <c r="B889" s="16" t="s">
        <v>1038</v>
      </c>
      <c r="C889" s="15" t="s">
        <v>959</v>
      </c>
      <c r="D889" s="15" t="s">
        <v>960</v>
      </c>
      <c r="E889" s="17">
        <v>3.8527333499999997E-2</v>
      </c>
      <c r="F889" s="18">
        <v>9.83</v>
      </c>
      <c r="G889" s="18">
        <v>0.37872368830499997</v>
      </c>
    </row>
    <row r="890" spans="1:7" ht="15" customHeight="1">
      <c r="A890" s="1"/>
      <c r="B890" s="1"/>
      <c r="C890" s="1"/>
      <c r="D890" s="1"/>
      <c r="E890" s="319" t="s">
        <v>971</v>
      </c>
      <c r="F890" s="320"/>
      <c r="G890" s="19">
        <v>6.7319650929197996</v>
      </c>
    </row>
    <row r="891" spans="1:7" ht="15" customHeight="1">
      <c r="A891" s="321" t="s">
        <v>1010</v>
      </c>
      <c r="B891" s="322"/>
      <c r="C891" s="8" t="s">
        <v>952</v>
      </c>
      <c r="D891" s="8" t="s">
        <v>953</v>
      </c>
      <c r="E891" s="8" t="s">
        <v>954</v>
      </c>
      <c r="F891" s="8" t="s">
        <v>955</v>
      </c>
      <c r="G891" s="8" t="s">
        <v>956</v>
      </c>
    </row>
    <row r="892" spans="1:7" ht="15" customHeight="1">
      <c r="A892" s="15" t="s">
        <v>1041</v>
      </c>
      <c r="B892" s="16" t="s">
        <v>1042</v>
      </c>
      <c r="C892" s="15" t="s">
        <v>959</v>
      </c>
      <c r="D892" s="15" t="s">
        <v>1020</v>
      </c>
      <c r="E892" s="17">
        <v>8.1403415999999993</v>
      </c>
      <c r="F892" s="18">
        <v>1.04</v>
      </c>
      <c r="G892" s="18">
        <v>8.4659552639999998</v>
      </c>
    </row>
    <row r="893" spans="1:7" ht="20.100000000000001" customHeight="1">
      <c r="A893" s="15" t="s">
        <v>1043</v>
      </c>
      <c r="B893" s="16" t="s">
        <v>1044</v>
      </c>
      <c r="C893" s="15" t="s">
        <v>959</v>
      </c>
      <c r="D893" s="15" t="s">
        <v>1045</v>
      </c>
      <c r="E893" s="17">
        <v>1.41888E-2</v>
      </c>
      <c r="F893" s="18">
        <v>103.7</v>
      </c>
      <c r="G893" s="18">
        <v>1.47137856</v>
      </c>
    </row>
    <row r="894" spans="1:7" ht="20.100000000000001" customHeight="1">
      <c r="A894" s="15" t="s">
        <v>1116</v>
      </c>
      <c r="B894" s="16" t="s">
        <v>1117</v>
      </c>
      <c r="C894" s="15" t="s">
        <v>959</v>
      </c>
      <c r="D894" s="15" t="s">
        <v>1072</v>
      </c>
      <c r="E894" s="17">
        <v>7.0000000000000001E-3</v>
      </c>
      <c r="F894" s="18">
        <v>4.5199999999999996</v>
      </c>
      <c r="G894" s="18">
        <v>3.1640000000000001E-2</v>
      </c>
    </row>
    <row r="895" spans="1:7" ht="15" customHeight="1">
      <c r="A895" s="15" t="s">
        <v>1120</v>
      </c>
      <c r="B895" s="16" t="s">
        <v>1121</v>
      </c>
      <c r="C895" s="15" t="s">
        <v>959</v>
      </c>
      <c r="D895" s="15" t="s">
        <v>1020</v>
      </c>
      <c r="E895" s="17">
        <v>2.7264E-2</v>
      </c>
      <c r="F895" s="18">
        <v>16.53</v>
      </c>
      <c r="G895" s="18">
        <v>0.45067392000000001</v>
      </c>
    </row>
    <row r="896" spans="1:7" ht="15" customHeight="1">
      <c r="A896" s="15" t="s">
        <v>1159</v>
      </c>
      <c r="B896" s="16" t="s">
        <v>1160</v>
      </c>
      <c r="C896" s="15" t="s">
        <v>959</v>
      </c>
      <c r="D896" s="15" t="s">
        <v>1020</v>
      </c>
      <c r="E896" s="17">
        <v>0.29913600000000001</v>
      </c>
      <c r="F896" s="18">
        <v>1.75</v>
      </c>
      <c r="G896" s="18">
        <v>0.52348799999999995</v>
      </c>
    </row>
    <row r="897" spans="1:7" ht="20.100000000000001" customHeight="1">
      <c r="A897" s="15" t="s">
        <v>1124</v>
      </c>
      <c r="B897" s="16" t="s">
        <v>1125</v>
      </c>
      <c r="C897" s="15" t="s">
        <v>959</v>
      </c>
      <c r="D897" s="15" t="s">
        <v>1013</v>
      </c>
      <c r="E897" s="17">
        <v>0.90056400000000003</v>
      </c>
      <c r="F897" s="18">
        <v>1.42</v>
      </c>
      <c r="G897" s="18">
        <v>1.2788008799999999</v>
      </c>
    </row>
    <row r="898" spans="1:7" ht="27.95" customHeight="1">
      <c r="A898" s="15" t="s">
        <v>1134</v>
      </c>
      <c r="B898" s="16" t="s">
        <v>1135</v>
      </c>
      <c r="C898" s="15" t="s">
        <v>959</v>
      </c>
      <c r="D898" s="15" t="s">
        <v>1030</v>
      </c>
      <c r="E898" s="17">
        <v>6</v>
      </c>
      <c r="F898" s="18">
        <v>0.21</v>
      </c>
      <c r="G898" s="18">
        <v>1.26</v>
      </c>
    </row>
    <row r="899" spans="1:7" ht="15" customHeight="1">
      <c r="A899" s="15" t="s">
        <v>1138</v>
      </c>
      <c r="B899" s="16" t="s">
        <v>1139</v>
      </c>
      <c r="C899" s="15" t="s">
        <v>959</v>
      </c>
      <c r="D899" s="15" t="s">
        <v>1020</v>
      </c>
      <c r="E899" s="17">
        <v>0.52429999999999999</v>
      </c>
      <c r="F899" s="18">
        <v>11.69</v>
      </c>
      <c r="G899" s="18">
        <v>6.129067</v>
      </c>
    </row>
    <row r="900" spans="1:7" ht="20.100000000000001" customHeight="1">
      <c r="A900" s="15" t="s">
        <v>1052</v>
      </c>
      <c r="B900" s="16" t="s">
        <v>1053</v>
      </c>
      <c r="C900" s="15" t="s">
        <v>959</v>
      </c>
      <c r="D900" s="15" t="s">
        <v>1045</v>
      </c>
      <c r="E900" s="17">
        <v>2.05036E-2</v>
      </c>
      <c r="F900" s="18">
        <v>75</v>
      </c>
      <c r="G900" s="18">
        <v>1.5377700000000001</v>
      </c>
    </row>
    <row r="901" spans="1:7" ht="20.100000000000001" customHeight="1">
      <c r="A901" s="15" t="s">
        <v>1127</v>
      </c>
      <c r="B901" s="16" t="s">
        <v>1128</v>
      </c>
      <c r="C901" s="15" t="s">
        <v>959</v>
      </c>
      <c r="D901" s="15" t="s">
        <v>1013</v>
      </c>
      <c r="E901" s="17">
        <v>0.94742400000000004</v>
      </c>
      <c r="F901" s="18">
        <v>18.559999999999999</v>
      </c>
      <c r="G901" s="18">
        <v>17.584189439999999</v>
      </c>
    </row>
    <row r="902" spans="1:7" ht="15" customHeight="1">
      <c r="A902" s="1"/>
      <c r="B902" s="1"/>
      <c r="C902" s="1"/>
      <c r="D902" s="1"/>
      <c r="E902" s="319" t="s">
        <v>1021</v>
      </c>
      <c r="F902" s="320"/>
      <c r="G902" s="19">
        <v>38.732963064000003</v>
      </c>
    </row>
    <row r="903" spans="1:7" ht="15" customHeight="1">
      <c r="A903" s="1"/>
      <c r="B903" s="1"/>
      <c r="C903" s="1"/>
      <c r="D903" s="1"/>
      <c r="E903" s="317" t="s">
        <v>972</v>
      </c>
      <c r="F903" s="318"/>
      <c r="G903" s="3">
        <v>45.82</v>
      </c>
    </row>
    <row r="904" spans="1:7" ht="15" customHeight="1">
      <c r="A904" s="1"/>
      <c r="B904" s="1"/>
      <c r="C904" s="1"/>
      <c r="D904" s="1"/>
      <c r="E904" s="317" t="s">
        <v>973</v>
      </c>
      <c r="F904" s="318"/>
      <c r="G904" s="3">
        <v>3.07</v>
      </c>
    </row>
    <row r="905" spans="1:7" ht="15" customHeight="1">
      <c r="A905" s="1"/>
      <c r="B905" s="1"/>
      <c r="C905" s="1"/>
      <c r="D905" s="1"/>
      <c r="E905" s="317" t="s">
        <v>974</v>
      </c>
      <c r="F905" s="318"/>
      <c r="G905" s="3">
        <v>48.89</v>
      </c>
    </row>
    <row r="906" spans="1:7" ht="15" customHeight="1">
      <c r="A906" s="1"/>
      <c r="B906" s="1"/>
      <c r="C906" s="1"/>
      <c r="D906" s="1"/>
      <c r="E906" s="317" t="s">
        <v>975</v>
      </c>
      <c r="F906" s="318"/>
      <c r="G906" s="3">
        <v>13.86</v>
      </c>
    </row>
    <row r="907" spans="1:7" ht="15" customHeight="1">
      <c r="A907" s="1"/>
      <c r="B907" s="1"/>
      <c r="C907" s="1"/>
      <c r="D907" s="1"/>
      <c r="E907" s="317" t="s">
        <v>976</v>
      </c>
      <c r="F907" s="318"/>
      <c r="G907" s="3">
        <v>62.75</v>
      </c>
    </row>
    <row r="908" spans="1:7" ht="15" customHeight="1">
      <c r="A908" s="1"/>
      <c r="B908" s="1"/>
      <c r="C908" s="1"/>
      <c r="D908" s="1"/>
      <c r="E908" s="317" t="s">
        <v>977</v>
      </c>
      <c r="F908" s="318"/>
      <c r="G908" s="3">
        <v>8.1199999999999992</v>
      </c>
    </row>
    <row r="909" spans="1:7" ht="15" customHeight="1">
      <c r="A909" s="1"/>
      <c r="B909" s="1"/>
      <c r="C909" s="1"/>
      <c r="D909" s="1"/>
      <c r="E909" s="317" t="s">
        <v>978</v>
      </c>
      <c r="F909" s="318"/>
      <c r="G909" s="3">
        <v>509.53</v>
      </c>
    </row>
    <row r="910" spans="1:7" ht="9.9499999999999993" customHeight="1">
      <c r="A910" s="1"/>
      <c r="B910" s="1"/>
      <c r="C910" s="323" t="s">
        <v>949</v>
      </c>
      <c r="D910" s="324"/>
      <c r="E910" s="1"/>
      <c r="F910" s="1"/>
      <c r="G910" s="1"/>
    </row>
    <row r="911" spans="1:7" ht="20.100000000000001" customHeight="1">
      <c r="A911" s="325" t="s">
        <v>1215</v>
      </c>
      <c r="B911" s="326"/>
      <c r="C911" s="326"/>
      <c r="D911" s="326"/>
      <c r="E911" s="326"/>
      <c r="F911" s="326"/>
      <c r="G911" s="326"/>
    </row>
    <row r="912" spans="1:7" ht="15" customHeight="1">
      <c r="A912" s="321" t="s">
        <v>951</v>
      </c>
      <c r="B912" s="322"/>
      <c r="C912" s="8" t="s">
        <v>952</v>
      </c>
      <c r="D912" s="8" t="s">
        <v>953</v>
      </c>
      <c r="E912" s="8" t="s">
        <v>954</v>
      </c>
      <c r="F912" s="8" t="s">
        <v>955</v>
      </c>
      <c r="G912" s="8" t="s">
        <v>956</v>
      </c>
    </row>
    <row r="913" spans="1:7" ht="20.100000000000001" customHeight="1">
      <c r="A913" s="15" t="s">
        <v>998</v>
      </c>
      <c r="B913" s="16" t="s">
        <v>999</v>
      </c>
      <c r="C913" s="15" t="s">
        <v>959</v>
      </c>
      <c r="D913" s="15" t="s">
        <v>960</v>
      </c>
      <c r="E913" s="17">
        <v>0.13998160000000001</v>
      </c>
      <c r="F913" s="18">
        <v>0.41</v>
      </c>
      <c r="G913" s="18">
        <v>5.7392456000000001E-2</v>
      </c>
    </row>
    <row r="914" spans="1:7" ht="20.100000000000001" customHeight="1">
      <c r="A914" s="15" t="s">
        <v>1023</v>
      </c>
      <c r="B914" s="16" t="s">
        <v>1024</v>
      </c>
      <c r="C914" s="15" t="s">
        <v>959</v>
      </c>
      <c r="D914" s="15" t="s">
        <v>960</v>
      </c>
      <c r="E914" s="17">
        <v>6.0347400000000002E-2</v>
      </c>
      <c r="F914" s="18">
        <v>0.01</v>
      </c>
      <c r="G914" s="18">
        <v>6.03474E-4</v>
      </c>
    </row>
    <row r="915" spans="1:7" ht="20.100000000000001" customHeight="1">
      <c r="A915" s="15" t="s">
        <v>1000</v>
      </c>
      <c r="B915" s="16" t="s">
        <v>1001</v>
      </c>
      <c r="C915" s="15" t="s">
        <v>959</v>
      </c>
      <c r="D915" s="15" t="s">
        <v>960</v>
      </c>
      <c r="E915" s="17">
        <v>0.13998160000000001</v>
      </c>
      <c r="F915" s="18">
        <v>1.01</v>
      </c>
      <c r="G915" s="18">
        <v>0.14138141600000001</v>
      </c>
    </row>
    <row r="916" spans="1:7" ht="20.100000000000001" customHeight="1">
      <c r="A916" s="15" t="s">
        <v>1002</v>
      </c>
      <c r="B916" s="16" t="s">
        <v>1003</v>
      </c>
      <c r="C916" s="15" t="s">
        <v>959</v>
      </c>
      <c r="D916" s="15" t="s">
        <v>960</v>
      </c>
      <c r="E916" s="17">
        <v>0.18224000000000001</v>
      </c>
      <c r="F916" s="18">
        <v>1.05</v>
      </c>
      <c r="G916" s="18">
        <v>0.19135199999999999</v>
      </c>
    </row>
    <row r="917" spans="1:7" ht="15" customHeight="1">
      <c r="A917" s="15" t="s">
        <v>965</v>
      </c>
      <c r="B917" s="16" t="s">
        <v>966</v>
      </c>
      <c r="C917" s="15" t="s">
        <v>959</v>
      </c>
      <c r="D917" s="15" t="s">
        <v>960</v>
      </c>
      <c r="E917" s="17">
        <v>0.49003999999999998</v>
      </c>
      <c r="F917" s="18">
        <v>0.06</v>
      </c>
      <c r="G917" s="18">
        <v>2.9402399999999999E-2</v>
      </c>
    </row>
    <row r="918" spans="1:7" ht="20.100000000000001" customHeight="1">
      <c r="A918" s="15" t="s">
        <v>1025</v>
      </c>
      <c r="B918" s="16" t="s">
        <v>1026</v>
      </c>
      <c r="C918" s="15" t="s">
        <v>959</v>
      </c>
      <c r="D918" s="15" t="s">
        <v>960</v>
      </c>
      <c r="E918" s="17">
        <v>6.0347400000000002E-2</v>
      </c>
      <c r="F918" s="18">
        <v>0.63</v>
      </c>
      <c r="G918" s="18">
        <v>3.8018862E-2</v>
      </c>
    </row>
    <row r="919" spans="1:7" ht="15" customHeight="1">
      <c r="A919" s="15" t="s">
        <v>963</v>
      </c>
      <c r="B919" s="16" t="s">
        <v>964</v>
      </c>
      <c r="C919" s="15" t="s">
        <v>959</v>
      </c>
      <c r="D919" s="15" t="s">
        <v>960</v>
      </c>
      <c r="E919" s="17">
        <v>0.49003999999999998</v>
      </c>
      <c r="F919" s="18">
        <v>0.55000000000000004</v>
      </c>
      <c r="G919" s="18">
        <v>0.26952199999999998</v>
      </c>
    </row>
    <row r="920" spans="1:7" ht="15" customHeight="1">
      <c r="A920" s="15" t="s">
        <v>994</v>
      </c>
      <c r="B920" s="16" t="s">
        <v>995</v>
      </c>
      <c r="C920" s="15" t="s">
        <v>959</v>
      </c>
      <c r="D920" s="15" t="s">
        <v>960</v>
      </c>
      <c r="E920" s="17">
        <v>0.49003999999999998</v>
      </c>
      <c r="F920" s="18">
        <v>1.04</v>
      </c>
      <c r="G920" s="18">
        <v>0.50964160000000003</v>
      </c>
    </row>
    <row r="921" spans="1:7" ht="15" customHeight="1">
      <c r="A921" s="15" t="s">
        <v>996</v>
      </c>
      <c r="B921" s="16" t="s">
        <v>997</v>
      </c>
      <c r="C921" s="15" t="s">
        <v>959</v>
      </c>
      <c r="D921" s="15" t="s">
        <v>960</v>
      </c>
      <c r="E921" s="17">
        <v>0.49003999999999998</v>
      </c>
      <c r="F921" s="18">
        <v>3.18</v>
      </c>
      <c r="G921" s="18">
        <v>1.5583271999999999</v>
      </c>
    </row>
    <row r="922" spans="1:7" ht="20.100000000000001" customHeight="1">
      <c r="A922" s="15" t="s">
        <v>1004</v>
      </c>
      <c r="B922" s="16" t="s">
        <v>1005</v>
      </c>
      <c r="C922" s="15" t="s">
        <v>959</v>
      </c>
      <c r="D922" s="15" t="s">
        <v>960</v>
      </c>
      <c r="E922" s="17">
        <v>0.18224000000000001</v>
      </c>
      <c r="F922" s="18">
        <v>0.38</v>
      </c>
      <c r="G922" s="18">
        <v>6.9251199999999999E-2</v>
      </c>
    </row>
    <row r="923" spans="1:7" ht="20.100000000000001" customHeight="1">
      <c r="A923" s="15" t="s">
        <v>1086</v>
      </c>
      <c r="B923" s="16" t="s">
        <v>1087</v>
      </c>
      <c r="C923" s="15" t="s">
        <v>959</v>
      </c>
      <c r="D923" s="15" t="s">
        <v>960</v>
      </c>
      <c r="E923" s="17">
        <v>0.107471</v>
      </c>
      <c r="F923" s="18">
        <v>0.57999999999999996</v>
      </c>
      <c r="G923" s="18">
        <v>6.2333180000000002E-2</v>
      </c>
    </row>
    <row r="924" spans="1:7" ht="20.100000000000001" customHeight="1">
      <c r="A924" s="15" t="s">
        <v>1088</v>
      </c>
      <c r="B924" s="16" t="s">
        <v>1089</v>
      </c>
      <c r="C924" s="15" t="s">
        <v>959</v>
      </c>
      <c r="D924" s="15" t="s">
        <v>960</v>
      </c>
      <c r="E924" s="17">
        <v>0.107471</v>
      </c>
      <c r="F924" s="18">
        <v>0.95</v>
      </c>
      <c r="G924" s="18">
        <v>0.10209745000000001</v>
      </c>
    </row>
    <row r="925" spans="1:7" ht="17.100000000000001" customHeight="1">
      <c r="A925" s="1"/>
      <c r="B925" s="1"/>
      <c r="C925" s="1"/>
      <c r="D925" s="1"/>
      <c r="E925" s="319" t="s">
        <v>967</v>
      </c>
      <c r="F925" s="320"/>
      <c r="G925" s="19">
        <v>3.0293232379999999</v>
      </c>
    </row>
    <row r="926" spans="1:7" ht="15" customHeight="1">
      <c r="A926" s="321" t="s">
        <v>1027</v>
      </c>
      <c r="B926" s="322"/>
      <c r="C926" s="8" t="s">
        <v>952</v>
      </c>
      <c r="D926" s="8" t="s">
        <v>953</v>
      </c>
      <c r="E926" s="8" t="s">
        <v>954</v>
      </c>
      <c r="F926" s="8" t="s">
        <v>955</v>
      </c>
      <c r="G926" s="8" t="s">
        <v>956</v>
      </c>
    </row>
    <row r="927" spans="1:7" ht="27.95" customHeight="1">
      <c r="A927" s="15" t="s">
        <v>1211</v>
      </c>
      <c r="B927" s="16" t="s">
        <v>1212</v>
      </c>
      <c r="C927" s="15" t="s">
        <v>959</v>
      </c>
      <c r="D927" s="15" t="s">
        <v>1030</v>
      </c>
      <c r="E927" s="17">
        <v>2.9488907200000001E-6</v>
      </c>
      <c r="F927" s="18">
        <v>19208.37</v>
      </c>
      <c r="G927" s="18">
        <v>5.6643384039326401E-2</v>
      </c>
    </row>
    <row r="928" spans="1:7" ht="27.95" customHeight="1">
      <c r="A928" s="15" t="s">
        <v>1028</v>
      </c>
      <c r="B928" s="16" t="s">
        <v>1029</v>
      </c>
      <c r="C928" s="15" t="s">
        <v>959</v>
      </c>
      <c r="D928" s="15" t="s">
        <v>1030</v>
      </c>
      <c r="E928" s="17">
        <v>3.1051519999999999E-6</v>
      </c>
      <c r="F928" s="18">
        <v>1139.75</v>
      </c>
      <c r="G928" s="18">
        <v>3.5390969920000002E-3</v>
      </c>
    </row>
    <row r="929" spans="1:7" ht="15" customHeight="1">
      <c r="A929" s="1"/>
      <c r="B929" s="1"/>
      <c r="C929" s="1"/>
      <c r="D929" s="1"/>
      <c r="E929" s="319" t="s">
        <v>1031</v>
      </c>
      <c r="F929" s="320"/>
      <c r="G929" s="19">
        <v>6.0182481031326403E-2</v>
      </c>
    </row>
    <row r="930" spans="1:7" ht="15" customHeight="1">
      <c r="A930" s="321" t="s">
        <v>1032</v>
      </c>
      <c r="B930" s="322"/>
      <c r="C930" s="8" t="s">
        <v>952</v>
      </c>
      <c r="D930" s="8" t="s">
        <v>953</v>
      </c>
      <c r="E930" s="8" t="s">
        <v>954</v>
      </c>
      <c r="F930" s="8" t="s">
        <v>955</v>
      </c>
      <c r="G930" s="8" t="s">
        <v>956</v>
      </c>
    </row>
    <row r="931" spans="1:7" ht="15" customHeight="1">
      <c r="A931" s="15" t="s">
        <v>1033</v>
      </c>
      <c r="B931" s="16" t="s">
        <v>1034</v>
      </c>
      <c r="C931" s="15" t="s">
        <v>959</v>
      </c>
      <c r="D931" s="15" t="s">
        <v>1035</v>
      </c>
      <c r="E931" s="17">
        <v>6.3789899999999997E-2</v>
      </c>
      <c r="F931" s="18">
        <v>0.9</v>
      </c>
      <c r="G931" s="18">
        <v>5.7410910000000002E-2</v>
      </c>
    </row>
    <row r="932" spans="1:7" ht="15" customHeight="1">
      <c r="A932" s="1"/>
      <c r="B932" s="1"/>
      <c r="C932" s="1"/>
      <c r="D932" s="1"/>
      <c r="E932" s="319" t="s">
        <v>1036</v>
      </c>
      <c r="F932" s="320"/>
      <c r="G932" s="19">
        <v>5.7410910000000002E-2</v>
      </c>
    </row>
    <row r="933" spans="1:7" ht="15" customHeight="1">
      <c r="A933" s="321" t="s">
        <v>968</v>
      </c>
      <c r="B933" s="322"/>
      <c r="C933" s="8" t="s">
        <v>952</v>
      </c>
      <c r="D933" s="8" t="s">
        <v>953</v>
      </c>
      <c r="E933" s="8" t="s">
        <v>954</v>
      </c>
      <c r="F933" s="8" t="s">
        <v>955</v>
      </c>
      <c r="G933" s="8" t="s">
        <v>956</v>
      </c>
    </row>
    <row r="934" spans="1:7" ht="15" customHeight="1">
      <c r="A934" s="15" t="s">
        <v>1006</v>
      </c>
      <c r="B934" s="16" t="s">
        <v>1007</v>
      </c>
      <c r="C934" s="15" t="s">
        <v>959</v>
      </c>
      <c r="D934" s="15" t="s">
        <v>960</v>
      </c>
      <c r="E934" s="17">
        <v>0.14209532216000001</v>
      </c>
      <c r="F934" s="18">
        <v>9.25</v>
      </c>
      <c r="G934" s="18">
        <v>1.31438172998</v>
      </c>
    </row>
    <row r="935" spans="1:7" ht="15" customHeight="1">
      <c r="A935" s="15" t="s">
        <v>1132</v>
      </c>
      <c r="B935" s="16" t="s">
        <v>1133</v>
      </c>
      <c r="C935" s="15" t="s">
        <v>959</v>
      </c>
      <c r="D935" s="15" t="s">
        <v>960</v>
      </c>
      <c r="E935" s="17">
        <v>2.0748756E-2</v>
      </c>
      <c r="F935" s="18">
        <v>14.07</v>
      </c>
      <c r="G935" s="18">
        <v>0.29193499692000002</v>
      </c>
    </row>
    <row r="936" spans="1:7" ht="20.100000000000001" customHeight="1">
      <c r="A936" s="15" t="s">
        <v>1039</v>
      </c>
      <c r="B936" s="16" t="s">
        <v>1040</v>
      </c>
      <c r="C936" s="15" t="s">
        <v>959</v>
      </c>
      <c r="D936" s="15" t="s">
        <v>960</v>
      </c>
      <c r="E936" s="17">
        <v>3.0679525999999999E-2</v>
      </c>
      <c r="F936" s="18">
        <v>21.78</v>
      </c>
      <c r="G936" s="18">
        <v>0.66820007628</v>
      </c>
    </row>
    <row r="937" spans="1:7" ht="15" customHeight="1">
      <c r="A937" s="15" t="s">
        <v>1008</v>
      </c>
      <c r="B937" s="16" t="s">
        <v>1009</v>
      </c>
      <c r="C937" s="15" t="s">
        <v>959</v>
      </c>
      <c r="D937" s="15" t="s">
        <v>960</v>
      </c>
      <c r="E937" s="17">
        <v>0.153054842</v>
      </c>
      <c r="F937" s="18">
        <v>12.49</v>
      </c>
      <c r="G937" s="18">
        <v>1.9116549765799999</v>
      </c>
    </row>
    <row r="938" spans="1:7" ht="15" customHeight="1">
      <c r="A938" s="15" t="s">
        <v>1090</v>
      </c>
      <c r="B938" s="16" t="s">
        <v>1091</v>
      </c>
      <c r="C938" s="15" t="s">
        <v>959</v>
      </c>
      <c r="D938" s="15" t="s">
        <v>960</v>
      </c>
      <c r="E938" s="17">
        <v>8.5268399999999994E-2</v>
      </c>
      <c r="F938" s="18">
        <v>12.62</v>
      </c>
      <c r="G938" s="18">
        <v>1.0760872079999999</v>
      </c>
    </row>
    <row r="939" spans="1:7" ht="15" customHeight="1">
      <c r="A939" s="15" t="s">
        <v>1104</v>
      </c>
      <c r="B939" s="16" t="s">
        <v>1105</v>
      </c>
      <c r="C939" s="15" t="s">
        <v>959</v>
      </c>
      <c r="D939" s="15" t="s">
        <v>960</v>
      </c>
      <c r="E939" s="17">
        <v>3.009391266E-2</v>
      </c>
      <c r="F939" s="18">
        <v>15.31</v>
      </c>
      <c r="G939" s="18">
        <v>0.46073780282459997</v>
      </c>
    </row>
    <row r="940" spans="1:7" ht="15" customHeight="1">
      <c r="A940" s="15" t="s">
        <v>1130</v>
      </c>
      <c r="B940" s="16" t="s">
        <v>1131</v>
      </c>
      <c r="C940" s="15" t="s">
        <v>959</v>
      </c>
      <c r="D940" s="15" t="s">
        <v>960</v>
      </c>
      <c r="E940" s="17">
        <v>2.9147062E-3</v>
      </c>
      <c r="F940" s="18">
        <v>8.7899999999999991</v>
      </c>
      <c r="G940" s="18">
        <v>2.5620267498000001E-2</v>
      </c>
    </row>
    <row r="941" spans="1:7" ht="15" customHeight="1">
      <c r="A941" s="15" t="s">
        <v>1037</v>
      </c>
      <c r="B941" s="16" t="s">
        <v>1038</v>
      </c>
      <c r="C941" s="15" t="s">
        <v>959</v>
      </c>
      <c r="D941" s="15" t="s">
        <v>960</v>
      </c>
      <c r="E941" s="17">
        <v>3.0749515000000002E-2</v>
      </c>
      <c r="F941" s="18">
        <v>9.83</v>
      </c>
      <c r="G941" s="18">
        <v>0.30226773244999999</v>
      </c>
    </row>
    <row r="942" spans="1:7" ht="15" customHeight="1">
      <c r="A942" s="1"/>
      <c r="B942" s="1"/>
      <c r="C942" s="1"/>
      <c r="D942" s="1"/>
      <c r="E942" s="319" t="s">
        <v>971</v>
      </c>
      <c r="F942" s="320"/>
      <c r="G942" s="19">
        <v>6.0508847905326002</v>
      </c>
    </row>
    <row r="943" spans="1:7" ht="15" customHeight="1">
      <c r="A943" s="321" t="s">
        <v>1010</v>
      </c>
      <c r="B943" s="322"/>
      <c r="C943" s="8" t="s">
        <v>952</v>
      </c>
      <c r="D943" s="8" t="s">
        <v>953</v>
      </c>
      <c r="E943" s="8" t="s">
        <v>954</v>
      </c>
      <c r="F943" s="8" t="s">
        <v>955</v>
      </c>
      <c r="G943" s="8" t="s">
        <v>956</v>
      </c>
    </row>
    <row r="944" spans="1:7" ht="15" customHeight="1">
      <c r="A944" s="15" t="s">
        <v>1041</v>
      </c>
      <c r="B944" s="16" t="s">
        <v>1042</v>
      </c>
      <c r="C944" s="15" t="s">
        <v>959</v>
      </c>
      <c r="D944" s="15" t="s">
        <v>1020</v>
      </c>
      <c r="E944" s="17">
        <v>6.1893881999999998</v>
      </c>
      <c r="F944" s="18">
        <v>1.04</v>
      </c>
      <c r="G944" s="18">
        <v>6.4369637280000003</v>
      </c>
    </row>
    <row r="945" spans="1:7" ht="20.100000000000001" customHeight="1">
      <c r="A945" s="15" t="s">
        <v>1043</v>
      </c>
      <c r="B945" s="16" t="s">
        <v>1044</v>
      </c>
      <c r="C945" s="15" t="s">
        <v>959</v>
      </c>
      <c r="D945" s="15" t="s">
        <v>1045</v>
      </c>
      <c r="E945" s="17">
        <v>1.0641599999999999E-2</v>
      </c>
      <c r="F945" s="18">
        <v>103.7</v>
      </c>
      <c r="G945" s="18">
        <v>1.1035339200000001</v>
      </c>
    </row>
    <row r="946" spans="1:7" ht="20.100000000000001" customHeight="1">
      <c r="A946" s="15" t="s">
        <v>1116</v>
      </c>
      <c r="B946" s="16" t="s">
        <v>1117</v>
      </c>
      <c r="C946" s="15" t="s">
        <v>959</v>
      </c>
      <c r="D946" s="15" t="s">
        <v>1072</v>
      </c>
      <c r="E946" s="17">
        <v>6.0000000000000001E-3</v>
      </c>
      <c r="F946" s="18">
        <v>4.5199999999999996</v>
      </c>
      <c r="G946" s="18">
        <v>2.7119999999999998E-2</v>
      </c>
    </row>
    <row r="947" spans="1:7" ht="15" customHeight="1">
      <c r="A947" s="15" t="s">
        <v>1120</v>
      </c>
      <c r="B947" s="16" t="s">
        <v>1121</v>
      </c>
      <c r="C947" s="15" t="s">
        <v>959</v>
      </c>
      <c r="D947" s="15" t="s">
        <v>1020</v>
      </c>
      <c r="E947" s="17">
        <v>2.1760000000000002E-2</v>
      </c>
      <c r="F947" s="18">
        <v>16.53</v>
      </c>
      <c r="G947" s="18">
        <v>0.35969279999999998</v>
      </c>
    </row>
    <row r="948" spans="1:7" ht="15" customHeight="1">
      <c r="A948" s="15" t="s">
        <v>1159</v>
      </c>
      <c r="B948" s="16" t="s">
        <v>1160</v>
      </c>
      <c r="C948" s="15" t="s">
        <v>959</v>
      </c>
      <c r="D948" s="15" t="s">
        <v>1020</v>
      </c>
      <c r="E948" s="17">
        <v>0.29913600000000001</v>
      </c>
      <c r="F948" s="18">
        <v>1.75</v>
      </c>
      <c r="G948" s="18">
        <v>0.52348799999999995</v>
      </c>
    </row>
    <row r="949" spans="1:7" ht="20.100000000000001" customHeight="1">
      <c r="A949" s="15" t="s">
        <v>1124</v>
      </c>
      <c r="B949" s="16" t="s">
        <v>1125</v>
      </c>
      <c r="C949" s="15" t="s">
        <v>959</v>
      </c>
      <c r="D949" s="15" t="s">
        <v>1013</v>
      </c>
      <c r="E949" s="17">
        <v>0.71875999999999995</v>
      </c>
      <c r="F949" s="18">
        <v>1.42</v>
      </c>
      <c r="G949" s="18">
        <v>1.0206392</v>
      </c>
    </row>
    <row r="950" spans="1:7" ht="27.95" customHeight="1">
      <c r="A950" s="15" t="s">
        <v>1134</v>
      </c>
      <c r="B950" s="16" t="s">
        <v>1135</v>
      </c>
      <c r="C950" s="15" t="s">
        <v>959</v>
      </c>
      <c r="D950" s="15" t="s">
        <v>1030</v>
      </c>
      <c r="E950" s="17">
        <v>6</v>
      </c>
      <c r="F950" s="18">
        <v>0.21</v>
      </c>
      <c r="G950" s="18">
        <v>1.26</v>
      </c>
    </row>
    <row r="951" spans="1:7" ht="15" customHeight="1">
      <c r="A951" s="15" t="s">
        <v>1138</v>
      </c>
      <c r="B951" s="16" t="s">
        <v>1139</v>
      </c>
      <c r="C951" s="15" t="s">
        <v>959</v>
      </c>
      <c r="D951" s="15" t="s">
        <v>1020</v>
      </c>
      <c r="E951" s="17">
        <v>0.52429999999999999</v>
      </c>
      <c r="F951" s="18">
        <v>11.69</v>
      </c>
      <c r="G951" s="18">
        <v>6.129067</v>
      </c>
    </row>
    <row r="952" spans="1:7" ht="20.100000000000001" customHeight="1">
      <c r="A952" s="15" t="s">
        <v>1052</v>
      </c>
      <c r="B952" s="16" t="s">
        <v>1053</v>
      </c>
      <c r="C952" s="15" t="s">
        <v>959</v>
      </c>
      <c r="D952" s="15" t="s">
        <v>1045</v>
      </c>
      <c r="E952" s="17">
        <v>1.59382E-2</v>
      </c>
      <c r="F952" s="18">
        <v>75</v>
      </c>
      <c r="G952" s="18">
        <v>1.195365</v>
      </c>
    </row>
    <row r="953" spans="1:7" ht="20.100000000000001" customHeight="1">
      <c r="A953" s="15" t="s">
        <v>1127</v>
      </c>
      <c r="B953" s="16" t="s">
        <v>1128</v>
      </c>
      <c r="C953" s="15" t="s">
        <v>959</v>
      </c>
      <c r="D953" s="15" t="s">
        <v>1013</v>
      </c>
      <c r="E953" s="17">
        <v>0.75616000000000005</v>
      </c>
      <c r="F953" s="18">
        <v>18.559999999999999</v>
      </c>
      <c r="G953" s="18">
        <v>14.0343296</v>
      </c>
    </row>
    <row r="954" spans="1:7" ht="15" customHeight="1">
      <c r="A954" s="1"/>
      <c r="B954" s="1"/>
      <c r="C954" s="1"/>
      <c r="D954" s="1"/>
      <c r="E954" s="319" t="s">
        <v>1021</v>
      </c>
      <c r="F954" s="320"/>
      <c r="G954" s="19">
        <v>32.090199247999998</v>
      </c>
    </row>
    <row r="955" spans="1:7" ht="15" customHeight="1">
      <c r="A955" s="1"/>
      <c r="B955" s="1"/>
      <c r="C955" s="1"/>
      <c r="D955" s="1"/>
      <c r="E955" s="317" t="s">
        <v>972</v>
      </c>
      <c r="F955" s="318"/>
      <c r="G955" s="3">
        <v>38.479999999999997</v>
      </c>
    </row>
    <row r="956" spans="1:7" ht="15" customHeight="1">
      <c r="A956" s="1"/>
      <c r="B956" s="1"/>
      <c r="C956" s="1"/>
      <c r="D956" s="1"/>
      <c r="E956" s="317" t="s">
        <v>973</v>
      </c>
      <c r="F956" s="318"/>
      <c r="G956" s="3">
        <v>2.75</v>
      </c>
    </row>
    <row r="957" spans="1:7" ht="15" customHeight="1">
      <c r="A957" s="1"/>
      <c r="B957" s="1"/>
      <c r="C957" s="1"/>
      <c r="D957" s="1"/>
      <c r="E957" s="317" t="s">
        <v>974</v>
      </c>
      <c r="F957" s="318"/>
      <c r="G957" s="3">
        <v>41.23</v>
      </c>
    </row>
    <row r="958" spans="1:7" ht="15" customHeight="1">
      <c r="A958" s="1"/>
      <c r="B958" s="1"/>
      <c r="C958" s="1"/>
      <c r="D958" s="1"/>
      <c r="E958" s="317" t="s">
        <v>975</v>
      </c>
      <c r="F958" s="318"/>
      <c r="G958" s="3">
        <v>11.68</v>
      </c>
    </row>
    <row r="959" spans="1:7" ht="15" customHeight="1">
      <c r="A959" s="1"/>
      <c r="B959" s="1"/>
      <c r="C959" s="1"/>
      <c r="D959" s="1"/>
      <c r="E959" s="317" t="s">
        <v>976</v>
      </c>
      <c r="F959" s="318"/>
      <c r="G959" s="3">
        <v>52.91</v>
      </c>
    </row>
    <row r="960" spans="1:7" ht="15" customHeight="1">
      <c r="A960" s="1"/>
      <c r="B960" s="1"/>
      <c r="C960" s="1"/>
      <c r="D960" s="1"/>
      <c r="E960" s="317" t="s">
        <v>977</v>
      </c>
      <c r="F960" s="318"/>
      <c r="G960" s="3">
        <v>5.72</v>
      </c>
    </row>
    <row r="961" spans="1:7" ht="15" customHeight="1">
      <c r="A961" s="1"/>
      <c r="B961" s="1"/>
      <c r="C961" s="1"/>
      <c r="D961" s="1"/>
      <c r="E961" s="317" t="s">
        <v>978</v>
      </c>
      <c r="F961" s="318"/>
      <c r="G961" s="3">
        <v>302.64</v>
      </c>
    </row>
    <row r="962" spans="1:7" ht="9.9499999999999993" customHeight="1">
      <c r="A962" s="1"/>
      <c r="B962" s="1"/>
      <c r="C962" s="323" t="s">
        <v>949</v>
      </c>
      <c r="D962" s="324"/>
      <c r="E962" s="1"/>
      <c r="F962" s="1"/>
      <c r="G962" s="1"/>
    </row>
    <row r="963" spans="1:7" ht="20.100000000000001" customHeight="1">
      <c r="A963" s="325" t="s">
        <v>1216</v>
      </c>
      <c r="B963" s="326"/>
      <c r="C963" s="326"/>
      <c r="D963" s="326"/>
      <c r="E963" s="326"/>
      <c r="F963" s="326"/>
      <c r="G963" s="326"/>
    </row>
    <row r="964" spans="1:7" ht="15" customHeight="1">
      <c r="A964" s="321" t="s">
        <v>951</v>
      </c>
      <c r="B964" s="322"/>
      <c r="C964" s="8" t="s">
        <v>952</v>
      </c>
      <c r="D964" s="8" t="s">
        <v>953</v>
      </c>
      <c r="E964" s="8" t="s">
        <v>954</v>
      </c>
      <c r="F964" s="8" t="s">
        <v>955</v>
      </c>
      <c r="G964" s="8" t="s">
        <v>956</v>
      </c>
    </row>
    <row r="965" spans="1:7" ht="20.100000000000001" customHeight="1">
      <c r="A965" s="15" t="s">
        <v>998</v>
      </c>
      <c r="B965" s="16" t="s">
        <v>999</v>
      </c>
      <c r="C965" s="15" t="s">
        <v>959</v>
      </c>
      <c r="D965" s="15" t="s">
        <v>960</v>
      </c>
      <c r="E965" s="17">
        <v>0.13282140000000001</v>
      </c>
      <c r="F965" s="18">
        <v>0.41</v>
      </c>
      <c r="G965" s="18">
        <v>5.4456773999999999E-2</v>
      </c>
    </row>
    <row r="966" spans="1:7" ht="20.100000000000001" customHeight="1">
      <c r="A966" s="15" t="s">
        <v>1023</v>
      </c>
      <c r="B966" s="16" t="s">
        <v>1024</v>
      </c>
      <c r="C966" s="15" t="s">
        <v>959</v>
      </c>
      <c r="D966" s="15" t="s">
        <v>960</v>
      </c>
      <c r="E966" s="17">
        <v>4.4094599999999998E-2</v>
      </c>
      <c r="F966" s="18">
        <v>0.01</v>
      </c>
      <c r="G966" s="18">
        <v>4.40946E-4</v>
      </c>
    </row>
    <row r="967" spans="1:7" ht="20.100000000000001" customHeight="1">
      <c r="A967" s="15" t="s">
        <v>1000</v>
      </c>
      <c r="B967" s="16" t="s">
        <v>1001</v>
      </c>
      <c r="C967" s="15" t="s">
        <v>959</v>
      </c>
      <c r="D967" s="15" t="s">
        <v>960</v>
      </c>
      <c r="E967" s="17">
        <v>0.13282140000000001</v>
      </c>
      <c r="F967" s="18">
        <v>1.01</v>
      </c>
      <c r="G967" s="18">
        <v>0.134149614</v>
      </c>
    </row>
    <row r="968" spans="1:7" ht="20.100000000000001" customHeight="1">
      <c r="A968" s="15" t="s">
        <v>1002</v>
      </c>
      <c r="B968" s="16" t="s">
        <v>1003</v>
      </c>
      <c r="C968" s="15" t="s">
        <v>959</v>
      </c>
      <c r="D968" s="15" t="s">
        <v>960</v>
      </c>
      <c r="E968" s="17">
        <v>0.13078400000000001</v>
      </c>
      <c r="F968" s="18">
        <v>1.05</v>
      </c>
      <c r="G968" s="18">
        <v>0.13732320000000001</v>
      </c>
    </row>
    <row r="969" spans="1:7" ht="15" customHeight="1">
      <c r="A969" s="15" t="s">
        <v>965</v>
      </c>
      <c r="B969" s="16" t="s">
        <v>966</v>
      </c>
      <c r="C969" s="15" t="s">
        <v>959</v>
      </c>
      <c r="D969" s="15" t="s">
        <v>960</v>
      </c>
      <c r="E969" s="17">
        <v>0.42871160000000003</v>
      </c>
      <c r="F969" s="18">
        <v>0.06</v>
      </c>
      <c r="G969" s="18">
        <v>2.5722696E-2</v>
      </c>
    </row>
    <row r="970" spans="1:7" ht="20.100000000000001" customHeight="1">
      <c r="A970" s="15" t="s">
        <v>1025</v>
      </c>
      <c r="B970" s="16" t="s">
        <v>1026</v>
      </c>
      <c r="C970" s="15" t="s">
        <v>959</v>
      </c>
      <c r="D970" s="15" t="s">
        <v>960</v>
      </c>
      <c r="E970" s="17">
        <v>4.4094599999999998E-2</v>
      </c>
      <c r="F970" s="18">
        <v>0.63</v>
      </c>
      <c r="G970" s="18">
        <v>2.7779597999999999E-2</v>
      </c>
    </row>
    <row r="971" spans="1:7" ht="15" customHeight="1">
      <c r="A971" s="15" t="s">
        <v>963</v>
      </c>
      <c r="B971" s="16" t="s">
        <v>964</v>
      </c>
      <c r="C971" s="15" t="s">
        <v>959</v>
      </c>
      <c r="D971" s="15" t="s">
        <v>960</v>
      </c>
      <c r="E971" s="17">
        <v>0.42871160000000003</v>
      </c>
      <c r="F971" s="18">
        <v>0.55000000000000004</v>
      </c>
      <c r="G971" s="18">
        <v>0.23579137999999999</v>
      </c>
    </row>
    <row r="972" spans="1:7" ht="15" customHeight="1">
      <c r="A972" s="15" t="s">
        <v>994</v>
      </c>
      <c r="B972" s="16" t="s">
        <v>995</v>
      </c>
      <c r="C972" s="15" t="s">
        <v>959</v>
      </c>
      <c r="D972" s="15" t="s">
        <v>960</v>
      </c>
      <c r="E972" s="17">
        <v>0.42871160000000003</v>
      </c>
      <c r="F972" s="18">
        <v>1.04</v>
      </c>
      <c r="G972" s="18">
        <v>0.445860064</v>
      </c>
    </row>
    <row r="973" spans="1:7" ht="15" customHeight="1">
      <c r="A973" s="15" t="s">
        <v>996</v>
      </c>
      <c r="B973" s="16" t="s">
        <v>997</v>
      </c>
      <c r="C973" s="15" t="s">
        <v>959</v>
      </c>
      <c r="D973" s="15" t="s">
        <v>960</v>
      </c>
      <c r="E973" s="17">
        <v>0.42871160000000003</v>
      </c>
      <c r="F973" s="18">
        <v>3.18</v>
      </c>
      <c r="G973" s="18">
        <v>1.363302888</v>
      </c>
    </row>
    <row r="974" spans="1:7" ht="20.100000000000001" customHeight="1">
      <c r="A974" s="15" t="s">
        <v>1004</v>
      </c>
      <c r="B974" s="16" t="s">
        <v>1005</v>
      </c>
      <c r="C974" s="15" t="s">
        <v>959</v>
      </c>
      <c r="D974" s="15" t="s">
        <v>960</v>
      </c>
      <c r="E974" s="17">
        <v>0.13078400000000001</v>
      </c>
      <c r="F974" s="18">
        <v>0.38</v>
      </c>
      <c r="G974" s="18">
        <v>4.969792E-2</v>
      </c>
    </row>
    <row r="975" spans="1:7" ht="20.100000000000001" customHeight="1">
      <c r="A975" s="15" t="s">
        <v>1086</v>
      </c>
      <c r="B975" s="16" t="s">
        <v>1087</v>
      </c>
      <c r="C975" s="15" t="s">
        <v>959</v>
      </c>
      <c r="D975" s="15" t="s">
        <v>960</v>
      </c>
      <c r="E975" s="17">
        <v>0.1210116</v>
      </c>
      <c r="F975" s="18">
        <v>0.57999999999999996</v>
      </c>
      <c r="G975" s="18">
        <v>7.0186728000000004E-2</v>
      </c>
    </row>
    <row r="976" spans="1:7" ht="20.100000000000001" customHeight="1">
      <c r="A976" s="15" t="s">
        <v>1088</v>
      </c>
      <c r="B976" s="16" t="s">
        <v>1089</v>
      </c>
      <c r="C976" s="15" t="s">
        <v>959</v>
      </c>
      <c r="D976" s="15" t="s">
        <v>960</v>
      </c>
      <c r="E976" s="17">
        <v>0.1210116</v>
      </c>
      <c r="F976" s="18">
        <v>0.95</v>
      </c>
      <c r="G976" s="18">
        <v>0.11496102</v>
      </c>
    </row>
    <row r="977" spans="1:7" ht="17.100000000000001" customHeight="1">
      <c r="A977" s="1"/>
      <c r="B977" s="1"/>
      <c r="C977" s="1"/>
      <c r="D977" s="1"/>
      <c r="E977" s="319" t="s">
        <v>967</v>
      </c>
      <c r="F977" s="320"/>
      <c r="G977" s="19">
        <v>2.6596728280000002</v>
      </c>
    </row>
    <row r="978" spans="1:7" ht="15" customHeight="1">
      <c r="A978" s="321" t="s">
        <v>1027</v>
      </c>
      <c r="B978" s="322"/>
      <c r="C978" s="8" t="s">
        <v>952</v>
      </c>
      <c r="D978" s="8" t="s">
        <v>953</v>
      </c>
      <c r="E978" s="8" t="s">
        <v>954</v>
      </c>
      <c r="F978" s="8" t="s">
        <v>955</v>
      </c>
      <c r="G978" s="8" t="s">
        <v>956</v>
      </c>
    </row>
    <row r="979" spans="1:7" ht="27.95" customHeight="1">
      <c r="A979" s="15" t="s">
        <v>1211</v>
      </c>
      <c r="B979" s="16" t="s">
        <v>1212</v>
      </c>
      <c r="C979" s="15" t="s">
        <v>959</v>
      </c>
      <c r="D979" s="15" t="s">
        <v>1030</v>
      </c>
      <c r="E979" s="17">
        <v>2.1637424800000001E-6</v>
      </c>
      <c r="F979" s="18">
        <v>19208.37</v>
      </c>
      <c r="G979" s="18">
        <v>4.1561966140557599E-2</v>
      </c>
    </row>
    <row r="980" spans="1:7" ht="27.95" customHeight="1">
      <c r="A980" s="15" t="s">
        <v>1028</v>
      </c>
      <c r="B980" s="16" t="s">
        <v>1029</v>
      </c>
      <c r="C980" s="15" t="s">
        <v>959</v>
      </c>
      <c r="D980" s="15" t="s">
        <v>1030</v>
      </c>
      <c r="E980" s="17">
        <v>2.2284031999999999E-6</v>
      </c>
      <c r="F980" s="18">
        <v>1139.75</v>
      </c>
      <c r="G980" s="18">
        <v>2.5398225471999999E-3</v>
      </c>
    </row>
    <row r="981" spans="1:7" ht="15" customHeight="1">
      <c r="A981" s="1"/>
      <c r="B981" s="1"/>
      <c r="C981" s="1"/>
      <c r="D981" s="1"/>
      <c r="E981" s="319" t="s">
        <v>1031</v>
      </c>
      <c r="F981" s="320"/>
      <c r="G981" s="19">
        <v>4.4101788687757597E-2</v>
      </c>
    </row>
    <row r="982" spans="1:7" ht="15" customHeight="1">
      <c r="A982" s="321" t="s">
        <v>1032</v>
      </c>
      <c r="B982" s="322"/>
      <c r="C982" s="8" t="s">
        <v>952</v>
      </c>
      <c r="D982" s="8" t="s">
        <v>953</v>
      </c>
      <c r="E982" s="8" t="s">
        <v>954</v>
      </c>
      <c r="F982" s="8" t="s">
        <v>955</v>
      </c>
      <c r="G982" s="8" t="s">
        <v>956</v>
      </c>
    </row>
    <row r="983" spans="1:7" ht="15" customHeight="1">
      <c r="A983" s="15" t="s">
        <v>1033</v>
      </c>
      <c r="B983" s="16" t="s">
        <v>1034</v>
      </c>
      <c r="C983" s="15" t="s">
        <v>959</v>
      </c>
      <c r="D983" s="15" t="s">
        <v>1035</v>
      </c>
      <c r="E983" s="17">
        <v>4.5410939999999997E-2</v>
      </c>
      <c r="F983" s="18">
        <v>0.9</v>
      </c>
      <c r="G983" s="18">
        <v>4.0869846000000001E-2</v>
      </c>
    </row>
    <row r="984" spans="1:7" ht="15" customHeight="1">
      <c r="A984" s="1"/>
      <c r="B984" s="1"/>
      <c r="C984" s="1"/>
      <c r="D984" s="1"/>
      <c r="E984" s="319" t="s">
        <v>1036</v>
      </c>
      <c r="F984" s="320"/>
      <c r="G984" s="19">
        <v>4.0869846000000001E-2</v>
      </c>
    </row>
    <row r="985" spans="1:7" ht="15" customHeight="1">
      <c r="A985" s="321" t="s">
        <v>968</v>
      </c>
      <c r="B985" s="322"/>
      <c r="C985" s="8" t="s">
        <v>952</v>
      </c>
      <c r="D985" s="8" t="s">
        <v>953</v>
      </c>
      <c r="E985" s="8" t="s">
        <v>954</v>
      </c>
      <c r="F985" s="8" t="s">
        <v>955</v>
      </c>
      <c r="G985" s="8" t="s">
        <v>956</v>
      </c>
    </row>
    <row r="986" spans="1:7" ht="15" customHeight="1">
      <c r="A986" s="15" t="s">
        <v>1006</v>
      </c>
      <c r="B986" s="16" t="s">
        <v>1007</v>
      </c>
      <c r="C986" s="15" t="s">
        <v>959</v>
      </c>
      <c r="D986" s="15" t="s">
        <v>960</v>
      </c>
      <c r="E986" s="17">
        <v>0.13482700314000001</v>
      </c>
      <c r="F986" s="18">
        <v>9.25</v>
      </c>
      <c r="G986" s="18">
        <v>1.2471497790449999</v>
      </c>
    </row>
    <row r="987" spans="1:7" ht="15" customHeight="1">
      <c r="A987" s="15" t="s">
        <v>1132</v>
      </c>
      <c r="B987" s="16" t="s">
        <v>1133</v>
      </c>
      <c r="C987" s="15" t="s">
        <v>959</v>
      </c>
      <c r="D987" s="15" t="s">
        <v>960</v>
      </c>
      <c r="E987" s="17">
        <v>2.387941864E-2</v>
      </c>
      <c r="F987" s="18">
        <v>14.07</v>
      </c>
      <c r="G987" s="18">
        <v>0.33598342026479999</v>
      </c>
    </row>
    <row r="988" spans="1:7" ht="20.100000000000001" customHeight="1">
      <c r="A988" s="15" t="s">
        <v>1039</v>
      </c>
      <c r="B988" s="16" t="s">
        <v>1040</v>
      </c>
      <c r="C988" s="15" t="s">
        <v>959</v>
      </c>
      <c r="D988" s="15" t="s">
        <v>960</v>
      </c>
      <c r="E988" s="17">
        <v>2.20170716E-2</v>
      </c>
      <c r="F988" s="18">
        <v>21.78</v>
      </c>
      <c r="G988" s="18">
        <v>0.479531819448</v>
      </c>
    </row>
    <row r="989" spans="1:7" ht="15" customHeight="1">
      <c r="A989" s="15" t="s">
        <v>1008</v>
      </c>
      <c r="B989" s="16" t="s">
        <v>1009</v>
      </c>
      <c r="C989" s="15" t="s">
        <v>959</v>
      </c>
      <c r="D989" s="15" t="s">
        <v>960</v>
      </c>
      <c r="E989" s="17">
        <v>0.1098393572</v>
      </c>
      <c r="F989" s="18">
        <v>12.49</v>
      </c>
      <c r="G989" s="18">
        <v>1.3718935714280001</v>
      </c>
    </row>
    <row r="990" spans="1:7" ht="15" customHeight="1">
      <c r="A990" s="15" t="s">
        <v>1090</v>
      </c>
      <c r="B990" s="16" t="s">
        <v>1091</v>
      </c>
      <c r="C990" s="15" t="s">
        <v>959</v>
      </c>
      <c r="D990" s="15" t="s">
        <v>960</v>
      </c>
      <c r="E990" s="17">
        <v>9.5419400000000001E-2</v>
      </c>
      <c r="F990" s="18">
        <v>12.62</v>
      </c>
      <c r="G990" s="18">
        <v>1.204192828</v>
      </c>
    </row>
    <row r="991" spans="1:7" ht="15" customHeight="1">
      <c r="A991" s="15" t="s">
        <v>1104</v>
      </c>
      <c r="B991" s="16" t="s">
        <v>1105</v>
      </c>
      <c r="C991" s="15" t="s">
        <v>959</v>
      </c>
      <c r="D991" s="15" t="s">
        <v>960</v>
      </c>
      <c r="E991" s="17">
        <v>2.238791394E-2</v>
      </c>
      <c r="F991" s="18">
        <v>15.31</v>
      </c>
      <c r="G991" s="18">
        <v>0.34275896242140003</v>
      </c>
    </row>
    <row r="992" spans="1:7" ht="15" customHeight="1">
      <c r="A992" s="15" t="s">
        <v>1130</v>
      </c>
      <c r="B992" s="16" t="s">
        <v>1131</v>
      </c>
      <c r="C992" s="15" t="s">
        <v>959</v>
      </c>
      <c r="D992" s="15" t="s">
        <v>960</v>
      </c>
      <c r="E992" s="17">
        <v>3.3536764800000001E-3</v>
      </c>
      <c r="F992" s="18">
        <v>8.7899999999999991</v>
      </c>
      <c r="G992" s="18">
        <v>2.94788162592E-2</v>
      </c>
    </row>
    <row r="993" spans="1:7" ht="15" customHeight="1">
      <c r="A993" s="15" t="s">
        <v>1037</v>
      </c>
      <c r="B993" s="16" t="s">
        <v>1038</v>
      </c>
      <c r="C993" s="15" t="s">
        <v>959</v>
      </c>
      <c r="D993" s="15" t="s">
        <v>960</v>
      </c>
      <c r="E993" s="17">
        <v>2.2067298999999999E-2</v>
      </c>
      <c r="F993" s="18">
        <v>9.83</v>
      </c>
      <c r="G993" s="18">
        <v>0.21692154917000001</v>
      </c>
    </row>
    <row r="994" spans="1:7" ht="15" customHeight="1">
      <c r="A994" s="1"/>
      <c r="B994" s="1"/>
      <c r="C994" s="1"/>
      <c r="D994" s="1"/>
      <c r="E994" s="319" t="s">
        <v>971</v>
      </c>
      <c r="F994" s="320"/>
      <c r="G994" s="19">
        <v>5.2279107460364003</v>
      </c>
    </row>
    <row r="995" spans="1:7" ht="15" customHeight="1">
      <c r="A995" s="321" t="s">
        <v>1010</v>
      </c>
      <c r="B995" s="322"/>
      <c r="C995" s="8" t="s">
        <v>952</v>
      </c>
      <c r="D995" s="8" t="s">
        <v>953</v>
      </c>
      <c r="E995" s="8" t="s">
        <v>954</v>
      </c>
      <c r="F995" s="8" t="s">
        <v>955</v>
      </c>
      <c r="G995" s="8" t="s">
        <v>956</v>
      </c>
    </row>
    <row r="996" spans="1:7" ht="15" customHeight="1">
      <c r="A996" s="15" t="s">
        <v>1041</v>
      </c>
      <c r="B996" s="16" t="s">
        <v>1042</v>
      </c>
      <c r="C996" s="15" t="s">
        <v>959</v>
      </c>
      <c r="D996" s="15" t="s">
        <v>1020</v>
      </c>
      <c r="E996" s="17">
        <v>4.2384348000000003</v>
      </c>
      <c r="F996" s="18">
        <v>1.04</v>
      </c>
      <c r="G996" s="18">
        <v>4.4079721919999999</v>
      </c>
    </row>
    <row r="997" spans="1:7" ht="20.100000000000001" customHeight="1">
      <c r="A997" s="15" t="s">
        <v>1043</v>
      </c>
      <c r="B997" s="16" t="s">
        <v>1044</v>
      </c>
      <c r="C997" s="15" t="s">
        <v>959</v>
      </c>
      <c r="D997" s="15" t="s">
        <v>1045</v>
      </c>
      <c r="E997" s="17">
        <v>7.0943999999999998E-3</v>
      </c>
      <c r="F997" s="18">
        <v>103.7</v>
      </c>
      <c r="G997" s="18">
        <v>0.73568928</v>
      </c>
    </row>
    <row r="998" spans="1:7" ht="20.100000000000001" customHeight="1">
      <c r="A998" s="15" t="s">
        <v>1116</v>
      </c>
      <c r="B998" s="16" t="s">
        <v>1117</v>
      </c>
      <c r="C998" s="15" t="s">
        <v>959</v>
      </c>
      <c r="D998" s="15" t="s">
        <v>1072</v>
      </c>
      <c r="E998" s="17">
        <v>5.0000000000000001E-3</v>
      </c>
      <c r="F998" s="18">
        <v>4.5199999999999996</v>
      </c>
      <c r="G998" s="18">
        <v>2.2599999999999999E-2</v>
      </c>
    </row>
    <row r="999" spans="1:7" ht="15" customHeight="1">
      <c r="A999" s="15" t="s">
        <v>1120</v>
      </c>
      <c r="B999" s="16" t="s">
        <v>1121</v>
      </c>
      <c r="C999" s="15" t="s">
        <v>959</v>
      </c>
      <c r="D999" s="15" t="s">
        <v>1020</v>
      </c>
      <c r="E999" s="17">
        <v>1.5616E-2</v>
      </c>
      <c r="F999" s="18">
        <v>16.53</v>
      </c>
      <c r="G999" s="18">
        <v>0.25813248</v>
      </c>
    </row>
    <row r="1000" spans="1:7" ht="15" customHeight="1">
      <c r="A1000" s="15" t="s">
        <v>1159</v>
      </c>
      <c r="B1000" s="16" t="s">
        <v>1160</v>
      </c>
      <c r="C1000" s="15" t="s">
        <v>959</v>
      </c>
      <c r="D1000" s="15" t="s">
        <v>1020</v>
      </c>
      <c r="E1000" s="17">
        <v>0.29913600000000001</v>
      </c>
      <c r="F1000" s="18">
        <v>1.75</v>
      </c>
      <c r="G1000" s="18">
        <v>0.52348799999999995</v>
      </c>
    </row>
    <row r="1001" spans="1:7" ht="20.100000000000001" customHeight="1">
      <c r="A1001" s="15" t="s">
        <v>1124</v>
      </c>
      <c r="B1001" s="16" t="s">
        <v>1125</v>
      </c>
      <c r="C1001" s="15" t="s">
        <v>959</v>
      </c>
      <c r="D1001" s="15" t="s">
        <v>1013</v>
      </c>
      <c r="E1001" s="17">
        <v>0.51581600000000005</v>
      </c>
      <c r="F1001" s="18">
        <v>1.42</v>
      </c>
      <c r="G1001" s="18">
        <v>0.73245872000000001</v>
      </c>
    </row>
    <row r="1002" spans="1:7" ht="27.95" customHeight="1">
      <c r="A1002" s="15" t="s">
        <v>1134</v>
      </c>
      <c r="B1002" s="16" t="s">
        <v>1135</v>
      </c>
      <c r="C1002" s="15" t="s">
        <v>959</v>
      </c>
      <c r="D1002" s="15" t="s">
        <v>1030</v>
      </c>
      <c r="E1002" s="17">
        <v>6</v>
      </c>
      <c r="F1002" s="18">
        <v>0.21</v>
      </c>
      <c r="G1002" s="18">
        <v>1.26</v>
      </c>
    </row>
    <row r="1003" spans="1:7" ht="20.100000000000001" customHeight="1">
      <c r="A1003" s="15" t="s">
        <v>1217</v>
      </c>
      <c r="B1003" s="16" t="s">
        <v>1218</v>
      </c>
      <c r="C1003" s="15" t="s">
        <v>959</v>
      </c>
      <c r="D1003" s="15" t="s">
        <v>1020</v>
      </c>
      <c r="E1003" s="17">
        <v>0.32956000000000002</v>
      </c>
      <c r="F1003" s="18">
        <v>10.49</v>
      </c>
      <c r="G1003" s="18">
        <v>3.4570843999999998</v>
      </c>
    </row>
    <row r="1004" spans="1:7" ht="20.100000000000001" customHeight="1">
      <c r="A1004" s="15" t="s">
        <v>1052</v>
      </c>
      <c r="B1004" s="16" t="s">
        <v>1053</v>
      </c>
      <c r="C1004" s="15" t="s">
        <v>959</v>
      </c>
      <c r="D1004" s="15" t="s">
        <v>1045</v>
      </c>
      <c r="E1004" s="17">
        <v>1.1372800000000001E-2</v>
      </c>
      <c r="F1004" s="18">
        <v>75</v>
      </c>
      <c r="G1004" s="18">
        <v>0.85296000000000005</v>
      </c>
    </row>
    <row r="1005" spans="1:7" ht="20.100000000000001" customHeight="1">
      <c r="A1005" s="15" t="s">
        <v>1127</v>
      </c>
      <c r="B1005" s="16" t="s">
        <v>1128</v>
      </c>
      <c r="C1005" s="15" t="s">
        <v>959</v>
      </c>
      <c r="D1005" s="15" t="s">
        <v>1013</v>
      </c>
      <c r="E1005" s="17">
        <v>0.54265600000000003</v>
      </c>
      <c r="F1005" s="18">
        <v>18.559999999999999</v>
      </c>
      <c r="G1005" s="18">
        <v>10.07169536</v>
      </c>
    </row>
    <row r="1006" spans="1:7" ht="15" customHeight="1">
      <c r="A1006" s="1"/>
      <c r="B1006" s="1"/>
      <c r="C1006" s="1"/>
      <c r="D1006" s="1"/>
      <c r="E1006" s="319" t="s">
        <v>1021</v>
      </c>
      <c r="F1006" s="320"/>
      <c r="G1006" s="19">
        <v>22.322080432</v>
      </c>
    </row>
    <row r="1007" spans="1:7" ht="15" customHeight="1">
      <c r="A1007" s="1"/>
      <c r="B1007" s="1"/>
      <c r="C1007" s="1"/>
      <c r="D1007" s="1"/>
      <c r="E1007" s="317" t="s">
        <v>972</v>
      </c>
      <c r="F1007" s="318"/>
      <c r="G1007" s="3">
        <v>27.87</v>
      </c>
    </row>
    <row r="1008" spans="1:7" ht="15" customHeight="1">
      <c r="A1008" s="1"/>
      <c r="B1008" s="1"/>
      <c r="C1008" s="1"/>
      <c r="D1008" s="1"/>
      <c r="E1008" s="317" t="s">
        <v>973</v>
      </c>
      <c r="F1008" s="318"/>
      <c r="G1008" s="3">
        <v>2.38</v>
      </c>
    </row>
    <row r="1009" spans="1:7" ht="15" customHeight="1">
      <c r="A1009" s="1"/>
      <c r="B1009" s="1"/>
      <c r="C1009" s="1"/>
      <c r="D1009" s="1"/>
      <c r="E1009" s="317" t="s">
        <v>974</v>
      </c>
      <c r="F1009" s="318"/>
      <c r="G1009" s="3">
        <v>30.25</v>
      </c>
    </row>
    <row r="1010" spans="1:7" ht="15" customHeight="1">
      <c r="A1010" s="1"/>
      <c r="B1010" s="1"/>
      <c r="C1010" s="1"/>
      <c r="D1010" s="1"/>
      <c r="E1010" s="317" t="s">
        <v>975</v>
      </c>
      <c r="F1010" s="318"/>
      <c r="G1010" s="3">
        <v>8.57</v>
      </c>
    </row>
    <row r="1011" spans="1:7" ht="15" customHeight="1">
      <c r="A1011" s="1"/>
      <c r="B1011" s="1"/>
      <c r="C1011" s="1"/>
      <c r="D1011" s="1"/>
      <c r="E1011" s="317" t="s">
        <v>976</v>
      </c>
      <c r="F1011" s="318"/>
      <c r="G1011" s="3">
        <v>38.82</v>
      </c>
    </row>
    <row r="1012" spans="1:7" ht="15" customHeight="1">
      <c r="A1012" s="1"/>
      <c r="B1012" s="1"/>
      <c r="C1012" s="1"/>
      <c r="D1012" s="1"/>
      <c r="E1012" s="317" t="s">
        <v>977</v>
      </c>
      <c r="F1012" s="318"/>
      <c r="G1012" s="3">
        <v>14.8</v>
      </c>
    </row>
    <row r="1013" spans="1:7" ht="15" customHeight="1">
      <c r="A1013" s="1"/>
      <c r="B1013" s="1"/>
      <c r="C1013" s="1"/>
      <c r="D1013" s="1"/>
      <c r="E1013" s="317" t="s">
        <v>978</v>
      </c>
      <c r="F1013" s="318"/>
      <c r="G1013" s="3">
        <v>574.53</v>
      </c>
    </row>
    <row r="1014" spans="1:7" ht="9.9499999999999993" customHeight="1">
      <c r="A1014" s="1"/>
      <c r="B1014" s="1"/>
      <c r="C1014" s="323" t="s">
        <v>949</v>
      </c>
      <c r="D1014" s="324"/>
      <c r="E1014" s="1"/>
      <c r="F1014" s="1"/>
      <c r="G1014" s="1"/>
    </row>
    <row r="1015" spans="1:7" ht="20.100000000000001" customHeight="1">
      <c r="A1015" s="325" t="s">
        <v>1219</v>
      </c>
      <c r="B1015" s="326"/>
      <c r="C1015" s="326"/>
      <c r="D1015" s="326"/>
      <c r="E1015" s="326"/>
      <c r="F1015" s="326"/>
      <c r="G1015" s="326"/>
    </row>
    <row r="1016" spans="1:7" ht="15" customHeight="1">
      <c r="A1016" s="321" t="s">
        <v>951</v>
      </c>
      <c r="B1016" s="322"/>
      <c r="C1016" s="8" t="s">
        <v>952</v>
      </c>
      <c r="D1016" s="8" t="s">
        <v>953</v>
      </c>
      <c r="E1016" s="8" t="s">
        <v>954</v>
      </c>
      <c r="F1016" s="8" t="s">
        <v>955</v>
      </c>
      <c r="G1016" s="8" t="s">
        <v>956</v>
      </c>
    </row>
    <row r="1017" spans="1:7" ht="15" customHeight="1">
      <c r="A1017" s="15" t="s">
        <v>994</v>
      </c>
      <c r="B1017" s="16" t="s">
        <v>995</v>
      </c>
      <c r="C1017" s="15" t="s">
        <v>959</v>
      </c>
      <c r="D1017" s="15" t="s">
        <v>960</v>
      </c>
      <c r="E1017" s="17">
        <v>2.64378</v>
      </c>
      <c r="F1017" s="18">
        <v>1.04</v>
      </c>
      <c r="G1017" s="18">
        <v>2.7495311999999998</v>
      </c>
    </row>
    <row r="1018" spans="1:7" ht="15" customHeight="1">
      <c r="A1018" s="15" t="s">
        <v>996</v>
      </c>
      <c r="B1018" s="16" t="s">
        <v>997</v>
      </c>
      <c r="C1018" s="15" t="s">
        <v>959</v>
      </c>
      <c r="D1018" s="15" t="s">
        <v>960</v>
      </c>
      <c r="E1018" s="17">
        <v>2.64378</v>
      </c>
      <c r="F1018" s="18">
        <v>3.18</v>
      </c>
      <c r="G1018" s="18">
        <v>8.4072203999999999</v>
      </c>
    </row>
    <row r="1019" spans="1:7" ht="20.100000000000001" customHeight="1">
      <c r="A1019" s="15" t="s">
        <v>998</v>
      </c>
      <c r="B1019" s="16" t="s">
        <v>999</v>
      </c>
      <c r="C1019" s="15" t="s">
        <v>959</v>
      </c>
      <c r="D1019" s="15" t="s">
        <v>960</v>
      </c>
      <c r="E1019" s="17">
        <v>0.95377999999999996</v>
      </c>
      <c r="F1019" s="18">
        <v>0.41</v>
      </c>
      <c r="G1019" s="18">
        <v>0.3910498</v>
      </c>
    </row>
    <row r="1020" spans="1:7" ht="20.100000000000001" customHeight="1">
      <c r="A1020" s="15" t="s">
        <v>1000</v>
      </c>
      <c r="B1020" s="16" t="s">
        <v>1001</v>
      </c>
      <c r="C1020" s="15" t="s">
        <v>959</v>
      </c>
      <c r="D1020" s="15" t="s">
        <v>960</v>
      </c>
      <c r="E1020" s="17">
        <v>0.95377999999999996</v>
      </c>
      <c r="F1020" s="18">
        <v>1.01</v>
      </c>
      <c r="G1020" s="18">
        <v>0.9633178</v>
      </c>
    </row>
    <row r="1021" spans="1:7" ht="15" customHeight="1">
      <c r="A1021" s="15" t="s">
        <v>965</v>
      </c>
      <c r="B1021" s="16" t="s">
        <v>966</v>
      </c>
      <c r="C1021" s="15" t="s">
        <v>959</v>
      </c>
      <c r="D1021" s="15" t="s">
        <v>960</v>
      </c>
      <c r="E1021" s="17">
        <v>2.64378</v>
      </c>
      <c r="F1021" s="18">
        <v>0.06</v>
      </c>
      <c r="G1021" s="18">
        <v>0.15862680000000001</v>
      </c>
    </row>
    <row r="1022" spans="1:7" ht="20.100000000000001" customHeight="1">
      <c r="A1022" s="15" t="s">
        <v>1086</v>
      </c>
      <c r="B1022" s="16" t="s">
        <v>1087</v>
      </c>
      <c r="C1022" s="15" t="s">
        <v>959</v>
      </c>
      <c r="D1022" s="15" t="s">
        <v>960</v>
      </c>
      <c r="E1022" s="17">
        <v>1.69</v>
      </c>
      <c r="F1022" s="18">
        <v>0.57999999999999996</v>
      </c>
      <c r="G1022" s="18">
        <v>0.98019999999999996</v>
      </c>
    </row>
    <row r="1023" spans="1:7" ht="20.100000000000001" customHeight="1">
      <c r="A1023" s="15" t="s">
        <v>1088</v>
      </c>
      <c r="B1023" s="16" t="s">
        <v>1089</v>
      </c>
      <c r="C1023" s="15" t="s">
        <v>959</v>
      </c>
      <c r="D1023" s="15" t="s">
        <v>960</v>
      </c>
      <c r="E1023" s="17">
        <v>1.69</v>
      </c>
      <c r="F1023" s="18">
        <v>0.95</v>
      </c>
      <c r="G1023" s="18">
        <v>1.6054999999999999</v>
      </c>
    </row>
    <row r="1024" spans="1:7" ht="15" customHeight="1">
      <c r="A1024" s="15" t="s">
        <v>963</v>
      </c>
      <c r="B1024" s="16" t="s">
        <v>964</v>
      </c>
      <c r="C1024" s="15" t="s">
        <v>959</v>
      </c>
      <c r="D1024" s="15" t="s">
        <v>960</v>
      </c>
      <c r="E1024" s="17">
        <v>2.64378</v>
      </c>
      <c r="F1024" s="18">
        <v>0.55000000000000004</v>
      </c>
      <c r="G1024" s="18">
        <v>1.4540789999999999</v>
      </c>
    </row>
    <row r="1025" spans="1:7" ht="17.100000000000001" customHeight="1">
      <c r="A1025" s="1"/>
      <c r="B1025" s="1"/>
      <c r="C1025" s="1"/>
      <c r="D1025" s="1"/>
      <c r="E1025" s="319" t="s">
        <v>967</v>
      </c>
      <c r="F1025" s="320"/>
      <c r="G1025" s="19">
        <v>16.709524999999999</v>
      </c>
    </row>
    <row r="1026" spans="1:7" ht="15" customHeight="1">
      <c r="A1026" s="321" t="s">
        <v>968</v>
      </c>
      <c r="B1026" s="322"/>
      <c r="C1026" s="8" t="s">
        <v>952</v>
      </c>
      <c r="D1026" s="8" t="s">
        <v>953</v>
      </c>
      <c r="E1026" s="8" t="s">
        <v>954</v>
      </c>
      <c r="F1026" s="8" t="s">
        <v>955</v>
      </c>
      <c r="G1026" s="8" t="s">
        <v>956</v>
      </c>
    </row>
    <row r="1027" spans="1:7" ht="15" customHeight="1">
      <c r="A1027" s="15" t="s">
        <v>1006</v>
      </c>
      <c r="B1027" s="16" t="s">
        <v>1007</v>
      </c>
      <c r="C1027" s="15" t="s">
        <v>959</v>
      </c>
      <c r="D1027" s="15" t="s">
        <v>960</v>
      </c>
      <c r="E1027" s="17">
        <v>0.968182078</v>
      </c>
      <c r="F1027" s="18">
        <v>9.25</v>
      </c>
      <c r="G1027" s="18">
        <v>8.9556842215000003</v>
      </c>
    </row>
    <row r="1028" spans="1:7" ht="15" customHeight="1">
      <c r="A1028" s="15" t="s">
        <v>1090</v>
      </c>
      <c r="B1028" s="16" t="s">
        <v>1091</v>
      </c>
      <c r="C1028" s="15" t="s">
        <v>959</v>
      </c>
      <c r="D1028" s="15" t="s">
        <v>960</v>
      </c>
      <c r="E1028" s="17">
        <v>1.715519</v>
      </c>
      <c r="F1028" s="18">
        <v>12.62</v>
      </c>
      <c r="G1028" s="18">
        <v>21.64984978</v>
      </c>
    </row>
    <row r="1029" spans="1:7" ht="15" customHeight="1">
      <c r="A1029" s="1"/>
      <c r="B1029" s="1"/>
      <c r="C1029" s="1"/>
      <c r="D1029" s="1"/>
      <c r="E1029" s="319" t="s">
        <v>971</v>
      </c>
      <c r="F1029" s="320"/>
      <c r="G1029" s="19">
        <v>30.605534001500001</v>
      </c>
    </row>
    <row r="1030" spans="1:7" ht="15" customHeight="1">
      <c r="A1030" s="321" t="s">
        <v>1010</v>
      </c>
      <c r="B1030" s="322"/>
      <c r="C1030" s="8" t="s">
        <v>952</v>
      </c>
      <c r="D1030" s="8" t="s">
        <v>953</v>
      </c>
      <c r="E1030" s="8" t="s">
        <v>954</v>
      </c>
      <c r="F1030" s="8" t="s">
        <v>955</v>
      </c>
      <c r="G1030" s="8" t="s">
        <v>956</v>
      </c>
    </row>
    <row r="1031" spans="1:7" ht="15" customHeight="1">
      <c r="A1031" s="15" t="s">
        <v>1041</v>
      </c>
      <c r="B1031" s="16" t="s">
        <v>1042</v>
      </c>
      <c r="C1031" s="15" t="s">
        <v>959</v>
      </c>
      <c r="D1031" s="15" t="s">
        <v>1020</v>
      </c>
      <c r="E1031" s="17">
        <v>1.8866959999999999</v>
      </c>
      <c r="F1031" s="18">
        <v>1.04</v>
      </c>
      <c r="G1031" s="18">
        <v>1.9621638400000001</v>
      </c>
    </row>
    <row r="1032" spans="1:7" ht="15" customHeight="1">
      <c r="A1032" s="15" t="s">
        <v>1159</v>
      </c>
      <c r="B1032" s="16" t="s">
        <v>1160</v>
      </c>
      <c r="C1032" s="15" t="s">
        <v>959</v>
      </c>
      <c r="D1032" s="15" t="s">
        <v>1020</v>
      </c>
      <c r="E1032" s="17">
        <v>1.677074</v>
      </c>
      <c r="F1032" s="18">
        <v>1.75</v>
      </c>
      <c r="G1032" s="18">
        <v>2.9348795000000001</v>
      </c>
    </row>
    <row r="1033" spans="1:7" ht="27.95" customHeight="1">
      <c r="A1033" s="15" t="s">
        <v>1220</v>
      </c>
      <c r="B1033" s="16" t="s">
        <v>1221</v>
      </c>
      <c r="C1033" s="15" t="s">
        <v>959</v>
      </c>
      <c r="D1033" s="15" t="s">
        <v>1013</v>
      </c>
      <c r="E1033" s="17">
        <v>0.78500000000000003</v>
      </c>
      <c r="F1033" s="18">
        <v>2.57</v>
      </c>
      <c r="G1033" s="18">
        <v>2.0174500000000002</v>
      </c>
    </row>
    <row r="1034" spans="1:7" ht="20.100000000000001" customHeight="1">
      <c r="A1034" s="15" t="s">
        <v>1052</v>
      </c>
      <c r="B1034" s="16" t="s">
        <v>1053</v>
      </c>
      <c r="C1034" s="15" t="s">
        <v>959</v>
      </c>
      <c r="D1034" s="15" t="s">
        <v>1045</v>
      </c>
      <c r="E1034" s="17">
        <v>1.1172E-2</v>
      </c>
      <c r="F1034" s="18">
        <v>75</v>
      </c>
      <c r="G1034" s="18">
        <v>0.83789999999999998</v>
      </c>
    </row>
    <row r="1035" spans="1:7" ht="20.100000000000001" customHeight="1">
      <c r="A1035" s="15" t="s">
        <v>1222</v>
      </c>
      <c r="B1035" s="16" t="s">
        <v>1223</v>
      </c>
      <c r="C1035" s="15" t="s">
        <v>959</v>
      </c>
      <c r="D1035" s="15" t="s">
        <v>1209</v>
      </c>
      <c r="E1035" s="17">
        <v>2.793E-2</v>
      </c>
      <c r="F1035" s="18">
        <v>821.41</v>
      </c>
      <c r="G1035" s="18">
        <v>22.941981299999998</v>
      </c>
    </row>
    <row r="1036" spans="1:7" ht="15" customHeight="1">
      <c r="A1036" s="15" t="s">
        <v>1224</v>
      </c>
      <c r="B1036" s="16" t="s">
        <v>1225</v>
      </c>
      <c r="C1036" s="15" t="s">
        <v>959</v>
      </c>
      <c r="D1036" s="15" t="s">
        <v>1188</v>
      </c>
      <c r="E1036" s="17">
        <v>9.4000000000000004E-3</v>
      </c>
      <c r="F1036" s="18">
        <v>40.21</v>
      </c>
      <c r="G1036" s="18">
        <v>0.37797399999999998</v>
      </c>
    </row>
    <row r="1037" spans="1:7" ht="15" customHeight="1">
      <c r="A1037" s="1"/>
      <c r="B1037" s="1"/>
      <c r="C1037" s="1"/>
      <c r="D1037" s="1"/>
      <c r="E1037" s="319" t="s">
        <v>1021</v>
      </c>
      <c r="F1037" s="320"/>
      <c r="G1037" s="19">
        <v>31.072348640000001</v>
      </c>
    </row>
    <row r="1038" spans="1:7" ht="15" customHeight="1">
      <c r="A1038" s="1"/>
      <c r="B1038" s="1"/>
      <c r="C1038" s="1"/>
      <c r="D1038" s="1"/>
      <c r="E1038" s="317" t="s">
        <v>972</v>
      </c>
      <c r="F1038" s="318"/>
      <c r="G1038" s="3">
        <v>64.45</v>
      </c>
    </row>
    <row r="1039" spans="1:7" ht="15" customHeight="1">
      <c r="A1039" s="1"/>
      <c r="B1039" s="1"/>
      <c r="C1039" s="1"/>
      <c r="D1039" s="1"/>
      <c r="E1039" s="317" t="s">
        <v>973</v>
      </c>
      <c r="F1039" s="318"/>
      <c r="G1039" s="3">
        <v>13.89</v>
      </c>
    </row>
    <row r="1040" spans="1:7" ht="15" customHeight="1">
      <c r="A1040" s="1"/>
      <c r="B1040" s="1"/>
      <c r="C1040" s="1"/>
      <c r="D1040" s="1"/>
      <c r="E1040" s="317" t="s">
        <v>974</v>
      </c>
      <c r="F1040" s="318"/>
      <c r="G1040" s="3">
        <v>78.34</v>
      </c>
    </row>
    <row r="1041" spans="1:7" ht="15" customHeight="1">
      <c r="A1041" s="1"/>
      <c r="B1041" s="1"/>
      <c r="C1041" s="1"/>
      <c r="D1041" s="1"/>
      <c r="E1041" s="317" t="s">
        <v>975</v>
      </c>
      <c r="F1041" s="318"/>
      <c r="G1041" s="3">
        <v>22.2</v>
      </c>
    </row>
    <row r="1042" spans="1:7" ht="15" customHeight="1">
      <c r="A1042" s="1"/>
      <c r="B1042" s="1"/>
      <c r="C1042" s="1"/>
      <c r="D1042" s="1"/>
      <c r="E1042" s="317" t="s">
        <v>976</v>
      </c>
      <c r="F1042" s="318"/>
      <c r="G1042" s="3">
        <v>100.54</v>
      </c>
    </row>
    <row r="1043" spans="1:7" ht="15" customHeight="1">
      <c r="A1043" s="1"/>
      <c r="B1043" s="1"/>
      <c r="C1043" s="1"/>
      <c r="D1043" s="1"/>
      <c r="E1043" s="317" t="s">
        <v>977</v>
      </c>
      <c r="F1043" s="318"/>
      <c r="G1043" s="3">
        <v>22.71</v>
      </c>
    </row>
    <row r="1044" spans="1:7" ht="15" customHeight="1">
      <c r="A1044" s="1"/>
      <c r="B1044" s="1"/>
      <c r="C1044" s="1"/>
      <c r="D1044" s="1"/>
      <c r="E1044" s="317" t="s">
        <v>978</v>
      </c>
      <c r="F1044" s="318"/>
      <c r="G1044" s="3">
        <v>2283.2600000000002</v>
      </c>
    </row>
    <row r="1045" spans="1:7" ht="9.9499999999999993" customHeight="1">
      <c r="A1045" s="1"/>
      <c r="B1045" s="1"/>
      <c r="C1045" s="323" t="s">
        <v>949</v>
      </c>
      <c r="D1045" s="324"/>
      <c r="E1045" s="1"/>
      <c r="F1045" s="1"/>
      <c r="G1045" s="1"/>
    </row>
    <row r="1046" spans="1:7" ht="20.100000000000001" customHeight="1">
      <c r="A1046" s="325" t="s">
        <v>1226</v>
      </c>
      <c r="B1046" s="326"/>
      <c r="C1046" s="326"/>
      <c r="D1046" s="326"/>
      <c r="E1046" s="326"/>
      <c r="F1046" s="326"/>
      <c r="G1046" s="326"/>
    </row>
    <row r="1047" spans="1:7" ht="15" customHeight="1">
      <c r="A1047" s="321" t="s">
        <v>951</v>
      </c>
      <c r="B1047" s="322"/>
      <c r="C1047" s="8" t="s">
        <v>952</v>
      </c>
      <c r="D1047" s="8" t="s">
        <v>953</v>
      </c>
      <c r="E1047" s="8" t="s">
        <v>954</v>
      </c>
      <c r="F1047" s="8" t="s">
        <v>955</v>
      </c>
      <c r="G1047" s="8" t="s">
        <v>956</v>
      </c>
    </row>
    <row r="1048" spans="1:7" ht="15" customHeight="1">
      <c r="A1048" s="15" t="s">
        <v>994</v>
      </c>
      <c r="B1048" s="16" t="s">
        <v>995</v>
      </c>
      <c r="C1048" s="15" t="s">
        <v>959</v>
      </c>
      <c r="D1048" s="15" t="s">
        <v>960</v>
      </c>
      <c r="E1048" s="17">
        <v>3.0787800000000001</v>
      </c>
      <c r="F1048" s="18">
        <v>1.04</v>
      </c>
      <c r="G1048" s="18">
        <v>3.2019312000000002</v>
      </c>
    </row>
    <row r="1049" spans="1:7" ht="15" customHeight="1">
      <c r="A1049" s="15" t="s">
        <v>996</v>
      </c>
      <c r="B1049" s="16" t="s">
        <v>997</v>
      </c>
      <c r="C1049" s="15" t="s">
        <v>959</v>
      </c>
      <c r="D1049" s="15" t="s">
        <v>960</v>
      </c>
      <c r="E1049" s="17">
        <v>3.0787800000000001</v>
      </c>
      <c r="F1049" s="18">
        <v>3.18</v>
      </c>
      <c r="G1049" s="18">
        <v>9.7905204000000001</v>
      </c>
    </row>
    <row r="1050" spans="1:7" ht="20.100000000000001" customHeight="1">
      <c r="A1050" s="15" t="s">
        <v>998</v>
      </c>
      <c r="B1050" s="16" t="s">
        <v>999</v>
      </c>
      <c r="C1050" s="15" t="s">
        <v>959</v>
      </c>
      <c r="D1050" s="15" t="s">
        <v>960</v>
      </c>
      <c r="E1050" s="17">
        <v>1.0987800000000001</v>
      </c>
      <c r="F1050" s="18">
        <v>0.41</v>
      </c>
      <c r="G1050" s="18">
        <v>0.45049980000000001</v>
      </c>
    </row>
    <row r="1051" spans="1:7" ht="20.100000000000001" customHeight="1">
      <c r="A1051" s="15" t="s">
        <v>1000</v>
      </c>
      <c r="B1051" s="16" t="s">
        <v>1001</v>
      </c>
      <c r="C1051" s="15" t="s">
        <v>959</v>
      </c>
      <c r="D1051" s="15" t="s">
        <v>960</v>
      </c>
      <c r="E1051" s="17">
        <v>1.0987800000000001</v>
      </c>
      <c r="F1051" s="18">
        <v>1.01</v>
      </c>
      <c r="G1051" s="18">
        <v>1.1097678</v>
      </c>
    </row>
    <row r="1052" spans="1:7" ht="15" customHeight="1">
      <c r="A1052" s="15" t="s">
        <v>965</v>
      </c>
      <c r="B1052" s="16" t="s">
        <v>966</v>
      </c>
      <c r="C1052" s="15" t="s">
        <v>959</v>
      </c>
      <c r="D1052" s="15" t="s">
        <v>960</v>
      </c>
      <c r="E1052" s="17">
        <v>3.0787800000000001</v>
      </c>
      <c r="F1052" s="18">
        <v>0.06</v>
      </c>
      <c r="G1052" s="18">
        <v>0.1847268</v>
      </c>
    </row>
    <row r="1053" spans="1:7" ht="20.100000000000001" customHeight="1">
      <c r="A1053" s="15" t="s">
        <v>1086</v>
      </c>
      <c r="B1053" s="16" t="s">
        <v>1087</v>
      </c>
      <c r="C1053" s="15" t="s">
        <v>959</v>
      </c>
      <c r="D1053" s="15" t="s">
        <v>960</v>
      </c>
      <c r="E1053" s="17">
        <v>1.98</v>
      </c>
      <c r="F1053" s="18">
        <v>0.57999999999999996</v>
      </c>
      <c r="G1053" s="18">
        <v>1.1484000000000001</v>
      </c>
    </row>
    <row r="1054" spans="1:7" ht="20.100000000000001" customHeight="1">
      <c r="A1054" s="15" t="s">
        <v>1088</v>
      </c>
      <c r="B1054" s="16" t="s">
        <v>1089</v>
      </c>
      <c r="C1054" s="15" t="s">
        <v>959</v>
      </c>
      <c r="D1054" s="15" t="s">
        <v>960</v>
      </c>
      <c r="E1054" s="17">
        <v>1.98</v>
      </c>
      <c r="F1054" s="18">
        <v>0.95</v>
      </c>
      <c r="G1054" s="18">
        <v>1.881</v>
      </c>
    </row>
    <row r="1055" spans="1:7" ht="15" customHeight="1">
      <c r="A1055" s="15" t="s">
        <v>963</v>
      </c>
      <c r="B1055" s="16" t="s">
        <v>964</v>
      </c>
      <c r="C1055" s="15" t="s">
        <v>959</v>
      </c>
      <c r="D1055" s="15" t="s">
        <v>960</v>
      </c>
      <c r="E1055" s="17">
        <v>3.0787800000000001</v>
      </c>
      <c r="F1055" s="18">
        <v>0.55000000000000004</v>
      </c>
      <c r="G1055" s="18">
        <v>1.6933290000000001</v>
      </c>
    </row>
    <row r="1056" spans="1:7" ht="17.100000000000001" customHeight="1">
      <c r="A1056" s="1"/>
      <c r="B1056" s="1"/>
      <c r="C1056" s="1"/>
      <c r="D1056" s="1"/>
      <c r="E1056" s="319" t="s">
        <v>967</v>
      </c>
      <c r="F1056" s="320"/>
      <c r="G1056" s="19">
        <v>19.460175</v>
      </c>
    </row>
    <row r="1057" spans="1:7" ht="15" customHeight="1">
      <c r="A1057" s="321" t="s">
        <v>968</v>
      </c>
      <c r="B1057" s="322"/>
      <c r="C1057" s="8" t="s">
        <v>952</v>
      </c>
      <c r="D1057" s="8" t="s">
        <v>953</v>
      </c>
      <c r="E1057" s="8" t="s">
        <v>954</v>
      </c>
      <c r="F1057" s="8" t="s">
        <v>955</v>
      </c>
      <c r="G1057" s="8" t="s">
        <v>956</v>
      </c>
    </row>
    <row r="1058" spans="1:7" ht="15" customHeight="1">
      <c r="A1058" s="15" t="s">
        <v>1006</v>
      </c>
      <c r="B1058" s="16" t="s">
        <v>1007</v>
      </c>
      <c r="C1058" s="15" t="s">
        <v>959</v>
      </c>
      <c r="D1058" s="15" t="s">
        <v>960</v>
      </c>
      <c r="E1058" s="17">
        <v>1.115371578</v>
      </c>
      <c r="F1058" s="18">
        <v>9.25</v>
      </c>
      <c r="G1058" s="18">
        <v>10.3171870965</v>
      </c>
    </row>
    <row r="1059" spans="1:7" ht="15" customHeight="1">
      <c r="A1059" s="15" t="s">
        <v>1090</v>
      </c>
      <c r="B1059" s="16" t="s">
        <v>1091</v>
      </c>
      <c r="C1059" s="15" t="s">
        <v>959</v>
      </c>
      <c r="D1059" s="15" t="s">
        <v>960</v>
      </c>
      <c r="E1059" s="17">
        <v>2.0098980000000002</v>
      </c>
      <c r="F1059" s="18">
        <v>12.62</v>
      </c>
      <c r="G1059" s="18">
        <v>25.364912759999999</v>
      </c>
    </row>
    <row r="1060" spans="1:7" ht="15" customHeight="1">
      <c r="A1060" s="1"/>
      <c r="B1060" s="1"/>
      <c r="C1060" s="1"/>
      <c r="D1060" s="1"/>
      <c r="E1060" s="319" t="s">
        <v>971</v>
      </c>
      <c r="F1060" s="320"/>
      <c r="G1060" s="19">
        <v>35.682099856500002</v>
      </c>
    </row>
    <row r="1061" spans="1:7" ht="15" customHeight="1">
      <c r="A1061" s="321" t="s">
        <v>1010</v>
      </c>
      <c r="B1061" s="322"/>
      <c r="C1061" s="8" t="s">
        <v>952</v>
      </c>
      <c r="D1061" s="8" t="s">
        <v>953</v>
      </c>
      <c r="E1061" s="8" t="s">
        <v>954</v>
      </c>
      <c r="F1061" s="8" t="s">
        <v>955</v>
      </c>
      <c r="G1061" s="8" t="s">
        <v>956</v>
      </c>
    </row>
    <row r="1062" spans="1:7" ht="15" customHeight="1">
      <c r="A1062" s="15" t="s">
        <v>1041</v>
      </c>
      <c r="B1062" s="16" t="s">
        <v>1042</v>
      </c>
      <c r="C1062" s="15" t="s">
        <v>959</v>
      </c>
      <c r="D1062" s="15" t="s">
        <v>1020</v>
      </c>
      <c r="E1062" s="17">
        <v>1.8866959999999999</v>
      </c>
      <c r="F1062" s="18">
        <v>1.04</v>
      </c>
      <c r="G1062" s="18">
        <v>1.9621638400000001</v>
      </c>
    </row>
    <row r="1063" spans="1:7" ht="15" customHeight="1">
      <c r="A1063" s="15" t="s">
        <v>1159</v>
      </c>
      <c r="B1063" s="16" t="s">
        <v>1160</v>
      </c>
      <c r="C1063" s="15" t="s">
        <v>959</v>
      </c>
      <c r="D1063" s="15" t="s">
        <v>1020</v>
      </c>
      <c r="E1063" s="17">
        <v>1.677074</v>
      </c>
      <c r="F1063" s="18">
        <v>1.75</v>
      </c>
      <c r="G1063" s="18">
        <v>2.9348795000000001</v>
      </c>
    </row>
    <row r="1064" spans="1:7" ht="27.95" customHeight="1">
      <c r="A1064" s="15" t="s">
        <v>1220</v>
      </c>
      <c r="B1064" s="16" t="s">
        <v>1221</v>
      </c>
      <c r="C1064" s="15" t="s">
        <v>959</v>
      </c>
      <c r="D1064" s="15" t="s">
        <v>1013</v>
      </c>
      <c r="E1064" s="17">
        <v>0.78500000000000003</v>
      </c>
      <c r="F1064" s="18">
        <v>2.57</v>
      </c>
      <c r="G1064" s="18">
        <v>2.0174500000000002</v>
      </c>
    </row>
    <row r="1065" spans="1:7" ht="20.100000000000001" customHeight="1">
      <c r="A1065" s="15" t="s">
        <v>1052</v>
      </c>
      <c r="B1065" s="16" t="s">
        <v>1053</v>
      </c>
      <c r="C1065" s="15" t="s">
        <v>959</v>
      </c>
      <c r="D1065" s="15" t="s">
        <v>1045</v>
      </c>
      <c r="E1065" s="17">
        <v>1.1172E-2</v>
      </c>
      <c r="F1065" s="18">
        <v>75</v>
      </c>
      <c r="G1065" s="18">
        <v>0.83789999999999998</v>
      </c>
    </row>
    <row r="1066" spans="1:7" ht="20.100000000000001" customHeight="1">
      <c r="A1066" s="15" t="s">
        <v>1222</v>
      </c>
      <c r="B1066" s="16" t="s">
        <v>1223</v>
      </c>
      <c r="C1066" s="15" t="s">
        <v>959</v>
      </c>
      <c r="D1066" s="15" t="s">
        <v>1209</v>
      </c>
      <c r="E1066" s="17">
        <v>2.8309999999999998E-2</v>
      </c>
      <c r="F1066" s="18">
        <v>821.41</v>
      </c>
      <c r="G1066" s="18">
        <v>23.254117099999998</v>
      </c>
    </row>
    <row r="1067" spans="1:7" ht="15" customHeight="1">
      <c r="A1067" s="15" t="s">
        <v>1224</v>
      </c>
      <c r="B1067" s="16" t="s">
        <v>1225</v>
      </c>
      <c r="C1067" s="15" t="s">
        <v>959</v>
      </c>
      <c r="D1067" s="15" t="s">
        <v>1188</v>
      </c>
      <c r="E1067" s="17">
        <v>9.4000000000000004E-3</v>
      </c>
      <c r="F1067" s="18">
        <v>40.21</v>
      </c>
      <c r="G1067" s="18">
        <v>0.37797399999999998</v>
      </c>
    </row>
    <row r="1068" spans="1:7" ht="15" customHeight="1">
      <c r="A1068" s="1"/>
      <c r="B1068" s="1"/>
      <c r="C1068" s="1"/>
      <c r="D1068" s="1"/>
      <c r="E1068" s="319" t="s">
        <v>1021</v>
      </c>
      <c r="F1068" s="320"/>
      <c r="G1068" s="19">
        <v>31.384484440000001</v>
      </c>
    </row>
    <row r="1069" spans="1:7" ht="15" customHeight="1">
      <c r="A1069" s="1"/>
      <c r="B1069" s="1"/>
      <c r="C1069" s="1"/>
      <c r="D1069" s="1"/>
      <c r="E1069" s="317" t="s">
        <v>972</v>
      </c>
      <c r="F1069" s="318"/>
      <c r="G1069" s="3">
        <v>70.28</v>
      </c>
    </row>
    <row r="1070" spans="1:7" ht="15" customHeight="1">
      <c r="A1070" s="1"/>
      <c r="B1070" s="1"/>
      <c r="C1070" s="1"/>
      <c r="D1070" s="1"/>
      <c r="E1070" s="317" t="s">
        <v>973</v>
      </c>
      <c r="F1070" s="318"/>
      <c r="G1070" s="3">
        <v>16.2</v>
      </c>
    </row>
    <row r="1071" spans="1:7" ht="15" customHeight="1">
      <c r="A1071" s="1"/>
      <c r="B1071" s="1"/>
      <c r="C1071" s="1"/>
      <c r="D1071" s="1"/>
      <c r="E1071" s="317" t="s">
        <v>974</v>
      </c>
      <c r="F1071" s="318"/>
      <c r="G1071" s="3">
        <v>86.48</v>
      </c>
    </row>
    <row r="1072" spans="1:7" ht="15" customHeight="1">
      <c r="A1072" s="1"/>
      <c r="B1072" s="1"/>
      <c r="C1072" s="1"/>
      <c r="D1072" s="1"/>
      <c r="E1072" s="317" t="s">
        <v>975</v>
      </c>
      <c r="F1072" s="318"/>
      <c r="G1072" s="3">
        <v>24.51</v>
      </c>
    </row>
    <row r="1073" spans="1:7" ht="15" customHeight="1">
      <c r="A1073" s="1"/>
      <c r="B1073" s="1"/>
      <c r="C1073" s="1"/>
      <c r="D1073" s="1"/>
      <c r="E1073" s="317" t="s">
        <v>976</v>
      </c>
      <c r="F1073" s="318"/>
      <c r="G1073" s="3">
        <v>110.99</v>
      </c>
    </row>
    <row r="1074" spans="1:7" ht="15" customHeight="1">
      <c r="A1074" s="1"/>
      <c r="B1074" s="1"/>
      <c r="C1074" s="1"/>
      <c r="D1074" s="1"/>
      <c r="E1074" s="317" t="s">
        <v>977</v>
      </c>
      <c r="F1074" s="318"/>
      <c r="G1074" s="3">
        <v>9.4</v>
      </c>
    </row>
    <row r="1075" spans="1:7" ht="15" customHeight="1">
      <c r="A1075" s="1"/>
      <c r="B1075" s="1"/>
      <c r="C1075" s="1"/>
      <c r="D1075" s="1"/>
      <c r="E1075" s="317" t="s">
        <v>978</v>
      </c>
      <c r="F1075" s="318"/>
      <c r="G1075" s="3">
        <v>1043.3</v>
      </c>
    </row>
    <row r="1076" spans="1:7" ht="9.9499999999999993" customHeight="1">
      <c r="A1076" s="1"/>
      <c r="B1076" s="1"/>
      <c r="C1076" s="323" t="s">
        <v>949</v>
      </c>
      <c r="D1076" s="324"/>
      <c r="E1076" s="1"/>
      <c r="F1076" s="1"/>
      <c r="G1076" s="1"/>
    </row>
    <row r="1077" spans="1:7" ht="20.100000000000001" customHeight="1">
      <c r="A1077" s="325" t="s">
        <v>1227</v>
      </c>
      <c r="B1077" s="326"/>
      <c r="C1077" s="326"/>
      <c r="D1077" s="326"/>
      <c r="E1077" s="326"/>
      <c r="F1077" s="326"/>
      <c r="G1077" s="326"/>
    </row>
    <row r="1078" spans="1:7" ht="15" customHeight="1">
      <c r="A1078" s="321" t="s">
        <v>951</v>
      </c>
      <c r="B1078" s="322"/>
      <c r="C1078" s="8" t="s">
        <v>952</v>
      </c>
      <c r="D1078" s="8" t="s">
        <v>953</v>
      </c>
      <c r="E1078" s="8" t="s">
        <v>954</v>
      </c>
      <c r="F1078" s="8" t="s">
        <v>955</v>
      </c>
      <c r="G1078" s="8" t="s">
        <v>956</v>
      </c>
    </row>
    <row r="1079" spans="1:7" ht="15" customHeight="1">
      <c r="A1079" s="15" t="s">
        <v>994</v>
      </c>
      <c r="B1079" s="16" t="s">
        <v>995</v>
      </c>
      <c r="C1079" s="15" t="s">
        <v>959</v>
      </c>
      <c r="D1079" s="15" t="s">
        <v>960</v>
      </c>
      <c r="E1079" s="17">
        <v>6.7850000000000001</v>
      </c>
      <c r="F1079" s="18">
        <v>1.04</v>
      </c>
      <c r="G1079" s="18">
        <v>7.0564</v>
      </c>
    </row>
    <row r="1080" spans="1:7" ht="15" customHeight="1">
      <c r="A1080" s="15" t="s">
        <v>996</v>
      </c>
      <c r="B1080" s="16" t="s">
        <v>997</v>
      </c>
      <c r="C1080" s="15" t="s">
        <v>959</v>
      </c>
      <c r="D1080" s="15" t="s">
        <v>960</v>
      </c>
      <c r="E1080" s="17">
        <v>6.7850000000000001</v>
      </c>
      <c r="F1080" s="18">
        <v>3.18</v>
      </c>
      <c r="G1080" s="18">
        <v>21.5763</v>
      </c>
    </row>
    <row r="1081" spans="1:7" ht="20.100000000000001" customHeight="1">
      <c r="A1081" s="15" t="s">
        <v>998</v>
      </c>
      <c r="B1081" s="16" t="s">
        <v>999</v>
      </c>
      <c r="C1081" s="15" t="s">
        <v>959</v>
      </c>
      <c r="D1081" s="15" t="s">
        <v>960</v>
      </c>
      <c r="E1081" s="17">
        <v>1.357</v>
      </c>
      <c r="F1081" s="18">
        <v>0.41</v>
      </c>
      <c r="G1081" s="18">
        <v>0.55637000000000003</v>
      </c>
    </row>
    <row r="1082" spans="1:7" ht="20.100000000000001" customHeight="1">
      <c r="A1082" s="15" t="s">
        <v>1000</v>
      </c>
      <c r="B1082" s="16" t="s">
        <v>1001</v>
      </c>
      <c r="C1082" s="15" t="s">
        <v>959</v>
      </c>
      <c r="D1082" s="15" t="s">
        <v>960</v>
      </c>
      <c r="E1082" s="17">
        <v>1.357</v>
      </c>
      <c r="F1082" s="18">
        <v>1.01</v>
      </c>
      <c r="G1082" s="18">
        <v>1.3705700000000001</v>
      </c>
    </row>
    <row r="1083" spans="1:7" ht="20.100000000000001" customHeight="1">
      <c r="A1083" s="15" t="s">
        <v>1023</v>
      </c>
      <c r="B1083" s="16" t="s">
        <v>1024</v>
      </c>
      <c r="C1083" s="15" t="s">
        <v>959</v>
      </c>
      <c r="D1083" s="15" t="s">
        <v>960</v>
      </c>
      <c r="E1083" s="17">
        <v>2.714</v>
      </c>
      <c r="F1083" s="18">
        <v>0.01</v>
      </c>
      <c r="G1083" s="18">
        <v>2.7140000000000001E-2</v>
      </c>
    </row>
    <row r="1084" spans="1:7" ht="15" customHeight="1">
      <c r="A1084" s="15" t="s">
        <v>965</v>
      </c>
      <c r="B1084" s="16" t="s">
        <v>966</v>
      </c>
      <c r="C1084" s="15" t="s">
        <v>959</v>
      </c>
      <c r="D1084" s="15" t="s">
        <v>960</v>
      </c>
      <c r="E1084" s="17">
        <v>6.7850000000000001</v>
      </c>
      <c r="F1084" s="18">
        <v>0.06</v>
      </c>
      <c r="G1084" s="18">
        <v>0.40710000000000002</v>
      </c>
    </row>
    <row r="1085" spans="1:7" ht="20.100000000000001" customHeight="1">
      <c r="A1085" s="15" t="s">
        <v>1025</v>
      </c>
      <c r="B1085" s="16" t="s">
        <v>1026</v>
      </c>
      <c r="C1085" s="15" t="s">
        <v>959</v>
      </c>
      <c r="D1085" s="15" t="s">
        <v>960</v>
      </c>
      <c r="E1085" s="17">
        <v>2.714</v>
      </c>
      <c r="F1085" s="18">
        <v>0.63</v>
      </c>
      <c r="G1085" s="18">
        <v>1.7098199999999999</v>
      </c>
    </row>
    <row r="1086" spans="1:7" ht="20.100000000000001" customHeight="1">
      <c r="A1086" s="15" t="s">
        <v>1086</v>
      </c>
      <c r="B1086" s="16" t="s">
        <v>1087</v>
      </c>
      <c r="C1086" s="15" t="s">
        <v>959</v>
      </c>
      <c r="D1086" s="15" t="s">
        <v>960</v>
      </c>
      <c r="E1086" s="17">
        <v>2.714</v>
      </c>
      <c r="F1086" s="18">
        <v>0.57999999999999996</v>
      </c>
      <c r="G1086" s="18">
        <v>1.57412</v>
      </c>
    </row>
    <row r="1087" spans="1:7" ht="20.100000000000001" customHeight="1">
      <c r="A1087" s="15" t="s">
        <v>1088</v>
      </c>
      <c r="B1087" s="16" t="s">
        <v>1089</v>
      </c>
      <c r="C1087" s="15" t="s">
        <v>959</v>
      </c>
      <c r="D1087" s="15" t="s">
        <v>960</v>
      </c>
      <c r="E1087" s="17">
        <v>2.714</v>
      </c>
      <c r="F1087" s="18">
        <v>0.95</v>
      </c>
      <c r="G1087" s="18">
        <v>2.5783</v>
      </c>
    </row>
    <row r="1088" spans="1:7" ht="15" customHeight="1">
      <c r="A1088" s="15" t="s">
        <v>963</v>
      </c>
      <c r="B1088" s="16" t="s">
        <v>964</v>
      </c>
      <c r="C1088" s="15" t="s">
        <v>959</v>
      </c>
      <c r="D1088" s="15" t="s">
        <v>960</v>
      </c>
      <c r="E1088" s="17">
        <v>6.7850000000000001</v>
      </c>
      <c r="F1088" s="18">
        <v>0.55000000000000004</v>
      </c>
      <c r="G1088" s="18">
        <v>3.7317499999999999</v>
      </c>
    </row>
    <row r="1089" spans="1:7" ht="17.100000000000001" customHeight="1">
      <c r="A1089" s="1"/>
      <c r="B1089" s="1"/>
      <c r="C1089" s="1"/>
      <c r="D1089" s="1"/>
      <c r="E1089" s="319" t="s">
        <v>967</v>
      </c>
      <c r="F1089" s="320"/>
      <c r="G1089" s="19">
        <v>40.587870000000002</v>
      </c>
    </row>
    <row r="1090" spans="1:7" ht="15" customHeight="1">
      <c r="A1090" s="321" t="s">
        <v>1027</v>
      </c>
      <c r="B1090" s="322"/>
      <c r="C1090" s="8" t="s">
        <v>952</v>
      </c>
      <c r="D1090" s="8" t="s">
        <v>953</v>
      </c>
      <c r="E1090" s="8" t="s">
        <v>954</v>
      </c>
      <c r="F1090" s="8" t="s">
        <v>955</v>
      </c>
      <c r="G1090" s="8" t="s">
        <v>956</v>
      </c>
    </row>
    <row r="1091" spans="1:7" ht="27.95" customHeight="1">
      <c r="A1091" s="15" t="s">
        <v>1028</v>
      </c>
      <c r="B1091" s="16" t="s">
        <v>1029</v>
      </c>
      <c r="C1091" s="15" t="s">
        <v>959</v>
      </c>
      <c r="D1091" s="15" t="s">
        <v>1030</v>
      </c>
      <c r="E1091" s="17">
        <v>2.417396E-4</v>
      </c>
      <c r="F1091" s="18">
        <v>1139.75</v>
      </c>
      <c r="G1091" s="18">
        <v>0.27552270909999999</v>
      </c>
    </row>
    <row r="1092" spans="1:7" ht="15" customHeight="1">
      <c r="A1092" s="1"/>
      <c r="B1092" s="1"/>
      <c r="C1092" s="1"/>
      <c r="D1092" s="1"/>
      <c r="E1092" s="319" t="s">
        <v>1031</v>
      </c>
      <c r="F1092" s="320"/>
      <c r="G1092" s="19">
        <v>0.27552270909999999</v>
      </c>
    </row>
    <row r="1093" spans="1:7" ht="15" customHeight="1">
      <c r="A1093" s="321" t="s">
        <v>1032</v>
      </c>
      <c r="B1093" s="322"/>
      <c r="C1093" s="8" t="s">
        <v>952</v>
      </c>
      <c r="D1093" s="8" t="s">
        <v>953</v>
      </c>
      <c r="E1093" s="8" t="s">
        <v>954</v>
      </c>
      <c r="F1093" s="8" t="s">
        <v>955</v>
      </c>
      <c r="G1093" s="8" t="s">
        <v>956</v>
      </c>
    </row>
    <row r="1094" spans="1:7" ht="15" customHeight="1">
      <c r="A1094" s="15" t="s">
        <v>1033</v>
      </c>
      <c r="B1094" s="16" t="s">
        <v>1034</v>
      </c>
      <c r="C1094" s="15" t="s">
        <v>959</v>
      </c>
      <c r="D1094" s="15" t="s">
        <v>1035</v>
      </c>
      <c r="E1094" s="17">
        <v>0.45965</v>
      </c>
      <c r="F1094" s="18">
        <v>0.9</v>
      </c>
      <c r="G1094" s="18">
        <v>0.41368500000000002</v>
      </c>
    </row>
    <row r="1095" spans="1:7" ht="15" customHeight="1">
      <c r="A1095" s="1"/>
      <c r="B1095" s="1"/>
      <c r="C1095" s="1"/>
      <c r="D1095" s="1"/>
      <c r="E1095" s="319" t="s">
        <v>1036</v>
      </c>
      <c r="F1095" s="320"/>
      <c r="G1095" s="19">
        <v>0.41368500000000002</v>
      </c>
    </row>
    <row r="1096" spans="1:7" ht="15" customHeight="1">
      <c r="A1096" s="321" t="s">
        <v>968</v>
      </c>
      <c r="B1096" s="322"/>
      <c r="C1096" s="8" t="s">
        <v>952</v>
      </c>
      <c r="D1096" s="8" t="s">
        <v>953</v>
      </c>
      <c r="E1096" s="8" t="s">
        <v>954</v>
      </c>
      <c r="F1096" s="8" t="s">
        <v>955</v>
      </c>
      <c r="G1096" s="8" t="s">
        <v>956</v>
      </c>
    </row>
    <row r="1097" spans="1:7" ht="15" customHeight="1">
      <c r="A1097" s="15" t="s">
        <v>1006</v>
      </c>
      <c r="B1097" s="16" t="s">
        <v>1007</v>
      </c>
      <c r="C1097" s="15" t="s">
        <v>959</v>
      </c>
      <c r="D1097" s="15" t="s">
        <v>960</v>
      </c>
      <c r="E1097" s="17">
        <v>1.3774907000000001</v>
      </c>
      <c r="F1097" s="18">
        <v>9.25</v>
      </c>
      <c r="G1097" s="18">
        <v>12.741788975</v>
      </c>
    </row>
    <row r="1098" spans="1:7" ht="20.100000000000001" customHeight="1">
      <c r="A1098" s="15" t="s">
        <v>1039</v>
      </c>
      <c r="B1098" s="16" t="s">
        <v>1040</v>
      </c>
      <c r="C1098" s="15" t="s">
        <v>959</v>
      </c>
      <c r="D1098" s="15" t="s">
        <v>960</v>
      </c>
      <c r="E1098" s="17">
        <v>2.7362548000000002</v>
      </c>
      <c r="F1098" s="18">
        <v>21.78</v>
      </c>
      <c r="G1098" s="18">
        <v>59.595629543999998</v>
      </c>
    </row>
    <row r="1099" spans="1:7" ht="15" customHeight="1">
      <c r="A1099" s="15" t="s">
        <v>1228</v>
      </c>
      <c r="B1099" s="16" t="s">
        <v>1229</v>
      </c>
      <c r="C1099" s="15" t="s">
        <v>959</v>
      </c>
      <c r="D1099" s="15" t="s">
        <v>960</v>
      </c>
      <c r="E1099" s="17">
        <v>2.7424970000000002</v>
      </c>
      <c r="F1099" s="18">
        <v>15.88</v>
      </c>
      <c r="G1099" s="18">
        <v>43.55085236</v>
      </c>
    </row>
    <row r="1100" spans="1:7" ht="15" customHeight="1">
      <c r="A1100" s="1"/>
      <c r="B1100" s="1"/>
      <c r="C1100" s="1"/>
      <c r="D1100" s="1"/>
      <c r="E1100" s="319" t="s">
        <v>971</v>
      </c>
      <c r="F1100" s="320"/>
      <c r="G1100" s="19">
        <v>115.888270879</v>
      </c>
    </row>
    <row r="1101" spans="1:7" ht="15" customHeight="1">
      <c r="A1101" s="321" t="s">
        <v>1010</v>
      </c>
      <c r="B1101" s="322"/>
      <c r="C1101" s="8" t="s">
        <v>952</v>
      </c>
      <c r="D1101" s="8" t="s">
        <v>953</v>
      </c>
      <c r="E1101" s="8" t="s">
        <v>954</v>
      </c>
      <c r="F1101" s="8" t="s">
        <v>955</v>
      </c>
      <c r="G1101" s="8" t="s">
        <v>956</v>
      </c>
    </row>
    <row r="1102" spans="1:7" ht="27.95" customHeight="1">
      <c r="A1102" s="15" t="s">
        <v>1230</v>
      </c>
      <c r="B1102" s="16" t="s">
        <v>1231</v>
      </c>
      <c r="C1102" s="15" t="s">
        <v>959</v>
      </c>
      <c r="D1102" s="15" t="s">
        <v>1017</v>
      </c>
      <c r="E1102" s="17">
        <v>1</v>
      </c>
      <c r="F1102" s="18">
        <v>468.42</v>
      </c>
      <c r="G1102" s="18">
        <v>468.42</v>
      </c>
    </row>
    <row r="1103" spans="1:7" ht="15" customHeight="1">
      <c r="A1103" s="15" t="s">
        <v>1232</v>
      </c>
      <c r="B1103" s="16" t="s">
        <v>1233</v>
      </c>
      <c r="C1103" s="15" t="s">
        <v>959</v>
      </c>
      <c r="D1103" s="15" t="s">
        <v>1020</v>
      </c>
      <c r="E1103" s="17">
        <v>0.97</v>
      </c>
      <c r="F1103" s="18">
        <v>3.17</v>
      </c>
      <c r="G1103" s="18">
        <v>3.0749</v>
      </c>
    </row>
    <row r="1104" spans="1:7" ht="15" customHeight="1">
      <c r="A1104" s="1"/>
      <c r="B1104" s="1"/>
      <c r="C1104" s="1"/>
      <c r="D1104" s="1"/>
      <c r="E1104" s="319" t="s">
        <v>1021</v>
      </c>
      <c r="F1104" s="320"/>
      <c r="G1104" s="19">
        <v>471.49489999999997</v>
      </c>
    </row>
    <row r="1105" spans="1:7" ht="15" customHeight="1">
      <c r="A1105" s="1"/>
      <c r="B1105" s="1"/>
      <c r="C1105" s="1"/>
      <c r="D1105" s="1"/>
      <c r="E1105" s="317" t="s">
        <v>972</v>
      </c>
      <c r="F1105" s="318"/>
      <c r="G1105" s="3">
        <v>575.96</v>
      </c>
    </row>
    <row r="1106" spans="1:7" ht="15" customHeight="1">
      <c r="A1106" s="1"/>
      <c r="B1106" s="1"/>
      <c r="C1106" s="1"/>
      <c r="D1106" s="1"/>
      <c r="E1106" s="317" t="s">
        <v>973</v>
      </c>
      <c r="F1106" s="318"/>
      <c r="G1106" s="3">
        <v>52.59</v>
      </c>
    </row>
    <row r="1107" spans="1:7" ht="15" customHeight="1">
      <c r="A1107" s="1"/>
      <c r="B1107" s="1"/>
      <c r="C1107" s="1"/>
      <c r="D1107" s="1"/>
      <c r="E1107" s="317" t="s">
        <v>974</v>
      </c>
      <c r="F1107" s="318"/>
      <c r="G1107" s="3">
        <v>628.54999999999995</v>
      </c>
    </row>
    <row r="1108" spans="1:7" ht="15" customHeight="1">
      <c r="A1108" s="1"/>
      <c r="B1108" s="1"/>
      <c r="C1108" s="1"/>
      <c r="D1108" s="1"/>
      <c r="E1108" s="317" t="s">
        <v>975</v>
      </c>
      <c r="F1108" s="318"/>
      <c r="G1108" s="3">
        <v>178.19</v>
      </c>
    </row>
    <row r="1109" spans="1:7" ht="15" customHeight="1">
      <c r="A1109" s="1"/>
      <c r="B1109" s="1"/>
      <c r="C1109" s="1"/>
      <c r="D1109" s="1"/>
      <c r="E1109" s="317" t="s">
        <v>976</v>
      </c>
      <c r="F1109" s="318"/>
      <c r="G1109" s="3">
        <v>806.74</v>
      </c>
    </row>
    <row r="1110" spans="1:7" ht="15" customHeight="1">
      <c r="A1110" s="1"/>
      <c r="B1110" s="1"/>
      <c r="C1110" s="1"/>
      <c r="D1110" s="1"/>
      <c r="E1110" s="317" t="s">
        <v>977</v>
      </c>
      <c r="F1110" s="318"/>
      <c r="G1110" s="3">
        <v>0.48</v>
      </c>
    </row>
    <row r="1111" spans="1:7" ht="15" customHeight="1">
      <c r="A1111" s="1"/>
      <c r="B1111" s="1"/>
      <c r="C1111" s="1"/>
      <c r="D1111" s="1"/>
      <c r="E1111" s="317" t="s">
        <v>978</v>
      </c>
      <c r="F1111" s="318"/>
      <c r="G1111" s="3">
        <v>387.23</v>
      </c>
    </row>
    <row r="1112" spans="1:7" ht="9.9499999999999993" customHeight="1">
      <c r="A1112" s="1"/>
      <c r="B1112" s="1"/>
      <c r="C1112" s="323" t="s">
        <v>949</v>
      </c>
      <c r="D1112" s="324"/>
      <c r="E1112" s="1"/>
      <c r="F1112" s="1"/>
      <c r="G1112" s="1"/>
    </row>
    <row r="1113" spans="1:7" ht="20.100000000000001" customHeight="1">
      <c r="A1113" s="325" t="s">
        <v>1234</v>
      </c>
      <c r="B1113" s="326"/>
      <c r="C1113" s="326"/>
      <c r="D1113" s="326"/>
      <c r="E1113" s="326"/>
      <c r="F1113" s="326"/>
      <c r="G1113" s="326"/>
    </row>
    <row r="1114" spans="1:7" ht="15" customHeight="1">
      <c r="A1114" s="321" t="s">
        <v>951</v>
      </c>
      <c r="B1114" s="322"/>
      <c r="C1114" s="8" t="s">
        <v>952</v>
      </c>
      <c r="D1114" s="8" t="s">
        <v>953</v>
      </c>
      <c r="E1114" s="8" t="s">
        <v>954</v>
      </c>
      <c r="F1114" s="8" t="s">
        <v>955</v>
      </c>
      <c r="G1114" s="8" t="s">
        <v>956</v>
      </c>
    </row>
    <row r="1115" spans="1:7" ht="15" customHeight="1">
      <c r="A1115" s="15" t="s">
        <v>994</v>
      </c>
      <c r="B1115" s="16" t="s">
        <v>995</v>
      </c>
      <c r="C1115" s="15" t="s">
        <v>959</v>
      </c>
      <c r="D1115" s="15" t="s">
        <v>960</v>
      </c>
      <c r="E1115" s="17">
        <v>3.512</v>
      </c>
      <c r="F1115" s="18">
        <v>1.04</v>
      </c>
      <c r="G1115" s="18">
        <v>3.6524800000000002</v>
      </c>
    </row>
    <row r="1116" spans="1:7" ht="15" customHeight="1">
      <c r="A1116" s="15" t="s">
        <v>996</v>
      </c>
      <c r="B1116" s="16" t="s">
        <v>997</v>
      </c>
      <c r="C1116" s="15" t="s">
        <v>959</v>
      </c>
      <c r="D1116" s="15" t="s">
        <v>960</v>
      </c>
      <c r="E1116" s="17">
        <v>3.512</v>
      </c>
      <c r="F1116" s="18">
        <v>3.18</v>
      </c>
      <c r="G1116" s="18">
        <v>11.16816</v>
      </c>
    </row>
    <row r="1117" spans="1:7" ht="20.100000000000001" customHeight="1">
      <c r="A1117" s="15" t="s">
        <v>998</v>
      </c>
      <c r="B1117" s="16" t="s">
        <v>999</v>
      </c>
      <c r="C1117" s="15" t="s">
        <v>959</v>
      </c>
      <c r="D1117" s="15" t="s">
        <v>960</v>
      </c>
      <c r="E1117" s="17">
        <v>0.70199999999999996</v>
      </c>
      <c r="F1117" s="18">
        <v>0.41</v>
      </c>
      <c r="G1117" s="18">
        <v>0.28782000000000002</v>
      </c>
    </row>
    <row r="1118" spans="1:7" ht="20.100000000000001" customHeight="1">
      <c r="A1118" s="15" t="s">
        <v>1000</v>
      </c>
      <c r="B1118" s="16" t="s">
        <v>1001</v>
      </c>
      <c r="C1118" s="15" t="s">
        <v>959</v>
      </c>
      <c r="D1118" s="15" t="s">
        <v>960</v>
      </c>
      <c r="E1118" s="17">
        <v>0.70199999999999996</v>
      </c>
      <c r="F1118" s="18">
        <v>1.01</v>
      </c>
      <c r="G1118" s="18">
        <v>0.70901999999999998</v>
      </c>
    </row>
    <row r="1119" spans="1:7" ht="20.100000000000001" customHeight="1">
      <c r="A1119" s="15" t="s">
        <v>1023</v>
      </c>
      <c r="B1119" s="16" t="s">
        <v>1024</v>
      </c>
      <c r="C1119" s="15" t="s">
        <v>959</v>
      </c>
      <c r="D1119" s="15" t="s">
        <v>960</v>
      </c>
      <c r="E1119" s="17">
        <v>1.405</v>
      </c>
      <c r="F1119" s="18">
        <v>0.01</v>
      </c>
      <c r="G1119" s="18">
        <v>1.405E-2</v>
      </c>
    </row>
    <row r="1120" spans="1:7" ht="15" customHeight="1">
      <c r="A1120" s="15" t="s">
        <v>965</v>
      </c>
      <c r="B1120" s="16" t="s">
        <v>966</v>
      </c>
      <c r="C1120" s="15" t="s">
        <v>959</v>
      </c>
      <c r="D1120" s="15" t="s">
        <v>960</v>
      </c>
      <c r="E1120" s="17">
        <v>3.512</v>
      </c>
      <c r="F1120" s="18">
        <v>0.06</v>
      </c>
      <c r="G1120" s="18">
        <v>0.21071999999999999</v>
      </c>
    </row>
    <row r="1121" spans="1:7" ht="20.100000000000001" customHeight="1">
      <c r="A1121" s="15" t="s">
        <v>1025</v>
      </c>
      <c r="B1121" s="16" t="s">
        <v>1026</v>
      </c>
      <c r="C1121" s="15" t="s">
        <v>959</v>
      </c>
      <c r="D1121" s="15" t="s">
        <v>960</v>
      </c>
      <c r="E1121" s="17">
        <v>1.405</v>
      </c>
      <c r="F1121" s="18">
        <v>0.63</v>
      </c>
      <c r="G1121" s="18">
        <v>0.88514999999999999</v>
      </c>
    </row>
    <row r="1122" spans="1:7" ht="20.100000000000001" customHeight="1">
      <c r="A1122" s="15" t="s">
        <v>1086</v>
      </c>
      <c r="B1122" s="16" t="s">
        <v>1087</v>
      </c>
      <c r="C1122" s="15" t="s">
        <v>959</v>
      </c>
      <c r="D1122" s="15" t="s">
        <v>960</v>
      </c>
      <c r="E1122" s="17">
        <v>1.405</v>
      </c>
      <c r="F1122" s="18">
        <v>0.57999999999999996</v>
      </c>
      <c r="G1122" s="18">
        <v>0.81489999999999996</v>
      </c>
    </row>
    <row r="1123" spans="1:7" ht="20.100000000000001" customHeight="1">
      <c r="A1123" s="15" t="s">
        <v>1088</v>
      </c>
      <c r="B1123" s="16" t="s">
        <v>1089</v>
      </c>
      <c r="C1123" s="15" t="s">
        <v>959</v>
      </c>
      <c r="D1123" s="15" t="s">
        <v>960</v>
      </c>
      <c r="E1123" s="17">
        <v>1.405</v>
      </c>
      <c r="F1123" s="18">
        <v>0.95</v>
      </c>
      <c r="G1123" s="18">
        <v>1.3347500000000001</v>
      </c>
    </row>
    <row r="1124" spans="1:7" ht="15" customHeight="1">
      <c r="A1124" s="15" t="s">
        <v>963</v>
      </c>
      <c r="B1124" s="16" t="s">
        <v>964</v>
      </c>
      <c r="C1124" s="15" t="s">
        <v>959</v>
      </c>
      <c r="D1124" s="15" t="s">
        <v>960</v>
      </c>
      <c r="E1124" s="17">
        <v>3.512</v>
      </c>
      <c r="F1124" s="18">
        <v>0.55000000000000004</v>
      </c>
      <c r="G1124" s="18">
        <v>1.9316</v>
      </c>
    </row>
    <row r="1125" spans="1:7" ht="17.100000000000001" customHeight="1">
      <c r="A1125" s="1"/>
      <c r="B1125" s="1"/>
      <c r="C1125" s="1"/>
      <c r="D1125" s="1"/>
      <c r="E1125" s="319" t="s">
        <v>967</v>
      </c>
      <c r="F1125" s="320"/>
      <c r="G1125" s="19">
        <v>21.008649999999999</v>
      </c>
    </row>
    <row r="1126" spans="1:7" ht="15" customHeight="1">
      <c r="A1126" s="321" t="s">
        <v>1027</v>
      </c>
      <c r="B1126" s="322"/>
      <c r="C1126" s="8" t="s">
        <v>952</v>
      </c>
      <c r="D1126" s="8" t="s">
        <v>953</v>
      </c>
      <c r="E1126" s="8" t="s">
        <v>954</v>
      </c>
      <c r="F1126" s="8" t="s">
        <v>955</v>
      </c>
      <c r="G1126" s="8" t="s">
        <v>956</v>
      </c>
    </row>
    <row r="1127" spans="1:7" ht="27.95" customHeight="1">
      <c r="A1127" s="15" t="s">
        <v>1028</v>
      </c>
      <c r="B1127" s="16" t="s">
        <v>1029</v>
      </c>
      <c r="C1127" s="15" t="s">
        <v>959</v>
      </c>
      <c r="D1127" s="15" t="s">
        <v>1030</v>
      </c>
      <c r="E1127" s="17">
        <v>1.2584200000000001E-4</v>
      </c>
      <c r="F1127" s="18">
        <v>1139.75</v>
      </c>
      <c r="G1127" s="18">
        <v>0.14342841949999999</v>
      </c>
    </row>
    <row r="1128" spans="1:7" ht="15" customHeight="1">
      <c r="A1128" s="1"/>
      <c r="B1128" s="1"/>
      <c r="C1128" s="1"/>
      <c r="D1128" s="1"/>
      <c r="E1128" s="319" t="s">
        <v>1031</v>
      </c>
      <c r="F1128" s="320"/>
      <c r="G1128" s="19">
        <v>0.14342841949999999</v>
      </c>
    </row>
    <row r="1129" spans="1:7" ht="15" customHeight="1">
      <c r="A1129" s="321" t="s">
        <v>1032</v>
      </c>
      <c r="B1129" s="322"/>
      <c r="C1129" s="8" t="s">
        <v>952</v>
      </c>
      <c r="D1129" s="8" t="s">
        <v>953</v>
      </c>
      <c r="E1129" s="8" t="s">
        <v>954</v>
      </c>
      <c r="F1129" s="8" t="s">
        <v>955</v>
      </c>
      <c r="G1129" s="8" t="s">
        <v>956</v>
      </c>
    </row>
    <row r="1130" spans="1:7" ht="15" customHeight="1">
      <c r="A1130" s="15" t="s">
        <v>1033</v>
      </c>
      <c r="B1130" s="16" t="s">
        <v>1034</v>
      </c>
      <c r="C1130" s="15" t="s">
        <v>959</v>
      </c>
      <c r="D1130" s="15" t="s">
        <v>1035</v>
      </c>
      <c r="E1130" s="17">
        <v>0.28212999999999999</v>
      </c>
      <c r="F1130" s="18">
        <v>0.9</v>
      </c>
      <c r="G1130" s="18">
        <v>0.253917</v>
      </c>
    </row>
    <row r="1131" spans="1:7" ht="15" customHeight="1">
      <c r="A1131" s="1"/>
      <c r="B1131" s="1"/>
      <c r="C1131" s="1"/>
      <c r="D1131" s="1"/>
      <c r="E1131" s="319" t="s">
        <v>1036</v>
      </c>
      <c r="F1131" s="320"/>
      <c r="G1131" s="19">
        <v>0.253917</v>
      </c>
    </row>
    <row r="1132" spans="1:7" ht="15" customHeight="1">
      <c r="A1132" s="321" t="s">
        <v>968</v>
      </c>
      <c r="B1132" s="322"/>
      <c r="C1132" s="8" t="s">
        <v>952</v>
      </c>
      <c r="D1132" s="8" t="s">
        <v>953</v>
      </c>
      <c r="E1132" s="8" t="s">
        <v>954</v>
      </c>
      <c r="F1132" s="8" t="s">
        <v>955</v>
      </c>
      <c r="G1132" s="8" t="s">
        <v>956</v>
      </c>
    </row>
    <row r="1133" spans="1:7" ht="15" customHeight="1">
      <c r="A1133" s="15" t="s">
        <v>1006</v>
      </c>
      <c r="B1133" s="16" t="s">
        <v>1007</v>
      </c>
      <c r="C1133" s="15" t="s">
        <v>959</v>
      </c>
      <c r="D1133" s="15" t="s">
        <v>960</v>
      </c>
      <c r="E1133" s="17">
        <v>0.71260020000000002</v>
      </c>
      <c r="F1133" s="18">
        <v>9.25</v>
      </c>
      <c r="G1133" s="18">
        <v>6.5915518500000001</v>
      </c>
    </row>
    <row r="1134" spans="1:7" ht="20.100000000000001" customHeight="1">
      <c r="A1134" s="15" t="s">
        <v>1039</v>
      </c>
      <c r="B1134" s="16" t="s">
        <v>1040</v>
      </c>
      <c r="C1134" s="15" t="s">
        <v>959</v>
      </c>
      <c r="D1134" s="15" t="s">
        <v>960</v>
      </c>
      <c r="E1134" s="17">
        <v>1.4165209999999999</v>
      </c>
      <c r="F1134" s="18">
        <v>21.78</v>
      </c>
      <c r="G1134" s="18">
        <v>30.85182738</v>
      </c>
    </row>
    <row r="1135" spans="1:7" ht="15" customHeight="1">
      <c r="A1135" s="15" t="s">
        <v>1228</v>
      </c>
      <c r="B1135" s="16" t="s">
        <v>1229</v>
      </c>
      <c r="C1135" s="15" t="s">
        <v>959</v>
      </c>
      <c r="D1135" s="15" t="s">
        <v>960</v>
      </c>
      <c r="E1135" s="17">
        <v>1.4197525</v>
      </c>
      <c r="F1135" s="18">
        <v>15.88</v>
      </c>
      <c r="G1135" s="18">
        <v>22.545669700000001</v>
      </c>
    </row>
    <row r="1136" spans="1:7" ht="15" customHeight="1">
      <c r="A1136" s="1"/>
      <c r="B1136" s="1"/>
      <c r="C1136" s="1"/>
      <c r="D1136" s="1"/>
      <c r="E1136" s="319" t="s">
        <v>971</v>
      </c>
      <c r="F1136" s="320"/>
      <c r="G1136" s="19">
        <v>59.989048930000003</v>
      </c>
    </row>
    <row r="1137" spans="1:7" ht="15" customHeight="1">
      <c r="A1137" s="321" t="s">
        <v>1010</v>
      </c>
      <c r="B1137" s="322"/>
      <c r="C1137" s="8" t="s">
        <v>952</v>
      </c>
      <c r="D1137" s="8" t="s">
        <v>953</v>
      </c>
      <c r="E1137" s="8" t="s">
        <v>954</v>
      </c>
      <c r="F1137" s="8" t="s">
        <v>955</v>
      </c>
      <c r="G1137" s="8" t="s">
        <v>956</v>
      </c>
    </row>
    <row r="1138" spans="1:7" ht="20.100000000000001" customHeight="1">
      <c r="A1138" s="15" t="s">
        <v>1235</v>
      </c>
      <c r="B1138" s="16" t="s">
        <v>1236</v>
      </c>
      <c r="C1138" s="15" t="s">
        <v>959</v>
      </c>
      <c r="D1138" s="15" t="s">
        <v>1020</v>
      </c>
      <c r="E1138" s="17">
        <v>0.48</v>
      </c>
      <c r="F1138" s="18">
        <v>29.85</v>
      </c>
      <c r="G1138" s="18">
        <v>14.327999999999999</v>
      </c>
    </row>
    <row r="1139" spans="1:7" ht="15" customHeight="1">
      <c r="A1139" s="15" t="s">
        <v>1232</v>
      </c>
      <c r="B1139" s="16" t="s">
        <v>1233</v>
      </c>
      <c r="C1139" s="15" t="s">
        <v>959</v>
      </c>
      <c r="D1139" s="15" t="s">
        <v>1020</v>
      </c>
      <c r="E1139" s="17">
        <v>0.85</v>
      </c>
      <c r="F1139" s="18">
        <v>3.17</v>
      </c>
      <c r="G1139" s="18">
        <v>2.6945000000000001</v>
      </c>
    </row>
    <row r="1140" spans="1:7" ht="27.95" customHeight="1">
      <c r="A1140" s="15" t="s">
        <v>1237</v>
      </c>
      <c r="B1140" s="16" t="s">
        <v>1238</v>
      </c>
      <c r="C1140" s="15" t="s">
        <v>1016</v>
      </c>
      <c r="D1140" s="15" t="s">
        <v>1017</v>
      </c>
      <c r="E1140" s="17">
        <v>1.05</v>
      </c>
      <c r="F1140" s="18">
        <v>448</v>
      </c>
      <c r="G1140" s="18">
        <v>470.4</v>
      </c>
    </row>
    <row r="1141" spans="1:7" ht="15" customHeight="1">
      <c r="A1141" s="1"/>
      <c r="B1141" s="1"/>
      <c r="C1141" s="1"/>
      <c r="D1141" s="1"/>
      <c r="E1141" s="319" t="s">
        <v>1021</v>
      </c>
      <c r="F1141" s="320"/>
      <c r="G1141" s="19">
        <v>487.42250000000001</v>
      </c>
    </row>
    <row r="1142" spans="1:7" ht="15" customHeight="1">
      <c r="A1142" s="1"/>
      <c r="B1142" s="1"/>
      <c r="C1142" s="1"/>
      <c r="D1142" s="1"/>
      <c r="E1142" s="317" t="s">
        <v>972</v>
      </c>
      <c r="F1142" s="318"/>
      <c r="G1142" s="3">
        <v>541.52</v>
      </c>
    </row>
    <row r="1143" spans="1:7" ht="15" customHeight="1">
      <c r="A1143" s="1"/>
      <c r="B1143" s="1"/>
      <c r="C1143" s="1"/>
      <c r="D1143" s="1"/>
      <c r="E1143" s="317" t="s">
        <v>973</v>
      </c>
      <c r="F1143" s="318"/>
      <c r="G1143" s="3">
        <v>27.23</v>
      </c>
    </row>
    <row r="1144" spans="1:7" ht="15" customHeight="1">
      <c r="A1144" s="1"/>
      <c r="B1144" s="1"/>
      <c r="C1144" s="1"/>
      <c r="D1144" s="1"/>
      <c r="E1144" s="317" t="s">
        <v>974</v>
      </c>
      <c r="F1144" s="318"/>
      <c r="G1144" s="3">
        <v>568.75</v>
      </c>
    </row>
    <row r="1145" spans="1:7" ht="15" customHeight="1">
      <c r="A1145" s="1"/>
      <c r="B1145" s="1"/>
      <c r="C1145" s="1"/>
      <c r="D1145" s="1"/>
      <c r="E1145" s="317" t="s">
        <v>975</v>
      </c>
      <c r="F1145" s="318"/>
      <c r="G1145" s="3">
        <v>161.24</v>
      </c>
    </row>
    <row r="1146" spans="1:7" ht="15" customHeight="1">
      <c r="A1146" s="1"/>
      <c r="B1146" s="1"/>
      <c r="C1146" s="1"/>
      <c r="D1146" s="1"/>
      <c r="E1146" s="317" t="s">
        <v>976</v>
      </c>
      <c r="F1146" s="318"/>
      <c r="G1146" s="3">
        <v>729.99</v>
      </c>
    </row>
    <row r="1147" spans="1:7" ht="15" customHeight="1">
      <c r="A1147" s="1"/>
      <c r="B1147" s="1"/>
      <c r="C1147" s="1"/>
      <c r="D1147" s="1"/>
      <c r="E1147" s="317" t="s">
        <v>977</v>
      </c>
      <c r="F1147" s="318"/>
      <c r="G1147" s="3">
        <v>52.09</v>
      </c>
    </row>
    <row r="1148" spans="1:7" ht="15" customHeight="1">
      <c r="A1148" s="1"/>
      <c r="B1148" s="1"/>
      <c r="C1148" s="1"/>
      <c r="D1148" s="1"/>
      <c r="E1148" s="317" t="s">
        <v>978</v>
      </c>
      <c r="F1148" s="318"/>
      <c r="G1148" s="3">
        <v>38025.17</v>
      </c>
    </row>
    <row r="1149" spans="1:7" ht="9.9499999999999993" customHeight="1">
      <c r="A1149" s="1"/>
      <c r="B1149" s="1"/>
      <c r="C1149" s="323" t="s">
        <v>949</v>
      </c>
      <c r="D1149" s="324"/>
      <c r="E1149" s="1"/>
      <c r="F1149" s="1"/>
      <c r="G1149" s="1"/>
    </row>
    <row r="1150" spans="1:7" ht="20.100000000000001" customHeight="1">
      <c r="A1150" s="325" t="s">
        <v>1239</v>
      </c>
      <c r="B1150" s="326"/>
      <c r="C1150" s="326"/>
      <c r="D1150" s="326"/>
      <c r="E1150" s="326"/>
      <c r="F1150" s="326"/>
      <c r="G1150" s="326"/>
    </row>
    <row r="1151" spans="1:7" ht="15" customHeight="1">
      <c r="A1151" s="321" t="s">
        <v>951</v>
      </c>
      <c r="B1151" s="322"/>
      <c r="C1151" s="8" t="s">
        <v>952</v>
      </c>
      <c r="D1151" s="8" t="s">
        <v>953</v>
      </c>
      <c r="E1151" s="8" t="s">
        <v>954</v>
      </c>
      <c r="F1151" s="8" t="s">
        <v>955</v>
      </c>
      <c r="G1151" s="8" t="s">
        <v>956</v>
      </c>
    </row>
    <row r="1152" spans="1:7" ht="15" customHeight="1">
      <c r="A1152" s="15" t="s">
        <v>994</v>
      </c>
      <c r="B1152" s="16" t="s">
        <v>995</v>
      </c>
      <c r="C1152" s="15" t="s">
        <v>959</v>
      </c>
      <c r="D1152" s="15" t="s">
        <v>960</v>
      </c>
      <c r="E1152" s="17">
        <v>0.89937199999999995</v>
      </c>
      <c r="F1152" s="18">
        <v>1.04</v>
      </c>
      <c r="G1152" s="18">
        <v>0.93534687999999999</v>
      </c>
    </row>
    <row r="1153" spans="1:7" ht="15" customHeight="1">
      <c r="A1153" s="15" t="s">
        <v>996</v>
      </c>
      <c r="B1153" s="16" t="s">
        <v>997</v>
      </c>
      <c r="C1153" s="15" t="s">
        <v>959</v>
      </c>
      <c r="D1153" s="15" t="s">
        <v>960</v>
      </c>
      <c r="E1153" s="17">
        <v>0.89937199999999995</v>
      </c>
      <c r="F1153" s="18">
        <v>3.18</v>
      </c>
      <c r="G1153" s="18">
        <v>2.8600029600000001</v>
      </c>
    </row>
    <row r="1154" spans="1:7" ht="20.100000000000001" customHeight="1">
      <c r="A1154" s="15" t="s">
        <v>998</v>
      </c>
      <c r="B1154" s="16" t="s">
        <v>999</v>
      </c>
      <c r="C1154" s="15" t="s">
        <v>959</v>
      </c>
      <c r="D1154" s="15" t="s">
        <v>960</v>
      </c>
      <c r="E1154" s="17">
        <v>0.27500000000000002</v>
      </c>
      <c r="F1154" s="18">
        <v>0.41</v>
      </c>
      <c r="G1154" s="18">
        <v>0.11275</v>
      </c>
    </row>
    <row r="1155" spans="1:7" ht="20.100000000000001" customHeight="1">
      <c r="A1155" s="15" t="s">
        <v>1000</v>
      </c>
      <c r="B1155" s="16" t="s">
        <v>1001</v>
      </c>
      <c r="C1155" s="15" t="s">
        <v>959</v>
      </c>
      <c r="D1155" s="15" t="s">
        <v>960</v>
      </c>
      <c r="E1155" s="17">
        <v>0.27500000000000002</v>
      </c>
      <c r="F1155" s="18">
        <v>1.01</v>
      </c>
      <c r="G1155" s="18">
        <v>0.27775</v>
      </c>
    </row>
    <row r="1156" spans="1:7" ht="20.100000000000001" customHeight="1">
      <c r="A1156" s="15" t="s">
        <v>1023</v>
      </c>
      <c r="B1156" s="16" t="s">
        <v>1024</v>
      </c>
      <c r="C1156" s="15" t="s">
        <v>959</v>
      </c>
      <c r="D1156" s="15" t="s">
        <v>960</v>
      </c>
      <c r="E1156" s="17">
        <v>7.3372000000000007E-2</v>
      </c>
      <c r="F1156" s="18">
        <v>0.01</v>
      </c>
      <c r="G1156" s="18">
        <v>7.3371999999999999E-4</v>
      </c>
    </row>
    <row r="1157" spans="1:7" ht="15" customHeight="1">
      <c r="A1157" s="15" t="s">
        <v>965</v>
      </c>
      <c r="B1157" s="16" t="s">
        <v>966</v>
      </c>
      <c r="C1157" s="15" t="s">
        <v>959</v>
      </c>
      <c r="D1157" s="15" t="s">
        <v>960</v>
      </c>
      <c r="E1157" s="17">
        <v>0.89937199999999995</v>
      </c>
      <c r="F1157" s="18">
        <v>0.06</v>
      </c>
      <c r="G1157" s="18">
        <v>5.3962320000000001E-2</v>
      </c>
    </row>
    <row r="1158" spans="1:7" ht="20.100000000000001" customHeight="1">
      <c r="A1158" s="15" t="s">
        <v>1025</v>
      </c>
      <c r="B1158" s="16" t="s">
        <v>1026</v>
      </c>
      <c r="C1158" s="15" t="s">
        <v>959</v>
      </c>
      <c r="D1158" s="15" t="s">
        <v>960</v>
      </c>
      <c r="E1158" s="17">
        <v>7.3372000000000007E-2</v>
      </c>
      <c r="F1158" s="18">
        <v>0.63</v>
      </c>
      <c r="G1158" s="18">
        <v>4.6224359999999999E-2</v>
      </c>
    </row>
    <row r="1159" spans="1:7" ht="20.100000000000001" customHeight="1">
      <c r="A1159" s="15" t="s">
        <v>1086</v>
      </c>
      <c r="B1159" s="16" t="s">
        <v>1087</v>
      </c>
      <c r="C1159" s="15" t="s">
        <v>959</v>
      </c>
      <c r="D1159" s="15" t="s">
        <v>960</v>
      </c>
      <c r="E1159" s="17">
        <v>0.55100000000000005</v>
      </c>
      <c r="F1159" s="18">
        <v>0.57999999999999996</v>
      </c>
      <c r="G1159" s="18">
        <v>0.31957999999999998</v>
      </c>
    </row>
    <row r="1160" spans="1:7" ht="20.100000000000001" customHeight="1">
      <c r="A1160" s="15" t="s">
        <v>1088</v>
      </c>
      <c r="B1160" s="16" t="s">
        <v>1089</v>
      </c>
      <c r="C1160" s="15" t="s">
        <v>959</v>
      </c>
      <c r="D1160" s="15" t="s">
        <v>960</v>
      </c>
      <c r="E1160" s="17">
        <v>0.55100000000000005</v>
      </c>
      <c r="F1160" s="18">
        <v>0.95</v>
      </c>
      <c r="G1160" s="18">
        <v>0.52344999999999997</v>
      </c>
    </row>
    <row r="1161" spans="1:7" ht="15" customHeight="1">
      <c r="A1161" s="15" t="s">
        <v>963</v>
      </c>
      <c r="B1161" s="16" t="s">
        <v>964</v>
      </c>
      <c r="C1161" s="15" t="s">
        <v>959</v>
      </c>
      <c r="D1161" s="15" t="s">
        <v>960</v>
      </c>
      <c r="E1161" s="17">
        <v>0.89937199999999995</v>
      </c>
      <c r="F1161" s="18">
        <v>0.55000000000000004</v>
      </c>
      <c r="G1161" s="18">
        <v>0.4946546</v>
      </c>
    </row>
    <row r="1162" spans="1:7" ht="17.100000000000001" customHeight="1">
      <c r="A1162" s="1"/>
      <c r="B1162" s="1"/>
      <c r="C1162" s="1"/>
      <c r="D1162" s="1"/>
      <c r="E1162" s="319" t="s">
        <v>967</v>
      </c>
      <c r="F1162" s="320"/>
      <c r="G1162" s="19">
        <v>5.6244548400000003</v>
      </c>
    </row>
    <row r="1163" spans="1:7" ht="15" customHeight="1">
      <c r="A1163" s="321" t="s">
        <v>1027</v>
      </c>
      <c r="B1163" s="322"/>
      <c r="C1163" s="8" t="s">
        <v>952</v>
      </c>
      <c r="D1163" s="8" t="s">
        <v>953</v>
      </c>
      <c r="E1163" s="8" t="s">
        <v>954</v>
      </c>
      <c r="F1163" s="8" t="s">
        <v>955</v>
      </c>
      <c r="G1163" s="8" t="s">
        <v>956</v>
      </c>
    </row>
    <row r="1164" spans="1:7" ht="20.100000000000001" customHeight="1">
      <c r="A1164" s="15" t="s">
        <v>1240</v>
      </c>
      <c r="B1164" s="16" t="s">
        <v>1241</v>
      </c>
      <c r="C1164" s="15" t="s">
        <v>959</v>
      </c>
      <c r="D1164" s="15" t="s">
        <v>1030</v>
      </c>
      <c r="E1164" s="17">
        <v>4.5601600000000001E-5</v>
      </c>
      <c r="F1164" s="18">
        <v>6438.55</v>
      </c>
      <c r="G1164" s="18">
        <v>0.29360818168000002</v>
      </c>
    </row>
    <row r="1165" spans="1:7" ht="27.95" customHeight="1">
      <c r="A1165" s="15" t="s">
        <v>1102</v>
      </c>
      <c r="B1165" s="16" t="s">
        <v>1103</v>
      </c>
      <c r="C1165" s="15" t="s">
        <v>959</v>
      </c>
      <c r="D1165" s="15" t="s">
        <v>1030</v>
      </c>
      <c r="E1165" s="17">
        <v>6.2793152000000003E-6</v>
      </c>
      <c r="F1165" s="18">
        <v>4722.0600000000004</v>
      </c>
      <c r="G1165" s="18">
        <v>2.9651303133312001E-2</v>
      </c>
    </row>
    <row r="1166" spans="1:7" ht="15" customHeight="1">
      <c r="A1166" s="1"/>
      <c r="B1166" s="1"/>
      <c r="C1166" s="1"/>
      <c r="D1166" s="1"/>
      <c r="E1166" s="319" t="s">
        <v>1031</v>
      </c>
      <c r="F1166" s="320"/>
      <c r="G1166" s="19">
        <v>0.32325948481331201</v>
      </c>
    </row>
    <row r="1167" spans="1:7" ht="15" customHeight="1">
      <c r="A1167" s="321" t="s">
        <v>1032</v>
      </c>
      <c r="B1167" s="322"/>
      <c r="C1167" s="8" t="s">
        <v>952</v>
      </c>
      <c r="D1167" s="8" t="s">
        <v>953</v>
      </c>
      <c r="E1167" s="8" t="s">
        <v>954</v>
      </c>
      <c r="F1167" s="8" t="s">
        <v>955</v>
      </c>
      <c r="G1167" s="8" t="s">
        <v>956</v>
      </c>
    </row>
    <row r="1168" spans="1:7" ht="15" customHeight="1">
      <c r="A1168" s="15" t="s">
        <v>1033</v>
      </c>
      <c r="B1168" s="16" t="s">
        <v>1034</v>
      </c>
      <c r="C1168" s="15" t="s">
        <v>959</v>
      </c>
      <c r="D1168" s="15" t="s">
        <v>1035</v>
      </c>
      <c r="E1168" s="17">
        <v>0.33379249999999999</v>
      </c>
      <c r="F1168" s="18">
        <v>0.9</v>
      </c>
      <c r="G1168" s="18">
        <v>0.30041325000000002</v>
      </c>
    </row>
    <row r="1169" spans="1:7" ht="15" customHeight="1">
      <c r="A1169" s="1"/>
      <c r="B1169" s="1"/>
      <c r="C1169" s="1"/>
      <c r="D1169" s="1"/>
      <c r="E1169" s="319" t="s">
        <v>1036</v>
      </c>
      <c r="F1169" s="320"/>
      <c r="G1169" s="19">
        <v>0.30041325000000002</v>
      </c>
    </row>
    <row r="1170" spans="1:7" ht="15" customHeight="1">
      <c r="A1170" s="321" t="s">
        <v>968</v>
      </c>
      <c r="B1170" s="322"/>
      <c r="C1170" s="8" t="s">
        <v>952</v>
      </c>
      <c r="D1170" s="8" t="s">
        <v>953</v>
      </c>
      <c r="E1170" s="8" t="s">
        <v>954</v>
      </c>
      <c r="F1170" s="8" t="s">
        <v>955</v>
      </c>
      <c r="G1170" s="8" t="s">
        <v>956</v>
      </c>
    </row>
    <row r="1171" spans="1:7" ht="15" customHeight="1">
      <c r="A1171" s="15" t="s">
        <v>1006</v>
      </c>
      <c r="B1171" s="16" t="s">
        <v>1007</v>
      </c>
      <c r="C1171" s="15" t="s">
        <v>959</v>
      </c>
      <c r="D1171" s="15" t="s">
        <v>960</v>
      </c>
      <c r="E1171" s="17">
        <v>0.27915250000000003</v>
      </c>
      <c r="F1171" s="18">
        <v>9.25</v>
      </c>
      <c r="G1171" s="18">
        <v>2.5821606250000002</v>
      </c>
    </row>
    <row r="1172" spans="1:7" ht="15" customHeight="1">
      <c r="A1172" s="15" t="s">
        <v>1104</v>
      </c>
      <c r="B1172" s="16" t="s">
        <v>1105</v>
      </c>
      <c r="C1172" s="15" t="s">
        <v>959</v>
      </c>
      <c r="D1172" s="15" t="s">
        <v>960</v>
      </c>
      <c r="E1172" s="17">
        <v>7.3804894800000007E-2</v>
      </c>
      <c r="F1172" s="18">
        <v>15.31</v>
      </c>
      <c r="G1172" s="18">
        <v>1.1299529393879999</v>
      </c>
    </row>
    <row r="1173" spans="1:7" ht="15" customHeight="1">
      <c r="A1173" s="15" t="s">
        <v>1090</v>
      </c>
      <c r="B1173" s="16" t="s">
        <v>1091</v>
      </c>
      <c r="C1173" s="15" t="s">
        <v>959</v>
      </c>
      <c r="D1173" s="15" t="s">
        <v>960</v>
      </c>
      <c r="E1173" s="17">
        <v>0.55932009999999999</v>
      </c>
      <c r="F1173" s="18">
        <v>12.62</v>
      </c>
      <c r="G1173" s="18">
        <v>7.0586196619999999</v>
      </c>
    </row>
    <row r="1174" spans="1:7" ht="15" customHeight="1">
      <c r="A1174" s="1"/>
      <c r="B1174" s="1"/>
      <c r="C1174" s="1"/>
      <c r="D1174" s="1"/>
      <c r="E1174" s="319" t="s">
        <v>971</v>
      </c>
      <c r="F1174" s="320"/>
      <c r="G1174" s="19">
        <v>10.770733226388</v>
      </c>
    </row>
    <row r="1175" spans="1:7" ht="15" customHeight="1">
      <c r="A1175" s="321" t="s">
        <v>1010</v>
      </c>
      <c r="B1175" s="322"/>
      <c r="C1175" s="8" t="s">
        <v>952</v>
      </c>
      <c r="D1175" s="8" t="s">
        <v>953</v>
      </c>
      <c r="E1175" s="8" t="s">
        <v>954</v>
      </c>
      <c r="F1175" s="8" t="s">
        <v>955</v>
      </c>
      <c r="G1175" s="8" t="s">
        <v>956</v>
      </c>
    </row>
    <row r="1176" spans="1:7" ht="15" customHeight="1">
      <c r="A1176" s="15" t="s">
        <v>1041</v>
      </c>
      <c r="B1176" s="16" t="s">
        <v>1042</v>
      </c>
      <c r="C1176" s="15" t="s">
        <v>959</v>
      </c>
      <c r="D1176" s="15" t="s">
        <v>1020</v>
      </c>
      <c r="E1176" s="17">
        <v>9.5219260000000006</v>
      </c>
      <c r="F1176" s="18">
        <v>1.04</v>
      </c>
      <c r="G1176" s="18">
        <v>9.9028030400000002</v>
      </c>
    </row>
    <row r="1177" spans="1:7" ht="20.100000000000001" customHeight="1">
      <c r="A1177" s="15" t="s">
        <v>1242</v>
      </c>
      <c r="B1177" s="16" t="s">
        <v>1243</v>
      </c>
      <c r="C1177" s="15" t="s">
        <v>959</v>
      </c>
      <c r="D1177" s="15" t="s">
        <v>1013</v>
      </c>
      <c r="E1177" s="17">
        <v>1.67</v>
      </c>
      <c r="F1177" s="18">
        <v>1.07</v>
      </c>
      <c r="G1177" s="18">
        <v>1.7868999999999999</v>
      </c>
    </row>
    <row r="1178" spans="1:7" ht="20.100000000000001" customHeight="1">
      <c r="A1178" s="15" t="s">
        <v>1052</v>
      </c>
      <c r="B1178" s="16" t="s">
        <v>1053</v>
      </c>
      <c r="C1178" s="15" t="s">
        <v>959</v>
      </c>
      <c r="D1178" s="15" t="s">
        <v>1045</v>
      </c>
      <c r="E1178" s="17">
        <v>2.1082E-2</v>
      </c>
      <c r="F1178" s="18">
        <v>75</v>
      </c>
      <c r="G1178" s="18">
        <v>1.5811500000000001</v>
      </c>
    </row>
    <row r="1179" spans="1:7" ht="27.95" customHeight="1">
      <c r="A1179" s="15" t="s">
        <v>1244</v>
      </c>
      <c r="B1179" s="16" t="s">
        <v>1245</v>
      </c>
      <c r="C1179" s="15" t="s">
        <v>959</v>
      </c>
      <c r="D1179" s="15" t="s">
        <v>1020</v>
      </c>
      <c r="E1179" s="17">
        <v>23.24</v>
      </c>
      <c r="F1179" s="18">
        <v>0.57999999999999996</v>
      </c>
      <c r="G1179" s="18">
        <v>13.479200000000001</v>
      </c>
    </row>
    <row r="1180" spans="1:7" ht="15" customHeight="1">
      <c r="A1180" s="1"/>
      <c r="B1180" s="1"/>
      <c r="C1180" s="1"/>
      <c r="D1180" s="1"/>
      <c r="E1180" s="319" t="s">
        <v>1021</v>
      </c>
      <c r="F1180" s="320"/>
      <c r="G1180" s="19">
        <v>26.750053040000001</v>
      </c>
    </row>
    <row r="1181" spans="1:7" ht="15" customHeight="1">
      <c r="A1181" s="1"/>
      <c r="B1181" s="1"/>
      <c r="C1181" s="1"/>
      <c r="D1181" s="1"/>
      <c r="E1181" s="317" t="s">
        <v>972</v>
      </c>
      <c r="F1181" s="318"/>
      <c r="G1181" s="3">
        <v>38.82</v>
      </c>
    </row>
    <row r="1182" spans="1:7" ht="15" customHeight="1">
      <c r="A1182" s="1"/>
      <c r="B1182" s="1"/>
      <c r="C1182" s="1"/>
      <c r="D1182" s="1"/>
      <c r="E1182" s="317" t="s">
        <v>973</v>
      </c>
      <c r="F1182" s="318"/>
      <c r="G1182" s="3">
        <v>4.9000000000000004</v>
      </c>
    </row>
    <row r="1183" spans="1:7" ht="15" customHeight="1">
      <c r="A1183" s="1"/>
      <c r="B1183" s="1"/>
      <c r="C1183" s="1"/>
      <c r="D1183" s="1"/>
      <c r="E1183" s="317" t="s">
        <v>974</v>
      </c>
      <c r="F1183" s="318"/>
      <c r="G1183" s="3">
        <v>43.72</v>
      </c>
    </row>
    <row r="1184" spans="1:7" ht="15" customHeight="1">
      <c r="A1184" s="1"/>
      <c r="B1184" s="1"/>
      <c r="C1184" s="1"/>
      <c r="D1184" s="1"/>
      <c r="E1184" s="317" t="s">
        <v>975</v>
      </c>
      <c r="F1184" s="318"/>
      <c r="G1184" s="3">
        <v>12.39</v>
      </c>
    </row>
    <row r="1185" spans="1:7" ht="15" customHeight="1">
      <c r="A1185" s="1"/>
      <c r="B1185" s="1"/>
      <c r="C1185" s="1"/>
      <c r="D1185" s="1"/>
      <c r="E1185" s="317" t="s">
        <v>976</v>
      </c>
      <c r="F1185" s="318"/>
      <c r="G1185" s="3">
        <v>56.11</v>
      </c>
    </row>
    <row r="1186" spans="1:7" ht="15" customHeight="1">
      <c r="A1186" s="1"/>
      <c r="B1186" s="1"/>
      <c r="C1186" s="1"/>
      <c r="D1186" s="1"/>
      <c r="E1186" s="317" t="s">
        <v>977</v>
      </c>
      <c r="F1186" s="318"/>
      <c r="G1186" s="3">
        <v>100.99</v>
      </c>
    </row>
    <row r="1187" spans="1:7" ht="15" customHeight="1">
      <c r="A1187" s="1"/>
      <c r="B1187" s="1"/>
      <c r="C1187" s="1"/>
      <c r="D1187" s="1"/>
      <c r="E1187" s="317" t="s">
        <v>978</v>
      </c>
      <c r="F1187" s="318"/>
      <c r="G1187" s="3">
        <v>5666.54</v>
      </c>
    </row>
    <row r="1188" spans="1:7" ht="9.9499999999999993" customHeight="1">
      <c r="A1188" s="1"/>
      <c r="B1188" s="1"/>
      <c r="C1188" s="323" t="s">
        <v>949</v>
      </c>
      <c r="D1188" s="324"/>
      <c r="E1188" s="1"/>
      <c r="F1188" s="1"/>
      <c r="G1188" s="1"/>
    </row>
    <row r="1189" spans="1:7" ht="20.100000000000001" customHeight="1">
      <c r="A1189" s="325" t="s">
        <v>1246</v>
      </c>
      <c r="B1189" s="326"/>
      <c r="C1189" s="326"/>
      <c r="D1189" s="326"/>
      <c r="E1189" s="326"/>
      <c r="F1189" s="326"/>
      <c r="G1189" s="326"/>
    </row>
    <row r="1190" spans="1:7" ht="15" customHeight="1">
      <c r="A1190" s="321" t="s">
        <v>951</v>
      </c>
      <c r="B1190" s="322"/>
      <c r="C1190" s="8" t="s">
        <v>952</v>
      </c>
      <c r="D1190" s="8" t="s">
        <v>953</v>
      </c>
      <c r="E1190" s="8" t="s">
        <v>954</v>
      </c>
      <c r="F1190" s="8" t="s">
        <v>955</v>
      </c>
      <c r="G1190" s="8" t="s">
        <v>956</v>
      </c>
    </row>
    <row r="1191" spans="1:7" ht="15" customHeight="1">
      <c r="A1191" s="15" t="s">
        <v>994</v>
      </c>
      <c r="B1191" s="16" t="s">
        <v>995</v>
      </c>
      <c r="C1191" s="15" t="s">
        <v>959</v>
      </c>
      <c r="D1191" s="15" t="s">
        <v>960</v>
      </c>
      <c r="E1191" s="17">
        <v>0.32402447000000001</v>
      </c>
      <c r="F1191" s="18">
        <v>1.04</v>
      </c>
      <c r="G1191" s="18">
        <v>0.33698544879999998</v>
      </c>
    </row>
    <row r="1192" spans="1:7" ht="15" customHeight="1">
      <c r="A1192" s="15" t="s">
        <v>996</v>
      </c>
      <c r="B1192" s="16" t="s">
        <v>997</v>
      </c>
      <c r="C1192" s="15" t="s">
        <v>959</v>
      </c>
      <c r="D1192" s="15" t="s">
        <v>960</v>
      </c>
      <c r="E1192" s="17">
        <v>0.32402447000000001</v>
      </c>
      <c r="F1192" s="18">
        <v>3.18</v>
      </c>
      <c r="G1192" s="18">
        <v>1.0303978145999999</v>
      </c>
    </row>
    <row r="1193" spans="1:7" ht="20.100000000000001" customHeight="1">
      <c r="A1193" s="15" t="s">
        <v>998</v>
      </c>
      <c r="B1193" s="16" t="s">
        <v>999</v>
      </c>
      <c r="C1193" s="15" t="s">
        <v>959</v>
      </c>
      <c r="D1193" s="15" t="s">
        <v>960</v>
      </c>
      <c r="E1193" s="17">
        <v>0.11578662000000001</v>
      </c>
      <c r="F1193" s="18">
        <v>0.41</v>
      </c>
      <c r="G1193" s="18">
        <v>4.7472514200000003E-2</v>
      </c>
    </row>
    <row r="1194" spans="1:7" ht="20.100000000000001" customHeight="1">
      <c r="A1194" s="15" t="s">
        <v>1000</v>
      </c>
      <c r="B1194" s="16" t="s">
        <v>1001</v>
      </c>
      <c r="C1194" s="15" t="s">
        <v>959</v>
      </c>
      <c r="D1194" s="15" t="s">
        <v>960</v>
      </c>
      <c r="E1194" s="17">
        <v>0.11578662000000001</v>
      </c>
      <c r="F1194" s="18">
        <v>1.01</v>
      </c>
      <c r="G1194" s="18">
        <v>0.1169444862</v>
      </c>
    </row>
    <row r="1195" spans="1:7" ht="20.100000000000001" customHeight="1">
      <c r="A1195" s="15" t="s">
        <v>1023</v>
      </c>
      <c r="B1195" s="16" t="s">
        <v>1024</v>
      </c>
      <c r="C1195" s="15" t="s">
        <v>959</v>
      </c>
      <c r="D1195" s="15" t="s">
        <v>960</v>
      </c>
      <c r="E1195" s="17">
        <v>4.513785E-2</v>
      </c>
      <c r="F1195" s="18">
        <v>0.01</v>
      </c>
      <c r="G1195" s="18">
        <v>4.5137850000000001E-4</v>
      </c>
    </row>
    <row r="1196" spans="1:7" ht="15" customHeight="1">
      <c r="A1196" s="15" t="s">
        <v>965</v>
      </c>
      <c r="B1196" s="16" t="s">
        <v>966</v>
      </c>
      <c r="C1196" s="15" t="s">
        <v>959</v>
      </c>
      <c r="D1196" s="15" t="s">
        <v>960</v>
      </c>
      <c r="E1196" s="17">
        <v>0.32402447000000001</v>
      </c>
      <c r="F1196" s="18">
        <v>0.06</v>
      </c>
      <c r="G1196" s="18">
        <v>1.9441468199999999E-2</v>
      </c>
    </row>
    <row r="1197" spans="1:7" ht="20.100000000000001" customHeight="1">
      <c r="A1197" s="15" t="s">
        <v>1025</v>
      </c>
      <c r="B1197" s="16" t="s">
        <v>1026</v>
      </c>
      <c r="C1197" s="15" t="s">
        <v>959</v>
      </c>
      <c r="D1197" s="15" t="s">
        <v>960</v>
      </c>
      <c r="E1197" s="17">
        <v>4.513785E-2</v>
      </c>
      <c r="F1197" s="18">
        <v>0.63</v>
      </c>
      <c r="G1197" s="18">
        <v>2.8436845499999999E-2</v>
      </c>
    </row>
    <row r="1198" spans="1:7" ht="20.100000000000001" customHeight="1">
      <c r="A1198" s="15" t="s">
        <v>1086</v>
      </c>
      <c r="B1198" s="16" t="s">
        <v>1087</v>
      </c>
      <c r="C1198" s="15" t="s">
        <v>959</v>
      </c>
      <c r="D1198" s="15" t="s">
        <v>960</v>
      </c>
      <c r="E1198" s="17">
        <v>0.16309999999999999</v>
      </c>
      <c r="F1198" s="18">
        <v>0.57999999999999996</v>
      </c>
      <c r="G1198" s="18">
        <v>9.4598000000000002E-2</v>
      </c>
    </row>
    <row r="1199" spans="1:7" ht="20.100000000000001" customHeight="1">
      <c r="A1199" s="15" t="s">
        <v>1088</v>
      </c>
      <c r="B1199" s="16" t="s">
        <v>1089</v>
      </c>
      <c r="C1199" s="15" t="s">
        <v>959</v>
      </c>
      <c r="D1199" s="15" t="s">
        <v>960</v>
      </c>
      <c r="E1199" s="17">
        <v>0.16309999999999999</v>
      </c>
      <c r="F1199" s="18">
        <v>0.95</v>
      </c>
      <c r="G1199" s="18">
        <v>0.154945</v>
      </c>
    </row>
    <row r="1200" spans="1:7" ht="15" customHeight="1">
      <c r="A1200" s="15" t="s">
        <v>963</v>
      </c>
      <c r="B1200" s="16" t="s">
        <v>964</v>
      </c>
      <c r="C1200" s="15" t="s">
        <v>959</v>
      </c>
      <c r="D1200" s="15" t="s">
        <v>960</v>
      </c>
      <c r="E1200" s="17">
        <v>0.32402447000000001</v>
      </c>
      <c r="F1200" s="18">
        <v>0.55000000000000004</v>
      </c>
      <c r="G1200" s="18">
        <v>0.1782134585</v>
      </c>
    </row>
    <row r="1201" spans="1:7" ht="17.100000000000001" customHeight="1">
      <c r="A1201" s="1"/>
      <c r="B1201" s="1"/>
      <c r="C1201" s="1"/>
      <c r="D1201" s="1"/>
      <c r="E1201" s="319" t="s">
        <v>967</v>
      </c>
      <c r="F1201" s="320"/>
      <c r="G1201" s="19">
        <v>2.0078864145000002</v>
      </c>
    </row>
    <row r="1202" spans="1:7" ht="15" customHeight="1">
      <c r="A1202" s="321" t="s">
        <v>1027</v>
      </c>
      <c r="B1202" s="322"/>
      <c r="C1202" s="8" t="s">
        <v>952</v>
      </c>
      <c r="D1202" s="8" t="s">
        <v>953</v>
      </c>
      <c r="E1202" s="8" t="s">
        <v>954</v>
      </c>
      <c r="F1202" s="8" t="s">
        <v>955</v>
      </c>
      <c r="G1202" s="8" t="s">
        <v>956</v>
      </c>
    </row>
    <row r="1203" spans="1:7" ht="27.95" customHeight="1">
      <c r="A1203" s="15" t="s">
        <v>1211</v>
      </c>
      <c r="B1203" s="16" t="s">
        <v>1212</v>
      </c>
      <c r="C1203" s="15" t="s">
        <v>959</v>
      </c>
      <c r="D1203" s="15" t="s">
        <v>1030</v>
      </c>
      <c r="E1203" s="17">
        <v>4.6257702599999999E-6</v>
      </c>
      <c r="F1203" s="18">
        <v>19208.37</v>
      </c>
      <c r="G1203" s="18">
        <v>8.8853506689076198E-2</v>
      </c>
    </row>
    <row r="1204" spans="1:7" ht="15" customHeight="1">
      <c r="A1204" s="1"/>
      <c r="B1204" s="1"/>
      <c r="C1204" s="1"/>
      <c r="D1204" s="1"/>
      <c r="E1204" s="319" t="s">
        <v>1031</v>
      </c>
      <c r="F1204" s="320"/>
      <c r="G1204" s="19">
        <v>8.8853506689076198E-2</v>
      </c>
    </row>
    <row r="1205" spans="1:7" ht="15" customHeight="1">
      <c r="A1205" s="321" t="s">
        <v>1032</v>
      </c>
      <c r="B1205" s="322"/>
      <c r="C1205" s="8" t="s">
        <v>952</v>
      </c>
      <c r="D1205" s="8" t="s">
        <v>953</v>
      </c>
      <c r="E1205" s="8" t="s">
        <v>954</v>
      </c>
      <c r="F1205" s="8" t="s">
        <v>955</v>
      </c>
      <c r="G1205" s="8" t="s">
        <v>956</v>
      </c>
    </row>
    <row r="1206" spans="1:7" ht="15" customHeight="1">
      <c r="A1206" s="15" t="s">
        <v>1033</v>
      </c>
      <c r="B1206" s="16" t="s">
        <v>1034</v>
      </c>
      <c r="C1206" s="15" t="s">
        <v>959</v>
      </c>
      <c r="D1206" s="15" t="s">
        <v>1035</v>
      </c>
      <c r="E1206" s="17">
        <v>5.8079174999999997E-2</v>
      </c>
      <c r="F1206" s="18">
        <v>0.9</v>
      </c>
      <c r="G1206" s="18">
        <v>5.2271257500000001E-2</v>
      </c>
    </row>
    <row r="1207" spans="1:7" ht="15" customHeight="1">
      <c r="A1207" s="1"/>
      <c r="B1207" s="1"/>
      <c r="C1207" s="1"/>
      <c r="D1207" s="1"/>
      <c r="E1207" s="319" t="s">
        <v>1036</v>
      </c>
      <c r="F1207" s="320"/>
      <c r="G1207" s="19">
        <v>5.2271257500000001E-2</v>
      </c>
    </row>
    <row r="1208" spans="1:7" ht="15" customHeight="1">
      <c r="A1208" s="321" t="s">
        <v>968</v>
      </c>
      <c r="B1208" s="322"/>
      <c r="C1208" s="8" t="s">
        <v>952</v>
      </c>
      <c r="D1208" s="8" t="s">
        <v>953</v>
      </c>
      <c r="E1208" s="8" t="s">
        <v>954</v>
      </c>
      <c r="F1208" s="8" t="s">
        <v>955</v>
      </c>
      <c r="G1208" s="8" t="s">
        <v>956</v>
      </c>
    </row>
    <row r="1209" spans="1:7" ht="15" customHeight="1">
      <c r="A1209" s="15" t="s">
        <v>1006</v>
      </c>
      <c r="B1209" s="16" t="s">
        <v>1007</v>
      </c>
      <c r="C1209" s="15" t="s">
        <v>959</v>
      </c>
      <c r="D1209" s="15" t="s">
        <v>960</v>
      </c>
      <c r="E1209" s="17">
        <v>0.117534997962</v>
      </c>
      <c r="F1209" s="18">
        <v>9.25</v>
      </c>
      <c r="G1209" s="18">
        <v>1.0871987311485001</v>
      </c>
    </row>
    <row r="1210" spans="1:7" ht="15" customHeight="1">
      <c r="A1210" s="15" t="s">
        <v>1104</v>
      </c>
      <c r="B1210" s="16" t="s">
        <v>1105</v>
      </c>
      <c r="C1210" s="15" t="s">
        <v>959</v>
      </c>
      <c r="D1210" s="15" t="s">
        <v>960</v>
      </c>
      <c r="E1210" s="17">
        <v>4.5404163315000003E-2</v>
      </c>
      <c r="F1210" s="18">
        <v>15.31</v>
      </c>
      <c r="G1210" s="18">
        <v>0.69513774035264997</v>
      </c>
    </row>
    <row r="1211" spans="1:7" ht="15" customHeight="1">
      <c r="A1211" s="15" t="s">
        <v>1090</v>
      </c>
      <c r="B1211" s="16" t="s">
        <v>1091</v>
      </c>
      <c r="C1211" s="15" t="s">
        <v>959</v>
      </c>
      <c r="D1211" s="15" t="s">
        <v>960</v>
      </c>
      <c r="E1211" s="17">
        <v>0.16556281</v>
      </c>
      <c r="F1211" s="18">
        <v>12.62</v>
      </c>
      <c r="G1211" s="18">
        <v>2.0894026621999999</v>
      </c>
    </row>
    <row r="1212" spans="1:7" ht="15" customHeight="1">
      <c r="A1212" s="1"/>
      <c r="B1212" s="1"/>
      <c r="C1212" s="1"/>
      <c r="D1212" s="1"/>
      <c r="E1212" s="319" t="s">
        <v>971</v>
      </c>
      <c r="F1212" s="320"/>
      <c r="G1212" s="19">
        <v>3.87173913370115</v>
      </c>
    </row>
    <row r="1213" spans="1:7" ht="15" customHeight="1">
      <c r="A1213" s="321" t="s">
        <v>1010</v>
      </c>
      <c r="B1213" s="322"/>
      <c r="C1213" s="8" t="s">
        <v>952</v>
      </c>
      <c r="D1213" s="8" t="s">
        <v>953</v>
      </c>
      <c r="E1213" s="8" t="s">
        <v>954</v>
      </c>
      <c r="F1213" s="8" t="s">
        <v>955</v>
      </c>
      <c r="G1213" s="8" t="s">
        <v>956</v>
      </c>
    </row>
    <row r="1214" spans="1:7" ht="15" customHeight="1">
      <c r="A1214" s="15" t="s">
        <v>1041</v>
      </c>
      <c r="B1214" s="16" t="s">
        <v>1042</v>
      </c>
      <c r="C1214" s="15" t="s">
        <v>959</v>
      </c>
      <c r="D1214" s="15" t="s">
        <v>1020</v>
      </c>
      <c r="E1214" s="17">
        <v>7.2360600899999996</v>
      </c>
      <c r="F1214" s="18">
        <v>1.04</v>
      </c>
      <c r="G1214" s="18">
        <v>7.5255024936000003</v>
      </c>
    </row>
    <row r="1215" spans="1:7" ht="20.100000000000001" customHeight="1">
      <c r="A1215" s="15" t="s">
        <v>1043</v>
      </c>
      <c r="B1215" s="16" t="s">
        <v>1044</v>
      </c>
      <c r="C1215" s="15" t="s">
        <v>959</v>
      </c>
      <c r="D1215" s="15" t="s">
        <v>1045</v>
      </c>
      <c r="E1215" s="17">
        <v>1.9733190000000001E-2</v>
      </c>
      <c r="F1215" s="18">
        <v>103.7</v>
      </c>
      <c r="G1215" s="18">
        <v>2.0463318030000002</v>
      </c>
    </row>
    <row r="1216" spans="1:7" ht="20.100000000000001" customHeight="1">
      <c r="A1216" s="15" t="s">
        <v>1052</v>
      </c>
      <c r="B1216" s="16" t="s">
        <v>1053</v>
      </c>
      <c r="C1216" s="15" t="s">
        <v>959</v>
      </c>
      <c r="D1216" s="15" t="s">
        <v>1045</v>
      </c>
      <c r="E1216" s="17">
        <v>2.822175E-2</v>
      </c>
      <c r="F1216" s="18">
        <v>75</v>
      </c>
      <c r="G1216" s="18">
        <v>2.1166312500000002</v>
      </c>
    </row>
    <row r="1217" spans="1:7" ht="15" customHeight="1">
      <c r="A1217" s="1"/>
      <c r="B1217" s="1"/>
      <c r="C1217" s="1"/>
      <c r="D1217" s="1"/>
      <c r="E1217" s="319" t="s">
        <v>1021</v>
      </c>
      <c r="F1217" s="320"/>
      <c r="G1217" s="19">
        <v>11.6884655466</v>
      </c>
    </row>
    <row r="1218" spans="1:7" ht="15" customHeight="1">
      <c r="A1218" s="1"/>
      <c r="B1218" s="1"/>
      <c r="C1218" s="1"/>
      <c r="D1218" s="1"/>
      <c r="E1218" s="317" t="s">
        <v>972</v>
      </c>
      <c r="F1218" s="318"/>
      <c r="G1218" s="3">
        <v>15.93</v>
      </c>
    </row>
    <row r="1219" spans="1:7" ht="15" customHeight="1">
      <c r="A1219" s="1"/>
      <c r="B1219" s="1"/>
      <c r="C1219" s="1"/>
      <c r="D1219" s="1"/>
      <c r="E1219" s="317" t="s">
        <v>973</v>
      </c>
      <c r="F1219" s="318"/>
      <c r="G1219" s="3">
        <v>1.76</v>
      </c>
    </row>
    <row r="1220" spans="1:7" ht="15" customHeight="1">
      <c r="A1220" s="1"/>
      <c r="B1220" s="1"/>
      <c r="C1220" s="1"/>
      <c r="D1220" s="1"/>
      <c r="E1220" s="317" t="s">
        <v>974</v>
      </c>
      <c r="F1220" s="318"/>
      <c r="G1220" s="3">
        <v>17.690000000000001</v>
      </c>
    </row>
    <row r="1221" spans="1:7" ht="15" customHeight="1">
      <c r="A1221" s="1"/>
      <c r="B1221" s="1"/>
      <c r="C1221" s="1"/>
      <c r="D1221" s="1"/>
      <c r="E1221" s="317" t="s">
        <v>975</v>
      </c>
      <c r="F1221" s="318"/>
      <c r="G1221" s="3">
        <v>5.01</v>
      </c>
    </row>
    <row r="1222" spans="1:7" ht="15" customHeight="1">
      <c r="A1222" s="1"/>
      <c r="B1222" s="1"/>
      <c r="C1222" s="1"/>
      <c r="D1222" s="1"/>
      <c r="E1222" s="317" t="s">
        <v>976</v>
      </c>
      <c r="F1222" s="318"/>
      <c r="G1222" s="3">
        <v>22.7</v>
      </c>
    </row>
    <row r="1223" spans="1:7" ht="15" customHeight="1">
      <c r="A1223" s="1"/>
      <c r="B1223" s="1"/>
      <c r="C1223" s="1"/>
      <c r="D1223" s="1"/>
      <c r="E1223" s="317" t="s">
        <v>977</v>
      </c>
      <c r="F1223" s="318"/>
      <c r="G1223" s="3">
        <v>100.99</v>
      </c>
    </row>
    <row r="1224" spans="1:7" ht="15" customHeight="1">
      <c r="A1224" s="1"/>
      <c r="B1224" s="1"/>
      <c r="C1224" s="1"/>
      <c r="D1224" s="1"/>
      <c r="E1224" s="317" t="s">
        <v>978</v>
      </c>
      <c r="F1224" s="318"/>
      <c r="G1224" s="3">
        <v>2292.4699999999998</v>
      </c>
    </row>
    <row r="1225" spans="1:7" ht="9.9499999999999993" customHeight="1">
      <c r="A1225" s="1"/>
      <c r="B1225" s="1"/>
      <c r="C1225" s="323" t="s">
        <v>949</v>
      </c>
      <c r="D1225" s="324"/>
      <c r="E1225" s="1"/>
      <c r="F1225" s="1"/>
      <c r="G1225" s="1"/>
    </row>
    <row r="1226" spans="1:7" ht="20.100000000000001" customHeight="1">
      <c r="A1226" s="325" t="s">
        <v>1247</v>
      </c>
      <c r="B1226" s="326"/>
      <c r="C1226" s="326"/>
      <c r="D1226" s="326"/>
      <c r="E1226" s="326"/>
      <c r="F1226" s="326"/>
      <c r="G1226" s="326"/>
    </row>
    <row r="1227" spans="1:7" ht="15" customHeight="1">
      <c r="A1227" s="321" t="s">
        <v>951</v>
      </c>
      <c r="B1227" s="322"/>
      <c r="C1227" s="8" t="s">
        <v>952</v>
      </c>
      <c r="D1227" s="8" t="s">
        <v>953</v>
      </c>
      <c r="E1227" s="8" t="s">
        <v>954</v>
      </c>
      <c r="F1227" s="8" t="s">
        <v>955</v>
      </c>
      <c r="G1227" s="8" t="s">
        <v>956</v>
      </c>
    </row>
    <row r="1228" spans="1:7" ht="15" customHeight="1">
      <c r="A1228" s="15" t="s">
        <v>994</v>
      </c>
      <c r="B1228" s="16" t="s">
        <v>995</v>
      </c>
      <c r="C1228" s="15" t="s">
        <v>959</v>
      </c>
      <c r="D1228" s="15" t="s">
        <v>960</v>
      </c>
      <c r="E1228" s="17">
        <v>1.1299999999999999</v>
      </c>
      <c r="F1228" s="18">
        <v>1.04</v>
      </c>
      <c r="G1228" s="18">
        <v>1.1752</v>
      </c>
    </row>
    <row r="1229" spans="1:7" ht="20.100000000000001" customHeight="1">
      <c r="A1229" s="15" t="s">
        <v>1086</v>
      </c>
      <c r="B1229" s="16" t="s">
        <v>1087</v>
      </c>
      <c r="C1229" s="15" t="s">
        <v>959</v>
      </c>
      <c r="D1229" s="15" t="s">
        <v>960</v>
      </c>
      <c r="E1229" s="17">
        <v>0.82</v>
      </c>
      <c r="F1229" s="18">
        <v>0.57999999999999996</v>
      </c>
      <c r="G1229" s="18">
        <v>0.47560000000000002</v>
      </c>
    </row>
    <row r="1230" spans="1:7" ht="15" customHeight="1">
      <c r="A1230" s="15" t="s">
        <v>996</v>
      </c>
      <c r="B1230" s="16" t="s">
        <v>997</v>
      </c>
      <c r="C1230" s="15" t="s">
        <v>959</v>
      </c>
      <c r="D1230" s="15" t="s">
        <v>960</v>
      </c>
      <c r="E1230" s="17">
        <v>1.1299999999999999</v>
      </c>
      <c r="F1230" s="18">
        <v>3.18</v>
      </c>
      <c r="G1230" s="18">
        <v>3.5933999999999999</v>
      </c>
    </row>
    <row r="1231" spans="1:7" ht="20.100000000000001" customHeight="1">
      <c r="A1231" s="15" t="s">
        <v>1088</v>
      </c>
      <c r="B1231" s="16" t="s">
        <v>1089</v>
      </c>
      <c r="C1231" s="15" t="s">
        <v>959</v>
      </c>
      <c r="D1231" s="15" t="s">
        <v>960</v>
      </c>
      <c r="E1231" s="17">
        <v>0.82</v>
      </c>
      <c r="F1231" s="18">
        <v>0.95</v>
      </c>
      <c r="G1231" s="18">
        <v>0.77900000000000003</v>
      </c>
    </row>
    <row r="1232" spans="1:7" ht="20.100000000000001" customHeight="1">
      <c r="A1232" s="15" t="s">
        <v>998</v>
      </c>
      <c r="B1232" s="16" t="s">
        <v>999</v>
      </c>
      <c r="C1232" s="15" t="s">
        <v>959</v>
      </c>
      <c r="D1232" s="15" t="s">
        <v>960</v>
      </c>
      <c r="E1232" s="17">
        <v>0.31</v>
      </c>
      <c r="F1232" s="18">
        <v>0.41</v>
      </c>
      <c r="G1232" s="18">
        <v>0.12709999999999999</v>
      </c>
    </row>
    <row r="1233" spans="1:7" ht="20.100000000000001" customHeight="1">
      <c r="A1233" s="15" t="s">
        <v>1000</v>
      </c>
      <c r="B1233" s="16" t="s">
        <v>1001</v>
      </c>
      <c r="C1233" s="15" t="s">
        <v>959</v>
      </c>
      <c r="D1233" s="15" t="s">
        <v>960</v>
      </c>
      <c r="E1233" s="17">
        <v>0.31</v>
      </c>
      <c r="F1233" s="18">
        <v>1.01</v>
      </c>
      <c r="G1233" s="18">
        <v>0.31309999999999999</v>
      </c>
    </row>
    <row r="1234" spans="1:7" ht="15" customHeight="1">
      <c r="A1234" s="15" t="s">
        <v>963</v>
      </c>
      <c r="B1234" s="16" t="s">
        <v>964</v>
      </c>
      <c r="C1234" s="15" t="s">
        <v>959</v>
      </c>
      <c r="D1234" s="15" t="s">
        <v>960</v>
      </c>
      <c r="E1234" s="17">
        <v>1.1299999999999999</v>
      </c>
      <c r="F1234" s="18">
        <v>0.55000000000000004</v>
      </c>
      <c r="G1234" s="18">
        <v>0.62150000000000005</v>
      </c>
    </row>
    <row r="1235" spans="1:7" ht="15" customHeight="1">
      <c r="A1235" s="15" t="s">
        <v>965</v>
      </c>
      <c r="B1235" s="16" t="s">
        <v>966</v>
      </c>
      <c r="C1235" s="15" t="s">
        <v>959</v>
      </c>
      <c r="D1235" s="15" t="s">
        <v>960</v>
      </c>
      <c r="E1235" s="17">
        <v>1.1299999999999999</v>
      </c>
      <c r="F1235" s="18">
        <v>0.06</v>
      </c>
      <c r="G1235" s="18">
        <v>6.7799999999999999E-2</v>
      </c>
    </row>
    <row r="1236" spans="1:7" ht="17.100000000000001" customHeight="1">
      <c r="A1236" s="1"/>
      <c r="B1236" s="1"/>
      <c r="C1236" s="1"/>
      <c r="D1236" s="1"/>
      <c r="E1236" s="319" t="s">
        <v>967</v>
      </c>
      <c r="F1236" s="320"/>
      <c r="G1236" s="19">
        <v>7.1527000000000003</v>
      </c>
    </row>
    <row r="1237" spans="1:7" ht="15" customHeight="1">
      <c r="A1237" s="321" t="s">
        <v>968</v>
      </c>
      <c r="B1237" s="322"/>
      <c r="C1237" s="8" t="s">
        <v>952</v>
      </c>
      <c r="D1237" s="8" t="s">
        <v>953</v>
      </c>
      <c r="E1237" s="8" t="s">
        <v>954</v>
      </c>
      <c r="F1237" s="8" t="s">
        <v>955</v>
      </c>
      <c r="G1237" s="8" t="s">
        <v>956</v>
      </c>
    </row>
    <row r="1238" spans="1:7" ht="15" customHeight="1">
      <c r="A1238" s="15" t="s">
        <v>1006</v>
      </c>
      <c r="B1238" s="16" t="s">
        <v>1007</v>
      </c>
      <c r="C1238" s="15" t="s">
        <v>959</v>
      </c>
      <c r="D1238" s="15" t="s">
        <v>960</v>
      </c>
      <c r="E1238" s="17">
        <v>0.31468099999999999</v>
      </c>
      <c r="F1238" s="18">
        <v>9.25</v>
      </c>
      <c r="G1238" s="18">
        <v>2.9107992500000002</v>
      </c>
    </row>
    <row r="1239" spans="1:7" ht="15" customHeight="1">
      <c r="A1239" s="15" t="s">
        <v>1248</v>
      </c>
      <c r="B1239" s="16" t="s">
        <v>1249</v>
      </c>
      <c r="C1239" s="15" t="s">
        <v>959</v>
      </c>
      <c r="D1239" s="15" t="s">
        <v>960</v>
      </c>
      <c r="E1239" s="17">
        <v>0.82860999999999996</v>
      </c>
      <c r="F1239" s="18">
        <v>15.39</v>
      </c>
      <c r="G1239" s="18">
        <v>12.7523079</v>
      </c>
    </row>
    <row r="1240" spans="1:7" ht="15" customHeight="1">
      <c r="A1240" s="1"/>
      <c r="B1240" s="1"/>
      <c r="C1240" s="1"/>
      <c r="D1240" s="1"/>
      <c r="E1240" s="319" t="s">
        <v>971</v>
      </c>
      <c r="F1240" s="320"/>
      <c r="G1240" s="19">
        <v>15.66310715</v>
      </c>
    </row>
    <row r="1241" spans="1:7" ht="15" customHeight="1">
      <c r="A1241" s="321" t="s">
        <v>1010</v>
      </c>
      <c r="B1241" s="322"/>
      <c r="C1241" s="8" t="s">
        <v>952</v>
      </c>
      <c r="D1241" s="8" t="s">
        <v>953</v>
      </c>
      <c r="E1241" s="8" t="s">
        <v>954</v>
      </c>
      <c r="F1241" s="8" t="s">
        <v>955</v>
      </c>
      <c r="G1241" s="8" t="s">
        <v>956</v>
      </c>
    </row>
    <row r="1242" spans="1:7" ht="15" customHeight="1">
      <c r="A1242" s="15" t="s">
        <v>1250</v>
      </c>
      <c r="B1242" s="16" t="s">
        <v>1251</v>
      </c>
      <c r="C1242" s="15" t="s">
        <v>959</v>
      </c>
      <c r="D1242" s="15" t="s">
        <v>1020</v>
      </c>
      <c r="E1242" s="17">
        <v>0.19</v>
      </c>
      <c r="F1242" s="18">
        <v>5.28</v>
      </c>
      <c r="G1242" s="18">
        <v>1.0032000000000001</v>
      </c>
    </row>
    <row r="1243" spans="1:7" ht="20.100000000000001" customHeight="1">
      <c r="A1243" s="15" t="s">
        <v>1252</v>
      </c>
      <c r="B1243" s="16" t="s">
        <v>1253</v>
      </c>
      <c r="C1243" s="15" t="s">
        <v>959</v>
      </c>
      <c r="D1243" s="15" t="s">
        <v>1017</v>
      </c>
      <c r="E1243" s="17">
        <v>1.1000000000000001</v>
      </c>
      <c r="F1243" s="18">
        <v>29.35</v>
      </c>
      <c r="G1243" s="18">
        <v>32.284999999999997</v>
      </c>
    </row>
    <row r="1244" spans="1:7" ht="15" customHeight="1">
      <c r="A1244" s="15" t="s">
        <v>1254</v>
      </c>
      <c r="B1244" s="16" t="s">
        <v>1255</v>
      </c>
      <c r="C1244" s="15" t="s">
        <v>959</v>
      </c>
      <c r="D1244" s="15" t="s">
        <v>1020</v>
      </c>
      <c r="E1244" s="17">
        <v>6.14</v>
      </c>
      <c r="F1244" s="18">
        <v>0.9</v>
      </c>
      <c r="G1244" s="18">
        <v>5.5259999999999998</v>
      </c>
    </row>
    <row r="1245" spans="1:7" ht="15" customHeight="1">
      <c r="A1245" s="1"/>
      <c r="B1245" s="1"/>
      <c r="C1245" s="1"/>
      <c r="D1245" s="1"/>
      <c r="E1245" s="319" t="s">
        <v>1021</v>
      </c>
      <c r="F1245" s="320"/>
      <c r="G1245" s="19">
        <v>38.8142</v>
      </c>
    </row>
    <row r="1246" spans="1:7" ht="15" customHeight="1">
      <c r="A1246" s="1"/>
      <c r="B1246" s="1"/>
      <c r="C1246" s="1"/>
      <c r="D1246" s="1"/>
      <c r="E1246" s="317" t="s">
        <v>972</v>
      </c>
      <c r="F1246" s="318"/>
      <c r="G1246" s="3">
        <v>54.48</v>
      </c>
    </row>
    <row r="1247" spans="1:7" ht="15" customHeight="1">
      <c r="A1247" s="1"/>
      <c r="B1247" s="1"/>
      <c r="C1247" s="1"/>
      <c r="D1247" s="1"/>
      <c r="E1247" s="317" t="s">
        <v>973</v>
      </c>
      <c r="F1247" s="318"/>
      <c r="G1247" s="3">
        <v>7.12</v>
      </c>
    </row>
    <row r="1248" spans="1:7" ht="15" customHeight="1">
      <c r="A1248" s="1"/>
      <c r="B1248" s="1"/>
      <c r="C1248" s="1"/>
      <c r="D1248" s="1"/>
      <c r="E1248" s="317" t="s">
        <v>974</v>
      </c>
      <c r="F1248" s="318"/>
      <c r="G1248" s="3">
        <v>61.6</v>
      </c>
    </row>
    <row r="1249" spans="1:7" ht="15" customHeight="1">
      <c r="A1249" s="1"/>
      <c r="B1249" s="1"/>
      <c r="C1249" s="1"/>
      <c r="D1249" s="1"/>
      <c r="E1249" s="317" t="s">
        <v>975</v>
      </c>
      <c r="F1249" s="318"/>
      <c r="G1249" s="3">
        <v>17.46</v>
      </c>
    </row>
    <row r="1250" spans="1:7" ht="15" customHeight="1">
      <c r="A1250" s="1"/>
      <c r="B1250" s="1"/>
      <c r="C1250" s="1"/>
      <c r="D1250" s="1"/>
      <c r="E1250" s="317" t="s">
        <v>976</v>
      </c>
      <c r="F1250" s="318"/>
      <c r="G1250" s="3">
        <v>79.06</v>
      </c>
    </row>
    <row r="1251" spans="1:7" ht="15" customHeight="1">
      <c r="A1251" s="1"/>
      <c r="B1251" s="1"/>
      <c r="C1251" s="1"/>
      <c r="D1251" s="1"/>
      <c r="E1251" s="317" t="s">
        <v>977</v>
      </c>
      <c r="F1251" s="318"/>
      <c r="G1251" s="3">
        <v>6.09</v>
      </c>
    </row>
    <row r="1252" spans="1:7" ht="15" customHeight="1">
      <c r="A1252" s="1"/>
      <c r="B1252" s="1"/>
      <c r="C1252" s="1"/>
      <c r="D1252" s="1"/>
      <c r="E1252" s="317" t="s">
        <v>978</v>
      </c>
      <c r="F1252" s="318"/>
      <c r="G1252" s="3">
        <v>481.47</v>
      </c>
    </row>
    <row r="1253" spans="1:7" ht="9.9499999999999993" customHeight="1">
      <c r="A1253" s="1"/>
      <c r="B1253" s="1"/>
      <c r="C1253" s="323" t="s">
        <v>949</v>
      </c>
      <c r="D1253" s="324"/>
      <c r="E1253" s="1"/>
      <c r="F1253" s="1"/>
      <c r="G1253" s="1"/>
    </row>
    <row r="1254" spans="1:7" ht="20.100000000000001" customHeight="1">
      <c r="A1254" s="325" t="s">
        <v>1256</v>
      </c>
      <c r="B1254" s="326"/>
      <c r="C1254" s="326"/>
      <c r="D1254" s="326"/>
      <c r="E1254" s="326"/>
      <c r="F1254" s="326"/>
      <c r="G1254" s="326"/>
    </row>
    <row r="1255" spans="1:7" ht="15" customHeight="1">
      <c r="A1255" s="321" t="s">
        <v>951</v>
      </c>
      <c r="B1255" s="322"/>
      <c r="C1255" s="8" t="s">
        <v>952</v>
      </c>
      <c r="D1255" s="8" t="s">
        <v>953</v>
      </c>
      <c r="E1255" s="8" t="s">
        <v>954</v>
      </c>
      <c r="F1255" s="8" t="s">
        <v>955</v>
      </c>
      <c r="G1255" s="8" t="s">
        <v>956</v>
      </c>
    </row>
    <row r="1256" spans="1:7" ht="15" customHeight="1">
      <c r="A1256" s="15" t="s">
        <v>994</v>
      </c>
      <c r="B1256" s="16" t="s">
        <v>995</v>
      </c>
      <c r="C1256" s="15" t="s">
        <v>959</v>
      </c>
      <c r="D1256" s="15" t="s">
        <v>960</v>
      </c>
      <c r="E1256" s="17">
        <v>0.7</v>
      </c>
      <c r="F1256" s="18">
        <v>1.04</v>
      </c>
      <c r="G1256" s="18">
        <v>0.72799999999999998</v>
      </c>
    </row>
    <row r="1257" spans="1:7" ht="20.100000000000001" customHeight="1">
      <c r="A1257" s="15" t="s">
        <v>1086</v>
      </c>
      <c r="B1257" s="16" t="s">
        <v>1087</v>
      </c>
      <c r="C1257" s="15" t="s">
        <v>959</v>
      </c>
      <c r="D1257" s="15" t="s">
        <v>960</v>
      </c>
      <c r="E1257" s="17">
        <v>0.49</v>
      </c>
      <c r="F1257" s="18">
        <v>0.57999999999999996</v>
      </c>
      <c r="G1257" s="18">
        <v>0.28420000000000001</v>
      </c>
    </row>
    <row r="1258" spans="1:7" ht="15" customHeight="1">
      <c r="A1258" s="15" t="s">
        <v>996</v>
      </c>
      <c r="B1258" s="16" t="s">
        <v>997</v>
      </c>
      <c r="C1258" s="15" t="s">
        <v>959</v>
      </c>
      <c r="D1258" s="15" t="s">
        <v>960</v>
      </c>
      <c r="E1258" s="17">
        <v>0.7</v>
      </c>
      <c r="F1258" s="18">
        <v>3.18</v>
      </c>
      <c r="G1258" s="18">
        <v>2.226</v>
      </c>
    </row>
    <row r="1259" spans="1:7" ht="20.100000000000001" customHeight="1">
      <c r="A1259" s="15" t="s">
        <v>1088</v>
      </c>
      <c r="B1259" s="16" t="s">
        <v>1089</v>
      </c>
      <c r="C1259" s="15" t="s">
        <v>959</v>
      </c>
      <c r="D1259" s="15" t="s">
        <v>960</v>
      </c>
      <c r="E1259" s="17">
        <v>0.49</v>
      </c>
      <c r="F1259" s="18">
        <v>0.95</v>
      </c>
      <c r="G1259" s="18">
        <v>0.46550000000000002</v>
      </c>
    </row>
    <row r="1260" spans="1:7" ht="20.100000000000001" customHeight="1">
      <c r="A1260" s="15" t="s">
        <v>998</v>
      </c>
      <c r="B1260" s="16" t="s">
        <v>999</v>
      </c>
      <c r="C1260" s="15" t="s">
        <v>959</v>
      </c>
      <c r="D1260" s="15" t="s">
        <v>960</v>
      </c>
      <c r="E1260" s="17">
        <v>0.21</v>
      </c>
      <c r="F1260" s="18">
        <v>0.41</v>
      </c>
      <c r="G1260" s="18">
        <v>8.6099999999999996E-2</v>
      </c>
    </row>
    <row r="1261" spans="1:7" ht="20.100000000000001" customHeight="1">
      <c r="A1261" s="15" t="s">
        <v>1000</v>
      </c>
      <c r="B1261" s="16" t="s">
        <v>1001</v>
      </c>
      <c r="C1261" s="15" t="s">
        <v>959</v>
      </c>
      <c r="D1261" s="15" t="s">
        <v>960</v>
      </c>
      <c r="E1261" s="17">
        <v>0.21</v>
      </c>
      <c r="F1261" s="18">
        <v>1.01</v>
      </c>
      <c r="G1261" s="18">
        <v>0.21210000000000001</v>
      </c>
    </row>
    <row r="1262" spans="1:7" ht="15" customHeight="1">
      <c r="A1262" s="15" t="s">
        <v>963</v>
      </c>
      <c r="B1262" s="16" t="s">
        <v>964</v>
      </c>
      <c r="C1262" s="15" t="s">
        <v>959</v>
      </c>
      <c r="D1262" s="15" t="s">
        <v>960</v>
      </c>
      <c r="E1262" s="17">
        <v>0.7</v>
      </c>
      <c r="F1262" s="18">
        <v>0.55000000000000004</v>
      </c>
      <c r="G1262" s="18">
        <v>0.38500000000000001</v>
      </c>
    </row>
    <row r="1263" spans="1:7" ht="15" customHeight="1">
      <c r="A1263" s="15" t="s">
        <v>965</v>
      </c>
      <c r="B1263" s="16" t="s">
        <v>966</v>
      </c>
      <c r="C1263" s="15" t="s">
        <v>959</v>
      </c>
      <c r="D1263" s="15" t="s">
        <v>960</v>
      </c>
      <c r="E1263" s="17">
        <v>0.7</v>
      </c>
      <c r="F1263" s="18">
        <v>0.06</v>
      </c>
      <c r="G1263" s="18">
        <v>4.2000000000000003E-2</v>
      </c>
    </row>
    <row r="1264" spans="1:7" ht="17.100000000000001" customHeight="1">
      <c r="A1264" s="1"/>
      <c r="B1264" s="1"/>
      <c r="C1264" s="1"/>
      <c r="D1264" s="1"/>
      <c r="E1264" s="319" t="s">
        <v>967</v>
      </c>
      <c r="F1264" s="320"/>
      <c r="G1264" s="19">
        <v>4.4288999999999996</v>
      </c>
    </row>
    <row r="1265" spans="1:7" ht="15" customHeight="1">
      <c r="A1265" s="321" t="s">
        <v>968</v>
      </c>
      <c r="B1265" s="322"/>
      <c r="C1265" s="8" t="s">
        <v>952</v>
      </c>
      <c r="D1265" s="8" t="s">
        <v>953</v>
      </c>
      <c r="E1265" s="8" t="s">
        <v>954</v>
      </c>
      <c r="F1265" s="8" t="s">
        <v>955</v>
      </c>
      <c r="G1265" s="8" t="s">
        <v>956</v>
      </c>
    </row>
    <row r="1266" spans="1:7" ht="15" customHeight="1">
      <c r="A1266" s="15" t="s">
        <v>1006</v>
      </c>
      <c r="B1266" s="16" t="s">
        <v>1007</v>
      </c>
      <c r="C1266" s="15" t="s">
        <v>959</v>
      </c>
      <c r="D1266" s="15" t="s">
        <v>960</v>
      </c>
      <c r="E1266" s="17">
        <v>0.213171</v>
      </c>
      <c r="F1266" s="18">
        <v>9.25</v>
      </c>
      <c r="G1266" s="18">
        <v>1.97183175</v>
      </c>
    </row>
    <row r="1267" spans="1:7" ht="15" customHeight="1">
      <c r="A1267" s="15" t="s">
        <v>1248</v>
      </c>
      <c r="B1267" s="16" t="s">
        <v>1249</v>
      </c>
      <c r="C1267" s="15" t="s">
        <v>959</v>
      </c>
      <c r="D1267" s="15" t="s">
        <v>960</v>
      </c>
      <c r="E1267" s="17">
        <v>0.495145</v>
      </c>
      <c r="F1267" s="18">
        <v>15.39</v>
      </c>
      <c r="G1267" s="18">
        <v>7.6202815499999996</v>
      </c>
    </row>
    <row r="1268" spans="1:7" ht="15" customHeight="1">
      <c r="A1268" s="1"/>
      <c r="B1268" s="1"/>
      <c r="C1268" s="1"/>
      <c r="D1268" s="1"/>
      <c r="E1268" s="319" t="s">
        <v>971</v>
      </c>
      <c r="F1268" s="320"/>
      <c r="G1268" s="19">
        <v>9.5921132999999994</v>
      </c>
    </row>
    <row r="1269" spans="1:7" ht="15" customHeight="1">
      <c r="A1269" s="321" t="s">
        <v>1010</v>
      </c>
      <c r="B1269" s="322"/>
      <c r="C1269" s="8" t="s">
        <v>952</v>
      </c>
      <c r="D1269" s="8" t="s">
        <v>953</v>
      </c>
      <c r="E1269" s="8" t="s">
        <v>954</v>
      </c>
      <c r="F1269" s="8" t="s">
        <v>955</v>
      </c>
      <c r="G1269" s="8" t="s">
        <v>956</v>
      </c>
    </row>
    <row r="1270" spans="1:7" ht="15" customHeight="1">
      <c r="A1270" s="15" t="s">
        <v>1250</v>
      </c>
      <c r="B1270" s="16" t="s">
        <v>1251</v>
      </c>
      <c r="C1270" s="15" t="s">
        <v>959</v>
      </c>
      <c r="D1270" s="15" t="s">
        <v>1020</v>
      </c>
      <c r="E1270" s="17">
        <v>0.19</v>
      </c>
      <c r="F1270" s="18">
        <v>5.28</v>
      </c>
      <c r="G1270" s="18">
        <v>1.0032000000000001</v>
      </c>
    </row>
    <row r="1271" spans="1:7" ht="20.100000000000001" customHeight="1">
      <c r="A1271" s="15" t="s">
        <v>1252</v>
      </c>
      <c r="B1271" s="16" t="s">
        <v>1253</v>
      </c>
      <c r="C1271" s="15" t="s">
        <v>959</v>
      </c>
      <c r="D1271" s="15" t="s">
        <v>1017</v>
      </c>
      <c r="E1271" s="17">
        <v>1.07</v>
      </c>
      <c r="F1271" s="18">
        <v>29.35</v>
      </c>
      <c r="G1271" s="18">
        <v>31.404499999999999</v>
      </c>
    </row>
    <row r="1272" spans="1:7" ht="15" customHeight="1">
      <c r="A1272" s="15" t="s">
        <v>1254</v>
      </c>
      <c r="B1272" s="16" t="s">
        <v>1255</v>
      </c>
      <c r="C1272" s="15" t="s">
        <v>959</v>
      </c>
      <c r="D1272" s="15" t="s">
        <v>1020</v>
      </c>
      <c r="E1272" s="17">
        <v>6.14</v>
      </c>
      <c r="F1272" s="18">
        <v>0.9</v>
      </c>
      <c r="G1272" s="18">
        <v>5.5259999999999998</v>
      </c>
    </row>
    <row r="1273" spans="1:7" ht="15" customHeight="1">
      <c r="A1273" s="1"/>
      <c r="B1273" s="1"/>
      <c r="C1273" s="1"/>
      <c r="D1273" s="1"/>
      <c r="E1273" s="319" t="s">
        <v>1021</v>
      </c>
      <c r="F1273" s="320"/>
      <c r="G1273" s="19">
        <v>37.933700000000002</v>
      </c>
    </row>
    <row r="1274" spans="1:7" ht="15" customHeight="1">
      <c r="A1274" s="1"/>
      <c r="B1274" s="1"/>
      <c r="C1274" s="1"/>
      <c r="D1274" s="1"/>
      <c r="E1274" s="317" t="s">
        <v>972</v>
      </c>
      <c r="F1274" s="318"/>
      <c r="G1274" s="3">
        <v>47.57</v>
      </c>
    </row>
    <row r="1275" spans="1:7" ht="15" customHeight="1">
      <c r="A1275" s="1"/>
      <c r="B1275" s="1"/>
      <c r="C1275" s="1"/>
      <c r="D1275" s="1"/>
      <c r="E1275" s="317" t="s">
        <v>973</v>
      </c>
      <c r="F1275" s="318"/>
      <c r="G1275" s="3">
        <v>4.3600000000000003</v>
      </c>
    </row>
    <row r="1276" spans="1:7" ht="15" customHeight="1">
      <c r="A1276" s="1"/>
      <c r="B1276" s="1"/>
      <c r="C1276" s="1"/>
      <c r="D1276" s="1"/>
      <c r="E1276" s="317" t="s">
        <v>974</v>
      </c>
      <c r="F1276" s="318"/>
      <c r="G1276" s="3">
        <v>51.93</v>
      </c>
    </row>
    <row r="1277" spans="1:7" ht="15" customHeight="1">
      <c r="A1277" s="1"/>
      <c r="B1277" s="1"/>
      <c r="C1277" s="1"/>
      <c r="D1277" s="1"/>
      <c r="E1277" s="317" t="s">
        <v>975</v>
      </c>
      <c r="F1277" s="318"/>
      <c r="G1277" s="3">
        <v>14.72</v>
      </c>
    </row>
    <row r="1278" spans="1:7" ht="15" customHeight="1">
      <c r="A1278" s="1"/>
      <c r="B1278" s="1"/>
      <c r="C1278" s="1"/>
      <c r="D1278" s="1"/>
      <c r="E1278" s="317" t="s">
        <v>976</v>
      </c>
      <c r="F1278" s="318"/>
      <c r="G1278" s="3">
        <v>66.650000000000006</v>
      </c>
    </row>
    <row r="1279" spans="1:7" ht="15" customHeight="1">
      <c r="A1279" s="1"/>
      <c r="B1279" s="1"/>
      <c r="C1279" s="1"/>
      <c r="D1279" s="1"/>
      <c r="E1279" s="317" t="s">
        <v>977</v>
      </c>
      <c r="F1279" s="318"/>
      <c r="G1279" s="3">
        <v>42.85</v>
      </c>
    </row>
    <row r="1280" spans="1:7" ht="15" customHeight="1">
      <c r="A1280" s="1"/>
      <c r="B1280" s="1"/>
      <c r="C1280" s="1"/>
      <c r="D1280" s="1"/>
      <c r="E1280" s="317" t="s">
        <v>978</v>
      </c>
      <c r="F1280" s="318"/>
      <c r="G1280" s="3">
        <v>2855.95</v>
      </c>
    </row>
    <row r="1281" spans="1:7" ht="9.9499999999999993" customHeight="1">
      <c r="A1281" s="1"/>
      <c r="B1281" s="1"/>
      <c r="C1281" s="323" t="s">
        <v>949</v>
      </c>
      <c r="D1281" s="324"/>
      <c r="E1281" s="1"/>
      <c r="F1281" s="1"/>
      <c r="G1281" s="1"/>
    </row>
    <row r="1282" spans="1:7" ht="20.100000000000001" customHeight="1">
      <c r="A1282" s="325" t="s">
        <v>1257</v>
      </c>
      <c r="B1282" s="326"/>
      <c r="C1282" s="326"/>
      <c r="D1282" s="326"/>
      <c r="E1282" s="326"/>
      <c r="F1282" s="326"/>
      <c r="G1282" s="326"/>
    </row>
    <row r="1283" spans="1:7" ht="15" customHeight="1">
      <c r="A1283" s="321" t="s">
        <v>951</v>
      </c>
      <c r="B1283" s="322"/>
      <c r="C1283" s="8" t="s">
        <v>952</v>
      </c>
      <c r="D1283" s="8" t="s">
        <v>953</v>
      </c>
      <c r="E1283" s="8" t="s">
        <v>954</v>
      </c>
      <c r="F1283" s="8" t="s">
        <v>955</v>
      </c>
      <c r="G1283" s="8" t="s">
        <v>956</v>
      </c>
    </row>
    <row r="1284" spans="1:7" ht="15" customHeight="1">
      <c r="A1284" s="15" t="s">
        <v>994</v>
      </c>
      <c r="B1284" s="16" t="s">
        <v>995</v>
      </c>
      <c r="C1284" s="15" t="s">
        <v>959</v>
      </c>
      <c r="D1284" s="15" t="s">
        <v>960</v>
      </c>
      <c r="E1284" s="17">
        <v>0.41</v>
      </c>
      <c r="F1284" s="18">
        <v>1.04</v>
      </c>
      <c r="G1284" s="18">
        <v>0.4264</v>
      </c>
    </row>
    <row r="1285" spans="1:7" ht="20.100000000000001" customHeight="1">
      <c r="A1285" s="15" t="s">
        <v>1086</v>
      </c>
      <c r="B1285" s="16" t="s">
        <v>1087</v>
      </c>
      <c r="C1285" s="15" t="s">
        <v>959</v>
      </c>
      <c r="D1285" s="15" t="s">
        <v>960</v>
      </c>
      <c r="E1285" s="17">
        <v>0.26</v>
      </c>
      <c r="F1285" s="18">
        <v>0.57999999999999996</v>
      </c>
      <c r="G1285" s="18">
        <v>0.15079999999999999</v>
      </c>
    </row>
    <row r="1286" spans="1:7" ht="15" customHeight="1">
      <c r="A1286" s="15" t="s">
        <v>996</v>
      </c>
      <c r="B1286" s="16" t="s">
        <v>997</v>
      </c>
      <c r="C1286" s="15" t="s">
        <v>959</v>
      </c>
      <c r="D1286" s="15" t="s">
        <v>960</v>
      </c>
      <c r="E1286" s="17">
        <v>0.41</v>
      </c>
      <c r="F1286" s="18">
        <v>3.18</v>
      </c>
      <c r="G1286" s="18">
        <v>1.3038000000000001</v>
      </c>
    </row>
    <row r="1287" spans="1:7" ht="20.100000000000001" customHeight="1">
      <c r="A1287" s="15" t="s">
        <v>1088</v>
      </c>
      <c r="B1287" s="16" t="s">
        <v>1089</v>
      </c>
      <c r="C1287" s="15" t="s">
        <v>959</v>
      </c>
      <c r="D1287" s="15" t="s">
        <v>960</v>
      </c>
      <c r="E1287" s="17">
        <v>0.26</v>
      </c>
      <c r="F1287" s="18">
        <v>0.95</v>
      </c>
      <c r="G1287" s="18">
        <v>0.247</v>
      </c>
    </row>
    <row r="1288" spans="1:7" ht="20.100000000000001" customHeight="1">
      <c r="A1288" s="15" t="s">
        <v>998</v>
      </c>
      <c r="B1288" s="16" t="s">
        <v>999</v>
      </c>
      <c r="C1288" s="15" t="s">
        <v>959</v>
      </c>
      <c r="D1288" s="15" t="s">
        <v>960</v>
      </c>
      <c r="E1288" s="17">
        <v>0.15</v>
      </c>
      <c r="F1288" s="18">
        <v>0.41</v>
      </c>
      <c r="G1288" s="18">
        <v>6.1499999999999999E-2</v>
      </c>
    </row>
    <row r="1289" spans="1:7" ht="20.100000000000001" customHeight="1">
      <c r="A1289" s="15" t="s">
        <v>1000</v>
      </c>
      <c r="B1289" s="16" t="s">
        <v>1001</v>
      </c>
      <c r="C1289" s="15" t="s">
        <v>959</v>
      </c>
      <c r="D1289" s="15" t="s">
        <v>960</v>
      </c>
      <c r="E1289" s="17">
        <v>0.15</v>
      </c>
      <c r="F1289" s="18">
        <v>1.01</v>
      </c>
      <c r="G1289" s="18">
        <v>0.1515</v>
      </c>
    </row>
    <row r="1290" spans="1:7" ht="15" customHeight="1">
      <c r="A1290" s="15" t="s">
        <v>963</v>
      </c>
      <c r="B1290" s="16" t="s">
        <v>964</v>
      </c>
      <c r="C1290" s="15" t="s">
        <v>959</v>
      </c>
      <c r="D1290" s="15" t="s">
        <v>960</v>
      </c>
      <c r="E1290" s="17">
        <v>0.41</v>
      </c>
      <c r="F1290" s="18">
        <v>0.55000000000000004</v>
      </c>
      <c r="G1290" s="18">
        <v>0.22550000000000001</v>
      </c>
    </row>
    <row r="1291" spans="1:7" ht="15" customHeight="1">
      <c r="A1291" s="15" t="s">
        <v>965</v>
      </c>
      <c r="B1291" s="16" t="s">
        <v>966</v>
      </c>
      <c r="C1291" s="15" t="s">
        <v>959</v>
      </c>
      <c r="D1291" s="15" t="s">
        <v>960</v>
      </c>
      <c r="E1291" s="17">
        <v>0.41</v>
      </c>
      <c r="F1291" s="18">
        <v>0.06</v>
      </c>
      <c r="G1291" s="18">
        <v>2.46E-2</v>
      </c>
    </row>
    <row r="1292" spans="1:7" ht="17.100000000000001" customHeight="1">
      <c r="A1292" s="1"/>
      <c r="B1292" s="1"/>
      <c r="C1292" s="1"/>
      <c r="D1292" s="1"/>
      <c r="E1292" s="319" t="s">
        <v>967</v>
      </c>
      <c r="F1292" s="320"/>
      <c r="G1292" s="19">
        <v>2.5911</v>
      </c>
    </row>
    <row r="1293" spans="1:7" ht="15" customHeight="1">
      <c r="A1293" s="321" t="s">
        <v>968</v>
      </c>
      <c r="B1293" s="322"/>
      <c r="C1293" s="8" t="s">
        <v>952</v>
      </c>
      <c r="D1293" s="8" t="s">
        <v>953</v>
      </c>
      <c r="E1293" s="8" t="s">
        <v>954</v>
      </c>
      <c r="F1293" s="8" t="s">
        <v>955</v>
      </c>
      <c r="G1293" s="8" t="s">
        <v>956</v>
      </c>
    </row>
    <row r="1294" spans="1:7" ht="15" customHeight="1">
      <c r="A1294" s="15" t="s">
        <v>1006</v>
      </c>
      <c r="B1294" s="16" t="s">
        <v>1007</v>
      </c>
      <c r="C1294" s="15" t="s">
        <v>959</v>
      </c>
      <c r="D1294" s="15" t="s">
        <v>960</v>
      </c>
      <c r="E1294" s="17">
        <v>0.15226500000000001</v>
      </c>
      <c r="F1294" s="18">
        <v>9.25</v>
      </c>
      <c r="G1294" s="18">
        <v>1.4084512499999999</v>
      </c>
    </row>
    <row r="1295" spans="1:7" ht="15" customHeight="1">
      <c r="A1295" s="15" t="s">
        <v>1248</v>
      </c>
      <c r="B1295" s="16" t="s">
        <v>1249</v>
      </c>
      <c r="C1295" s="15" t="s">
        <v>959</v>
      </c>
      <c r="D1295" s="15" t="s">
        <v>960</v>
      </c>
      <c r="E1295" s="17">
        <v>0.26273000000000002</v>
      </c>
      <c r="F1295" s="18">
        <v>15.39</v>
      </c>
      <c r="G1295" s="18">
        <v>4.0434146999999996</v>
      </c>
    </row>
    <row r="1296" spans="1:7" ht="15" customHeight="1">
      <c r="A1296" s="1"/>
      <c r="B1296" s="1"/>
      <c r="C1296" s="1"/>
      <c r="D1296" s="1"/>
      <c r="E1296" s="319" t="s">
        <v>971</v>
      </c>
      <c r="F1296" s="320"/>
      <c r="G1296" s="19">
        <v>5.4518659500000002</v>
      </c>
    </row>
    <row r="1297" spans="1:7" ht="15" customHeight="1">
      <c r="A1297" s="321" t="s">
        <v>1010</v>
      </c>
      <c r="B1297" s="322"/>
      <c r="C1297" s="8" t="s">
        <v>952</v>
      </c>
      <c r="D1297" s="8" t="s">
        <v>953</v>
      </c>
      <c r="E1297" s="8" t="s">
        <v>954</v>
      </c>
      <c r="F1297" s="8" t="s">
        <v>955</v>
      </c>
      <c r="G1297" s="8" t="s">
        <v>956</v>
      </c>
    </row>
    <row r="1298" spans="1:7" ht="15" customHeight="1">
      <c r="A1298" s="15" t="s">
        <v>1250</v>
      </c>
      <c r="B1298" s="16" t="s">
        <v>1251</v>
      </c>
      <c r="C1298" s="15" t="s">
        <v>959</v>
      </c>
      <c r="D1298" s="15" t="s">
        <v>1020</v>
      </c>
      <c r="E1298" s="17">
        <v>0.19</v>
      </c>
      <c r="F1298" s="18">
        <v>5.28</v>
      </c>
      <c r="G1298" s="18">
        <v>1.0032000000000001</v>
      </c>
    </row>
    <row r="1299" spans="1:7" ht="20.100000000000001" customHeight="1">
      <c r="A1299" s="15" t="s">
        <v>1252</v>
      </c>
      <c r="B1299" s="16" t="s">
        <v>1253</v>
      </c>
      <c r="C1299" s="15" t="s">
        <v>959</v>
      </c>
      <c r="D1299" s="15" t="s">
        <v>1017</v>
      </c>
      <c r="E1299" s="17">
        <v>1.06</v>
      </c>
      <c r="F1299" s="18">
        <v>29.35</v>
      </c>
      <c r="G1299" s="18">
        <v>31.111000000000001</v>
      </c>
    </row>
    <row r="1300" spans="1:7" ht="15" customHeight="1">
      <c r="A1300" s="15" t="s">
        <v>1254</v>
      </c>
      <c r="B1300" s="16" t="s">
        <v>1255</v>
      </c>
      <c r="C1300" s="15" t="s">
        <v>959</v>
      </c>
      <c r="D1300" s="15" t="s">
        <v>1020</v>
      </c>
      <c r="E1300" s="17">
        <v>6.14</v>
      </c>
      <c r="F1300" s="18">
        <v>0.9</v>
      </c>
      <c r="G1300" s="18">
        <v>5.5259999999999998</v>
      </c>
    </row>
    <row r="1301" spans="1:7" ht="15" customHeight="1">
      <c r="A1301" s="1"/>
      <c r="B1301" s="1"/>
      <c r="C1301" s="1"/>
      <c r="D1301" s="1"/>
      <c r="E1301" s="319" t="s">
        <v>1021</v>
      </c>
      <c r="F1301" s="320"/>
      <c r="G1301" s="19">
        <v>37.6402</v>
      </c>
    </row>
    <row r="1302" spans="1:7" ht="15" customHeight="1">
      <c r="A1302" s="1"/>
      <c r="B1302" s="1"/>
      <c r="C1302" s="1"/>
      <c r="D1302" s="1"/>
      <c r="E1302" s="317" t="s">
        <v>972</v>
      </c>
      <c r="F1302" s="318"/>
      <c r="G1302" s="3">
        <v>43.18</v>
      </c>
    </row>
    <row r="1303" spans="1:7" ht="15" customHeight="1">
      <c r="A1303" s="1"/>
      <c r="B1303" s="1"/>
      <c r="C1303" s="1"/>
      <c r="D1303" s="1"/>
      <c r="E1303" s="317" t="s">
        <v>973</v>
      </c>
      <c r="F1303" s="318"/>
      <c r="G1303" s="3">
        <v>2.48</v>
      </c>
    </row>
    <row r="1304" spans="1:7" ht="15" customHeight="1">
      <c r="A1304" s="1"/>
      <c r="B1304" s="1"/>
      <c r="C1304" s="1"/>
      <c r="D1304" s="1"/>
      <c r="E1304" s="317" t="s">
        <v>974</v>
      </c>
      <c r="F1304" s="318"/>
      <c r="G1304" s="3">
        <v>45.66</v>
      </c>
    </row>
    <row r="1305" spans="1:7" ht="15" customHeight="1">
      <c r="A1305" s="1"/>
      <c r="B1305" s="1"/>
      <c r="C1305" s="1"/>
      <c r="D1305" s="1"/>
      <c r="E1305" s="317" t="s">
        <v>975</v>
      </c>
      <c r="F1305" s="318"/>
      <c r="G1305" s="3">
        <v>12.94</v>
      </c>
    </row>
    <row r="1306" spans="1:7" ht="15" customHeight="1">
      <c r="A1306" s="1"/>
      <c r="B1306" s="1"/>
      <c r="C1306" s="1"/>
      <c r="D1306" s="1"/>
      <c r="E1306" s="317" t="s">
        <v>976</v>
      </c>
      <c r="F1306" s="318"/>
      <c r="G1306" s="3">
        <v>58.6</v>
      </c>
    </row>
    <row r="1307" spans="1:7" ht="15" customHeight="1">
      <c r="A1307" s="1"/>
      <c r="B1307" s="1"/>
      <c r="C1307" s="1"/>
      <c r="D1307" s="1"/>
      <c r="E1307" s="317" t="s">
        <v>977</v>
      </c>
      <c r="F1307" s="318"/>
      <c r="G1307" s="3">
        <v>106.37</v>
      </c>
    </row>
    <row r="1308" spans="1:7" ht="15" customHeight="1">
      <c r="A1308" s="1"/>
      <c r="B1308" s="1"/>
      <c r="C1308" s="1"/>
      <c r="D1308" s="1"/>
      <c r="E1308" s="317" t="s">
        <v>978</v>
      </c>
      <c r="F1308" s="318"/>
      <c r="G1308" s="3">
        <v>6233.28</v>
      </c>
    </row>
    <row r="1309" spans="1:7" ht="9.9499999999999993" customHeight="1">
      <c r="A1309" s="1"/>
      <c r="B1309" s="1"/>
      <c r="C1309" s="323" t="s">
        <v>949</v>
      </c>
      <c r="D1309" s="324"/>
      <c r="E1309" s="1"/>
      <c r="F1309" s="1"/>
      <c r="G1309" s="1"/>
    </row>
    <row r="1310" spans="1:7" ht="27" customHeight="1">
      <c r="A1310" s="325" t="s">
        <v>1258</v>
      </c>
      <c r="B1310" s="326"/>
      <c r="C1310" s="326"/>
      <c r="D1310" s="326"/>
      <c r="E1310" s="326"/>
      <c r="F1310" s="326"/>
      <c r="G1310" s="326"/>
    </row>
    <row r="1311" spans="1:7" ht="15" customHeight="1">
      <c r="A1311" s="321" t="s">
        <v>951</v>
      </c>
      <c r="B1311" s="322"/>
      <c r="C1311" s="8" t="s">
        <v>952</v>
      </c>
      <c r="D1311" s="8" t="s">
        <v>953</v>
      </c>
      <c r="E1311" s="8" t="s">
        <v>954</v>
      </c>
      <c r="F1311" s="8" t="s">
        <v>955</v>
      </c>
      <c r="G1311" s="8" t="s">
        <v>956</v>
      </c>
    </row>
    <row r="1312" spans="1:7" ht="15" customHeight="1">
      <c r="A1312" s="15" t="s">
        <v>994</v>
      </c>
      <c r="B1312" s="16" t="s">
        <v>995</v>
      </c>
      <c r="C1312" s="15" t="s">
        <v>959</v>
      </c>
      <c r="D1312" s="15" t="s">
        <v>960</v>
      </c>
      <c r="E1312" s="17">
        <v>0.75503030000000004</v>
      </c>
      <c r="F1312" s="18">
        <v>1.04</v>
      </c>
      <c r="G1312" s="18">
        <v>0.78523151199999996</v>
      </c>
    </row>
    <row r="1313" spans="1:7" ht="15" customHeight="1">
      <c r="A1313" s="15" t="s">
        <v>996</v>
      </c>
      <c r="B1313" s="16" t="s">
        <v>997</v>
      </c>
      <c r="C1313" s="15" t="s">
        <v>959</v>
      </c>
      <c r="D1313" s="15" t="s">
        <v>960</v>
      </c>
      <c r="E1313" s="17">
        <v>0.75503030000000004</v>
      </c>
      <c r="F1313" s="18">
        <v>3.18</v>
      </c>
      <c r="G1313" s="18">
        <v>2.4009963540000001</v>
      </c>
    </row>
    <row r="1314" spans="1:7" ht="20.100000000000001" customHeight="1">
      <c r="A1314" s="15" t="s">
        <v>998</v>
      </c>
      <c r="B1314" s="16" t="s">
        <v>999</v>
      </c>
      <c r="C1314" s="15" t="s">
        <v>959</v>
      </c>
      <c r="D1314" s="15" t="s">
        <v>960</v>
      </c>
      <c r="E1314" s="17">
        <v>0.18209049999999999</v>
      </c>
      <c r="F1314" s="18">
        <v>0.41</v>
      </c>
      <c r="G1314" s="18">
        <v>7.4657105000000001E-2</v>
      </c>
    </row>
    <row r="1315" spans="1:7" ht="20.100000000000001" customHeight="1">
      <c r="A1315" s="15" t="s">
        <v>1000</v>
      </c>
      <c r="B1315" s="16" t="s">
        <v>1001</v>
      </c>
      <c r="C1315" s="15" t="s">
        <v>959</v>
      </c>
      <c r="D1315" s="15" t="s">
        <v>960</v>
      </c>
      <c r="E1315" s="17">
        <v>0.18209049999999999</v>
      </c>
      <c r="F1315" s="18">
        <v>1.01</v>
      </c>
      <c r="G1315" s="18">
        <v>0.183911405</v>
      </c>
    </row>
    <row r="1316" spans="1:7" ht="20.100000000000001" customHeight="1">
      <c r="A1316" s="15" t="s">
        <v>1023</v>
      </c>
      <c r="B1316" s="16" t="s">
        <v>1024</v>
      </c>
      <c r="C1316" s="15" t="s">
        <v>959</v>
      </c>
      <c r="D1316" s="15" t="s">
        <v>960</v>
      </c>
      <c r="E1316" s="17">
        <v>0.209035</v>
      </c>
      <c r="F1316" s="18">
        <v>0.01</v>
      </c>
      <c r="G1316" s="18">
        <v>2.0903499999999999E-3</v>
      </c>
    </row>
    <row r="1317" spans="1:7" ht="15" customHeight="1">
      <c r="A1317" s="15" t="s">
        <v>965</v>
      </c>
      <c r="B1317" s="16" t="s">
        <v>966</v>
      </c>
      <c r="C1317" s="15" t="s">
        <v>959</v>
      </c>
      <c r="D1317" s="15" t="s">
        <v>960</v>
      </c>
      <c r="E1317" s="17">
        <v>0.75503030000000004</v>
      </c>
      <c r="F1317" s="18">
        <v>0.06</v>
      </c>
      <c r="G1317" s="18">
        <v>4.5301818000000001E-2</v>
      </c>
    </row>
    <row r="1318" spans="1:7" ht="20.100000000000001" customHeight="1">
      <c r="A1318" s="15" t="s">
        <v>1025</v>
      </c>
      <c r="B1318" s="16" t="s">
        <v>1026</v>
      </c>
      <c r="C1318" s="15" t="s">
        <v>959</v>
      </c>
      <c r="D1318" s="15" t="s">
        <v>960</v>
      </c>
      <c r="E1318" s="17">
        <v>0.209035</v>
      </c>
      <c r="F1318" s="18">
        <v>0.63</v>
      </c>
      <c r="G1318" s="18">
        <v>0.13169205</v>
      </c>
    </row>
    <row r="1319" spans="1:7" ht="20.100000000000001" customHeight="1">
      <c r="A1319" s="15" t="s">
        <v>1086</v>
      </c>
      <c r="B1319" s="16" t="s">
        <v>1087</v>
      </c>
      <c r="C1319" s="15" t="s">
        <v>959</v>
      </c>
      <c r="D1319" s="15" t="s">
        <v>960</v>
      </c>
      <c r="E1319" s="17">
        <v>0.36390479999999997</v>
      </c>
      <c r="F1319" s="18">
        <v>0.57999999999999996</v>
      </c>
      <c r="G1319" s="18">
        <v>0.21106478400000001</v>
      </c>
    </row>
    <row r="1320" spans="1:7" ht="20.100000000000001" customHeight="1">
      <c r="A1320" s="15" t="s">
        <v>1088</v>
      </c>
      <c r="B1320" s="16" t="s">
        <v>1089</v>
      </c>
      <c r="C1320" s="15" t="s">
        <v>959</v>
      </c>
      <c r="D1320" s="15" t="s">
        <v>960</v>
      </c>
      <c r="E1320" s="17">
        <v>0.36390479999999997</v>
      </c>
      <c r="F1320" s="18">
        <v>0.95</v>
      </c>
      <c r="G1320" s="18">
        <v>0.34570956000000003</v>
      </c>
    </row>
    <row r="1321" spans="1:7" ht="15" customHeight="1">
      <c r="A1321" s="15" t="s">
        <v>963</v>
      </c>
      <c r="B1321" s="16" t="s">
        <v>964</v>
      </c>
      <c r="C1321" s="15" t="s">
        <v>959</v>
      </c>
      <c r="D1321" s="15" t="s">
        <v>960</v>
      </c>
      <c r="E1321" s="17">
        <v>0.75503030000000004</v>
      </c>
      <c r="F1321" s="18">
        <v>0.55000000000000004</v>
      </c>
      <c r="G1321" s="18">
        <v>0.41526666499999998</v>
      </c>
    </row>
    <row r="1322" spans="1:7" ht="17.100000000000001" customHeight="1">
      <c r="A1322" s="1"/>
      <c r="B1322" s="1"/>
      <c r="C1322" s="1"/>
      <c r="D1322" s="1"/>
      <c r="E1322" s="319" t="s">
        <v>967</v>
      </c>
      <c r="F1322" s="320"/>
      <c r="G1322" s="19">
        <v>4.5959216029999999</v>
      </c>
    </row>
    <row r="1323" spans="1:7" ht="15" customHeight="1">
      <c r="A1323" s="321" t="s">
        <v>1027</v>
      </c>
      <c r="B1323" s="322"/>
      <c r="C1323" s="8" t="s">
        <v>952</v>
      </c>
      <c r="D1323" s="8" t="s">
        <v>953</v>
      </c>
      <c r="E1323" s="8" t="s">
        <v>954</v>
      </c>
      <c r="F1323" s="8" t="s">
        <v>955</v>
      </c>
      <c r="G1323" s="8" t="s">
        <v>956</v>
      </c>
    </row>
    <row r="1324" spans="1:7" ht="27.95" customHeight="1">
      <c r="A1324" s="15" t="s">
        <v>1102</v>
      </c>
      <c r="B1324" s="16" t="s">
        <v>1103</v>
      </c>
      <c r="C1324" s="15" t="s">
        <v>959</v>
      </c>
      <c r="D1324" s="15" t="s">
        <v>1030</v>
      </c>
      <c r="E1324" s="17">
        <v>1.7889086E-5</v>
      </c>
      <c r="F1324" s="18">
        <v>4722.0600000000004</v>
      </c>
      <c r="G1324" s="18">
        <v>8.4473337437159998E-2</v>
      </c>
    </row>
    <row r="1325" spans="1:7" ht="15" customHeight="1">
      <c r="A1325" s="1"/>
      <c r="B1325" s="1"/>
      <c r="C1325" s="1"/>
      <c r="D1325" s="1"/>
      <c r="E1325" s="319" t="s">
        <v>1031</v>
      </c>
      <c r="F1325" s="320"/>
      <c r="G1325" s="19">
        <v>8.4473337437159998E-2</v>
      </c>
    </row>
    <row r="1326" spans="1:7" ht="15" customHeight="1">
      <c r="A1326" s="321" t="s">
        <v>1032</v>
      </c>
      <c r="B1326" s="322"/>
      <c r="C1326" s="8" t="s">
        <v>952</v>
      </c>
      <c r="D1326" s="8" t="s">
        <v>953</v>
      </c>
      <c r="E1326" s="8" t="s">
        <v>954</v>
      </c>
      <c r="F1326" s="8" t="s">
        <v>955</v>
      </c>
      <c r="G1326" s="8" t="s">
        <v>956</v>
      </c>
    </row>
    <row r="1327" spans="1:7" ht="15" customHeight="1">
      <c r="A1327" s="15" t="s">
        <v>1033</v>
      </c>
      <c r="B1327" s="16" t="s">
        <v>1034</v>
      </c>
      <c r="C1327" s="15" t="s">
        <v>959</v>
      </c>
      <c r="D1327" s="15" t="s">
        <v>1035</v>
      </c>
      <c r="E1327" s="17">
        <v>6.0878750000000002E-2</v>
      </c>
      <c r="F1327" s="18">
        <v>0.9</v>
      </c>
      <c r="G1327" s="18">
        <v>5.4790875000000003E-2</v>
      </c>
    </row>
    <row r="1328" spans="1:7" ht="15" customHeight="1">
      <c r="A1328" s="1"/>
      <c r="B1328" s="1"/>
      <c r="C1328" s="1"/>
      <c r="D1328" s="1"/>
      <c r="E1328" s="319" t="s">
        <v>1036</v>
      </c>
      <c r="F1328" s="320"/>
      <c r="G1328" s="19">
        <v>5.4790875000000003E-2</v>
      </c>
    </row>
    <row r="1329" spans="1:7" ht="15" customHeight="1">
      <c r="A1329" s="321" t="s">
        <v>968</v>
      </c>
      <c r="B1329" s="322"/>
      <c r="C1329" s="8" t="s">
        <v>952</v>
      </c>
      <c r="D1329" s="8" t="s">
        <v>953</v>
      </c>
      <c r="E1329" s="8" t="s">
        <v>954</v>
      </c>
      <c r="F1329" s="8" t="s">
        <v>955</v>
      </c>
      <c r="G1329" s="8" t="s">
        <v>956</v>
      </c>
    </row>
    <row r="1330" spans="1:7" ht="15" customHeight="1">
      <c r="A1330" s="15" t="s">
        <v>1006</v>
      </c>
      <c r="B1330" s="16" t="s">
        <v>1007</v>
      </c>
      <c r="C1330" s="15" t="s">
        <v>959</v>
      </c>
      <c r="D1330" s="15" t="s">
        <v>960</v>
      </c>
      <c r="E1330" s="17">
        <v>0.18484006654999999</v>
      </c>
      <c r="F1330" s="18">
        <v>9.25</v>
      </c>
      <c r="G1330" s="18">
        <v>1.7097706155875001</v>
      </c>
    </row>
    <row r="1331" spans="1:7" ht="15" customHeight="1">
      <c r="A1331" s="15" t="s">
        <v>1104</v>
      </c>
      <c r="B1331" s="16" t="s">
        <v>1105</v>
      </c>
      <c r="C1331" s="15" t="s">
        <v>959</v>
      </c>
      <c r="D1331" s="15" t="s">
        <v>960</v>
      </c>
      <c r="E1331" s="17">
        <v>0.2102683065</v>
      </c>
      <c r="F1331" s="18">
        <v>15.31</v>
      </c>
      <c r="G1331" s="18">
        <v>3.2192077725149999</v>
      </c>
    </row>
    <row r="1332" spans="1:7" ht="15" customHeight="1">
      <c r="A1332" s="15" t="s">
        <v>1090</v>
      </c>
      <c r="B1332" s="16" t="s">
        <v>1091</v>
      </c>
      <c r="C1332" s="15" t="s">
        <v>959</v>
      </c>
      <c r="D1332" s="15" t="s">
        <v>960</v>
      </c>
      <c r="E1332" s="17">
        <v>0.36939976248</v>
      </c>
      <c r="F1332" s="18">
        <v>12.62</v>
      </c>
      <c r="G1332" s="18">
        <v>4.6618250024975998</v>
      </c>
    </row>
    <row r="1333" spans="1:7" ht="15" customHeight="1">
      <c r="A1333" s="1"/>
      <c r="B1333" s="1"/>
      <c r="C1333" s="1"/>
      <c r="D1333" s="1"/>
      <c r="E1333" s="319" t="s">
        <v>971</v>
      </c>
      <c r="F1333" s="320"/>
      <c r="G1333" s="19">
        <v>9.5908033906000991</v>
      </c>
    </row>
    <row r="1334" spans="1:7" ht="15" customHeight="1">
      <c r="A1334" s="321" t="s">
        <v>1010</v>
      </c>
      <c r="B1334" s="322"/>
      <c r="C1334" s="8" t="s">
        <v>952</v>
      </c>
      <c r="D1334" s="8" t="s">
        <v>953</v>
      </c>
      <c r="E1334" s="8" t="s">
        <v>954</v>
      </c>
      <c r="F1334" s="8" t="s">
        <v>955</v>
      </c>
      <c r="G1334" s="8" t="s">
        <v>956</v>
      </c>
    </row>
    <row r="1335" spans="1:7" ht="15" customHeight="1">
      <c r="A1335" s="15" t="s">
        <v>1041</v>
      </c>
      <c r="B1335" s="16" t="s">
        <v>1042</v>
      </c>
      <c r="C1335" s="15" t="s">
        <v>959</v>
      </c>
      <c r="D1335" s="15" t="s">
        <v>1020</v>
      </c>
      <c r="E1335" s="17">
        <v>20.319534999999998</v>
      </c>
      <c r="F1335" s="18">
        <v>1.04</v>
      </c>
      <c r="G1335" s="18">
        <v>21.132316400000001</v>
      </c>
    </row>
    <row r="1336" spans="1:7" ht="20.100000000000001" customHeight="1">
      <c r="A1336" s="15" t="s">
        <v>1259</v>
      </c>
      <c r="B1336" s="16" t="s">
        <v>1260</v>
      </c>
      <c r="C1336" s="15" t="s">
        <v>959</v>
      </c>
      <c r="D1336" s="15" t="s">
        <v>1072</v>
      </c>
      <c r="E1336" s="17">
        <v>0.17591699999999999</v>
      </c>
      <c r="F1336" s="18">
        <v>10.53</v>
      </c>
      <c r="G1336" s="18">
        <v>1.8524060099999999</v>
      </c>
    </row>
    <row r="1337" spans="1:7" ht="20.100000000000001" customHeight="1">
      <c r="A1337" s="15" t="s">
        <v>1052</v>
      </c>
      <c r="B1337" s="16" t="s">
        <v>1053</v>
      </c>
      <c r="C1337" s="15" t="s">
        <v>959</v>
      </c>
      <c r="D1337" s="15" t="s">
        <v>1045</v>
      </c>
      <c r="E1337" s="17">
        <v>5.8616000000000001E-2</v>
      </c>
      <c r="F1337" s="18">
        <v>75</v>
      </c>
      <c r="G1337" s="18">
        <v>4.3962000000000003</v>
      </c>
    </row>
    <row r="1338" spans="1:7" ht="15" customHeight="1">
      <c r="A1338" s="1"/>
      <c r="B1338" s="1"/>
      <c r="C1338" s="1"/>
      <c r="D1338" s="1"/>
      <c r="E1338" s="319" t="s">
        <v>1021</v>
      </c>
      <c r="F1338" s="320"/>
      <c r="G1338" s="19">
        <v>27.38092241</v>
      </c>
    </row>
    <row r="1339" spans="1:7" ht="15" customHeight="1">
      <c r="A1339" s="1"/>
      <c r="B1339" s="1"/>
      <c r="C1339" s="1"/>
      <c r="D1339" s="1"/>
      <c r="E1339" s="317" t="s">
        <v>972</v>
      </c>
      <c r="F1339" s="318"/>
      <c r="G1339" s="3">
        <v>37.31</v>
      </c>
    </row>
    <row r="1340" spans="1:7" ht="15" customHeight="1">
      <c r="A1340" s="1"/>
      <c r="B1340" s="1"/>
      <c r="C1340" s="1"/>
      <c r="D1340" s="1"/>
      <c r="E1340" s="317" t="s">
        <v>973</v>
      </c>
      <c r="F1340" s="318"/>
      <c r="G1340" s="3">
        <v>4.3600000000000003</v>
      </c>
    </row>
    <row r="1341" spans="1:7" ht="15" customHeight="1">
      <c r="A1341" s="1"/>
      <c r="B1341" s="1"/>
      <c r="C1341" s="1"/>
      <c r="D1341" s="1"/>
      <c r="E1341" s="317" t="s">
        <v>974</v>
      </c>
      <c r="F1341" s="318"/>
      <c r="G1341" s="3">
        <v>41.67</v>
      </c>
    </row>
    <row r="1342" spans="1:7" ht="15" customHeight="1">
      <c r="A1342" s="1"/>
      <c r="B1342" s="1"/>
      <c r="C1342" s="1"/>
      <c r="D1342" s="1"/>
      <c r="E1342" s="317" t="s">
        <v>975</v>
      </c>
      <c r="F1342" s="318"/>
      <c r="G1342" s="3">
        <v>11.81</v>
      </c>
    </row>
    <row r="1343" spans="1:7" ht="15" customHeight="1">
      <c r="A1343" s="1"/>
      <c r="B1343" s="1"/>
      <c r="C1343" s="1"/>
      <c r="D1343" s="1"/>
      <c r="E1343" s="317" t="s">
        <v>976</v>
      </c>
      <c r="F1343" s="318"/>
      <c r="G1343" s="3">
        <v>53.48</v>
      </c>
    </row>
    <row r="1344" spans="1:7" ht="15" customHeight="1">
      <c r="A1344" s="1"/>
      <c r="B1344" s="1"/>
      <c r="C1344" s="1"/>
      <c r="D1344" s="1"/>
      <c r="E1344" s="317" t="s">
        <v>977</v>
      </c>
      <c r="F1344" s="318"/>
      <c r="G1344" s="3">
        <v>124.42</v>
      </c>
    </row>
    <row r="1345" spans="1:7" ht="15" customHeight="1">
      <c r="A1345" s="1"/>
      <c r="B1345" s="1"/>
      <c r="C1345" s="1"/>
      <c r="D1345" s="1"/>
      <c r="E1345" s="317" t="s">
        <v>978</v>
      </c>
      <c r="F1345" s="318"/>
      <c r="G1345" s="3">
        <v>6653.98</v>
      </c>
    </row>
    <row r="1346" spans="1:7" ht="9.9499999999999993" customHeight="1">
      <c r="A1346" s="1"/>
      <c r="B1346" s="1"/>
      <c r="C1346" s="323" t="s">
        <v>949</v>
      </c>
      <c r="D1346" s="324"/>
      <c r="E1346" s="1"/>
      <c r="F1346" s="1"/>
      <c r="G1346" s="1"/>
    </row>
    <row r="1347" spans="1:7" ht="20.100000000000001" customHeight="1">
      <c r="A1347" s="325" t="s">
        <v>1261</v>
      </c>
      <c r="B1347" s="326"/>
      <c r="C1347" s="326"/>
      <c r="D1347" s="326"/>
      <c r="E1347" s="326"/>
      <c r="F1347" s="326"/>
      <c r="G1347" s="326"/>
    </row>
    <row r="1348" spans="1:7" ht="15" customHeight="1">
      <c r="A1348" s="321" t="s">
        <v>951</v>
      </c>
      <c r="B1348" s="322"/>
      <c r="C1348" s="8" t="s">
        <v>952</v>
      </c>
      <c r="D1348" s="8" t="s">
        <v>953</v>
      </c>
      <c r="E1348" s="8" t="s">
        <v>954</v>
      </c>
      <c r="F1348" s="8" t="s">
        <v>955</v>
      </c>
      <c r="G1348" s="8" t="s">
        <v>956</v>
      </c>
    </row>
    <row r="1349" spans="1:7" ht="15" customHeight="1">
      <c r="A1349" s="15" t="s">
        <v>994</v>
      </c>
      <c r="B1349" s="16" t="s">
        <v>995</v>
      </c>
      <c r="C1349" s="15" t="s">
        <v>959</v>
      </c>
      <c r="D1349" s="15" t="s">
        <v>960</v>
      </c>
      <c r="E1349" s="17">
        <v>1.0920350000000001</v>
      </c>
      <c r="F1349" s="18">
        <v>1.04</v>
      </c>
      <c r="G1349" s="18">
        <v>1.1357164</v>
      </c>
    </row>
    <row r="1350" spans="1:7" ht="15" customHeight="1">
      <c r="A1350" s="15" t="s">
        <v>996</v>
      </c>
      <c r="B1350" s="16" t="s">
        <v>997</v>
      </c>
      <c r="C1350" s="15" t="s">
        <v>959</v>
      </c>
      <c r="D1350" s="15" t="s">
        <v>960</v>
      </c>
      <c r="E1350" s="17">
        <v>1.0920350000000001</v>
      </c>
      <c r="F1350" s="18">
        <v>3.18</v>
      </c>
      <c r="G1350" s="18">
        <v>3.4726713</v>
      </c>
    </row>
    <row r="1351" spans="1:7" ht="20.100000000000001" customHeight="1">
      <c r="A1351" s="15" t="s">
        <v>998</v>
      </c>
      <c r="B1351" s="16" t="s">
        <v>999</v>
      </c>
      <c r="C1351" s="15" t="s">
        <v>959</v>
      </c>
      <c r="D1351" s="15" t="s">
        <v>960</v>
      </c>
      <c r="E1351" s="17">
        <v>0.29399999999999998</v>
      </c>
      <c r="F1351" s="18">
        <v>0.41</v>
      </c>
      <c r="G1351" s="18">
        <v>0.12053999999999999</v>
      </c>
    </row>
    <row r="1352" spans="1:7" ht="20.100000000000001" customHeight="1">
      <c r="A1352" s="15" t="s">
        <v>1000</v>
      </c>
      <c r="B1352" s="16" t="s">
        <v>1001</v>
      </c>
      <c r="C1352" s="15" t="s">
        <v>959</v>
      </c>
      <c r="D1352" s="15" t="s">
        <v>960</v>
      </c>
      <c r="E1352" s="17">
        <v>0.29399999999999998</v>
      </c>
      <c r="F1352" s="18">
        <v>1.01</v>
      </c>
      <c r="G1352" s="18">
        <v>0.29693999999999998</v>
      </c>
    </row>
    <row r="1353" spans="1:7" ht="20.100000000000001" customHeight="1">
      <c r="A1353" s="15" t="s">
        <v>1023</v>
      </c>
      <c r="B1353" s="16" t="s">
        <v>1024</v>
      </c>
      <c r="C1353" s="15" t="s">
        <v>959</v>
      </c>
      <c r="D1353" s="15" t="s">
        <v>960</v>
      </c>
      <c r="E1353" s="17">
        <v>0.209035</v>
      </c>
      <c r="F1353" s="18">
        <v>0.01</v>
      </c>
      <c r="G1353" s="18">
        <v>2.0903499999999999E-3</v>
      </c>
    </row>
    <row r="1354" spans="1:7" ht="15" customHeight="1">
      <c r="A1354" s="15" t="s">
        <v>965</v>
      </c>
      <c r="B1354" s="16" t="s">
        <v>966</v>
      </c>
      <c r="C1354" s="15" t="s">
        <v>959</v>
      </c>
      <c r="D1354" s="15" t="s">
        <v>960</v>
      </c>
      <c r="E1354" s="17">
        <v>1.0920350000000001</v>
      </c>
      <c r="F1354" s="18">
        <v>0.06</v>
      </c>
      <c r="G1354" s="18">
        <v>6.55221E-2</v>
      </c>
    </row>
    <row r="1355" spans="1:7" ht="20.100000000000001" customHeight="1">
      <c r="A1355" s="15" t="s">
        <v>1025</v>
      </c>
      <c r="B1355" s="16" t="s">
        <v>1026</v>
      </c>
      <c r="C1355" s="15" t="s">
        <v>959</v>
      </c>
      <c r="D1355" s="15" t="s">
        <v>960</v>
      </c>
      <c r="E1355" s="17">
        <v>0.209035</v>
      </c>
      <c r="F1355" s="18">
        <v>0.63</v>
      </c>
      <c r="G1355" s="18">
        <v>0.13169205</v>
      </c>
    </row>
    <row r="1356" spans="1:7" ht="20.100000000000001" customHeight="1">
      <c r="A1356" s="15" t="s">
        <v>1086</v>
      </c>
      <c r="B1356" s="16" t="s">
        <v>1087</v>
      </c>
      <c r="C1356" s="15" t="s">
        <v>959</v>
      </c>
      <c r="D1356" s="15" t="s">
        <v>960</v>
      </c>
      <c r="E1356" s="17">
        <v>0.58899999999999997</v>
      </c>
      <c r="F1356" s="18">
        <v>0.57999999999999996</v>
      </c>
      <c r="G1356" s="18">
        <v>0.34161999999999998</v>
      </c>
    </row>
    <row r="1357" spans="1:7" ht="20.100000000000001" customHeight="1">
      <c r="A1357" s="15" t="s">
        <v>1088</v>
      </c>
      <c r="B1357" s="16" t="s">
        <v>1089</v>
      </c>
      <c r="C1357" s="15" t="s">
        <v>959</v>
      </c>
      <c r="D1357" s="15" t="s">
        <v>960</v>
      </c>
      <c r="E1357" s="17">
        <v>0.58899999999999997</v>
      </c>
      <c r="F1357" s="18">
        <v>0.95</v>
      </c>
      <c r="G1357" s="18">
        <v>0.55954999999999999</v>
      </c>
    </row>
    <row r="1358" spans="1:7" ht="15" customHeight="1">
      <c r="A1358" s="15" t="s">
        <v>963</v>
      </c>
      <c r="B1358" s="16" t="s">
        <v>964</v>
      </c>
      <c r="C1358" s="15" t="s">
        <v>959</v>
      </c>
      <c r="D1358" s="15" t="s">
        <v>960</v>
      </c>
      <c r="E1358" s="17">
        <v>1.0920350000000001</v>
      </c>
      <c r="F1358" s="18">
        <v>0.55000000000000004</v>
      </c>
      <c r="G1358" s="18">
        <v>0.60061925000000005</v>
      </c>
    </row>
    <row r="1359" spans="1:7" ht="17.100000000000001" customHeight="1">
      <c r="A1359" s="1"/>
      <c r="B1359" s="1"/>
      <c r="C1359" s="1"/>
      <c r="D1359" s="1"/>
      <c r="E1359" s="319" t="s">
        <v>967</v>
      </c>
      <c r="F1359" s="320"/>
      <c r="G1359" s="19">
        <v>6.7269614500000001</v>
      </c>
    </row>
    <row r="1360" spans="1:7" ht="15" customHeight="1">
      <c r="A1360" s="321" t="s">
        <v>1027</v>
      </c>
      <c r="B1360" s="322"/>
      <c r="C1360" s="8" t="s">
        <v>952</v>
      </c>
      <c r="D1360" s="8" t="s">
        <v>953</v>
      </c>
      <c r="E1360" s="8" t="s">
        <v>954</v>
      </c>
      <c r="F1360" s="8" t="s">
        <v>955</v>
      </c>
      <c r="G1360" s="8" t="s">
        <v>956</v>
      </c>
    </row>
    <row r="1361" spans="1:7" ht="27.95" customHeight="1">
      <c r="A1361" s="15" t="s">
        <v>1102</v>
      </c>
      <c r="B1361" s="16" t="s">
        <v>1103</v>
      </c>
      <c r="C1361" s="15" t="s">
        <v>959</v>
      </c>
      <c r="D1361" s="15" t="s">
        <v>1030</v>
      </c>
      <c r="E1361" s="17">
        <v>1.7889086E-5</v>
      </c>
      <c r="F1361" s="18">
        <v>4722.0600000000004</v>
      </c>
      <c r="G1361" s="18">
        <v>8.4473337437159998E-2</v>
      </c>
    </row>
    <row r="1362" spans="1:7" ht="15" customHeight="1">
      <c r="A1362" s="1"/>
      <c r="B1362" s="1"/>
      <c r="C1362" s="1"/>
      <c r="D1362" s="1"/>
      <c r="E1362" s="319" t="s">
        <v>1031</v>
      </c>
      <c r="F1362" s="320"/>
      <c r="G1362" s="19">
        <v>8.4473337437159998E-2</v>
      </c>
    </row>
    <row r="1363" spans="1:7" ht="15" customHeight="1">
      <c r="A1363" s="321" t="s">
        <v>1032</v>
      </c>
      <c r="B1363" s="322"/>
      <c r="C1363" s="8" t="s">
        <v>952</v>
      </c>
      <c r="D1363" s="8" t="s">
        <v>953</v>
      </c>
      <c r="E1363" s="8" t="s">
        <v>954</v>
      </c>
      <c r="F1363" s="8" t="s">
        <v>955</v>
      </c>
      <c r="G1363" s="8" t="s">
        <v>956</v>
      </c>
    </row>
    <row r="1364" spans="1:7" ht="15" customHeight="1">
      <c r="A1364" s="15" t="s">
        <v>1033</v>
      </c>
      <c r="B1364" s="16" t="s">
        <v>1034</v>
      </c>
      <c r="C1364" s="15" t="s">
        <v>959</v>
      </c>
      <c r="D1364" s="15" t="s">
        <v>1035</v>
      </c>
      <c r="E1364" s="17">
        <v>6.0878750000000002E-2</v>
      </c>
      <c r="F1364" s="18">
        <v>0.9</v>
      </c>
      <c r="G1364" s="18">
        <v>5.4790875000000003E-2</v>
      </c>
    </row>
    <row r="1365" spans="1:7" ht="15" customHeight="1">
      <c r="A1365" s="1"/>
      <c r="B1365" s="1"/>
      <c r="C1365" s="1"/>
      <c r="D1365" s="1"/>
      <c r="E1365" s="319" t="s">
        <v>1036</v>
      </c>
      <c r="F1365" s="320"/>
      <c r="G1365" s="19">
        <v>5.4790875000000003E-2</v>
      </c>
    </row>
    <row r="1366" spans="1:7" ht="15" customHeight="1">
      <c r="A1366" s="321" t="s">
        <v>968</v>
      </c>
      <c r="B1366" s="322"/>
      <c r="C1366" s="8" t="s">
        <v>952</v>
      </c>
      <c r="D1366" s="8" t="s">
        <v>953</v>
      </c>
      <c r="E1366" s="8" t="s">
        <v>954</v>
      </c>
      <c r="F1366" s="8" t="s">
        <v>955</v>
      </c>
      <c r="G1366" s="8" t="s">
        <v>956</v>
      </c>
    </row>
    <row r="1367" spans="1:7" ht="15" customHeight="1">
      <c r="A1367" s="15" t="s">
        <v>1006</v>
      </c>
      <c r="B1367" s="16" t="s">
        <v>1007</v>
      </c>
      <c r="C1367" s="15" t="s">
        <v>959</v>
      </c>
      <c r="D1367" s="15" t="s">
        <v>960</v>
      </c>
      <c r="E1367" s="17">
        <v>0.29843940000000002</v>
      </c>
      <c r="F1367" s="18">
        <v>9.25</v>
      </c>
      <c r="G1367" s="18">
        <v>2.7605644499999999</v>
      </c>
    </row>
    <row r="1368" spans="1:7" ht="15" customHeight="1">
      <c r="A1368" s="15" t="s">
        <v>1104</v>
      </c>
      <c r="B1368" s="16" t="s">
        <v>1105</v>
      </c>
      <c r="C1368" s="15" t="s">
        <v>959</v>
      </c>
      <c r="D1368" s="15" t="s">
        <v>960</v>
      </c>
      <c r="E1368" s="17">
        <v>0.2102683065</v>
      </c>
      <c r="F1368" s="18">
        <v>15.31</v>
      </c>
      <c r="G1368" s="18">
        <v>3.2192077725149999</v>
      </c>
    </row>
    <row r="1369" spans="1:7" ht="15" customHeight="1">
      <c r="A1369" s="15" t="s">
        <v>1090</v>
      </c>
      <c r="B1369" s="16" t="s">
        <v>1091</v>
      </c>
      <c r="C1369" s="15" t="s">
        <v>959</v>
      </c>
      <c r="D1369" s="15" t="s">
        <v>960</v>
      </c>
      <c r="E1369" s="17">
        <v>0.59789389999999998</v>
      </c>
      <c r="F1369" s="18">
        <v>12.62</v>
      </c>
      <c r="G1369" s="18">
        <v>7.5454210179999999</v>
      </c>
    </row>
    <row r="1370" spans="1:7" ht="15" customHeight="1">
      <c r="A1370" s="1"/>
      <c r="B1370" s="1"/>
      <c r="C1370" s="1"/>
      <c r="D1370" s="1"/>
      <c r="E1370" s="319" t="s">
        <v>971</v>
      </c>
      <c r="F1370" s="320"/>
      <c r="G1370" s="19">
        <v>13.525193240515</v>
      </c>
    </row>
    <row r="1371" spans="1:7" ht="15" customHeight="1">
      <c r="A1371" s="321" t="s">
        <v>1010</v>
      </c>
      <c r="B1371" s="322"/>
      <c r="C1371" s="8" t="s">
        <v>952</v>
      </c>
      <c r="D1371" s="8" t="s">
        <v>953</v>
      </c>
      <c r="E1371" s="8" t="s">
        <v>954</v>
      </c>
      <c r="F1371" s="8" t="s">
        <v>955</v>
      </c>
      <c r="G1371" s="8" t="s">
        <v>956</v>
      </c>
    </row>
    <row r="1372" spans="1:7" ht="15" customHeight="1">
      <c r="A1372" s="15" t="s">
        <v>1041</v>
      </c>
      <c r="B1372" s="16" t="s">
        <v>1042</v>
      </c>
      <c r="C1372" s="15" t="s">
        <v>959</v>
      </c>
      <c r="D1372" s="15" t="s">
        <v>1020</v>
      </c>
      <c r="E1372" s="17">
        <v>20.319534999999998</v>
      </c>
      <c r="F1372" s="18">
        <v>1.04</v>
      </c>
      <c r="G1372" s="18">
        <v>21.132316400000001</v>
      </c>
    </row>
    <row r="1373" spans="1:7" ht="20.100000000000001" customHeight="1">
      <c r="A1373" s="15" t="s">
        <v>1052</v>
      </c>
      <c r="B1373" s="16" t="s">
        <v>1053</v>
      </c>
      <c r="C1373" s="15" t="s">
        <v>959</v>
      </c>
      <c r="D1373" s="15" t="s">
        <v>1045</v>
      </c>
      <c r="E1373" s="17">
        <v>5.8616000000000001E-2</v>
      </c>
      <c r="F1373" s="18">
        <v>75</v>
      </c>
      <c r="G1373" s="18">
        <v>4.3962000000000003</v>
      </c>
    </row>
    <row r="1374" spans="1:7" ht="15" customHeight="1">
      <c r="A1374" s="1"/>
      <c r="B1374" s="1"/>
      <c r="C1374" s="1"/>
      <c r="D1374" s="1"/>
      <c r="E1374" s="319" t="s">
        <v>1021</v>
      </c>
      <c r="F1374" s="320"/>
      <c r="G1374" s="19">
        <v>25.528516400000001</v>
      </c>
    </row>
    <row r="1375" spans="1:7" ht="15" customHeight="1">
      <c r="A1375" s="1"/>
      <c r="B1375" s="1"/>
      <c r="C1375" s="1"/>
      <c r="D1375" s="1"/>
      <c r="E1375" s="317" t="s">
        <v>972</v>
      </c>
      <c r="F1375" s="318"/>
      <c r="G1375" s="3">
        <v>39.76</v>
      </c>
    </row>
    <row r="1376" spans="1:7" ht="15" customHeight="1">
      <c r="A1376" s="1"/>
      <c r="B1376" s="1"/>
      <c r="C1376" s="1"/>
      <c r="D1376" s="1"/>
      <c r="E1376" s="317" t="s">
        <v>973</v>
      </c>
      <c r="F1376" s="318"/>
      <c r="G1376" s="3">
        <v>6.14</v>
      </c>
    </row>
    <row r="1377" spans="1:7" ht="15" customHeight="1">
      <c r="A1377" s="1"/>
      <c r="B1377" s="1"/>
      <c r="C1377" s="1"/>
      <c r="D1377" s="1"/>
      <c r="E1377" s="317" t="s">
        <v>974</v>
      </c>
      <c r="F1377" s="318"/>
      <c r="G1377" s="3">
        <v>45.9</v>
      </c>
    </row>
    <row r="1378" spans="1:7" ht="15" customHeight="1">
      <c r="A1378" s="1"/>
      <c r="B1378" s="1"/>
      <c r="C1378" s="1"/>
      <c r="D1378" s="1"/>
      <c r="E1378" s="317" t="s">
        <v>975</v>
      </c>
      <c r="F1378" s="318"/>
      <c r="G1378" s="3">
        <v>13.01</v>
      </c>
    </row>
    <row r="1379" spans="1:7" ht="15" customHeight="1">
      <c r="A1379" s="1"/>
      <c r="B1379" s="1"/>
      <c r="C1379" s="1"/>
      <c r="D1379" s="1"/>
      <c r="E1379" s="317" t="s">
        <v>976</v>
      </c>
      <c r="F1379" s="318"/>
      <c r="G1379" s="3">
        <v>58.91</v>
      </c>
    </row>
    <row r="1380" spans="1:7" ht="15" customHeight="1">
      <c r="A1380" s="1"/>
      <c r="B1380" s="1"/>
      <c r="C1380" s="1"/>
      <c r="D1380" s="1"/>
      <c r="E1380" s="317" t="s">
        <v>977</v>
      </c>
      <c r="F1380" s="318"/>
      <c r="G1380" s="3">
        <v>3.6</v>
      </c>
    </row>
    <row r="1381" spans="1:7" ht="15" customHeight="1">
      <c r="A1381" s="1"/>
      <c r="B1381" s="1"/>
      <c r="C1381" s="1"/>
      <c r="D1381" s="1"/>
      <c r="E1381" s="317" t="s">
        <v>978</v>
      </c>
      <c r="F1381" s="318"/>
      <c r="G1381" s="3">
        <v>212.07</v>
      </c>
    </row>
    <row r="1382" spans="1:7" ht="9.9499999999999993" customHeight="1">
      <c r="A1382" s="1"/>
      <c r="B1382" s="1"/>
      <c r="C1382" s="323" t="s">
        <v>949</v>
      </c>
      <c r="D1382" s="324"/>
      <c r="E1382" s="1"/>
      <c r="F1382" s="1"/>
      <c r="G1382" s="1"/>
    </row>
    <row r="1383" spans="1:7" ht="20.100000000000001" customHeight="1">
      <c r="A1383" s="325" t="s">
        <v>1262</v>
      </c>
      <c r="B1383" s="326"/>
      <c r="C1383" s="326"/>
      <c r="D1383" s="326"/>
      <c r="E1383" s="326"/>
      <c r="F1383" s="326"/>
      <c r="G1383" s="326"/>
    </row>
    <row r="1384" spans="1:7" ht="15" customHeight="1">
      <c r="A1384" s="321" t="s">
        <v>951</v>
      </c>
      <c r="B1384" s="322"/>
      <c r="C1384" s="8" t="s">
        <v>952</v>
      </c>
      <c r="D1384" s="8" t="s">
        <v>953</v>
      </c>
      <c r="E1384" s="8" t="s">
        <v>954</v>
      </c>
      <c r="F1384" s="8" t="s">
        <v>955</v>
      </c>
      <c r="G1384" s="8" t="s">
        <v>956</v>
      </c>
    </row>
    <row r="1385" spans="1:7" ht="20.100000000000001" customHeight="1">
      <c r="A1385" s="15" t="s">
        <v>998</v>
      </c>
      <c r="B1385" s="16" t="s">
        <v>999</v>
      </c>
      <c r="C1385" s="15" t="s">
        <v>959</v>
      </c>
      <c r="D1385" s="15" t="s">
        <v>960</v>
      </c>
      <c r="E1385" s="17">
        <v>0.7029301</v>
      </c>
      <c r="F1385" s="18">
        <v>0.41</v>
      </c>
      <c r="G1385" s="18">
        <v>0.288201341</v>
      </c>
    </row>
    <row r="1386" spans="1:7" ht="20.100000000000001" customHeight="1">
      <c r="A1386" s="15" t="s">
        <v>1000</v>
      </c>
      <c r="B1386" s="16" t="s">
        <v>1001</v>
      </c>
      <c r="C1386" s="15" t="s">
        <v>959</v>
      </c>
      <c r="D1386" s="15" t="s">
        <v>960</v>
      </c>
      <c r="E1386" s="17">
        <v>0.7029301</v>
      </c>
      <c r="F1386" s="18">
        <v>1.01</v>
      </c>
      <c r="G1386" s="18">
        <v>0.70995940099999999</v>
      </c>
    </row>
    <row r="1387" spans="1:7" ht="20.100000000000001" customHeight="1">
      <c r="A1387" s="15" t="s">
        <v>1023</v>
      </c>
      <c r="B1387" s="16" t="s">
        <v>1024</v>
      </c>
      <c r="C1387" s="15" t="s">
        <v>959</v>
      </c>
      <c r="D1387" s="15" t="s">
        <v>960</v>
      </c>
      <c r="E1387" s="17">
        <v>0.15564620000000001</v>
      </c>
      <c r="F1387" s="18">
        <v>0.01</v>
      </c>
      <c r="G1387" s="18">
        <v>1.556462E-3</v>
      </c>
    </row>
    <row r="1388" spans="1:7" ht="20.100000000000001" customHeight="1">
      <c r="A1388" s="15" t="s">
        <v>1002</v>
      </c>
      <c r="B1388" s="16" t="s">
        <v>1003</v>
      </c>
      <c r="C1388" s="15" t="s">
        <v>959</v>
      </c>
      <c r="D1388" s="15" t="s">
        <v>960</v>
      </c>
      <c r="E1388" s="17">
        <v>0.18049999999999999</v>
      </c>
      <c r="F1388" s="18">
        <v>1.05</v>
      </c>
      <c r="G1388" s="18">
        <v>0.189525</v>
      </c>
    </row>
    <row r="1389" spans="1:7" ht="15" customHeight="1">
      <c r="A1389" s="15" t="s">
        <v>965</v>
      </c>
      <c r="B1389" s="16" t="s">
        <v>966</v>
      </c>
      <c r="C1389" s="15" t="s">
        <v>959</v>
      </c>
      <c r="D1389" s="15" t="s">
        <v>960</v>
      </c>
      <c r="E1389" s="17">
        <v>1.3157763</v>
      </c>
      <c r="F1389" s="18">
        <v>0.06</v>
      </c>
      <c r="G1389" s="18">
        <v>7.8946578000000003E-2</v>
      </c>
    </row>
    <row r="1390" spans="1:7" ht="20.100000000000001" customHeight="1">
      <c r="A1390" s="15" t="s">
        <v>1025</v>
      </c>
      <c r="B1390" s="16" t="s">
        <v>1026</v>
      </c>
      <c r="C1390" s="15" t="s">
        <v>959</v>
      </c>
      <c r="D1390" s="15" t="s">
        <v>960</v>
      </c>
      <c r="E1390" s="17">
        <v>0.15564620000000001</v>
      </c>
      <c r="F1390" s="18">
        <v>0.63</v>
      </c>
      <c r="G1390" s="18">
        <v>9.8057106000000005E-2</v>
      </c>
    </row>
    <row r="1391" spans="1:7" ht="15" customHeight="1">
      <c r="A1391" s="15" t="s">
        <v>963</v>
      </c>
      <c r="B1391" s="16" t="s">
        <v>964</v>
      </c>
      <c r="C1391" s="15" t="s">
        <v>959</v>
      </c>
      <c r="D1391" s="15" t="s">
        <v>960</v>
      </c>
      <c r="E1391" s="17">
        <v>1.3157763</v>
      </c>
      <c r="F1391" s="18">
        <v>0.55000000000000004</v>
      </c>
      <c r="G1391" s="18">
        <v>0.72367696500000001</v>
      </c>
    </row>
    <row r="1392" spans="1:7" ht="15" customHeight="1">
      <c r="A1392" s="15" t="s">
        <v>994</v>
      </c>
      <c r="B1392" s="16" t="s">
        <v>995</v>
      </c>
      <c r="C1392" s="15" t="s">
        <v>959</v>
      </c>
      <c r="D1392" s="15" t="s">
        <v>960</v>
      </c>
      <c r="E1392" s="17">
        <v>1.3157763</v>
      </c>
      <c r="F1392" s="18">
        <v>1.04</v>
      </c>
      <c r="G1392" s="18">
        <v>1.368407352</v>
      </c>
    </row>
    <row r="1393" spans="1:7" ht="15" customHeight="1">
      <c r="A1393" s="15" t="s">
        <v>996</v>
      </c>
      <c r="B1393" s="16" t="s">
        <v>997</v>
      </c>
      <c r="C1393" s="15" t="s">
        <v>959</v>
      </c>
      <c r="D1393" s="15" t="s">
        <v>960</v>
      </c>
      <c r="E1393" s="17">
        <v>1.3157763</v>
      </c>
      <c r="F1393" s="18">
        <v>3.18</v>
      </c>
      <c r="G1393" s="18">
        <v>4.1841686339999997</v>
      </c>
    </row>
    <row r="1394" spans="1:7" ht="20.100000000000001" customHeight="1">
      <c r="A1394" s="15" t="s">
        <v>1004</v>
      </c>
      <c r="B1394" s="16" t="s">
        <v>1005</v>
      </c>
      <c r="C1394" s="15" t="s">
        <v>959</v>
      </c>
      <c r="D1394" s="15" t="s">
        <v>960</v>
      </c>
      <c r="E1394" s="17">
        <v>0.18049999999999999</v>
      </c>
      <c r="F1394" s="18">
        <v>0.38</v>
      </c>
      <c r="G1394" s="18">
        <v>6.8589999999999998E-2</v>
      </c>
    </row>
    <row r="1395" spans="1:7" ht="20.100000000000001" customHeight="1">
      <c r="A1395" s="15" t="s">
        <v>1086</v>
      </c>
      <c r="B1395" s="16" t="s">
        <v>1087</v>
      </c>
      <c r="C1395" s="15" t="s">
        <v>959</v>
      </c>
      <c r="D1395" s="15" t="s">
        <v>960</v>
      </c>
      <c r="E1395" s="17">
        <v>0.2767</v>
      </c>
      <c r="F1395" s="18">
        <v>0.57999999999999996</v>
      </c>
      <c r="G1395" s="18">
        <v>0.16048599999999999</v>
      </c>
    </row>
    <row r="1396" spans="1:7" ht="20.100000000000001" customHeight="1">
      <c r="A1396" s="15" t="s">
        <v>1088</v>
      </c>
      <c r="B1396" s="16" t="s">
        <v>1089</v>
      </c>
      <c r="C1396" s="15" t="s">
        <v>959</v>
      </c>
      <c r="D1396" s="15" t="s">
        <v>960</v>
      </c>
      <c r="E1396" s="17">
        <v>0.2767</v>
      </c>
      <c r="F1396" s="18">
        <v>0.95</v>
      </c>
      <c r="G1396" s="18">
        <v>0.26286500000000002</v>
      </c>
    </row>
    <row r="1397" spans="1:7" ht="17.100000000000001" customHeight="1">
      <c r="A1397" s="1"/>
      <c r="B1397" s="1"/>
      <c r="C1397" s="1"/>
      <c r="D1397" s="1"/>
      <c r="E1397" s="319" t="s">
        <v>967</v>
      </c>
      <c r="F1397" s="320"/>
      <c r="G1397" s="19">
        <v>8.1344398390000006</v>
      </c>
    </row>
    <row r="1398" spans="1:7" ht="15" customHeight="1">
      <c r="A1398" s="321" t="s">
        <v>1027</v>
      </c>
      <c r="B1398" s="322"/>
      <c r="C1398" s="8" t="s">
        <v>952</v>
      </c>
      <c r="D1398" s="8" t="s">
        <v>953</v>
      </c>
      <c r="E1398" s="8" t="s">
        <v>954</v>
      </c>
      <c r="F1398" s="8" t="s">
        <v>955</v>
      </c>
      <c r="G1398" s="8" t="s">
        <v>956</v>
      </c>
    </row>
    <row r="1399" spans="1:7" ht="27.95" customHeight="1">
      <c r="A1399" s="15" t="s">
        <v>1102</v>
      </c>
      <c r="B1399" s="16" t="s">
        <v>1103</v>
      </c>
      <c r="C1399" s="15" t="s">
        <v>959</v>
      </c>
      <c r="D1399" s="15" t="s">
        <v>1030</v>
      </c>
      <c r="E1399" s="17">
        <v>1.5951005920000001E-5</v>
      </c>
      <c r="F1399" s="18">
        <v>4722.0600000000004</v>
      </c>
      <c r="G1399" s="18">
        <v>7.5321607014595199E-2</v>
      </c>
    </row>
    <row r="1400" spans="1:7" ht="15" customHeight="1">
      <c r="A1400" s="1"/>
      <c r="B1400" s="1"/>
      <c r="C1400" s="1"/>
      <c r="D1400" s="1"/>
      <c r="E1400" s="319" t="s">
        <v>1031</v>
      </c>
      <c r="F1400" s="320"/>
      <c r="G1400" s="19">
        <v>7.5321607014595199E-2</v>
      </c>
    </row>
    <row r="1401" spans="1:7" ht="15" customHeight="1">
      <c r="A1401" s="321" t="s">
        <v>1032</v>
      </c>
      <c r="B1401" s="322"/>
      <c r="C1401" s="8" t="s">
        <v>952</v>
      </c>
      <c r="D1401" s="8" t="s">
        <v>953</v>
      </c>
      <c r="E1401" s="8" t="s">
        <v>954</v>
      </c>
      <c r="F1401" s="8" t="s">
        <v>955</v>
      </c>
      <c r="G1401" s="8" t="s">
        <v>956</v>
      </c>
    </row>
    <row r="1402" spans="1:7" ht="15" customHeight="1">
      <c r="A1402" s="15" t="s">
        <v>1033</v>
      </c>
      <c r="B1402" s="16" t="s">
        <v>1034</v>
      </c>
      <c r="C1402" s="15" t="s">
        <v>959</v>
      </c>
      <c r="D1402" s="15" t="s">
        <v>1035</v>
      </c>
      <c r="E1402" s="17">
        <v>0.100140375</v>
      </c>
      <c r="F1402" s="18">
        <v>0.9</v>
      </c>
      <c r="G1402" s="18">
        <v>9.0126337500000001E-2</v>
      </c>
    </row>
    <row r="1403" spans="1:7" ht="15" customHeight="1">
      <c r="A1403" s="1"/>
      <c r="B1403" s="1"/>
      <c r="C1403" s="1"/>
      <c r="D1403" s="1"/>
      <c r="E1403" s="319" t="s">
        <v>1036</v>
      </c>
      <c r="F1403" s="320"/>
      <c r="G1403" s="19">
        <v>9.0126337500000001E-2</v>
      </c>
    </row>
    <row r="1404" spans="1:7" ht="15" customHeight="1">
      <c r="A1404" s="321" t="s">
        <v>968</v>
      </c>
      <c r="B1404" s="322"/>
      <c r="C1404" s="8" t="s">
        <v>952</v>
      </c>
      <c r="D1404" s="8" t="s">
        <v>953</v>
      </c>
      <c r="E1404" s="8" t="s">
        <v>954</v>
      </c>
      <c r="F1404" s="8" t="s">
        <v>955</v>
      </c>
      <c r="G1404" s="8" t="s">
        <v>956</v>
      </c>
    </row>
    <row r="1405" spans="1:7" ht="15" customHeight="1">
      <c r="A1405" s="15" t="s">
        <v>1006</v>
      </c>
      <c r="B1405" s="16" t="s">
        <v>1007</v>
      </c>
      <c r="C1405" s="15" t="s">
        <v>959</v>
      </c>
      <c r="D1405" s="15" t="s">
        <v>960</v>
      </c>
      <c r="E1405" s="17">
        <v>0.71354434451000004</v>
      </c>
      <c r="F1405" s="18">
        <v>9.25</v>
      </c>
      <c r="G1405" s="18">
        <v>6.6002851867174996</v>
      </c>
    </row>
    <row r="1406" spans="1:7" ht="15" customHeight="1">
      <c r="A1406" s="15" t="s">
        <v>1008</v>
      </c>
      <c r="B1406" s="16" t="s">
        <v>1009</v>
      </c>
      <c r="C1406" s="15" t="s">
        <v>959</v>
      </c>
      <c r="D1406" s="15" t="s">
        <v>960</v>
      </c>
      <c r="E1406" s="17">
        <v>0.18198010000000001</v>
      </c>
      <c r="F1406" s="18">
        <v>12.49</v>
      </c>
      <c r="G1406" s="18">
        <v>2.2729314490000001</v>
      </c>
    </row>
    <row r="1407" spans="1:7" ht="15" customHeight="1">
      <c r="A1407" s="15" t="s">
        <v>1090</v>
      </c>
      <c r="B1407" s="16" t="s">
        <v>1091</v>
      </c>
      <c r="C1407" s="15" t="s">
        <v>959</v>
      </c>
      <c r="D1407" s="15" t="s">
        <v>960</v>
      </c>
      <c r="E1407" s="17">
        <v>0.28087816999999998</v>
      </c>
      <c r="F1407" s="18">
        <v>12.62</v>
      </c>
      <c r="G1407" s="18">
        <v>3.5446825054</v>
      </c>
    </row>
    <row r="1408" spans="1:7" ht="15" customHeight="1">
      <c r="A1408" s="15" t="s">
        <v>1104</v>
      </c>
      <c r="B1408" s="16" t="s">
        <v>1105</v>
      </c>
      <c r="C1408" s="15" t="s">
        <v>959</v>
      </c>
      <c r="D1408" s="15" t="s">
        <v>960</v>
      </c>
      <c r="E1408" s="17">
        <v>0.15656451258000001</v>
      </c>
      <c r="F1408" s="18">
        <v>15.31</v>
      </c>
      <c r="G1408" s="18">
        <v>2.3970026875997998</v>
      </c>
    </row>
    <row r="1409" spans="1:7" ht="15" customHeight="1">
      <c r="A1409" s="1"/>
      <c r="B1409" s="1"/>
      <c r="C1409" s="1"/>
      <c r="D1409" s="1"/>
      <c r="E1409" s="319" t="s">
        <v>971</v>
      </c>
      <c r="F1409" s="320"/>
      <c r="G1409" s="19">
        <v>14.8149018287173</v>
      </c>
    </row>
    <row r="1410" spans="1:7" ht="15" customHeight="1">
      <c r="A1410" s="321" t="s">
        <v>1010</v>
      </c>
      <c r="B1410" s="322"/>
      <c r="C1410" s="8" t="s">
        <v>952</v>
      </c>
      <c r="D1410" s="8" t="s">
        <v>953</v>
      </c>
      <c r="E1410" s="8" t="s">
        <v>954</v>
      </c>
      <c r="F1410" s="8" t="s">
        <v>955</v>
      </c>
      <c r="G1410" s="8" t="s">
        <v>956</v>
      </c>
    </row>
    <row r="1411" spans="1:7" ht="15" customHeight="1">
      <c r="A1411" s="15" t="s">
        <v>1041</v>
      </c>
      <c r="B1411" s="16" t="s">
        <v>1042</v>
      </c>
      <c r="C1411" s="15" t="s">
        <v>959</v>
      </c>
      <c r="D1411" s="15" t="s">
        <v>1020</v>
      </c>
      <c r="E1411" s="17">
        <v>31.328836899999999</v>
      </c>
      <c r="F1411" s="18">
        <v>1.04</v>
      </c>
      <c r="G1411" s="18">
        <v>32.581990376</v>
      </c>
    </row>
    <row r="1412" spans="1:7" ht="20.100000000000001" customHeight="1">
      <c r="A1412" s="15" t="s">
        <v>1043</v>
      </c>
      <c r="B1412" s="16" t="s">
        <v>1044</v>
      </c>
      <c r="C1412" s="15" t="s">
        <v>959</v>
      </c>
      <c r="D1412" s="15" t="s">
        <v>1045</v>
      </c>
      <c r="E1412" s="17">
        <v>5.6958399999999999E-2</v>
      </c>
      <c r="F1412" s="18">
        <v>103.7</v>
      </c>
      <c r="G1412" s="18">
        <v>5.9065860800000003</v>
      </c>
    </row>
    <row r="1413" spans="1:7" ht="15" customHeight="1">
      <c r="A1413" s="15" t="s">
        <v>1263</v>
      </c>
      <c r="B1413" s="16" t="s">
        <v>1264</v>
      </c>
      <c r="C1413" s="15" t="s">
        <v>959</v>
      </c>
      <c r="D1413" s="15" t="s">
        <v>1017</v>
      </c>
      <c r="E1413" s="17">
        <v>1.1279999999999999</v>
      </c>
      <c r="F1413" s="18">
        <v>0.78</v>
      </c>
      <c r="G1413" s="18">
        <v>0.87983999999999996</v>
      </c>
    </row>
    <row r="1414" spans="1:7" ht="20.100000000000001" customHeight="1">
      <c r="A1414" s="15" t="s">
        <v>1124</v>
      </c>
      <c r="B1414" s="16" t="s">
        <v>1125</v>
      </c>
      <c r="C1414" s="15" t="s">
        <v>959</v>
      </c>
      <c r="D1414" s="15" t="s">
        <v>1013</v>
      </c>
      <c r="E1414" s="17">
        <v>0.2</v>
      </c>
      <c r="F1414" s="18">
        <v>1.42</v>
      </c>
      <c r="G1414" s="18">
        <v>0.28399999999999997</v>
      </c>
    </row>
    <row r="1415" spans="1:7" ht="20.100000000000001" customHeight="1">
      <c r="A1415" s="15" t="s">
        <v>1265</v>
      </c>
      <c r="B1415" s="16" t="s">
        <v>1266</v>
      </c>
      <c r="C1415" s="15" t="s">
        <v>959</v>
      </c>
      <c r="D1415" s="15" t="s">
        <v>1013</v>
      </c>
      <c r="E1415" s="17">
        <v>0.25</v>
      </c>
      <c r="F1415" s="18">
        <v>6.35</v>
      </c>
      <c r="G1415" s="18">
        <v>1.5874999999999999</v>
      </c>
    </row>
    <row r="1416" spans="1:7" ht="20.100000000000001" customHeight="1">
      <c r="A1416" s="15" t="s">
        <v>1052</v>
      </c>
      <c r="B1416" s="16" t="s">
        <v>1053</v>
      </c>
      <c r="C1416" s="15" t="s">
        <v>959</v>
      </c>
      <c r="D1416" s="15" t="s">
        <v>1045</v>
      </c>
      <c r="E1416" s="17">
        <v>7.3312600000000006E-2</v>
      </c>
      <c r="F1416" s="18">
        <v>75</v>
      </c>
      <c r="G1416" s="18">
        <v>5.4984450000000002</v>
      </c>
    </row>
    <row r="1417" spans="1:7" ht="27.95" customHeight="1">
      <c r="A1417" s="15" t="s">
        <v>1267</v>
      </c>
      <c r="B1417" s="16" t="s">
        <v>1268</v>
      </c>
      <c r="C1417" s="15" t="s">
        <v>959</v>
      </c>
      <c r="D1417" s="15" t="s">
        <v>1017</v>
      </c>
      <c r="E1417" s="17">
        <v>1.1224000000000001</v>
      </c>
      <c r="F1417" s="18">
        <v>29.08</v>
      </c>
      <c r="G1417" s="18">
        <v>32.639392000000001</v>
      </c>
    </row>
    <row r="1418" spans="1:7" ht="15" customHeight="1">
      <c r="A1418" s="1"/>
      <c r="B1418" s="1"/>
      <c r="C1418" s="1"/>
      <c r="D1418" s="1"/>
      <c r="E1418" s="319" t="s">
        <v>1021</v>
      </c>
      <c r="F1418" s="320"/>
      <c r="G1418" s="19">
        <v>79.377753455999994</v>
      </c>
    </row>
    <row r="1419" spans="1:7" ht="15" customHeight="1">
      <c r="A1419" s="1"/>
      <c r="B1419" s="1"/>
      <c r="C1419" s="1"/>
      <c r="D1419" s="1"/>
      <c r="E1419" s="317" t="s">
        <v>972</v>
      </c>
      <c r="F1419" s="318"/>
      <c r="G1419" s="3">
        <v>95.69</v>
      </c>
    </row>
    <row r="1420" spans="1:7" ht="15" customHeight="1">
      <c r="A1420" s="1"/>
      <c r="B1420" s="1"/>
      <c r="C1420" s="1"/>
      <c r="D1420" s="1"/>
      <c r="E1420" s="317" t="s">
        <v>973</v>
      </c>
      <c r="F1420" s="318"/>
      <c r="G1420" s="3">
        <v>6.74</v>
      </c>
    </row>
    <row r="1421" spans="1:7" ht="15" customHeight="1">
      <c r="A1421" s="1"/>
      <c r="B1421" s="1"/>
      <c r="C1421" s="1"/>
      <c r="D1421" s="1"/>
      <c r="E1421" s="317" t="s">
        <v>974</v>
      </c>
      <c r="F1421" s="318"/>
      <c r="G1421" s="3">
        <v>102.43</v>
      </c>
    </row>
    <row r="1422" spans="1:7" ht="15" customHeight="1">
      <c r="A1422" s="1"/>
      <c r="B1422" s="1"/>
      <c r="C1422" s="1"/>
      <c r="D1422" s="1"/>
      <c r="E1422" s="317" t="s">
        <v>975</v>
      </c>
      <c r="F1422" s="318"/>
      <c r="G1422" s="3">
        <v>29.03</v>
      </c>
    </row>
    <row r="1423" spans="1:7" ht="15" customHeight="1">
      <c r="A1423" s="1"/>
      <c r="B1423" s="1"/>
      <c r="C1423" s="1"/>
      <c r="D1423" s="1"/>
      <c r="E1423" s="317" t="s">
        <v>976</v>
      </c>
      <c r="F1423" s="318"/>
      <c r="G1423" s="3">
        <v>131.46</v>
      </c>
    </row>
    <row r="1424" spans="1:7" ht="15" customHeight="1">
      <c r="A1424" s="1"/>
      <c r="B1424" s="1"/>
      <c r="C1424" s="1"/>
      <c r="D1424" s="1"/>
      <c r="E1424" s="317" t="s">
        <v>977</v>
      </c>
      <c r="F1424" s="318"/>
      <c r="G1424" s="3">
        <v>30.81</v>
      </c>
    </row>
    <row r="1425" spans="1:7" ht="15" customHeight="1">
      <c r="A1425" s="1"/>
      <c r="B1425" s="1"/>
      <c r="C1425" s="1"/>
      <c r="D1425" s="1"/>
      <c r="E1425" s="317" t="s">
        <v>978</v>
      </c>
      <c r="F1425" s="318"/>
      <c r="G1425" s="3">
        <v>4050.28</v>
      </c>
    </row>
    <row r="1426" spans="1:7" ht="9.9499999999999993" customHeight="1">
      <c r="A1426" s="1"/>
      <c r="B1426" s="1"/>
      <c r="C1426" s="323" t="s">
        <v>949</v>
      </c>
      <c r="D1426" s="324"/>
      <c r="E1426" s="1"/>
      <c r="F1426" s="1"/>
      <c r="G1426" s="1"/>
    </row>
    <row r="1427" spans="1:7" ht="20.100000000000001" customHeight="1">
      <c r="A1427" s="325" t="s">
        <v>1269</v>
      </c>
      <c r="B1427" s="326"/>
      <c r="C1427" s="326"/>
      <c r="D1427" s="326"/>
      <c r="E1427" s="326"/>
      <c r="F1427" s="326"/>
      <c r="G1427" s="326"/>
    </row>
    <row r="1428" spans="1:7" ht="15" customHeight="1">
      <c r="A1428" s="321" t="s">
        <v>951</v>
      </c>
      <c r="B1428" s="322"/>
      <c r="C1428" s="8" t="s">
        <v>952</v>
      </c>
      <c r="D1428" s="8" t="s">
        <v>953</v>
      </c>
      <c r="E1428" s="8" t="s">
        <v>954</v>
      </c>
      <c r="F1428" s="8" t="s">
        <v>955</v>
      </c>
      <c r="G1428" s="8" t="s">
        <v>956</v>
      </c>
    </row>
    <row r="1429" spans="1:7" ht="15" customHeight="1">
      <c r="A1429" s="15" t="s">
        <v>994</v>
      </c>
      <c r="B1429" s="16" t="s">
        <v>995</v>
      </c>
      <c r="C1429" s="15" t="s">
        <v>959</v>
      </c>
      <c r="D1429" s="15" t="s">
        <v>960</v>
      </c>
      <c r="E1429" s="17">
        <v>0.6</v>
      </c>
      <c r="F1429" s="18">
        <v>1.04</v>
      </c>
      <c r="G1429" s="18">
        <v>0.624</v>
      </c>
    </row>
    <row r="1430" spans="1:7" ht="15" customHeight="1">
      <c r="A1430" s="15" t="s">
        <v>996</v>
      </c>
      <c r="B1430" s="16" t="s">
        <v>997</v>
      </c>
      <c r="C1430" s="15" t="s">
        <v>959</v>
      </c>
      <c r="D1430" s="15" t="s">
        <v>960</v>
      </c>
      <c r="E1430" s="17">
        <v>0.6</v>
      </c>
      <c r="F1430" s="18">
        <v>3.18</v>
      </c>
      <c r="G1430" s="18">
        <v>1.9079999999999999</v>
      </c>
    </row>
    <row r="1431" spans="1:7" ht="20.100000000000001" customHeight="1">
      <c r="A1431" s="15" t="s">
        <v>998</v>
      </c>
      <c r="B1431" s="16" t="s">
        <v>999</v>
      </c>
      <c r="C1431" s="15" t="s">
        <v>959</v>
      </c>
      <c r="D1431" s="15" t="s">
        <v>960</v>
      </c>
      <c r="E1431" s="17">
        <v>0.6</v>
      </c>
      <c r="F1431" s="18">
        <v>0.41</v>
      </c>
      <c r="G1431" s="18">
        <v>0.246</v>
      </c>
    </row>
    <row r="1432" spans="1:7" ht="20.100000000000001" customHeight="1">
      <c r="A1432" s="15" t="s">
        <v>1000</v>
      </c>
      <c r="B1432" s="16" t="s">
        <v>1001</v>
      </c>
      <c r="C1432" s="15" t="s">
        <v>959</v>
      </c>
      <c r="D1432" s="15" t="s">
        <v>960</v>
      </c>
      <c r="E1432" s="17">
        <v>0.6</v>
      </c>
      <c r="F1432" s="18">
        <v>1.01</v>
      </c>
      <c r="G1432" s="18">
        <v>0.60599999999999998</v>
      </c>
    </row>
    <row r="1433" spans="1:7" ht="15" customHeight="1">
      <c r="A1433" s="15" t="s">
        <v>963</v>
      </c>
      <c r="B1433" s="16" t="s">
        <v>964</v>
      </c>
      <c r="C1433" s="15" t="s">
        <v>959</v>
      </c>
      <c r="D1433" s="15" t="s">
        <v>960</v>
      </c>
      <c r="E1433" s="17">
        <v>0.6</v>
      </c>
      <c r="F1433" s="18">
        <v>0.55000000000000004</v>
      </c>
      <c r="G1433" s="18">
        <v>0.33</v>
      </c>
    </row>
    <row r="1434" spans="1:7" ht="15" customHeight="1">
      <c r="A1434" s="15" t="s">
        <v>965</v>
      </c>
      <c r="B1434" s="16" t="s">
        <v>966</v>
      </c>
      <c r="C1434" s="15" t="s">
        <v>959</v>
      </c>
      <c r="D1434" s="15" t="s">
        <v>960</v>
      </c>
      <c r="E1434" s="17">
        <v>0.6</v>
      </c>
      <c r="F1434" s="18">
        <v>0.06</v>
      </c>
      <c r="G1434" s="18">
        <v>3.5999999999999997E-2</v>
      </c>
    </row>
    <row r="1435" spans="1:7" ht="17.100000000000001" customHeight="1">
      <c r="A1435" s="1"/>
      <c r="B1435" s="1"/>
      <c r="C1435" s="1"/>
      <c r="D1435" s="1"/>
      <c r="E1435" s="319" t="s">
        <v>967</v>
      </c>
      <c r="F1435" s="320"/>
      <c r="G1435" s="19">
        <v>3.75</v>
      </c>
    </row>
    <row r="1436" spans="1:7" ht="15" customHeight="1">
      <c r="A1436" s="321" t="s">
        <v>968</v>
      </c>
      <c r="B1436" s="322"/>
      <c r="C1436" s="8" t="s">
        <v>952</v>
      </c>
      <c r="D1436" s="8" t="s">
        <v>953</v>
      </c>
      <c r="E1436" s="8" t="s">
        <v>954</v>
      </c>
      <c r="F1436" s="8" t="s">
        <v>955</v>
      </c>
      <c r="G1436" s="8" t="s">
        <v>956</v>
      </c>
    </row>
    <row r="1437" spans="1:7" ht="15" customHeight="1">
      <c r="A1437" s="15" t="s">
        <v>1006</v>
      </c>
      <c r="B1437" s="16" t="s">
        <v>1007</v>
      </c>
      <c r="C1437" s="15" t="s">
        <v>959</v>
      </c>
      <c r="D1437" s="15" t="s">
        <v>960</v>
      </c>
      <c r="E1437" s="17">
        <v>0.60906000000000005</v>
      </c>
      <c r="F1437" s="18">
        <v>9.25</v>
      </c>
      <c r="G1437" s="18">
        <v>5.6338049999999997</v>
      </c>
    </row>
    <row r="1438" spans="1:7" ht="15" customHeight="1">
      <c r="A1438" s="1"/>
      <c r="B1438" s="1"/>
      <c r="C1438" s="1"/>
      <c r="D1438" s="1"/>
      <c r="E1438" s="319" t="s">
        <v>971</v>
      </c>
      <c r="F1438" s="320"/>
      <c r="G1438" s="19">
        <v>5.6338049999999997</v>
      </c>
    </row>
    <row r="1439" spans="1:7" ht="15" customHeight="1">
      <c r="A1439" s="321" t="s">
        <v>1010</v>
      </c>
      <c r="B1439" s="322"/>
      <c r="C1439" s="8" t="s">
        <v>952</v>
      </c>
      <c r="D1439" s="8" t="s">
        <v>953</v>
      </c>
      <c r="E1439" s="8" t="s">
        <v>954</v>
      </c>
      <c r="F1439" s="8" t="s">
        <v>955</v>
      </c>
      <c r="G1439" s="8" t="s">
        <v>956</v>
      </c>
    </row>
    <row r="1440" spans="1:7" ht="15" customHeight="1">
      <c r="A1440" s="15" t="s">
        <v>1270</v>
      </c>
      <c r="B1440" s="16" t="s">
        <v>1271</v>
      </c>
      <c r="C1440" s="15" t="s">
        <v>959</v>
      </c>
      <c r="D1440" s="15" t="s">
        <v>1072</v>
      </c>
      <c r="E1440" s="17">
        <v>0.2</v>
      </c>
      <c r="F1440" s="18">
        <v>23.03</v>
      </c>
      <c r="G1440" s="18">
        <v>4.6059999999999999</v>
      </c>
    </row>
    <row r="1441" spans="1:7" ht="15" customHeight="1">
      <c r="A1441" s="15" t="s">
        <v>1272</v>
      </c>
      <c r="B1441" s="16" t="s">
        <v>1273</v>
      </c>
      <c r="C1441" s="15" t="s">
        <v>959</v>
      </c>
      <c r="D1441" s="15" t="s">
        <v>1030</v>
      </c>
      <c r="E1441" s="17">
        <v>1</v>
      </c>
      <c r="F1441" s="18">
        <v>1.7</v>
      </c>
      <c r="G1441" s="18">
        <v>1.7</v>
      </c>
    </row>
    <row r="1442" spans="1:7" ht="15" customHeight="1">
      <c r="A1442" s="1"/>
      <c r="B1442" s="1"/>
      <c r="C1442" s="1"/>
      <c r="D1442" s="1"/>
      <c r="E1442" s="319" t="s">
        <v>1021</v>
      </c>
      <c r="F1442" s="320"/>
      <c r="G1442" s="19">
        <v>6.306</v>
      </c>
    </row>
    <row r="1443" spans="1:7" ht="15" customHeight="1">
      <c r="A1443" s="1"/>
      <c r="B1443" s="1"/>
      <c r="C1443" s="1"/>
      <c r="D1443" s="1"/>
      <c r="E1443" s="317" t="s">
        <v>972</v>
      </c>
      <c r="F1443" s="318"/>
      <c r="G1443" s="3">
        <v>13.12</v>
      </c>
    </row>
    <row r="1444" spans="1:7" ht="15" customHeight="1">
      <c r="A1444" s="1"/>
      <c r="B1444" s="1"/>
      <c r="C1444" s="1"/>
      <c r="D1444" s="1"/>
      <c r="E1444" s="317" t="s">
        <v>973</v>
      </c>
      <c r="F1444" s="318"/>
      <c r="G1444" s="3">
        <v>2.5499999999999998</v>
      </c>
    </row>
    <row r="1445" spans="1:7" ht="15" customHeight="1">
      <c r="A1445" s="1"/>
      <c r="B1445" s="1"/>
      <c r="C1445" s="1"/>
      <c r="D1445" s="1"/>
      <c r="E1445" s="317" t="s">
        <v>974</v>
      </c>
      <c r="F1445" s="318"/>
      <c r="G1445" s="3">
        <v>15.67</v>
      </c>
    </row>
    <row r="1446" spans="1:7" ht="15" customHeight="1">
      <c r="A1446" s="1"/>
      <c r="B1446" s="1"/>
      <c r="C1446" s="1"/>
      <c r="D1446" s="1"/>
      <c r="E1446" s="317" t="s">
        <v>975</v>
      </c>
      <c r="F1446" s="318"/>
      <c r="G1446" s="3">
        <v>4.4400000000000004</v>
      </c>
    </row>
    <row r="1447" spans="1:7" ht="15" customHeight="1">
      <c r="A1447" s="1"/>
      <c r="B1447" s="1"/>
      <c r="C1447" s="1"/>
      <c r="D1447" s="1"/>
      <c r="E1447" s="317" t="s">
        <v>976</v>
      </c>
      <c r="F1447" s="318"/>
      <c r="G1447" s="3">
        <v>20.11</v>
      </c>
    </row>
    <row r="1448" spans="1:7" ht="15" customHeight="1">
      <c r="A1448" s="1"/>
      <c r="B1448" s="1"/>
      <c r="C1448" s="1"/>
      <c r="D1448" s="1"/>
      <c r="E1448" s="317" t="s">
        <v>977</v>
      </c>
      <c r="F1448" s="318"/>
      <c r="G1448" s="3">
        <v>145.32</v>
      </c>
    </row>
    <row r="1449" spans="1:7" ht="15" customHeight="1">
      <c r="A1449" s="1"/>
      <c r="B1449" s="1"/>
      <c r="C1449" s="1"/>
      <c r="D1449" s="1"/>
      <c r="E1449" s="317" t="s">
        <v>978</v>
      </c>
      <c r="F1449" s="318"/>
      <c r="G1449" s="3">
        <v>2922.38</v>
      </c>
    </row>
    <row r="1450" spans="1:7" ht="9.9499999999999993" customHeight="1">
      <c r="A1450" s="1"/>
      <c r="B1450" s="1"/>
      <c r="C1450" s="323" t="s">
        <v>949</v>
      </c>
      <c r="D1450" s="324"/>
      <c r="E1450" s="1"/>
      <c r="F1450" s="1"/>
      <c r="G1450" s="1"/>
    </row>
    <row r="1451" spans="1:7" ht="20.100000000000001" customHeight="1">
      <c r="A1451" s="325" t="s">
        <v>1274</v>
      </c>
      <c r="B1451" s="326"/>
      <c r="C1451" s="326"/>
      <c r="D1451" s="326"/>
      <c r="E1451" s="326"/>
      <c r="F1451" s="326"/>
      <c r="G1451" s="326"/>
    </row>
    <row r="1452" spans="1:7" ht="15" customHeight="1">
      <c r="A1452" s="321" t="s">
        <v>951</v>
      </c>
      <c r="B1452" s="322"/>
      <c r="C1452" s="8" t="s">
        <v>952</v>
      </c>
      <c r="D1452" s="8" t="s">
        <v>953</v>
      </c>
      <c r="E1452" s="8" t="s">
        <v>954</v>
      </c>
      <c r="F1452" s="8" t="s">
        <v>955</v>
      </c>
      <c r="G1452" s="8" t="s">
        <v>956</v>
      </c>
    </row>
    <row r="1453" spans="1:7" ht="15" customHeight="1">
      <c r="A1453" s="15" t="s">
        <v>994</v>
      </c>
      <c r="B1453" s="16" t="s">
        <v>995</v>
      </c>
      <c r="C1453" s="15" t="s">
        <v>959</v>
      </c>
      <c r="D1453" s="15" t="s">
        <v>960</v>
      </c>
      <c r="E1453" s="17">
        <v>0.82</v>
      </c>
      <c r="F1453" s="18">
        <v>1.04</v>
      </c>
      <c r="G1453" s="18">
        <v>0.8528</v>
      </c>
    </row>
    <row r="1454" spans="1:7" ht="20.100000000000001" customHeight="1">
      <c r="A1454" s="15" t="s">
        <v>1086</v>
      </c>
      <c r="B1454" s="16" t="s">
        <v>1087</v>
      </c>
      <c r="C1454" s="15" t="s">
        <v>959</v>
      </c>
      <c r="D1454" s="15" t="s">
        <v>960</v>
      </c>
      <c r="E1454" s="17">
        <v>0.54700000000000004</v>
      </c>
      <c r="F1454" s="18">
        <v>0.57999999999999996</v>
      </c>
      <c r="G1454" s="18">
        <v>0.31725999999999999</v>
      </c>
    </row>
    <row r="1455" spans="1:7" ht="15" customHeight="1">
      <c r="A1455" s="15" t="s">
        <v>996</v>
      </c>
      <c r="B1455" s="16" t="s">
        <v>997</v>
      </c>
      <c r="C1455" s="15" t="s">
        <v>959</v>
      </c>
      <c r="D1455" s="15" t="s">
        <v>960</v>
      </c>
      <c r="E1455" s="17">
        <v>0.82</v>
      </c>
      <c r="F1455" s="18">
        <v>3.18</v>
      </c>
      <c r="G1455" s="18">
        <v>2.6076000000000001</v>
      </c>
    </row>
    <row r="1456" spans="1:7" ht="20.100000000000001" customHeight="1">
      <c r="A1456" s="15" t="s">
        <v>1088</v>
      </c>
      <c r="B1456" s="16" t="s">
        <v>1089</v>
      </c>
      <c r="C1456" s="15" t="s">
        <v>959</v>
      </c>
      <c r="D1456" s="15" t="s">
        <v>960</v>
      </c>
      <c r="E1456" s="17">
        <v>0.54700000000000004</v>
      </c>
      <c r="F1456" s="18">
        <v>0.95</v>
      </c>
      <c r="G1456" s="18">
        <v>0.51964999999999995</v>
      </c>
    </row>
    <row r="1457" spans="1:7" ht="20.100000000000001" customHeight="1">
      <c r="A1457" s="15" t="s">
        <v>998</v>
      </c>
      <c r="B1457" s="16" t="s">
        <v>999</v>
      </c>
      <c r="C1457" s="15" t="s">
        <v>959</v>
      </c>
      <c r="D1457" s="15" t="s">
        <v>960</v>
      </c>
      <c r="E1457" s="17">
        <v>0.27300000000000002</v>
      </c>
      <c r="F1457" s="18">
        <v>0.41</v>
      </c>
      <c r="G1457" s="18">
        <v>0.11193</v>
      </c>
    </row>
    <row r="1458" spans="1:7" ht="20.100000000000001" customHeight="1">
      <c r="A1458" s="15" t="s">
        <v>1000</v>
      </c>
      <c r="B1458" s="16" t="s">
        <v>1001</v>
      </c>
      <c r="C1458" s="15" t="s">
        <v>959</v>
      </c>
      <c r="D1458" s="15" t="s">
        <v>960</v>
      </c>
      <c r="E1458" s="17">
        <v>0.27300000000000002</v>
      </c>
      <c r="F1458" s="18">
        <v>1.01</v>
      </c>
      <c r="G1458" s="18">
        <v>0.27572999999999998</v>
      </c>
    </row>
    <row r="1459" spans="1:7" ht="15" customHeight="1">
      <c r="A1459" s="15" t="s">
        <v>963</v>
      </c>
      <c r="B1459" s="16" t="s">
        <v>964</v>
      </c>
      <c r="C1459" s="15" t="s">
        <v>959</v>
      </c>
      <c r="D1459" s="15" t="s">
        <v>960</v>
      </c>
      <c r="E1459" s="17">
        <v>0.82</v>
      </c>
      <c r="F1459" s="18">
        <v>0.55000000000000004</v>
      </c>
      <c r="G1459" s="18">
        <v>0.45100000000000001</v>
      </c>
    </row>
    <row r="1460" spans="1:7" ht="15" customHeight="1">
      <c r="A1460" s="15" t="s">
        <v>965</v>
      </c>
      <c r="B1460" s="16" t="s">
        <v>966</v>
      </c>
      <c r="C1460" s="15" t="s">
        <v>959</v>
      </c>
      <c r="D1460" s="15" t="s">
        <v>960</v>
      </c>
      <c r="E1460" s="17">
        <v>0.82</v>
      </c>
      <c r="F1460" s="18">
        <v>0.06</v>
      </c>
      <c r="G1460" s="18">
        <v>4.9200000000000001E-2</v>
      </c>
    </row>
    <row r="1461" spans="1:7" ht="17.100000000000001" customHeight="1">
      <c r="A1461" s="1"/>
      <c r="B1461" s="1"/>
      <c r="C1461" s="1"/>
      <c r="D1461" s="1"/>
      <c r="E1461" s="319" t="s">
        <v>967</v>
      </c>
      <c r="F1461" s="320"/>
      <c r="G1461" s="19">
        <v>5.1851700000000003</v>
      </c>
    </row>
    <row r="1462" spans="1:7" ht="15" customHeight="1">
      <c r="A1462" s="321" t="s">
        <v>968</v>
      </c>
      <c r="B1462" s="322"/>
      <c r="C1462" s="8" t="s">
        <v>952</v>
      </c>
      <c r="D1462" s="8" t="s">
        <v>953</v>
      </c>
      <c r="E1462" s="8" t="s">
        <v>954</v>
      </c>
      <c r="F1462" s="8" t="s">
        <v>955</v>
      </c>
      <c r="G1462" s="8" t="s">
        <v>956</v>
      </c>
    </row>
    <row r="1463" spans="1:7" ht="15" customHeight="1">
      <c r="A1463" s="15" t="s">
        <v>1006</v>
      </c>
      <c r="B1463" s="16" t="s">
        <v>1007</v>
      </c>
      <c r="C1463" s="15" t="s">
        <v>959</v>
      </c>
      <c r="D1463" s="15" t="s">
        <v>960</v>
      </c>
      <c r="E1463" s="17">
        <v>0.27712229999999999</v>
      </c>
      <c r="F1463" s="18">
        <v>9.25</v>
      </c>
      <c r="G1463" s="18">
        <v>2.5633812749999998</v>
      </c>
    </row>
    <row r="1464" spans="1:7" ht="15" customHeight="1">
      <c r="A1464" s="15" t="s">
        <v>1228</v>
      </c>
      <c r="B1464" s="16" t="s">
        <v>1229</v>
      </c>
      <c r="C1464" s="15" t="s">
        <v>959</v>
      </c>
      <c r="D1464" s="15" t="s">
        <v>960</v>
      </c>
      <c r="E1464" s="17">
        <v>0.55274350000000005</v>
      </c>
      <c r="F1464" s="18">
        <v>15.88</v>
      </c>
      <c r="G1464" s="18">
        <v>8.7775667800000008</v>
      </c>
    </row>
    <row r="1465" spans="1:7" ht="15" customHeight="1">
      <c r="A1465" s="1"/>
      <c r="B1465" s="1"/>
      <c r="C1465" s="1"/>
      <c r="D1465" s="1"/>
      <c r="E1465" s="319" t="s">
        <v>971</v>
      </c>
      <c r="F1465" s="320"/>
      <c r="G1465" s="19">
        <v>11.340948055</v>
      </c>
    </row>
    <row r="1466" spans="1:7" ht="15" customHeight="1">
      <c r="A1466" s="321" t="s">
        <v>1010</v>
      </c>
      <c r="B1466" s="322"/>
      <c r="C1466" s="8" t="s">
        <v>952</v>
      </c>
      <c r="D1466" s="8" t="s">
        <v>953</v>
      </c>
      <c r="E1466" s="8" t="s">
        <v>954</v>
      </c>
      <c r="F1466" s="8" t="s">
        <v>955</v>
      </c>
      <c r="G1466" s="8" t="s">
        <v>956</v>
      </c>
    </row>
    <row r="1467" spans="1:7" ht="15" customHeight="1">
      <c r="A1467" s="15" t="s">
        <v>1275</v>
      </c>
      <c r="B1467" s="16" t="s">
        <v>1276</v>
      </c>
      <c r="C1467" s="15" t="s">
        <v>959</v>
      </c>
      <c r="D1467" s="15" t="s">
        <v>1020</v>
      </c>
      <c r="E1467" s="17">
        <v>1.29</v>
      </c>
      <c r="F1467" s="18">
        <v>2.76</v>
      </c>
      <c r="G1467" s="18">
        <v>3.5604</v>
      </c>
    </row>
    <row r="1468" spans="1:7" ht="27.95" customHeight="1">
      <c r="A1468" s="15" t="s">
        <v>1277</v>
      </c>
      <c r="B1468" s="16" t="s">
        <v>1278</v>
      </c>
      <c r="C1468" s="15" t="s">
        <v>959</v>
      </c>
      <c r="D1468" s="15" t="s">
        <v>1013</v>
      </c>
      <c r="E1468" s="17">
        <v>1</v>
      </c>
      <c r="F1468" s="18">
        <v>58.99</v>
      </c>
      <c r="G1468" s="18">
        <v>58.99</v>
      </c>
    </row>
    <row r="1469" spans="1:7" ht="15" customHeight="1">
      <c r="A1469" s="1"/>
      <c r="B1469" s="1"/>
      <c r="C1469" s="1"/>
      <c r="D1469" s="1"/>
      <c r="E1469" s="319" t="s">
        <v>1021</v>
      </c>
      <c r="F1469" s="320"/>
      <c r="G1469" s="19">
        <v>62.550400000000003</v>
      </c>
    </row>
    <row r="1470" spans="1:7" ht="15" customHeight="1">
      <c r="A1470" s="1"/>
      <c r="B1470" s="1"/>
      <c r="C1470" s="1"/>
      <c r="D1470" s="1"/>
      <c r="E1470" s="317" t="s">
        <v>972</v>
      </c>
      <c r="F1470" s="318"/>
      <c r="G1470" s="3">
        <v>73.92</v>
      </c>
    </row>
    <row r="1471" spans="1:7" ht="15" customHeight="1">
      <c r="A1471" s="1"/>
      <c r="B1471" s="1"/>
      <c r="C1471" s="1"/>
      <c r="D1471" s="1"/>
      <c r="E1471" s="317" t="s">
        <v>973</v>
      </c>
      <c r="F1471" s="318"/>
      <c r="G1471" s="3">
        <v>5.14</v>
      </c>
    </row>
    <row r="1472" spans="1:7" ht="15" customHeight="1">
      <c r="A1472" s="1"/>
      <c r="B1472" s="1"/>
      <c r="C1472" s="1"/>
      <c r="D1472" s="1"/>
      <c r="E1472" s="317" t="s">
        <v>974</v>
      </c>
      <c r="F1472" s="318"/>
      <c r="G1472" s="3">
        <v>79.06</v>
      </c>
    </row>
    <row r="1473" spans="1:7" ht="15" customHeight="1">
      <c r="A1473" s="1"/>
      <c r="B1473" s="1"/>
      <c r="C1473" s="1"/>
      <c r="D1473" s="1"/>
      <c r="E1473" s="317" t="s">
        <v>975</v>
      </c>
      <c r="F1473" s="318"/>
      <c r="G1473" s="3">
        <v>22.41</v>
      </c>
    </row>
    <row r="1474" spans="1:7" ht="15" customHeight="1">
      <c r="A1474" s="1"/>
      <c r="B1474" s="1"/>
      <c r="C1474" s="1"/>
      <c r="D1474" s="1"/>
      <c r="E1474" s="317" t="s">
        <v>976</v>
      </c>
      <c r="F1474" s="318"/>
      <c r="G1474" s="3">
        <v>101.47</v>
      </c>
    </row>
    <row r="1475" spans="1:7" ht="15" customHeight="1">
      <c r="A1475" s="1"/>
      <c r="B1475" s="1"/>
      <c r="C1475" s="1"/>
      <c r="D1475" s="1"/>
      <c r="E1475" s="317" t="s">
        <v>977</v>
      </c>
      <c r="F1475" s="318"/>
      <c r="G1475" s="3">
        <v>10</v>
      </c>
    </row>
    <row r="1476" spans="1:7" ht="15" customHeight="1">
      <c r="A1476" s="1"/>
      <c r="B1476" s="1"/>
      <c r="C1476" s="1"/>
      <c r="D1476" s="1"/>
      <c r="E1476" s="317" t="s">
        <v>978</v>
      </c>
      <c r="F1476" s="318"/>
      <c r="G1476" s="3">
        <v>1014.7</v>
      </c>
    </row>
    <row r="1477" spans="1:7" ht="9.9499999999999993" customHeight="1">
      <c r="A1477" s="1"/>
      <c r="B1477" s="1"/>
      <c r="C1477" s="323" t="s">
        <v>949</v>
      </c>
      <c r="D1477" s="324"/>
      <c r="E1477" s="1"/>
      <c r="F1477" s="1"/>
      <c r="G1477" s="1"/>
    </row>
    <row r="1478" spans="1:7" ht="20.100000000000001" customHeight="1">
      <c r="A1478" s="325" t="s">
        <v>1279</v>
      </c>
      <c r="B1478" s="326"/>
      <c r="C1478" s="326"/>
      <c r="D1478" s="326"/>
      <c r="E1478" s="326"/>
      <c r="F1478" s="326"/>
      <c r="G1478" s="326"/>
    </row>
    <row r="1479" spans="1:7" ht="15" customHeight="1">
      <c r="A1479" s="321" t="s">
        <v>951</v>
      </c>
      <c r="B1479" s="322"/>
      <c r="C1479" s="8" t="s">
        <v>952</v>
      </c>
      <c r="D1479" s="8" t="s">
        <v>953</v>
      </c>
      <c r="E1479" s="8" t="s">
        <v>954</v>
      </c>
      <c r="F1479" s="8" t="s">
        <v>955</v>
      </c>
      <c r="G1479" s="8" t="s">
        <v>956</v>
      </c>
    </row>
    <row r="1480" spans="1:7" ht="15" customHeight="1">
      <c r="A1480" s="15" t="s">
        <v>994</v>
      </c>
      <c r="B1480" s="16" t="s">
        <v>995</v>
      </c>
      <c r="C1480" s="15" t="s">
        <v>959</v>
      </c>
      <c r="D1480" s="15" t="s">
        <v>960</v>
      </c>
      <c r="E1480" s="17">
        <v>0.56720000000000004</v>
      </c>
      <c r="F1480" s="18">
        <v>1.04</v>
      </c>
      <c r="G1480" s="18">
        <v>0.58988799999999997</v>
      </c>
    </row>
    <row r="1481" spans="1:7" ht="20.100000000000001" customHeight="1">
      <c r="A1481" s="15" t="s">
        <v>1025</v>
      </c>
      <c r="B1481" s="16" t="s">
        <v>1026</v>
      </c>
      <c r="C1481" s="15" t="s">
        <v>959</v>
      </c>
      <c r="D1481" s="15" t="s">
        <v>960</v>
      </c>
      <c r="E1481" s="17">
        <v>0.56720000000000004</v>
      </c>
      <c r="F1481" s="18">
        <v>0.63</v>
      </c>
      <c r="G1481" s="18">
        <v>0.35733599999999999</v>
      </c>
    </row>
    <row r="1482" spans="1:7" ht="15" customHeight="1">
      <c r="A1482" s="15" t="s">
        <v>996</v>
      </c>
      <c r="B1482" s="16" t="s">
        <v>997</v>
      </c>
      <c r="C1482" s="15" t="s">
        <v>959</v>
      </c>
      <c r="D1482" s="15" t="s">
        <v>960</v>
      </c>
      <c r="E1482" s="17">
        <v>0.56720000000000004</v>
      </c>
      <c r="F1482" s="18">
        <v>3.18</v>
      </c>
      <c r="G1482" s="18">
        <v>1.803696</v>
      </c>
    </row>
    <row r="1483" spans="1:7" ht="20.100000000000001" customHeight="1">
      <c r="A1483" s="15" t="s">
        <v>1023</v>
      </c>
      <c r="B1483" s="16" t="s">
        <v>1024</v>
      </c>
      <c r="C1483" s="15" t="s">
        <v>959</v>
      </c>
      <c r="D1483" s="15" t="s">
        <v>960</v>
      </c>
      <c r="E1483" s="17">
        <v>0.56720000000000004</v>
      </c>
      <c r="F1483" s="18">
        <v>0.01</v>
      </c>
      <c r="G1483" s="18">
        <v>5.672E-3</v>
      </c>
    </row>
    <row r="1484" spans="1:7" ht="15" customHeight="1">
      <c r="A1484" s="15" t="s">
        <v>963</v>
      </c>
      <c r="B1484" s="16" t="s">
        <v>964</v>
      </c>
      <c r="C1484" s="15" t="s">
        <v>959</v>
      </c>
      <c r="D1484" s="15" t="s">
        <v>960</v>
      </c>
      <c r="E1484" s="17">
        <v>0.56720000000000004</v>
      </c>
      <c r="F1484" s="18">
        <v>0.55000000000000004</v>
      </c>
      <c r="G1484" s="18">
        <v>0.31196000000000002</v>
      </c>
    </row>
    <row r="1485" spans="1:7" ht="15" customHeight="1">
      <c r="A1485" s="15" t="s">
        <v>965</v>
      </c>
      <c r="B1485" s="16" t="s">
        <v>966</v>
      </c>
      <c r="C1485" s="15" t="s">
        <v>959</v>
      </c>
      <c r="D1485" s="15" t="s">
        <v>960</v>
      </c>
      <c r="E1485" s="17">
        <v>0.56720000000000004</v>
      </c>
      <c r="F1485" s="18">
        <v>0.06</v>
      </c>
      <c r="G1485" s="18">
        <v>3.4032E-2</v>
      </c>
    </row>
    <row r="1486" spans="1:7" ht="17.100000000000001" customHeight="1">
      <c r="A1486" s="1"/>
      <c r="B1486" s="1"/>
      <c r="C1486" s="1"/>
      <c r="D1486" s="1"/>
      <c r="E1486" s="319" t="s">
        <v>967</v>
      </c>
      <c r="F1486" s="320"/>
      <c r="G1486" s="19">
        <v>3.1025839999999998</v>
      </c>
    </row>
    <row r="1487" spans="1:7" ht="15" customHeight="1">
      <c r="A1487" s="321" t="s">
        <v>968</v>
      </c>
      <c r="B1487" s="322"/>
      <c r="C1487" s="8" t="s">
        <v>952</v>
      </c>
      <c r="D1487" s="8" t="s">
        <v>953</v>
      </c>
      <c r="E1487" s="8" t="s">
        <v>954</v>
      </c>
      <c r="F1487" s="8" t="s">
        <v>955</v>
      </c>
      <c r="G1487" s="8" t="s">
        <v>956</v>
      </c>
    </row>
    <row r="1488" spans="1:7" ht="15" customHeight="1">
      <c r="A1488" s="15" t="s">
        <v>1174</v>
      </c>
      <c r="B1488" s="16" t="s">
        <v>1175</v>
      </c>
      <c r="C1488" s="15" t="s">
        <v>959</v>
      </c>
      <c r="D1488" s="15" t="s">
        <v>960</v>
      </c>
      <c r="E1488" s="17">
        <v>0.57185103999999998</v>
      </c>
      <c r="F1488" s="18">
        <v>17.07</v>
      </c>
      <c r="G1488" s="18">
        <v>9.7614972527999999</v>
      </c>
    </row>
    <row r="1489" spans="1:7" ht="15" customHeight="1">
      <c r="A1489" s="1"/>
      <c r="B1489" s="1"/>
      <c r="C1489" s="1"/>
      <c r="D1489" s="1"/>
      <c r="E1489" s="319" t="s">
        <v>971</v>
      </c>
      <c r="F1489" s="320"/>
      <c r="G1489" s="19">
        <v>9.7614972527999999</v>
      </c>
    </row>
    <row r="1490" spans="1:7" ht="15" customHeight="1">
      <c r="A1490" s="321" t="s">
        <v>1010</v>
      </c>
      <c r="B1490" s="322"/>
      <c r="C1490" s="8" t="s">
        <v>952</v>
      </c>
      <c r="D1490" s="8" t="s">
        <v>953</v>
      </c>
      <c r="E1490" s="8" t="s">
        <v>954</v>
      </c>
      <c r="F1490" s="8" t="s">
        <v>955</v>
      </c>
      <c r="G1490" s="8" t="s">
        <v>956</v>
      </c>
    </row>
    <row r="1491" spans="1:7" ht="27.95" customHeight="1">
      <c r="A1491" s="15" t="s">
        <v>1280</v>
      </c>
      <c r="B1491" s="16" t="s">
        <v>1281</v>
      </c>
      <c r="C1491" s="15" t="s">
        <v>959</v>
      </c>
      <c r="D1491" s="15" t="s">
        <v>1013</v>
      </c>
      <c r="E1491" s="17">
        <v>2.4018000000000002</v>
      </c>
      <c r="F1491" s="18">
        <v>6.12</v>
      </c>
      <c r="G1491" s="18">
        <v>14.699016</v>
      </c>
    </row>
    <row r="1492" spans="1:7" ht="27.95" customHeight="1">
      <c r="A1492" s="15" t="s">
        <v>1282</v>
      </c>
      <c r="B1492" s="16" t="s">
        <v>1283</v>
      </c>
      <c r="C1492" s="15" t="s">
        <v>959</v>
      </c>
      <c r="D1492" s="15" t="s">
        <v>1030</v>
      </c>
      <c r="E1492" s="17">
        <v>2.2126999999999999</v>
      </c>
      <c r="F1492" s="18">
        <v>2.2999999999999998</v>
      </c>
      <c r="G1492" s="18">
        <v>5.0892099999999996</v>
      </c>
    </row>
    <row r="1493" spans="1:7" ht="20.100000000000001" customHeight="1">
      <c r="A1493" s="15" t="s">
        <v>1186</v>
      </c>
      <c r="B1493" s="16" t="s">
        <v>1187</v>
      </c>
      <c r="C1493" s="15" t="s">
        <v>959</v>
      </c>
      <c r="D1493" s="15" t="s">
        <v>1188</v>
      </c>
      <c r="E1493" s="17">
        <v>2.2100000000000002E-2</v>
      </c>
      <c r="F1493" s="18">
        <v>18.93</v>
      </c>
      <c r="G1493" s="18">
        <v>0.41835299999999997</v>
      </c>
    </row>
    <row r="1494" spans="1:7" ht="27.95" customHeight="1">
      <c r="A1494" s="15" t="s">
        <v>1284</v>
      </c>
      <c r="B1494" s="16" t="s">
        <v>1285</v>
      </c>
      <c r="C1494" s="15" t="s">
        <v>959</v>
      </c>
      <c r="D1494" s="15" t="s">
        <v>1020</v>
      </c>
      <c r="E1494" s="17">
        <v>7.1099999999999997E-2</v>
      </c>
      <c r="F1494" s="18">
        <v>22.68</v>
      </c>
      <c r="G1494" s="18">
        <v>1.6125480000000001</v>
      </c>
    </row>
    <row r="1495" spans="1:7" ht="20.100000000000001" customHeight="1">
      <c r="A1495" s="15" t="s">
        <v>1286</v>
      </c>
      <c r="B1495" s="16" t="s">
        <v>1287</v>
      </c>
      <c r="C1495" s="15" t="s">
        <v>959</v>
      </c>
      <c r="D1495" s="15" t="s">
        <v>1017</v>
      </c>
      <c r="E1495" s="17">
        <v>1.0326</v>
      </c>
      <c r="F1495" s="18">
        <v>28.58</v>
      </c>
      <c r="G1495" s="18">
        <v>29.511707999999999</v>
      </c>
    </row>
    <row r="1496" spans="1:7" ht="20.100000000000001" customHeight="1">
      <c r="A1496" s="15" t="s">
        <v>1288</v>
      </c>
      <c r="B1496" s="16" t="s">
        <v>1289</v>
      </c>
      <c r="C1496" s="15" t="s">
        <v>959</v>
      </c>
      <c r="D1496" s="15" t="s">
        <v>1188</v>
      </c>
      <c r="E1496" s="17">
        <v>3.3300000000000003E-2</v>
      </c>
      <c r="F1496" s="18">
        <v>32.46</v>
      </c>
      <c r="G1496" s="18">
        <v>1.080918</v>
      </c>
    </row>
    <row r="1497" spans="1:7" ht="15" customHeight="1">
      <c r="A1497" s="1"/>
      <c r="B1497" s="1"/>
      <c r="C1497" s="1"/>
      <c r="D1497" s="1"/>
      <c r="E1497" s="319" t="s">
        <v>1021</v>
      </c>
      <c r="F1497" s="320"/>
      <c r="G1497" s="19">
        <v>52.411752999999997</v>
      </c>
    </row>
    <row r="1498" spans="1:7" ht="15" customHeight="1">
      <c r="A1498" s="1"/>
      <c r="B1498" s="1"/>
      <c r="C1498" s="1"/>
      <c r="D1498" s="1"/>
      <c r="E1498" s="317" t="s">
        <v>972</v>
      </c>
      <c r="F1498" s="318"/>
      <c r="G1498" s="3">
        <v>60.8</v>
      </c>
    </row>
    <row r="1499" spans="1:7" ht="15" customHeight="1">
      <c r="A1499" s="1"/>
      <c r="B1499" s="1"/>
      <c r="C1499" s="1"/>
      <c r="D1499" s="1"/>
      <c r="E1499" s="317" t="s">
        <v>973</v>
      </c>
      <c r="F1499" s="318"/>
      <c r="G1499" s="3">
        <v>4.43</v>
      </c>
    </row>
    <row r="1500" spans="1:7" ht="15" customHeight="1">
      <c r="A1500" s="1"/>
      <c r="B1500" s="1"/>
      <c r="C1500" s="1"/>
      <c r="D1500" s="1"/>
      <c r="E1500" s="317" t="s">
        <v>974</v>
      </c>
      <c r="F1500" s="318"/>
      <c r="G1500" s="3">
        <v>65.23</v>
      </c>
    </row>
    <row r="1501" spans="1:7" ht="15" customHeight="1">
      <c r="A1501" s="1"/>
      <c r="B1501" s="1"/>
      <c r="C1501" s="1"/>
      <c r="D1501" s="1"/>
      <c r="E1501" s="317" t="s">
        <v>975</v>
      </c>
      <c r="F1501" s="318"/>
      <c r="G1501" s="3">
        <v>18.489999999999998</v>
      </c>
    </row>
    <row r="1502" spans="1:7" ht="15" customHeight="1">
      <c r="A1502" s="1"/>
      <c r="B1502" s="1"/>
      <c r="C1502" s="1"/>
      <c r="D1502" s="1"/>
      <c r="E1502" s="317" t="s">
        <v>976</v>
      </c>
      <c r="F1502" s="318"/>
      <c r="G1502" s="3">
        <v>83.72</v>
      </c>
    </row>
    <row r="1503" spans="1:7" ht="15" customHeight="1">
      <c r="A1503" s="1"/>
      <c r="B1503" s="1"/>
      <c r="C1503" s="1"/>
      <c r="D1503" s="1"/>
      <c r="E1503" s="317" t="s">
        <v>977</v>
      </c>
      <c r="F1503" s="318"/>
      <c r="G1503" s="3">
        <v>156.91999999999999</v>
      </c>
    </row>
    <row r="1504" spans="1:7" ht="15" customHeight="1">
      <c r="A1504" s="1"/>
      <c r="B1504" s="1"/>
      <c r="C1504" s="1"/>
      <c r="D1504" s="1"/>
      <c r="E1504" s="317" t="s">
        <v>978</v>
      </c>
      <c r="F1504" s="318"/>
      <c r="G1504" s="3">
        <v>13137.34</v>
      </c>
    </row>
    <row r="1505" spans="1:7" ht="9.9499999999999993" customHeight="1">
      <c r="A1505" s="1"/>
      <c r="B1505" s="1"/>
      <c r="C1505" s="323" t="s">
        <v>949</v>
      </c>
      <c r="D1505" s="324"/>
      <c r="E1505" s="1"/>
      <c r="F1505" s="1"/>
      <c r="G1505" s="1"/>
    </row>
    <row r="1506" spans="1:7" ht="20.100000000000001" customHeight="1">
      <c r="A1506" s="325" t="s">
        <v>1290</v>
      </c>
      <c r="B1506" s="326"/>
      <c r="C1506" s="326"/>
      <c r="D1506" s="326"/>
      <c r="E1506" s="326"/>
      <c r="F1506" s="326"/>
      <c r="G1506" s="326"/>
    </row>
    <row r="1507" spans="1:7" ht="15" customHeight="1">
      <c r="A1507" s="321" t="s">
        <v>951</v>
      </c>
      <c r="B1507" s="322"/>
      <c r="C1507" s="8" t="s">
        <v>952</v>
      </c>
      <c r="D1507" s="8" t="s">
        <v>953</v>
      </c>
      <c r="E1507" s="8" t="s">
        <v>954</v>
      </c>
      <c r="F1507" s="8" t="s">
        <v>955</v>
      </c>
      <c r="G1507" s="8" t="s">
        <v>956</v>
      </c>
    </row>
    <row r="1508" spans="1:7" ht="15" customHeight="1">
      <c r="A1508" s="15" t="s">
        <v>994</v>
      </c>
      <c r="B1508" s="16" t="s">
        <v>995</v>
      </c>
      <c r="C1508" s="15" t="s">
        <v>959</v>
      </c>
      <c r="D1508" s="15" t="s">
        <v>960</v>
      </c>
      <c r="E1508" s="17">
        <v>0.14680000000000001</v>
      </c>
      <c r="F1508" s="18">
        <v>1.04</v>
      </c>
      <c r="G1508" s="18">
        <v>0.152672</v>
      </c>
    </row>
    <row r="1509" spans="1:7" ht="20.100000000000001" customHeight="1">
      <c r="A1509" s="15" t="s">
        <v>1025</v>
      </c>
      <c r="B1509" s="16" t="s">
        <v>1026</v>
      </c>
      <c r="C1509" s="15" t="s">
        <v>959</v>
      </c>
      <c r="D1509" s="15" t="s">
        <v>960</v>
      </c>
      <c r="E1509" s="17">
        <v>0.14680000000000001</v>
      </c>
      <c r="F1509" s="18">
        <v>0.63</v>
      </c>
      <c r="G1509" s="18">
        <v>9.2483999999999997E-2</v>
      </c>
    </row>
    <row r="1510" spans="1:7" ht="15" customHeight="1">
      <c r="A1510" s="15" t="s">
        <v>996</v>
      </c>
      <c r="B1510" s="16" t="s">
        <v>997</v>
      </c>
      <c r="C1510" s="15" t="s">
        <v>959</v>
      </c>
      <c r="D1510" s="15" t="s">
        <v>960</v>
      </c>
      <c r="E1510" s="17">
        <v>0.14680000000000001</v>
      </c>
      <c r="F1510" s="18">
        <v>3.18</v>
      </c>
      <c r="G1510" s="18">
        <v>0.46682400000000002</v>
      </c>
    </row>
    <row r="1511" spans="1:7" ht="20.100000000000001" customHeight="1">
      <c r="A1511" s="15" t="s">
        <v>1023</v>
      </c>
      <c r="B1511" s="16" t="s">
        <v>1024</v>
      </c>
      <c r="C1511" s="15" t="s">
        <v>959</v>
      </c>
      <c r="D1511" s="15" t="s">
        <v>960</v>
      </c>
      <c r="E1511" s="17">
        <v>0.14680000000000001</v>
      </c>
      <c r="F1511" s="18">
        <v>0.01</v>
      </c>
      <c r="G1511" s="18">
        <v>1.4679999999999999E-3</v>
      </c>
    </row>
    <row r="1512" spans="1:7" ht="15" customHeight="1">
      <c r="A1512" s="15" t="s">
        <v>963</v>
      </c>
      <c r="B1512" s="16" t="s">
        <v>964</v>
      </c>
      <c r="C1512" s="15" t="s">
        <v>959</v>
      </c>
      <c r="D1512" s="15" t="s">
        <v>960</v>
      </c>
      <c r="E1512" s="17">
        <v>0.14680000000000001</v>
      </c>
      <c r="F1512" s="18">
        <v>0.55000000000000004</v>
      </c>
      <c r="G1512" s="18">
        <v>8.0740000000000006E-2</v>
      </c>
    </row>
    <row r="1513" spans="1:7" ht="15" customHeight="1">
      <c r="A1513" s="15" t="s">
        <v>965</v>
      </c>
      <c r="B1513" s="16" t="s">
        <v>966</v>
      </c>
      <c r="C1513" s="15" t="s">
        <v>959</v>
      </c>
      <c r="D1513" s="15" t="s">
        <v>960</v>
      </c>
      <c r="E1513" s="17">
        <v>0.14680000000000001</v>
      </c>
      <c r="F1513" s="18">
        <v>0.06</v>
      </c>
      <c r="G1513" s="18">
        <v>8.8079999999999999E-3</v>
      </c>
    </row>
    <row r="1514" spans="1:7" ht="17.100000000000001" customHeight="1">
      <c r="A1514" s="1"/>
      <c r="B1514" s="1"/>
      <c r="C1514" s="1"/>
      <c r="D1514" s="1"/>
      <c r="E1514" s="319" t="s">
        <v>967</v>
      </c>
      <c r="F1514" s="320"/>
      <c r="G1514" s="19">
        <v>0.80299600000000004</v>
      </c>
    </row>
    <row r="1515" spans="1:7" ht="15" customHeight="1">
      <c r="A1515" s="321" t="s">
        <v>968</v>
      </c>
      <c r="B1515" s="322"/>
      <c r="C1515" s="8" t="s">
        <v>952</v>
      </c>
      <c r="D1515" s="8" t="s">
        <v>953</v>
      </c>
      <c r="E1515" s="8" t="s">
        <v>954</v>
      </c>
      <c r="F1515" s="8" t="s">
        <v>955</v>
      </c>
      <c r="G1515" s="8" t="s">
        <v>956</v>
      </c>
    </row>
    <row r="1516" spans="1:7" ht="15" customHeight="1">
      <c r="A1516" s="15" t="s">
        <v>1174</v>
      </c>
      <c r="B1516" s="16" t="s">
        <v>1175</v>
      </c>
      <c r="C1516" s="15" t="s">
        <v>959</v>
      </c>
      <c r="D1516" s="15" t="s">
        <v>960</v>
      </c>
      <c r="E1516" s="17">
        <v>0.14800376000000001</v>
      </c>
      <c r="F1516" s="18">
        <v>17.07</v>
      </c>
      <c r="G1516" s="18">
        <v>2.5264241832000001</v>
      </c>
    </row>
    <row r="1517" spans="1:7" ht="15" customHeight="1">
      <c r="A1517" s="1"/>
      <c r="B1517" s="1"/>
      <c r="C1517" s="1"/>
      <c r="D1517" s="1"/>
      <c r="E1517" s="319" t="s">
        <v>971</v>
      </c>
      <c r="F1517" s="320"/>
      <c r="G1517" s="19">
        <v>2.5264241832000001</v>
      </c>
    </row>
    <row r="1518" spans="1:7" ht="15" customHeight="1">
      <c r="A1518" s="321" t="s">
        <v>1010</v>
      </c>
      <c r="B1518" s="322"/>
      <c r="C1518" s="8" t="s">
        <v>952</v>
      </c>
      <c r="D1518" s="8" t="s">
        <v>953</v>
      </c>
      <c r="E1518" s="8" t="s">
        <v>954</v>
      </c>
      <c r="F1518" s="8" t="s">
        <v>955</v>
      </c>
      <c r="G1518" s="8" t="s">
        <v>956</v>
      </c>
    </row>
    <row r="1519" spans="1:7" ht="20.100000000000001" customHeight="1">
      <c r="A1519" s="15" t="s">
        <v>1288</v>
      </c>
      <c r="B1519" s="16" t="s">
        <v>1289</v>
      </c>
      <c r="C1519" s="15" t="s">
        <v>959</v>
      </c>
      <c r="D1519" s="15" t="s">
        <v>1188</v>
      </c>
      <c r="E1519" s="17">
        <v>7.4899999999999994E-2</v>
      </c>
      <c r="F1519" s="18">
        <v>32.46</v>
      </c>
      <c r="G1519" s="18">
        <v>2.431254</v>
      </c>
    </row>
    <row r="1520" spans="1:7" ht="20.100000000000001" customHeight="1">
      <c r="A1520" s="15" t="s">
        <v>1291</v>
      </c>
      <c r="B1520" s="16" t="s">
        <v>1292</v>
      </c>
      <c r="C1520" s="15" t="s">
        <v>959</v>
      </c>
      <c r="D1520" s="15" t="s">
        <v>1030</v>
      </c>
      <c r="E1520" s="17">
        <v>0.58330000000000004</v>
      </c>
      <c r="F1520" s="18">
        <v>0.16</v>
      </c>
      <c r="G1520" s="18">
        <v>9.3327999999999994E-2</v>
      </c>
    </row>
    <row r="1521" spans="1:7" ht="20.100000000000001" customHeight="1">
      <c r="A1521" s="15" t="s">
        <v>1293</v>
      </c>
      <c r="B1521" s="16" t="s">
        <v>1294</v>
      </c>
      <c r="C1521" s="15" t="s">
        <v>959</v>
      </c>
      <c r="D1521" s="15" t="s">
        <v>1013</v>
      </c>
      <c r="E1521" s="17">
        <v>1.1512</v>
      </c>
      <c r="F1521" s="18">
        <v>3.44</v>
      </c>
      <c r="G1521" s="18">
        <v>3.9601280000000001</v>
      </c>
    </row>
    <row r="1522" spans="1:7" ht="15" customHeight="1">
      <c r="A1522" s="1"/>
      <c r="B1522" s="1"/>
      <c r="C1522" s="1"/>
      <c r="D1522" s="1"/>
      <c r="E1522" s="319" t="s">
        <v>1021</v>
      </c>
      <c r="F1522" s="320"/>
      <c r="G1522" s="19">
        <v>6.4847099999999998</v>
      </c>
    </row>
    <row r="1523" spans="1:7" ht="15" customHeight="1">
      <c r="A1523" s="1"/>
      <c r="B1523" s="1"/>
      <c r="C1523" s="1"/>
      <c r="D1523" s="1"/>
      <c r="E1523" s="317" t="s">
        <v>972</v>
      </c>
      <c r="F1523" s="318"/>
      <c r="G1523" s="3">
        <v>8.66</v>
      </c>
    </row>
    <row r="1524" spans="1:7" ht="15" customHeight="1">
      <c r="A1524" s="1"/>
      <c r="B1524" s="1"/>
      <c r="C1524" s="1"/>
      <c r="D1524" s="1"/>
      <c r="E1524" s="317" t="s">
        <v>973</v>
      </c>
      <c r="F1524" s="318"/>
      <c r="G1524" s="3">
        <v>1.1399999999999999</v>
      </c>
    </row>
    <row r="1525" spans="1:7" ht="15" customHeight="1">
      <c r="A1525" s="1"/>
      <c r="B1525" s="1"/>
      <c r="C1525" s="1"/>
      <c r="D1525" s="1"/>
      <c r="E1525" s="317" t="s">
        <v>974</v>
      </c>
      <c r="F1525" s="318"/>
      <c r="G1525" s="3">
        <v>9.8000000000000007</v>
      </c>
    </row>
    <row r="1526" spans="1:7" ht="15" customHeight="1">
      <c r="A1526" s="1"/>
      <c r="B1526" s="1"/>
      <c r="C1526" s="1"/>
      <c r="D1526" s="1"/>
      <c r="E1526" s="317" t="s">
        <v>975</v>
      </c>
      <c r="F1526" s="318"/>
      <c r="G1526" s="3">
        <v>2.77</v>
      </c>
    </row>
    <row r="1527" spans="1:7" ht="15" customHeight="1">
      <c r="A1527" s="1"/>
      <c r="B1527" s="1"/>
      <c r="C1527" s="1"/>
      <c r="D1527" s="1"/>
      <c r="E1527" s="317" t="s">
        <v>976</v>
      </c>
      <c r="F1527" s="318"/>
      <c r="G1527" s="3">
        <v>12.57</v>
      </c>
    </row>
    <row r="1528" spans="1:7" ht="15" customHeight="1">
      <c r="A1528" s="1"/>
      <c r="B1528" s="1"/>
      <c r="C1528" s="1"/>
      <c r="D1528" s="1"/>
      <c r="E1528" s="317" t="s">
        <v>977</v>
      </c>
      <c r="F1528" s="318"/>
      <c r="G1528" s="3">
        <v>157.25</v>
      </c>
    </row>
    <row r="1529" spans="1:7" ht="15" customHeight="1">
      <c r="A1529" s="1"/>
      <c r="B1529" s="1"/>
      <c r="C1529" s="1"/>
      <c r="D1529" s="1"/>
      <c r="E1529" s="317" t="s">
        <v>978</v>
      </c>
      <c r="F1529" s="318"/>
      <c r="G1529" s="3">
        <v>1976.63</v>
      </c>
    </row>
    <row r="1530" spans="1:7" ht="9.9499999999999993" customHeight="1">
      <c r="A1530" s="1"/>
      <c r="B1530" s="1"/>
      <c r="C1530" s="323" t="s">
        <v>949</v>
      </c>
      <c r="D1530" s="324"/>
      <c r="E1530" s="1"/>
      <c r="F1530" s="1"/>
      <c r="G1530" s="1"/>
    </row>
    <row r="1531" spans="1:7" ht="20.100000000000001" customHeight="1">
      <c r="A1531" s="325" t="s">
        <v>1295</v>
      </c>
      <c r="B1531" s="326"/>
      <c r="C1531" s="326"/>
      <c r="D1531" s="326"/>
      <c r="E1531" s="326"/>
      <c r="F1531" s="326"/>
      <c r="G1531" s="326"/>
    </row>
    <row r="1532" spans="1:7" ht="15" customHeight="1">
      <c r="A1532" s="321" t="s">
        <v>951</v>
      </c>
      <c r="B1532" s="322"/>
      <c r="C1532" s="8" t="s">
        <v>952</v>
      </c>
      <c r="D1532" s="8" t="s">
        <v>953</v>
      </c>
      <c r="E1532" s="8" t="s">
        <v>954</v>
      </c>
      <c r="F1532" s="8" t="s">
        <v>955</v>
      </c>
      <c r="G1532" s="8" t="s">
        <v>956</v>
      </c>
    </row>
    <row r="1533" spans="1:7" ht="15" customHeight="1">
      <c r="A1533" s="15" t="s">
        <v>994</v>
      </c>
      <c r="B1533" s="16" t="s">
        <v>995</v>
      </c>
      <c r="C1533" s="15" t="s">
        <v>959</v>
      </c>
      <c r="D1533" s="15" t="s">
        <v>960</v>
      </c>
      <c r="E1533" s="17">
        <v>0.64</v>
      </c>
      <c r="F1533" s="18">
        <v>1.04</v>
      </c>
      <c r="G1533" s="18">
        <v>0.66559999999999997</v>
      </c>
    </row>
    <row r="1534" spans="1:7" ht="20.100000000000001" customHeight="1">
      <c r="A1534" s="15" t="s">
        <v>1086</v>
      </c>
      <c r="B1534" s="16" t="s">
        <v>1087</v>
      </c>
      <c r="C1534" s="15" t="s">
        <v>959</v>
      </c>
      <c r="D1534" s="15" t="s">
        <v>960</v>
      </c>
      <c r="E1534" s="17">
        <v>0.53200000000000003</v>
      </c>
      <c r="F1534" s="18">
        <v>0.57999999999999996</v>
      </c>
      <c r="G1534" s="18">
        <v>0.30856</v>
      </c>
    </row>
    <row r="1535" spans="1:7" ht="15" customHeight="1">
      <c r="A1535" s="15" t="s">
        <v>996</v>
      </c>
      <c r="B1535" s="16" t="s">
        <v>997</v>
      </c>
      <c r="C1535" s="15" t="s">
        <v>959</v>
      </c>
      <c r="D1535" s="15" t="s">
        <v>960</v>
      </c>
      <c r="E1535" s="17">
        <v>0.64</v>
      </c>
      <c r="F1535" s="18">
        <v>3.18</v>
      </c>
      <c r="G1535" s="18">
        <v>2.0352000000000001</v>
      </c>
    </row>
    <row r="1536" spans="1:7" ht="20.100000000000001" customHeight="1">
      <c r="A1536" s="15" t="s">
        <v>1088</v>
      </c>
      <c r="B1536" s="16" t="s">
        <v>1089</v>
      </c>
      <c r="C1536" s="15" t="s">
        <v>959</v>
      </c>
      <c r="D1536" s="15" t="s">
        <v>960</v>
      </c>
      <c r="E1536" s="17">
        <v>0.53200000000000003</v>
      </c>
      <c r="F1536" s="18">
        <v>0.95</v>
      </c>
      <c r="G1536" s="18">
        <v>0.50539999999999996</v>
      </c>
    </row>
    <row r="1537" spans="1:7" ht="20.100000000000001" customHeight="1">
      <c r="A1537" s="15" t="s">
        <v>998</v>
      </c>
      <c r="B1537" s="16" t="s">
        <v>999</v>
      </c>
      <c r="C1537" s="15" t="s">
        <v>959</v>
      </c>
      <c r="D1537" s="15" t="s">
        <v>960</v>
      </c>
      <c r="E1537" s="17">
        <v>0.108</v>
      </c>
      <c r="F1537" s="18">
        <v>0.41</v>
      </c>
      <c r="G1537" s="18">
        <v>4.428E-2</v>
      </c>
    </row>
    <row r="1538" spans="1:7" ht="20.100000000000001" customHeight="1">
      <c r="A1538" s="15" t="s">
        <v>1000</v>
      </c>
      <c r="B1538" s="16" t="s">
        <v>1001</v>
      </c>
      <c r="C1538" s="15" t="s">
        <v>959</v>
      </c>
      <c r="D1538" s="15" t="s">
        <v>960</v>
      </c>
      <c r="E1538" s="17">
        <v>0.108</v>
      </c>
      <c r="F1538" s="18">
        <v>1.01</v>
      </c>
      <c r="G1538" s="18">
        <v>0.10908</v>
      </c>
    </row>
    <row r="1539" spans="1:7" ht="15" customHeight="1">
      <c r="A1539" s="15" t="s">
        <v>963</v>
      </c>
      <c r="B1539" s="16" t="s">
        <v>964</v>
      </c>
      <c r="C1539" s="15" t="s">
        <v>959</v>
      </c>
      <c r="D1539" s="15" t="s">
        <v>960</v>
      </c>
      <c r="E1539" s="17">
        <v>0.64</v>
      </c>
      <c r="F1539" s="18">
        <v>0.55000000000000004</v>
      </c>
      <c r="G1539" s="18">
        <v>0.35199999999999998</v>
      </c>
    </row>
    <row r="1540" spans="1:7" ht="15" customHeight="1">
      <c r="A1540" s="15" t="s">
        <v>965</v>
      </c>
      <c r="B1540" s="16" t="s">
        <v>966</v>
      </c>
      <c r="C1540" s="15" t="s">
        <v>959</v>
      </c>
      <c r="D1540" s="15" t="s">
        <v>960</v>
      </c>
      <c r="E1540" s="17">
        <v>0.64</v>
      </c>
      <c r="F1540" s="18">
        <v>0.06</v>
      </c>
      <c r="G1540" s="18">
        <v>3.8399999999999997E-2</v>
      </c>
    </row>
    <row r="1541" spans="1:7" ht="17.100000000000001" customHeight="1">
      <c r="A1541" s="1"/>
      <c r="B1541" s="1"/>
      <c r="C1541" s="1"/>
      <c r="D1541" s="1"/>
      <c r="E1541" s="319" t="s">
        <v>967</v>
      </c>
      <c r="F1541" s="320"/>
      <c r="G1541" s="19">
        <v>4.0585199999999997</v>
      </c>
    </row>
    <row r="1542" spans="1:7" ht="15" customHeight="1">
      <c r="A1542" s="321" t="s">
        <v>968</v>
      </c>
      <c r="B1542" s="322"/>
      <c r="C1542" s="8" t="s">
        <v>952</v>
      </c>
      <c r="D1542" s="8" t="s">
        <v>953</v>
      </c>
      <c r="E1542" s="8" t="s">
        <v>954</v>
      </c>
      <c r="F1542" s="8" t="s">
        <v>955</v>
      </c>
      <c r="G1542" s="8" t="s">
        <v>956</v>
      </c>
    </row>
    <row r="1543" spans="1:7" ht="15" customHeight="1">
      <c r="A1543" s="15" t="s">
        <v>1296</v>
      </c>
      <c r="B1543" s="16" t="s">
        <v>1297</v>
      </c>
      <c r="C1543" s="15" t="s">
        <v>959</v>
      </c>
      <c r="D1543" s="15" t="s">
        <v>960</v>
      </c>
      <c r="E1543" s="17">
        <v>0.1088856</v>
      </c>
      <c r="F1543" s="18">
        <v>12</v>
      </c>
      <c r="G1543" s="18">
        <v>1.3066272000000001</v>
      </c>
    </row>
    <row r="1544" spans="1:7" ht="15" customHeight="1">
      <c r="A1544" s="15" t="s">
        <v>1298</v>
      </c>
      <c r="B1544" s="16" t="s">
        <v>1299</v>
      </c>
      <c r="C1544" s="15" t="s">
        <v>959</v>
      </c>
      <c r="D1544" s="15" t="s">
        <v>960</v>
      </c>
      <c r="E1544" s="17">
        <v>0.54003319999999999</v>
      </c>
      <c r="F1544" s="18">
        <v>12.62</v>
      </c>
      <c r="G1544" s="18">
        <v>6.8152189840000004</v>
      </c>
    </row>
    <row r="1545" spans="1:7" ht="15" customHeight="1">
      <c r="A1545" s="1"/>
      <c r="B1545" s="1"/>
      <c r="C1545" s="1"/>
      <c r="D1545" s="1"/>
      <c r="E1545" s="319" t="s">
        <v>971</v>
      </c>
      <c r="F1545" s="320"/>
      <c r="G1545" s="19">
        <v>8.1218461840000007</v>
      </c>
    </row>
    <row r="1546" spans="1:7" ht="15" customHeight="1">
      <c r="A1546" s="321" t="s">
        <v>1010</v>
      </c>
      <c r="B1546" s="322"/>
      <c r="C1546" s="8" t="s">
        <v>952</v>
      </c>
      <c r="D1546" s="8" t="s">
        <v>953</v>
      </c>
      <c r="E1546" s="8" t="s">
        <v>954</v>
      </c>
      <c r="F1546" s="8" t="s">
        <v>955</v>
      </c>
      <c r="G1546" s="8" t="s">
        <v>956</v>
      </c>
    </row>
    <row r="1547" spans="1:7" ht="20.100000000000001" customHeight="1">
      <c r="A1547" s="15" t="s">
        <v>1300</v>
      </c>
      <c r="B1547" s="16" t="s">
        <v>1301</v>
      </c>
      <c r="C1547" s="15" t="s">
        <v>959</v>
      </c>
      <c r="D1547" s="15" t="s">
        <v>1020</v>
      </c>
      <c r="E1547" s="17">
        <v>3.2</v>
      </c>
      <c r="F1547" s="18">
        <v>2.16</v>
      </c>
      <c r="G1547" s="18">
        <v>6.9119999999999999</v>
      </c>
    </row>
    <row r="1548" spans="1:7" ht="15" customHeight="1">
      <c r="A1548" s="1"/>
      <c r="B1548" s="1"/>
      <c r="C1548" s="1"/>
      <c r="D1548" s="1"/>
      <c r="E1548" s="319" t="s">
        <v>1021</v>
      </c>
      <c r="F1548" s="320"/>
      <c r="G1548" s="19">
        <v>6.9119999999999999</v>
      </c>
    </row>
    <row r="1549" spans="1:7" ht="15" customHeight="1">
      <c r="A1549" s="1"/>
      <c r="B1549" s="1"/>
      <c r="C1549" s="1"/>
      <c r="D1549" s="1"/>
      <c r="E1549" s="317" t="s">
        <v>972</v>
      </c>
      <c r="F1549" s="318"/>
      <c r="G1549" s="3">
        <v>15.39</v>
      </c>
    </row>
    <row r="1550" spans="1:7" ht="15" customHeight="1">
      <c r="A1550" s="1"/>
      <c r="B1550" s="1"/>
      <c r="C1550" s="1"/>
      <c r="D1550" s="1"/>
      <c r="E1550" s="317" t="s">
        <v>973</v>
      </c>
      <c r="F1550" s="318"/>
      <c r="G1550" s="3">
        <v>3.69</v>
      </c>
    </row>
    <row r="1551" spans="1:7" ht="15" customHeight="1">
      <c r="A1551" s="1"/>
      <c r="B1551" s="1"/>
      <c r="C1551" s="1"/>
      <c r="D1551" s="1"/>
      <c r="E1551" s="317" t="s">
        <v>974</v>
      </c>
      <c r="F1551" s="318"/>
      <c r="G1551" s="3">
        <v>19.079999999999998</v>
      </c>
    </row>
    <row r="1552" spans="1:7" ht="15" customHeight="1">
      <c r="A1552" s="1"/>
      <c r="B1552" s="1"/>
      <c r="C1552" s="1"/>
      <c r="D1552" s="1"/>
      <c r="E1552" s="317" t="s">
        <v>975</v>
      </c>
      <c r="F1552" s="318"/>
      <c r="G1552" s="3">
        <v>5.4</v>
      </c>
    </row>
    <row r="1553" spans="1:7" ht="15" customHeight="1">
      <c r="A1553" s="1"/>
      <c r="B1553" s="1"/>
      <c r="C1553" s="1"/>
      <c r="D1553" s="1"/>
      <c r="E1553" s="317" t="s">
        <v>976</v>
      </c>
      <c r="F1553" s="318"/>
      <c r="G1553" s="3">
        <v>24.48</v>
      </c>
    </row>
    <row r="1554" spans="1:7" ht="15" customHeight="1">
      <c r="A1554" s="1"/>
      <c r="B1554" s="1"/>
      <c r="C1554" s="1"/>
      <c r="D1554" s="1"/>
      <c r="E1554" s="317" t="s">
        <v>977</v>
      </c>
      <c r="F1554" s="318"/>
      <c r="G1554" s="3">
        <v>6.06</v>
      </c>
    </row>
    <row r="1555" spans="1:7" ht="15" customHeight="1">
      <c r="A1555" s="1"/>
      <c r="B1555" s="1"/>
      <c r="C1555" s="1"/>
      <c r="D1555" s="1"/>
      <c r="E1555" s="317" t="s">
        <v>978</v>
      </c>
      <c r="F1555" s="318"/>
      <c r="G1555" s="3">
        <v>148.34</v>
      </c>
    </row>
    <row r="1556" spans="1:7" ht="9.9499999999999993" customHeight="1">
      <c r="A1556" s="1"/>
      <c r="B1556" s="1"/>
      <c r="C1556" s="323" t="s">
        <v>949</v>
      </c>
      <c r="D1556" s="324"/>
      <c r="E1556" s="1"/>
      <c r="F1556" s="1"/>
      <c r="G1556" s="1"/>
    </row>
    <row r="1557" spans="1:7" ht="20.100000000000001" customHeight="1">
      <c r="A1557" s="325" t="s">
        <v>1302</v>
      </c>
      <c r="B1557" s="326"/>
      <c r="C1557" s="326"/>
      <c r="D1557" s="326"/>
      <c r="E1557" s="326"/>
      <c r="F1557" s="326"/>
      <c r="G1557" s="326"/>
    </row>
    <row r="1558" spans="1:7" ht="15" customHeight="1">
      <c r="A1558" s="321" t="s">
        <v>951</v>
      </c>
      <c r="B1558" s="322"/>
      <c r="C1558" s="8" t="s">
        <v>952</v>
      </c>
      <c r="D1558" s="8" t="s">
        <v>953</v>
      </c>
      <c r="E1558" s="8" t="s">
        <v>954</v>
      </c>
      <c r="F1558" s="8" t="s">
        <v>955</v>
      </c>
      <c r="G1558" s="8" t="s">
        <v>956</v>
      </c>
    </row>
    <row r="1559" spans="1:7" ht="15" customHeight="1">
      <c r="A1559" s="15" t="s">
        <v>994</v>
      </c>
      <c r="B1559" s="16" t="s">
        <v>995</v>
      </c>
      <c r="C1559" s="15" t="s">
        <v>959</v>
      </c>
      <c r="D1559" s="15" t="s">
        <v>960</v>
      </c>
      <c r="E1559" s="17">
        <v>1.45</v>
      </c>
      <c r="F1559" s="18">
        <v>1.04</v>
      </c>
      <c r="G1559" s="18">
        <v>1.508</v>
      </c>
    </row>
    <row r="1560" spans="1:7" ht="20.100000000000001" customHeight="1">
      <c r="A1560" s="15" t="s">
        <v>1086</v>
      </c>
      <c r="B1560" s="16" t="s">
        <v>1087</v>
      </c>
      <c r="C1560" s="15" t="s">
        <v>959</v>
      </c>
      <c r="D1560" s="15" t="s">
        <v>960</v>
      </c>
      <c r="E1560" s="17">
        <v>0.97</v>
      </c>
      <c r="F1560" s="18">
        <v>0.57999999999999996</v>
      </c>
      <c r="G1560" s="18">
        <v>0.56259999999999999</v>
      </c>
    </row>
    <row r="1561" spans="1:7" ht="15" customHeight="1">
      <c r="A1561" s="15" t="s">
        <v>996</v>
      </c>
      <c r="B1561" s="16" t="s">
        <v>997</v>
      </c>
      <c r="C1561" s="15" t="s">
        <v>959</v>
      </c>
      <c r="D1561" s="15" t="s">
        <v>960</v>
      </c>
      <c r="E1561" s="17">
        <v>1.45</v>
      </c>
      <c r="F1561" s="18">
        <v>3.18</v>
      </c>
      <c r="G1561" s="18">
        <v>4.6109999999999998</v>
      </c>
    </row>
    <row r="1562" spans="1:7" ht="20.100000000000001" customHeight="1">
      <c r="A1562" s="15" t="s">
        <v>1088</v>
      </c>
      <c r="B1562" s="16" t="s">
        <v>1089</v>
      </c>
      <c r="C1562" s="15" t="s">
        <v>959</v>
      </c>
      <c r="D1562" s="15" t="s">
        <v>960</v>
      </c>
      <c r="E1562" s="17">
        <v>0.97</v>
      </c>
      <c r="F1562" s="18">
        <v>0.95</v>
      </c>
      <c r="G1562" s="18">
        <v>0.92149999999999999</v>
      </c>
    </row>
    <row r="1563" spans="1:7" ht="20.100000000000001" customHeight="1">
      <c r="A1563" s="15" t="s">
        <v>998</v>
      </c>
      <c r="B1563" s="16" t="s">
        <v>999</v>
      </c>
      <c r="C1563" s="15" t="s">
        <v>959</v>
      </c>
      <c r="D1563" s="15" t="s">
        <v>960</v>
      </c>
      <c r="E1563" s="17">
        <v>0.48</v>
      </c>
      <c r="F1563" s="18">
        <v>0.41</v>
      </c>
      <c r="G1563" s="18">
        <v>0.1968</v>
      </c>
    </row>
    <row r="1564" spans="1:7" ht="20.100000000000001" customHeight="1">
      <c r="A1564" s="15" t="s">
        <v>1000</v>
      </c>
      <c r="B1564" s="16" t="s">
        <v>1001</v>
      </c>
      <c r="C1564" s="15" t="s">
        <v>959</v>
      </c>
      <c r="D1564" s="15" t="s">
        <v>960</v>
      </c>
      <c r="E1564" s="17">
        <v>0.48</v>
      </c>
      <c r="F1564" s="18">
        <v>1.01</v>
      </c>
      <c r="G1564" s="18">
        <v>0.48480000000000001</v>
      </c>
    </row>
    <row r="1565" spans="1:7" ht="15" customHeight="1">
      <c r="A1565" s="15" t="s">
        <v>963</v>
      </c>
      <c r="B1565" s="16" t="s">
        <v>964</v>
      </c>
      <c r="C1565" s="15" t="s">
        <v>959</v>
      </c>
      <c r="D1565" s="15" t="s">
        <v>960</v>
      </c>
      <c r="E1565" s="17">
        <v>1.45</v>
      </c>
      <c r="F1565" s="18">
        <v>0.55000000000000004</v>
      </c>
      <c r="G1565" s="18">
        <v>0.79749999999999999</v>
      </c>
    </row>
    <row r="1566" spans="1:7" ht="15" customHeight="1">
      <c r="A1566" s="15" t="s">
        <v>965</v>
      </c>
      <c r="B1566" s="16" t="s">
        <v>966</v>
      </c>
      <c r="C1566" s="15" t="s">
        <v>959</v>
      </c>
      <c r="D1566" s="15" t="s">
        <v>960</v>
      </c>
      <c r="E1566" s="17">
        <v>1.45</v>
      </c>
      <c r="F1566" s="18">
        <v>0.06</v>
      </c>
      <c r="G1566" s="18">
        <v>8.6999999999999994E-2</v>
      </c>
    </row>
    <row r="1567" spans="1:7" ht="17.100000000000001" customHeight="1">
      <c r="A1567" s="1"/>
      <c r="B1567" s="1"/>
      <c r="C1567" s="1"/>
      <c r="D1567" s="1"/>
      <c r="E1567" s="319" t="s">
        <v>967</v>
      </c>
      <c r="F1567" s="320"/>
      <c r="G1567" s="19">
        <v>9.1692</v>
      </c>
    </row>
    <row r="1568" spans="1:7" ht="15" customHeight="1">
      <c r="A1568" s="321" t="s">
        <v>968</v>
      </c>
      <c r="B1568" s="322"/>
      <c r="C1568" s="8" t="s">
        <v>952</v>
      </c>
      <c r="D1568" s="8" t="s">
        <v>953</v>
      </c>
      <c r="E1568" s="8" t="s">
        <v>954</v>
      </c>
      <c r="F1568" s="8" t="s">
        <v>955</v>
      </c>
      <c r="G1568" s="8" t="s">
        <v>956</v>
      </c>
    </row>
    <row r="1569" spans="1:7" ht="15" customHeight="1">
      <c r="A1569" s="15" t="s">
        <v>1006</v>
      </c>
      <c r="B1569" s="16" t="s">
        <v>1007</v>
      </c>
      <c r="C1569" s="15" t="s">
        <v>959</v>
      </c>
      <c r="D1569" s="15" t="s">
        <v>960</v>
      </c>
      <c r="E1569" s="17">
        <v>0.48724800000000001</v>
      </c>
      <c r="F1569" s="18">
        <v>9.25</v>
      </c>
      <c r="G1569" s="18">
        <v>4.5070439999999996</v>
      </c>
    </row>
    <row r="1570" spans="1:7" ht="15" customHeight="1">
      <c r="A1570" s="15" t="s">
        <v>1248</v>
      </c>
      <c r="B1570" s="16" t="s">
        <v>1249</v>
      </c>
      <c r="C1570" s="15" t="s">
        <v>959</v>
      </c>
      <c r="D1570" s="15" t="s">
        <v>960</v>
      </c>
      <c r="E1570" s="17">
        <v>0.98018499999999997</v>
      </c>
      <c r="F1570" s="18">
        <v>15.39</v>
      </c>
      <c r="G1570" s="18">
        <v>15.085047149999999</v>
      </c>
    </row>
    <row r="1571" spans="1:7" ht="15" customHeight="1">
      <c r="A1571" s="1"/>
      <c r="B1571" s="1"/>
      <c r="C1571" s="1"/>
      <c r="D1571" s="1"/>
      <c r="E1571" s="319" t="s">
        <v>971</v>
      </c>
      <c r="F1571" s="320"/>
      <c r="G1571" s="19">
        <v>19.592091150000002</v>
      </c>
    </row>
    <row r="1572" spans="1:7" ht="15" customHeight="1">
      <c r="A1572" s="321" t="s">
        <v>1010</v>
      </c>
      <c r="B1572" s="322"/>
      <c r="C1572" s="8" t="s">
        <v>952</v>
      </c>
      <c r="D1572" s="8" t="s">
        <v>953</v>
      </c>
      <c r="E1572" s="8" t="s">
        <v>954</v>
      </c>
      <c r="F1572" s="8" t="s">
        <v>955</v>
      </c>
      <c r="G1572" s="8" t="s">
        <v>956</v>
      </c>
    </row>
    <row r="1573" spans="1:7" ht="15" customHeight="1">
      <c r="A1573" s="15" t="s">
        <v>1275</v>
      </c>
      <c r="B1573" s="16" t="s">
        <v>1276</v>
      </c>
      <c r="C1573" s="15" t="s">
        <v>959</v>
      </c>
      <c r="D1573" s="15" t="s">
        <v>1020</v>
      </c>
      <c r="E1573" s="17">
        <v>6.14</v>
      </c>
      <c r="F1573" s="18">
        <v>2.76</v>
      </c>
      <c r="G1573" s="18">
        <v>16.946400000000001</v>
      </c>
    </row>
    <row r="1574" spans="1:7" ht="15" customHeight="1">
      <c r="A1574" s="15" t="s">
        <v>1250</v>
      </c>
      <c r="B1574" s="16" t="s">
        <v>1251</v>
      </c>
      <c r="C1574" s="15" t="s">
        <v>959</v>
      </c>
      <c r="D1574" s="15" t="s">
        <v>1020</v>
      </c>
      <c r="E1574" s="17">
        <v>0.22</v>
      </c>
      <c r="F1574" s="18">
        <v>5.28</v>
      </c>
      <c r="G1574" s="18">
        <v>1.1616</v>
      </c>
    </row>
    <row r="1575" spans="1:7" ht="20.100000000000001" customHeight="1">
      <c r="A1575" s="15" t="s">
        <v>1303</v>
      </c>
      <c r="B1575" s="16" t="s">
        <v>1304</v>
      </c>
      <c r="C1575" s="15" t="s">
        <v>1016</v>
      </c>
      <c r="D1575" s="15" t="s">
        <v>1017</v>
      </c>
      <c r="E1575" s="17">
        <v>1.0900000000000001</v>
      </c>
      <c r="F1575" s="18">
        <v>57.9</v>
      </c>
      <c r="G1575" s="18">
        <v>63.110999999999997</v>
      </c>
    </row>
    <row r="1576" spans="1:7" ht="15" customHeight="1">
      <c r="A1576" s="1"/>
      <c r="B1576" s="1"/>
      <c r="C1576" s="1"/>
      <c r="D1576" s="1"/>
      <c r="E1576" s="319" t="s">
        <v>1021</v>
      </c>
      <c r="F1576" s="320"/>
      <c r="G1576" s="19">
        <v>81.218999999999994</v>
      </c>
    </row>
    <row r="1577" spans="1:7" ht="15" customHeight="1">
      <c r="A1577" s="1"/>
      <c r="B1577" s="1"/>
      <c r="C1577" s="1"/>
      <c r="D1577" s="1"/>
      <c r="E1577" s="317" t="s">
        <v>972</v>
      </c>
      <c r="F1577" s="318"/>
      <c r="G1577" s="3">
        <v>101.05</v>
      </c>
    </row>
    <row r="1578" spans="1:7" ht="15" customHeight="1">
      <c r="A1578" s="1"/>
      <c r="B1578" s="1"/>
      <c r="C1578" s="1"/>
      <c r="D1578" s="1"/>
      <c r="E1578" s="317" t="s">
        <v>973</v>
      </c>
      <c r="F1578" s="318"/>
      <c r="G1578" s="3">
        <v>8.91</v>
      </c>
    </row>
    <row r="1579" spans="1:7" ht="15" customHeight="1">
      <c r="A1579" s="1"/>
      <c r="B1579" s="1"/>
      <c r="C1579" s="1"/>
      <c r="D1579" s="1"/>
      <c r="E1579" s="317" t="s">
        <v>974</v>
      </c>
      <c r="F1579" s="318"/>
      <c r="G1579" s="3">
        <v>109.96</v>
      </c>
    </row>
    <row r="1580" spans="1:7" ht="15" customHeight="1">
      <c r="A1580" s="1"/>
      <c r="B1580" s="1"/>
      <c r="C1580" s="1"/>
      <c r="D1580" s="1"/>
      <c r="E1580" s="317" t="s">
        <v>975</v>
      </c>
      <c r="F1580" s="318"/>
      <c r="G1580" s="3">
        <v>31.17</v>
      </c>
    </row>
    <row r="1581" spans="1:7" ht="15" customHeight="1">
      <c r="A1581" s="1"/>
      <c r="B1581" s="1"/>
      <c r="C1581" s="1"/>
      <c r="D1581" s="1"/>
      <c r="E1581" s="317" t="s">
        <v>976</v>
      </c>
      <c r="F1581" s="318"/>
      <c r="G1581" s="3">
        <v>141.13</v>
      </c>
    </row>
    <row r="1582" spans="1:7" ht="15" customHeight="1">
      <c r="A1582" s="1"/>
      <c r="B1582" s="1"/>
      <c r="C1582" s="1"/>
      <c r="D1582" s="1"/>
      <c r="E1582" s="317" t="s">
        <v>977</v>
      </c>
      <c r="F1582" s="318"/>
      <c r="G1582" s="3">
        <v>43.62</v>
      </c>
    </row>
    <row r="1583" spans="1:7" ht="15" customHeight="1">
      <c r="A1583" s="1"/>
      <c r="B1583" s="1"/>
      <c r="C1583" s="1"/>
      <c r="D1583" s="1"/>
      <c r="E1583" s="317" t="s">
        <v>978</v>
      </c>
      <c r="F1583" s="318"/>
      <c r="G1583" s="3">
        <v>6156.09</v>
      </c>
    </row>
    <row r="1584" spans="1:7" ht="9.9499999999999993" customHeight="1">
      <c r="A1584" s="1"/>
      <c r="B1584" s="1"/>
      <c r="C1584" s="323" t="s">
        <v>949</v>
      </c>
      <c r="D1584" s="324"/>
      <c r="E1584" s="1"/>
      <c r="F1584" s="1"/>
      <c r="G1584" s="1"/>
    </row>
    <row r="1585" spans="1:7" ht="20.100000000000001" customHeight="1">
      <c r="A1585" s="325" t="s">
        <v>1305</v>
      </c>
      <c r="B1585" s="326"/>
      <c r="C1585" s="326"/>
      <c r="D1585" s="326"/>
      <c r="E1585" s="326"/>
      <c r="F1585" s="326"/>
      <c r="G1585" s="326"/>
    </row>
    <row r="1586" spans="1:7" ht="15" customHeight="1">
      <c r="A1586" s="321" t="s">
        <v>951</v>
      </c>
      <c r="B1586" s="322"/>
      <c r="C1586" s="8" t="s">
        <v>952</v>
      </c>
      <c r="D1586" s="8" t="s">
        <v>953</v>
      </c>
      <c r="E1586" s="8" t="s">
        <v>954</v>
      </c>
      <c r="F1586" s="8" t="s">
        <v>955</v>
      </c>
      <c r="G1586" s="8" t="s">
        <v>956</v>
      </c>
    </row>
    <row r="1587" spans="1:7" ht="15" customHeight="1">
      <c r="A1587" s="15" t="s">
        <v>994</v>
      </c>
      <c r="B1587" s="16" t="s">
        <v>995</v>
      </c>
      <c r="C1587" s="15" t="s">
        <v>959</v>
      </c>
      <c r="D1587" s="15" t="s">
        <v>960</v>
      </c>
      <c r="E1587" s="17">
        <v>1.02</v>
      </c>
      <c r="F1587" s="18">
        <v>1.04</v>
      </c>
      <c r="G1587" s="18">
        <v>1.0608</v>
      </c>
    </row>
    <row r="1588" spans="1:7" ht="20.100000000000001" customHeight="1">
      <c r="A1588" s="15" t="s">
        <v>1086</v>
      </c>
      <c r="B1588" s="16" t="s">
        <v>1087</v>
      </c>
      <c r="C1588" s="15" t="s">
        <v>959</v>
      </c>
      <c r="D1588" s="15" t="s">
        <v>960</v>
      </c>
      <c r="E1588" s="17">
        <v>0.66</v>
      </c>
      <c r="F1588" s="18">
        <v>0.57999999999999996</v>
      </c>
      <c r="G1588" s="18">
        <v>0.38279999999999997</v>
      </c>
    </row>
    <row r="1589" spans="1:7" ht="15" customHeight="1">
      <c r="A1589" s="15" t="s">
        <v>996</v>
      </c>
      <c r="B1589" s="16" t="s">
        <v>997</v>
      </c>
      <c r="C1589" s="15" t="s">
        <v>959</v>
      </c>
      <c r="D1589" s="15" t="s">
        <v>960</v>
      </c>
      <c r="E1589" s="17">
        <v>1.02</v>
      </c>
      <c r="F1589" s="18">
        <v>3.18</v>
      </c>
      <c r="G1589" s="18">
        <v>3.2435999999999998</v>
      </c>
    </row>
    <row r="1590" spans="1:7" ht="20.100000000000001" customHeight="1">
      <c r="A1590" s="15" t="s">
        <v>1088</v>
      </c>
      <c r="B1590" s="16" t="s">
        <v>1089</v>
      </c>
      <c r="C1590" s="15" t="s">
        <v>959</v>
      </c>
      <c r="D1590" s="15" t="s">
        <v>960</v>
      </c>
      <c r="E1590" s="17">
        <v>0.66</v>
      </c>
      <c r="F1590" s="18">
        <v>0.95</v>
      </c>
      <c r="G1590" s="18">
        <v>0.627</v>
      </c>
    </row>
    <row r="1591" spans="1:7" ht="20.100000000000001" customHeight="1">
      <c r="A1591" s="15" t="s">
        <v>998</v>
      </c>
      <c r="B1591" s="16" t="s">
        <v>999</v>
      </c>
      <c r="C1591" s="15" t="s">
        <v>959</v>
      </c>
      <c r="D1591" s="15" t="s">
        <v>960</v>
      </c>
      <c r="E1591" s="17">
        <v>0.36</v>
      </c>
      <c r="F1591" s="18">
        <v>0.41</v>
      </c>
      <c r="G1591" s="18">
        <v>0.14760000000000001</v>
      </c>
    </row>
    <row r="1592" spans="1:7" ht="20.100000000000001" customHeight="1">
      <c r="A1592" s="15" t="s">
        <v>1000</v>
      </c>
      <c r="B1592" s="16" t="s">
        <v>1001</v>
      </c>
      <c r="C1592" s="15" t="s">
        <v>959</v>
      </c>
      <c r="D1592" s="15" t="s">
        <v>960</v>
      </c>
      <c r="E1592" s="17">
        <v>0.36</v>
      </c>
      <c r="F1592" s="18">
        <v>1.01</v>
      </c>
      <c r="G1592" s="18">
        <v>0.36359999999999998</v>
      </c>
    </row>
    <row r="1593" spans="1:7" ht="15" customHeight="1">
      <c r="A1593" s="15" t="s">
        <v>963</v>
      </c>
      <c r="B1593" s="16" t="s">
        <v>964</v>
      </c>
      <c r="C1593" s="15" t="s">
        <v>959</v>
      </c>
      <c r="D1593" s="15" t="s">
        <v>960</v>
      </c>
      <c r="E1593" s="17">
        <v>1.02</v>
      </c>
      <c r="F1593" s="18">
        <v>0.55000000000000004</v>
      </c>
      <c r="G1593" s="18">
        <v>0.56100000000000005</v>
      </c>
    </row>
    <row r="1594" spans="1:7" ht="15" customHeight="1">
      <c r="A1594" s="15" t="s">
        <v>965</v>
      </c>
      <c r="B1594" s="16" t="s">
        <v>966</v>
      </c>
      <c r="C1594" s="15" t="s">
        <v>959</v>
      </c>
      <c r="D1594" s="15" t="s">
        <v>960</v>
      </c>
      <c r="E1594" s="17">
        <v>1.02</v>
      </c>
      <c r="F1594" s="18">
        <v>0.06</v>
      </c>
      <c r="G1594" s="18">
        <v>6.1199999999999997E-2</v>
      </c>
    </row>
    <row r="1595" spans="1:7" ht="17.100000000000001" customHeight="1">
      <c r="A1595" s="1"/>
      <c r="B1595" s="1"/>
      <c r="C1595" s="1"/>
      <c r="D1595" s="1"/>
      <c r="E1595" s="319" t="s">
        <v>967</v>
      </c>
      <c r="F1595" s="320"/>
      <c r="G1595" s="19">
        <v>6.4476000000000004</v>
      </c>
    </row>
    <row r="1596" spans="1:7" ht="15" customHeight="1">
      <c r="A1596" s="321" t="s">
        <v>968</v>
      </c>
      <c r="B1596" s="322"/>
      <c r="C1596" s="8" t="s">
        <v>952</v>
      </c>
      <c r="D1596" s="8" t="s">
        <v>953</v>
      </c>
      <c r="E1596" s="8" t="s">
        <v>954</v>
      </c>
      <c r="F1596" s="8" t="s">
        <v>955</v>
      </c>
      <c r="G1596" s="8" t="s">
        <v>956</v>
      </c>
    </row>
    <row r="1597" spans="1:7" ht="15" customHeight="1">
      <c r="A1597" s="15" t="s">
        <v>1006</v>
      </c>
      <c r="B1597" s="16" t="s">
        <v>1007</v>
      </c>
      <c r="C1597" s="15" t="s">
        <v>959</v>
      </c>
      <c r="D1597" s="15" t="s">
        <v>960</v>
      </c>
      <c r="E1597" s="17">
        <v>0.36543599999999998</v>
      </c>
      <c r="F1597" s="18">
        <v>9.25</v>
      </c>
      <c r="G1597" s="18">
        <v>3.3802829999999999</v>
      </c>
    </row>
    <row r="1598" spans="1:7" ht="15" customHeight="1">
      <c r="A1598" s="15" t="s">
        <v>1248</v>
      </c>
      <c r="B1598" s="16" t="s">
        <v>1249</v>
      </c>
      <c r="C1598" s="15" t="s">
        <v>959</v>
      </c>
      <c r="D1598" s="15" t="s">
        <v>960</v>
      </c>
      <c r="E1598" s="17">
        <v>0.66693000000000002</v>
      </c>
      <c r="F1598" s="18">
        <v>15.39</v>
      </c>
      <c r="G1598" s="18">
        <v>10.264052700000001</v>
      </c>
    </row>
    <row r="1599" spans="1:7" ht="15" customHeight="1">
      <c r="A1599" s="1"/>
      <c r="B1599" s="1"/>
      <c r="C1599" s="1"/>
      <c r="D1599" s="1"/>
      <c r="E1599" s="319" t="s">
        <v>971</v>
      </c>
      <c r="F1599" s="320"/>
      <c r="G1599" s="19">
        <v>13.644335699999999</v>
      </c>
    </row>
    <row r="1600" spans="1:7" ht="15" customHeight="1">
      <c r="A1600" s="321" t="s">
        <v>1010</v>
      </c>
      <c r="B1600" s="322"/>
      <c r="C1600" s="8" t="s">
        <v>952</v>
      </c>
      <c r="D1600" s="8" t="s">
        <v>953</v>
      </c>
      <c r="E1600" s="8" t="s">
        <v>954</v>
      </c>
      <c r="F1600" s="8" t="s">
        <v>955</v>
      </c>
      <c r="G1600" s="8" t="s">
        <v>956</v>
      </c>
    </row>
    <row r="1601" spans="1:7" ht="15" customHeight="1">
      <c r="A1601" s="15" t="s">
        <v>1275</v>
      </c>
      <c r="B1601" s="16" t="s">
        <v>1276</v>
      </c>
      <c r="C1601" s="15" t="s">
        <v>959</v>
      </c>
      <c r="D1601" s="15" t="s">
        <v>1020</v>
      </c>
      <c r="E1601" s="17">
        <v>6.14</v>
      </c>
      <c r="F1601" s="18">
        <v>2.76</v>
      </c>
      <c r="G1601" s="18">
        <v>16.946400000000001</v>
      </c>
    </row>
    <row r="1602" spans="1:7" ht="15" customHeight="1">
      <c r="A1602" s="15" t="s">
        <v>1250</v>
      </c>
      <c r="B1602" s="16" t="s">
        <v>1251</v>
      </c>
      <c r="C1602" s="15" t="s">
        <v>959</v>
      </c>
      <c r="D1602" s="15" t="s">
        <v>1020</v>
      </c>
      <c r="E1602" s="17">
        <v>0.22</v>
      </c>
      <c r="F1602" s="18">
        <v>5.28</v>
      </c>
      <c r="G1602" s="18">
        <v>1.1616</v>
      </c>
    </row>
    <row r="1603" spans="1:7" ht="20.100000000000001" customHeight="1">
      <c r="A1603" s="15" t="s">
        <v>1303</v>
      </c>
      <c r="B1603" s="16" t="s">
        <v>1304</v>
      </c>
      <c r="C1603" s="15" t="s">
        <v>1016</v>
      </c>
      <c r="D1603" s="15" t="s">
        <v>1017</v>
      </c>
      <c r="E1603" s="17">
        <v>1.08</v>
      </c>
      <c r="F1603" s="18">
        <v>57.9</v>
      </c>
      <c r="G1603" s="18">
        <v>62.531999999999996</v>
      </c>
    </row>
    <row r="1604" spans="1:7" ht="15" customHeight="1">
      <c r="A1604" s="1"/>
      <c r="B1604" s="1"/>
      <c r="C1604" s="1"/>
      <c r="D1604" s="1"/>
      <c r="E1604" s="319" t="s">
        <v>1021</v>
      </c>
      <c r="F1604" s="320"/>
      <c r="G1604" s="19">
        <v>80.64</v>
      </c>
    </row>
    <row r="1605" spans="1:7" ht="15" customHeight="1">
      <c r="A1605" s="1"/>
      <c r="B1605" s="1"/>
      <c r="C1605" s="1"/>
      <c r="D1605" s="1"/>
      <c r="E1605" s="317" t="s">
        <v>972</v>
      </c>
      <c r="F1605" s="318"/>
      <c r="G1605" s="3">
        <v>94.51</v>
      </c>
    </row>
    <row r="1606" spans="1:7" ht="15" customHeight="1">
      <c r="A1606" s="1"/>
      <c r="B1606" s="1"/>
      <c r="C1606" s="1"/>
      <c r="D1606" s="1"/>
      <c r="E1606" s="317" t="s">
        <v>973</v>
      </c>
      <c r="F1606" s="318"/>
      <c r="G1606" s="3">
        <v>6.2</v>
      </c>
    </row>
    <row r="1607" spans="1:7" ht="15" customHeight="1">
      <c r="A1607" s="1"/>
      <c r="B1607" s="1"/>
      <c r="C1607" s="1"/>
      <c r="D1607" s="1"/>
      <c r="E1607" s="317" t="s">
        <v>974</v>
      </c>
      <c r="F1607" s="318"/>
      <c r="G1607" s="3">
        <v>100.71</v>
      </c>
    </row>
    <row r="1608" spans="1:7" ht="15" customHeight="1">
      <c r="A1608" s="1"/>
      <c r="B1608" s="1"/>
      <c r="C1608" s="1"/>
      <c r="D1608" s="1"/>
      <c r="E1608" s="317" t="s">
        <v>975</v>
      </c>
      <c r="F1608" s="318"/>
      <c r="G1608" s="3">
        <v>28.55</v>
      </c>
    </row>
    <row r="1609" spans="1:7" ht="15" customHeight="1">
      <c r="A1609" s="1"/>
      <c r="B1609" s="1"/>
      <c r="C1609" s="1"/>
      <c r="D1609" s="1"/>
      <c r="E1609" s="317" t="s">
        <v>976</v>
      </c>
      <c r="F1609" s="318"/>
      <c r="G1609" s="3">
        <v>129.26</v>
      </c>
    </row>
    <row r="1610" spans="1:7" ht="15" customHeight="1">
      <c r="A1610" s="1"/>
      <c r="B1610" s="1"/>
      <c r="C1610" s="1"/>
      <c r="D1610" s="1"/>
      <c r="E1610" s="317" t="s">
        <v>977</v>
      </c>
      <c r="F1610" s="318"/>
      <c r="G1610" s="3">
        <v>269.17</v>
      </c>
    </row>
    <row r="1611" spans="1:7" ht="15" customHeight="1">
      <c r="A1611" s="1"/>
      <c r="B1611" s="1"/>
      <c r="C1611" s="1"/>
      <c r="D1611" s="1"/>
      <c r="E1611" s="317" t="s">
        <v>978</v>
      </c>
      <c r="F1611" s="318"/>
      <c r="G1611" s="3">
        <v>34792.910000000003</v>
      </c>
    </row>
    <row r="1612" spans="1:7" ht="9.9499999999999993" customHeight="1">
      <c r="A1612" s="1"/>
      <c r="B1612" s="1"/>
      <c r="C1612" s="323" t="s">
        <v>949</v>
      </c>
      <c r="D1612" s="324"/>
      <c r="E1612" s="1"/>
      <c r="F1612" s="1"/>
      <c r="G1612" s="1"/>
    </row>
    <row r="1613" spans="1:7" ht="27" customHeight="1">
      <c r="A1613" s="325" t="s">
        <v>1306</v>
      </c>
      <c r="B1613" s="326"/>
      <c r="C1613" s="326"/>
      <c r="D1613" s="326"/>
      <c r="E1613" s="326"/>
      <c r="F1613" s="326"/>
      <c r="G1613" s="326"/>
    </row>
    <row r="1614" spans="1:7" ht="15" customHeight="1">
      <c r="A1614" s="321" t="s">
        <v>951</v>
      </c>
      <c r="B1614" s="322"/>
      <c r="C1614" s="8" t="s">
        <v>952</v>
      </c>
      <c r="D1614" s="8" t="s">
        <v>953</v>
      </c>
      <c r="E1614" s="8" t="s">
        <v>954</v>
      </c>
      <c r="F1614" s="8" t="s">
        <v>955</v>
      </c>
      <c r="G1614" s="8" t="s">
        <v>956</v>
      </c>
    </row>
    <row r="1615" spans="1:7" ht="15" customHeight="1">
      <c r="A1615" s="15" t="s">
        <v>994</v>
      </c>
      <c r="B1615" s="16" t="s">
        <v>995</v>
      </c>
      <c r="C1615" s="15" t="s">
        <v>959</v>
      </c>
      <c r="D1615" s="15" t="s">
        <v>960</v>
      </c>
      <c r="E1615" s="17">
        <v>0.72284999999999999</v>
      </c>
      <c r="F1615" s="18">
        <v>1.04</v>
      </c>
      <c r="G1615" s="18">
        <v>0.75176399999999999</v>
      </c>
    </row>
    <row r="1616" spans="1:7" ht="15" customHeight="1">
      <c r="A1616" s="15" t="s">
        <v>996</v>
      </c>
      <c r="B1616" s="16" t="s">
        <v>997</v>
      </c>
      <c r="C1616" s="15" t="s">
        <v>959</v>
      </c>
      <c r="D1616" s="15" t="s">
        <v>960</v>
      </c>
      <c r="E1616" s="17">
        <v>0.72284999999999999</v>
      </c>
      <c r="F1616" s="18">
        <v>3.18</v>
      </c>
      <c r="G1616" s="18">
        <v>2.2986629999999999</v>
      </c>
    </row>
    <row r="1617" spans="1:7" ht="20.100000000000001" customHeight="1">
      <c r="A1617" s="15" t="s">
        <v>998</v>
      </c>
      <c r="B1617" s="16" t="s">
        <v>999</v>
      </c>
      <c r="C1617" s="15" t="s">
        <v>959</v>
      </c>
      <c r="D1617" s="15" t="s">
        <v>960</v>
      </c>
      <c r="E1617" s="17">
        <v>0.16700000000000001</v>
      </c>
      <c r="F1617" s="18">
        <v>0.41</v>
      </c>
      <c r="G1617" s="18">
        <v>6.8470000000000003E-2</v>
      </c>
    </row>
    <row r="1618" spans="1:7" ht="20.100000000000001" customHeight="1">
      <c r="A1618" s="15" t="s">
        <v>1000</v>
      </c>
      <c r="B1618" s="16" t="s">
        <v>1001</v>
      </c>
      <c r="C1618" s="15" t="s">
        <v>959</v>
      </c>
      <c r="D1618" s="15" t="s">
        <v>960</v>
      </c>
      <c r="E1618" s="17">
        <v>0.16700000000000001</v>
      </c>
      <c r="F1618" s="18">
        <v>1.01</v>
      </c>
      <c r="G1618" s="18">
        <v>0.16866999999999999</v>
      </c>
    </row>
    <row r="1619" spans="1:7" ht="20.100000000000001" customHeight="1">
      <c r="A1619" s="15" t="s">
        <v>1023</v>
      </c>
      <c r="B1619" s="16" t="s">
        <v>1024</v>
      </c>
      <c r="C1619" s="15" t="s">
        <v>959</v>
      </c>
      <c r="D1619" s="15" t="s">
        <v>960</v>
      </c>
      <c r="E1619" s="17">
        <v>9.5850000000000005E-2</v>
      </c>
      <c r="F1619" s="18">
        <v>0.01</v>
      </c>
      <c r="G1619" s="18">
        <v>9.5850000000000004E-4</v>
      </c>
    </row>
    <row r="1620" spans="1:7" ht="15" customHeight="1">
      <c r="A1620" s="15" t="s">
        <v>965</v>
      </c>
      <c r="B1620" s="16" t="s">
        <v>966</v>
      </c>
      <c r="C1620" s="15" t="s">
        <v>959</v>
      </c>
      <c r="D1620" s="15" t="s">
        <v>960</v>
      </c>
      <c r="E1620" s="17">
        <v>0.72284999999999999</v>
      </c>
      <c r="F1620" s="18">
        <v>0.06</v>
      </c>
      <c r="G1620" s="18">
        <v>4.3371E-2</v>
      </c>
    </row>
    <row r="1621" spans="1:7" ht="20.100000000000001" customHeight="1">
      <c r="A1621" s="15" t="s">
        <v>1025</v>
      </c>
      <c r="B1621" s="16" t="s">
        <v>1026</v>
      </c>
      <c r="C1621" s="15" t="s">
        <v>959</v>
      </c>
      <c r="D1621" s="15" t="s">
        <v>960</v>
      </c>
      <c r="E1621" s="17">
        <v>9.5850000000000005E-2</v>
      </c>
      <c r="F1621" s="18">
        <v>0.63</v>
      </c>
      <c r="G1621" s="18">
        <v>6.0385500000000002E-2</v>
      </c>
    </row>
    <row r="1622" spans="1:7" ht="20.100000000000001" customHeight="1">
      <c r="A1622" s="15" t="s">
        <v>1086</v>
      </c>
      <c r="B1622" s="16" t="s">
        <v>1087</v>
      </c>
      <c r="C1622" s="15" t="s">
        <v>959</v>
      </c>
      <c r="D1622" s="15" t="s">
        <v>960</v>
      </c>
      <c r="E1622" s="17">
        <v>0.46</v>
      </c>
      <c r="F1622" s="18">
        <v>0.57999999999999996</v>
      </c>
      <c r="G1622" s="18">
        <v>0.26679999999999998</v>
      </c>
    </row>
    <row r="1623" spans="1:7" ht="20.100000000000001" customHeight="1">
      <c r="A1623" s="15" t="s">
        <v>1088</v>
      </c>
      <c r="B1623" s="16" t="s">
        <v>1089</v>
      </c>
      <c r="C1623" s="15" t="s">
        <v>959</v>
      </c>
      <c r="D1623" s="15" t="s">
        <v>960</v>
      </c>
      <c r="E1623" s="17">
        <v>0.46</v>
      </c>
      <c r="F1623" s="18">
        <v>0.95</v>
      </c>
      <c r="G1623" s="18">
        <v>0.437</v>
      </c>
    </row>
    <row r="1624" spans="1:7" ht="15" customHeight="1">
      <c r="A1624" s="15" t="s">
        <v>963</v>
      </c>
      <c r="B1624" s="16" t="s">
        <v>964</v>
      </c>
      <c r="C1624" s="15" t="s">
        <v>959</v>
      </c>
      <c r="D1624" s="15" t="s">
        <v>960</v>
      </c>
      <c r="E1624" s="17">
        <v>0.72284999999999999</v>
      </c>
      <c r="F1624" s="18">
        <v>0.55000000000000004</v>
      </c>
      <c r="G1624" s="18">
        <v>0.39756750000000002</v>
      </c>
    </row>
    <row r="1625" spans="1:7" ht="17.100000000000001" customHeight="1">
      <c r="A1625" s="1"/>
      <c r="B1625" s="1"/>
      <c r="C1625" s="1"/>
      <c r="D1625" s="1"/>
      <c r="E1625" s="319" t="s">
        <v>967</v>
      </c>
      <c r="F1625" s="320"/>
      <c r="G1625" s="19">
        <v>4.4936495000000001</v>
      </c>
    </row>
    <row r="1626" spans="1:7" ht="15" customHeight="1">
      <c r="A1626" s="321" t="s">
        <v>1027</v>
      </c>
      <c r="B1626" s="322"/>
      <c r="C1626" s="8" t="s">
        <v>952</v>
      </c>
      <c r="D1626" s="8" t="s">
        <v>953</v>
      </c>
      <c r="E1626" s="8" t="s">
        <v>954</v>
      </c>
      <c r="F1626" s="8" t="s">
        <v>955</v>
      </c>
      <c r="G1626" s="8" t="s">
        <v>956</v>
      </c>
    </row>
    <row r="1627" spans="1:7" ht="27.95" customHeight="1">
      <c r="A1627" s="15" t="s">
        <v>1102</v>
      </c>
      <c r="B1627" s="16" t="s">
        <v>1103</v>
      </c>
      <c r="C1627" s="15" t="s">
        <v>959</v>
      </c>
      <c r="D1627" s="15" t="s">
        <v>1030</v>
      </c>
      <c r="E1627" s="17">
        <v>8.2047600000000004E-6</v>
      </c>
      <c r="F1627" s="18">
        <v>4722.0600000000004</v>
      </c>
      <c r="G1627" s="18">
        <v>3.8743369005599999E-2</v>
      </c>
    </row>
    <row r="1628" spans="1:7" ht="15" customHeight="1">
      <c r="A1628" s="1"/>
      <c r="B1628" s="1"/>
      <c r="C1628" s="1"/>
      <c r="D1628" s="1"/>
      <c r="E1628" s="319" t="s">
        <v>1031</v>
      </c>
      <c r="F1628" s="320"/>
      <c r="G1628" s="19">
        <v>3.8743369005599999E-2</v>
      </c>
    </row>
    <row r="1629" spans="1:7" ht="15" customHeight="1">
      <c r="A1629" s="321" t="s">
        <v>1032</v>
      </c>
      <c r="B1629" s="322"/>
      <c r="C1629" s="8" t="s">
        <v>952</v>
      </c>
      <c r="D1629" s="8" t="s">
        <v>953</v>
      </c>
      <c r="E1629" s="8" t="s">
        <v>954</v>
      </c>
      <c r="F1629" s="8" t="s">
        <v>955</v>
      </c>
      <c r="G1629" s="8" t="s">
        <v>956</v>
      </c>
    </row>
    <row r="1630" spans="1:7" ht="15" customHeight="1">
      <c r="A1630" s="15" t="s">
        <v>1033</v>
      </c>
      <c r="B1630" s="16" t="s">
        <v>1034</v>
      </c>
      <c r="C1630" s="15" t="s">
        <v>959</v>
      </c>
      <c r="D1630" s="15" t="s">
        <v>1035</v>
      </c>
      <c r="E1630" s="17">
        <v>2.7956249999999998E-2</v>
      </c>
      <c r="F1630" s="18">
        <v>0.9</v>
      </c>
      <c r="G1630" s="18">
        <v>2.5160624999999999E-2</v>
      </c>
    </row>
    <row r="1631" spans="1:7" ht="15" customHeight="1">
      <c r="A1631" s="1"/>
      <c r="B1631" s="1"/>
      <c r="C1631" s="1"/>
      <c r="D1631" s="1"/>
      <c r="E1631" s="319" t="s">
        <v>1036</v>
      </c>
      <c r="F1631" s="320"/>
      <c r="G1631" s="19">
        <v>2.5160624999999999E-2</v>
      </c>
    </row>
    <row r="1632" spans="1:7" ht="15" customHeight="1">
      <c r="A1632" s="321" t="s">
        <v>968</v>
      </c>
      <c r="B1632" s="322"/>
      <c r="C1632" s="8" t="s">
        <v>952</v>
      </c>
      <c r="D1632" s="8" t="s">
        <v>953</v>
      </c>
      <c r="E1632" s="8" t="s">
        <v>954</v>
      </c>
      <c r="F1632" s="8" t="s">
        <v>955</v>
      </c>
      <c r="G1632" s="8" t="s">
        <v>956</v>
      </c>
    </row>
    <row r="1633" spans="1:7" ht="15" customHeight="1">
      <c r="A1633" s="15" t="s">
        <v>1006</v>
      </c>
      <c r="B1633" s="16" t="s">
        <v>1007</v>
      </c>
      <c r="C1633" s="15" t="s">
        <v>959</v>
      </c>
      <c r="D1633" s="15" t="s">
        <v>960</v>
      </c>
      <c r="E1633" s="17">
        <v>0.1695217</v>
      </c>
      <c r="F1633" s="18">
        <v>9.25</v>
      </c>
      <c r="G1633" s="18">
        <v>1.5680757249999999</v>
      </c>
    </row>
    <row r="1634" spans="1:7" ht="15" customHeight="1">
      <c r="A1634" s="15" t="s">
        <v>1104</v>
      </c>
      <c r="B1634" s="16" t="s">
        <v>1105</v>
      </c>
      <c r="C1634" s="15" t="s">
        <v>959</v>
      </c>
      <c r="D1634" s="15" t="s">
        <v>960</v>
      </c>
      <c r="E1634" s="17">
        <v>9.6415514999999993E-2</v>
      </c>
      <c r="F1634" s="18">
        <v>15.31</v>
      </c>
      <c r="G1634" s="18">
        <v>1.4761215346500001</v>
      </c>
    </row>
    <row r="1635" spans="1:7" ht="15" customHeight="1">
      <c r="A1635" s="15" t="s">
        <v>1090</v>
      </c>
      <c r="B1635" s="16" t="s">
        <v>1091</v>
      </c>
      <c r="C1635" s="15" t="s">
        <v>959</v>
      </c>
      <c r="D1635" s="15" t="s">
        <v>960</v>
      </c>
      <c r="E1635" s="17">
        <v>0.46694600000000003</v>
      </c>
      <c r="F1635" s="18">
        <v>12.62</v>
      </c>
      <c r="G1635" s="18">
        <v>5.8928585199999999</v>
      </c>
    </row>
    <row r="1636" spans="1:7" ht="15" customHeight="1">
      <c r="A1636" s="1"/>
      <c r="B1636" s="1"/>
      <c r="C1636" s="1"/>
      <c r="D1636" s="1"/>
      <c r="E1636" s="319" t="s">
        <v>971</v>
      </c>
      <c r="F1636" s="320"/>
      <c r="G1636" s="19">
        <v>8.9370557796500005</v>
      </c>
    </row>
    <row r="1637" spans="1:7" ht="15" customHeight="1">
      <c r="A1637" s="321" t="s">
        <v>1010</v>
      </c>
      <c r="B1637" s="322"/>
      <c r="C1637" s="8" t="s">
        <v>952</v>
      </c>
      <c r="D1637" s="8" t="s">
        <v>953</v>
      </c>
      <c r="E1637" s="8" t="s">
        <v>954</v>
      </c>
      <c r="F1637" s="8" t="s">
        <v>955</v>
      </c>
      <c r="G1637" s="8" t="s">
        <v>956</v>
      </c>
    </row>
    <row r="1638" spans="1:7" ht="15" customHeight="1">
      <c r="A1638" s="15" t="s">
        <v>1041</v>
      </c>
      <c r="B1638" s="16" t="s">
        <v>1042</v>
      </c>
      <c r="C1638" s="15" t="s">
        <v>959</v>
      </c>
      <c r="D1638" s="15" t="s">
        <v>1020</v>
      </c>
      <c r="E1638" s="17">
        <v>4.171818</v>
      </c>
      <c r="F1638" s="18">
        <v>1.04</v>
      </c>
      <c r="G1638" s="18">
        <v>4.3386907199999998</v>
      </c>
    </row>
    <row r="1639" spans="1:7" ht="15" customHeight="1">
      <c r="A1639" s="15" t="s">
        <v>1159</v>
      </c>
      <c r="B1639" s="16" t="s">
        <v>1160</v>
      </c>
      <c r="C1639" s="15" t="s">
        <v>959</v>
      </c>
      <c r="D1639" s="15" t="s">
        <v>1020</v>
      </c>
      <c r="E1639" s="17">
        <v>3.7083300000000001</v>
      </c>
      <c r="F1639" s="18">
        <v>1.75</v>
      </c>
      <c r="G1639" s="18">
        <v>6.4895775000000002</v>
      </c>
    </row>
    <row r="1640" spans="1:7" ht="20.100000000000001" customHeight="1">
      <c r="A1640" s="15" t="s">
        <v>1052</v>
      </c>
      <c r="B1640" s="16" t="s">
        <v>1053</v>
      </c>
      <c r="C1640" s="15" t="s">
        <v>959</v>
      </c>
      <c r="D1640" s="15" t="s">
        <v>1045</v>
      </c>
      <c r="E1640" s="17">
        <v>2.4708000000000001E-2</v>
      </c>
      <c r="F1640" s="18">
        <v>75</v>
      </c>
      <c r="G1640" s="18">
        <v>1.8531</v>
      </c>
    </row>
    <row r="1641" spans="1:7" ht="15" customHeight="1">
      <c r="A1641" s="1"/>
      <c r="B1641" s="1"/>
      <c r="C1641" s="1"/>
      <c r="D1641" s="1"/>
      <c r="E1641" s="319" t="s">
        <v>1021</v>
      </c>
      <c r="F1641" s="320"/>
      <c r="G1641" s="19">
        <v>12.68136822</v>
      </c>
    </row>
    <row r="1642" spans="1:7" ht="15" customHeight="1">
      <c r="A1642" s="1"/>
      <c r="B1642" s="1"/>
      <c r="C1642" s="1"/>
      <c r="D1642" s="1"/>
      <c r="E1642" s="317" t="s">
        <v>972</v>
      </c>
      <c r="F1642" s="318"/>
      <c r="G1642" s="3">
        <v>22.1</v>
      </c>
    </row>
    <row r="1643" spans="1:7" ht="15" customHeight="1">
      <c r="A1643" s="1"/>
      <c r="B1643" s="1"/>
      <c r="C1643" s="1"/>
      <c r="D1643" s="1"/>
      <c r="E1643" s="317" t="s">
        <v>973</v>
      </c>
      <c r="F1643" s="318"/>
      <c r="G1643" s="3">
        <v>4.0599999999999996</v>
      </c>
    </row>
    <row r="1644" spans="1:7" ht="15" customHeight="1">
      <c r="A1644" s="1"/>
      <c r="B1644" s="1"/>
      <c r="C1644" s="1"/>
      <c r="D1644" s="1"/>
      <c r="E1644" s="317" t="s">
        <v>974</v>
      </c>
      <c r="F1644" s="318"/>
      <c r="G1644" s="3">
        <v>26.16</v>
      </c>
    </row>
    <row r="1645" spans="1:7" ht="15" customHeight="1">
      <c r="A1645" s="1"/>
      <c r="B1645" s="1"/>
      <c r="C1645" s="1"/>
      <c r="D1645" s="1"/>
      <c r="E1645" s="317" t="s">
        <v>975</v>
      </c>
      <c r="F1645" s="318"/>
      <c r="G1645" s="3">
        <v>7.41</v>
      </c>
    </row>
    <row r="1646" spans="1:7" ht="15" customHeight="1">
      <c r="A1646" s="1"/>
      <c r="B1646" s="1"/>
      <c r="C1646" s="1"/>
      <c r="D1646" s="1"/>
      <c r="E1646" s="317" t="s">
        <v>976</v>
      </c>
      <c r="F1646" s="318"/>
      <c r="G1646" s="3">
        <v>33.57</v>
      </c>
    </row>
    <row r="1647" spans="1:7" ht="15" customHeight="1">
      <c r="A1647" s="1"/>
      <c r="B1647" s="1"/>
      <c r="C1647" s="1"/>
      <c r="D1647" s="1"/>
      <c r="E1647" s="317" t="s">
        <v>977</v>
      </c>
      <c r="F1647" s="318"/>
      <c r="G1647" s="3">
        <v>33.25</v>
      </c>
    </row>
    <row r="1648" spans="1:7" ht="15" customHeight="1">
      <c r="A1648" s="1"/>
      <c r="B1648" s="1"/>
      <c r="C1648" s="1"/>
      <c r="D1648" s="1"/>
      <c r="E1648" s="317" t="s">
        <v>978</v>
      </c>
      <c r="F1648" s="318"/>
      <c r="G1648" s="3">
        <v>1116.2</v>
      </c>
    </row>
    <row r="1649" spans="1:7" ht="9.9499999999999993" customHeight="1">
      <c r="A1649" s="1"/>
      <c r="B1649" s="1"/>
      <c r="C1649" s="323" t="s">
        <v>949</v>
      </c>
      <c r="D1649" s="324"/>
      <c r="E1649" s="1"/>
      <c r="F1649" s="1"/>
      <c r="G1649" s="1"/>
    </row>
    <row r="1650" spans="1:7" ht="20.100000000000001" customHeight="1">
      <c r="A1650" s="325" t="s">
        <v>1307</v>
      </c>
      <c r="B1650" s="326"/>
      <c r="C1650" s="326"/>
      <c r="D1650" s="326"/>
      <c r="E1650" s="326"/>
      <c r="F1650" s="326"/>
      <c r="G1650" s="326"/>
    </row>
    <row r="1651" spans="1:7" ht="15" customHeight="1">
      <c r="A1651" s="321" t="s">
        <v>951</v>
      </c>
      <c r="B1651" s="322"/>
      <c r="C1651" s="8" t="s">
        <v>952</v>
      </c>
      <c r="D1651" s="8" t="s">
        <v>953</v>
      </c>
      <c r="E1651" s="8" t="s">
        <v>954</v>
      </c>
      <c r="F1651" s="8" t="s">
        <v>955</v>
      </c>
      <c r="G1651" s="8" t="s">
        <v>956</v>
      </c>
    </row>
    <row r="1652" spans="1:7" ht="15" customHeight="1">
      <c r="A1652" s="15" t="s">
        <v>994</v>
      </c>
      <c r="B1652" s="16" t="s">
        <v>995</v>
      </c>
      <c r="C1652" s="15" t="s">
        <v>959</v>
      </c>
      <c r="D1652" s="15" t="s">
        <v>960</v>
      </c>
      <c r="E1652" s="17">
        <v>0.57384999999999997</v>
      </c>
      <c r="F1652" s="18">
        <v>1.04</v>
      </c>
      <c r="G1652" s="18">
        <v>0.596804</v>
      </c>
    </row>
    <row r="1653" spans="1:7" ht="15" customHeight="1">
      <c r="A1653" s="15" t="s">
        <v>996</v>
      </c>
      <c r="B1653" s="16" t="s">
        <v>997</v>
      </c>
      <c r="C1653" s="15" t="s">
        <v>959</v>
      </c>
      <c r="D1653" s="15" t="s">
        <v>960</v>
      </c>
      <c r="E1653" s="17">
        <v>0.57384999999999997</v>
      </c>
      <c r="F1653" s="18">
        <v>3.18</v>
      </c>
      <c r="G1653" s="18">
        <v>1.824843</v>
      </c>
    </row>
    <row r="1654" spans="1:7" ht="20.100000000000001" customHeight="1">
      <c r="A1654" s="15" t="s">
        <v>998</v>
      </c>
      <c r="B1654" s="16" t="s">
        <v>999</v>
      </c>
      <c r="C1654" s="15" t="s">
        <v>959</v>
      </c>
      <c r="D1654" s="15" t="s">
        <v>960</v>
      </c>
      <c r="E1654" s="17">
        <v>0.128</v>
      </c>
      <c r="F1654" s="18">
        <v>0.41</v>
      </c>
      <c r="G1654" s="18">
        <v>5.2479999999999999E-2</v>
      </c>
    </row>
    <row r="1655" spans="1:7" ht="20.100000000000001" customHeight="1">
      <c r="A1655" s="15" t="s">
        <v>1000</v>
      </c>
      <c r="B1655" s="16" t="s">
        <v>1001</v>
      </c>
      <c r="C1655" s="15" t="s">
        <v>959</v>
      </c>
      <c r="D1655" s="15" t="s">
        <v>960</v>
      </c>
      <c r="E1655" s="17">
        <v>0.128</v>
      </c>
      <c r="F1655" s="18">
        <v>1.01</v>
      </c>
      <c r="G1655" s="18">
        <v>0.12928000000000001</v>
      </c>
    </row>
    <row r="1656" spans="1:7" ht="20.100000000000001" customHeight="1">
      <c r="A1656" s="15" t="s">
        <v>1023</v>
      </c>
      <c r="B1656" s="16" t="s">
        <v>1024</v>
      </c>
      <c r="C1656" s="15" t="s">
        <v>959</v>
      </c>
      <c r="D1656" s="15" t="s">
        <v>960</v>
      </c>
      <c r="E1656" s="17">
        <v>9.5850000000000005E-2</v>
      </c>
      <c r="F1656" s="18">
        <v>0.01</v>
      </c>
      <c r="G1656" s="18">
        <v>9.5850000000000004E-4</v>
      </c>
    </row>
    <row r="1657" spans="1:7" ht="15" customHeight="1">
      <c r="A1657" s="15" t="s">
        <v>965</v>
      </c>
      <c r="B1657" s="16" t="s">
        <v>966</v>
      </c>
      <c r="C1657" s="15" t="s">
        <v>959</v>
      </c>
      <c r="D1657" s="15" t="s">
        <v>960</v>
      </c>
      <c r="E1657" s="17">
        <v>0.57384999999999997</v>
      </c>
      <c r="F1657" s="18">
        <v>0.06</v>
      </c>
      <c r="G1657" s="18">
        <v>3.4431000000000003E-2</v>
      </c>
    </row>
    <row r="1658" spans="1:7" ht="20.100000000000001" customHeight="1">
      <c r="A1658" s="15" t="s">
        <v>1025</v>
      </c>
      <c r="B1658" s="16" t="s">
        <v>1026</v>
      </c>
      <c r="C1658" s="15" t="s">
        <v>959</v>
      </c>
      <c r="D1658" s="15" t="s">
        <v>960</v>
      </c>
      <c r="E1658" s="17">
        <v>9.5850000000000005E-2</v>
      </c>
      <c r="F1658" s="18">
        <v>0.63</v>
      </c>
      <c r="G1658" s="18">
        <v>6.0385500000000002E-2</v>
      </c>
    </row>
    <row r="1659" spans="1:7" ht="20.100000000000001" customHeight="1">
      <c r="A1659" s="15" t="s">
        <v>1086</v>
      </c>
      <c r="B1659" s="16" t="s">
        <v>1087</v>
      </c>
      <c r="C1659" s="15" t="s">
        <v>959</v>
      </c>
      <c r="D1659" s="15" t="s">
        <v>960</v>
      </c>
      <c r="E1659" s="17">
        <v>0.35</v>
      </c>
      <c r="F1659" s="18">
        <v>0.57999999999999996</v>
      </c>
      <c r="G1659" s="18">
        <v>0.20300000000000001</v>
      </c>
    </row>
    <row r="1660" spans="1:7" ht="20.100000000000001" customHeight="1">
      <c r="A1660" s="15" t="s">
        <v>1088</v>
      </c>
      <c r="B1660" s="16" t="s">
        <v>1089</v>
      </c>
      <c r="C1660" s="15" t="s">
        <v>959</v>
      </c>
      <c r="D1660" s="15" t="s">
        <v>960</v>
      </c>
      <c r="E1660" s="17">
        <v>0.35</v>
      </c>
      <c r="F1660" s="18">
        <v>0.95</v>
      </c>
      <c r="G1660" s="18">
        <v>0.33250000000000002</v>
      </c>
    </row>
    <row r="1661" spans="1:7" ht="15" customHeight="1">
      <c r="A1661" s="15" t="s">
        <v>963</v>
      </c>
      <c r="B1661" s="16" t="s">
        <v>964</v>
      </c>
      <c r="C1661" s="15" t="s">
        <v>959</v>
      </c>
      <c r="D1661" s="15" t="s">
        <v>960</v>
      </c>
      <c r="E1661" s="17">
        <v>0.57384999999999997</v>
      </c>
      <c r="F1661" s="18">
        <v>0.55000000000000004</v>
      </c>
      <c r="G1661" s="18">
        <v>0.3156175</v>
      </c>
    </row>
    <row r="1662" spans="1:7" ht="17.100000000000001" customHeight="1">
      <c r="A1662" s="1"/>
      <c r="B1662" s="1"/>
      <c r="C1662" s="1"/>
      <c r="D1662" s="1"/>
      <c r="E1662" s="319" t="s">
        <v>967</v>
      </c>
      <c r="F1662" s="320"/>
      <c r="G1662" s="19">
        <v>3.5502994999999999</v>
      </c>
    </row>
    <row r="1663" spans="1:7" ht="15" customHeight="1">
      <c r="A1663" s="321" t="s">
        <v>1027</v>
      </c>
      <c r="B1663" s="322"/>
      <c r="C1663" s="8" t="s">
        <v>952</v>
      </c>
      <c r="D1663" s="8" t="s">
        <v>953</v>
      </c>
      <c r="E1663" s="8" t="s">
        <v>954</v>
      </c>
      <c r="F1663" s="8" t="s">
        <v>955</v>
      </c>
      <c r="G1663" s="8" t="s">
        <v>956</v>
      </c>
    </row>
    <row r="1664" spans="1:7" ht="27.95" customHeight="1">
      <c r="A1664" s="15" t="s">
        <v>1102</v>
      </c>
      <c r="B1664" s="16" t="s">
        <v>1103</v>
      </c>
      <c r="C1664" s="15" t="s">
        <v>959</v>
      </c>
      <c r="D1664" s="15" t="s">
        <v>1030</v>
      </c>
      <c r="E1664" s="17">
        <v>8.2047600000000004E-6</v>
      </c>
      <c r="F1664" s="18">
        <v>4722.0600000000004</v>
      </c>
      <c r="G1664" s="18">
        <v>3.8743369005599999E-2</v>
      </c>
    </row>
    <row r="1665" spans="1:7" ht="15" customHeight="1">
      <c r="A1665" s="1"/>
      <c r="B1665" s="1"/>
      <c r="C1665" s="1"/>
      <c r="D1665" s="1"/>
      <c r="E1665" s="319" t="s">
        <v>1031</v>
      </c>
      <c r="F1665" s="320"/>
      <c r="G1665" s="19">
        <v>3.8743369005599999E-2</v>
      </c>
    </row>
    <row r="1666" spans="1:7" ht="15" customHeight="1">
      <c r="A1666" s="321" t="s">
        <v>1032</v>
      </c>
      <c r="B1666" s="322"/>
      <c r="C1666" s="8" t="s">
        <v>952</v>
      </c>
      <c r="D1666" s="8" t="s">
        <v>953</v>
      </c>
      <c r="E1666" s="8" t="s">
        <v>954</v>
      </c>
      <c r="F1666" s="8" t="s">
        <v>955</v>
      </c>
      <c r="G1666" s="8" t="s">
        <v>956</v>
      </c>
    </row>
    <row r="1667" spans="1:7" ht="15" customHeight="1">
      <c r="A1667" s="15" t="s">
        <v>1033</v>
      </c>
      <c r="B1667" s="16" t="s">
        <v>1034</v>
      </c>
      <c r="C1667" s="15" t="s">
        <v>959</v>
      </c>
      <c r="D1667" s="15" t="s">
        <v>1035</v>
      </c>
      <c r="E1667" s="17">
        <v>2.7956249999999998E-2</v>
      </c>
      <c r="F1667" s="18">
        <v>0.9</v>
      </c>
      <c r="G1667" s="18">
        <v>2.5160624999999999E-2</v>
      </c>
    </row>
    <row r="1668" spans="1:7" ht="15" customHeight="1">
      <c r="A1668" s="1"/>
      <c r="B1668" s="1"/>
      <c r="C1668" s="1"/>
      <c r="D1668" s="1"/>
      <c r="E1668" s="319" t="s">
        <v>1036</v>
      </c>
      <c r="F1668" s="320"/>
      <c r="G1668" s="19">
        <v>2.5160624999999999E-2</v>
      </c>
    </row>
    <row r="1669" spans="1:7" ht="15" customHeight="1">
      <c r="A1669" s="321" t="s">
        <v>968</v>
      </c>
      <c r="B1669" s="322"/>
      <c r="C1669" s="8" t="s">
        <v>952</v>
      </c>
      <c r="D1669" s="8" t="s">
        <v>953</v>
      </c>
      <c r="E1669" s="8" t="s">
        <v>954</v>
      </c>
      <c r="F1669" s="8" t="s">
        <v>955</v>
      </c>
      <c r="G1669" s="8" t="s">
        <v>956</v>
      </c>
    </row>
    <row r="1670" spans="1:7" ht="15" customHeight="1">
      <c r="A1670" s="15" t="s">
        <v>1006</v>
      </c>
      <c r="B1670" s="16" t="s">
        <v>1007</v>
      </c>
      <c r="C1670" s="15" t="s">
        <v>959</v>
      </c>
      <c r="D1670" s="15" t="s">
        <v>960</v>
      </c>
      <c r="E1670" s="17">
        <v>0.12993279999999999</v>
      </c>
      <c r="F1670" s="18">
        <v>9.25</v>
      </c>
      <c r="G1670" s="18">
        <v>1.2018784</v>
      </c>
    </row>
    <row r="1671" spans="1:7" ht="15" customHeight="1">
      <c r="A1671" s="15" t="s">
        <v>1104</v>
      </c>
      <c r="B1671" s="16" t="s">
        <v>1105</v>
      </c>
      <c r="C1671" s="15" t="s">
        <v>959</v>
      </c>
      <c r="D1671" s="15" t="s">
        <v>960</v>
      </c>
      <c r="E1671" s="17">
        <v>9.6415514999999993E-2</v>
      </c>
      <c r="F1671" s="18">
        <v>15.31</v>
      </c>
      <c r="G1671" s="18">
        <v>1.4761215346500001</v>
      </c>
    </row>
    <row r="1672" spans="1:7" ht="15" customHeight="1">
      <c r="A1672" s="15" t="s">
        <v>1090</v>
      </c>
      <c r="B1672" s="16" t="s">
        <v>1091</v>
      </c>
      <c r="C1672" s="15" t="s">
        <v>959</v>
      </c>
      <c r="D1672" s="15" t="s">
        <v>960</v>
      </c>
      <c r="E1672" s="17">
        <v>0.35528500000000002</v>
      </c>
      <c r="F1672" s="18">
        <v>12.62</v>
      </c>
      <c r="G1672" s="18">
        <v>4.4836967000000003</v>
      </c>
    </row>
    <row r="1673" spans="1:7" ht="15" customHeight="1">
      <c r="A1673" s="1"/>
      <c r="B1673" s="1"/>
      <c r="C1673" s="1"/>
      <c r="D1673" s="1"/>
      <c r="E1673" s="319" t="s">
        <v>971</v>
      </c>
      <c r="F1673" s="320"/>
      <c r="G1673" s="19">
        <v>7.1616966346500002</v>
      </c>
    </row>
    <row r="1674" spans="1:7" ht="15" customHeight="1">
      <c r="A1674" s="321" t="s">
        <v>1010</v>
      </c>
      <c r="B1674" s="322"/>
      <c r="C1674" s="8" t="s">
        <v>952</v>
      </c>
      <c r="D1674" s="8" t="s">
        <v>953</v>
      </c>
      <c r="E1674" s="8" t="s">
        <v>954</v>
      </c>
      <c r="F1674" s="8" t="s">
        <v>955</v>
      </c>
      <c r="G1674" s="8" t="s">
        <v>956</v>
      </c>
    </row>
    <row r="1675" spans="1:7" ht="15" customHeight="1">
      <c r="A1675" s="15" t="s">
        <v>1041</v>
      </c>
      <c r="B1675" s="16" t="s">
        <v>1042</v>
      </c>
      <c r="C1675" s="15" t="s">
        <v>959</v>
      </c>
      <c r="D1675" s="15" t="s">
        <v>1020</v>
      </c>
      <c r="E1675" s="17">
        <v>4.171818</v>
      </c>
      <c r="F1675" s="18">
        <v>1.04</v>
      </c>
      <c r="G1675" s="18">
        <v>4.3386907199999998</v>
      </c>
    </row>
    <row r="1676" spans="1:7" ht="15" customHeight="1">
      <c r="A1676" s="15" t="s">
        <v>1159</v>
      </c>
      <c r="B1676" s="16" t="s">
        <v>1160</v>
      </c>
      <c r="C1676" s="15" t="s">
        <v>959</v>
      </c>
      <c r="D1676" s="15" t="s">
        <v>1020</v>
      </c>
      <c r="E1676" s="17">
        <v>3.7083300000000001</v>
      </c>
      <c r="F1676" s="18">
        <v>1.75</v>
      </c>
      <c r="G1676" s="18">
        <v>6.4895775000000002</v>
      </c>
    </row>
    <row r="1677" spans="1:7" ht="20.100000000000001" customHeight="1">
      <c r="A1677" s="15" t="s">
        <v>1052</v>
      </c>
      <c r="B1677" s="16" t="s">
        <v>1053</v>
      </c>
      <c r="C1677" s="15" t="s">
        <v>959</v>
      </c>
      <c r="D1677" s="15" t="s">
        <v>1045</v>
      </c>
      <c r="E1677" s="17">
        <v>2.4708000000000001E-2</v>
      </c>
      <c r="F1677" s="18">
        <v>75</v>
      </c>
      <c r="G1677" s="18">
        <v>1.8531</v>
      </c>
    </row>
    <row r="1678" spans="1:7" ht="15" customHeight="1">
      <c r="A1678" s="1"/>
      <c r="B1678" s="1"/>
      <c r="C1678" s="1"/>
      <c r="D1678" s="1"/>
      <c r="E1678" s="319" t="s">
        <v>1021</v>
      </c>
      <c r="F1678" s="320"/>
      <c r="G1678" s="19">
        <v>12.68136822</v>
      </c>
    </row>
    <row r="1679" spans="1:7" ht="15" customHeight="1">
      <c r="A1679" s="1"/>
      <c r="B1679" s="1"/>
      <c r="C1679" s="1"/>
      <c r="D1679" s="1"/>
      <c r="E1679" s="317" t="s">
        <v>972</v>
      </c>
      <c r="F1679" s="318"/>
      <c r="G1679" s="3">
        <v>20.190000000000001</v>
      </c>
    </row>
    <row r="1680" spans="1:7" ht="15" customHeight="1">
      <c r="A1680" s="1"/>
      <c r="B1680" s="1"/>
      <c r="C1680" s="1"/>
      <c r="D1680" s="1"/>
      <c r="E1680" s="317" t="s">
        <v>973</v>
      </c>
      <c r="F1680" s="318"/>
      <c r="G1680" s="3">
        <v>3.25</v>
      </c>
    </row>
    <row r="1681" spans="1:7" ht="15" customHeight="1">
      <c r="A1681" s="1"/>
      <c r="B1681" s="1"/>
      <c r="C1681" s="1"/>
      <c r="D1681" s="1"/>
      <c r="E1681" s="317" t="s">
        <v>974</v>
      </c>
      <c r="F1681" s="318"/>
      <c r="G1681" s="3">
        <v>23.44</v>
      </c>
    </row>
    <row r="1682" spans="1:7" ht="15" customHeight="1">
      <c r="A1682" s="1"/>
      <c r="B1682" s="1"/>
      <c r="C1682" s="1"/>
      <c r="D1682" s="1"/>
      <c r="E1682" s="317" t="s">
        <v>975</v>
      </c>
      <c r="F1682" s="318"/>
      <c r="G1682" s="3">
        <v>6.64</v>
      </c>
    </row>
    <row r="1683" spans="1:7" ht="15" customHeight="1">
      <c r="A1683" s="1"/>
      <c r="B1683" s="1"/>
      <c r="C1683" s="1"/>
      <c r="D1683" s="1"/>
      <c r="E1683" s="317" t="s">
        <v>976</v>
      </c>
      <c r="F1683" s="318"/>
      <c r="G1683" s="3">
        <v>30.08</v>
      </c>
    </row>
    <row r="1684" spans="1:7" ht="15" customHeight="1">
      <c r="A1684" s="1"/>
      <c r="B1684" s="1"/>
      <c r="C1684" s="1"/>
      <c r="D1684" s="1"/>
      <c r="E1684" s="317" t="s">
        <v>977</v>
      </c>
      <c r="F1684" s="318"/>
      <c r="G1684" s="3">
        <v>111.14</v>
      </c>
    </row>
    <row r="1685" spans="1:7" ht="15" customHeight="1">
      <c r="A1685" s="1"/>
      <c r="B1685" s="1"/>
      <c r="C1685" s="1"/>
      <c r="D1685" s="1"/>
      <c r="E1685" s="317" t="s">
        <v>978</v>
      </c>
      <c r="F1685" s="318"/>
      <c r="G1685" s="3">
        <v>3343.09</v>
      </c>
    </row>
    <row r="1686" spans="1:7" ht="9.9499999999999993" customHeight="1">
      <c r="A1686" s="1"/>
      <c r="B1686" s="1"/>
      <c r="C1686" s="323" t="s">
        <v>949</v>
      </c>
      <c r="D1686" s="324"/>
      <c r="E1686" s="1"/>
      <c r="F1686" s="1"/>
      <c r="G1686" s="1"/>
    </row>
    <row r="1687" spans="1:7" ht="27" customHeight="1">
      <c r="A1687" s="325" t="s">
        <v>1308</v>
      </c>
      <c r="B1687" s="326"/>
      <c r="C1687" s="326"/>
      <c r="D1687" s="326"/>
      <c r="E1687" s="326"/>
      <c r="F1687" s="326"/>
      <c r="G1687" s="326"/>
    </row>
    <row r="1688" spans="1:7" ht="15" customHeight="1">
      <c r="A1688" s="321" t="s">
        <v>951</v>
      </c>
      <c r="B1688" s="322"/>
      <c r="C1688" s="8" t="s">
        <v>952</v>
      </c>
      <c r="D1688" s="8" t="s">
        <v>953</v>
      </c>
      <c r="E1688" s="8" t="s">
        <v>954</v>
      </c>
      <c r="F1688" s="8" t="s">
        <v>955</v>
      </c>
      <c r="G1688" s="8" t="s">
        <v>956</v>
      </c>
    </row>
    <row r="1689" spans="1:7" ht="15" customHeight="1">
      <c r="A1689" s="15" t="s">
        <v>994</v>
      </c>
      <c r="B1689" s="16" t="s">
        <v>995</v>
      </c>
      <c r="C1689" s="15" t="s">
        <v>959</v>
      </c>
      <c r="D1689" s="15" t="s">
        <v>960</v>
      </c>
      <c r="E1689" s="17">
        <v>0.51985000000000003</v>
      </c>
      <c r="F1689" s="18">
        <v>1.04</v>
      </c>
      <c r="G1689" s="18">
        <v>0.54064400000000001</v>
      </c>
    </row>
    <row r="1690" spans="1:7" ht="15" customHeight="1">
      <c r="A1690" s="15" t="s">
        <v>996</v>
      </c>
      <c r="B1690" s="16" t="s">
        <v>997</v>
      </c>
      <c r="C1690" s="15" t="s">
        <v>959</v>
      </c>
      <c r="D1690" s="15" t="s">
        <v>960</v>
      </c>
      <c r="E1690" s="17">
        <v>0.51985000000000003</v>
      </c>
      <c r="F1690" s="18">
        <v>3.18</v>
      </c>
      <c r="G1690" s="18">
        <v>1.6531229999999999</v>
      </c>
    </row>
    <row r="1691" spans="1:7" ht="20.100000000000001" customHeight="1">
      <c r="A1691" s="15" t="s">
        <v>998</v>
      </c>
      <c r="B1691" s="16" t="s">
        <v>999</v>
      </c>
      <c r="C1691" s="15" t="s">
        <v>959</v>
      </c>
      <c r="D1691" s="15" t="s">
        <v>960</v>
      </c>
      <c r="E1691" s="17">
        <v>0.114</v>
      </c>
      <c r="F1691" s="18">
        <v>0.41</v>
      </c>
      <c r="G1691" s="18">
        <v>4.6739999999999997E-2</v>
      </c>
    </row>
    <row r="1692" spans="1:7" ht="20.100000000000001" customHeight="1">
      <c r="A1692" s="15" t="s">
        <v>1000</v>
      </c>
      <c r="B1692" s="16" t="s">
        <v>1001</v>
      </c>
      <c r="C1692" s="15" t="s">
        <v>959</v>
      </c>
      <c r="D1692" s="15" t="s">
        <v>960</v>
      </c>
      <c r="E1692" s="17">
        <v>0.114</v>
      </c>
      <c r="F1692" s="18">
        <v>1.01</v>
      </c>
      <c r="G1692" s="18">
        <v>0.11514000000000001</v>
      </c>
    </row>
    <row r="1693" spans="1:7" ht="20.100000000000001" customHeight="1">
      <c r="A1693" s="15" t="s">
        <v>1023</v>
      </c>
      <c r="B1693" s="16" t="s">
        <v>1024</v>
      </c>
      <c r="C1693" s="15" t="s">
        <v>959</v>
      </c>
      <c r="D1693" s="15" t="s">
        <v>960</v>
      </c>
      <c r="E1693" s="17">
        <v>9.5850000000000005E-2</v>
      </c>
      <c r="F1693" s="18">
        <v>0.01</v>
      </c>
      <c r="G1693" s="18">
        <v>9.5850000000000004E-4</v>
      </c>
    </row>
    <row r="1694" spans="1:7" ht="15" customHeight="1">
      <c r="A1694" s="15" t="s">
        <v>965</v>
      </c>
      <c r="B1694" s="16" t="s">
        <v>966</v>
      </c>
      <c r="C1694" s="15" t="s">
        <v>959</v>
      </c>
      <c r="D1694" s="15" t="s">
        <v>960</v>
      </c>
      <c r="E1694" s="17">
        <v>0.51985000000000003</v>
      </c>
      <c r="F1694" s="18">
        <v>0.06</v>
      </c>
      <c r="G1694" s="18">
        <v>3.1191E-2</v>
      </c>
    </row>
    <row r="1695" spans="1:7" ht="20.100000000000001" customHeight="1">
      <c r="A1695" s="15" t="s">
        <v>1025</v>
      </c>
      <c r="B1695" s="16" t="s">
        <v>1026</v>
      </c>
      <c r="C1695" s="15" t="s">
        <v>959</v>
      </c>
      <c r="D1695" s="15" t="s">
        <v>960</v>
      </c>
      <c r="E1695" s="17">
        <v>9.5850000000000005E-2</v>
      </c>
      <c r="F1695" s="18">
        <v>0.63</v>
      </c>
      <c r="G1695" s="18">
        <v>6.0385500000000002E-2</v>
      </c>
    </row>
    <row r="1696" spans="1:7" ht="20.100000000000001" customHeight="1">
      <c r="A1696" s="15" t="s">
        <v>1086</v>
      </c>
      <c r="B1696" s="16" t="s">
        <v>1087</v>
      </c>
      <c r="C1696" s="15" t="s">
        <v>959</v>
      </c>
      <c r="D1696" s="15" t="s">
        <v>960</v>
      </c>
      <c r="E1696" s="17">
        <v>0.31</v>
      </c>
      <c r="F1696" s="18">
        <v>0.57999999999999996</v>
      </c>
      <c r="G1696" s="18">
        <v>0.17979999999999999</v>
      </c>
    </row>
    <row r="1697" spans="1:7" ht="20.100000000000001" customHeight="1">
      <c r="A1697" s="15" t="s">
        <v>1088</v>
      </c>
      <c r="B1697" s="16" t="s">
        <v>1089</v>
      </c>
      <c r="C1697" s="15" t="s">
        <v>959</v>
      </c>
      <c r="D1697" s="15" t="s">
        <v>960</v>
      </c>
      <c r="E1697" s="17">
        <v>0.31</v>
      </c>
      <c r="F1697" s="18">
        <v>0.95</v>
      </c>
      <c r="G1697" s="18">
        <v>0.29449999999999998</v>
      </c>
    </row>
    <row r="1698" spans="1:7" ht="15" customHeight="1">
      <c r="A1698" s="15" t="s">
        <v>963</v>
      </c>
      <c r="B1698" s="16" t="s">
        <v>964</v>
      </c>
      <c r="C1698" s="15" t="s">
        <v>959</v>
      </c>
      <c r="D1698" s="15" t="s">
        <v>960</v>
      </c>
      <c r="E1698" s="17">
        <v>0.51985000000000003</v>
      </c>
      <c r="F1698" s="18">
        <v>0.55000000000000004</v>
      </c>
      <c r="G1698" s="18">
        <v>0.28591749999999999</v>
      </c>
    </row>
    <row r="1699" spans="1:7" ht="17.100000000000001" customHeight="1">
      <c r="A1699" s="1"/>
      <c r="B1699" s="1"/>
      <c r="C1699" s="1"/>
      <c r="D1699" s="1"/>
      <c r="E1699" s="319" t="s">
        <v>967</v>
      </c>
      <c r="F1699" s="320"/>
      <c r="G1699" s="19">
        <v>3.2083995000000001</v>
      </c>
    </row>
    <row r="1700" spans="1:7" ht="15" customHeight="1">
      <c r="A1700" s="321" t="s">
        <v>1027</v>
      </c>
      <c r="B1700" s="322"/>
      <c r="C1700" s="8" t="s">
        <v>952</v>
      </c>
      <c r="D1700" s="8" t="s">
        <v>953</v>
      </c>
      <c r="E1700" s="8" t="s">
        <v>954</v>
      </c>
      <c r="F1700" s="8" t="s">
        <v>955</v>
      </c>
      <c r="G1700" s="8" t="s">
        <v>956</v>
      </c>
    </row>
    <row r="1701" spans="1:7" ht="27.95" customHeight="1">
      <c r="A1701" s="15" t="s">
        <v>1102</v>
      </c>
      <c r="B1701" s="16" t="s">
        <v>1103</v>
      </c>
      <c r="C1701" s="15" t="s">
        <v>959</v>
      </c>
      <c r="D1701" s="15" t="s">
        <v>1030</v>
      </c>
      <c r="E1701" s="17">
        <v>8.2047600000000004E-6</v>
      </c>
      <c r="F1701" s="18">
        <v>4722.0600000000004</v>
      </c>
      <c r="G1701" s="18">
        <v>3.8743369005599999E-2</v>
      </c>
    </row>
    <row r="1702" spans="1:7" ht="15" customHeight="1">
      <c r="A1702" s="1"/>
      <c r="B1702" s="1"/>
      <c r="C1702" s="1"/>
      <c r="D1702" s="1"/>
      <c r="E1702" s="319" t="s">
        <v>1031</v>
      </c>
      <c r="F1702" s="320"/>
      <c r="G1702" s="19">
        <v>3.8743369005599999E-2</v>
      </c>
    </row>
    <row r="1703" spans="1:7" ht="15" customHeight="1">
      <c r="A1703" s="321" t="s">
        <v>1032</v>
      </c>
      <c r="B1703" s="322"/>
      <c r="C1703" s="8" t="s">
        <v>952</v>
      </c>
      <c r="D1703" s="8" t="s">
        <v>953</v>
      </c>
      <c r="E1703" s="8" t="s">
        <v>954</v>
      </c>
      <c r="F1703" s="8" t="s">
        <v>955</v>
      </c>
      <c r="G1703" s="8" t="s">
        <v>956</v>
      </c>
    </row>
    <row r="1704" spans="1:7" ht="15" customHeight="1">
      <c r="A1704" s="15" t="s">
        <v>1033</v>
      </c>
      <c r="B1704" s="16" t="s">
        <v>1034</v>
      </c>
      <c r="C1704" s="15" t="s">
        <v>959</v>
      </c>
      <c r="D1704" s="15" t="s">
        <v>1035</v>
      </c>
      <c r="E1704" s="17">
        <v>2.7956249999999998E-2</v>
      </c>
      <c r="F1704" s="18">
        <v>0.9</v>
      </c>
      <c r="G1704" s="18">
        <v>2.5160624999999999E-2</v>
      </c>
    </row>
    <row r="1705" spans="1:7" ht="15" customHeight="1">
      <c r="A1705" s="1"/>
      <c r="B1705" s="1"/>
      <c r="C1705" s="1"/>
      <c r="D1705" s="1"/>
      <c r="E1705" s="319" t="s">
        <v>1036</v>
      </c>
      <c r="F1705" s="320"/>
      <c r="G1705" s="19">
        <v>2.5160624999999999E-2</v>
      </c>
    </row>
    <row r="1706" spans="1:7" ht="15" customHeight="1">
      <c r="A1706" s="321" t="s">
        <v>968</v>
      </c>
      <c r="B1706" s="322"/>
      <c r="C1706" s="8" t="s">
        <v>952</v>
      </c>
      <c r="D1706" s="8" t="s">
        <v>953</v>
      </c>
      <c r="E1706" s="8" t="s">
        <v>954</v>
      </c>
      <c r="F1706" s="8" t="s">
        <v>955</v>
      </c>
      <c r="G1706" s="8" t="s">
        <v>956</v>
      </c>
    </row>
    <row r="1707" spans="1:7" ht="15" customHeight="1">
      <c r="A1707" s="15" t="s">
        <v>1006</v>
      </c>
      <c r="B1707" s="16" t="s">
        <v>1007</v>
      </c>
      <c r="C1707" s="15" t="s">
        <v>959</v>
      </c>
      <c r="D1707" s="15" t="s">
        <v>960</v>
      </c>
      <c r="E1707" s="17">
        <v>0.1157214</v>
      </c>
      <c r="F1707" s="18">
        <v>9.25</v>
      </c>
      <c r="G1707" s="18">
        <v>1.07042295</v>
      </c>
    </row>
    <row r="1708" spans="1:7" ht="15" customHeight="1">
      <c r="A1708" s="15" t="s">
        <v>1104</v>
      </c>
      <c r="B1708" s="16" t="s">
        <v>1105</v>
      </c>
      <c r="C1708" s="15" t="s">
        <v>959</v>
      </c>
      <c r="D1708" s="15" t="s">
        <v>960</v>
      </c>
      <c r="E1708" s="17">
        <v>9.6415514999999993E-2</v>
      </c>
      <c r="F1708" s="18">
        <v>15.31</v>
      </c>
      <c r="G1708" s="18">
        <v>1.4761215346500001</v>
      </c>
    </row>
    <row r="1709" spans="1:7" ht="15" customHeight="1">
      <c r="A1709" s="15" t="s">
        <v>1090</v>
      </c>
      <c r="B1709" s="16" t="s">
        <v>1091</v>
      </c>
      <c r="C1709" s="15" t="s">
        <v>959</v>
      </c>
      <c r="D1709" s="15" t="s">
        <v>960</v>
      </c>
      <c r="E1709" s="17">
        <v>0.31468099999999999</v>
      </c>
      <c r="F1709" s="18">
        <v>12.62</v>
      </c>
      <c r="G1709" s="18">
        <v>3.9712742200000002</v>
      </c>
    </row>
    <row r="1710" spans="1:7" ht="15" customHeight="1">
      <c r="A1710" s="1"/>
      <c r="B1710" s="1"/>
      <c r="C1710" s="1"/>
      <c r="D1710" s="1"/>
      <c r="E1710" s="319" t="s">
        <v>971</v>
      </c>
      <c r="F1710" s="320"/>
      <c r="G1710" s="19">
        <v>6.5178187046499998</v>
      </c>
    </row>
    <row r="1711" spans="1:7" ht="15" customHeight="1">
      <c r="A1711" s="321" t="s">
        <v>1010</v>
      </c>
      <c r="B1711" s="322"/>
      <c r="C1711" s="8" t="s">
        <v>952</v>
      </c>
      <c r="D1711" s="8" t="s">
        <v>953</v>
      </c>
      <c r="E1711" s="8" t="s">
        <v>954</v>
      </c>
      <c r="F1711" s="8" t="s">
        <v>955</v>
      </c>
      <c r="G1711" s="8" t="s">
        <v>956</v>
      </c>
    </row>
    <row r="1712" spans="1:7" ht="15" customHeight="1">
      <c r="A1712" s="15" t="s">
        <v>1041</v>
      </c>
      <c r="B1712" s="16" t="s">
        <v>1042</v>
      </c>
      <c r="C1712" s="15" t="s">
        <v>959</v>
      </c>
      <c r="D1712" s="15" t="s">
        <v>1020</v>
      </c>
      <c r="E1712" s="17">
        <v>4.171818</v>
      </c>
      <c r="F1712" s="18">
        <v>1.04</v>
      </c>
      <c r="G1712" s="18">
        <v>4.3386907199999998</v>
      </c>
    </row>
    <row r="1713" spans="1:7" ht="15" customHeight="1">
      <c r="A1713" s="15" t="s">
        <v>1159</v>
      </c>
      <c r="B1713" s="16" t="s">
        <v>1160</v>
      </c>
      <c r="C1713" s="15" t="s">
        <v>959</v>
      </c>
      <c r="D1713" s="15" t="s">
        <v>1020</v>
      </c>
      <c r="E1713" s="17">
        <v>3.7083300000000001</v>
      </c>
      <c r="F1713" s="18">
        <v>1.75</v>
      </c>
      <c r="G1713" s="18">
        <v>6.4895775000000002</v>
      </c>
    </row>
    <row r="1714" spans="1:7" ht="20.100000000000001" customHeight="1">
      <c r="A1714" s="15" t="s">
        <v>1052</v>
      </c>
      <c r="B1714" s="16" t="s">
        <v>1053</v>
      </c>
      <c r="C1714" s="15" t="s">
        <v>959</v>
      </c>
      <c r="D1714" s="15" t="s">
        <v>1045</v>
      </c>
      <c r="E1714" s="17">
        <v>2.4708000000000001E-2</v>
      </c>
      <c r="F1714" s="18">
        <v>75</v>
      </c>
      <c r="G1714" s="18">
        <v>1.8531</v>
      </c>
    </row>
    <row r="1715" spans="1:7" ht="15" customHeight="1">
      <c r="A1715" s="1"/>
      <c r="B1715" s="1"/>
      <c r="C1715" s="1"/>
      <c r="D1715" s="1"/>
      <c r="E1715" s="319" t="s">
        <v>1021</v>
      </c>
      <c r="F1715" s="320"/>
      <c r="G1715" s="19">
        <v>12.68136822</v>
      </c>
    </row>
    <row r="1716" spans="1:7" ht="15" customHeight="1">
      <c r="A1716" s="1"/>
      <c r="B1716" s="1"/>
      <c r="C1716" s="1"/>
      <c r="D1716" s="1"/>
      <c r="E1716" s="317" t="s">
        <v>972</v>
      </c>
      <c r="F1716" s="318"/>
      <c r="G1716" s="3">
        <v>19.489999999999998</v>
      </c>
    </row>
    <row r="1717" spans="1:7" ht="15" customHeight="1">
      <c r="A1717" s="1"/>
      <c r="B1717" s="1"/>
      <c r="C1717" s="1"/>
      <c r="D1717" s="1"/>
      <c r="E1717" s="317" t="s">
        <v>973</v>
      </c>
      <c r="F1717" s="318"/>
      <c r="G1717" s="3">
        <v>2.97</v>
      </c>
    </row>
    <row r="1718" spans="1:7" ht="15" customHeight="1">
      <c r="A1718" s="1"/>
      <c r="B1718" s="1"/>
      <c r="C1718" s="1"/>
      <c r="D1718" s="1"/>
      <c r="E1718" s="317" t="s">
        <v>974</v>
      </c>
      <c r="F1718" s="318"/>
      <c r="G1718" s="3">
        <v>22.46</v>
      </c>
    </row>
    <row r="1719" spans="1:7" ht="15" customHeight="1">
      <c r="A1719" s="1"/>
      <c r="B1719" s="1"/>
      <c r="C1719" s="1"/>
      <c r="D1719" s="1"/>
      <c r="E1719" s="317" t="s">
        <v>975</v>
      </c>
      <c r="F1719" s="318"/>
      <c r="G1719" s="3">
        <v>6.36</v>
      </c>
    </row>
    <row r="1720" spans="1:7" ht="15" customHeight="1">
      <c r="A1720" s="1"/>
      <c r="B1720" s="1"/>
      <c r="C1720" s="1"/>
      <c r="D1720" s="1"/>
      <c r="E1720" s="317" t="s">
        <v>976</v>
      </c>
      <c r="F1720" s="318"/>
      <c r="G1720" s="3">
        <v>28.82</v>
      </c>
    </row>
    <row r="1721" spans="1:7" ht="15" customHeight="1">
      <c r="A1721" s="1"/>
      <c r="B1721" s="1"/>
      <c r="C1721" s="1"/>
      <c r="D1721" s="1"/>
      <c r="E1721" s="317" t="s">
        <v>977</v>
      </c>
      <c r="F1721" s="318"/>
      <c r="G1721" s="3">
        <v>137.36000000000001</v>
      </c>
    </row>
    <row r="1722" spans="1:7" ht="15" customHeight="1">
      <c r="A1722" s="1"/>
      <c r="B1722" s="1"/>
      <c r="C1722" s="1"/>
      <c r="D1722" s="1"/>
      <c r="E1722" s="317" t="s">
        <v>978</v>
      </c>
      <c r="F1722" s="318"/>
      <c r="G1722" s="3">
        <v>3958.71</v>
      </c>
    </row>
    <row r="1723" spans="1:7" ht="9.9499999999999993" customHeight="1">
      <c r="A1723" s="1"/>
      <c r="B1723" s="1"/>
      <c r="C1723" s="323" t="s">
        <v>949</v>
      </c>
      <c r="D1723" s="324"/>
      <c r="E1723" s="1"/>
      <c r="F1723" s="1"/>
      <c r="G1723" s="1"/>
    </row>
    <row r="1724" spans="1:7" ht="27" customHeight="1">
      <c r="A1724" s="325" t="s">
        <v>1309</v>
      </c>
      <c r="B1724" s="326"/>
      <c r="C1724" s="326"/>
      <c r="D1724" s="326"/>
      <c r="E1724" s="326"/>
      <c r="F1724" s="326"/>
      <c r="G1724" s="326"/>
    </row>
    <row r="1725" spans="1:7" ht="15" customHeight="1">
      <c r="A1725" s="321" t="s">
        <v>951</v>
      </c>
      <c r="B1725" s="322"/>
      <c r="C1725" s="8" t="s">
        <v>952</v>
      </c>
      <c r="D1725" s="8" t="s">
        <v>953</v>
      </c>
      <c r="E1725" s="8" t="s">
        <v>954</v>
      </c>
      <c r="F1725" s="8" t="s">
        <v>955</v>
      </c>
      <c r="G1725" s="8" t="s">
        <v>956</v>
      </c>
    </row>
    <row r="1726" spans="1:7" ht="15" customHeight="1">
      <c r="A1726" s="15" t="s">
        <v>994</v>
      </c>
      <c r="B1726" s="16" t="s">
        <v>995</v>
      </c>
      <c r="C1726" s="15" t="s">
        <v>959</v>
      </c>
      <c r="D1726" s="15" t="s">
        <v>960</v>
      </c>
      <c r="E1726" s="17">
        <v>0.36985000000000001</v>
      </c>
      <c r="F1726" s="18">
        <v>1.04</v>
      </c>
      <c r="G1726" s="18">
        <v>0.38464399999999999</v>
      </c>
    </row>
    <row r="1727" spans="1:7" ht="15" customHeight="1">
      <c r="A1727" s="15" t="s">
        <v>996</v>
      </c>
      <c r="B1727" s="16" t="s">
        <v>997</v>
      </c>
      <c r="C1727" s="15" t="s">
        <v>959</v>
      </c>
      <c r="D1727" s="15" t="s">
        <v>960</v>
      </c>
      <c r="E1727" s="17">
        <v>0.36985000000000001</v>
      </c>
      <c r="F1727" s="18">
        <v>3.18</v>
      </c>
      <c r="G1727" s="18">
        <v>1.176123</v>
      </c>
    </row>
    <row r="1728" spans="1:7" ht="20.100000000000001" customHeight="1">
      <c r="A1728" s="15" t="s">
        <v>998</v>
      </c>
      <c r="B1728" s="16" t="s">
        <v>999</v>
      </c>
      <c r="C1728" s="15" t="s">
        <v>959</v>
      </c>
      <c r="D1728" s="15" t="s">
        <v>960</v>
      </c>
      <c r="E1728" s="17">
        <v>7.3999999999999996E-2</v>
      </c>
      <c r="F1728" s="18">
        <v>0.41</v>
      </c>
      <c r="G1728" s="18">
        <v>3.0339999999999999E-2</v>
      </c>
    </row>
    <row r="1729" spans="1:7" ht="20.100000000000001" customHeight="1">
      <c r="A1729" s="15" t="s">
        <v>1000</v>
      </c>
      <c r="B1729" s="16" t="s">
        <v>1001</v>
      </c>
      <c r="C1729" s="15" t="s">
        <v>959</v>
      </c>
      <c r="D1729" s="15" t="s">
        <v>960</v>
      </c>
      <c r="E1729" s="17">
        <v>7.3999999999999996E-2</v>
      </c>
      <c r="F1729" s="18">
        <v>1.01</v>
      </c>
      <c r="G1729" s="18">
        <v>7.4740000000000001E-2</v>
      </c>
    </row>
    <row r="1730" spans="1:7" ht="20.100000000000001" customHeight="1">
      <c r="A1730" s="15" t="s">
        <v>1023</v>
      </c>
      <c r="B1730" s="16" t="s">
        <v>1024</v>
      </c>
      <c r="C1730" s="15" t="s">
        <v>959</v>
      </c>
      <c r="D1730" s="15" t="s">
        <v>960</v>
      </c>
      <c r="E1730" s="17">
        <v>9.5850000000000005E-2</v>
      </c>
      <c r="F1730" s="18">
        <v>0.01</v>
      </c>
      <c r="G1730" s="18">
        <v>9.5850000000000004E-4</v>
      </c>
    </row>
    <row r="1731" spans="1:7" ht="15" customHeight="1">
      <c r="A1731" s="15" t="s">
        <v>965</v>
      </c>
      <c r="B1731" s="16" t="s">
        <v>966</v>
      </c>
      <c r="C1731" s="15" t="s">
        <v>959</v>
      </c>
      <c r="D1731" s="15" t="s">
        <v>960</v>
      </c>
      <c r="E1731" s="17">
        <v>0.36985000000000001</v>
      </c>
      <c r="F1731" s="18">
        <v>0.06</v>
      </c>
      <c r="G1731" s="18">
        <v>2.2190999999999999E-2</v>
      </c>
    </row>
    <row r="1732" spans="1:7" ht="20.100000000000001" customHeight="1">
      <c r="A1732" s="15" t="s">
        <v>1025</v>
      </c>
      <c r="B1732" s="16" t="s">
        <v>1026</v>
      </c>
      <c r="C1732" s="15" t="s">
        <v>959</v>
      </c>
      <c r="D1732" s="15" t="s">
        <v>960</v>
      </c>
      <c r="E1732" s="17">
        <v>9.5850000000000005E-2</v>
      </c>
      <c r="F1732" s="18">
        <v>0.63</v>
      </c>
      <c r="G1732" s="18">
        <v>6.0385500000000002E-2</v>
      </c>
    </row>
    <row r="1733" spans="1:7" ht="20.100000000000001" customHeight="1">
      <c r="A1733" s="15" t="s">
        <v>1086</v>
      </c>
      <c r="B1733" s="16" t="s">
        <v>1087</v>
      </c>
      <c r="C1733" s="15" t="s">
        <v>959</v>
      </c>
      <c r="D1733" s="15" t="s">
        <v>960</v>
      </c>
      <c r="E1733" s="17">
        <v>0.2</v>
      </c>
      <c r="F1733" s="18">
        <v>0.57999999999999996</v>
      </c>
      <c r="G1733" s="18">
        <v>0.11600000000000001</v>
      </c>
    </row>
    <row r="1734" spans="1:7" ht="20.100000000000001" customHeight="1">
      <c r="A1734" s="15" t="s">
        <v>1088</v>
      </c>
      <c r="B1734" s="16" t="s">
        <v>1089</v>
      </c>
      <c r="C1734" s="15" t="s">
        <v>959</v>
      </c>
      <c r="D1734" s="15" t="s">
        <v>960</v>
      </c>
      <c r="E1734" s="17">
        <v>0.2</v>
      </c>
      <c r="F1734" s="18">
        <v>0.95</v>
      </c>
      <c r="G1734" s="18">
        <v>0.19</v>
      </c>
    </row>
    <row r="1735" spans="1:7" ht="15" customHeight="1">
      <c r="A1735" s="15" t="s">
        <v>963</v>
      </c>
      <c r="B1735" s="16" t="s">
        <v>964</v>
      </c>
      <c r="C1735" s="15" t="s">
        <v>959</v>
      </c>
      <c r="D1735" s="15" t="s">
        <v>960</v>
      </c>
      <c r="E1735" s="17">
        <v>0.36985000000000001</v>
      </c>
      <c r="F1735" s="18">
        <v>0.55000000000000004</v>
      </c>
      <c r="G1735" s="18">
        <v>0.2034175</v>
      </c>
    </row>
    <row r="1736" spans="1:7" ht="17.100000000000001" customHeight="1">
      <c r="A1736" s="1"/>
      <c r="B1736" s="1"/>
      <c r="C1736" s="1"/>
      <c r="D1736" s="1"/>
      <c r="E1736" s="319" t="s">
        <v>967</v>
      </c>
      <c r="F1736" s="320"/>
      <c r="G1736" s="19">
        <v>2.2587994999999998</v>
      </c>
    </row>
    <row r="1737" spans="1:7" ht="15" customHeight="1">
      <c r="A1737" s="321" t="s">
        <v>1027</v>
      </c>
      <c r="B1737" s="322"/>
      <c r="C1737" s="8" t="s">
        <v>952</v>
      </c>
      <c r="D1737" s="8" t="s">
        <v>953</v>
      </c>
      <c r="E1737" s="8" t="s">
        <v>954</v>
      </c>
      <c r="F1737" s="8" t="s">
        <v>955</v>
      </c>
      <c r="G1737" s="8" t="s">
        <v>956</v>
      </c>
    </row>
    <row r="1738" spans="1:7" ht="27.95" customHeight="1">
      <c r="A1738" s="15" t="s">
        <v>1102</v>
      </c>
      <c r="B1738" s="16" t="s">
        <v>1103</v>
      </c>
      <c r="C1738" s="15" t="s">
        <v>959</v>
      </c>
      <c r="D1738" s="15" t="s">
        <v>1030</v>
      </c>
      <c r="E1738" s="17">
        <v>8.2047600000000004E-6</v>
      </c>
      <c r="F1738" s="18">
        <v>4722.0600000000004</v>
      </c>
      <c r="G1738" s="18">
        <v>3.8743369005599999E-2</v>
      </c>
    </row>
    <row r="1739" spans="1:7" ht="15" customHeight="1">
      <c r="A1739" s="1"/>
      <c r="B1739" s="1"/>
      <c r="C1739" s="1"/>
      <c r="D1739" s="1"/>
      <c r="E1739" s="319" t="s">
        <v>1031</v>
      </c>
      <c r="F1739" s="320"/>
      <c r="G1739" s="19">
        <v>3.8743369005599999E-2</v>
      </c>
    </row>
    <row r="1740" spans="1:7" ht="15" customHeight="1">
      <c r="A1740" s="321" t="s">
        <v>1032</v>
      </c>
      <c r="B1740" s="322"/>
      <c r="C1740" s="8" t="s">
        <v>952</v>
      </c>
      <c r="D1740" s="8" t="s">
        <v>953</v>
      </c>
      <c r="E1740" s="8" t="s">
        <v>954</v>
      </c>
      <c r="F1740" s="8" t="s">
        <v>955</v>
      </c>
      <c r="G1740" s="8" t="s">
        <v>956</v>
      </c>
    </row>
    <row r="1741" spans="1:7" ht="15" customHeight="1">
      <c r="A1741" s="15" t="s">
        <v>1033</v>
      </c>
      <c r="B1741" s="16" t="s">
        <v>1034</v>
      </c>
      <c r="C1741" s="15" t="s">
        <v>959</v>
      </c>
      <c r="D1741" s="15" t="s">
        <v>1035</v>
      </c>
      <c r="E1741" s="17">
        <v>2.7956249999999998E-2</v>
      </c>
      <c r="F1741" s="18">
        <v>0.9</v>
      </c>
      <c r="G1741" s="18">
        <v>2.5160624999999999E-2</v>
      </c>
    </row>
    <row r="1742" spans="1:7" ht="15" customHeight="1">
      <c r="A1742" s="1"/>
      <c r="B1742" s="1"/>
      <c r="C1742" s="1"/>
      <c r="D1742" s="1"/>
      <c r="E1742" s="319" t="s">
        <v>1036</v>
      </c>
      <c r="F1742" s="320"/>
      <c r="G1742" s="19">
        <v>2.5160624999999999E-2</v>
      </c>
    </row>
    <row r="1743" spans="1:7" ht="15" customHeight="1">
      <c r="A1743" s="321" t="s">
        <v>968</v>
      </c>
      <c r="B1743" s="322"/>
      <c r="C1743" s="8" t="s">
        <v>952</v>
      </c>
      <c r="D1743" s="8" t="s">
        <v>953</v>
      </c>
      <c r="E1743" s="8" t="s">
        <v>954</v>
      </c>
      <c r="F1743" s="8" t="s">
        <v>955</v>
      </c>
      <c r="G1743" s="8" t="s">
        <v>956</v>
      </c>
    </row>
    <row r="1744" spans="1:7" ht="15" customHeight="1">
      <c r="A1744" s="15" t="s">
        <v>1006</v>
      </c>
      <c r="B1744" s="16" t="s">
        <v>1007</v>
      </c>
      <c r="C1744" s="15" t="s">
        <v>959</v>
      </c>
      <c r="D1744" s="15" t="s">
        <v>960</v>
      </c>
      <c r="E1744" s="17">
        <v>7.5117400000000001E-2</v>
      </c>
      <c r="F1744" s="18">
        <v>9.25</v>
      </c>
      <c r="G1744" s="18">
        <v>0.69483594999999998</v>
      </c>
    </row>
    <row r="1745" spans="1:7" ht="15" customHeight="1">
      <c r="A1745" s="15" t="s">
        <v>1104</v>
      </c>
      <c r="B1745" s="16" t="s">
        <v>1105</v>
      </c>
      <c r="C1745" s="15" t="s">
        <v>959</v>
      </c>
      <c r="D1745" s="15" t="s">
        <v>960</v>
      </c>
      <c r="E1745" s="17">
        <v>9.6415514999999993E-2</v>
      </c>
      <c r="F1745" s="18">
        <v>15.31</v>
      </c>
      <c r="G1745" s="18">
        <v>1.4761215346500001</v>
      </c>
    </row>
    <row r="1746" spans="1:7" ht="15" customHeight="1">
      <c r="A1746" s="15" t="s">
        <v>1090</v>
      </c>
      <c r="B1746" s="16" t="s">
        <v>1091</v>
      </c>
      <c r="C1746" s="15" t="s">
        <v>959</v>
      </c>
      <c r="D1746" s="15" t="s">
        <v>960</v>
      </c>
      <c r="E1746" s="17">
        <v>0.20302000000000001</v>
      </c>
      <c r="F1746" s="18">
        <v>12.62</v>
      </c>
      <c r="G1746" s="18">
        <v>2.5621124000000002</v>
      </c>
    </row>
    <row r="1747" spans="1:7" ht="15" customHeight="1">
      <c r="A1747" s="1"/>
      <c r="B1747" s="1"/>
      <c r="C1747" s="1"/>
      <c r="D1747" s="1"/>
      <c r="E1747" s="319" t="s">
        <v>971</v>
      </c>
      <c r="F1747" s="320"/>
      <c r="G1747" s="19">
        <v>4.7330698846499999</v>
      </c>
    </row>
    <row r="1748" spans="1:7" ht="15" customHeight="1">
      <c r="A1748" s="321" t="s">
        <v>1010</v>
      </c>
      <c r="B1748" s="322"/>
      <c r="C1748" s="8" t="s">
        <v>952</v>
      </c>
      <c r="D1748" s="8" t="s">
        <v>953</v>
      </c>
      <c r="E1748" s="8" t="s">
        <v>954</v>
      </c>
      <c r="F1748" s="8" t="s">
        <v>955</v>
      </c>
      <c r="G1748" s="8" t="s">
        <v>956</v>
      </c>
    </row>
    <row r="1749" spans="1:7" ht="15" customHeight="1">
      <c r="A1749" s="15" t="s">
        <v>1041</v>
      </c>
      <c r="B1749" s="16" t="s">
        <v>1042</v>
      </c>
      <c r="C1749" s="15" t="s">
        <v>959</v>
      </c>
      <c r="D1749" s="15" t="s">
        <v>1020</v>
      </c>
      <c r="E1749" s="17">
        <v>4.171818</v>
      </c>
      <c r="F1749" s="18">
        <v>1.04</v>
      </c>
      <c r="G1749" s="18">
        <v>4.3386907199999998</v>
      </c>
    </row>
    <row r="1750" spans="1:7" ht="15" customHeight="1">
      <c r="A1750" s="15" t="s">
        <v>1159</v>
      </c>
      <c r="B1750" s="16" t="s">
        <v>1160</v>
      </c>
      <c r="C1750" s="15" t="s">
        <v>959</v>
      </c>
      <c r="D1750" s="15" t="s">
        <v>1020</v>
      </c>
      <c r="E1750" s="17">
        <v>3.7083300000000001</v>
      </c>
      <c r="F1750" s="18">
        <v>1.75</v>
      </c>
      <c r="G1750" s="18">
        <v>6.4895775000000002</v>
      </c>
    </row>
    <row r="1751" spans="1:7" ht="20.100000000000001" customHeight="1">
      <c r="A1751" s="15" t="s">
        <v>1052</v>
      </c>
      <c r="B1751" s="16" t="s">
        <v>1053</v>
      </c>
      <c r="C1751" s="15" t="s">
        <v>959</v>
      </c>
      <c r="D1751" s="15" t="s">
        <v>1045</v>
      </c>
      <c r="E1751" s="17">
        <v>2.4708000000000001E-2</v>
      </c>
      <c r="F1751" s="18">
        <v>75</v>
      </c>
      <c r="G1751" s="18">
        <v>1.8531</v>
      </c>
    </row>
    <row r="1752" spans="1:7" ht="15" customHeight="1">
      <c r="A1752" s="1"/>
      <c r="B1752" s="1"/>
      <c r="C1752" s="1"/>
      <c r="D1752" s="1"/>
      <c r="E1752" s="319" t="s">
        <v>1021</v>
      </c>
      <c r="F1752" s="320"/>
      <c r="G1752" s="19">
        <v>12.68136822</v>
      </c>
    </row>
    <row r="1753" spans="1:7" ht="15" customHeight="1">
      <c r="A1753" s="1"/>
      <c r="B1753" s="1"/>
      <c r="C1753" s="1"/>
      <c r="D1753" s="1"/>
      <c r="E1753" s="317" t="s">
        <v>972</v>
      </c>
      <c r="F1753" s="318"/>
      <c r="G1753" s="3">
        <v>17.579999999999998</v>
      </c>
    </row>
    <row r="1754" spans="1:7" ht="15" customHeight="1">
      <c r="A1754" s="1"/>
      <c r="B1754" s="1"/>
      <c r="C1754" s="1"/>
      <c r="D1754" s="1"/>
      <c r="E1754" s="317" t="s">
        <v>973</v>
      </c>
      <c r="F1754" s="318"/>
      <c r="G1754" s="3">
        <v>2.14</v>
      </c>
    </row>
    <row r="1755" spans="1:7" ht="15" customHeight="1">
      <c r="A1755" s="1"/>
      <c r="B1755" s="1"/>
      <c r="C1755" s="1"/>
      <c r="D1755" s="1"/>
      <c r="E1755" s="317" t="s">
        <v>974</v>
      </c>
      <c r="F1755" s="318"/>
      <c r="G1755" s="3">
        <v>19.72</v>
      </c>
    </row>
    <row r="1756" spans="1:7" ht="15" customHeight="1">
      <c r="A1756" s="1"/>
      <c r="B1756" s="1"/>
      <c r="C1756" s="1"/>
      <c r="D1756" s="1"/>
      <c r="E1756" s="317" t="s">
        <v>975</v>
      </c>
      <c r="F1756" s="318"/>
      <c r="G1756" s="3">
        <v>5.59</v>
      </c>
    </row>
    <row r="1757" spans="1:7" ht="15" customHeight="1">
      <c r="A1757" s="1"/>
      <c r="B1757" s="1"/>
      <c r="C1757" s="1"/>
      <c r="D1757" s="1"/>
      <c r="E1757" s="317" t="s">
        <v>976</v>
      </c>
      <c r="F1757" s="318"/>
      <c r="G1757" s="3">
        <v>25.31</v>
      </c>
    </row>
    <row r="1758" spans="1:7" ht="15" customHeight="1">
      <c r="A1758" s="1"/>
      <c r="B1758" s="1"/>
      <c r="C1758" s="1"/>
      <c r="D1758" s="1"/>
      <c r="E1758" s="317" t="s">
        <v>977</v>
      </c>
      <c r="F1758" s="318"/>
      <c r="G1758" s="3">
        <v>80.47</v>
      </c>
    </row>
    <row r="1759" spans="1:7" ht="15" customHeight="1">
      <c r="A1759" s="1"/>
      <c r="B1759" s="1"/>
      <c r="C1759" s="1"/>
      <c r="D1759" s="1"/>
      <c r="E1759" s="317" t="s">
        <v>978</v>
      </c>
      <c r="F1759" s="318"/>
      <c r="G1759" s="3">
        <v>2036.69</v>
      </c>
    </row>
    <row r="1760" spans="1:7" ht="9.9499999999999993" customHeight="1">
      <c r="A1760" s="1"/>
      <c r="B1760" s="1"/>
      <c r="C1760" s="323" t="s">
        <v>949</v>
      </c>
      <c r="D1760" s="324"/>
      <c r="E1760" s="1"/>
      <c r="F1760" s="1"/>
      <c r="G1760" s="1"/>
    </row>
    <row r="1761" spans="1:7" ht="20.100000000000001" customHeight="1">
      <c r="A1761" s="325" t="s">
        <v>1310</v>
      </c>
      <c r="B1761" s="326"/>
      <c r="C1761" s="326"/>
      <c r="D1761" s="326"/>
      <c r="E1761" s="326"/>
      <c r="F1761" s="326"/>
      <c r="G1761" s="326"/>
    </row>
    <row r="1762" spans="1:7" ht="15" customHeight="1">
      <c r="A1762" s="321" t="s">
        <v>951</v>
      </c>
      <c r="B1762" s="322"/>
      <c r="C1762" s="8" t="s">
        <v>952</v>
      </c>
      <c r="D1762" s="8" t="s">
        <v>953</v>
      </c>
      <c r="E1762" s="8" t="s">
        <v>954</v>
      </c>
      <c r="F1762" s="8" t="s">
        <v>955</v>
      </c>
      <c r="G1762" s="8" t="s">
        <v>956</v>
      </c>
    </row>
    <row r="1763" spans="1:7" ht="15" customHeight="1">
      <c r="A1763" s="15" t="s">
        <v>994</v>
      </c>
      <c r="B1763" s="16" t="s">
        <v>995</v>
      </c>
      <c r="C1763" s="15" t="s">
        <v>959</v>
      </c>
      <c r="D1763" s="15" t="s">
        <v>960</v>
      </c>
      <c r="E1763" s="17">
        <v>1.7013</v>
      </c>
      <c r="F1763" s="18">
        <v>1.04</v>
      </c>
      <c r="G1763" s="18">
        <v>1.769352</v>
      </c>
    </row>
    <row r="1764" spans="1:7" ht="15" customHeight="1">
      <c r="A1764" s="15" t="s">
        <v>996</v>
      </c>
      <c r="B1764" s="16" t="s">
        <v>997</v>
      </c>
      <c r="C1764" s="15" t="s">
        <v>959</v>
      </c>
      <c r="D1764" s="15" t="s">
        <v>960</v>
      </c>
      <c r="E1764" s="17">
        <v>1.7013</v>
      </c>
      <c r="F1764" s="18">
        <v>3.18</v>
      </c>
      <c r="G1764" s="18">
        <v>5.4101340000000002</v>
      </c>
    </row>
    <row r="1765" spans="1:7" ht="20.100000000000001" customHeight="1">
      <c r="A1765" s="15" t="s">
        <v>998</v>
      </c>
      <c r="B1765" s="16" t="s">
        <v>999</v>
      </c>
      <c r="C1765" s="15" t="s">
        <v>959</v>
      </c>
      <c r="D1765" s="15" t="s">
        <v>960</v>
      </c>
      <c r="E1765" s="17">
        <v>0.78</v>
      </c>
      <c r="F1765" s="18">
        <v>0.41</v>
      </c>
      <c r="G1765" s="18">
        <v>0.31979999999999997</v>
      </c>
    </row>
    <row r="1766" spans="1:7" ht="20.100000000000001" customHeight="1">
      <c r="A1766" s="15" t="s">
        <v>1000</v>
      </c>
      <c r="B1766" s="16" t="s">
        <v>1001</v>
      </c>
      <c r="C1766" s="15" t="s">
        <v>959</v>
      </c>
      <c r="D1766" s="15" t="s">
        <v>960</v>
      </c>
      <c r="E1766" s="17">
        <v>0.78</v>
      </c>
      <c r="F1766" s="18">
        <v>1.01</v>
      </c>
      <c r="G1766" s="18">
        <v>0.78779999999999994</v>
      </c>
    </row>
    <row r="1767" spans="1:7" ht="20.100000000000001" customHeight="1">
      <c r="A1767" s="15" t="s">
        <v>1023</v>
      </c>
      <c r="B1767" s="16" t="s">
        <v>1024</v>
      </c>
      <c r="C1767" s="15" t="s">
        <v>959</v>
      </c>
      <c r="D1767" s="15" t="s">
        <v>960</v>
      </c>
      <c r="E1767" s="17">
        <v>0.14130000000000001</v>
      </c>
      <c r="F1767" s="18">
        <v>0.01</v>
      </c>
      <c r="G1767" s="18">
        <v>1.413E-3</v>
      </c>
    </row>
    <row r="1768" spans="1:7" ht="15" customHeight="1">
      <c r="A1768" s="15" t="s">
        <v>965</v>
      </c>
      <c r="B1768" s="16" t="s">
        <v>966</v>
      </c>
      <c r="C1768" s="15" t="s">
        <v>959</v>
      </c>
      <c r="D1768" s="15" t="s">
        <v>960</v>
      </c>
      <c r="E1768" s="17">
        <v>1.7013</v>
      </c>
      <c r="F1768" s="18">
        <v>0.06</v>
      </c>
      <c r="G1768" s="18">
        <v>0.102078</v>
      </c>
    </row>
    <row r="1769" spans="1:7" ht="20.100000000000001" customHeight="1">
      <c r="A1769" s="15" t="s">
        <v>1025</v>
      </c>
      <c r="B1769" s="16" t="s">
        <v>1026</v>
      </c>
      <c r="C1769" s="15" t="s">
        <v>959</v>
      </c>
      <c r="D1769" s="15" t="s">
        <v>960</v>
      </c>
      <c r="E1769" s="17">
        <v>0.14130000000000001</v>
      </c>
      <c r="F1769" s="18">
        <v>0.63</v>
      </c>
      <c r="G1769" s="18">
        <v>8.9019000000000001E-2</v>
      </c>
    </row>
    <row r="1770" spans="1:7" ht="20.100000000000001" customHeight="1">
      <c r="A1770" s="15" t="s">
        <v>1086</v>
      </c>
      <c r="B1770" s="16" t="s">
        <v>1087</v>
      </c>
      <c r="C1770" s="15" t="s">
        <v>959</v>
      </c>
      <c r="D1770" s="15" t="s">
        <v>960</v>
      </c>
      <c r="E1770" s="17">
        <v>0.78</v>
      </c>
      <c r="F1770" s="18">
        <v>0.57999999999999996</v>
      </c>
      <c r="G1770" s="18">
        <v>0.45240000000000002</v>
      </c>
    </row>
    <row r="1771" spans="1:7" ht="20.100000000000001" customHeight="1">
      <c r="A1771" s="15" t="s">
        <v>1088</v>
      </c>
      <c r="B1771" s="16" t="s">
        <v>1089</v>
      </c>
      <c r="C1771" s="15" t="s">
        <v>959</v>
      </c>
      <c r="D1771" s="15" t="s">
        <v>960</v>
      </c>
      <c r="E1771" s="17">
        <v>0.78</v>
      </c>
      <c r="F1771" s="18">
        <v>0.95</v>
      </c>
      <c r="G1771" s="18">
        <v>0.74099999999999999</v>
      </c>
    </row>
    <row r="1772" spans="1:7" ht="15" customHeight="1">
      <c r="A1772" s="15" t="s">
        <v>963</v>
      </c>
      <c r="B1772" s="16" t="s">
        <v>964</v>
      </c>
      <c r="C1772" s="15" t="s">
        <v>959</v>
      </c>
      <c r="D1772" s="15" t="s">
        <v>960</v>
      </c>
      <c r="E1772" s="17">
        <v>1.7013</v>
      </c>
      <c r="F1772" s="18">
        <v>0.55000000000000004</v>
      </c>
      <c r="G1772" s="18">
        <v>0.93571499999999996</v>
      </c>
    </row>
    <row r="1773" spans="1:7" ht="17.100000000000001" customHeight="1">
      <c r="A1773" s="1"/>
      <c r="B1773" s="1"/>
      <c r="C1773" s="1"/>
      <c r="D1773" s="1"/>
      <c r="E1773" s="319" t="s">
        <v>967</v>
      </c>
      <c r="F1773" s="320"/>
      <c r="G1773" s="19">
        <v>10.608711</v>
      </c>
    </row>
    <row r="1774" spans="1:7" ht="15" customHeight="1">
      <c r="A1774" s="321" t="s">
        <v>1027</v>
      </c>
      <c r="B1774" s="322"/>
      <c r="C1774" s="8" t="s">
        <v>952</v>
      </c>
      <c r="D1774" s="8" t="s">
        <v>953</v>
      </c>
      <c r="E1774" s="8" t="s">
        <v>954</v>
      </c>
      <c r="F1774" s="8" t="s">
        <v>955</v>
      </c>
      <c r="G1774" s="8" t="s">
        <v>956</v>
      </c>
    </row>
    <row r="1775" spans="1:7" ht="27.95" customHeight="1">
      <c r="A1775" s="15" t="s">
        <v>1102</v>
      </c>
      <c r="B1775" s="16" t="s">
        <v>1103</v>
      </c>
      <c r="C1775" s="15" t="s">
        <v>959</v>
      </c>
      <c r="D1775" s="15" t="s">
        <v>1030</v>
      </c>
      <c r="E1775" s="17">
        <v>1.209528E-5</v>
      </c>
      <c r="F1775" s="18">
        <v>4722.0600000000004</v>
      </c>
      <c r="G1775" s="18">
        <v>5.7114637876799997E-2</v>
      </c>
    </row>
    <row r="1776" spans="1:7" ht="15" customHeight="1">
      <c r="A1776" s="1"/>
      <c r="B1776" s="1"/>
      <c r="C1776" s="1"/>
      <c r="D1776" s="1"/>
      <c r="E1776" s="319" t="s">
        <v>1031</v>
      </c>
      <c r="F1776" s="320"/>
      <c r="G1776" s="19">
        <v>5.7114637876799997E-2</v>
      </c>
    </row>
    <row r="1777" spans="1:7" ht="15" customHeight="1">
      <c r="A1777" s="321" t="s">
        <v>1032</v>
      </c>
      <c r="B1777" s="322"/>
      <c r="C1777" s="8" t="s">
        <v>952</v>
      </c>
      <c r="D1777" s="8" t="s">
        <v>953</v>
      </c>
      <c r="E1777" s="8" t="s">
        <v>954</v>
      </c>
      <c r="F1777" s="8" t="s">
        <v>955</v>
      </c>
      <c r="G1777" s="8" t="s">
        <v>956</v>
      </c>
    </row>
    <row r="1778" spans="1:7" ht="15" customHeight="1">
      <c r="A1778" s="15" t="s">
        <v>1033</v>
      </c>
      <c r="B1778" s="16" t="s">
        <v>1034</v>
      </c>
      <c r="C1778" s="15" t="s">
        <v>959</v>
      </c>
      <c r="D1778" s="15" t="s">
        <v>1035</v>
      </c>
      <c r="E1778" s="17">
        <v>4.1212499999999999E-2</v>
      </c>
      <c r="F1778" s="18">
        <v>0.9</v>
      </c>
      <c r="G1778" s="18">
        <v>3.7091249999999999E-2</v>
      </c>
    </row>
    <row r="1779" spans="1:7" ht="15" customHeight="1">
      <c r="A1779" s="1"/>
      <c r="B1779" s="1"/>
      <c r="C1779" s="1"/>
      <c r="D1779" s="1"/>
      <c r="E1779" s="319" t="s">
        <v>1036</v>
      </c>
      <c r="F1779" s="320"/>
      <c r="G1779" s="19">
        <v>3.7091249999999999E-2</v>
      </c>
    </row>
    <row r="1780" spans="1:7" ht="15" customHeight="1">
      <c r="A1780" s="321" t="s">
        <v>968</v>
      </c>
      <c r="B1780" s="322"/>
      <c r="C1780" s="8" t="s">
        <v>952</v>
      </c>
      <c r="D1780" s="8" t="s">
        <v>953</v>
      </c>
      <c r="E1780" s="8" t="s">
        <v>954</v>
      </c>
      <c r="F1780" s="8" t="s">
        <v>955</v>
      </c>
      <c r="G1780" s="8" t="s">
        <v>956</v>
      </c>
    </row>
    <row r="1781" spans="1:7" ht="15" customHeight="1">
      <c r="A1781" s="15" t="s">
        <v>1006</v>
      </c>
      <c r="B1781" s="16" t="s">
        <v>1007</v>
      </c>
      <c r="C1781" s="15" t="s">
        <v>959</v>
      </c>
      <c r="D1781" s="15" t="s">
        <v>960</v>
      </c>
      <c r="E1781" s="17">
        <v>0.79177799999999998</v>
      </c>
      <c r="F1781" s="18">
        <v>9.25</v>
      </c>
      <c r="G1781" s="18">
        <v>7.3239464999999999</v>
      </c>
    </row>
    <row r="1782" spans="1:7" ht="15" customHeight="1">
      <c r="A1782" s="15" t="s">
        <v>1104</v>
      </c>
      <c r="B1782" s="16" t="s">
        <v>1105</v>
      </c>
      <c r="C1782" s="15" t="s">
        <v>959</v>
      </c>
      <c r="D1782" s="15" t="s">
        <v>960</v>
      </c>
      <c r="E1782" s="17">
        <v>0.14213366999999999</v>
      </c>
      <c r="F1782" s="18">
        <v>15.31</v>
      </c>
      <c r="G1782" s="18">
        <v>2.1760664877</v>
      </c>
    </row>
    <row r="1783" spans="1:7" ht="15" customHeight="1">
      <c r="A1783" s="15" t="s">
        <v>1090</v>
      </c>
      <c r="B1783" s="16" t="s">
        <v>1091</v>
      </c>
      <c r="C1783" s="15" t="s">
        <v>959</v>
      </c>
      <c r="D1783" s="15" t="s">
        <v>960</v>
      </c>
      <c r="E1783" s="17">
        <v>0.79177799999999998</v>
      </c>
      <c r="F1783" s="18">
        <v>12.62</v>
      </c>
      <c r="G1783" s="18">
        <v>9.99223836</v>
      </c>
    </row>
    <row r="1784" spans="1:7" ht="15" customHeight="1">
      <c r="A1784" s="1"/>
      <c r="B1784" s="1"/>
      <c r="C1784" s="1"/>
      <c r="D1784" s="1"/>
      <c r="E1784" s="319" t="s">
        <v>971</v>
      </c>
      <c r="F1784" s="320"/>
      <c r="G1784" s="19">
        <v>19.492251347700002</v>
      </c>
    </row>
    <row r="1785" spans="1:7" ht="15" customHeight="1">
      <c r="A1785" s="321" t="s">
        <v>1010</v>
      </c>
      <c r="B1785" s="322"/>
      <c r="C1785" s="8" t="s">
        <v>952</v>
      </c>
      <c r="D1785" s="8" t="s">
        <v>953</v>
      </c>
      <c r="E1785" s="8" t="s">
        <v>954</v>
      </c>
      <c r="F1785" s="8" t="s">
        <v>955</v>
      </c>
      <c r="G1785" s="8" t="s">
        <v>956</v>
      </c>
    </row>
    <row r="1786" spans="1:7" ht="15" customHeight="1">
      <c r="A1786" s="15" t="s">
        <v>1041</v>
      </c>
      <c r="B1786" s="16" t="s">
        <v>1042</v>
      </c>
      <c r="C1786" s="15" t="s">
        <v>959</v>
      </c>
      <c r="D1786" s="15" t="s">
        <v>1020</v>
      </c>
      <c r="E1786" s="17">
        <v>6.150004</v>
      </c>
      <c r="F1786" s="18">
        <v>1.04</v>
      </c>
      <c r="G1786" s="18">
        <v>6.3960041600000004</v>
      </c>
    </row>
    <row r="1787" spans="1:7" ht="15" customHeight="1">
      <c r="A1787" s="15" t="s">
        <v>1159</v>
      </c>
      <c r="B1787" s="16" t="s">
        <v>1160</v>
      </c>
      <c r="C1787" s="15" t="s">
        <v>959</v>
      </c>
      <c r="D1787" s="15" t="s">
        <v>1020</v>
      </c>
      <c r="E1787" s="17">
        <v>5.4667399999999997</v>
      </c>
      <c r="F1787" s="18">
        <v>1.75</v>
      </c>
      <c r="G1787" s="18">
        <v>9.5667950000000008</v>
      </c>
    </row>
    <row r="1788" spans="1:7" ht="20.100000000000001" customHeight="1">
      <c r="A1788" s="15" t="s">
        <v>1311</v>
      </c>
      <c r="B1788" s="16" t="s">
        <v>1312</v>
      </c>
      <c r="C1788" s="15" t="s">
        <v>959</v>
      </c>
      <c r="D1788" s="15" t="s">
        <v>1017</v>
      </c>
      <c r="E1788" s="17">
        <v>0.13880000000000001</v>
      </c>
      <c r="F1788" s="18">
        <v>18.84</v>
      </c>
      <c r="G1788" s="18">
        <v>2.614992</v>
      </c>
    </row>
    <row r="1789" spans="1:7" ht="20.100000000000001" customHeight="1">
      <c r="A1789" s="15" t="s">
        <v>1052</v>
      </c>
      <c r="B1789" s="16" t="s">
        <v>1053</v>
      </c>
      <c r="C1789" s="15" t="s">
        <v>959</v>
      </c>
      <c r="D1789" s="15" t="s">
        <v>1045</v>
      </c>
      <c r="E1789" s="17">
        <v>3.6423999999999998E-2</v>
      </c>
      <c r="F1789" s="18">
        <v>75</v>
      </c>
      <c r="G1789" s="18">
        <v>2.7317999999999998</v>
      </c>
    </row>
    <row r="1790" spans="1:7" ht="15" customHeight="1">
      <c r="A1790" s="1"/>
      <c r="B1790" s="1"/>
      <c r="C1790" s="1"/>
      <c r="D1790" s="1"/>
      <c r="E1790" s="319" t="s">
        <v>1021</v>
      </c>
      <c r="F1790" s="320"/>
      <c r="G1790" s="19">
        <v>21.30959116</v>
      </c>
    </row>
    <row r="1791" spans="1:7" ht="15" customHeight="1">
      <c r="A1791" s="1"/>
      <c r="B1791" s="1"/>
      <c r="C1791" s="1"/>
      <c r="D1791" s="1"/>
      <c r="E1791" s="317" t="s">
        <v>972</v>
      </c>
      <c r="F1791" s="318"/>
      <c r="G1791" s="3">
        <v>42.62</v>
      </c>
    </row>
    <row r="1792" spans="1:7" ht="15" customHeight="1">
      <c r="A1792" s="1"/>
      <c r="B1792" s="1"/>
      <c r="C1792" s="1"/>
      <c r="D1792" s="1"/>
      <c r="E1792" s="317" t="s">
        <v>973</v>
      </c>
      <c r="F1792" s="318"/>
      <c r="G1792" s="3">
        <v>8.86</v>
      </c>
    </row>
    <row r="1793" spans="1:7" ht="15" customHeight="1">
      <c r="A1793" s="1"/>
      <c r="B1793" s="1"/>
      <c r="C1793" s="1"/>
      <c r="D1793" s="1"/>
      <c r="E1793" s="317" t="s">
        <v>974</v>
      </c>
      <c r="F1793" s="318"/>
      <c r="G1793" s="3">
        <v>51.48</v>
      </c>
    </row>
    <row r="1794" spans="1:7" ht="15" customHeight="1">
      <c r="A1794" s="1"/>
      <c r="B1794" s="1"/>
      <c r="C1794" s="1"/>
      <c r="D1794" s="1"/>
      <c r="E1794" s="317" t="s">
        <v>975</v>
      </c>
      <c r="F1794" s="318"/>
      <c r="G1794" s="3">
        <v>14.59</v>
      </c>
    </row>
    <row r="1795" spans="1:7" ht="15" customHeight="1">
      <c r="A1795" s="1"/>
      <c r="B1795" s="1"/>
      <c r="C1795" s="1"/>
      <c r="D1795" s="1"/>
      <c r="E1795" s="317" t="s">
        <v>976</v>
      </c>
      <c r="F1795" s="318"/>
      <c r="G1795" s="3">
        <v>66.069999999999993</v>
      </c>
    </row>
    <row r="1796" spans="1:7" ht="15" customHeight="1">
      <c r="A1796" s="1"/>
      <c r="B1796" s="1"/>
      <c r="C1796" s="1"/>
      <c r="D1796" s="1"/>
      <c r="E1796" s="317" t="s">
        <v>977</v>
      </c>
      <c r="F1796" s="318"/>
      <c r="G1796" s="3">
        <v>64.099999999999994</v>
      </c>
    </row>
    <row r="1797" spans="1:7" ht="15" customHeight="1">
      <c r="A1797" s="1"/>
      <c r="B1797" s="1"/>
      <c r="C1797" s="1"/>
      <c r="D1797" s="1"/>
      <c r="E1797" s="317" t="s">
        <v>978</v>
      </c>
      <c r="F1797" s="318"/>
      <c r="G1797" s="3">
        <v>4235.08</v>
      </c>
    </row>
    <row r="1798" spans="1:7" ht="9.9499999999999993" customHeight="1">
      <c r="A1798" s="1"/>
      <c r="B1798" s="1"/>
      <c r="C1798" s="323" t="s">
        <v>949</v>
      </c>
      <c r="D1798" s="324"/>
      <c r="E1798" s="1"/>
      <c r="F1798" s="1"/>
      <c r="G1798" s="1"/>
    </row>
    <row r="1799" spans="1:7" ht="20.100000000000001" customHeight="1">
      <c r="A1799" s="325" t="s">
        <v>1313</v>
      </c>
      <c r="B1799" s="326"/>
      <c r="C1799" s="326"/>
      <c r="D1799" s="326"/>
      <c r="E1799" s="326"/>
      <c r="F1799" s="326"/>
      <c r="G1799" s="326"/>
    </row>
    <row r="1800" spans="1:7" ht="15" customHeight="1">
      <c r="A1800" s="321" t="s">
        <v>951</v>
      </c>
      <c r="B1800" s="322"/>
      <c r="C1800" s="8" t="s">
        <v>952</v>
      </c>
      <c r="D1800" s="8" t="s">
        <v>953</v>
      </c>
      <c r="E1800" s="8" t="s">
        <v>954</v>
      </c>
      <c r="F1800" s="8" t="s">
        <v>955</v>
      </c>
      <c r="G1800" s="8" t="s">
        <v>956</v>
      </c>
    </row>
    <row r="1801" spans="1:7" ht="15" customHeight="1">
      <c r="A1801" s="15" t="s">
        <v>994</v>
      </c>
      <c r="B1801" s="16" t="s">
        <v>995</v>
      </c>
      <c r="C1801" s="15" t="s">
        <v>959</v>
      </c>
      <c r="D1801" s="15" t="s">
        <v>960</v>
      </c>
      <c r="E1801" s="17">
        <v>0.93184999999999996</v>
      </c>
      <c r="F1801" s="18">
        <v>1.04</v>
      </c>
      <c r="G1801" s="18">
        <v>0.96912399999999999</v>
      </c>
    </row>
    <row r="1802" spans="1:7" ht="15" customHeight="1">
      <c r="A1802" s="15" t="s">
        <v>996</v>
      </c>
      <c r="B1802" s="16" t="s">
        <v>997</v>
      </c>
      <c r="C1802" s="15" t="s">
        <v>959</v>
      </c>
      <c r="D1802" s="15" t="s">
        <v>960</v>
      </c>
      <c r="E1802" s="17">
        <v>0.93184999999999996</v>
      </c>
      <c r="F1802" s="18">
        <v>3.18</v>
      </c>
      <c r="G1802" s="18">
        <v>2.9632830000000001</v>
      </c>
    </row>
    <row r="1803" spans="1:7" ht="20.100000000000001" customHeight="1">
      <c r="A1803" s="15" t="s">
        <v>998</v>
      </c>
      <c r="B1803" s="16" t="s">
        <v>999</v>
      </c>
      <c r="C1803" s="15" t="s">
        <v>959</v>
      </c>
      <c r="D1803" s="15" t="s">
        <v>960</v>
      </c>
      <c r="E1803" s="17">
        <v>0.4</v>
      </c>
      <c r="F1803" s="18">
        <v>0.41</v>
      </c>
      <c r="G1803" s="18">
        <v>0.16400000000000001</v>
      </c>
    </row>
    <row r="1804" spans="1:7" ht="20.100000000000001" customHeight="1">
      <c r="A1804" s="15" t="s">
        <v>1000</v>
      </c>
      <c r="B1804" s="16" t="s">
        <v>1001</v>
      </c>
      <c r="C1804" s="15" t="s">
        <v>959</v>
      </c>
      <c r="D1804" s="15" t="s">
        <v>960</v>
      </c>
      <c r="E1804" s="17">
        <v>0.4</v>
      </c>
      <c r="F1804" s="18">
        <v>1.01</v>
      </c>
      <c r="G1804" s="18">
        <v>0.40400000000000003</v>
      </c>
    </row>
    <row r="1805" spans="1:7" ht="20.100000000000001" customHeight="1">
      <c r="A1805" s="15" t="s">
        <v>1023</v>
      </c>
      <c r="B1805" s="16" t="s">
        <v>1024</v>
      </c>
      <c r="C1805" s="15" t="s">
        <v>959</v>
      </c>
      <c r="D1805" s="15" t="s">
        <v>960</v>
      </c>
      <c r="E1805" s="17">
        <v>0.13184999999999999</v>
      </c>
      <c r="F1805" s="18">
        <v>0.01</v>
      </c>
      <c r="G1805" s="18">
        <v>1.3185E-3</v>
      </c>
    </row>
    <row r="1806" spans="1:7" ht="15" customHeight="1">
      <c r="A1806" s="15" t="s">
        <v>965</v>
      </c>
      <c r="B1806" s="16" t="s">
        <v>966</v>
      </c>
      <c r="C1806" s="15" t="s">
        <v>959</v>
      </c>
      <c r="D1806" s="15" t="s">
        <v>960</v>
      </c>
      <c r="E1806" s="17">
        <v>0.93184999999999996</v>
      </c>
      <c r="F1806" s="18">
        <v>0.06</v>
      </c>
      <c r="G1806" s="18">
        <v>5.5911000000000002E-2</v>
      </c>
    </row>
    <row r="1807" spans="1:7" ht="20.100000000000001" customHeight="1">
      <c r="A1807" s="15" t="s">
        <v>1025</v>
      </c>
      <c r="B1807" s="16" t="s">
        <v>1026</v>
      </c>
      <c r="C1807" s="15" t="s">
        <v>959</v>
      </c>
      <c r="D1807" s="15" t="s">
        <v>960</v>
      </c>
      <c r="E1807" s="17">
        <v>0.13184999999999999</v>
      </c>
      <c r="F1807" s="18">
        <v>0.63</v>
      </c>
      <c r="G1807" s="18">
        <v>8.30655E-2</v>
      </c>
    </row>
    <row r="1808" spans="1:7" ht="20.100000000000001" customHeight="1">
      <c r="A1808" s="15" t="s">
        <v>1086</v>
      </c>
      <c r="B1808" s="16" t="s">
        <v>1087</v>
      </c>
      <c r="C1808" s="15" t="s">
        <v>959</v>
      </c>
      <c r="D1808" s="15" t="s">
        <v>960</v>
      </c>
      <c r="E1808" s="17">
        <v>0.4</v>
      </c>
      <c r="F1808" s="18">
        <v>0.57999999999999996</v>
      </c>
      <c r="G1808" s="18">
        <v>0.23200000000000001</v>
      </c>
    </row>
    <row r="1809" spans="1:7" ht="20.100000000000001" customHeight="1">
      <c r="A1809" s="15" t="s">
        <v>1088</v>
      </c>
      <c r="B1809" s="16" t="s">
        <v>1089</v>
      </c>
      <c r="C1809" s="15" t="s">
        <v>959</v>
      </c>
      <c r="D1809" s="15" t="s">
        <v>960</v>
      </c>
      <c r="E1809" s="17">
        <v>0.4</v>
      </c>
      <c r="F1809" s="18">
        <v>0.95</v>
      </c>
      <c r="G1809" s="18">
        <v>0.38</v>
      </c>
    </row>
    <row r="1810" spans="1:7" ht="15" customHeight="1">
      <c r="A1810" s="15" t="s">
        <v>963</v>
      </c>
      <c r="B1810" s="16" t="s">
        <v>964</v>
      </c>
      <c r="C1810" s="15" t="s">
        <v>959</v>
      </c>
      <c r="D1810" s="15" t="s">
        <v>960</v>
      </c>
      <c r="E1810" s="17">
        <v>0.93184999999999996</v>
      </c>
      <c r="F1810" s="18">
        <v>0.55000000000000004</v>
      </c>
      <c r="G1810" s="18">
        <v>0.51251749999999996</v>
      </c>
    </row>
    <row r="1811" spans="1:7" ht="17.100000000000001" customHeight="1">
      <c r="A1811" s="1"/>
      <c r="B1811" s="1"/>
      <c r="C1811" s="1"/>
      <c r="D1811" s="1"/>
      <c r="E1811" s="319" t="s">
        <v>967</v>
      </c>
      <c r="F1811" s="320"/>
      <c r="G1811" s="19">
        <v>5.7652194999999997</v>
      </c>
    </row>
    <row r="1812" spans="1:7" ht="15" customHeight="1">
      <c r="A1812" s="321" t="s">
        <v>1027</v>
      </c>
      <c r="B1812" s="322"/>
      <c r="C1812" s="8" t="s">
        <v>952</v>
      </c>
      <c r="D1812" s="8" t="s">
        <v>953</v>
      </c>
      <c r="E1812" s="8" t="s">
        <v>954</v>
      </c>
      <c r="F1812" s="8" t="s">
        <v>955</v>
      </c>
      <c r="G1812" s="8" t="s">
        <v>956</v>
      </c>
    </row>
    <row r="1813" spans="1:7" ht="27.95" customHeight="1">
      <c r="A1813" s="15" t="s">
        <v>1102</v>
      </c>
      <c r="B1813" s="16" t="s">
        <v>1103</v>
      </c>
      <c r="C1813" s="15" t="s">
        <v>959</v>
      </c>
      <c r="D1813" s="15" t="s">
        <v>1030</v>
      </c>
      <c r="E1813" s="17">
        <v>1.128636E-5</v>
      </c>
      <c r="F1813" s="18">
        <v>4722.0600000000004</v>
      </c>
      <c r="G1813" s="18">
        <v>5.3294869101600001E-2</v>
      </c>
    </row>
    <row r="1814" spans="1:7" ht="15" customHeight="1">
      <c r="A1814" s="1"/>
      <c r="B1814" s="1"/>
      <c r="C1814" s="1"/>
      <c r="D1814" s="1"/>
      <c r="E1814" s="319" t="s">
        <v>1031</v>
      </c>
      <c r="F1814" s="320"/>
      <c r="G1814" s="19">
        <v>5.3294869101600001E-2</v>
      </c>
    </row>
    <row r="1815" spans="1:7" ht="15" customHeight="1">
      <c r="A1815" s="321" t="s">
        <v>1032</v>
      </c>
      <c r="B1815" s="322"/>
      <c r="C1815" s="8" t="s">
        <v>952</v>
      </c>
      <c r="D1815" s="8" t="s">
        <v>953</v>
      </c>
      <c r="E1815" s="8" t="s">
        <v>954</v>
      </c>
      <c r="F1815" s="8" t="s">
        <v>955</v>
      </c>
      <c r="G1815" s="8" t="s">
        <v>956</v>
      </c>
    </row>
    <row r="1816" spans="1:7" ht="15" customHeight="1">
      <c r="A1816" s="15" t="s">
        <v>1033</v>
      </c>
      <c r="B1816" s="16" t="s">
        <v>1034</v>
      </c>
      <c r="C1816" s="15" t="s">
        <v>959</v>
      </c>
      <c r="D1816" s="15" t="s">
        <v>1035</v>
      </c>
      <c r="E1816" s="17">
        <v>3.8456249999999997E-2</v>
      </c>
      <c r="F1816" s="18">
        <v>0.9</v>
      </c>
      <c r="G1816" s="18">
        <v>3.4610624999999999E-2</v>
      </c>
    </row>
    <row r="1817" spans="1:7" ht="15" customHeight="1">
      <c r="A1817" s="1"/>
      <c r="B1817" s="1"/>
      <c r="C1817" s="1"/>
      <c r="D1817" s="1"/>
      <c r="E1817" s="319" t="s">
        <v>1036</v>
      </c>
      <c r="F1817" s="320"/>
      <c r="G1817" s="19">
        <v>3.4610624999999999E-2</v>
      </c>
    </row>
    <row r="1818" spans="1:7" ht="15" customHeight="1">
      <c r="A1818" s="321" t="s">
        <v>968</v>
      </c>
      <c r="B1818" s="322"/>
      <c r="C1818" s="8" t="s">
        <v>952</v>
      </c>
      <c r="D1818" s="8" t="s">
        <v>953</v>
      </c>
      <c r="E1818" s="8" t="s">
        <v>954</v>
      </c>
      <c r="F1818" s="8" t="s">
        <v>955</v>
      </c>
      <c r="G1818" s="8" t="s">
        <v>956</v>
      </c>
    </row>
    <row r="1819" spans="1:7" ht="15" customHeight="1">
      <c r="A1819" s="15" t="s">
        <v>1006</v>
      </c>
      <c r="B1819" s="16" t="s">
        <v>1007</v>
      </c>
      <c r="C1819" s="15" t="s">
        <v>959</v>
      </c>
      <c r="D1819" s="15" t="s">
        <v>960</v>
      </c>
      <c r="E1819" s="17">
        <v>0.40604000000000001</v>
      </c>
      <c r="F1819" s="18">
        <v>9.25</v>
      </c>
      <c r="G1819" s="18">
        <v>3.7558699999999998</v>
      </c>
    </row>
    <row r="1820" spans="1:7" ht="15" customHeight="1">
      <c r="A1820" s="15" t="s">
        <v>1104</v>
      </c>
      <c r="B1820" s="16" t="s">
        <v>1105</v>
      </c>
      <c r="C1820" s="15" t="s">
        <v>959</v>
      </c>
      <c r="D1820" s="15" t="s">
        <v>960</v>
      </c>
      <c r="E1820" s="17">
        <v>0.13262791500000001</v>
      </c>
      <c r="F1820" s="18">
        <v>15.31</v>
      </c>
      <c r="G1820" s="18">
        <v>2.0305333786499999</v>
      </c>
    </row>
    <row r="1821" spans="1:7" ht="15" customHeight="1">
      <c r="A1821" s="15" t="s">
        <v>1090</v>
      </c>
      <c r="B1821" s="16" t="s">
        <v>1091</v>
      </c>
      <c r="C1821" s="15" t="s">
        <v>959</v>
      </c>
      <c r="D1821" s="15" t="s">
        <v>960</v>
      </c>
      <c r="E1821" s="17">
        <v>0.40604000000000001</v>
      </c>
      <c r="F1821" s="18">
        <v>12.62</v>
      </c>
      <c r="G1821" s="18">
        <v>5.1242248000000004</v>
      </c>
    </row>
    <row r="1822" spans="1:7" ht="15" customHeight="1">
      <c r="A1822" s="1"/>
      <c r="B1822" s="1"/>
      <c r="C1822" s="1"/>
      <c r="D1822" s="1"/>
      <c r="E1822" s="319" t="s">
        <v>971</v>
      </c>
      <c r="F1822" s="320"/>
      <c r="G1822" s="19">
        <v>10.910628178650001</v>
      </c>
    </row>
    <row r="1823" spans="1:7" ht="15" customHeight="1">
      <c r="A1823" s="321" t="s">
        <v>1010</v>
      </c>
      <c r="B1823" s="322"/>
      <c r="C1823" s="8" t="s">
        <v>952</v>
      </c>
      <c r="D1823" s="8" t="s">
        <v>953</v>
      </c>
      <c r="E1823" s="8" t="s">
        <v>954</v>
      </c>
      <c r="F1823" s="8" t="s">
        <v>955</v>
      </c>
      <c r="G1823" s="8" t="s">
        <v>956</v>
      </c>
    </row>
    <row r="1824" spans="1:7" ht="15" customHeight="1">
      <c r="A1824" s="15" t="s">
        <v>1041</v>
      </c>
      <c r="B1824" s="16" t="s">
        <v>1042</v>
      </c>
      <c r="C1824" s="15" t="s">
        <v>959</v>
      </c>
      <c r="D1824" s="15" t="s">
        <v>1020</v>
      </c>
      <c r="E1824" s="17">
        <v>5.7386980000000003</v>
      </c>
      <c r="F1824" s="18">
        <v>1.04</v>
      </c>
      <c r="G1824" s="18">
        <v>5.9682459200000002</v>
      </c>
    </row>
    <row r="1825" spans="1:7" ht="15" customHeight="1">
      <c r="A1825" s="15" t="s">
        <v>1159</v>
      </c>
      <c r="B1825" s="16" t="s">
        <v>1160</v>
      </c>
      <c r="C1825" s="15" t="s">
        <v>959</v>
      </c>
      <c r="D1825" s="15" t="s">
        <v>1020</v>
      </c>
      <c r="E1825" s="17">
        <v>5.1011300000000004</v>
      </c>
      <c r="F1825" s="18">
        <v>1.75</v>
      </c>
      <c r="G1825" s="18">
        <v>8.9269774999999996</v>
      </c>
    </row>
    <row r="1826" spans="1:7" ht="20.100000000000001" customHeight="1">
      <c r="A1826" s="15" t="s">
        <v>1311</v>
      </c>
      <c r="B1826" s="16" t="s">
        <v>1312</v>
      </c>
      <c r="C1826" s="15" t="s">
        <v>959</v>
      </c>
      <c r="D1826" s="15" t="s">
        <v>1017</v>
      </c>
      <c r="E1826" s="17">
        <v>0.15809999999999999</v>
      </c>
      <c r="F1826" s="18">
        <v>18.84</v>
      </c>
      <c r="G1826" s="18">
        <v>2.9786039999999998</v>
      </c>
    </row>
    <row r="1827" spans="1:7" ht="20.100000000000001" customHeight="1">
      <c r="A1827" s="15" t="s">
        <v>1052</v>
      </c>
      <c r="B1827" s="16" t="s">
        <v>1053</v>
      </c>
      <c r="C1827" s="15" t="s">
        <v>959</v>
      </c>
      <c r="D1827" s="15" t="s">
        <v>1045</v>
      </c>
      <c r="E1827" s="17">
        <v>3.3987999999999997E-2</v>
      </c>
      <c r="F1827" s="18">
        <v>75</v>
      </c>
      <c r="G1827" s="18">
        <v>2.5491000000000001</v>
      </c>
    </row>
    <row r="1828" spans="1:7" ht="15" customHeight="1">
      <c r="A1828" s="1"/>
      <c r="B1828" s="1"/>
      <c r="C1828" s="1"/>
      <c r="D1828" s="1"/>
      <c r="E1828" s="319" t="s">
        <v>1021</v>
      </c>
      <c r="F1828" s="320"/>
      <c r="G1828" s="19">
        <v>20.422927420000001</v>
      </c>
    </row>
    <row r="1829" spans="1:7" ht="15" customHeight="1">
      <c r="A1829" s="1"/>
      <c r="B1829" s="1"/>
      <c r="C1829" s="1"/>
      <c r="D1829" s="1"/>
      <c r="E1829" s="317" t="s">
        <v>972</v>
      </c>
      <c r="F1829" s="318"/>
      <c r="G1829" s="3">
        <v>32.200000000000003</v>
      </c>
    </row>
    <row r="1830" spans="1:7" ht="15" customHeight="1">
      <c r="A1830" s="1"/>
      <c r="B1830" s="1"/>
      <c r="C1830" s="1"/>
      <c r="D1830" s="1"/>
      <c r="E1830" s="317" t="s">
        <v>973</v>
      </c>
      <c r="F1830" s="318"/>
      <c r="G1830" s="3">
        <v>4.96</v>
      </c>
    </row>
    <row r="1831" spans="1:7" ht="15" customHeight="1">
      <c r="A1831" s="1"/>
      <c r="B1831" s="1"/>
      <c r="C1831" s="1"/>
      <c r="D1831" s="1"/>
      <c r="E1831" s="317" t="s">
        <v>974</v>
      </c>
      <c r="F1831" s="318"/>
      <c r="G1831" s="3">
        <v>37.159999999999997</v>
      </c>
    </row>
    <row r="1832" spans="1:7" ht="15" customHeight="1">
      <c r="A1832" s="1"/>
      <c r="B1832" s="1"/>
      <c r="C1832" s="1"/>
      <c r="D1832" s="1"/>
      <c r="E1832" s="317" t="s">
        <v>975</v>
      </c>
      <c r="F1832" s="318"/>
      <c r="G1832" s="3">
        <v>10.53</v>
      </c>
    </row>
    <row r="1833" spans="1:7" ht="15" customHeight="1">
      <c r="A1833" s="1"/>
      <c r="B1833" s="1"/>
      <c r="C1833" s="1"/>
      <c r="D1833" s="1"/>
      <c r="E1833" s="317" t="s">
        <v>976</v>
      </c>
      <c r="F1833" s="318"/>
      <c r="G1833" s="3">
        <v>47.69</v>
      </c>
    </row>
    <row r="1834" spans="1:7" ht="15" customHeight="1">
      <c r="A1834" s="1"/>
      <c r="B1834" s="1"/>
      <c r="C1834" s="1"/>
      <c r="D1834" s="1"/>
      <c r="E1834" s="317" t="s">
        <v>977</v>
      </c>
      <c r="F1834" s="318"/>
      <c r="G1834" s="3">
        <v>22.28</v>
      </c>
    </row>
    <row r="1835" spans="1:7" ht="15" customHeight="1">
      <c r="A1835" s="1"/>
      <c r="B1835" s="1"/>
      <c r="C1835" s="1"/>
      <c r="D1835" s="1"/>
      <c r="E1835" s="317" t="s">
        <v>978</v>
      </c>
      <c r="F1835" s="318"/>
      <c r="G1835" s="3">
        <v>1062.53</v>
      </c>
    </row>
    <row r="1836" spans="1:7" ht="9.9499999999999993" customHeight="1">
      <c r="A1836" s="1"/>
      <c r="B1836" s="1"/>
      <c r="C1836" s="323" t="s">
        <v>949</v>
      </c>
      <c r="D1836" s="324"/>
      <c r="E1836" s="1"/>
      <c r="F1836" s="1"/>
      <c r="G1836" s="1"/>
    </row>
    <row r="1837" spans="1:7" ht="20.100000000000001" customHeight="1">
      <c r="A1837" s="325" t="s">
        <v>1314</v>
      </c>
      <c r="B1837" s="326"/>
      <c r="C1837" s="326"/>
      <c r="D1837" s="326"/>
      <c r="E1837" s="326"/>
      <c r="F1837" s="326"/>
      <c r="G1837" s="326"/>
    </row>
    <row r="1838" spans="1:7" ht="15" customHeight="1">
      <c r="A1838" s="321" t="s">
        <v>951</v>
      </c>
      <c r="B1838" s="322"/>
      <c r="C1838" s="8" t="s">
        <v>952</v>
      </c>
      <c r="D1838" s="8" t="s">
        <v>953</v>
      </c>
      <c r="E1838" s="8" t="s">
        <v>954</v>
      </c>
      <c r="F1838" s="8" t="s">
        <v>955</v>
      </c>
      <c r="G1838" s="8" t="s">
        <v>956</v>
      </c>
    </row>
    <row r="1839" spans="1:7" ht="15" customHeight="1">
      <c r="A1839" s="15" t="s">
        <v>994</v>
      </c>
      <c r="B1839" s="16" t="s">
        <v>995</v>
      </c>
      <c r="C1839" s="15" t="s">
        <v>959</v>
      </c>
      <c r="D1839" s="15" t="s">
        <v>960</v>
      </c>
      <c r="E1839" s="17">
        <v>9.5144000000000006E-2</v>
      </c>
      <c r="F1839" s="18">
        <v>1.04</v>
      </c>
      <c r="G1839" s="18">
        <v>9.8949759999999998E-2</v>
      </c>
    </row>
    <row r="1840" spans="1:7" ht="15" customHeight="1">
      <c r="A1840" s="15" t="s">
        <v>996</v>
      </c>
      <c r="B1840" s="16" t="s">
        <v>997</v>
      </c>
      <c r="C1840" s="15" t="s">
        <v>959</v>
      </c>
      <c r="D1840" s="15" t="s">
        <v>960</v>
      </c>
      <c r="E1840" s="17">
        <v>9.5144000000000006E-2</v>
      </c>
      <c r="F1840" s="18">
        <v>3.18</v>
      </c>
      <c r="G1840" s="18">
        <v>0.30255791999999998</v>
      </c>
    </row>
    <row r="1841" spans="1:7" ht="20.100000000000001" customHeight="1">
      <c r="A1841" s="15" t="s">
        <v>998</v>
      </c>
      <c r="B1841" s="16" t="s">
        <v>999</v>
      </c>
      <c r="C1841" s="15" t="s">
        <v>959</v>
      </c>
      <c r="D1841" s="15" t="s">
        <v>960</v>
      </c>
      <c r="E1841" s="17">
        <v>7.0000000000000001E-3</v>
      </c>
      <c r="F1841" s="18">
        <v>0.41</v>
      </c>
      <c r="G1841" s="18">
        <v>2.8700000000000002E-3</v>
      </c>
    </row>
    <row r="1842" spans="1:7" ht="20.100000000000001" customHeight="1">
      <c r="A1842" s="15" t="s">
        <v>1000</v>
      </c>
      <c r="B1842" s="16" t="s">
        <v>1001</v>
      </c>
      <c r="C1842" s="15" t="s">
        <v>959</v>
      </c>
      <c r="D1842" s="15" t="s">
        <v>960</v>
      </c>
      <c r="E1842" s="17">
        <v>7.0000000000000001E-3</v>
      </c>
      <c r="F1842" s="18">
        <v>1.01</v>
      </c>
      <c r="G1842" s="18">
        <v>7.0699999999999999E-3</v>
      </c>
    </row>
    <row r="1843" spans="1:7" ht="20.100000000000001" customHeight="1">
      <c r="A1843" s="15" t="s">
        <v>1023</v>
      </c>
      <c r="B1843" s="16" t="s">
        <v>1024</v>
      </c>
      <c r="C1843" s="15" t="s">
        <v>959</v>
      </c>
      <c r="D1843" s="15" t="s">
        <v>960</v>
      </c>
      <c r="E1843" s="17">
        <v>1.8144E-2</v>
      </c>
      <c r="F1843" s="18">
        <v>0.01</v>
      </c>
      <c r="G1843" s="18">
        <v>1.8144E-4</v>
      </c>
    </row>
    <row r="1844" spans="1:7" ht="15" customHeight="1">
      <c r="A1844" s="15" t="s">
        <v>965</v>
      </c>
      <c r="B1844" s="16" t="s">
        <v>966</v>
      </c>
      <c r="C1844" s="15" t="s">
        <v>959</v>
      </c>
      <c r="D1844" s="15" t="s">
        <v>960</v>
      </c>
      <c r="E1844" s="17">
        <v>9.5144000000000006E-2</v>
      </c>
      <c r="F1844" s="18">
        <v>0.06</v>
      </c>
      <c r="G1844" s="18">
        <v>5.7086400000000001E-3</v>
      </c>
    </row>
    <row r="1845" spans="1:7" ht="20.100000000000001" customHeight="1">
      <c r="A1845" s="15" t="s">
        <v>1025</v>
      </c>
      <c r="B1845" s="16" t="s">
        <v>1026</v>
      </c>
      <c r="C1845" s="15" t="s">
        <v>959</v>
      </c>
      <c r="D1845" s="15" t="s">
        <v>960</v>
      </c>
      <c r="E1845" s="17">
        <v>1.8144E-2</v>
      </c>
      <c r="F1845" s="18">
        <v>0.63</v>
      </c>
      <c r="G1845" s="18">
        <v>1.143072E-2</v>
      </c>
    </row>
    <row r="1846" spans="1:7" ht="20.100000000000001" customHeight="1">
      <c r="A1846" s="15" t="s">
        <v>1086</v>
      </c>
      <c r="B1846" s="16" t="s">
        <v>1087</v>
      </c>
      <c r="C1846" s="15" t="s">
        <v>959</v>
      </c>
      <c r="D1846" s="15" t="s">
        <v>960</v>
      </c>
      <c r="E1846" s="17">
        <v>7.0000000000000007E-2</v>
      </c>
      <c r="F1846" s="18">
        <v>0.57999999999999996</v>
      </c>
      <c r="G1846" s="18">
        <v>4.0599999999999997E-2</v>
      </c>
    </row>
    <row r="1847" spans="1:7" ht="20.100000000000001" customHeight="1">
      <c r="A1847" s="15" t="s">
        <v>1088</v>
      </c>
      <c r="B1847" s="16" t="s">
        <v>1089</v>
      </c>
      <c r="C1847" s="15" t="s">
        <v>959</v>
      </c>
      <c r="D1847" s="15" t="s">
        <v>960</v>
      </c>
      <c r="E1847" s="17">
        <v>7.0000000000000007E-2</v>
      </c>
      <c r="F1847" s="18">
        <v>0.95</v>
      </c>
      <c r="G1847" s="18">
        <v>6.6500000000000004E-2</v>
      </c>
    </row>
    <row r="1848" spans="1:7" ht="15" customHeight="1">
      <c r="A1848" s="15" t="s">
        <v>963</v>
      </c>
      <c r="B1848" s="16" t="s">
        <v>964</v>
      </c>
      <c r="C1848" s="15" t="s">
        <v>959</v>
      </c>
      <c r="D1848" s="15" t="s">
        <v>960</v>
      </c>
      <c r="E1848" s="17">
        <v>9.5144000000000006E-2</v>
      </c>
      <c r="F1848" s="18">
        <v>0.55000000000000004</v>
      </c>
      <c r="G1848" s="18">
        <v>5.2329199999999999E-2</v>
      </c>
    </row>
    <row r="1849" spans="1:7" ht="17.100000000000001" customHeight="1">
      <c r="A1849" s="1"/>
      <c r="B1849" s="1"/>
      <c r="C1849" s="1"/>
      <c r="D1849" s="1"/>
      <c r="E1849" s="319" t="s">
        <v>967</v>
      </c>
      <c r="F1849" s="320"/>
      <c r="G1849" s="19">
        <v>0.58819767999999995</v>
      </c>
    </row>
    <row r="1850" spans="1:7" ht="15" customHeight="1">
      <c r="A1850" s="321" t="s">
        <v>1027</v>
      </c>
      <c r="B1850" s="322"/>
      <c r="C1850" s="8" t="s">
        <v>952</v>
      </c>
      <c r="D1850" s="8" t="s">
        <v>953</v>
      </c>
      <c r="E1850" s="8" t="s">
        <v>954</v>
      </c>
      <c r="F1850" s="8" t="s">
        <v>955</v>
      </c>
      <c r="G1850" s="8" t="s">
        <v>956</v>
      </c>
    </row>
    <row r="1851" spans="1:7" ht="27.95" customHeight="1">
      <c r="A1851" s="15" t="s">
        <v>1102</v>
      </c>
      <c r="B1851" s="16" t="s">
        <v>1103</v>
      </c>
      <c r="C1851" s="15" t="s">
        <v>959</v>
      </c>
      <c r="D1851" s="15" t="s">
        <v>1030</v>
      </c>
      <c r="E1851" s="17">
        <v>1.5536304E-6</v>
      </c>
      <c r="F1851" s="18">
        <v>4722.0600000000004</v>
      </c>
      <c r="G1851" s="18">
        <v>7.3363359666239998E-3</v>
      </c>
    </row>
    <row r="1852" spans="1:7" ht="15" customHeight="1">
      <c r="A1852" s="1"/>
      <c r="B1852" s="1"/>
      <c r="C1852" s="1"/>
      <c r="D1852" s="1"/>
      <c r="E1852" s="319" t="s">
        <v>1031</v>
      </c>
      <c r="F1852" s="320"/>
      <c r="G1852" s="19">
        <v>7.3363359666239998E-3</v>
      </c>
    </row>
    <row r="1853" spans="1:7" ht="15" customHeight="1">
      <c r="A1853" s="321" t="s">
        <v>1032</v>
      </c>
      <c r="B1853" s="322"/>
      <c r="C1853" s="8" t="s">
        <v>952</v>
      </c>
      <c r="D1853" s="8" t="s">
        <v>953</v>
      </c>
      <c r="E1853" s="8" t="s">
        <v>954</v>
      </c>
      <c r="F1853" s="8" t="s">
        <v>955</v>
      </c>
      <c r="G1853" s="8" t="s">
        <v>956</v>
      </c>
    </row>
    <row r="1854" spans="1:7" ht="15" customHeight="1">
      <c r="A1854" s="15" t="s">
        <v>1033</v>
      </c>
      <c r="B1854" s="16" t="s">
        <v>1034</v>
      </c>
      <c r="C1854" s="15" t="s">
        <v>959</v>
      </c>
      <c r="D1854" s="15" t="s">
        <v>1035</v>
      </c>
      <c r="E1854" s="17">
        <v>5.3024999999999999E-3</v>
      </c>
      <c r="F1854" s="18">
        <v>0.9</v>
      </c>
      <c r="G1854" s="18">
        <v>4.7722499999999996E-3</v>
      </c>
    </row>
    <row r="1855" spans="1:7" ht="15" customHeight="1">
      <c r="A1855" s="1"/>
      <c r="B1855" s="1"/>
      <c r="C1855" s="1"/>
      <c r="D1855" s="1"/>
      <c r="E1855" s="319" t="s">
        <v>1036</v>
      </c>
      <c r="F1855" s="320"/>
      <c r="G1855" s="19">
        <v>4.7722499999999996E-3</v>
      </c>
    </row>
    <row r="1856" spans="1:7" ht="15" customHeight="1">
      <c r="A1856" s="321" t="s">
        <v>968</v>
      </c>
      <c r="B1856" s="322"/>
      <c r="C1856" s="8" t="s">
        <v>952</v>
      </c>
      <c r="D1856" s="8" t="s">
        <v>953</v>
      </c>
      <c r="E1856" s="8" t="s">
        <v>954</v>
      </c>
      <c r="F1856" s="8" t="s">
        <v>955</v>
      </c>
      <c r="G1856" s="8" t="s">
        <v>956</v>
      </c>
    </row>
    <row r="1857" spans="1:7" ht="15" customHeight="1">
      <c r="A1857" s="15" t="s">
        <v>1006</v>
      </c>
      <c r="B1857" s="16" t="s">
        <v>1007</v>
      </c>
      <c r="C1857" s="15" t="s">
        <v>959</v>
      </c>
      <c r="D1857" s="15" t="s">
        <v>960</v>
      </c>
      <c r="E1857" s="17">
        <v>7.1057000000000004E-3</v>
      </c>
      <c r="F1857" s="18">
        <v>9.25</v>
      </c>
      <c r="G1857" s="18">
        <v>6.5727725000000001E-2</v>
      </c>
    </row>
    <row r="1858" spans="1:7" ht="15" customHeight="1">
      <c r="A1858" s="15" t="s">
        <v>1104</v>
      </c>
      <c r="B1858" s="16" t="s">
        <v>1105</v>
      </c>
      <c r="C1858" s="15" t="s">
        <v>959</v>
      </c>
      <c r="D1858" s="15" t="s">
        <v>960</v>
      </c>
      <c r="E1858" s="17">
        <v>1.8251049599999999E-2</v>
      </c>
      <c r="F1858" s="18">
        <v>15.31</v>
      </c>
      <c r="G1858" s="18">
        <v>0.27942356937599999</v>
      </c>
    </row>
    <row r="1859" spans="1:7" ht="15" customHeight="1">
      <c r="A1859" s="15" t="s">
        <v>1090</v>
      </c>
      <c r="B1859" s="16" t="s">
        <v>1091</v>
      </c>
      <c r="C1859" s="15" t="s">
        <v>959</v>
      </c>
      <c r="D1859" s="15" t="s">
        <v>960</v>
      </c>
      <c r="E1859" s="17">
        <v>7.1056999999999995E-2</v>
      </c>
      <c r="F1859" s="18">
        <v>12.62</v>
      </c>
      <c r="G1859" s="18">
        <v>0.89673934</v>
      </c>
    </row>
    <row r="1860" spans="1:7" ht="15" customHeight="1">
      <c r="A1860" s="1"/>
      <c r="B1860" s="1"/>
      <c r="C1860" s="1"/>
      <c r="D1860" s="1"/>
      <c r="E1860" s="319" t="s">
        <v>971</v>
      </c>
      <c r="F1860" s="320"/>
      <c r="G1860" s="19">
        <v>1.2418906343759999</v>
      </c>
    </row>
    <row r="1861" spans="1:7" ht="15" customHeight="1">
      <c r="A1861" s="321" t="s">
        <v>1010</v>
      </c>
      <c r="B1861" s="322"/>
      <c r="C1861" s="8" t="s">
        <v>952</v>
      </c>
      <c r="D1861" s="8" t="s">
        <v>953</v>
      </c>
      <c r="E1861" s="8" t="s">
        <v>954</v>
      </c>
      <c r="F1861" s="8" t="s">
        <v>955</v>
      </c>
      <c r="G1861" s="8" t="s">
        <v>956</v>
      </c>
    </row>
    <row r="1862" spans="1:7" ht="15" customHeight="1">
      <c r="A1862" s="15" t="s">
        <v>1041</v>
      </c>
      <c r="B1862" s="16" t="s">
        <v>1042</v>
      </c>
      <c r="C1862" s="15" t="s">
        <v>959</v>
      </c>
      <c r="D1862" s="15" t="s">
        <v>1020</v>
      </c>
      <c r="E1862" s="17">
        <v>1.791258</v>
      </c>
      <c r="F1862" s="18">
        <v>1.04</v>
      </c>
      <c r="G1862" s="18">
        <v>1.8629083200000001</v>
      </c>
    </row>
    <row r="1863" spans="1:7" ht="20.100000000000001" customHeight="1">
      <c r="A1863" s="15" t="s">
        <v>1315</v>
      </c>
      <c r="B1863" s="16" t="s">
        <v>1316</v>
      </c>
      <c r="C1863" s="15" t="s">
        <v>959</v>
      </c>
      <c r="D1863" s="15" t="s">
        <v>1045</v>
      </c>
      <c r="E1863" s="17">
        <v>3.9899999999999996E-3</v>
      </c>
      <c r="F1863" s="18">
        <v>65</v>
      </c>
      <c r="G1863" s="18">
        <v>0.25935000000000002</v>
      </c>
    </row>
    <row r="1864" spans="1:7" ht="15" customHeight="1">
      <c r="A1864" s="1"/>
      <c r="B1864" s="1"/>
      <c r="C1864" s="1"/>
      <c r="D1864" s="1"/>
      <c r="E1864" s="319" t="s">
        <v>1021</v>
      </c>
      <c r="F1864" s="320"/>
      <c r="G1864" s="19">
        <v>2.1222583199999998</v>
      </c>
    </row>
    <row r="1865" spans="1:7" ht="15" customHeight="1">
      <c r="A1865" s="1"/>
      <c r="B1865" s="1"/>
      <c r="C1865" s="1"/>
      <c r="D1865" s="1"/>
      <c r="E1865" s="317" t="s">
        <v>972</v>
      </c>
      <c r="F1865" s="318"/>
      <c r="G1865" s="3">
        <v>3.38</v>
      </c>
    </row>
    <row r="1866" spans="1:7" ht="15" customHeight="1">
      <c r="A1866" s="1"/>
      <c r="B1866" s="1"/>
      <c r="C1866" s="1"/>
      <c r="D1866" s="1"/>
      <c r="E1866" s="317" t="s">
        <v>973</v>
      </c>
      <c r="F1866" s="318"/>
      <c r="G1866" s="3">
        <v>0.56999999999999995</v>
      </c>
    </row>
    <row r="1867" spans="1:7" ht="15" customHeight="1">
      <c r="A1867" s="1"/>
      <c r="B1867" s="1"/>
      <c r="C1867" s="1"/>
      <c r="D1867" s="1"/>
      <c r="E1867" s="317" t="s">
        <v>974</v>
      </c>
      <c r="F1867" s="318"/>
      <c r="G1867" s="3">
        <v>3.95</v>
      </c>
    </row>
    <row r="1868" spans="1:7" ht="15" customHeight="1">
      <c r="A1868" s="1"/>
      <c r="B1868" s="1"/>
      <c r="C1868" s="1"/>
      <c r="D1868" s="1"/>
      <c r="E1868" s="317" t="s">
        <v>975</v>
      </c>
      <c r="F1868" s="318"/>
      <c r="G1868" s="3">
        <v>1.1100000000000001</v>
      </c>
    </row>
    <row r="1869" spans="1:7" ht="15" customHeight="1">
      <c r="A1869" s="1"/>
      <c r="B1869" s="1"/>
      <c r="C1869" s="1"/>
      <c r="D1869" s="1"/>
      <c r="E1869" s="317" t="s">
        <v>976</v>
      </c>
      <c r="F1869" s="318"/>
      <c r="G1869" s="3">
        <v>5.0599999999999996</v>
      </c>
    </row>
    <row r="1870" spans="1:7" ht="15" customHeight="1">
      <c r="A1870" s="1"/>
      <c r="B1870" s="1"/>
      <c r="C1870" s="1"/>
      <c r="D1870" s="1"/>
      <c r="E1870" s="317" t="s">
        <v>977</v>
      </c>
      <c r="F1870" s="318"/>
      <c r="G1870" s="3">
        <v>362.22</v>
      </c>
    </row>
    <row r="1871" spans="1:7" ht="15" customHeight="1">
      <c r="A1871" s="1"/>
      <c r="B1871" s="1"/>
      <c r="C1871" s="1"/>
      <c r="D1871" s="1"/>
      <c r="E1871" s="317" t="s">
        <v>978</v>
      </c>
      <c r="F1871" s="318"/>
      <c r="G1871" s="3">
        <v>1832.83</v>
      </c>
    </row>
    <row r="1872" spans="1:7" ht="9.9499999999999993" customHeight="1">
      <c r="A1872" s="1"/>
      <c r="B1872" s="1"/>
      <c r="C1872" s="323" t="s">
        <v>949</v>
      </c>
      <c r="D1872" s="324"/>
      <c r="E1872" s="1"/>
      <c r="F1872" s="1"/>
      <c r="G1872" s="1"/>
    </row>
    <row r="1873" spans="1:7" ht="27" customHeight="1">
      <c r="A1873" s="325" t="s">
        <v>1317</v>
      </c>
      <c r="B1873" s="326"/>
      <c r="C1873" s="326"/>
      <c r="D1873" s="326"/>
      <c r="E1873" s="326"/>
      <c r="F1873" s="326"/>
      <c r="G1873" s="326"/>
    </row>
    <row r="1874" spans="1:7" ht="15" customHeight="1">
      <c r="A1874" s="321" t="s">
        <v>951</v>
      </c>
      <c r="B1874" s="322"/>
      <c r="C1874" s="8" t="s">
        <v>952</v>
      </c>
      <c r="D1874" s="8" t="s">
        <v>953</v>
      </c>
      <c r="E1874" s="8" t="s">
        <v>954</v>
      </c>
      <c r="F1874" s="8" t="s">
        <v>955</v>
      </c>
      <c r="G1874" s="8" t="s">
        <v>956</v>
      </c>
    </row>
    <row r="1875" spans="1:7" ht="15" customHeight="1">
      <c r="A1875" s="15" t="s">
        <v>994</v>
      </c>
      <c r="B1875" s="16" t="s">
        <v>995</v>
      </c>
      <c r="C1875" s="15" t="s">
        <v>959</v>
      </c>
      <c r="D1875" s="15" t="s">
        <v>960</v>
      </c>
      <c r="E1875" s="17">
        <v>0.116035</v>
      </c>
      <c r="F1875" s="18">
        <v>1.04</v>
      </c>
      <c r="G1875" s="18">
        <v>0.1206764</v>
      </c>
    </row>
    <row r="1876" spans="1:7" ht="15" customHeight="1">
      <c r="A1876" s="15" t="s">
        <v>996</v>
      </c>
      <c r="B1876" s="16" t="s">
        <v>997</v>
      </c>
      <c r="C1876" s="15" t="s">
        <v>959</v>
      </c>
      <c r="D1876" s="15" t="s">
        <v>960</v>
      </c>
      <c r="E1876" s="17">
        <v>0.116035</v>
      </c>
      <c r="F1876" s="18">
        <v>3.18</v>
      </c>
      <c r="G1876" s="18">
        <v>0.36899130000000002</v>
      </c>
    </row>
    <row r="1877" spans="1:7" ht="20.100000000000001" customHeight="1">
      <c r="A1877" s="15" t="s">
        <v>998</v>
      </c>
      <c r="B1877" s="16" t="s">
        <v>999</v>
      </c>
      <c r="C1877" s="15" t="s">
        <v>959</v>
      </c>
      <c r="D1877" s="15" t="s">
        <v>960</v>
      </c>
      <c r="E1877" s="17">
        <v>3.5999999999999997E-2</v>
      </c>
      <c r="F1877" s="18">
        <v>0.41</v>
      </c>
      <c r="G1877" s="18">
        <v>1.4760000000000001E-2</v>
      </c>
    </row>
    <row r="1878" spans="1:7" ht="20.100000000000001" customHeight="1">
      <c r="A1878" s="15" t="s">
        <v>1000</v>
      </c>
      <c r="B1878" s="16" t="s">
        <v>1001</v>
      </c>
      <c r="C1878" s="15" t="s">
        <v>959</v>
      </c>
      <c r="D1878" s="15" t="s">
        <v>960</v>
      </c>
      <c r="E1878" s="17">
        <v>3.5999999999999997E-2</v>
      </c>
      <c r="F1878" s="18">
        <v>1.01</v>
      </c>
      <c r="G1878" s="18">
        <v>3.6360000000000003E-2</v>
      </c>
    </row>
    <row r="1879" spans="1:7" ht="20.100000000000001" customHeight="1">
      <c r="A1879" s="15" t="s">
        <v>1023</v>
      </c>
      <c r="B1879" s="16" t="s">
        <v>1024</v>
      </c>
      <c r="C1879" s="15" t="s">
        <v>959</v>
      </c>
      <c r="D1879" s="15" t="s">
        <v>960</v>
      </c>
      <c r="E1879" s="17">
        <v>7.0349999999999996E-3</v>
      </c>
      <c r="F1879" s="18">
        <v>0.01</v>
      </c>
      <c r="G1879" s="18">
        <v>7.0350000000000002E-5</v>
      </c>
    </row>
    <row r="1880" spans="1:7" ht="15" customHeight="1">
      <c r="A1880" s="15" t="s">
        <v>965</v>
      </c>
      <c r="B1880" s="16" t="s">
        <v>966</v>
      </c>
      <c r="C1880" s="15" t="s">
        <v>959</v>
      </c>
      <c r="D1880" s="15" t="s">
        <v>960</v>
      </c>
      <c r="E1880" s="17">
        <v>0.116035</v>
      </c>
      <c r="F1880" s="18">
        <v>0.06</v>
      </c>
      <c r="G1880" s="18">
        <v>6.9620999999999997E-3</v>
      </c>
    </row>
    <row r="1881" spans="1:7" ht="20.100000000000001" customHeight="1">
      <c r="A1881" s="15" t="s">
        <v>1025</v>
      </c>
      <c r="B1881" s="16" t="s">
        <v>1026</v>
      </c>
      <c r="C1881" s="15" t="s">
        <v>959</v>
      </c>
      <c r="D1881" s="15" t="s">
        <v>960</v>
      </c>
      <c r="E1881" s="17">
        <v>7.0349999999999996E-3</v>
      </c>
      <c r="F1881" s="18">
        <v>0.63</v>
      </c>
      <c r="G1881" s="18">
        <v>4.4320499999999999E-3</v>
      </c>
    </row>
    <row r="1882" spans="1:7" ht="20.100000000000001" customHeight="1">
      <c r="A1882" s="15" t="s">
        <v>1086</v>
      </c>
      <c r="B1882" s="16" t="s">
        <v>1087</v>
      </c>
      <c r="C1882" s="15" t="s">
        <v>959</v>
      </c>
      <c r="D1882" s="15" t="s">
        <v>960</v>
      </c>
      <c r="E1882" s="17">
        <v>7.2999999999999995E-2</v>
      </c>
      <c r="F1882" s="18">
        <v>0.57999999999999996</v>
      </c>
      <c r="G1882" s="18">
        <v>4.2340000000000003E-2</v>
      </c>
    </row>
    <row r="1883" spans="1:7" ht="20.100000000000001" customHeight="1">
      <c r="A1883" s="15" t="s">
        <v>1088</v>
      </c>
      <c r="B1883" s="16" t="s">
        <v>1089</v>
      </c>
      <c r="C1883" s="15" t="s">
        <v>959</v>
      </c>
      <c r="D1883" s="15" t="s">
        <v>960</v>
      </c>
      <c r="E1883" s="17">
        <v>7.2999999999999995E-2</v>
      </c>
      <c r="F1883" s="18">
        <v>0.95</v>
      </c>
      <c r="G1883" s="18">
        <v>6.9349999999999995E-2</v>
      </c>
    </row>
    <row r="1884" spans="1:7" ht="15" customHeight="1">
      <c r="A1884" s="15" t="s">
        <v>963</v>
      </c>
      <c r="B1884" s="16" t="s">
        <v>964</v>
      </c>
      <c r="C1884" s="15" t="s">
        <v>959</v>
      </c>
      <c r="D1884" s="15" t="s">
        <v>960</v>
      </c>
      <c r="E1884" s="17">
        <v>0.116035</v>
      </c>
      <c r="F1884" s="18">
        <v>0.55000000000000004</v>
      </c>
      <c r="G1884" s="18">
        <v>6.3819249999999994E-2</v>
      </c>
    </row>
    <row r="1885" spans="1:7" ht="17.100000000000001" customHeight="1">
      <c r="A1885" s="1"/>
      <c r="B1885" s="1"/>
      <c r="C1885" s="1"/>
      <c r="D1885" s="1"/>
      <c r="E1885" s="319" t="s">
        <v>967</v>
      </c>
      <c r="F1885" s="320"/>
      <c r="G1885" s="19">
        <v>0.72776145000000003</v>
      </c>
    </row>
    <row r="1886" spans="1:7" ht="15" customHeight="1">
      <c r="A1886" s="321" t="s">
        <v>1027</v>
      </c>
      <c r="B1886" s="322"/>
      <c r="C1886" s="8" t="s">
        <v>952</v>
      </c>
      <c r="D1886" s="8" t="s">
        <v>953</v>
      </c>
      <c r="E1886" s="8" t="s">
        <v>954</v>
      </c>
      <c r="F1886" s="8" t="s">
        <v>955</v>
      </c>
      <c r="G1886" s="8" t="s">
        <v>956</v>
      </c>
    </row>
    <row r="1887" spans="1:7" ht="27.95" customHeight="1">
      <c r="A1887" s="15" t="s">
        <v>1102</v>
      </c>
      <c r="B1887" s="16" t="s">
        <v>1103</v>
      </c>
      <c r="C1887" s="15" t="s">
        <v>959</v>
      </c>
      <c r="D1887" s="15" t="s">
        <v>1030</v>
      </c>
      <c r="E1887" s="17">
        <v>6.0180599999999996E-7</v>
      </c>
      <c r="F1887" s="18">
        <v>4722.0600000000004</v>
      </c>
      <c r="G1887" s="18">
        <v>2.8417640403600002E-3</v>
      </c>
    </row>
    <row r="1888" spans="1:7" ht="15" customHeight="1">
      <c r="A1888" s="1"/>
      <c r="B1888" s="1"/>
      <c r="C1888" s="1"/>
      <c r="D1888" s="1"/>
      <c r="E1888" s="319" t="s">
        <v>1031</v>
      </c>
      <c r="F1888" s="320"/>
      <c r="G1888" s="19">
        <v>2.8417640403600002E-3</v>
      </c>
    </row>
    <row r="1889" spans="1:7" ht="15" customHeight="1">
      <c r="A1889" s="321" t="s">
        <v>1032</v>
      </c>
      <c r="B1889" s="322"/>
      <c r="C1889" s="8" t="s">
        <v>952</v>
      </c>
      <c r="D1889" s="8" t="s">
        <v>953</v>
      </c>
      <c r="E1889" s="8" t="s">
        <v>954</v>
      </c>
      <c r="F1889" s="8" t="s">
        <v>955</v>
      </c>
      <c r="G1889" s="8" t="s">
        <v>956</v>
      </c>
    </row>
    <row r="1890" spans="1:7" ht="15" customHeight="1">
      <c r="A1890" s="15" t="s">
        <v>1033</v>
      </c>
      <c r="B1890" s="16" t="s">
        <v>1034</v>
      </c>
      <c r="C1890" s="15" t="s">
        <v>959</v>
      </c>
      <c r="D1890" s="15" t="s">
        <v>1035</v>
      </c>
      <c r="E1890" s="17">
        <v>2.04375E-3</v>
      </c>
      <c r="F1890" s="18">
        <v>0.9</v>
      </c>
      <c r="G1890" s="18">
        <v>1.8393750000000001E-3</v>
      </c>
    </row>
    <row r="1891" spans="1:7" ht="15" customHeight="1">
      <c r="A1891" s="1"/>
      <c r="B1891" s="1"/>
      <c r="C1891" s="1"/>
      <c r="D1891" s="1"/>
      <c r="E1891" s="319" t="s">
        <v>1036</v>
      </c>
      <c r="F1891" s="320"/>
      <c r="G1891" s="19">
        <v>1.8393750000000001E-3</v>
      </c>
    </row>
    <row r="1892" spans="1:7" ht="15" customHeight="1">
      <c r="A1892" s="321" t="s">
        <v>968</v>
      </c>
      <c r="B1892" s="322"/>
      <c r="C1892" s="8" t="s">
        <v>952</v>
      </c>
      <c r="D1892" s="8" t="s">
        <v>953</v>
      </c>
      <c r="E1892" s="8" t="s">
        <v>954</v>
      </c>
      <c r="F1892" s="8" t="s">
        <v>955</v>
      </c>
      <c r="G1892" s="8" t="s">
        <v>956</v>
      </c>
    </row>
    <row r="1893" spans="1:7" ht="15" customHeight="1">
      <c r="A1893" s="15" t="s">
        <v>1006</v>
      </c>
      <c r="B1893" s="16" t="s">
        <v>1007</v>
      </c>
      <c r="C1893" s="15" t="s">
        <v>959</v>
      </c>
      <c r="D1893" s="15" t="s">
        <v>960</v>
      </c>
      <c r="E1893" s="17">
        <v>3.6543600000000002E-2</v>
      </c>
      <c r="F1893" s="18">
        <v>9.25</v>
      </c>
      <c r="G1893" s="18">
        <v>0.3380283</v>
      </c>
    </row>
    <row r="1894" spans="1:7" ht="15" customHeight="1">
      <c r="A1894" s="15" t="s">
        <v>1104</v>
      </c>
      <c r="B1894" s="16" t="s">
        <v>1105</v>
      </c>
      <c r="C1894" s="15" t="s">
        <v>959</v>
      </c>
      <c r="D1894" s="15" t="s">
        <v>960</v>
      </c>
      <c r="E1894" s="17">
        <v>7.0765065000000004E-3</v>
      </c>
      <c r="F1894" s="18">
        <v>15.31</v>
      </c>
      <c r="G1894" s="18">
        <v>0.108341314515</v>
      </c>
    </row>
    <row r="1895" spans="1:7" ht="15" customHeight="1">
      <c r="A1895" s="15" t="s">
        <v>1090</v>
      </c>
      <c r="B1895" s="16" t="s">
        <v>1091</v>
      </c>
      <c r="C1895" s="15" t="s">
        <v>959</v>
      </c>
      <c r="D1895" s="15" t="s">
        <v>960</v>
      </c>
      <c r="E1895" s="17">
        <v>7.4102299999999996E-2</v>
      </c>
      <c r="F1895" s="18">
        <v>12.62</v>
      </c>
      <c r="G1895" s="18">
        <v>0.93517102600000002</v>
      </c>
    </row>
    <row r="1896" spans="1:7" ht="15" customHeight="1">
      <c r="A1896" s="1"/>
      <c r="B1896" s="1"/>
      <c r="C1896" s="1"/>
      <c r="D1896" s="1"/>
      <c r="E1896" s="319" t="s">
        <v>971</v>
      </c>
      <c r="F1896" s="320"/>
      <c r="G1896" s="19">
        <v>1.3815406405149999</v>
      </c>
    </row>
    <row r="1897" spans="1:7" ht="15" customHeight="1">
      <c r="A1897" s="321" t="s">
        <v>1010</v>
      </c>
      <c r="B1897" s="322"/>
      <c r="C1897" s="8" t="s">
        <v>952</v>
      </c>
      <c r="D1897" s="8" t="s">
        <v>953</v>
      </c>
      <c r="E1897" s="8" t="s">
        <v>954</v>
      </c>
      <c r="F1897" s="8" t="s">
        <v>955</v>
      </c>
      <c r="G1897" s="8" t="s">
        <v>956</v>
      </c>
    </row>
    <row r="1898" spans="1:7" ht="15" customHeight="1">
      <c r="A1898" s="15" t="s">
        <v>1041</v>
      </c>
      <c r="B1898" s="16" t="s">
        <v>1042</v>
      </c>
      <c r="C1898" s="15" t="s">
        <v>959</v>
      </c>
      <c r="D1898" s="15" t="s">
        <v>1020</v>
      </c>
      <c r="E1898" s="17">
        <v>0.39662999999999998</v>
      </c>
      <c r="F1898" s="18">
        <v>1.04</v>
      </c>
      <c r="G1898" s="18">
        <v>0.41249520000000001</v>
      </c>
    </row>
    <row r="1899" spans="1:7" ht="20.100000000000001" customHeight="1">
      <c r="A1899" s="15" t="s">
        <v>1259</v>
      </c>
      <c r="B1899" s="16" t="s">
        <v>1260</v>
      </c>
      <c r="C1899" s="15" t="s">
        <v>959</v>
      </c>
      <c r="D1899" s="15" t="s">
        <v>1072</v>
      </c>
      <c r="E1899" s="17">
        <v>0.28410000000000002</v>
      </c>
      <c r="F1899" s="18">
        <v>10.53</v>
      </c>
      <c r="G1899" s="18">
        <v>2.9915729999999998</v>
      </c>
    </row>
    <row r="1900" spans="1:7" ht="20.100000000000001" customHeight="1">
      <c r="A1900" s="15" t="s">
        <v>1315</v>
      </c>
      <c r="B1900" s="16" t="s">
        <v>1316</v>
      </c>
      <c r="C1900" s="15" t="s">
        <v>959</v>
      </c>
      <c r="D1900" s="15" t="s">
        <v>1045</v>
      </c>
      <c r="E1900" s="17">
        <v>1.17E-3</v>
      </c>
      <c r="F1900" s="18">
        <v>65</v>
      </c>
      <c r="G1900" s="18">
        <v>7.6050000000000006E-2</v>
      </c>
    </row>
    <row r="1901" spans="1:7" ht="15" customHeight="1">
      <c r="A1901" s="1"/>
      <c r="B1901" s="1"/>
      <c r="C1901" s="1"/>
      <c r="D1901" s="1"/>
      <c r="E1901" s="319" t="s">
        <v>1021</v>
      </c>
      <c r="F1901" s="320"/>
      <c r="G1901" s="19">
        <v>3.4801182000000002</v>
      </c>
    </row>
    <row r="1902" spans="1:7" ht="15" customHeight="1">
      <c r="A1902" s="1"/>
      <c r="B1902" s="1"/>
      <c r="C1902" s="1"/>
      <c r="D1902" s="1"/>
      <c r="E1902" s="317" t="s">
        <v>972</v>
      </c>
      <c r="F1902" s="318"/>
      <c r="G1902" s="3">
        <v>4.95</v>
      </c>
    </row>
    <row r="1903" spans="1:7" ht="15" customHeight="1">
      <c r="A1903" s="1"/>
      <c r="B1903" s="1"/>
      <c r="C1903" s="1"/>
      <c r="D1903" s="1"/>
      <c r="E1903" s="317" t="s">
        <v>973</v>
      </c>
      <c r="F1903" s="318"/>
      <c r="G1903" s="3">
        <v>0.63</v>
      </c>
    </row>
    <row r="1904" spans="1:7" ht="15" customHeight="1">
      <c r="A1904" s="1"/>
      <c r="B1904" s="1"/>
      <c r="C1904" s="1"/>
      <c r="D1904" s="1"/>
      <c r="E1904" s="317" t="s">
        <v>974</v>
      </c>
      <c r="F1904" s="318"/>
      <c r="G1904" s="3">
        <v>5.58</v>
      </c>
    </row>
    <row r="1905" spans="1:7" ht="15" customHeight="1">
      <c r="A1905" s="1"/>
      <c r="B1905" s="1"/>
      <c r="C1905" s="1"/>
      <c r="D1905" s="1"/>
      <c r="E1905" s="317" t="s">
        <v>975</v>
      </c>
      <c r="F1905" s="318"/>
      <c r="G1905" s="3">
        <v>1.58</v>
      </c>
    </row>
    <row r="1906" spans="1:7" ht="15" customHeight="1">
      <c r="A1906" s="1"/>
      <c r="B1906" s="1"/>
      <c r="C1906" s="1"/>
      <c r="D1906" s="1"/>
      <c r="E1906" s="317" t="s">
        <v>976</v>
      </c>
      <c r="F1906" s="318"/>
      <c r="G1906" s="3">
        <v>7.16</v>
      </c>
    </row>
    <row r="1907" spans="1:7" ht="15" customHeight="1">
      <c r="A1907" s="1"/>
      <c r="B1907" s="1"/>
      <c r="C1907" s="1"/>
      <c r="D1907" s="1"/>
      <c r="E1907" s="317" t="s">
        <v>977</v>
      </c>
      <c r="F1907" s="318"/>
      <c r="G1907" s="3">
        <v>22.28</v>
      </c>
    </row>
    <row r="1908" spans="1:7" ht="15" customHeight="1">
      <c r="A1908" s="1"/>
      <c r="B1908" s="1"/>
      <c r="C1908" s="1"/>
      <c r="D1908" s="1"/>
      <c r="E1908" s="317" t="s">
        <v>978</v>
      </c>
      <c r="F1908" s="318"/>
      <c r="G1908" s="3">
        <v>159.52000000000001</v>
      </c>
    </row>
    <row r="1909" spans="1:7" ht="9.9499999999999993" customHeight="1">
      <c r="A1909" s="1"/>
      <c r="B1909" s="1"/>
      <c r="C1909" s="323" t="s">
        <v>949</v>
      </c>
      <c r="D1909" s="324"/>
      <c r="E1909" s="1"/>
      <c r="F1909" s="1"/>
      <c r="G1909" s="1"/>
    </row>
    <row r="1910" spans="1:7" ht="27" customHeight="1">
      <c r="A1910" s="325" t="s">
        <v>1318</v>
      </c>
      <c r="B1910" s="326"/>
      <c r="C1910" s="326"/>
      <c r="D1910" s="326"/>
      <c r="E1910" s="326"/>
      <c r="F1910" s="326"/>
      <c r="G1910" s="326"/>
    </row>
    <row r="1911" spans="1:7" ht="15" customHeight="1">
      <c r="A1911" s="321" t="s">
        <v>951</v>
      </c>
      <c r="B1911" s="322"/>
      <c r="C1911" s="8" t="s">
        <v>952</v>
      </c>
      <c r="D1911" s="8" t="s">
        <v>953</v>
      </c>
      <c r="E1911" s="8" t="s">
        <v>954</v>
      </c>
      <c r="F1911" s="8" t="s">
        <v>955</v>
      </c>
      <c r="G1911" s="8" t="s">
        <v>956</v>
      </c>
    </row>
    <row r="1912" spans="1:7" ht="15" customHeight="1">
      <c r="A1912" s="15" t="s">
        <v>994</v>
      </c>
      <c r="B1912" s="16" t="s">
        <v>995</v>
      </c>
      <c r="C1912" s="15" t="s">
        <v>959</v>
      </c>
      <c r="D1912" s="15" t="s">
        <v>960</v>
      </c>
      <c r="E1912" s="17">
        <v>0.16903499999999999</v>
      </c>
      <c r="F1912" s="18">
        <v>1.04</v>
      </c>
      <c r="G1912" s="18">
        <v>0.17579639999999999</v>
      </c>
    </row>
    <row r="1913" spans="1:7" ht="15" customHeight="1">
      <c r="A1913" s="15" t="s">
        <v>996</v>
      </c>
      <c r="B1913" s="16" t="s">
        <v>997</v>
      </c>
      <c r="C1913" s="15" t="s">
        <v>959</v>
      </c>
      <c r="D1913" s="15" t="s">
        <v>960</v>
      </c>
      <c r="E1913" s="17">
        <v>0.16903499999999999</v>
      </c>
      <c r="F1913" s="18">
        <v>3.18</v>
      </c>
      <c r="G1913" s="18">
        <v>0.53753130000000005</v>
      </c>
    </row>
    <row r="1914" spans="1:7" ht="20.100000000000001" customHeight="1">
      <c r="A1914" s="15" t="s">
        <v>998</v>
      </c>
      <c r="B1914" s="16" t="s">
        <v>999</v>
      </c>
      <c r="C1914" s="15" t="s">
        <v>959</v>
      </c>
      <c r="D1914" s="15" t="s">
        <v>960</v>
      </c>
      <c r="E1914" s="17">
        <v>5.3999999999999999E-2</v>
      </c>
      <c r="F1914" s="18">
        <v>0.41</v>
      </c>
      <c r="G1914" s="18">
        <v>2.214E-2</v>
      </c>
    </row>
    <row r="1915" spans="1:7" ht="20.100000000000001" customHeight="1">
      <c r="A1915" s="15" t="s">
        <v>1000</v>
      </c>
      <c r="B1915" s="16" t="s">
        <v>1001</v>
      </c>
      <c r="C1915" s="15" t="s">
        <v>959</v>
      </c>
      <c r="D1915" s="15" t="s">
        <v>960</v>
      </c>
      <c r="E1915" s="17">
        <v>5.3999999999999999E-2</v>
      </c>
      <c r="F1915" s="18">
        <v>1.01</v>
      </c>
      <c r="G1915" s="18">
        <v>5.4539999999999998E-2</v>
      </c>
    </row>
    <row r="1916" spans="1:7" ht="20.100000000000001" customHeight="1">
      <c r="A1916" s="15" t="s">
        <v>1023</v>
      </c>
      <c r="B1916" s="16" t="s">
        <v>1024</v>
      </c>
      <c r="C1916" s="15" t="s">
        <v>959</v>
      </c>
      <c r="D1916" s="15" t="s">
        <v>960</v>
      </c>
      <c r="E1916" s="17">
        <v>7.0349999999999996E-3</v>
      </c>
      <c r="F1916" s="18">
        <v>0.01</v>
      </c>
      <c r="G1916" s="18">
        <v>7.0350000000000002E-5</v>
      </c>
    </row>
    <row r="1917" spans="1:7" ht="15" customHeight="1">
      <c r="A1917" s="15" t="s">
        <v>965</v>
      </c>
      <c r="B1917" s="16" t="s">
        <v>966</v>
      </c>
      <c r="C1917" s="15" t="s">
        <v>959</v>
      </c>
      <c r="D1917" s="15" t="s">
        <v>960</v>
      </c>
      <c r="E1917" s="17">
        <v>0.16903499999999999</v>
      </c>
      <c r="F1917" s="18">
        <v>0.06</v>
      </c>
      <c r="G1917" s="18">
        <v>1.0142099999999999E-2</v>
      </c>
    </row>
    <row r="1918" spans="1:7" ht="20.100000000000001" customHeight="1">
      <c r="A1918" s="15" t="s">
        <v>1025</v>
      </c>
      <c r="B1918" s="16" t="s">
        <v>1026</v>
      </c>
      <c r="C1918" s="15" t="s">
        <v>959</v>
      </c>
      <c r="D1918" s="15" t="s">
        <v>960</v>
      </c>
      <c r="E1918" s="17">
        <v>7.0349999999999996E-3</v>
      </c>
      <c r="F1918" s="18">
        <v>0.63</v>
      </c>
      <c r="G1918" s="18">
        <v>4.4320499999999999E-3</v>
      </c>
    </row>
    <row r="1919" spans="1:7" ht="20.100000000000001" customHeight="1">
      <c r="A1919" s="15" t="s">
        <v>1086</v>
      </c>
      <c r="B1919" s="16" t="s">
        <v>1087</v>
      </c>
      <c r="C1919" s="15" t="s">
        <v>959</v>
      </c>
      <c r="D1919" s="15" t="s">
        <v>960</v>
      </c>
      <c r="E1919" s="17">
        <v>0.108</v>
      </c>
      <c r="F1919" s="18">
        <v>0.57999999999999996</v>
      </c>
      <c r="G1919" s="18">
        <v>6.2640000000000001E-2</v>
      </c>
    </row>
    <row r="1920" spans="1:7" ht="20.100000000000001" customHeight="1">
      <c r="A1920" s="15" t="s">
        <v>1088</v>
      </c>
      <c r="B1920" s="16" t="s">
        <v>1089</v>
      </c>
      <c r="C1920" s="15" t="s">
        <v>959</v>
      </c>
      <c r="D1920" s="15" t="s">
        <v>960</v>
      </c>
      <c r="E1920" s="17">
        <v>0.108</v>
      </c>
      <c r="F1920" s="18">
        <v>0.95</v>
      </c>
      <c r="G1920" s="18">
        <v>0.1026</v>
      </c>
    </row>
    <row r="1921" spans="1:7" ht="15" customHeight="1">
      <c r="A1921" s="15" t="s">
        <v>963</v>
      </c>
      <c r="B1921" s="16" t="s">
        <v>964</v>
      </c>
      <c r="C1921" s="15" t="s">
        <v>959</v>
      </c>
      <c r="D1921" s="15" t="s">
        <v>960</v>
      </c>
      <c r="E1921" s="17">
        <v>0.16903499999999999</v>
      </c>
      <c r="F1921" s="18">
        <v>0.55000000000000004</v>
      </c>
      <c r="G1921" s="18">
        <v>9.2969250000000003E-2</v>
      </c>
    </row>
    <row r="1922" spans="1:7" ht="17.100000000000001" customHeight="1">
      <c r="A1922" s="1"/>
      <c r="B1922" s="1"/>
      <c r="C1922" s="1"/>
      <c r="D1922" s="1"/>
      <c r="E1922" s="319" t="s">
        <v>967</v>
      </c>
      <c r="F1922" s="320"/>
      <c r="G1922" s="19">
        <v>1.06286145</v>
      </c>
    </row>
    <row r="1923" spans="1:7" ht="15" customHeight="1">
      <c r="A1923" s="321" t="s">
        <v>1027</v>
      </c>
      <c r="B1923" s="322"/>
      <c r="C1923" s="8" t="s">
        <v>952</v>
      </c>
      <c r="D1923" s="8" t="s">
        <v>953</v>
      </c>
      <c r="E1923" s="8" t="s">
        <v>954</v>
      </c>
      <c r="F1923" s="8" t="s">
        <v>955</v>
      </c>
      <c r="G1923" s="8" t="s">
        <v>956</v>
      </c>
    </row>
    <row r="1924" spans="1:7" ht="27.95" customHeight="1">
      <c r="A1924" s="15" t="s">
        <v>1102</v>
      </c>
      <c r="B1924" s="16" t="s">
        <v>1103</v>
      </c>
      <c r="C1924" s="15" t="s">
        <v>959</v>
      </c>
      <c r="D1924" s="15" t="s">
        <v>1030</v>
      </c>
      <c r="E1924" s="17">
        <v>6.0180599999999996E-7</v>
      </c>
      <c r="F1924" s="18">
        <v>4722.0600000000004</v>
      </c>
      <c r="G1924" s="18">
        <v>2.8417640403600002E-3</v>
      </c>
    </row>
    <row r="1925" spans="1:7" ht="15" customHeight="1">
      <c r="A1925" s="1"/>
      <c r="B1925" s="1"/>
      <c r="C1925" s="1"/>
      <c r="D1925" s="1"/>
      <c r="E1925" s="319" t="s">
        <v>1031</v>
      </c>
      <c r="F1925" s="320"/>
      <c r="G1925" s="19">
        <v>2.8417640403600002E-3</v>
      </c>
    </row>
    <row r="1926" spans="1:7" ht="15" customHeight="1">
      <c r="A1926" s="321" t="s">
        <v>1032</v>
      </c>
      <c r="B1926" s="322"/>
      <c r="C1926" s="8" t="s">
        <v>952</v>
      </c>
      <c r="D1926" s="8" t="s">
        <v>953</v>
      </c>
      <c r="E1926" s="8" t="s">
        <v>954</v>
      </c>
      <c r="F1926" s="8" t="s">
        <v>955</v>
      </c>
      <c r="G1926" s="8" t="s">
        <v>956</v>
      </c>
    </row>
    <row r="1927" spans="1:7" ht="15" customHeight="1">
      <c r="A1927" s="15" t="s">
        <v>1033</v>
      </c>
      <c r="B1927" s="16" t="s">
        <v>1034</v>
      </c>
      <c r="C1927" s="15" t="s">
        <v>959</v>
      </c>
      <c r="D1927" s="15" t="s">
        <v>1035</v>
      </c>
      <c r="E1927" s="17">
        <v>2.04375E-3</v>
      </c>
      <c r="F1927" s="18">
        <v>0.9</v>
      </c>
      <c r="G1927" s="18">
        <v>1.8393750000000001E-3</v>
      </c>
    </row>
    <row r="1928" spans="1:7" ht="15" customHeight="1">
      <c r="A1928" s="1"/>
      <c r="B1928" s="1"/>
      <c r="C1928" s="1"/>
      <c r="D1928" s="1"/>
      <c r="E1928" s="319" t="s">
        <v>1036</v>
      </c>
      <c r="F1928" s="320"/>
      <c r="G1928" s="19">
        <v>1.8393750000000001E-3</v>
      </c>
    </row>
    <row r="1929" spans="1:7" ht="15" customHeight="1">
      <c r="A1929" s="321" t="s">
        <v>968</v>
      </c>
      <c r="B1929" s="322"/>
      <c r="C1929" s="8" t="s">
        <v>952</v>
      </c>
      <c r="D1929" s="8" t="s">
        <v>953</v>
      </c>
      <c r="E1929" s="8" t="s">
        <v>954</v>
      </c>
      <c r="F1929" s="8" t="s">
        <v>955</v>
      </c>
      <c r="G1929" s="8" t="s">
        <v>956</v>
      </c>
    </row>
    <row r="1930" spans="1:7" ht="15" customHeight="1">
      <c r="A1930" s="15" t="s">
        <v>1006</v>
      </c>
      <c r="B1930" s="16" t="s">
        <v>1007</v>
      </c>
      <c r="C1930" s="15" t="s">
        <v>959</v>
      </c>
      <c r="D1930" s="15" t="s">
        <v>960</v>
      </c>
      <c r="E1930" s="17">
        <v>5.48154E-2</v>
      </c>
      <c r="F1930" s="18">
        <v>9.25</v>
      </c>
      <c r="G1930" s="18">
        <v>0.50704245000000003</v>
      </c>
    </row>
    <row r="1931" spans="1:7" ht="15" customHeight="1">
      <c r="A1931" s="15" t="s">
        <v>1104</v>
      </c>
      <c r="B1931" s="16" t="s">
        <v>1105</v>
      </c>
      <c r="C1931" s="15" t="s">
        <v>959</v>
      </c>
      <c r="D1931" s="15" t="s">
        <v>960</v>
      </c>
      <c r="E1931" s="17">
        <v>7.0765065000000004E-3</v>
      </c>
      <c r="F1931" s="18">
        <v>15.31</v>
      </c>
      <c r="G1931" s="18">
        <v>0.108341314515</v>
      </c>
    </row>
    <row r="1932" spans="1:7" ht="15" customHeight="1">
      <c r="A1932" s="15" t="s">
        <v>1090</v>
      </c>
      <c r="B1932" s="16" t="s">
        <v>1091</v>
      </c>
      <c r="C1932" s="15" t="s">
        <v>959</v>
      </c>
      <c r="D1932" s="15" t="s">
        <v>960</v>
      </c>
      <c r="E1932" s="17">
        <v>0.1096308</v>
      </c>
      <c r="F1932" s="18">
        <v>12.62</v>
      </c>
      <c r="G1932" s="18">
        <v>1.3835406960000001</v>
      </c>
    </row>
    <row r="1933" spans="1:7" ht="15" customHeight="1">
      <c r="A1933" s="1"/>
      <c r="B1933" s="1"/>
      <c r="C1933" s="1"/>
      <c r="D1933" s="1"/>
      <c r="E1933" s="319" t="s">
        <v>971</v>
      </c>
      <c r="F1933" s="320"/>
      <c r="G1933" s="19">
        <v>1.9989244605150001</v>
      </c>
    </row>
    <row r="1934" spans="1:7" ht="15" customHeight="1">
      <c r="A1934" s="321" t="s">
        <v>1010</v>
      </c>
      <c r="B1934" s="322"/>
      <c r="C1934" s="8" t="s">
        <v>952</v>
      </c>
      <c r="D1934" s="8" t="s">
        <v>953</v>
      </c>
      <c r="E1934" s="8" t="s">
        <v>954</v>
      </c>
      <c r="F1934" s="8" t="s">
        <v>955</v>
      </c>
      <c r="G1934" s="8" t="s">
        <v>956</v>
      </c>
    </row>
    <row r="1935" spans="1:7" ht="15" customHeight="1">
      <c r="A1935" s="15" t="s">
        <v>1041</v>
      </c>
      <c r="B1935" s="16" t="s">
        <v>1042</v>
      </c>
      <c r="C1935" s="15" t="s">
        <v>959</v>
      </c>
      <c r="D1935" s="15" t="s">
        <v>1020</v>
      </c>
      <c r="E1935" s="17">
        <v>0.39662999999999998</v>
      </c>
      <c r="F1935" s="18">
        <v>1.04</v>
      </c>
      <c r="G1935" s="18">
        <v>0.41249520000000001</v>
      </c>
    </row>
    <row r="1936" spans="1:7" ht="20.100000000000001" customHeight="1">
      <c r="A1936" s="15" t="s">
        <v>1259</v>
      </c>
      <c r="B1936" s="16" t="s">
        <v>1260</v>
      </c>
      <c r="C1936" s="15" t="s">
        <v>959</v>
      </c>
      <c r="D1936" s="15" t="s">
        <v>1072</v>
      </c>
      <c r="E1936" s="17">
        <v>0.28410000000000002</v>
      </c>
      <c r="F1936" s="18">
        <v>10.53</v>
      </c>
      <c r="G1936" s="18">
        <v>2.9915729999999998</v>
      </c>
    </row>
    <row r="1937" spans="1:7" ht="20.100000000000001" customHeight="1">
      <c r="A1937" s="15" t="s">
        <v>1315</v>
      </c>
      <c r="B1937" s="16" t="s">
        <v>1316</v>
      </c>
      <c r="C1937" s="15" t="s">
        <v>959</v>
      </c>
      <c r="D1937" s="15" t="s">
        <v>1045</v>
      </c>
      <c r="E1937" s="17">
        <v>1.17E-3</v>
      </c>
      <c r="F1937" s="18">
        <v>65</v>
      </c>
      <c r="G1937" s="18">
        <v>7.6050000000000006E-2</v>
      </c>
    </row>
    <row r="1938" spans="1:7" ht="15" customHeight="1">
      <c r="A1938" s="1"/>
      <c r="B1938" s="1"/>
      <c r="C1938" s="1"/>
      <c r="D1938" s="1"/>
      <c r="E1938" s="319" t="s">
        <v>1021</v>
      </c>
      <c r="F1938" s="320"/>
      <c r="G1938" s="19">
        <v>3.4801182000000002</v>
      </c>
    </row>
    <row r="1939" spans="1:7" ht="15" customHeight="1">
      <c r="A1939" s="1"/>
      <c r="B1939" s="1"/>
      <c r="C1939" s="1"/>
      <c r="D1939" s="1"/>
      <c r="E1939" s="317" t="s">
        <v>972</v>
      </c>
      <c r="F1939" s="318"/>
      <c r="G1939" s="3">
        <v>5.63</v>
      </c>
    </row>
    <row r="1940" spans="1:7" ht="15" customHeight="1">
      <c r="A1940" s="1"/>
      <c r="B1940" s="1"/>
      <c r="C1940" s="1"/>
      <c r="D1940" s="1"/>
      <c r="E1940" s="317" t="s">
        <v>973</v>
      </c>
      <c r="F1940" s="318"/>
      <c r="G1940" s="3">
        <v>0.91</v>
      </c>
    </row>
    <row r="1941" spans="1:7" ht="15" customHeight="1">
      <c r="A1941" s="1"/>
      <c r="B1941" s="1"/>
      <c r="C1941" s="1"/>
      <c r="D1941" s="1"/>
      <c r="E1941" s="317" t="s">
        <v>974</v>
      </c>
      <c r="F1941" s="318"/>
      <c r="G1941" s="3">
        <v>6.54</v>
      </c>
    </row>
    <row r="1942" spans="1:7" ht="15" customHeight="1">
      <c r="A1942" s="1"/>
      <c r="B1942" s="1"/>
      <c r="C1942" s="1"/>
      <c r="D1942" s="1"/>
      <c r="E1942" s="317" t="s">
        <v>975</v>
      </c>
      <c r="F1942" s="318"/>
      <c r="G1942" s="3">
        <v>1.85</v>
      </c>
    </row>
    <row r="1943" spans="1:7" ht="15" customHeight="1">
      <c r="A1943" s="1"/>
      <c r="B1943" s="1"/>
      <c r="C1943" s="1"/>
      <c r="D1943" s="1"/>
      <c r="E1943" s="317" t="s">
        <v>976</v>
      </c>
      <c r="F1943" s="318"/>
      <c r="G1943" s="3">
        <v>8.39</v>
      </c>
    </row>
    <row r="1944" spans="1:7" ht="15" customHeight="1">
      <c r="A1944" s="1"/>
      <c r="B1944" s="1"/>
      <c r="C1944" s="1"/>
      <c r="D1944" s="1"/>
      <c r="E1944" s="317" t="s">
        <v>977</v>
      </c>
      <c r="F1944" s="318"/>
      <c r="G1944" s="3">
        <v>64.099999999999994</v>
      </c>
    </row>
    <row r="1945" spans="1:7" ht="15" customHeight="1">
      <c r="A1945" s="1"/>
      <c r="B1945" s="1"/>
      <c r="C1945" s="1"/>
      <c r="D1945" s="1"/>
      <c r="E1945" s="317" t="s">
        <v>978</v>
      </c>
      <c r="F1945" s="318"/>
      <c r="G1945" s="3">
        <v>537.79</v>
      </c>
    </row>
    <row r="1946" spans="1:7" ht="9.9499999999999993" customHeight="1">
      <c r="A1946" s="1"/>
      <c r="B1946" s="1"/>
      <c r="C1946" s="323" t="s">
        <v>949</v>
      </c>
      <c r="D1946" s="324"/>
      <c r="E1946" s="1"/>
      <c r="F1946" s="1"/>
      <c r="G1946" s="1"/>
    </row>
    <row r="1947" spans="1:7" ht="20.100000000000001" customHeight="1">
      <c r="A1947" s="325" t="s">
        <v>1319</v>
      </c>
      <c r="B1947" s="326"/>
      <c r="C1947" s="326"/>
      <c r="D1947" s="326"/>
      <c r="E1947" s="326"/>
      <c r="F1947" s="326"/>
      <c r="G1947" s="326"/>
    </row>
    <row r="1948" spans="1:7" ht="15" customHeight="1">
      <c r="A1948" s="321" t="s">
        <v>951</v>
      </c>
      <c r="B1948" s="322"/>
      <c r="C1948" s="8" t="s">
        <v>952</v>
      </c>
      <c r="D1948" s="8" t="s">
        <v>953</v>
      </c>
      <c r="E1948" s="8" t="s">
        <v>954</v>
      </c>
      <c r="F1948" s="8" t="s">
        <v>955</v>
      </c>
      <c r="G1948" s="8" t="s">
        <v>956</v>
      </c>
    </row>
    <row r="1949" spans="1:7" ht="15" customHeight="1">
      <c r="A1949" s="15" t="s">
        <v>994</v>
      </c>
      <c r="B1949" s="16" t="s">
        <v>995</v>
      </c>
      <c r="C1949" s="15" t="s">
        <v>959</v>
      </c>
      <c r="D1949" s="15" t="s">
        <v>960</v>
      </c>
      <c r="E1949" s="17">
        <v>1.3559000000000001</v>
      </c>
      <c r="F1949" s="18">
        <v>1.04</v>
      </c>
      <c r="G1949" s="18">
        <v>1.4101360000000001</v>
      </c>
    </row>
    <row r="1950" spans="1:7" ht="15" customHeight="1">
      <c r="A1950" s="15" t="s">
        <v>996</v>
      </c>
      <c r="B1950" s="16" t="s">
        <v>997</v>
      </c>
      <c r="C1950" s="15" t="s">
        <v>959</v>
      </c>
      <c r="D1950" s="15" t="s">
        <v>960</v>
      </c>
      <c r="E1950" s="17">
        <v>1.3559000000000001</v>
      </c>
      <c r="F1950" s="18">
        <v>3.18</v>
      </c>
      <c r="G1950" s="18">
        <v>4.3117619999999999</v>
      </c>
    </row>
    <row r="1951" spans="1:7" ht="20.100000000000001" customHeight="1">
      <c r="A1951" s="15" t="s">
        <v>1320</v>
      </c>
      <c r="B1951" s="16" t="s">
        <v>1321</v>
      </c>
      <c r="C1951" s="15" t="s">
        <v>959</v>
      </c>
      <c r="D1951" s="15" t="s">
        <v>960</v>
      </c>
      <c r="E1951" s="17">
        <v>1.3559000000000001</v>
      </c>
      <c r="F1951" s="18">
        <v>1.27</v>
      </c>
      <c r="G1951" s="18">
        <v>1.7219930000000001</v>
      </c>
    </row>
    <row r="1952" spans="1:7" ht="20.100000000000001" customHeight="1">
      <c r="A1952" s="15" t="s">
        <v>1322</v>
      </c>
      <c r="B1952" s="16" t="s">
        <v>1323</v>
      </c>
      <c r="C1952" s="15" t="s">
        <v>959</v>
      </c>
      <c r="D1952" s="15" t="s">
        <v>960</v>
      </c>
      <c r="E1952" s="17">
        <v>1.3559000000000001</v>
      </c>
      <c r="F1952" s="18">
        <v>1.33</v>
      </c>
      <c r="G1952" s="18">
        <v>1.803347</v>
      </c>
    </row>
    <row r="1953" spans="1:7" ht="15" customHeight="1">
      <c r="A1953" s="15" t="s">
        <v>963</v>
      </c>
      <c r="B1953" s="16" t="s">
        <v>964</v>
      </c>
      <c r="C1953" s="15" t="s">
        <v>959</v>
      </c>
      <c r="D1953" s="15" t="s">
        <v>960</v>
      </c>
      <c r="E1953" s="17">
        <v>1.3559000000000001</v>
      </c>
      <c r="F1953" s="18">
        <v>0.55000000000000004</v>
      </c>
      <c r="G1953" s="18">
        <v>0.74574499999999999</v>
      </c>
    </row>
    <row r="1954" spans="1:7" ht="15" customHeight="1">
      <c r="A1954" s="15" t="s">
        <v>965</v>
      </c>
      <c r="B1954" s="16" t="s">
        <v>966</v>
      </c>
      <c r="C1954" s="15" t="s">
        <v>959</v>
      </c>
      <c r="D1954" s="15" t="s">
        <v>960</v>
      </c>
      <c r="E1954" s="17">
        <v>1.3559000000000001</v>
      </c>
      <c r="F1954" s="18">
        <v>0.06</v>
      </c>
      <c r="G1954" s="18">
        <v>8.1353999999999996E-2</v>
      </c>
    </row>
    <row r="1955" spans="1:7" ht="17.100000000000001" customHeight="1">
      <c r="A1955" s="1"/>
      <c r="B1955" s="1"/>
      <c r="C1955" s="1"/>
      <c r="D1955" s="1"/>
      <c r="E1955" s="319" t="s">
        <v>967</v>
      </c>
      <c r="F1955" s="320"/>
      <c r="G1955" s="19">
        <v>10.074337</v>
      </c>
    </row>
    <row r="1956" spans="1:7" ht="15" customHeight="1">
      <c r="A1956" s="321" t="s">
        <v>968</v>
      </c>
      <c r="B1956" s="322"/>
      <c r="C1956" s="8" t="s">
        <v>952</v>
      </c>
      <c r="D1956" s="8" t="s">
        <v>953</v>
      </c>
      <c r="E1956" s="8" t="s">
        <v>954</v>
      </c>
      <c r="F1956" s="8" t="s">
        <v>955</v>
      </c>
      <c r="G1956" s="8" t="s">
        <v>956</v>
      </c>
    </row>
    <row r="1957" spans="1:7" ht="15" customHeight="1">
      <c r="A1957" s="15" t="s">
        <v>1324</v>
      </c>
      <c r="B1957" s="16" t="s">
        <v>1325</v>
      </c>
      <c r="C1957" s="15" t="s">
        <v>959</v>
      </c>
      <c r="D1957" s="15" t="s">
        <v>960</v>
      </c>
      <c r="E1957" s="17">
        <v>1.37013695</v>
      </c>
      <c r="F1957" s="18">
        <v>12.62</v>
      </c>
      <c r="G1957" s="18">
        <v>17.291128309000001</v>
      </c>
    </row>
    <row r="1958" spans="1:7" ht="15" customHeight="1">
      <c r="A1958" s="1"/>
      <c r="B1958" s="1"/>
      <c r="C1958" s="1"/>
      <c r="D1958" s="1"/>
      <c r="E1958" s="319" t="s">
        <v>971</v>
      </c>
      <c r="F1958" s="320"/>
      <c r="G1958" s="19">
        <v>17.291128309000001</v>
      </c>
    </row>
    <row r="1959" spans="1:7" ht="15" customHeight="1">
      <c r="A1959" s="321" t="s">
        <v>1010</v>
      </c>
      <c r="B1959" s="322"/>
      <c r="C1959" s="8" t="s">
        <v>952</v>
      </c>
      <c r="D1959" s="8" t="s">
        <v>953</v>
      </c>
      <c r="E1959" s="8" t="s">
        <v>954</v>
      </c>
      <c r="F1959" s="8" t="s">
        <v>955</v>
      </c>
      <c r="G1959" s="8" t="s">
        <v>956</v>
      </c>
    </row>
    <row r="1960" spans="1:7" ht="15" customHeight="1">
      <c r="A1960" s="15" t="s">
        <v>1326</v>
      </c>
      <c r="B1960" s="16" t="s">
        <v>1327</v>
      </c>
      <c r="C1960" s="15" t="s">
        <v>959</v>
      </c>
      <c r="D1960" s="15" t="s">
        <v>1072</v>
      </c>
      <c r="E1960" s="17">
        <v>2.5499999999999998E-2</v>
      </c>
      <c r="F1960" s="18">
        <v>12.04</v>
      </c>
      <c r="G1960" s="18">
        <v>0.30702000000000002</v>
      </c>
    </row>
    <row r="1961" spans="1:7" ht="15" customHeight="1">
      <c r="A1961" s="15" t="s">
        <v>1328</v>
      </c>
      <c r="B1961" s="16" t="s">
        <v>1329</v>
      </c>
      <c r="C1961" s="15" t="s">
        <v>959</v>
      </c>
      <c r="D1961" s="15" t="s">
        <v>1072</v>
      </c>
      <c r="E1961" s="17">
        <v>0.25490000000000002</v>
      </c>
      <c r="F1961" s="18">
        <v>20.059999999999999</v>
      </c>
      <c r="G1961" s="18">
        <v>5.1132939999999998</v>
      </c>
    </row>
    <row r="1962" spans="1:7" ht="15" customHeight="1">
      <c r="A1962" s="1"/>
      <c r="B1962" s="1"/>
      <c r="C1962" s="1"/>
      <c r="D1962" s="1"/>
      <c r="E1962" s="319" t="s">
        <v>1021</v>
      </c>
      <c r="F1962" s="320"/>
      <c r="G1962" s="19">
        <v>5.4203140000000003</v>
      </c>
    </row>
    <row r="1963" spans="1:7" ht="15" customHeight="1">
      <c r="A1963" s="1"/>
      <c r="B1963" s="1"/>
      <c r="C1963" s="1"/>
      <c r="D1963" s="1"/>
      <c r="E1963" s="317" t="s">
        <v>972</v>
      </c>
      <c r="F1963" s="318"/>
      <c r="G1963" s="3">
        <v>24.92</v>
      </c>
    </row>
    <row r="1964" spans="1:7" ht="15" customHeight="1">
      <c r="A1964" s="1"/>
      <c r="B1964" s="1"/>
      <c r="C1964" s="1"/>
      <c r="D1964" s="1"/>
      <c r="E1964" s="317" t="s">
        <v>973</v>
      </c>
      <c r="F1964" s="318"/>
      <c r="G1964" s="3">
        <v>7.85</v>
      </c>
    </row>
    <row r="1965" spans="1:7" ht="15" customHeight="1">
      <c r="A1965" s="1"/>
      <c r="B1965" s="1"/>
      <c r="C1965" s="1"/>
      <c r="D1965" s="1"/>
      <c r="E1965" s="317" t="s">
        <v>974</v>
      </c>
      <c r="F1965" s="318"/>
      <c r="G1965" s="3">
        <v>32.770000000000003</v>
      </c>
    </row>
    <row r="1966" spans="1:7" ht="15" customHeight="1">
      <c r="A1966" s="1"/>
      <c r="B1966" s="1"/>
      <c r="C1966" s="1"/>
      <c r="D1966" s="1"/>
      <c r="E1966" s="317" t="s">
        <v>975</v>
      </c>
      <c r="F1966" s="318"/>
      <c r="G1966" s="3">
        <v>9.2899999999999991</v>
      </c>
    </row>
    <row r="1967" spans="1:7" ht="15" customHeight="1">
      <c r="A1967" s="1"/>
      <c r="B1967" s="1"/>
      <c r="C1967" s="1"/>
      <c r="D1967" s="1"/>
      <c r="E1967" s="317" t="s">
        <v>976</v>
      </c>
      <c r="F1967" s="318"/>
      <c r="G1967" s="3">
        <v>42.06</v>
      </c>
    </row>
    <row r="1968" spans="1:7" ht="15" customHeight="1">
      <c r="A1968" s="1"/>
      <c r="B1968" s="1"/>
      <c r="C1968" s="1"/>
      <c r="D1968" s="1"/>
      <c r="E1968" s="317" t="s">
        <v>977</v>
      </c>
      <c r="F1968" s="318"/>
      <c r="G1968" s="3">
        <v>276.12</v>
      </c>
    </row>
    <row r="1969" spans="1:7" ht="15" customHeight="1">
      <c r="A1969" s="1"/>
      <c r="B1969" s="1"/>
      <c r="C1969" s="1"/>
      <c r="D1969" s="1"/>
      <c r="E1969" s="317" t="s">
        <v>978</v>
      </c>
      <c r="F1969" s="318"/>
      <c r="G1969" s="3">
        <v>11613.6</v>
      </c>
    </row>
    <row r="1970" spans="1:7" ht="9.9499999999999993" customHeight="1">
      <c r="A1970" s="1"/>
      <c r="B1970" s="1"/>
      <c r="C1970" s="323" t="s">
        <v>949</v>
      </c>
      <c r="D1970" s="324"/>
      <c r="E1970" s="1"/>
      <c r="F1970" s="1"/>
      <c r="G1970" s="1"/>
    </row>
    <row r="1971" spans="1:7" ht="20.100000000000001" customHeight="1">
      <c r="A1971" s="325" t="s">
        <v>1330</v>
      </c>
      <c r="B1971" s="326"/>
      <c r="C1971" s="326"/>
      <c r="D1971" s="326"/>
      <c r="E1971" s="326"/>
      <c r="F1971" s="326"/>
      <c r="G1971" s="326"/>
    </row>
    <row r="1972" spans="1:7" ht="15" customHeight="1">
      <c r="A1972" s="321" t="s">
        <v>951</v>
      </c>
      <c r="B1972" s="322"/>
      <c r="C1972" s="8" t="s">
        <v>952</v>
      </c>
      <c r="D1972" s="8" t="s">
        <v>953</v>
      </c>
      <c r="E1972" s="8" t="s">
        <v>954</v>
      </c>
      <c r="F1972" s="8" t="s">
        <v>955</v>
      </c>
      <c r="G1972" s="8" t="s">
        <v>956</v>
      </c>
    </row>
    <row r="1973" spans="1:7" ht="15" customHeight="1">
      <c r="A1973" s="15" t="s">
        <v>994</v>
      </c>
      <c r="B1973" s="16" t="s">
        <v>995</v>
      </c>
      <c r="C1973" s="15" t="s">
        <v>959</v>
      </c>
      <c r="D1973" s="15" t="s">
        <v>960</v>
      </c>
      <c r="E1973" s="17">
        <v>0.67789999999999995</v>
      </c>
      <c r="F1973" s="18">
        <v>1.04</v>
      </c>
      <c r="G1973" s="18">
        <v>0.70501599999999998</v>
      </c>
    </row>
    <row r="1974" spans="1:7" ht="15" customHeight="1">
      <c r="A1974" s="15" t="s">
        <v>996</v>
      </c>
      <c r="B1974" s="16" t="s">
        <v>997</v>
      </c>
      <c r="C1974" s="15" t="s">
        <v>959</v>
      </c>
      <c r="D1974" s="15" t="s">
        <v>960</v>
      </c>
      <c r="E1974" s="17">
        <v>0.67789999999999995</v>
      </c>
      <c r="F1974" s="18">
        <v>3.18</v>
      </c>
      <c r="G1974" s="18">
        <v>2.1557219999999999</v>
      </c>
    </row>
    <row r="1975" spans="1:7" ht="20.100000000000001" customHeight="1">
      <c r="A1975" s="15" t="s">
        <v>1320</v>
      </c>
      <c r="B1975" s="16" t="s">
        <v>1321</v>
      </c>
      <c r="C1975" s="15" t="s">
        <v>959</v>
      </c>
      <c r="D1975" s="15" t="s">
        <v>960</v>
      </c>
      <c r="E1975" s="17">
        <v>0.67789999999999995</v>
      </c>
      <c r="F1975" s="18">
        <v>1.27</v>
      </c>
      <c r="G1975" s="18">
        <v>0.86093299999999995</v>
      </c>
    </row>
    <row r="1976" spans="1:7" ht="20.100000000000001" customHeight="1">
      <c r="A1976" s="15" t="s">
        <v>1322</v>
      </c>
      <c r="B1976" s="16" t="s">
        <v>1323</v>
      </c>
      <c r="C1976" s="15" t="s">
        <v>959</v>
      </c>
      <c r="D1976" s="15" t="s">
        <v>960</v>
      </c>
      <c r="E1976" s="17">
        <v>0.67789999999999995</v>
      </c>
      <c r="F1976" s="18">
        <v>1.33</v>
      </c>
      <c r="G1976" s="18">
        <v>0.90160700000000005</v>
      </c>
    </row>
    <row r="1977" spans="1:7" ht="15" customHeight="1">
      <c r="A1977" s="15" t="s">
        <v>963</v>
      </c>
      <c r="B1977" s="16" t="s">
        <v>964</v>
      </c>
      <c r="C1977" s="15" t="s">
        <v>959</v>
      </c>
      <c r="D1977" s="15" t="s">
        <v>960</v>
      </c>
      <c r="E1977" s="17">
        <v>0.67789999999999995</v>
      </c>
      <c r="F1977" s="18">
        <v>0.55000000000000004</v>
      </c>
      <c r="G1977" s="18">
        <v>0.37284499999999998</v>
      </c>
    </row>
    <row r="1978" spans="1:7" ht="15" customHeight="1">
      <c r="A1978" s="15" t="s">
        <v>965</v>
      </c>
      <c r="B1978" s="16" t="s">
        <v>966</v>
      </c>
      <c r="C1978" s="15" t="s">
        <v>959</v>
      </c>
      <c r="D1978" s="15" t="s">
        <v>960</v>
      </c>
      <c r="E1978" s="17">
        <v>0.67789999999999995</v>
      </c>
      <c r="F1978" s="18">
        <v>0.06</v>
      </c>
      <c r="G1978" s="18">
        <v>4.0674000000000002E-2</v>
      </c>
    </row>
    <row r="1979" spans="1:7" ht="17.100000000000001" customHeight="1">
      <c r="A1979" s="1"/>
      <c r="B1979" s="1"/>
      <c r="C1979" s="1"/>
      <c r="D1979" s="1"/>
      <c r="E1979" s="319" t="s">
        <v>967</v>
      </c>
      <c r="F1979" s="320"/>
      <c r="G1979" s="19">
        <v>5.036797</v>
      </c>
    </row>
    <row r="1980" spans="1:7" ht="15" customHeight="1">
      <c r="A1980" s="321" t="s">
        <v>968</v>
      </c>
      <c r="B1980" s="322"/>
      <c r="C1980" s="8" t="s">
        <v>952</v>
      </c>
      <c r="D1980" s="8" t="s">
        <v>953</v>
      </c>
      <c r="E1980" s="8" t="s">
        <v>954</v>
      </c>
      <c r="F1980" s="8" t="s">
        <v>955</v>
      </c>
      <c r="G1980" s="8" t="s">
        <v>956</v>
      </c>
    </row>
    <row r="1981" spans="1:7" ht="15" customHeight="1">
      <c r="A1981" s="15" t="s">
        <v>1324</v>
      </c>
      <c r="B1981" s="16" t="s">
        <v>1325</v>
      </c>
      <c r="C1981" s="15" t="s">
        <v>959</v>
      </c>
      <c r="D1981" s="15" t="s">
        <v>960</v>
      </c>
      <c r="E1981" s="17">
        <v>0.68501794999999999</v>
      </c>
      <c r="F1981" s="18">
        <v>12.62</v>
      </c>
      <c r="G1981" s="18">
        <v>8.6449265289999992</v>
      </c>
    </row>
    <row r="1982" spans="1:7" ht="15" customHeight="1">
      <c r="A1982" s="1"/>
      <c r="B1982" s="1"/>
      <c r="C1982" s="1"/>
      <c r="D1982" s="1"/>
      <c r="E1982" s="319" t="s">
        <v>971</v>
      </c>
      <c r="F1982" s="320"/>
      <c r="G1982" s="19">
        <v>8.6449265289999992</v>
      </c>
    </row>
    <row r="1983" spans="1:7" ht="15" customHeight="1">
      <c r="A1983" s="321" t="s">
        <v>1010</v>
      </c>
      <c r="B1983" s="322"/>
      <c r="C1983" s="8" t="s">
        <v>952</v>
      </c>
      <c r="D1983" s="8" t="s">
        <v>953</v>
      </c>
      <c r="E1983" s="8" t="s">
        <v>954</v>
      </c>
      <c r="F1983" s="8" t="s">
        <v>955</v>
      </c>
      <c r="G1983" s="8" t="s">
        <v>956</v>
      </c>
    </row>
    <row r="1984" spans="1:7" ht="15" customHeight="1">
      <c r="A1984" s="15" t="s">
        <v>1326</v>
      </c>
      <c r="B1984" s="16" t="s">
        <v>1327</v>
      </c>
      <c r="C1984" s="15" t="s">
        <v>959</v>
      </c>
      <c r="D1984" s="15" t="s">
        <v>1072</v>
      </c>
      <c r="E1984" s="17">
        <v>1.0999999999999999E-2</v>
      </c>
      <c r="F1984" s="18">
        <v>12.04</v>
      </c>
      <c r="G1984" s="18">
        <v>0.13244</v>
      </c>
    </row>
    <row r="1985" spans="1:7" ht="15" customHeight="1">
      <c r="A1985" s="15" t="s">
        <v>1331</v>
      </c>
      <c r="B1985" s="16" t="s">
        <v>1332</v>
      </c>
      <c r="C1985" s="15" t="s">
        <v>959</v>
      </c>
      <c r="D1985" s="15" t="s">
        <v>1072</v>
      </c>
      <c r="E1985" s="17">
        <v>0.10979999999999999</v>
      </c>
      <c r="F1985" s="18">
        <v>20.94</v>
      </c>
      <c r="G1985" s="18">
        <v>2.2992119999999998</v>
      </c>
    </row>
    <row r="1986" spans="1:7" ht="15" customHeight="1">
      <c r="A1986" s="1"/>
      <c r="B1986" s="1"/>
      <c r="C1986" s="1"/>
      <c r="D1986" s="1"/>
      <c r="E1986" s="319" t="s">
        <v>1021</v>
      </c>
      <c r="F1986" s="320"/>
      <c r="G1986" s="19">
        <v>2.4316520000000001</v>
      </c>
    </row>
    <row r="1987" spans="1:7" ht="15" customHeight="1">
      <c r="A1987" s="1"/>
      <c r="B1987" s="1"/>
      <c r="C1987" s="1"/>
      <c r="D1987" s="1"/>
      <c r="E1987" s="317" t="s">
        <v>972</v>
      </c>
      <c r="F1987" s="318"/>
      <c r="G1987" s="3">
        <v>12.17</v>
      </c>
    </row>
    <row r="1988" spans="1:7" ht="15" customHeight="1">
      <c r="A1988" s="1"/>
      <c r="B1988" s="1"/>
      <c r="C1988" s="1"/>
      <c r="D1988" s="1"/>
      <c r="E1988" s="317" t="s">
        <v>973</v>
      </c>
      <c r="F1988" s="318"/>
      <c r="G1988" s="3">
        <v>3.93</v>
      </c>
    </row>
    <row r="1989" spans="1:7" ht="15" customHeight="1">
      <c r="A1989" s="1"/>
      <c r="B1989" s="1"/>
      <c r="C1989" s="1"/>
      <c r="D1989" s="1"/>
      <c r="E1989" s="317" t="s">
        <v>974</v>
      </c>
      <c r="F1989" s="318"/>
      <c r="G1989" s="3">
        <v>16.100000000000001</v>
      </c>
    </row>
    <row r="1990" spans="1:7" ht="15" customHeight="1">
      <c r="A1990" s="1"/>
      <c r="B1990" s="1"/>
      <c r="C1990" s="1"/>
      <c r="D1990" s="1"/>
      <c r="E1990" s="317" t="s">
        <v>975</v>
      </c>
      <c r="F1990" s="318"/>
      <c r="G1990" s="3">
        <v>4.5599999999999996</v>
      </c>
    </row>
    <row r="1991" spans="1:7" ht="15" customHeight="1">
      <c r="A1991" s="1"/>
      <c r="B1991" s="1"/>
      <c r="C1991" s="1"/>
      <c r="D1991" s="1"/>
      <c r="E1991" s="317" t="s">
        <v>976</v>
      </c>
      <c r="F1991" s="318"/>
      <c r="G1991" s="3">
        <v>20.66</v>
      </c>
    </row>
    <row r="1992" spans="1:7" ht="15" customHeight="1">
      <c r="A1992" s="1"/>
      <c r="B1992" s="1"/>
      <c r="C1992" s="1"/>
      <c r="D1992" s="1"/>
      <c r="E1992" s="317" t="s">
        <v>977</v>
      </c>
      <c r="F1992" s="318"/>
      <c r="G1992" s="3">
        <v>306.93</v>
      </c>
    </row>
    <row r="1993" spans="1:7" ht="15" customHeight="1">
      <c r="A1993" s="1"/>
      <c r="B1993" s="1"/>
      <c r="C1993" s="1"/>
      <c r="D1993" s="1"/>
      <c r="E1993" s="317" t="s">
        <v>978</v>
      </c>
      <c r="F1993" s="318"/>
      <c r="G1993" s="3">
        <v>6341.17</v>
      </c>
    </row>
    <row r="1994" spans="1:7" ht="9.9499999999999993" customHeight="1">
      <c r="A1994" s="1"/>
      <c r="B1994" s="1"/>
      <c r="C1994" s="323" t="s">
        <v>949</v>
      </c>
      <c r="D1994" s="324"/>
      <c r="E1994" s="1"/>
      <c r="F1994" s="1"/>
      <c r="G1994" s="1"/>
    </row>
    <row r="1995" spans="1:7" ht="20.100000000000001" customHeight="1">
      <c r="A1995" s="325" t="s">
        <v>1333</v>
      </c>
      <c r="B1995" s="326"/>
      <c r="C1995" s="326"/>
      <c r="D1995" s="326"/>
      <c r="E1995" s="326"/>
      <c r="F1995" s="326"/>
      <c r="G1995" s="326"/>
    </row>
    <row r="1996" spans="1:7" ht="15" customHeight="1">
      <c r="A1996" s="321" t="s">
        <v>951</v>
      </c>
      <c r="B1996" s="322"/>
      <c r="C1996" s="8" t="s">
        <v>952</v>
      </c>
      <c r="D1996" s="8" t="s">
        <v>953</v>
      </c>
      <c r="E1996" s="8" t="s">
        <v>954</v>
      </c>
      <c r="F1996" s="8" t="s">
        <v>955</v>
      </c>
      <c r="G1996" s="8" t="s">
        <v>956</v>
      </c>
    </row>
    <row r="1997" spans="1:7" ht="15" customHeight="1">
      <c r="A1997" s="15" t="s">
        <v>994</v>
      </c>
      <c r="B1997" s="16" t="s">
        <v>995</v>
      </c>
      <c r="C1997" s="15" t="s">
        <v>959</v>
      </c>
      <c r="D1997" s="15" t="s">
        <v>960</v>
      </c>
      <c r="E1997" s="17">
        <v>0.39</v>
      </c>
      <c r="F1997" s="18">
        <v>1.04</v>
      </c>
      <c r="G1997" s="18">
        <v>0.40560000000000002</v>
      </c>
    </row>
    <row r="1998" spans="1:7" ht="15" customHeight="1">
      <c r="A1998" s="15" t="s">
        <v>996</v>
      </c>
      <c r="B1998" s="16" t="s">
        <v>997</v>
      </c>
      <c r="C1998" s="15" t="s">
        <v>959</v>
      </c>
      <c r="D1998" s="15" t="s">
        <v>960</v>
      </c>
      <c r="E1998" s="17">
        <v>0.39</v>
      </c>
      <c r="F1998" s="18">
        <v>3.18</v>
      </c>
      <c r="G1998" s="18">
        <v>1.2402</v>
      </c>
    </row>
    <row r="1999" spans="1:7" ht="20.100000000000001" customHeight="1">
      <c r="A1999" s="15" t="s">
        <v>998</v>
      </c>
      <c r="B1999" s="16" t="s">
        <v>999</v>
      </c>
      <c r="C1999" s="15" t="s">
        <v>959</v>
      </c>
      <c r="D1999" s="15" t="s">
        <v>960</v>
      </c>
      <c r="E1999" s="17">
        <v>0.115</v>
      </c>
      <c r="F1999" s="18">
        <v>0.41</v>
      </c>
      <c r="G1999" s="18">
        <v>4.7149999999999997E-2</v>
      </c>
    </row>
    <row r="2000" spans="1:7" ht="20.100000000000001" customHeight="1">
      <c r="A2000" s="15" t="s">
        <v>1000</v>
      </c>
      <c r="B2000" s="16" t="s">
        <v>1001</v>
      </c>
      <c r="C2000" s="15" t="s">
        <v>959</v>
      </c>
      <c r="D2000" s="15" t="s">
        <v>960</v>
      </c>
      <c r="E2000" s="17">
        <v>0.115</v>
      </c>
      <c r="F2000" s="18">
        <v>1.01</v>
      </c>
      <c r="G2000" s="18">
        <v>0.11615</v>
      </c>
    </row>
    <row r="2001" spans="1:7" ht="20.100000000000001" customHeight="1">
      <c r="A2001" s="15" t="s">
        <v>1320</v>
      </c>
      <c r="B2001" s="16" t="s">
        <v>1321</v>
      </c>
      <c r="C2001" s="15" t="s">
        <v>959</v>
      </c>
      <c r="D2001" s="15" t="s">
        <v>960</v>
      </c>
      <c r="E2001" s="17">
        <v>0.27500000000000002</v>
      </c>
      <c r="F2001" s="18">
        <v>1.27</v>
      </c>
      <c r="G2001" s="18">
        <v>0.34925</v>
      </c>
    </row>
    <row r="2002" spans="1:7" ht="20.100000000000001" customHeight="1">
      <c r="A2002" s="15" t="s">
        <v>1322</v>
      </c>
      <c r="B2002" s="16" t="s">
        <v>1323</v>
      </c>
      <c r="C2002" s="15" t="s">
        <v>959</v>
      </c>
      <c r="D2002" s="15" t="s">
        <v>960</v>
      </c>
      <c r="E2002" s="17">
        <v>0.27500000000000002</v>
      </c>
      <c r="F2002" s="18">
        <v>1.33</v>
      </c>
      <c r="G2002" s="18">
        <v>0.36575000000000002</v>
      </c>
    </row>
    <row r="2003" spans="1:7" ht="15" customHeight="1">
      <c r="A2003" s="15" t="s">
        <v>965</v>
      </c>
      <c r="B2003" s="16" t="s">
        <v>966</v>
      </c>
      <c r="C2003" s="15" t="s">
        <v>959</v>
      </c>
      <c r="D2003" s="15" t="s">
        <v>960</v>
      </c>
      <c r="E2003" s="17">
        <v>0.39</v>
      </c>
      <c r="F2003" s="18">
        <v>0.06</v>
      </c>
      <c r="G2003" s="18">
        <v>2.3400000000000001E-2</v>
      </c>
    </row>
    <row r="2004" spans="1:7" ht="15" customHeight="1">
      <c r="A2004" s="15" t="s">
        <v>963</v>
      </c>
      <c r="B2004" s="16" t="s">
        <v>964</v>
      </c>
      <c r="C2004" s="15" t="s">
        <v>959</v>
      </c>
      <c r="D2004" s="15" t="s">
        <v>960</v>
      </c>
      <c r="E2004" s="17">
        <v>0.39</v>
      </c>
      <c r="F2004" s="18">
        <v>0.55000000000000004</v>
      </c>
      <c r="G2004" s="18">
        <v>0.2145</v>
      </c>
    </row>
    <row r="2005" spans="1:7" ht="17.100000000000001" customHeight="1">
      <c r="A2005" s="1"/>
      <c r="B2005" s="1"/>
      <c r="C2005" s="1"/>
      <c r="D2005" s="1"/>
      <c r="E2005" s="319" t="s">
        <v>967</v>
      </c>
      <c r="F2005" s="320"/>
      <c r="G2005" s="19">
        <v>2.762</v>
      </c>
    </row>
    <row r="2006" spans="1:7" ht="15" customHeight="1">
      <c r="A2006" s="321" t="s">
        <v>968</v>
      </c>
      <c r="B2006" s="322"/>
      <c r="C2006" s="8" t="s">
        <v>952</v>
      </c>
      <c r="D2006" s="8" t="s">
        <v>953</v>
      </c>
      <c r="E2006" s="8" t="s">
        <v>954</v>
      </c>
      <c r="F2006" s="8" t="s">
        <v>955</v>
      </c>
      <c r="G2006" s="8" t="s">
        <v>956</v>
      </c>
    </row>
    <row r="2007" spans="1:7" ht="15" customHeight="1">
      <c r="A2007" s="15" t="s">
        <v>1006</v>
      </c>
      <c r="B2007" s="16" t="s">
        <v>1007</v>
      </c>
      <c r="C2007" s="15" t="s">
        <v>959</v>
      </c>
      <c r="D2007" s="15" t="s">
        <v>960</v>
      </c>
      <c r="E2007" s="17">
        <v>0.11673650000000001</v>
      </c>
      <c r="F2007" s="18">
        <v>9.25</v>
      </c>
      <c r="G2007" s="18">
        <v>1.079812625</v>
      </c>
    </row>
    <row r="2008" spans="1:7" ht="15" customHeight="1">
      <c r="A2008" s="15" t="s">
        <v>1324</v>
      </c>
      <c r="B2008" s="16" t="s">
        <v>1325</v>
      </c>
      <c r="C2008" s="15" t="s">
        <v>959</v>
      </c>
      <c r="D2008" s="15" t="s">
        <v>960</v>
      </c>
      <c r="E2008" s="17">
        <v>0.27788750000000001</v>
      </c>
      <c r="F2008" s="18">
        <v>12.62</v>
      </c>
      <c r="G2008" s="18">
        <v>3.50694025</v>
      </c>
    </row>
    <row r="2009" spans="1:7" ht="15" customHeight="1">
      <c r="A2009" s="1"/>
      <c r="B2009" s="1"/>
      <c r="C2009" s="1"/>
      <c r="D2009" s="1"/>
      <c r="E2009" s="319" t="s">
        <v>971</v>
      </c>
      <c r="F2009" s="320"/>
      <c r="G2009" s="19">
        <v>4.5867528750000002</v>
      </c>
    </row>
    <row r="2010" spans="1:7" ht="15" customHeight="1">
      <c r="A2010" s="321" t="s">
        <v>1010</v>
      </c>
      <c r="B2010" s="322"/>
      <c r="C2010" s="8" t="s">
        <v>952</v>
      </c>
      <c r="D2010" s="8" t="s">
        <v>953</v>
      </c>
      <c r="E2010" s="8" t="s">
        <v>954</v>
      </c>
      <c r="F2010" s="8" t="s">
        <v>955</v>
      </c>
      <c r="G2010" s="8" t="s">
        <v>956</v>
      </c>
    </row>
    <row r="2011" spans="1:7" ht="15" customHeight="1">
      <c r="A2011" s="15" t="s">
        <v>1334</v>
      </c>
      <c r="B2011" s="16" t="s">
        <v>1335</v>
      </c>
      <c r="C2011" s="15" t="s">
        <v>959</v>
      </c>
      <c r="D2011" s="15" t="s">
        <v>1072</v>
      </c>
      <c r="E2011" s="17">
        <v>0.16</v>
      </c>
      <c r="F2011" s="18">
        <v>4.6900000000000004</v>
      </c>
      <c r="G2011" s="18">
        <v>0.75039999999999996</v>
      </c>
    </row>
    <row r="2012" spans="1:7" ht="15" customHeight="1">
      <c r="A2012" s="15" t="s">
        <v>1336</v>
      </c>
      <c r="B2012" s="16" t="s">
        <v>1337</v>
      </c>
      <c r="C2012" s="15" t="s">
        <v>959</v>
      </c>
      <c r="D2012" s="15" t="s">
        <v>1072</v>
      </c>
      <c r="E2012" s="17">
        <v>0.42699999999999999</v>
      </c>
      <c r="F2012" s="18">
        <v>13.26</v>
      </c>
      <c r="G2012" s="18">
        <v>5.6620200000000001</v>
      </c>
    </row>
    <row r="2013" spans="1:7" ht="15" customHeight="1">
      <c r="A2013" s="15" t="s">
        <v>1338</v>
      </c>
      <c r="B2013" s="16" t="s">
        <v>1339</v>
      </c>
      <c r="C2013" s="15" t="s">
        <v>959</v>
      </c>
      <c r="D2013" s="15" t="s">
        <v>1030</v>
      </c>
      <c r="E2013" s="17">
        <v>0.01</v>
      </c>
      <c r="F2013" s="18">
        <v>5.3</v>
      </c>
      <c r="G2013" s="18">
        <v>5.2999999999999999E-2</v>
      </c>
    </row>
    <row r="2014" spans="1:7" ht="15" customHeight="1">
      <c r="A2014" s="1"/>
      <c r="B2014" s="1"/>
      <c r="C2014" s="1"/>
      <c r="D2014" s="1"/>
      <c r="E2014" s="319" t="s">
        <v>1021</v>
      </c>
      <c r="F2014" s="320"/>
      <c r="G2014" s="19">
        <v>6.4654199999999999</v>
      </c>
    </row>
    <row r="2015" spans="1:7" ht="15" customHeight="1">
      <c r="A2015" s="1"/>
      <c r="B2015" s="1"/>
      <c r="C2015" s="1"/>
      <c r="D2015" s="1"/>
      <c r="E2015" s="317" t="s">
        <v>972</v>
      </c>
      <c r="F2015" s="318"/>
      <c r="G2015" s="3">
        <v>11.71</v>
      </c>
    </row>
    <row r="2016" spans="1:7" ht="15" customHeight="1">
      <c r="A2016" s="1"/>
      <c r="B2016" s="1"/>
      <c r="C2016" s="1"/>
      <c r="D2016" s="1"/>
      <c r="E2016" s="317" t="s">
        <v>973</v>
      </c>
      <c r="F2016" s="318"/>
      <c r="G2016" s="3">
        <v>2.08</v>
      </c>
    </row>
    <row r="2017" spans="1:7" ht="15" customHeight="1">
      <c r="A2017" s="1"/>
      <c r="B2017" s="1"/>
      <c r="C2017" s="1"/>
      <c r="D2017" s="1"/>
      <c r="E2017" s="317" t="s">
        <v>974</v>
      </c>
      <c r="F2017" s="318"/>
      <c r="G2017" s="3">
        <v>13.79</v>
      </c>
    </row>
    <row r="2018" spans="1:7" ht="15" customHeight="1">
      <c r="A2018" s="1"/>
      <c r="B2018" s="1"/>
      <c r="C2018" s="1"/>
      <c r="D2018" s="1"/>
      <c r="E2018" s="317" t="s">
        <v>975</v>
      </c>
      <c r="F2018" s="318"/>
      <c r="G2018" s="3">
        <v>3.9</v>
      </c>
    </row>
    <row r="2019" spans="1:7" ht="15" customHeight="1">
      <c r="A2019" s="1"/>
      <c r="B2019" s="1"/>
      <c r="C2019" s="1"/>
      <c r="D2019" s="1"/>
      <c r="E2019" s="317" t="s">
        <v>976</v>
      </c>
      <c r="F2019" s="318"/>
      <c r="G2019" s="3">
        <v>17.690000000000001</v>
      </c>
    </row>
    <row r="2020" spans="1:7" ht="15" customHeight="1">
      <c r="A2020" s="1"/>
      <c r="B2020" s="1"/>
      <c r="C2020" s="1"/>
      <c r="D2020" s="1"/>
      <c r="E2020" s="317" t="s">
        <v>977</v>
      </c>
      <c r="F2020" s="318"/>
      <c r="G2020" s="3">
        <v>30.81</v>
      </c>
    </row>
    <row r="2021" spans="1:7" ht="15" customHeight="1">
      <c r="A2021" s="1"/>
      <c r="B2021" s="1"/>
      <c r="C2021" s="1"/>
      <c r="D2021" s="1"/>
      <c r="E2021" s="317" t="s">
        <v>978</v>
      </c>
      <c r="F2021" s="318"/>
      <c r="G2021" s="3">
        <v>545.02</v>
      </c>
    </row>
    <row r="2022" spans="1:7" ht="9.9499999999999993" customHeight="1">
      <c r="A2022" s="1"/>
      <c r="B2022" s="1"/>
      <c r="C2022" s="323" t="s">
        <v>949</v>
      </c>
      <c r="D2022" s="324"/>
      <c r="E2022" s="1"/>
      <c r="F2022" s="1"/>
      <c r="G2022" s="1"/>
    </row>
    <row r="2023" spans="1:7" ht="20.100000000000001" customHeight="1">
      <c r="A2023" s="325" t="s">
        <v>1340</v>
      </c>
      <c r="B2023" s="326"/>
      <c r="C2023" s="326"/>
      <c r="D2023" s="326"/>
      <c r="E2023" s="326"/>
      <c r="F2023" s="326"/>
      <c r="G2023" s="326"/>
    </row>
    <row r="2024" spans="1:7" ht="15" customHeight="1">
      <c r="A2024" s="321" t="s">
        <v>951</v>
      </c>
      <c r="B2024" s="322"/>
      <c r="C2024" s="8" t="s">
        <v>952</v>
      </c>
      <c r="D2024" s="8" t="s">
        <v>953</v>
      </c>
      <c r="E2024" s="8" t="s">
        <v>954</v>
      </c>
      <c r="F2024" s="8" t="s">
        <v>955</v>
      </c>
      <c r="G2024" s="8" t="s">
        <v>956</v>
      </c>
    </row>
    <row r="2025" spans="1:7" ht="15" customHeight="1">
      <c r="A2025" s="15" t="s">
        <v>994</v>
      </c>
      <c r="B2025" s="16" t="s">
        <v>995</v>
      </c>
      <c r="C2025" s="15" t="s">
        <v>959</v>
      </c>
      <c r="D2025" s="15" t="s">
        <v>960</v>
      </c>
      <c r="E2025" s="17">
        <v>0.39</v>
      </c>
      <c r="F2025" s="18">
        <v>1.04</v>
      </c>
      <c r="G2025" s="18">
        <v>0.40560000000000002</v>
      </c>
    </row>
    <row r="2026" spans="1:7" ht="15" customHeight="1">
      <c r="A2026" s="15" t="s">
        <v>996</v>
      </c>
      <c r="B2026" s="16" t="s">
        <v>997</v>
      </c>
      <c r="C2026" s="15" t="s">
        <v>959</v>
      </c>
      <c r="D2026" s="15" t="s">
        <v>960</v>
      </c>
      <c r="E2026" s="17">
        <v>0.39</v>
      </c>
      <c r="F2026" s="18">
        <v>3.18</v>
      </c>
      <c r="G2026" s="18">
        <v>1.2402</v>
      </c>
    </row>
    <row r="2027" spans="1:7" ht="20.100000000000001" customHeight="1">
      <c r="A2027" s="15" t="s">
        <v>998</v>
      </c>
      <c r="B2027" s="16" t="s">
        <v>999</v>
      </c>
      <c r="C2027" s="15" t="s">
        <v>959</v>
      </c>
      <c r="D2027" s="15" t="s">
        <v>960</v>
      </c>
      <c r="E2027" s="17">
        <v>0.115</v>
      </c>
      <c r="F2027" s="18">
        <v>0.41</v>
      </c>
      <c r="G2027" s="18">
        <v>4.7149999999999997E-2</v>
      </c>
    </row>
    <row r="2028" spans="1:7" ht="20.100000000000001" customHeight="1">
      <c r="A2028" s="15" t="s">
        <v>1000</v>
      </c>
      <c r="B2028" s="16" t="s">
        <v>1001</v>
      </c>
      <c r="C2028" s="15" t="s">
        <v>959</v>
      </c>
      <c r="D2028" s="15" t="s">
        <v>960</v>
      </c>
      <c r="E2028" s="17">
        <v>0.115</v>
      </c>
      <c r="F2028" s="18">
        <v>1.01</v>
      </c>
      <c r="G2028" s="18">
        <v>0.11615</v>
      </c>
    </row>
    <row r="2029" spans="1:7" ht="20.100000000000001" customHeight="1">
      <c r="A2029" s="15" t="s">
        <v>1320</v>
      </c>
      <c r="B2029" s="16" t="s">
        <v>1321</v>
      </c>
      <c r="C2029" s="15" t="s">
        <v>959</v>
      </c>
      <c r="D2029" s="15" t="s">
        <v>960</v>
      </c>
      <c r="E2029" s="17">
        <v>0.27500000000000002</v>
      </c>
      <c r="F2029" s="18">
        <v>1.27</v>
      </c>
      <c r="G2029" s="18">
        <v>0.34925</v>
      </c>
    </row>
    <row r="2030" spans="1:7" ht="20.100000000000001" customHeight="1">
      <c r="A2030" s="15" t="s">
        <v>1322</v>
      </c>
      <c r="B2030" s="16" t="s">
        <v>1323</v>
      </c>
      <c r="C2030" s="15" t="s">
        <v>959</v>
      </c>
      <c r="D2030" s="15" t="s">
        <v>960</v>
      </c>
      <c r="E2030" s="17">
        <v>0.27500000000000002</v>
      </c>
      <c r="F2030" s="18">
        <v>1.33</v>
      </c>
      <c r="G2030" s="18">
        <v>0.36575000000000002</v>
      </c>
    </row>
    <row r="2031" spans="1:7" ht="15" customHeight="1">
      <c r="A2031" s="15" t="s">
        <v>965</v>
      </c>
      <c r="B2031" s="16" t="s">
        <v>966</v>
      </c>
      <c r="C2031" s="15" t="s">
        <v>959</v>
      </c>
      <c r="D2031" s="15" t="s">
        <v>960</v>
      </c>
      <c r="E2031" s="17">
        <v>0.39</v>
      </c>
      <c r="F2031" s="18">
        <v>0.06</v>
      </c>
      <c r="G2031" s="18">
        <v>2.3400000000000001E-2</v>
      </c>
    </row>
    <row r="2032" spans="1:7" ht="15" customHeight="1">
      <c r="A2032" s="15" t="s">
        <v>963</v>
      </c>
      <c r="B2032" s="16" t="s">
        <v>964</v>
      </c>
      <c r="C2032" s="15" t="s">
        <v>959</v>
      </c>
      <c r="D2032" s="15" t="s">
        <v>960</v>
      </c>
      <c r="E2032" s="17">
        <v>0.39</v>
      </c>
      <c r="F2032" s="18">
        <v>0.55000000000000004</v>
      </c>
      <c r="G2032" s="18">
        <v>0.2145</v>
      </c>
    </row>
    <row r="2033" spans="1:7" ht="17.100000000000001" customHeight="1">
      <c r="A2033" s="1"/>
      <c r="B2033" s="1"/>
      <c r="C2033" s="1"/>
      <c r="D2033" s="1"/>
      <c r="E2033" s="319" t="s">
        <v>967</v>
      </c>
      <c r="F2033" s="320"/>
      <c r="G2033" s="19">
        <v>2.762</v>
      </c>
    </row>
    <row r="2034" spans="1:7" ht="15" customHeight="1">
      <c r="A2034" s="321" t="s">
        <v>968</v>
      </c>
      <c r="B2034" s="322"/>
      <c r="C2034" s="8" t="s">
        <v>952</v>
      </c>
      <c r="D2034" s="8" t="s">
        <v>953</v>
      </c>
      <c r="E2034" s="8" t="s">
        <v>954</v>
      </c>
      <c r="F2034" s="8" t="s">
        <v>955</v>
      </c>
      <c r="G2034" s="8" t="s">
        <v>956</v>
      </c>
    </row>
    <row r="2035" spans="1:7" ht="15" customHeight="1">
      <c r="A2035" s="15" t="s">
        <v>1006</v>
      </c>
      <c r="B2035" s="16" t="s">
        <v>1007</v>
      </c>
      <c r="C2035" s="15" t="s">
        <v>959</v>
      </c>
      <c r="D2035" s="15" t="s">
        <v>960</v>
      </c>
      <c r="E2035" s="17">
        <v>0.11673650000000001</v>
      </c>
      <c r="F2035" s="18">
        <v>9.25</v>
      </c>
      <c r="G2035" s="18">
        <v>1.079812625</v>
      </c>
    </row>
    <row r="2036" spans="1:7" ht="15" customHeight="1">
      <c r="A2036" s="15" t="s">
        <v>1324</v>
      </c>
      <c r="B2036" s="16" t="s">
        <v>1325</v>
      </c>
      <c r="C2036" s="15" t="s">
        <v>959</v>
      </c>
      <c r="D2036" s="15" t="s">
        <v>960</v>
      </c>
      <c r="E2036" s="17">
        <v>0.27788750000000001</v>
      </c>
      <c r="F2036" s="18">
        <v>12.62</v>
      </c>
      <c r="G2036" s="18">
        <v>3.50694025</v>
      </c>
    </row>
    <row r="2037" spans="1:7" ht="15" customHeight="1">
      <c r="A2037" s="1"/>
      <c r="B2037" s="1"/>
      <c r="C2037" s="1"/>
      <c r="D2037" s="1"/>
      <c r="E2037" s="319" t="s">
        <v>971</v>
      </c>
      <c r="F2037" s="320"/>
      <c r="G2037" s="19">
        <v>4.5867528750000002</v>
      </c>
    </row>
    <row r="2038" spans="1:7" ht="15" customHeight="1">
      <c r="A2038" s="321" t="s">
        <v>1010</v>
      </c>
      <c r="B2038" s="322"/>
      <c r="C2038" s="8" t="s">
        <v>952</v>
      </c>
      <c r="D2038" s="8" t="s">
        <v>953</v>
      </c>
      <c r="E2038" s="8" t="s">
        <v>954</v>
      </c>
      <c r="F2038" s="8" t="s">
        <v>955</v>
      </c>
      <c r="G2038" s="8" t="s">
        <v>956</v>
      </c>
    </row>
    <row r="2039" spans="1:7" ht="15" customHeight="1">
      <c r="A2039" s="15" t="s">
        <v>1270</v>
      </c>
      <c r="B2039" s="16" t="s">
        <v>1271</v>
      </c>
      <c r="C2039" s="15" t="s">
        <v>959</v>
      </c>
      <c r="D2039" s="15" t="s">
        <v>1072</v>
      </c>
      <c r="E2039" s="17">
        <v>0.21</v>
      </c>
      <c r="F2039" s="18">
        <v>23.03</v>
      </c>
      <c r="G2039" s="18">
        <v>4.8362999999999996</v>
      </c>
    </row>
    <row r="2040" spans="1:7" ht="15" customHeight="1">
      <c r="A2040" s="15" t="s">
        <v>1334</v>
      </c>
      <c r="B2040" s="16" t="s">
        <v>1335</v>
      </c>
      <c r="C2040" s="15" t="s">
        <v>959</v>
      </c>
      <c r="D2040" s="15" t="s">
        <v>1072</v>
      </c>
      <c r="E2040" s="17">
        <v>0.16</v>
      </c>
      <c r="F2040" s="18">
        <v>4.6900000000000004</v>
      </c>
      <c r="G2040" s="18">
        <v>0.75039999999999996</v>
      </c>
    </row>
    <row r="2041" spans="1:7" ht="15" customHeight="1">
      <c r="A2041" s="15" t="s">
        <v>1338</v>
      </c>
      <c r="B2041" s="16" t="s">
        <v>1339</v>
      </c>
      <c r="C2041" s="15" t="s">
        <v>959</v>
      </c>
      <c r="D2041" s="15" t="s">
        <v>1030</v>
      </c>
      <c r="E2041" s="17">
        <v>0.01</v>
      </c>
      <c r="F2041" s="18">
        <v>5.3</v>
      </c>
      <c r="G2041" s="18">
        <v>5.2999999999999999E-2</v>
      </c>
    </row>
    <row r="2042" spans="1:7" ht="15" customHeight="1">
      <c r="A2042" s="1"/>
      <c r="B2042" s="1"/>
      <c r="C2042" s="1"/>
      <c r="D2042" s="1"/>
      <c r="E2042" s="319" t="s">
        <v>1021</v>
      </c>
      <c r="F2042" s="320"/>
      <c r="G2042" s="19">
        <v>5.6397000000000004</v>
      </c>
    </row>
    <row r="2043" spans="1:7" ht="15" customHeight="1">
      <c r="A2043" s="1"/>
      <c r="B2043" s="1"/>
      <c r="C2043" s="1"/>
      <c r="D2043" s="1"/>
      <c r="E2043" s="317" t="s">
        <v>972</v>
      </c>
      <c r="F2043" s="318"/>
      <c r="G2043" s="3">
        <v>10.88</v>
      </c>
    </row>
    <row r="2044" spans="1:7" ht="15" customHeight="1">
      <c r="A2044" s="1"/>
      <c r="B2044" s="1"/>
      <c r="C2044" s="1"/>
      <c r="D2044" s="1"/>
      <c r="E2044" s="317" t="s">
        <v>973</v>
      </c>
      <c r="F2044" s="318"/>
      <c r="G2044" s="3">
        <v>2.08</v>
      </c>
    </row>
    <row r="2045" spans="1:7" ht="15" customHeight="1">
      <c r="A2045" s="1"/>
      <c r="B2045" s="1"/>
      <c r="C2045" s="1"/>
      <c r="D2045" s="1"/>
      <c r="E2045" s="317" t="s">
        <v>974</v>
      </c>
      <c r="F2045" s="318"/>
      <c r="G2045" s="3">
        <v>12.96</v>
      </c>
    </row>
    <row r="2046" spans="1:7" ht="15" customHeight="1">
      <c r="A2046" s="1"/>
      <c r="B2046" s="1"/>
      <c r="C2046" s="1"/>
      <c r="D2046" s="1"/>
      <c r="E2046" s="317" t="s">
        <v>975</v>
      </c>
      <c r="F2046" s="318"/>
      <c r="G2046" s="3">
        <v>3.67</v>
      </c>
    </row>
    <row r="2047" spans="1:7" ht="15" customHeight="1">
      <c r="A2047" s="1"/>
      <c r="B2047" s="1"/>
      <c r="C2047" s="1"/>
      <c r="D2047" s="1"/>
      <c r="E2047" s="317" t="s">
        <v>976</v>
      </c>
      <c r="F2047" s="318"/>
      <c r="G2047" s="3">
        <v>16.63</v>
      </c>
    </row>
    <row r="2048" spans="1:7" ht="15" customHeight="1">
      <c r="A2048" s="1"/>
      <c r="B2048" s="1"/>
      <c r="C2048" s="1"/>
      <c r="D2048" s="1"/>
      <c r="E2048" s="317" t="s">
        <v>977</v>
      </c>
      <c r="F2048" s="318"/>
      <c r="G2048" s="3">
        <v>100.99</v>
      </c>
    </row>
    <row r="2049" spans="1:7" ht="15" customHeight="1">
      <c r="A2049" s="1"/>
      <c r="B2049" s="1"/>
      <c r="C2049" s="1"/>
      <c r="D2049" s="1"/>
      <c r="E2049" s="317" t="s">
        <v>978</v>
      </c>
      <c r="F2049" s="318"/>
      <c r="G2049" s="3">
        <v>1679.46</v>
      </c>
    </row>
    <row r="2050" spans="1:7" ht="9.9499999999999993" customHeight="1">
      <c r="A2050" s="1"/>
      <c r="B2050" s="1"/>
      <c r="C2050" s="323" t="s">
        <v>949</v>
      </c>
      <c r="D2050" s="324"/>
      <c r="E2050" s="1"/>
      <c r="F2050" s="1"/>
      <c r="G2050" s="1"/>
    </row>
    <row r="2051" spans="1:7" ht="20.100000000000001" customHeight="1">
      <c r="A2051" s="325" t="s">
        <v>1341</v>
      </c>
      <c r="B2051" s="326"/>
      <c r="C2051" s="326"/>
      <c r="D2051" s="326"/>
      <c r="E2051" s="326"/>
      <c r="F2051" s="326"/>
      <c r="G2051" s="326"/>
    </row>
    <row r="2052" spans="1:7" ht="15" customHeight="1">
      <c r="A2052" s="321" t="s">
        <v>951</v>
      </c>
      <c r="B2052" s="322"/>
      <c r="C2052" s="8" t="s">
        <v>952</v>
      </c>
      <c r="D2052" s="8" t="s">
        <v>953</v>
      </c>
      <c r="E2052" s="8" t="s">
        <v>954</v>
      </c>
      <c r="F2052" s="8" t="s">
        <v>955</v>
      </c>
      <c r="G2052" s="8" t="s">
        <v>956</v>
      </c>
    </row>
    <row r="2053" spans="1:7" ht="15" customHeight="1">
      <c r="A2053" s="15" t="s">
        <v>994</v>
      </c>
      <c r="B2053" s="16" t="s">
        <v>995</v>
      </c>
      <c r="C2053" s="15" t="s">
        <v>959</v>
      </c>
      <c r="D2053" s="15" t="s">
        <v>960</v>
      </c>
      <c r="E2053" s="17">
        <v>5.2999999999999999E-2</v>
      </c>
      <c r="F2053" s="18">
        <v>1.04</v>
      </c>
      <c r="G2053" s="18">
        <v>5.5120000000000002E-2</v>
      </c>
    </row>
    <row r="2054" spans="1:7" ht="15" customHeight="1">
      <c r="A2054" s="15" t="s">
        <v>996</v>
      </c>
      <c r="B2054" s="16" t="s">
        <v>997</v>
      </c>
      <c r="C2054" s="15" t="s">
        <v>959</v>
      </c>
      <c r="D2054" s="15" t="s">
        <v>960</v>
      </c>
      <c r="E2054" s="17">
        <v>5.2999999999999999E-2</v>
      </c>
      <c r="F2054" s="18">
        <v>3.18</v>
      </c>
      <c r="G2054" s="18">
        <v>0.16854</v>
      </c>
    </row>
    <row r="2055" spans="1:7" ht="20.100000000000001" customHeight="1">
      <c r="A2055" s="15" t="s">
        <v>998</v>
      </c>
      <c r="B2055" s="16" t="s">
        <v>999</v>
      </c>
      <c r="C2055" s="15" t="s">
        <v>959</v>
      </c>
      <c r="D2055" s="15" t="s">
        <v>960</v>
      </c>
      <c r="E2055" s="17">
        <v>1.4E-2</v>
      </c>
      <c r="F2055" s="18">
        <v>0.41</v>
      </c>
      <c r="G2055" s="18">
        <v>5.7400000000000003E-3</v>
      </c>
    </row>
    <row r="2056" spans="1:7" ht="20.100000000000001" customHeight="1">
      <c r="A2056" s="15" t="s">
        <v>1000</v>
      </c>
      <c r="B2056" s="16" t="s">
        <v>1001</v>
      </c>
      <c r="C2056" s="15" t="s">
        <v>959</v>
      </c>
      <c r="D2056" s="15" t="s">
        <v>960</v>
      </c>
      <c r="E2056" s="17">
        <v>1.4E-2</v>
      </c>
      <c r="F2056" s="18">
        <v>1.01</v>
      </c>
      <c r="G2056" s="18">
        <v>1.414E-2</v>
      </c>
    </row>
    <row r="2057" spans="1:7" ht="20.100000000000001" customHeight="1">
      <c r="A2057" s="15" t="s">
        <v>1320</v>
      </c>
      <c r="B2057" s="16" t="s">
        <v>1321</v>
      </c>
      <c r="C2057" s="15" t="s">
        <v>959</v>
      </c>
      <c r="D2057" s="15" t="s">
        <v>960</v>
      </c>
      <c r="E2057" s="17">
        <v>3.9E-2</v>
      </c>
      <c r="F2057" s="18">
        <v>1.27</v>
      </c>
      <c r="G2057" s="18">
        <v>4.9529999999999998E-2</v>
      </c>
    </row>
    <row r="2058" spans="1:7" ht="20.100000000000001" customHeight="1">
      <c r="A2058" s="15" t="s">
        <v>1322</v>
      </c>
      <c r="B2058" s="16" t="s">
        <v>1323</v>
      </c>
      <c r="C2058" s="15" t="s">
        <v>959</v>
      </c>
      <c r="D2058" s="15" t="s">
        <v>960</v>
      </c>
      <c r="E2058" s="17">
        <v>3.9E-2</v>
      </c>
      <c r="F2058" s="18">
        <v>1.33</v>
      </c>
      <c r="G2058" s="18">
        <v>5.1869999999999999E-2</v>
      </c>
    </row>
    <row r="2059" spans="1:7" ht="15" customHeight="1">
      <c r="A2059" s="15" t="s">
        <v>963</v>
      </c>
      <c r="B2059" s="16" t="s">
        <v>964</v>
      </c>
      <c r="C2059" s="15" t="s">
        <v>959</v>
      </c>
      <c r="D2059" s="15" t="s">
        <v>960</v>
      </c>
      <c r="E2059" s="17">
        <v>5.2999999999999999E-2</v>
      </c>
      <c r="F2059" s="18">
        <v>0.55000000000000004</v>
      </c>
      <c r="G2059" s="18">
        <v>2.9149999999999999E-2</v>
      </c>
    </row>
    <row r="2060" spans="1:7" ht="15" customHeight="1">
      <c r="A2060" s="15" t="s">
        <v>965</v>
      </c>
      <c r="B2060" s="16" t="s">
        <v>966</v>
      </c>
      <c r="C2060" s="15" t="s">
        <v>959</v>
      </c>
      <c r="D2060" s="15" t="s">
        <v>960</v>
      </c>
      <c r="E2060" s="17">
        <v>5.2999999999999999E-2</v>
      </c>
      <c r="F2060" s="18">
        <v>0.06</v>
      </c>
      <c r="G2060" s="18">
        <v>3.1800000000000001E-3</v>
      </c>
    </row>
    <row r="2061" spans="1:7" ht="17.100000000000001" customHeight="1">
      <c r="A2061" s="1"/>
      <c r="B2061" s="1"/>
      <c r="C2061" s="1"/>
      <c r="D2061" s="1"/>
      <c r="E2061" s="319" t="s">
        <v>967</v>
      </c>
      <c r="F2061" s="320"/>
      <c r="G2061" s="19">
        <v>0.37726999999999999</v>
      </c>
    </row>
    <row r="2062" spans="1:7" ht="15" customHeight="1">
      <c r="A2062" s="321" t="s">
        <v>968</v>
      </c>
      <c r="B2062" s="322"/>
      <c r="C2062" s="8" t="s">
        <v>952</v>
      </c>
      <c r="D2062" s="8" t="s">
        <v>953</v>
      </c>
      <c r="E2062" s="8" t="s">
        <v>954</v>
      </c>
      <c r="F2062" s="8" t="s">
        <v>955</v>
      </c>
      <c r="G2062" s="8" t="s">
        <v>956</v>
      </c>
    </row>
    <row r="2063" spans="1:7" ht="15" customHeight="1">
      <c r="A2063" s="15" t="s">
        <v>1006</v>
      </c>
      <c r="B2063" s="16" t="s">
        <v>1007</v>
      </c>
      <c r="C2063" s="15" t="s">
        <v>959</v>
      </c>
      <c r="D2063" s="15" t="s">
        <v>960</v>
      </c>
      <c r="E2063" s="17">
        <v>1.4211400000000001E-2</v>
      </c>
      <c r="F2063" s="18">
        <v>9.25</v>
      </c>
      <c r="G2063" s="18">
        <v>0.13145545</v>
      </c>
    </row>
    <row r="2064" spans="1:7" ht="15" customHeight="1">
      <c r="A2064" s="15" t="s">
        <v>1324</v>
      </c>
      <c r="B2064" s="16" t="s">
        <v>1325</v>
      </c>
      <c r="C2064" s="15" t="s">
        <v>959</v>
      </c>
      <c r="D2064" s="15" t="s">
        <v>960</v>
      </c>
      <c r="E2064" s="17">
        <v>3.94095E-2</v>
      </c>
      <c r="F2064" s="18">
        <v>12.62</v>
      </c>
      <c r="G2064" s="18">
        <v>0.49734789000000001</v>
      </c>
    </row>
    <row r="2065" spans="1:7" ht="15" customHeight="1">
      <c r="A2065" s="1"/>
      <c r="B2065" s="1"/>
      <c r="C2065" s="1"/>
      <c r="D2065" s="1"/>
      <c r="E2065" s="319" t="s">
        <v>971</v>
      </c>
      <c r="F2065" s="320"/>
      <c r="G2065" s="19">
        <v>0.62880334000000004</v>
      </c>
    </row>
    <row r="2066" spans="1:7" ht="15" customHeight="1">
      <c r="A2066" s="321" t="s">
        <v>1010</v>
      </c>
      <c r="B2066" s="322"/>
      <c r="C2066" s="8" t="s">
        <v>952</v>
      </c>
      <c r="D2066" s="8" t="s">
        <v>953</v>
      </c>
      <c r="E2066" s="8" t="s">
        <v>954</v>
      </c>
      <c r="F2066" s="8" t="s">
        <v>955</v>
      </c>
      <c r="G2066" s="8" t="s">
        <v>956</v>
      </c>
    </row>
    <row r="2067" spans="1:7" ht="15" customHeight="1">
      <c r="A2067" s="15" t="s">
        <v>1334</v>
      </c>
      <c r="B2067" s="16" t="s">
        <v>1335</v>
      </c>
      <c r="C2067" s="15" t="s">
        <v>959</v>
      </c>
      <c r="D2067" s="15" t="s">
        <v>1072</v>
      </c>
      <c r="E2067" s="17">
        <v>0.16</v>
      </c>
      <c r="F2067" s="18">
        <v>4.6900000000000004</v>
      </c>
      <c r="G2067" s="18">
        <v>0.75039999999999996</v>
      </c>
    </row>
    <row r="2068" spans="1:7" ht="15" customHeight="1">
      <c r="A2068" s="1"/>
      <c r="B2068" s="1"/>
      <c r="C2068" s="1"/>
      <c r="D2068" s="1"/>
      <c r="E2068" s="319" t="s">
        <v>1021</v>
      </c>
      <c r="F2068" s="320"/>
      <c r="G2068" s="19">
        <v>0.75039999999999996</v>
      </c>
    </row>
    <row r="2069" spans="1:7" ht="15" customHeight="1">
      <c r="A2069" s="1"/>
      <c r="B2069" s="1"/>
      <c r="C2069" s="1"/>
      <c r="D2069" s="1"/>
      <c r="E2069" s="317" t="s">
        <v>972</v>
      </c>
      <c r="F2069" s="318"/>
      <c r="G2069" s="3">
        <v>1.46</v>
      </c>
    </row>
    <row r="2070" spans="1:7" ht="15" customHeight="1">
      <c r="A2070" s="1"/>
      <c r="B2070" s="1"/>
      <c r="C2070" s="1"/>
      <c r="D2070" s="1"/>
      <c r="E2070" s="317" t="s">
        <v>973</v>
      </c>
      <c r="F2070" s="318"/>
      <c r="G2070" s="3">
        <v>0.28000000000000003</v>
      </c>
    </row>
    <row r="2071" spans="1:7" ht="15" customHeight="1">
      <c r="A2071" s="1"/>
      <c r="B2071" s="1"/>
      <c r="C2071" s="1"/>
      <c r="D2071" s="1"/>
      <c r="E2071" s="317" t="s">
        <v>974</v>
      </c>
      <c r="F2071" s="318"/>
      <c r="G2071" s="3">
        <v>1.74</v>
      </c>
    </row>
    <row r="2072" spans="1:7" ht="15" customHeight="1">
      <c r="A2072" s="1"/>
      <c r="B2072" s="1"/>
      <c r="C2072" s="1"/>
      <c r="D2072" s="1"/>
      <c r="E2072" s="317" t="s">
        <v>975</v>
      </c>
      <c r="F2072" s="318"/>
      <c r="G2072" s="3">
        <v>0.49</v>
      </c>
    </row>
    <row r="2073" spans="1:7" ht="15" customHeight="1">
      <c r="A2073" s="1"/>
      <c r="B2073" s="1"/>
      <c r="C2073" s="1"/>
      <c r="D2073" s="1"/>
      <c r="E2073" s="317" t="s">
        <v>976</v>
      </c>
      <c r="F2073" s="318"/>
      <c r="G2073" s="3">
        <v>2.23</v>
      </c>
    </row>
    <row r="2074" spans="1:7" ht="15" customHeight="1">
      <c r="A2074" s="1"/>
      <c r="B2074" s="1"/>
      <c r="C2074" s="1"/>
      <c r="D2074" s="1"/>
      <c r="E2074" s="317" t="s">
        <v>977</v>
      </c>
      <c r="F2074" s="318"/>
      <c r="G2074" s="3">
        <v>303.31</v>
      </c>
    </row>
    <row r="2075" spans="1:7" ht="15" customHeight="1">
      <c r="A2075" s="1"/>
      <c r="B2075" s="1"/>
      <c r="C2075" s="1"/>
      <c r="D2075" s="1"/>
      <c r="E2075" s="317" t="s">
        <v>978</v>
      </c>
      <c r="F2075" s="318"/>
      <c r="G2075" s="3">
        <v>676.38</v>
      </c>
    </row>
    <row r="2076" spans="1:7" ht="9.9499999999999993" customHeight="1">
      <c r="A2076" s="1"/>
      <c r="B2076" s="1"/>
      <c r="C2076" s="323" t="s">
        <v>949</v>
      </c>
      <c r="D2076" s="324"/>
      <c r="E2076" s="1"/>
      <c r="F2076" s="1"/>
      <c r="G2076" s="1"/>
    </row>
    <row r="2077" spans="1:7" ht="20.100000000000001" customHeight="1">
      <c r="A2077" s="325" t="s">
        <v>1342</v>
      </c>
      <c r="B2077" s="326"/>
      <c r="C2077" s="326"/>
      <c r="D2077" s="326"/>
      <c r="E2077" s="326"/>
      <c r="F2077" s="326"/>
      <c r="G2077" s="326"/>
    </row>
    <row r="2078" spans="1:7" ht="15" customHeight="1">
      <c r="A2078" s="321" t="s">
        <v>951</v>
      </c>
      <c r="B2078" s="322"/>
      <c r="C2078" s="8" t="s">
        <v>952</v>
      </c>
      <c r="D2078" s="8" t="s">
        <v>953</v>
      </c>
      <c r="E2078" s="8" t="s">
        <v>954</v>
      </c>
      <c r="F2078" s="8" t="s">
        <v>955</v>
      </c>
      <c r="G2078" s="8" t="s">
        <v>956</v>
      </c>
    </row>
    <row r="2079" spans="1:7" ht="15" customHeight="1">
      <c r="A2079" s="15" t="s">
        <v>994</v>
      </c>
      <c r="B2079" s="16" t="s">
        <v>995</v>
      </c>
      <c r="C2079" s="15" t="s">
        <v>959</v>
      </c>
      <c r="D2079" s="15" t="s">
        <v>960</v>
      </c>
      <c r="E2079" s="17">
        <v>0.25600000000000001</v>
      </c>
      <c r="F2079" s="18">
        <v>1.04</v>
      </c>
      <c r="G2079" s="18">
        <v>0.26623999999999998</v>
      </c>
    </row>
    <row r="2080" spans="1:7" ht="15" customHeight="1">
      <c r="A2080" s="15" t="s">
        <v>996</v>
      </c>
      <c r="B2080" s="16" t="s">
        <v>997</v>
      </c>
      <c r="C2080" s="15" t="s">
        <v>959</v>
      </c>
      <c r="D2080" s="15" t="s">
        <v>960</v>
      </c>
      <c r="E2080" s="17">
        <v>0.25600000000000001</v>
      </c>
      <c r="F2080" s="18">
        <v>3.18</v>
      </c>
      <c r="G2080" s="18">
        <v>0.81408000000000003</v>
      </c>
    </row>
    <row r="2081" spans="1:7" ht="20.100000000000001" customHeight="1">
      <c r="A2081" s="15" t="s">
        <v>998</v>
      </c>
      <c r="B2081" s="16" t="s">
        <v>999</v>
      </c>
      <c r="C2081" s="15" t="s">
        <v>959</v>
      </c>
      <c r="D2081" s="15" t="s">
        <v>960</v>
      </c>
      <c r="E2081" s="17">
        <v>6.9000000000000006E-2</v>
      </c>
      <c r="F2081" s="18">
        <v>0.41</v>
      </c>
      <c r="G2081" s="18">
        <v>2.8289999999999999E-2</v>
      </c>
    </row>
    <row r="2082" spans="1:7" ht="20.100000000000001" customHeight="1">
      <c r="A2082" s="15" t="s">
        <v>1000</v>
      </c>
      <c r="B2082" s="16" t="s">
        <v>1001</v>
      </c>
      <c r="C2082" s="15" t="s">
        <v>959</v>
      </c>
      <c r="D2082" s="15" t="s">
        <v>960</v>
      </c>
      <c r="E2082" s="17">
        <v>6.9000000000000006E-2</v>
      </c>
      <c r="F2082" s="18">
        <v>1.01</v>
      </c>
      <c r="G2082" s="18">
        <v>6.9690000000000002E-2</v>
      </c>
    </row>
    <row r="2083" spans="1:7" ht="20.100000000000001" customHeight="1">
      <c r="A2083" s="15" t="s">
        <v>1320</v>
      </c>
      <c r="B2083" s="16" t="s">
        <v>1321</v>
      </c>
      <c r="C2083" s="15" t="s">
        <v>959</v>
      </c>
      <c r="D2083" s="15" t="s">
        <v>960</v>
      </c>
      <c r="E2083" s="17">
        <v>0.187</v>
      </c>
      <c r="F2083" s="18">
        <v>1.27</v>
      </c>
      <c r="G2083" s="18">
        <v>0.23749000000000001</v>
      </c>
    </row>
    <row r="2084" spans="1:7" ht="20.100000000000001" customHeight="1">
      <c r="A2084" s="15" t="s">
        <v>1322</v>
      </c>
      <c r="B2084" s="16" t="s">
        <v>1323</v>
      </c>
      <c r="C2084" s="15" t="s">
        <v>959</v>
      </c>
      <c r="D2084" s="15" t="s">
        <v>960</v>
      </c>
      <c r="E2084" s="17">
        <v>0.187</v>
      </c>
      <c r="F2084" s="18">
        <v>1.33</v>
      </c>
      <c r="G2084" s="18">
        <v>0.24870999999999999</v>
      </c>
    </row>
    <row r="2085" spans="1:7" ht="15" customHeight="1">
      <c r="A2085" s="15" t="s">
        <v>963</v>
      </c>
      <c r="B2085" s="16" t="s">
        <v>964</v>
      </c>
      <c r="C2085" s="15" t="s">
        <v>959</v>
      </c>
      <c r="D2085" s="15" t="s">
        <v>960</v>
      </c>
      <c r="E2085" s="17">
        <v>0.25600000000000001</v>
      </c>
      <c r="F2085" s="18">
        <v>0.55000000000000004</v>
      </c>
      <c r="G2085" s="18">
        <v>0.14080000000000001</v>
      </c>
    </row>
    <row r="2086" spans="1:7" ht="15" customHeight="1">
      <c r="A2086" s="15" t="s">
        <v>965</v>
      </c>
      <c r="B2086" s="16" t="s">
        <v>966</v>
      </c>
      <c r="C2086" s="15" t="s">
        <v>959</v>
      </c>
      <c r="D2086" s="15" t="s">
        <v>960</v>
      </c>
      <c r="E2086" s="17">
        <v>0.25600000000000001</v>
      </c>
      <c r="F2086" s="18">
        <v>0.06</v>
      </c>
      <c r="G2086" s="18">
        <v>1.536E-2</v>
      </c>
    </row>
    <row r="2087" spans="1:7" ht="17.100000000000001" customHeight="1">
      <c r="A2087" s="1"/>
      <c r="B2087" s="1"/>
      <c r="C2087" s="1"/>
      <c r="D2087" s="1"/>
      <c r="E2087" s="319" t="s">
        <v>967</v>
      </c>
      <c r="F2087" s="320"/>
      <c r="G2087" s="19">
        <v>1.8206599999999999</v>
      </c>
    </row>
    <row r="2088" spans="1:7" ht="15" customHeight="1">
      <c r="A2088" s="321" t="s">
        <v>968</v>
      </c>
      <c r="B2088" s="322"/>
      <c r="C2088" s="8" t="s">
        <v>952</v>
      </c>
      <c r="D2088" s="8" t="s">
        <v>953</v>
      </c>
      <c r="E2088" s="8" t="s">
        <v>954</v>
      </c>
      <c r="F2088" s="8" t="s">
        <v>955</v>
      </c>
      <c r="G2088" s="8" t="s">
        <v>956</v>
      </c>
    </row>
    <row r="2089" spans="1:7" ht="15" customHeight="1">
      <c r="A2089" s="15" t="s">
        <v>1006</v>
      </c>
      <c r="B2089" s="16" t="s">
        <v>1007</v>
      </c>
      <c r="C2089" s="15" t="s">
        <v>959</v>
      </c>
      <c r="D2089" s="15" t="s">
        <v>960</v>
      </c>
      <c r="E2089" s="17">
        <v>7.0041900000000004E-2</v>
      </c>
      <c r="F2089" s="18">
        <v>9.25</v>
      </c>
      <c r="G2089" s="18">
        <v>0.64788757500000005</v>
      </c>
    </row>
    <row r="2090" spans="1:7" ht="15" customHeight="1">
      <c r="A2090" s="15" t="s">
        <v>1324</v>
      </c>
      <c r="B2090" s="16" t="s">
        <v>1325</v>
      </c>
      <c r="C2090" s="15" t="s">
        <v>959</v>
      </c>
      <c r="D2090" s="15" t="s">
        <v>960</v>
      </c>
      <c r="E2090" s="17">
        <v>0.18896350000000001</v>
      </c>
      <c r="F2090" s="18">
        <v>12.62</v>
      </c>
      <c r="G2090" s="18">
        <v>2.38471937</v>
      </c>
    </row>
    <row r="2091" spans="1:7" ht="15" customHeight="1">
      <c r="A2091" s="1"/>
      <c r="B2091" s="1"/>
      <c r="C2091" s="1"/>
      <c r="D2091" s="1"/>
      <c r="E2091" s="319" t="s">
        <v>971</v>
      </c>
      <c r="F2091" s="320"/>
      <c r="G2091" s="19">
        <v>3.0326069449999999</v>
      </c>
    </row>
    <row r="2092" spans="1:7" ht="15" customHeight="1">
      <c r="A2092" s="321" t="s">
        <v>1010</v>
      </c>
      <c r="B2092" s="322"/>
      <c r="C2092" s="8" t="s">
        <v>952</v>
      </c>
      <c r="D2092" s="8" t="s">
        <v>953</v>
      </c>
      <c r="E2092" s="8" t="s">
        <v>954</v>
      </c>
      <c r="F2092" s="8" t="s">
        <v>955</v>
      </c>
      <c r="G2092" s="8" t="s">
        <v>956</v>
      </c>
    </row>
    <row r="2093" spans="1:7" ht="15" customHeight="1">
      <c r="A2093" s="15" t="s">
        <v>1343</v>
      </c>
      <c r="B2093" s="16" t="s">
        <v>1344</v>
      </c>
      <c r="C2093" s="15" t="s">
        <v>959</v>
      </c>
      <c r="D2093" s="15" t="s">
        <v>1072</v>
      </c>
      <c r="E2093" s="17">
        <v>0.33</v>
      </c>
      <c r="F2093" s="18">
        <v>19.88</v>
      </c>
      <c r="G2093" s="18">
        <v>6.5603999999999996</v>
      </c>
    </row>
    <row r="2094" spans="1:7" ht="15" customHeight="1">
      <c r="A2094" s="1"/>
      <c r="B2094" s="1"/>
      <c r="C2094" s="1"/>
      <c r="D2094" s="1"/>
      <c r="E2094" s="319" t="s">
        <v>1021</v>
      </c>
      <c r="F2094" s="320"/>
      <c r="G2094" s="19">
        <v>6.5603999999999996</v>
      </c>
    </row>
    <row r="2095" spans="1:7" ht="15" customHeight="1">
      <c r="A2095" s="1"/>
      <c r="B2095" s="1"/>
      <c r="C2095" s="1"/>
      <c r="D2095" s="1"/>
      <c r="E2095" s="317" t="s">
        <v>972</v>
      </c>
      <c r="F2095" s="318"/>
      <c r="G2095" s="3">
        <v>10.029999999999999</v>
      </c>
    </row>
    <row r="2096" spans="1:7" ht="15" customHeight="1">
      <c r="A2096" s="1"/>
      <c r="B2096" s="1"/>
      <c r="C2096" s="1"/>
      <c r="D2096" s="1"/>
      <c r="E2096" s="317" t="s">
        <v>973</v>
      </c>
      <c r="F2096" s="318"/>
      <c r="G2096" s="3">
        <v>1.37</v>
      </c>
    </row>
    <row r="2097" spans="1:7" ht="15" customHeight="1">
      <c r="A2097" s="1"/>
      <c r="B2097" s="1"/>
      <c r="C2097" s="1"/>
      <c r="D2097" s="1"/>
      <c r="E2097" s="317" t="s">
        <v>974</v>
      </c>
      <c r="F2097" s="318"/>
      <c r="G2097" s="3">
        <v>11.4</v>
      </c>
    </row>
    <row r="2098" spans="1:7" ht="15" customHeight="1">
      <c r="A2098" s="1"/>
      <c r="B2098" s="1"/>
      <c r="C2098" s="1"/>
      <c r="D2098" s="1"/>
      <c r="E2098" s="317" t="s">
        <v>975</v>
      </c>
      <c r="F2098" s="318"/>
      <c r="G2098" s="3">
        <v>3.23</v>
      </c>
    </row>
    <row r="2099" spans="1:7" ht="15" customHeight="1">
      <c r="A2099" s="1"/>
      <c r="B2099" s="1"/>
      <c r="C2099" s="1"/>
      <c r="D2099" s="1"/>
      <c r="E2099" s="317" t="s">
        <v>976</v>
      </c>
      <c r="F2099" s="318"/>
      <c r="G2099" s="3">
        <v>14.63</v>
      </c>
    </row>
    <row r="2100" spans="1:7" ht="15" customHeight="1">
      <c r="A2100" s="1"/>
      <c r="B2100" s="1"/>
      <c r="C2100" s="1"/>
      <c r="D2100" s="1"/>
      <c r="E2100" s="317" t="s">
        <v>977</v>
      </c>
      <c r="F2100" s="318"/>
      <c r="G2100" s="3">
        <v>303.31</v>
      </c>
    </row>
    <row r="2101" spans="1:7" ht="15" customHeight="1">
      <c r="A2101" s="1"/>
      <c r="B2101" s="1"/>
      <c r="C2101" s="1"/>
      <c r="D2101" s="1"/>
      <c r="E2101" s="317" t="s">
        <v>978</v>
      </c>
      <c r="F2101" s="318"/>
      <c r="G2101" s="3">
        <v>4437.42</v>
      </c>
    </row>
    <row r="2102" spans="1:7" ht="9.9499999999999993" customHeight="1">
      <c r="A2102" s="1"/>
      <c r="B2102" s="1"/>
      <c r="C2102" s="323" t="s">
        <v>949</v>
      </c>
      <c r="D2102" s="324"/>
      <c r="E2102" s="1"/>
      <c r="F2102" s="1"/>
      <c r="G2102" s="1"/>
    </row>
    <row r="2103" spans="1:7" ht="20.100000000000001" customHeight="1">
      <c r="A2103" s="325" t="s">
        <v>1345</v>
      </c>
      <c r="B2103" s="326"/>
      <c r="C2103" s="326"/>
      <c r="D2103" s="326"/>
      <c r="E2103" s="326"/>
      <c r="F2103" s="326"/>
      <c r="G2103" s="326"/>
    </row>
    <row r="2104" spans="1:7" ht="15" customHeight="1">
      <c r="A2104" s="321" t="s">
        <v>951</v>
      </c>
      <c r="B2104" s="322"/>
      <c r="C2104" s="8" t="s">
        <v>952</v>
      </c>
      <c r="D2104" s="8" t="s">
        <v>953</v>
      </c>
      <c r="E2104" s="8" t="s">
        <v>954</v>
      </c>
      <c r="F2104" s="8" t="s">
        <v>955</v>
      </c>
      <c r="G2104" s="8" t="s">
        <v>956</v>
      </c>
    </row>
    <row r="2105" spans="1:7" ht="15" customHeight="1">
      <c r="A2105" s="15" t="s">
        <v>994</v>
      </c>
      <c r="B2105" s="16" t="s">
        <v>995</v>
      </c>
      <c r="C2105" s="15" t="s">
        <v>959</v>
      </c>
      <c r="D2105" s="15" t="s">
        <v>960</v>
      </c>
      <c r="E2105" s="17">
        <v>0.42599999999999999</v>
      </c>
      <c r="F2105" s="18">
        <v>1.04</v>
      </c>
      <c r="G2105" s="18">
        <v>0.44303999999999999</v>
      </c>
    </row>
    <row r="2106" spans="1:7" ht="15" customHeight="1">
      <c r="A2106" s="15" t="s">
        <v>996</v>
      </c>
      <c r="B2106" s="16" t="s">
        <v>997</v>
      </c>
      <c r="C2106" s="15" t="s">
        <v>959</v>
      </c>
      <c r="D2106" s="15" t="s">
        <v>960</v>
      </c>
      <c r="E2106" s="17">
        <v>0.42599999999999999</v>
      </c>
      <c r="F2106" s="18">
        <v>3.18</v>
      </c>
      <c r="G2106" s="18">
        <v>1.3546800000000001</v>
      </c>
    </row>
    <row r="2107" spans="1:7" ht="20.100000000000001" customHeight="1">
      <c r="A2107" s="15" t="s">
        <v>998</v>
      </c>
      <c r="B2107" s="16" t="s">
        <v>999</v>
      </c>
      <c r="C2107" s="15" t="s">
        <v>959</v>
      </c>
      <c r="D2107" s="15" t="s">
        <v>960</v>
      </c>
      <c r="E2107" s="17">
        <v>0.114</v>
      </c>
      <c r="F2107" s="18">
        <v>0.41</v>
      </c>
      <c r="G2107" s="18">
        <v>4.6739999999999997E-2</v>
      </c>
    </row>
    <row r="2108" spans="1:7" ht="20.100000000000001" customHeight="1">
      <c r="A2108" s="15" t="s">
        <v>1000</v>
      </c>
      <c r="B2108" s="16" t="s">
        <v>1001</v>
      </c>
      <c r="C2108" s="15" t="s">
        <v>959</v>
      </c>
      <c r="D2108" s="15" t="s">
        <v>960</v>
      </c>
      <c r="E2108" s="17">
        <v>0.114</v>
      </c>
      <c r="F2108" s="18">
        <v>1.01</v>
      </c>
      <c r="G2108" s="18">
        <v>0.11514000000000001</v>
      </c>
    </row>
    <row r="2109" spans="1:7" ht="20.100000000000001" customHeight="1">
      <c r="A2109" s="15" t="s">
        <v>1320</v>
      </c>
      <c r="B2109" s="16" t="s">
        <v>1321</v>
      </c>
      <c r="C2109" s="15" t="s">
        <v>959</v>
      </c>
      <c r="D2109" s="15" t="s">
        <v>960</v>
      </c>
      <c r="E2109" s="17">
        <v>0.312</v>
      </c>
      <c r="F2109" s="18">
        <v>1.27</v>
      </c>
      <c r="G2109" s="18">
        <v>0.39623999999999998</v>
      </c>
    </row>
    <row r="2110" spans="1:7" ht="20.100000000000001" customHeight="1">
      <c r="A2110" s="15" t="s">
        <v>1322</v>
      </c>
      <c r="B2110" s="16" t="s">
        <v>1323</v>
      </c>
      <c r="C2110" s="15" t="s">
        <v>959</v>
      </c>
      <c r="D2110" s="15" t="s">
        <v>960</v>
      </c>
      <c r="E2110" s="17">
        <v>0.312</v>
      </c>
      <c r="F2110" s="18">
        <v>1.33</v>
      </c>
      <c r="G2110" s="18">
        <v>0.41496</v>
      </c>
    </row>
    <row r="2111" spans="1:7" ht="15" customHeight="1">
      <c r="A2111" s="15" t="s">
        <v>963</v>
      </c>
      <c r="B2111" s="16" t="s">
        <v>964</v>
      </c>
      <c r="C2111" s="15" t="s">
        <v>959</v>
      </c>
      <c r="D2111" s="15" t="s">
        <v>960</v>
      </c>
      <c r="E2111" s="17">
        <v>0.42599999999999999</v>
      </c>
      <c r="F2111" s="18">
        <v>0.55000000000000004</v>
      </c>
      <c r="G2111" s="18">
        <v>0.23430000000000001</v>
      </c>
    </row>
    <row r="2112" spans="1:7" ht="15" customHeight="1">
      <c r="A2112" s="15" t="s">
        <v>965</v>
      </c>
      <c r="B2112" s="16" t="s">
        <v>966</v>
      </c>
      <c r="C2112" s="15" t="s">
        <v>959</v>
      </c>
      <c r="D2112" s="15" t="s">
        <v>960</v>
      </c>
      <c r="E2112" s="17">
        <v>0.42599999999999999</v>
      </c>
      <c r="F2112" s="18">
        <v>0.06</v>
      </c>
      <c r="G2112" s="18">
        <v>2.5559999999999999E-2</v>
      </c>
    </row>
    <row r="2113" spans="1:7" ht="17.100000000000001" customHeight="1">
      <c r="A2113" s="1"/>
      <c r="B2113" s="1"/>
      <c r="C2113" s="1"/>
      <c r="D2113" s="1"/>
      <c r="E2113" s="319" t="s">
        <v>967</v>
      </c>
      <c r="F2113" s="320"/>
      <c r="G2113" s="19">
        <v>3.0306600000000001</v>
      </c>
    </row>
    <row r="2114" spans="1:7" ht="15" customHeight="1">
      <c r="A2114" s="321" t="s">
        <v>968</v>
      </c>
      <c r="B2114" s="322"/>
      <c r="C2114" s="8" t="s">
        <v>952</v>
      </c>
      <c r="D2114" s="8" t="s">
        <v>953</v>
      </c>
      <c r="E2114" s="8" t="s">
        <v>954</v>
      </c>
      <c r="F2114" s="8" t="s">
        <v>955</v>
      </c>
      <c r="G2114" s="8" t="s">
        <v>956</v>
      </c>
    </row>
    <row r="2115" spans="1:7" ht="15" customHeight="1">
      <c r="A2115" s="15" t="s">
        <v>1006</v>
      </c>
      <c r="B2115" s="16" t="s">
        <v>1007</v>
      </c>
      <c r="C2115" s="15" t="s">
        <v>959</v>
      </c>
      <c r="D2115" s="15" t="s">
        <v>960</v>
      </c>
      <c r="E2115" s="17">
        <v>0.1157214</v>
      </c>
      <c r="F2115" s="18">
        <v>9.25</v>
      </c>
      <c r="G2115" s="18">
        <v>1.07042295</v>
      </c>
    </row>
    <row r="2116" spans="1:7" ht="15" customHeight="1">
      <c r="A2116" s="15" t="s">
        <v>1324</v>
      </c>
      <c r="B2116" s="16" t="s">
        <v>1325</v>
      </c>
      <c r="C2116" s="15" t="s">
        <v>959</v>
      </c>
      <c r="D2116" s="15" t="s">
        <v>960</v>
      </c>
      <c r="E2116" s="17">
        <v>0.315276</v>
      </c>
      <c r="F2116" s="18">
        <v>12.62</v>
      </c>
      <c r="G2116" s="18">
        <v>3.9787831200000001</v>
      </c>
    </row>
    <row r="2117" spans="1:7" ht="15" customHeight="1">
      <c r="A2117" s="1"/>
      <c r="B2117" s="1"/>
      <c r="C2117" s="1"/>
      <c r="D2117" s="1"/>
      <c r="E2117" s="319" t="s">
        <v>971</v>
      </c>
      <c r="F2117" s="320"/>
      <c r="G2117" s="19">
        <v>5.0492060700000003</v>
      </c>
    </row>
    <row r="2118" spans="1:7" ht="15" customHeight="1">
      <c r="A2118" s="321" t="s">
        <v>1010</v>
      </c>
      <c r="B2118" s="322"/>
      <c r="C2118" s="8" t="s">
        <v>952</v>
      </c>
      <c r="D2118" s="8" t="s">
        <v>953</v>
      </c>
      <c r="E2118" s="8" t="s">
        <v>954</v>
      </c>
      <c r="F2118" s="8" t="s">
        <v>955</v>
      </c>
      <c r="G2118" s="8" t="s">
        <v>956</v>
      </c>
    </row>
    <row r="2119" spans="1:7" ht="20.100000000000001" customHeight="1">
      <c r="A2119" s="15" t="s">
        <v>1346</v>
      </c>
      <c r="B2119" s="16" t="s">
        <v>1347</v>
      </c>
      <c r="C2119" s="15" t="s">
        <v>959</v>
      </c>
      <c r="D2119" s="15" t="s">
        <v>1030</v>
      </c>
      <c r="E2119" s="17">
        <v>0.1</v>
      </c>
      <c r="F2119" s="18">
        <v>0.4</v>
      </c>
      <c r="G2119" s="18">
        <v>0.04</v>
      </c>
    </row>
    <row r="2120" spans="1:7" ht="20.100000000000001" customHeight="1">
      <c r="A2120" s="15" t="s">
        <v>1348</v>
      </c>
      <c r="B2120" s="16" t="s">
        <v>1349</v>
      </c>
      <c r="C2120" s="15" t="s">
        <v>959</v>
      </c>
      <c r="D2120" s="15" t="s">
        <v>1350</v>
      </c>
      <c r="E2120" s="17">
        <v>0.2445</v>
      </c>
      <c r="F2120" s="18">
        <v>9.2899999999999991</v>
      </c>
      <c r="G2120" s="18">
        <v>2.2714050000000001</v>
      </c>
    </row>
    <row r="2121" spans="1:7" ht="15" customHeight="1">
      <c r="A2121" s="1"/>
      <c r="B2121" s="1"/>
      <c r="C2121" s="1"/>
      <c r="D2121" s="1"/>
      <c r="E2121" s="319" t="s">
        <v>1021</v>
      </c>
      <c r="F2121" s="320"/>
      <c r="G2121" s="19">
        <v>2.3114050000000002</v>
      </c>
    </row>
    <row r="2122" spans="1:7" ht="15" customHeight="1">
      <c r="A2122" s="1"/>
      <c r="B2122" s="1"/>
      <c r="C2122" s="1"/>
      <c r="D2122" s="1"/>
      <c r="E2122" s="317" t="s">
        <v>972</v>
      </c>
      <c r="F2122" s="318"/>
      <c r="G2122" s="3">
        <v>8.08</v>
      </c>
    </row>
    <row r="2123" spans="1:7" ht="15" customHeight="1">
      <c r="A2123" s="1"/>
      <c r="B2123" s="1"/>
      <c r="C2123" s="1"/>
      <c r="D2123" s="1"/>
      <c r="E2123" s="317" t="s">
        <v>973</v>
      </c>
      <c r="F2123" s="318"/>
      <c r="G2123" s="3">
        <v>2.2999999999999998</v>
      </c>
    </row>
    <row r="2124" spans="1:7" ht="15" customHeight="1">
      <c r="A2124" s="1"/>
      <c r="B2124" s="1"/>
      <c r="C2124" s="1"/>
      <c r="D2124" s="1"/>
      <c r="E2124" s="317" t="s">
        <v>974</v>
      </c>
      <c r="F2124" s="318"/>
      <c r="G2124" s="3">
        <v>10.38</v>
      </c>
    </row>
    <row r="2125" spans="1:7" ht="15" customHeight="1">
      <c r="A2125" s="1"/>
      <c r="B2125" s="1"/>
      <c r="C2125" s="1"/>
      <c r="D2125" s="1"/>
      <c r="E2125" s="317" t="s">
        <v>975</v>
      </c>
      <c r="F2125" s="318"/>
      <c r="G2125" s="3">
        <v>2.94</v>
      </c>
    </row>
    <row r="2126" spans="1:7" ht="15" customHeight="1">
      <c r="A2126" s="1"/>
      <c r="B2126" s="1"/>
      <c r="C2126" s="1"/>
      <c r="D2126" s="1"/>
      <c r="E2126" s="317" t="s">
        <v>976</v>
      </c>
      <c r="F2126" s="318"/>
      <c r="G2126" s="3">
        <v>13.32</v>
      </c>
    </row>
    <row r="2127" spans="1:7" ht="15" customHeight="1">
      <c r="A2127" s="1"/>
      <c r="B2127" s="1"/>
      <c r="C2127" s="1"/>
      <c r="D2127" s="1"/>
      <c r="E2127" s="317" t="s">
        <v>977</v>
      </c>
      <c r="F2127" s="318"/>
      <c r="G2127" s="3">
        <v>96.42</v>
      </c>
    </row>
    <row r="2128" spans="1:7" ht="15" customHeight="1">
      <c r="A2128" s="1"/>
      <c r="B2128" s="1"/>
      <c r="C2128" s="1"/>
      <c r="D2128" s="1"/>
      <c r="E2128" s="317" t="s">
        <v>978</v>
      </c>
      <c r="F2128" s="318"/>
      <c r="G2128" s="3">
        <v>1284.31</v>
      </c>
    </row>
    <row r="2129" spans="1:7" ht="9.9499999999999993" customHeight="1">
      <c r="A2129" s="1"/>
      <c r="B2129" s="1"/>
      <c r="C2129" s="323" t="s">
        <v>949</v>
      </c>
      <c r="D2129" s="324"/>
      <c r="E2129" s="1"/>
      <c r="F2129" s="1"/>
      <c r="G2129" s="1"/>
    </row>
    <row r="2130" spans="1:7" ht="20.100000000000001" customHeight="1">
      <c r="A2130" s="325" t="s">
        <v>1351</v>
      </c>
      <c r="B2130" s="326"/>
      <c r="C2130" s="326"/>
      <c r="D2130" s="326"/>
      <c r="E2130" s="326"/>
      <c r="F2130" s="326"/>
      <c r="G2130" s="326"/>
    </row>
    <row r="2131" spans="1:7" ht="15" customHeight="1">
      <c r="A2131" s="321" t="s">
        <v>951</v>
      </c>
      <c r="B2131" s="322"/>
      <c r="C2131" s="8" t="s">
        <v>952</v>
      </c>
      <c r="D2131" s="8" t="s">
        <v>953</v>
      </c>
      <c r="E2131" s="8" t="s">
        <v>954</v>
      </c>
      <c r="F2131" s="8" t="s">
        <v>955</v>
      </c>
      <c r="G2131" s="8" t="s">
        <v>956</v>
      </c>
    </row>
    <row r="2132" spans="1:7" ht="15" customHeight="1">
      <c r="A2132" s="15" t="s">
        <v>994</v>
      </c>
      <c r="B2132" s="16" t="s">
        <v>995</v>
      </c>
      <c r="C2132" s="15" t="s">
        <v>959</v>
      </c>
      <c r="D2132" s="15" t="s">
        <v>960</v>
      </c>
      <c r="E2132" s="17">
        <v>0.53600000000000003</v>
      </c>
      <c r="F2132" s="18">
        <v>1.04</v>
      </c>
      <c r="G2132" s="18">
        <v>0.55744000000000005</v>
      </c>
    </row>
    <row r="2133" spans="1:7" ht="15" customHeight="1">
      <c r="A2133" s="15" t="s">
        <v>996</v>
      </c>
      <c r="B2133" s="16" t="s">
        <v>997</v>
      </c>
      <c r="C2133" s="15" t="s">
        <v>959</v>
      </c>
      <c r="D2133" s="15" t="s">
        <v>960</v>
      </c>
      <c r="E2133" s="17">
        <v>0.53600000000000003</v>
      </c>
      <c r="F2133" s="18">
        <v>3.18</v>
      </c>
      <c r="G2133" s="18">
        <v>1.70448</v>
      </c>
    </row>
    <row r="2134" spans="1:7" ht="20.100000000000001" customHeight="1">
      <c r="A2134" s="15" t="s">
        <v>998</v>
      </c>
      <c r="B2134" s="16" t="s">
        <v>999</v>
      </c>
      <c r="C2134" s="15" t="s">
        <v>959</v>
      </c>
      <c r="D2134" s="15" t="s">
        <v>960</v>
      </c>
      <c r="E2134" s="17">
        <v>0.107</v>
      </c>
      <c r="F2134" s="18">
        <v>0.41</v>
      </c>
      <c r="G2134" s="18">
        <v>4.3869999999999999E-2</v>
      </c>
    </row>
    <row r="2135" spans="1:7" ht="20.100000000000001" customHeight="1">
      <c r="A2135" s="15" t="s">
        <v>1000</v>
      </c>
      <c r="B2135" s="16" t="s">
        <v>1001</v>
      </c>
      <c r="C2135" s="15" t="s">
        <v>959</v>
      </c>
      <c r="D2135" s="15" t="s">
        <v>960</v>
      </c>
      <c r="E2135" s="17">
        <v>0.107</v>
      </c>
      <c r="F2135" s="18">
        <v>1.01</v>
      </c>
      <c r="G2135" s="18">
        <v>0.10807</v>
      </c>
    </row>
    <row r="2136" spans="1:7" ht="20.100000000000001" customHeight="1">
      <c r="A2136" s="15" t="s">
        <v>1320</v>
      </c>
      <c r="B2136" s="16" t="s">
        <v>1321</v>
      </c>
      <c r="C2136" s="15" t="s">
        <v>959</v>
      </c>
      <c r="D2136" s="15" t="s">
        <v>960</v>
      </c>
      <c r="E2136" s="17">
        <v>0.42899999999999999</v>
      </c>
      <c r="F2136" s="18">
        <v>1.27</v>
      </c>
      <c r="G2136" s="18">
        <v>0.54483000000000004</v>
      </c>
    </row>
    <row r="2137" spans="1:7" ht="20.100000000000001" customHeight="1">
      <c r="A2137" s="15" t="s">
        <v>1322</v>
      </c>
      <c r="B2137" s="16" t="s">
        <v>1323</v>
      </c>
      <c r="C2137" s="15" t="s">
        <v>959</v>
      </c>
      <c r="D2137" s="15" t="s">
        <v>960</v>
      </c>
      <c r="E2137" s="17">
        <v>0.42899999999999999</v>
      </c>
      <c r="F2137" s="18">
        <v>1.33</v>
      </c>
      <c r="G2137" s="18">
        <v>0.57057000000000002</v>
      </c>
    </row>
    <row r="2138" spans="1:7" ht="15" customHeight="1">
      <c r="A2138" s="15" t="s">
        <v>963</v>
      </c>
      <c r="B2138" s="16" t="s">
        <v>964</v>
      </c>
      <c r="C2138" s="15" t="s">
        <v>959</v>
      </c>
      <c r="D2138" s="15" t="s">
        <v>960</v>
      </c>
      <c r="E2138" s="17">
        <v>0.53600000000000003</v>
      </c>
      <c r="F2138" s="18">
        <v>0.55000000000000004</v>
      </c>
      <c r="G2138" s="18">
        <v>0.29480000000000001</v>
      </c>
    </row>
    <row r="2139" spans="1:7" ht="15" customHeight="1">
      <c r="A2139" s="15" t="s">
        <v>965</v>
      </c>
      <c r="B2139" s="16" t="s">
        <v>966</v>
      </c>
      <c r="C2139" s="15" t="s">
        <v>959</v>
      </c>
      <c r="D2139" s="15" t="s">
        <v>960</v>
      </c>
      <c r="E2139" s="17">
        <v>0.53600000000000003</v>
      </c>
      <c r="F2139" s="18">
        <v>0.06</v>
      </c>
      <c r="G2139" s="18">
        <v>3.2160000000000001E-2</v>
      </c>
    </row>
    <row r="2140" spans="1:7" ht="17.100000000000001" customHeight="1">
      <c r="A2140" s="1"/>
      <c r="B2140" s="1"/>
      <c r="C2140" s="1"/>
      <c r="D2140" s="1"/>
      <c r="E2140" s="319" t="s">
        <v>967</v>
      </c>
      <c r="F2140" s="320"/>
      <c r="G2140" s="19">
        <v>3.85622</v>
      </c>
    </row>
    <row r="2141" spans="1:7" ht="15" customHeight="1">
      <c r="A2141" s="321" t="s">
        <v>968</v>
      </c>
      <c r="B2141" s="322"/>
      <c r="C2141" s="8" t="s">
        <v>952</v>
      </c>
      <c r="D2141" s="8" t="s">
        <v>953</v>
      </c>
      <c r="E2141" s="8" t="s">
        <v>954</v>
      </c>
      <c r="F2141" s="8" t="s">
        <v>955</v>
      </c>
      <c r="G2141" s="8" t="s">
        <v>956</v>
      </c>
    </row>
    <row r="2142" spans="1:7" ht="15" customHeight="1">
      <c r="A2142" s="15" t="s">
        <v>1006</v>
      </c>
      <c r="B2142" s="16" t="s">
        <v>1007</v>
      </c>
      <c r="C2142" s="15" t="s">
        <v>959</v>
      </c>
      <c r="D2142" s="15" t="s">
        <v>960</v>
      </c>
      <c r="E2142" s="17">
        <v>0.1086157</v>
      </c>
      <c r="F2142" s="18">
        <v>9.25</v>
      </c>
      <c r="G2142" s="18">
        <v>1.0046952250000001</v>
      </c>
    </row>
    <row r="2143" spans="1:7" ht="15" customHeight="1">
      <c r="A2143" s="15" t="s">
        <v>1324</v>
      </c>
      <c r="B2143" s="16" t="s">
        <v>1325</v>
      </c>
      <c r="C2143" s="15" t="s">
        <v>959</v>
      </c>
      <c r="D2143" s="15" t="s">
        <v>960</v>
      </c>
      <c r="E2143" s="17">
        <v>0.43350450000000001</v>
      </c>
      <c r="F2143" s="18">
        <v>12.62</v>
      </c>
      <c r="G2143" s="18">
        <v>5.4708267900000003</v>
      </c>
    </row>
    <row r="2144" spans="1:7" ht="15" customHeight="1">
      <c r="A2144" s="1"/>
      <c r="B2144" s="1"/>
      <c r="C2144" s="1"/>
      <c r="D2144" s="1"/>
      <c r="E2144" s="319" t="s">
        <v>971</v>
      </c>
      <c r="F2144" s="320"/>
      <c r="G2144" s="19">
        <v>6.4755220150000001</v>
      </c>
    </row>
    <row r="2145" spans="1:7" ht="15" customHeight="1">
      <c r="A2145" s="321" t="s">
        <v>1010</v>
      </c>
      <c r="B2145" s="322"/>
      <c r="C2145" s="8" t="s">
        <v>952</v>
      </c>
      <c r="D2145" s="8" t="s">
        <v>953</v>
      </c>
      <c r="E2145" s="8" t="s">
        <v>954</v>
      </c>
      <c r="F2145" s="8" t="s">
        <v>955</v>
      </c>
      <c r="G2145" s="8" t="s">
        <v>956</v>
      </c>
    </row>
    <row r="2146" spans="1:7" ht="20.100000000000001" customHeight="1">
      <c r="A2146" s="15" t="s">
        <v>1346</v>
      </c>
      <c r="B2146" s="16" t="s">
        <v>1347</v>
      </c>
      <c r="C2146" s="15" t="s">
        <v>959</v>
      </c>
      <c r="D2146" s="15" t="s">
        <v>1030</v>
      </c>
      <c r="E2146" s="17">
        <v>0.06</v>
      </c>
      <c r="F2146" s="18">
        <v>0.4</v>
      </c>
      <c r="G2146" s="18">
        <v>2.4E-2</v>
      </c>
    </row>
    <row r="2147" spans="1:7" ht="20.100000000000001" customHeight="1">
      <c r="A2147" s="15" t="s">
        <v>1352</v>
      </c>
      <c r="B2147" s="16" t="s">
        <v>1353</v>
      </c>
      <c r="C2147" s="15" t="s">
        <v>959</v>
      </c>
      <c r="D2147" s="15" t="s">
        <v>1350</v>
      </c>
      <c r="E2147" s="17">
        <v>0.16400000000000001</v>
      </c>
      <c r="F2147" s="18">
        <v>18.61</v>
      </c>
      <c r="G2147" s="18">
        <v>3.0520399999999999</v>
      </c>
    </row>
    <row r="2148" spans="1:7" ht="15" customHeight="1">
      <c r="A2148" s="1"/>
      <c r="B2148" s="1"/>
      <c r="C2148" s="1"/>
      <c r="D2148" s="1"/>
      <c r="E2148" s="319" t="s">
        <v>1021</v>
      </c>
      <c r="F2148" s="320"/>
      <c r="G2148" s="19">
        <v>3.0760399999999999</v>
      </c>
    </row>
    <row r="2149" spans="1:7" ht="15" customHeight="1">
      <c r="A2149" s="1"/>
      <c r="B2149" s="1"/>
      <c r="C2149" s="1"/>
      <c r="D2149" s="1"/>
      <c r="E2149" s="317" t="s">
        <v>972</v>
      </c>
      <c r="F2149" s="318"/>
      <c r="G2149" s="3">
        <v>10.45</v>
      </c>
    </row>
    <row r="2150" spans="1:7" ht="15" customHeight="1">
      <c r="A2150" s="1"/>
      <c r="B2150" s="1"/>
      <c r="C2150" s="1"/>
      <c r="D2150" s="1"/>
      <c r="E2150" s="317" t="s">
        <v>973</v>
      </c>
      <c r="F2150" s="318"/>
      <c r="G2150" s="3">
        <v>2.94</v>
      </c>
    </row>
    <row r="2151" spans="1:7" ht="15" customHeight="1">
      <c r="A2151" s="1"/>
      <c r="B2151" s="1"/>
      <c r="C2151" s="1"/>
      <c r="D2151" s="1"/>
      <c r="E2151" s="317" t="s">
        <v>974</v>
      </c>
      <c r="F2151" s="318"/>
      <c r="G2151" s="3">
        <v>13.39</v>
      </c>
    </row>
    <row r="2152" spans="1:7" ht="15" customHeight="1">
      <c r="A2152" s="1"/>
      <c r="B2152" s="1"/>
      <c r="C2152" s="1"/>
      <c r="D2152" s="1"/>
      <c r="E2152" s="317" t="s">
        <v>975</v>
      </c>
      <c r="F2152" s="318"/>
      <c r="G2152" s="3">
        <v>3.79</v>
      </c>
    </row>
    <row r="2153" spans="1:7" ht="15" customHeight="1">
      <c r="A2153" s="1"/>
      <c r="B2153" s="1"/>
      <c r="C2153" s="1"/>
      <c r="D2153" s="1"/>
      <c r="E2153" s="317" t="s">
        <v>976</v>
      </c>
      <c r="F2153" s="318"/>
      <c r="G2153" s="3">
        <v>17.18</v>
      </c>
    </row>
    <row r="2154" spans="1:7" ht="15" customHeight="1">
      <c r="A2154" s="1"/>
      <c r="B2154" s="1"/>
      <c r="C2154" s="1"/>
      <c r="D2154" s="1"/>
      <c r="E2154" s="317" t="s">
        <v>977</v>
      </c>
      <c r="F2154" s="318"/>
      <c r="G2154" s="3">
        <v>86.37</v>
      </c>
    </row>
    <row r="2155" spans="1:7" ht="15" customHeight="1">
      <c r="A2155" s="1"/>
      <c r="B2155" s="1"/>
      <c r="C2155" s="1"/>
      <c r="D2155" s="1"/>
      <c r="E2155" s="317" t="s">
        <v>978</v>
      </c>
      <c r="F2155" s="318"/>
      <c r="G2155" s="3">
        <v>1483.83</v>
      </c>
    </row>
    <row r="2156" spans="1:7" ht="9.9499999999999993" customHeight="1">
      <c r="A2156" s="1"/>
      <c r="B2156" s="1"/>
      <c r="C2156" s="323" t="s">
        <v>949</v>
      </c>
      <c r="D2156" s="324"/>
      <c r="E2156" s="1"/>
      <c r="F2156" s="1"/>
      <c r="G2156" s="1"/>
    </row>
    <row r="2157" spans="1:7" ht="20.100000000000001" customHeight="1">
      <c r="A2157" s="325" t="s">
        <v>1354</v>
      </c>
      <c r="B2157" s="326"/>
      <c r="C2157" s="326"/>
      <c r="D2157" s="326"/>
      <c r="E2157" s="326"/>
      <c r="F2157" s="326"/>
      <c r="G2157" s="326"/>
    </row>
    <row r="2158" spans="1:7" ht="15" customHeight="1">
      <c r="A2158" s="321" t="s">
        <v>951</v>
      </c>
      <c r="B2158" s="322"/>
      <c r="C2158" s="8" t="s">
        <v>952</v>
      </c>
      <c r="D2158" s="8" t="s">
        <v>953</v>
      </c>
      <c r="E2158" s="8" t="s">
        <v>954</v>
      </c>
      <c r="F2158" s="8" t="s">
        <v>955</v>
      </c>
      <c r="G2158" s="8" t="s">
        <v>956</v>
      </c>
    </row>
    <row r="2159" spans="1:7" ht="15" customHeight="1">
      <c r="A2159" s="15" t="s">
        <v>994</v>
      </c>
      <c r="B2159" s="16" t="s">
        <v>995</v>
      </c>
      <c r="C2159" s="15" t="s">
        <v>959</v>
      </c>
      <c r="D2159" s="15" t="s">
        <v>960</v>
      </c>
      <c r="E2159" s="17">
        <v>2.7959999999999998</v>
      </c>
      <c r="F2159" s="18">
        <v>1.04</v>
      </c>
      <c r="G2159" s="18">
        <v>2.9078400000000002</v>
      </c>
    </row>
    <row r="2160" spans="1:7" ht="15" customHeight="1">
      <c r="A2160" s="15" t="s">
        <v>996</v>
      </c>
      <c r="B2160" s="16" t="s">
        <v>997</v>
      </c>
      <c r="C2160" s="15" t="s">
        <v>959</v>
      </c>
      <c r="D2160" s="15" t="s">
        <v>960</v>
      </c>
      <c r="E2160" s="17">
        <v>2.7959999999999998</v>
      </c>
      <c r="F2160" s="18">
        <v>3.18</v>
      </c>
      <c r="G2160" s="18">
        <v>8.8912800000000001</v>
      </c>
    </row>
    <row r="2161" spans="1:7" ht="20.100000000000001" customHeight="1">
      <c r="A2161" s="15" t="s">
        <v>998</v>
      </c>
      <c r="B2161" s="16" t="s">
        <v>999</v>
      </c>
      <c r="C2161" s="15" t="s">
        <v>959</v>
      </c>
      <c r="D2161" s="15" t="s">
        <v>960</v>
      </c>
      <c r="E2161" s="17">
        <v>1.3779999999999999</v>
      </c>
      <c r="F2161" s="18">
        <v>0.41</v>
      </c>
      <c r="G2161" s="18">
        <v>0.56498000000000004</v>
      </c>
    </row>
    <row r="2162" spans="1:7" ht="20.100000000000001" customHeight="1">
      <c r="A2162" s="15" t="s">
        <v>1000</v>
      </c>
      <c r="B2162" s="16" t="s">
        <v>1001</v>
      </c>
      <c r="C2162" s="15" t="s">
        <v>959</v>
      </c>
      <c r="D2162" s="15" t="s">
        <v>960</v>
      </c>
      <c r="E2162" s="17">
        <v>1.3779999999999999</v>
      </c>
      <c r="F2162" s="18">
        <v>1.01</v>
      </c>
      <c r="G2162" s="18">
        <v>1.39178</v>
      </c>
    </row>
    <row r="2163" spans="1:7" ht="15" customHeight="1">
      <c r="A2163" s="15" t="s">
        <v>965</v>
      </c>
      <c r="B2163" s="16" t="s">
        <v>966</v>
      </c>
      <c r="C2163" s="15" t="s">
        <v>959</v>
      </c>
      <c r="D2163" s="15" t="s">
        <v>960</v>
      </c>
      <c r="E2163" s="17">
        <v>2.7959999999999998</v>
      </c>
      <c r="F2163" s="18">
        <v>0.06</v>
      </c>
      <c r="G2163" s="18">
        <v>0.16775999999999999</v>
      </c>
    </row>
    <row r="2164" spans="1:7" ht="20.100000000000001" customHeight="1">
      <c r="A2164" s="15" t="s">
        <v>1086</v>
      </c>
      <c r="B2164" s="16" t="s">
        <v>1087</v>
      </c>
      <c r="C2164" s="15" t="s">
        <v>959</v>
      </c>
      <c r="D2164" s="15" t="s">
        <v>960</v>
      </c>
      <c r="E2164" s="17">
        <v>1.4179999999999999</v>
      </c>
      <c r="F2164" s="18">
        <v>0.57999999999999996</v>
      </c>
      <c r="G2164" s="18">
        <v>0.82243999999999995</v>
      </c>
    </row>
    <row r="2165" spans="1:7" ht="20.100000000000001" customHeight="1">
      <c r="A2165" s="15" t="s">
        <v>1088</v>
      </c>
      <c r="B2165" s="16" t="s">
        <v>1089</v>
      </c>
      <c r="C2165" s="15" t="s">
        <v>959</v>
      </c>
      <c r="D2165" s="15" t="s">
        <v>960</v>
      </c>
      <c r="E2165" s="17">
        <v>1.4179999999999999</v>
      </c>
      <c r="F2165" s="18">
        <v>0.95</v>
      </c>
      <c r="G2165" s="18">
        <v>1.3471</v>
      </c>
    </row>
    <row r="2166" spans="1:7" ht="15" customHeight="1">
      <c r="A2166" s="15" t="s">
        <v>963</v>
      </c>
      <c r="B2166" s="16" t="s">
        <v>964</v>
      </c>
      <c r="C2166" s="15" t="s">
        <v>959</v>
      </c>
      <c r="D2166" s="15" t="s">
        <v>960</v>
      </c>
      <c r="E2166" s="17">
        <v>2.7959999999999998</v>
      </c>
      <c r="F2166" s="18">
        <v>0.55000000000000004</v>
      </c>
      <c r="G2166" s="18">
        <v>1.5378000000000001</v>
      </c>
    </row>
    <row r="2167" spans="1:7" ht="17.100000000000001" customHeight="1">
      <c r="A2167" s="1"/>
      <c r="B2167" s="1"/>
      <c r="C2167" s="1"/>
      <c r="D2167" s="1"/>
      <c r="E2167" s="319" t="s">
        <v>967</v>
      </c>
      <c r="F2167" s="320"/>
      <c r="G2167" s="19">
        <v>17.630980000000001</v>
      </c>
    </row>
    <row r="2168" spans="1:7" ht="15" customHeight="1">
      <c r="A2168" s="321" t="s">
        <v>968</v>
      </c>
      <c r="B2168" s="322"/>
      <c r="C2168" s="8" t="s">
        <v>952</v>
      </c>
      <c r="D2168" s="8" t="s">
        <v>953</v>
      </c>
      <c r="E2168" s="8" t="s">
        <v>954</v>
      </c>
      <c r="F2168" s="8" t="s">
        <v>955</v>
      </c>
      <c r="G2168" s="8" t="s">
        <v>956</v>
      </c>
    </row>
    <row r="2169" spans="1:7" ht="15" customHeight="1">
      <c r="A2169" s="15" t="s">
        <v>1006</v>
      </c>
      <c r="B2169" s="16" t="s">
        <v>1007</v>
      </c>
      <c r="C2169" s="15" t="s">
        <v>959</v>
      </c>
      <c r="D2169" s="15" t="s">
        <v>960</v>
      </c>
      <c r="E2169" s="17">
        <v>1.3988077999999999</v>
      </c>
      <c r="F2169" s="18">
        <v>9.25</v>
      </c>
      <c r="G2169" s="18">
        <v>12.93897215</v>
      </c>
    </row>
    <row r="2170" spans="1:7" ht="15" customHeight="1">
      <c r="A2170" s="15" t="s">
        <v>1355</v>
      </c>
      <c r="B2170" s="16" t="s">
        <v>1356</v>
      </c>
      <c r="C2170" s="15" t="s">
        <v>959</v>
      </c>
      <c r="D2170" s="15" t="s">
        <v>960</v>
      </c>
      <c r="E2170" s="17">
        <v>1.4328890000000001</v>
      </c>
      <c r="F2170" s="18">
        <v>14.29</v>
      </c>
      <c r="G2170" s="18">
        <v>20.475983809999999</v>
      </c>
    </row>
    <row r="2171" spans="1:7" ht="15" customHeight="1">
      <c r="A2171" s="1"/>
      <c r="B2171" s="1"/>
      <c r="C2171" s="1"/>
      <c r="D2171" s="1"/>
      <c r="E2171" s="319" t="s">
        <v>971</v>
      </c>
      <c r="F2171" s="320"/>
      <c r="G2171" s="19">
        <v>33.41495596</v>
      </c>
    </row>
    <row r="2172" spans="1:7" ht="15" customHeight="1">
      <c r="A2172" s="321" t="s">
        <v>1010</v>
      </c>
      <c r="B2172" s="322"/>
      <c r="C2172" s="8" t="s">
        <v>952</v>
      </c>
      <c r="D2172" s="8" t="s">
        <v>953</v>
      </c>
      <c r="E2172" s="8" t="s">
        <v>954</v>
      </c>
      <c r="F2172" s="8" t="s">
        <v>955</v>
      </c>
      <c r="G2172" s="8" t="s">
        <v>956</v>
      </c>
    </row>
    <row r="2173" spans="1:7" ht="15" customHeight="1">
      <c r="A2173" s="15" t="s">
        <v>1357</v>
      </c>
      <c r="B2173" s="16" t="s">
        <v>1358</v>
      </c>
      <c r="C2173" s="15" t="s">
        <v>959</v>
      </c>
      <c r="D2173" s="15" t="s">
        <v>1030</v>
      </c>
      <c r="E2173" s="17">
        <v>0.309</v>
      </c>
      <c r="F2173" s="18">
        <v>14.92</v>
      </c>
      <c r="G2173" s="18">
        <v>4.6102800000000004</v>
      </c>
    </row>
    <row r="2174" spans="1:7" ht="27.95" customHeight="1">
      <c r="A2174" s="15" t="s">
        <v>1359</v>
      </c>
      <c r="B2174" s="16" t="s">
        <v>1360</v>
      </c>
      <c r="C2174" s="15" t="s">
        <v>959</v>
      </c>
      <c r="D2174" s="15" t="s">
        <v>1030</v>
      </c>
      <c r="E2174" s="17">
        <v>1.7050000000000001</v>
      </c>
      <c r="F2174" s="18">
        <v>0.24</v>
      </c>
      <c r="G2174" s="18">
        <v>0.40920000000000001</v>
      </c>
    </row>
    <row r="2175" spans="1:7" ht="20.100000000000001" customHeight="1">
      <c r="A2175" s="15" t="s">
        <v>1361</v>
      </c>
      <c r="B2175" s="16" t="s">
        <v>1362</v>
      </c>
      <c r="C2175" s="15" t="s">
        <v>959</v>
      </c>
      <c r="D2175" s="15" t="s">
        <v>1013</v>
      </c>
      <c r="E2175" s="17">
        <v>2.3220000000000001</v>
      </c>
      <c r="F2175" s="18">
        <v>2.41</v>
      </c>
      <c r="G2175" s="18">
        <v>5.5960200000000002</v>
      </c>
    </row>
    <row r="2176" spans="1:7" ht="15" customHeight="1">
      <c r="A2176" s="15" t="s">
        <v>1363</v>
      </c>
      <c r="B2176" s="16" t="s">
        <v>1364</v>
      </c>
      <c r="C2176" s="15" t="s">
        <v>959</v>
      </c>
      <c r="D2176" s="15" t="s">
        <v>1020</v>
      </c>
      <c r="E2176" s="17">
        <v>0.748</v>
      </c>
      <c r="F2176" s="18">
        <v>40.94</v>
      </c>
      <c r="G2176" s="18">
        <v>30.62312</v>
      </c>
    </row>
    <row r="2177" spans="1:7" ht="15" customHeight="1">
      <c r="A2177" s="15" t="s">
        <v>1365</v>
      </c>
      <c r="B2177" s="16" t="s">
        <v>1366</v>
      </c>
      <c r="C2177" s="15" t="s">
        <v>959</v>
      </c>
      <c r="D2177" s="15" t="s">
        <v>1017</v>
      </c>
      <c r="E2177" s="17">
        <v>1</v>
      </c>
      <c r="F2177" s="18">
        <v>486.31</v>
      </c>
      <c r="G2177" s="18">
        <v>486.31</v>
      </c>
    </row>
    <row r="2178" spans="1:7" ht="15" customHeight="1">
      <c r="A2178" s="1"/>
      <c r="B2178" s="1"/>
      <c r="C2178" s="1"/>
      <c r="D2178" s="1"/>
      <c r="E2178" s="319" t="s">
        <v>1021</v>
      </c>
      <c r="F2178" s="320"/>
      <c r="G2178" s="19">
        <v>527.54862000000003</v>
      </c>
    </row>
    <row r="2179" spans="1:7" ht="15" customHeight="1">
      <c r="A2179" s="1"/>
      <c r="B2179" s="1"/>
      <c r="C2179" s="1"/>
      <c r="D2179" s="1"/>
      <c r="E2179" s="317" t="s">
        <v>972</v>
      </c>
      <c r="F2179" s="318"/>
      <c r="G2179" s="3">
        <v>563.38</v>
      </c>
    </row>
    <row r="2180" spans="1:7" ht="15" customHeight="1">
      <c r="A2180" s="1"/>
      <c r="B2180" s="1"/>
      <c r="C2180" s="1"/>
      <c r="D2180" s="1"/>
      <c r="E2180" s="317" t="s">
        <v>973</v>
      </c>
      <c r="F2180" s="318"/>
      <c r="G2180" s="3">
        <v>15.17</v>
      </c>
    </row>
    <row r="2181" spans="1:7" ht="15" customHeight="1">
      <c r="A2181" s="1"/>
      <c r="B2181" s="1"/>
      <c r="C2181" s="1"/>
      <c r="D2181" s="1"/>
      <c r="E2181" s="317" t="s">
        <v>974</v>
      </c>
      <c r="F2181" s="318"/>
      <c r="G2181" s="3">
        <v>578.54999999999995</v>
      </c>
    </row>
    <row r="2182" spans="1:7" ht="15" customHeight="1">
      <c r="A2182" s="1"/>
      <c r="B2182" s="1"/>
      <c r="C2182" s="1"/>
      <c r="D2182" s="1"/>
      <c r="E2182" s="317" t="s">
        <v>975</v>
      </c>
      <c r="F2182" s="318"/>
      <c r="G2182" s="3">
        <v>164.01</v>
      </c>
    </row>
    <row r="2183" spans="1:7" ht="15" customHeight="1">
      <c r="A2183" s="1"/>
      <c r="B2183" s="1"/>
      <c r="C2183" s="1"/>
      <c r="D2183" s="1"/>
      <c r="E2183" s="317" t="s">
        <v>976</v>
      </c>
      <c r="F2183" s="318"/>
      <c r="G2183" s="3">
        <v>742.56</v>
      </c>
    </row>
    <row r="2184" spans="1:7" ht="15" customHeight="1">
      <c r="A2184" s="1"/>
      <c r="B2184" s="1"/>
      <c r="C2184" s="1"/>
      <c r="D2184" s="1"/>
      <c r="E2184" s="317" t="s">
        <v>977</v>
      </c>
      <c r="F2184" s="318"/>
      <c r="G2184" s="3">
        <v>2</v>
      </c>
    </row>
    <row r="2185" spans="1:7" ht="15" customHeight="1">
      <c r="A2185" s="1"/>
      <c r="B2185" s="1"/>
      <c r="C2185" s="1"/>
      <c r="D2185" s="1"/>
      <c r="E2185" s="317" t="s">
        <v>978</v>
      </c>
      <c r="F2185" s="318"/>
      <c r="G2185" s="3">
        <v>1485.12</v>
      </c>
    </row>
    <row r="2186" spans="1:7" ht="9.9499999999999993" customHeight="1">
      <c r="A2186" s="1"/>
      <c r="B2186" s="1"/>
      <c r="C2186" s="323" t="s">
        <v>949</v>
      </c>
      <c r="D2186" s="324"/>
      <c r="E2186" s="1"/>
      <c r="F2186" s="1"/>
      <c r="G2186" s="1"/>
    </row>
    <row r="2187" spans="1:7" ht="20.100000000000001" customHeight="1">
      <c r="A2187" s="325" t="s">
        <v>1367</v>
      </c>
      <c r="B2187" s="326"/>
      <c r="C2187" s="326"/>
      <c r="D2187" s="326"/>
      <c r="E2187" s="326"/>
      <c r="F2187" s="326"/>
      <c r="G2187" s="326"/>
    </row>
    <row r="2188" spans="1:7" ht="15" customHeight="1">
      <c r="A2188" s="321" t="s">
        <v>951</v>
      </c>
      <c r="B2188" s="322"/>
      <c r="C2188" s="8" t="s">
        <v>952</v>
      </c>
      <c r="D2188" s="8" t="s">
        <v>953</v>
      </c>
      <c r="E2188" s="8" t="s">
        <v>954</v>
      </c>
      <c r="F2188" s="8" t="s">
        <v>955</v>
      </c>
      <c r="G2188" s="8" t="s">
        <v>956</v>
      </c>
    </row>
    <row r="2189" spans="1:7" ht="15" customHeight="1">
      <c r="A2189" s="15" t="s">
        <v>994</v>
      </c>
      <c r="B2189" s="16" t="s">
        <v>995</v>
      </c>
      <c r="C2189" s="15" t="s">
        <v>959</v>
      </c>
      <c r="D2189" s="15" t="s">
        <v>960</v>
      </c>
      <c r="E2189" s="17">
        <v>0.5736</v>
      </c>
      <c r="F2189" s="18">
        <v>1.04</v>
      </c>
      <c r="G2189" s="18">
        <v>0.59654399999999996</v>
      </c>
    </row>
    <row r="2190" spans="1:7" ht="20.100000000000001" customHeight="1">
      <c r="A2190" s="15" t="s">
        <v>1086</v>
      </c>
      <c r="B2190" s="16" t="s">
        <v>1087</v>
      </c>
      <c r="C2190" s="15" t="s">
        <v>959</v>
      </c>
      <c r="D2190" s="15" t="s">
        <v>960</v>
      </c>
      <c r="E2190" s="17">
        <v>0.3826</v>
      </c>
      <c r="F2190" s="18">
        <v>0.57999999999999996</v>
      </c>
      <c r="G2190" s="18">
        <v>0.22190799999999999</v>
      </c>
    </row>
    <row r="2191" spans="1:7" ht="15" customHeight="1">
      <c r="A2191" s="15" t="s">
        <v>996</v>
      </c>
      <c r="B2191" s="16" t="s">
        <v>997</v>
      </c>
      <c r="C2191" s="15" t="s">
        <v>959</v>
      </c>
      <c r="D2191" s="15" t="s">
        <v>960</v>
      </c>
      <c r="E2191" s="17">
        <v>0.5736</v>
      </c>
      <c r="F2191" s="18">
        <v>3.18</v>
      </c>
      <c r="G2191" s="18">
        <v>1.8240479999999999</v>
      </c>
    </row>
    <row r="2192" spans="1:7" ht="20.100000000000001" customHeight="1">
      <c r="A2192" s="15" t="s">
        <v>1088</v>
      </c>
      <c r="B2192" s="16" t="s">
        <v>1089</v>
      </c>
      <c r="C2192" s="15" t="s">
        <v>959</v>
      </c>
      <c r="D2192" s="15" t="s">
        <v>960</v>
      </c>
      <c r="E2192" s="17">
        <v>0.3826</v>
      </c>
      <c r="F2192" s="18">
        <v>0.95</v>
      </c>
      <c r="G2192" s="18">
        <v>0.36347000000000002</v>
      </c>
    </row>
    <row r="2193" spans="1:7" ht="20.100000000000001" customHeight="1">
      <c r="A2193" s="15" t="s">
        <v>998</v>
      </c>
      <c r="B2193" s="16" t="s">
        <v>999</v>
      </c>
      <c r="C2193" s="15" t="s">
        <v>959</v>
      </c>
      <c r="D2193" s="15" t="s">
        <v>960</v>
      </c>
      <c r="E2193" s="17">
        <v>0.191</v>
      </c>
      <c r="F2193" s="18">
        <v>0.41</v>
      </c>
      <c r="G2193" s="18">
        <v>7.8310000000000005E-2</v>
      </c>
    </row>
    <row r="2194" spans="1:7" ht="20.100000000000001" customHeight="1">
      <c r="A2194" s="15" t="s">
        <v>1000</v>
      </c>
      <c r="B2194" s="16" t="s">
        <v>1001</v>
      </c>
      <c r="C2194" s="15" t="s">
        <v>959</v>
      </c>
      <c r="D2194" s="15" t="s">
        <v>960</v>
      </c>
      <c r="E2194" s="17">
        <v>0.191</v>
      </c>
      <c r="F2194" s="18">
        <v>1.01</v>
      </c>
      <c r="G2194" s="18">
        <v>0.19291</v>
      </c>
    </row>
    <row r="2195" spans="1:7" ht="15" customHeight="1">
      <c r="A2195" s="15" t="s">
        <v>963</v>
      </c>
      <c r="B2195" s="16" t="s">
        <v>964</v>
      </c>
      <c r="C2195" s="15" t="s">
        <v>959</v>
      </c>
      <c r="D2195" s="15" t="s">
        <v>960</v>
      </c>
      <c r="E2195" s="17">
        <v>0.5736</v>
      </c>
      <c r="F2195" s="18">
        <v>0.55000000000000004</v>
      </c>
      <c r="G2195" s="18">
        <v>0.31547999999999998</v>
      </c>
    </row>
    <row r="2196" spans="1:7" ht="15" customHeight="1">
      <c r="A2196" s="15" t="s">
        <v>965</v>
      </c>
      <c r="B2196" s="16" t="s">
        <v>966</v>
      </c>
      <c r="C2196" s="15" t="s">
        <v>959</v>
      </c>
      <c r="D2196" s="15" t="s">
        <v>960</v>
      </c>
      <c r="E2196" s="17">
        <v>0.5736</v>
      </c>
      <c r="F2196" s="18">
        <v>0.06</v>
      </c>
      <c r="G2196" s="18">
        <v>3.4416000000000002E-2</v>
      </c>
    </row>
    <row r="2197" spans="1:7" ht="17.100000000000001" customHeight="1">
      <c r="A2197" s="1"/>
      <c r="B2197" s="1"/>
      <c r="C2197" s="1"/>
      <c r="D2197" s="1"/>
      <c r="E2197" s="319" t="s">
        <v>967</v>
      </c>
      <c r="F2197" s="320"/>
      <c r="G2197" s="19">
        <v>3.6270859999999998</v>
      </c>
    </row>
    <row r="2198" spans="1:7" ht="15" customHeight="1">
      <c r="A2198" s="321" t="s">
        <v>968</v>
      </c>
      <c r="B2198" s="322"/>
      <c r="C2198" s="8" t="s">
        <v>952</v>
      </c>
      <c r="D2198" s="8" t="s">
        <v>953</v>
      </c>
      <c r="E2198" s="8" t="s">
        <v>954</v>
      </c>
      <c r="F2198" s="8" t="s">
        <v>955</v>
      </c>
      <c r="G2198" s="8" t="s">
        <v>956</v>
      </c>
    </row>
    <row r="2199" spans="1:7" ht="15" customHeight="1">
      <c r="A2199" s="15" t="s">
        <v>1006</v>
      </c>
      <c r="B2199" s="16" t="s">
        <v>1007</v>
      </c>
      <c r="C2199" s="15" t="s">
        <v>959</v>
      </c>
      <c r="D2199" s="15" t="s">
        <v>960</v>
      </c>
      <c r="E2199" s="17">
        <v>0.1938841</v>
      </c>
      <c r="F2199" s="18">
        <v>9.25</v>
      </c>
      <c r="G2199" s="18">
        <v>1.793427925</v>
      </c>
    </row>
    <row r="2200" spans="1:7" ht="15" customHeight="1">
      <c r="A2200" s="15" t="s">
        <v>1090</v>
      </c>
      <c r="B2200" s="16" t="s">
        <v>1091</v>
      </c>
      <c r="C2200" s="15" t="s">
        <v>959</v>
      </c>
      <c r="D2200" s="15" t="s">
        <v>960</v>
      </c>
      <c r="E2200" s="17">
        <v>0.38837726</v>
      </c>
      <c r="F2200" s="18">
        <v>12.62</v>
      </c>
      <c r="G2200" s="18">
        <v>4.9013210212000002</v>
      </c>
    </row>
    <row r="2201" spans="1:7" ht="15" customHeight="1">
      <c r="A2201" s="1"/>
      <c r="B2201" s="1"/>
      <c r="C2201" s="1"/>
      <c r="D2201" s="1"/>
      <c r="E2201" s="319" t="s">
        <v>971</v>
      </c>
      <c r="F2201" s="320"/>
      <c r="G2201" s="19">
        <v>6.6947489461999998</v>
      </c>
    </row>
    <row r="2202" spans="1:7" ht="15" customHeight="1">
      <c r="A2202" s="321" t="s">
        <v>1010</v>
      </c>
      <c r="B2202" s="322"/>
      <c r="C2202" s="8" t="s">
        <v>952</v>
      </c>
      <c r="D2202" s="8" t="s">
        <v>953</v>
      </c>
      <c r="E2202" s="8" t="s">
        <v>954</v>
      </c>
      <c r="F2202" s="8" t="s">
        <v>955</v>
      </c>
      <c r="G2202" s="8" t="s">
        <v>956</v>
      </c>
    </row>
    <row r="2203" spans="1:7" ht="27.95" customHeight="1">
      <c r="A2203" s="15" t="s">
        <v>1368</v>
      </c>
      <c r="B2203" s="16" t="s">
        <v>1369</v>
      </c>
      <c r="C2203" s="15" t="s">
        <v>959</v>
      </c>
      <c r="D2203" s="15" t="s">
        <v>1030</v>
      </c>
      <c r="E2203" s="17">
        <v>0.54730000000000001</v>
      </c>
      <c r="F2203" s="18">
        <v>599.88</v>
      </c>
      <c r="G2203" s="18">
        <v>328.314324</v>
      </c>
    </row>
    <row r="2204" spans="1:7" ht="20.100000000000001" customHeight="1">
      <c r="A2204" s="15" t="s">
        <v>1370</v>
      </c>
      <c r="B2204" s="16" t="s">
        <v>1371</v>
      </c>
      <c r="C2204" s="15" t="s">
        <v>959</v>
      </c>
      <c r="D2204" s="15" t="s">
        <v>1013</v>
      </c>
      <c r="E2204" s="17">
        <v>6.8503999999999996</v>
      </c>
      <c r="F2204" s="18">
        <v>8.4499999999999993</v>
      </c>
      <c r="G2204" s="18">
        <v>57.88588</v>
      </c>
    </row>
    <row r="2205" spans="1:7" ht="20.100000000000001" customHeight="1">
      <c r="A2205" s="15" t="s">
        <v>1164</v>
      </c>
      <c r="B2205" s="16" t="s">
        <v>1165</v>
      </c>
      <c r="C2205" s="15" t="s">
        <v>959</v>
      </c>
      <c r="D2205" s="15" t="s">
        <v>1166</v>
      </c>
      <c r="E2205" s="17">
        <v>0.88290000000000002</v>
      </c>
      <c r="F2205" s="18">
        <v>22.59</v>
      </c>
      <c r="G2205" s="18">
        <v>19.944711000000002</v>
      </c>
    </row>
    <row r="2206" spans="1:7" ht="27.95" customHeight="1">
      <c r="A2206" s="15" t="s">
        <v>1372</v>
      </c>
      <c r="B2206" s="16" t="s">
        <v>1373</v>
      </c>
      <c r="C2206" s="15" t="s">
        <v>959</v>
      </c>
      <c r="D2206" s="15" t="s">
        <v>1030</v>
      </c>
      <c r="E2206" s="17">
        <v>4.8166000000000002</v>
      </c>
      <c r="F2206" s="18">
        <v>0.73</v>
      </c>
      <c r="G2206" s="18">
        <v>3.5161180000000001</v>
      </c>
    </row>
    <row r="2207" spans="1:7" ht="15" customHeight="1">
      <c r="A2207" s="1"/>
      <c r="B2207" s="1"/>
      <c r="C2207" s="1"/>
      <c r="D2207" s="1"/>
      <c r="E2207" s="319" t="s">
        <v>1021</v>
      </c>
      <c r="F2207" s="320"/>
      <c r="G2207" s="19">
        <v>409.66103299999997</v>
      </c>
    </row>
    <row r="2208" spans="1:7" ht="15" customHeight="1">
      <c r="A2208" s="1"/>
      <c r="B2208" s="1"/>
      <c r="C2208" s="1"/>
      <c r="D2208" s="1"/>
      <c r="E2208" s="317" t="s">
        <v>972</v>
      </c>
      <c r="F2208" s="318"/>
      <c r="G2208" s="3">
        <v>416.91</v>
      </c>
    </row>
    <row r="2209" spans="1:7" ht="15" customHeight="1">
      <c r="A2209" s="1"/>
      <c r="B2209" s="1"/>
      <c r="C2209" s="1"/>
      <c r="D2209" s="1"/>
      <c r="E2209" s="317" t="s">
        <v>973</v>
      </c>
      <c r="F2209" s="318"/>
      <c r="G2209" s="3">
        <v>3.04</v>
      </c>
    </row>
    <row r="2210" spans="1:7" ht="15" customHeight="1">
      <c r="A2210" s="1"/>
      <c r="B2210" s="1"/>
      <c r="C2210" s="1"/>
      <c r="D2210" s="1"/>
      <c r="E2210" s="317" t="s">
        <v>974</v>
      </c>
      <c r="F2210" s="318"/>
      <c r="G2210" s="3">
        <v>419.95</v>
      </c>
    </row>
    <row r="2211" spans="1:7" ht="15" customHeight="1">
      <c r="A2211" s="1"/>
      <c r="B2211" s="1"/>
      <c r="C2211" s="1"/>
      <c r="D2211" s="1"/>
      <c r="E2211" s="317" t="s">
        <v>975</v>
      </c>
      <c r="F2211" s="318"/>
      <c r="G2211" s="3">
        <v>119.05</v>
      </c>
    </row>
    <row r="2212" spans="1:7" ht="15" customHeight="1">
      <c r="A2212" s="1"/>
      <c r="B2212" s="1"/>
      <c r="C2212" s="1"/>
      <c r="D2212" s="1"/>
      <c r="E2212" s="317" t="s">
        <v>976</v>
      </c>
      <c r="F2212" s="318"/>
      <c r="G2212" s="3">
        <v>539</v>
      </c>
    </row>
    <row r="2213" spans="1:7" ht="15" customHeight="1">
      <c r="A2213" s="1"/>
      <c r="B2213" s="1"/>
      <c r="C2213" s="1"/>
      <c r="D2213" s="1"/>
      <c r="E2213" s="317" t="s">
        <v>977</v>
      </c>
      <c r="F2213" s="318"/>
      <c r="G2213" s="3">
        <v>38.6</v>
      </c>
    </row>
    <row r="2214" spans="1:7" ht="15" customHeight="1">
      <c r="A2214" s="1"/>
      <c r="B2214" s="1"/>
      <c r="C2214" s="1"/>
      <c r="D2214" s="1"/>
      <c r="E2214" s="317" t="s">
        <v>978</v>
      </c>
      <c r="F2214" s="318"/>
      <c r="G2214" s="3">
        <v>20805.400000000001</v>
      </c>
    </row>
    <row r="2215" spans="1:7" ht="9.9499999999999993" customHeight="1">
      <c r="A2215" s="1"/>
      <c r="B2215" s="1"/>
      <c r="C2215" s="323" t="s">
        <v>949</v>
      </c>
      <c r="D2215" s="324"/>
      <c r="E2215" s="1"/>
      <c r="F2215" s="1"/>
      <c r="G2215" s="1"/>
    </row>
    <row r="2216" spans="1:7" ht="20.100000000000001" customHeight="1">
      <c r="A2216" s="325" t="s">
        <v>1374</v>
      </c>
      <c r="B2216" s="326"/>
      <c r="C2216" s="326"/>
      <c r="D2216" s="326"/>
      <c r="E2216" s="326"/>
      <c r="F2216" s="326"/>
      <c r="G2216" s="326"/>
    </row>
    <row r="2217" spans="1:7" ht="15" customHeight="1">
      <c r="A2217" s="321" t="s">
        <v>951</v>
      </c>
      <c r="B2217" s="322"/>
      <c r="C2217" s="8" t="s">
        <v>952</v>
      </c>
      <c r="D2217" s="8" t="s">
        <v>953</v>
      </c>
      <c r="E2217" s="8" t="s">
        <v>954</v>
      </c>
      <c r="F2217" s="8" t="s">
        <v>955</v>
      </c>
      <c r="G2217" s="8" t="s">
        <v>956</v>
      </c>
    </row>
    <row r="2218" spans="1:7" ht="15" customHeight="1">
      <c r="A2218" s="15" t="s">
        <v>994</v>
      </c>
      <c r="B2218" s="16" t="s">
        <v>995</v>
      </c>
      <c r="C2218" s="15" t="s">
        <v>959</v>
      </c>
      <c r="D2218" s="15" t="s">
        <v>960</v>
      </c>
      <c r="E2218" s="17">
        <v>2.56</v>
      </c>
      <c r="F2218" s="18">
        <v>1.04</v>
      </c>
      <c r="G2218" s="18">
        <v>2.6623999999999999</v>
      </c>
    </row>
    <row r="2219" spans="1:7" ht="20.100000000000001" customHeight="1">
      <c r="A2219" s="15" t="s">
        <v>1086</v>
      </c>
      <c r="B2219" s="16" t="s">
        <v>1087</v>
      </c>
      <c r="C2219" s="15" t="s">
        <v>959</v>
      </c>
      <c r="D2219" s="15" t="s">
        <v>960</v>
      </c>
      <c r="E2219" s="17">
        <v>1.7070000000000001</v>
      </c>
      <c r="F2219" s="18">
        <v>0.57999999999999996</v>
      </c>
      <c r="G2219" s="18">
        <v>0.99006000000000005</v>
      </c>
    </row>
    <row r="2220" spans="1:7" ht="15" customHeight="1">
      <c r="A2220" s="15" t="s">
        <v>996</v>
      </c>
      <c r="B2220" s="16" t="s">
        <v>997</v>
      </c>
      <c r="C2220" s="15" t="s">
        <v>959</v>
      </c>
      <c r="D2220" s="15" t="s">
        <v>960</v>
      </c>
      <c r="E2220" s="17">
        <v>2.56</v>
      </c>
      <c r="F2220" s="18">
        <v>3.18</v>
      </c>
      <c r="G2220" s="18">
        <v>8.1408000000000005</v>
      </c>
    </row>
    <row r="2221" spans="1:7" ht="20.100000000000001" customHeight="1">
      <c r="A2221" s="15" t="s">
        <v>1088</v>
      </c>
      <c r="B2221" s="16" t="s">
        <v>1089</v>
      </c>
      <c r="C2221" s="15" t="s">
        <v>959</v>
      </c>
      <c r="D2221" s="15" t="s">
        <v>960</v>
      </c>
      <c r="E2221" s="17">
        <v>1.7070000000000001</v>
      </c>
      <c r="F2221" s="18">
        <v>0.95</v>
      </c>
      <c r="G2221" s="18">
        <v>1.62165</v>
      </c>
    </row>
    <row r="2222" spans="1:7" ht="20.100000000000001" customHeight="1">
      <c r="A2222" s="15" t="s">
        <v>998</v>
      </c>
      <c r="B2222" s="16" t="s">
        <v>999</v>
      </c>
      <c r="C2222" s="15" t="s">
        <v>959</v>
      </c>
      <c r="D2222" s="15" t="s">
        <v>960</v>
      </c>
      <c r="E2222" s="17">
        <v>0.85299999999999998</v>
      </c>
      <c r="F2222" s="18">
        <v>0.41</v>
      </c>
      <c r="G2222" s="18">
        <v>0.34972999999999999</v>
      </c>
    </row>
    <row r="2223" spans="1:7" ht="20.100000000000001" customHeight="1">
      <c r="A2223" s="15" t="s">
        <v>1000</v>
      </c>
      <c r="B2223" s="16" t="s">
        <v>1001</v>
      </c>
      <c r="C2223" s="15" t="s">
        <v>959</v>
      </c>
      <c r="D2223" s="15" t="s">
        <v>960</v>
      </c>
      <c r="E2223" s="17">
        <v>0.85299999999999998</v>
      </c>
      <c r="F2223" s="18">
        <v>1.01</v>
      </c>
      <c r="G2223" s="18">
        <v>0.86153000000000002</v>
      </c>
    </row>
    <row r="2224" spans="1:7" ht="15" customHeight="1">
      <c r="A2224" s="15" t="s">
        <v>963</v>
      </c>
      <c r="B2224" s="16" t="s">
        <v>964</v>
      </c>
      <c r="C2224" s="15" t="s">
        <v>959</v>
      </c>
      <c r="D2224" s="15" t="s">
        <v>960</v>
      </c>
      <c r="E2224" s="17">
        <v>2.56</v>
      </c>
      <c r="F2224" s="18">
        <v>0.55000000000000004</v>
      </c>
      <c r="G2224" s="18">
        <v>1.4079999999999999</v>
      </c>
    </row>
    <row r="2225" spans="1:7" ht="15" customHeight="1">
      <c r="A2225" s="15" t="s">
        <v>965</v>
      </c>
      <c r="B2225" s="16" t="s">
        <v>966</v>
      </c>
      <c r="C2225" s="15" t="s">
        <v>959</v>
      </c>
      <c r="D2225" s="15" t="s">
        <v>960</v>
      </c>
      <c r="E2225" s="17">
        <v>2.56</v>
      </c>
      <c r="F2225" s="18">
        <v>0.06</v>
      </c>
      <c r="G2225" s="18">
        <v>0.15359999999999999</v>
      </c>
    </row>
    <row r="2226" spans="1:7" ht="17.100000000000001" customHeight="1">
      <c r="A2226" s="1"/>
      <c r="B2226" s="1"/>
      <c r="C2226" s="1"/>
      <c r="D2226" s="1"/>
      <c r="E2226" s="319" t="s">
        <v>967</v>
      </c>
      <c r="F2226" s="320"/>
      <c r="G2226" s="19">
        <v>16.18777</v>
      </c>
    </row>
    <row r="2227" spans="1:7" ht="15" customHeight="1">
      <c r="A2227" s="321" t="s">
        <v>968</v>
      </c>
      <c r="B2227" s="322"/>
      <c r="C2227" s="8" t="s">
        <v>952</v>
      </c>
      <c r="D2227" s="8" t="s">
        <v>953</v>
      </c>
      <c r="E2227" s="8" t="s">
        <v>954</v>
      </c>
      <c r="F2227" s="8" t="s">
        <v>955</v>
      </c>
      <c r="G2227" s="8" t="s">
        <v>956</v>
      </c>
    </row>
    <row r="2228" spans="1:7" ht="15" customHeight="1">
      <c r="A2228" s="15" t="s">
        <v>1006</v>
      </c>
      <c r="B2228" s="16" t="s">
        <v>1007</v>
      </c>
      <c r="C2228" s="15" t="s">
        <v>959</v>
      </c>
      <c r="D2228" s="15" t="s">
        <v>960</v>
      </c>
      <c r="E2228" s="17">
        <v>0.86588030000000005</v>
      </c>
      <c r="F2228" s="18">
        <v>9.25</v>
      </c>
      <c r="G2228" s="18">
        <v>8.0093927750000002</v>
      </c>
    </row>
    <row r="2229" spans="1:7" ht="15" customHeight="1">
      <c r="A2229" s="15" t="s">
        <v>1090</v>
      </c>
      <c r="B2229" s="16" t="s">
        <v>1091</v>
      </c>
      <c r="C2229" s="15" t="s">
        <v>959</v>
      </c>
      <c r="D2229" s="15" t="s">
        <v>960</v>
      </c>
      <c r="E2229" s="17">
        <v>1.7327756999999999</v>
      </c>
      <c r="F2229" s="18">
        <v>12.62</v>
      </c>
      <c r="G2229" s="18">
        <v>21.867629334</v>
      </c>
    </row>
    <row r="2230" spans="1:7" ht="15" customHeight="1">
      <c r="A2230" s="1"/>
      <c r="B2230" s="1"/>
      <c r="C2230" s="1"/>
      <c r="D2230" s="1"/>
      <c r="E2230" s="319" t="s">
        <v>971</v>
      </c>
      <c r="F2230" s="320"/>
      <c r="G2230" s="19">
        <v>29.877022108999999</v>
      </c>
    </row>
    <row r="2231" spans="1:7" ht="15" customHeight="1">
      <c r="A2231" s="321" t="s">
        <v>1010</v>
      </c>
      <c r="B2231" s="322"/>
      <c r="C2231" s="8" t="s">
        <v>952</v>
      </c>
      <c r="D2231" s="8" t="s">
        <v>953</v>
      </c>
      <c r="E2231" s="8" t="s">
        <v>954</v>
      </c>
      <c r="F2231" s="8" t="s">
        <v>955</v>
      </c>
      <c r="G2231" s="8" t="s">
        <v>956</v>
      </c>
    </row>
    <row r="2232" spans="1:7" ht="15" customHeight="1">
      <c r="A2232" s="15" t="s">
        <v>1357</v>
      </c>
      <c r="B2232" s="16" t="s">
        <v>1358</v>
      </c>
      <c r="C2232" s="15" t="s">
        <v>959</v>
      </c>
      <c r="D2232" s="15" t="s">
        <v>1030</v>
      </c>
      <c r="E2232" s="17">
        <v>1.2466999999999999</v>
      </c>
      <c r="F2232" s="18">
        <v>14.92</v>
      </c>
      <c r="G2232" s="18">
        <v>18.600764000000002</v>
      </c>
    </row>
    <row r="2233" spans="1:7" ht="27.95" customHeight="1">
      <c r="A2233" s="15" t="s">
        <v>1375</v>
      </c>
      <c r="B2233" s="16" t="s">
        <v>1376</v>
      </c>
      <c r="C2233" s="15" t="s">
        <v>959</v>
      </c>
      <c r="D2233" s="15" t="s">
        <v>1030</v>
      </c>
      <c r="E2233" s="17">
        <v>24.4</v>
      </c>
      <c r="F2233" s="18">
        <v>0.13</v>
      </c>
      <c r="G2233" s="18">
        <v>3.1720000000000002</v>
      </c>
    </row>
    <row r="2234" spans="1:7" ht="27.95" customHeight="1">
      <c r="A2234" s="15" t="s">
        <v>1377</v>
      </c>
      <c r="B2234" s="16" t="s">
        <v>1378</v>
      </c>
      <c r="C2234" s="15" t="s">
        <v>959</v>
      </c>
      <c r="D2234" s="15" t="s">
        <v>1030</v>
      </c>
      <c r="E2234" s="17">
        <v>2.0832999999999999</v>
      </c>
      <c r="F2234" s="18">
        <v>195.47</v>
      </c>
      <c r="G2234" s="18">
        <v>407.22265099999998</v>
      </c>
    </row>
    <row r="2235" spans="1:7" ht="15" customHeight="1">
      <c r="A2235" s="1"/>
      <c r="B2235" s="1"/>
      <c r="C2235" s="1"/>
      <c r="D2235" s="1"/>
      <c r="E2235" s="319" t="s">
        <v>1021</v>
      </c>
      <c r="F2235" s="320"/>
      <c r="G2235" s="19">
        <v>428.99541499999998</v>
      </c>
    </row>
    <row r="2236" spans="1:7" ht="15" customHeight="1">
      <c r="A2236" s="1"/>
      <c r="B2236" s="1"/>
      <c r="C2236" s="1"/>
      <c r="D2236" s="1"/>
      <c r="E2236" s="317" t="s">
        <v>972</v>
      </c>
      <c r="F2236" s="318"/>
      <c r="G2236" s="3">
        <v>461.46</v>
      </c>
    </row>
    <row r="2237" spans="1:7" ht="15" customHeight="1">
      <c r="A2237" s="1"/>
      <c r="B2237" s="1"/>
      <c r="C2237" s="1"/>
      <c r="D2237" s="1"/>
      <c r="E2237" s="317" t="s">
        <v>973</v>
      </c>
      <c r="F2237" s="318"/>
      <c r="G2237" s="3">
        <v>13.58</v>
      </c>
    </row>
    <row r="2238" spans="1:7" ht="15" customHeight="1">
      <c r="A2238" s="1"/>
      <c r="B2238" s="1"/>
      <c r="C2238" s="1"/>
      <c r="D2238" s="1"/>
      <c r="E2238" s="317" t="s">
        <v>974</v>
      </c>
      <c r="F2238" s="318"/>
      <c r="G2238" s="3">
        <v>475.04</v>
      </c>
    </row>
    <row r="2239" spans="1:7" ht="15" customHeight="1">
      <c r="A2239" s="1"/>
      <c r="B2239" s="1"/>
      <c r="C2239" s="1"/>
      <c r="D2239" s="1"/>
      <c r="E2239" s="317" t="s">
        <v>975</v>
      </c>
      <c r="F2239" s="318"/>
      <c r="G2239" s="3">
        <v>134.66999999999999</v>
      </c>
    </row>
    <row r="2240" spans="1:7" ht="15" customHeight="1">
      <c r="A2240" s="1"/>
      <c r="B2240" s="1"/>
      <c r="C2240" s="1"/>
      <c r="D2240" s="1"/>
      <c r="E2240" s="317" t="s">
        <v>976</v>
      </c>
      <c r="F2240" s="318"/>
      <c r="G2240" s="3">
        <v>609.71</v>
      </c>
    </row>
    <row r="2241" spans="1:7" ht="15" customHeight="1">
      <c r="A2241" s="1"/>
      <c r="B2241" s="1"/>
      <c r="C2241" s="1"/>
      <c r="D2241" s="1"/>
      <c r="E2241" s="317" t="s">
        <v>977</v>
      </c>
      <c r="F2241" s="318"/>
      <c r="G2241" s="3">
        <v>11.83</v>
      </c>
    </row>
    <row r="2242" spans="1:7" ht="15" customHeight="1">
      <c r="A2242" s="1"/>
      <c r="B2242" s="1"/>
      <c r="C2242" s="1"/>
      <c r="D2242" s="1"/>
      <c r="E2242" s="317" t="s">
        <v>978</v>
      </c>
      <c r="F2242" s="318"/>
      <c r="G2242" s="3">
        <v>7212.86</v>
      </c>
    </row>
    <row r="2243" spans="1:7" ht="9.9499999999999993" customHeight="1">
      <c r="A2243" s="1"/>
      <c r="B2243" s="1"/>
      <c r="C2243" s="323" t="s">
        <v>949</v>
      </c>
      <c r="D2243" s="324"/>
      <c r="E2243" s="1"/>
      <c r="F2243" s="1"/>
      <c r="G2243" s="1"/>
    </row>
    <row r="2244" spans="1:7" ht="20.100000000000001" customHeight="1">
      <c r="A2244" s="325" t="s">
        <v>1379</v>
      </c>
      <c r="B2244" s="326"/>
      <c r="C2244" s="326"/>
      <c r="D2244" s="326"/>
      <c r="E2244" s="326"/>
      <c r="F2244" s="326"/>
      <c r="G2244" s="326"/>
    </row>
    <row r="2245" spans="1:7" ht="15" customHeight="1">
      <c r="A2245" s="321" t="s">
        <v>951</v>
      </c>
      <c r="B2245" s="322"/>
      <c r="C2245" s="8" t="s">
        <v>952</v>
      </c>
      <c r="D2245" s="8" t="s">
        <v>953</v>
      </c>
      <c r="E2245" s="8" t="s">
        <v>954</v>
      </c>
      <c r="F2245" s="8" t="s">
        <v>955</v>
      </c>
      <c r="G2245" s="8" t="s">
        <v>956</v>
      </c>
    </row>
    <row r="2246" spans="1:7" ht="15" customHeight="1">
      <c r="A2246" s="15" t="s">
        <v>994</v>
      </c>
      <c r="B2246" s="16" t="s">
        <v>995</v>
      </c>
      <c r="C2246" s="15" t="s">
        <v>959</v>
      </c>
      <c r="D2246" s="15" t="s">
        <v>960</v>
      </c>
      <c r="E2246" s="17">
        <v>3.4033699999999998</v>
      </c>
      <c r="F2246" s="18">
        <v>1.04</v>
      </c>
      <c r="G2246" s="18">
        <v>3.5395048</v>
      </c>
    </row>
    <row r="2247" spans="1:7" ht="15" customHeight="1">
      <c r="A2247" s="15" t="s">
        <v>996</v>
      </c>
      <c r="B2247" s="16" t="s">
        <v>997</v>
      </c>
      <c r="C2247" s="15" t="s">
        <v>959</v>
      </c>
      <c r="D2247" s="15" t="s">
        <v>960</v>
      </c>
      <c r="E2247" s="17">
        <v>3.4033699999999998</v>
      </c>
      <c r="F2247" s="18">
        <v>3.18</v>
      </c>
      <c r="G2247" s="18">
        <v>10.8227166</v>
      </c>
    </row>
    <row r="2248" spans="1:7" ht="20.100000000000001" customHeight="1">
      <c r="A2248" s="15" t="s">
        <v>998</v>
      </c>
      <c r="B2248" s="16" t="s">
        <v>999</v>
      </c>
      <c r="C2248" s="15" t="s">
        <v>959</v>
      </c>
      <c r="D2248" s="15" t="s">
        <v>960</v>
      </c>
      <c r="E2248" s="17">
        <v>1.1272500000000001</v>
      </c>
      <c r="F2248" s="18">
        <v>0.41</v>
      </c>
      <c r="G2248" s="18">
        <v>0.46217249999999999</v>
      </c>
    </row>
    <row r="2249" spans="1:7" ht="20.100000000000001" customHeight="1">
      <c r="A2249" s="15" t="s">
        <v>1000</v>
      </c>
      <c r="B2249" s="16" t="s">
        <v>1001</v>
      </c>
      <c r="C2249" s="15" t="s">
        <v>959</v>
      </c>
      <c r="D2249" s="15" t="s">
        <v>960</v>
      </c>
      <c r="E2249" s="17">
        <v>1.1272500000000001</v>
      </c>
      <c r="F2249" s="18">
        <v>1.01</v>
      </c>
      <c r="G2249" s="18">
        <v>1.1385225000000001</v>
      </c>
    </row>
    <row r="2250" spans="1:7" ht="20.100000000000001" customHeight="1">
      <c r="A2250" s="15" t="s">
        <v>1023</v>
      </c>
      <c r="B2250" s="16" t="s">
        <v>1024</v>
      </c>
      <c r="C2250" s="15" t="s">
        <v>959</v>
      </c>
      <c r="D2250" s="15" t="s">
        <v>960</v>
      </c>
      <c r="E2250" s="17">
        <v>5.6120000000000003E-2</v>
      </c>
      <c r="F2250" s="18">
        <v>0.01</v>
      </c>
      <c r="G2250" s="18">
        <v>5.6119999999999998E-4</v>
      </c>
    </row>
    <row r="2251" spans="1:7" ht="15" customHeight="1">
      <c r="A2251" s="15" t="s">
        <v>965</v>
      </c>
      <c r="B2251" s="16" t="s">
        <v>966</v>
      </c>
      <c r="C2251" s="15" t="s">
        <v>959</v>
      </c>
      <c r="D2251" s="15" t="s">
        <v>960</v>
      </c>
      <c r="E2251" s="17">
        <v>3.4033699999999998</v>
      </c>
      <c r="F2251" s="18">
        <v>0.06</v>
      </c>
      <c r="G2251" s="18">
        <v>0.2042022</v>
      </c>
    </row>
    <row r="2252" spans="1:7" ht="20.100000000000001" customHeight="1">
      <c r="A2252" s="15" t="s">
        <v>1025</v>
      </c>
      <c r="B2252" s="16" t="s">
        <v>1026</v>
      </c>
      <c r="C2252" s="15" t="s">
        <v>959</v>
      </c>
      <c r="D2252" s="15" t="s">
        <v>960</v>
      </c>
      <c r="E2252" s="17">
        <v>5.6120000000000003E-2</v>
      </c>
      <c r="F2252" s="18">
        <v>0.63</v>
      </c>
      <c r="G2252" s="18">
        <v>3.5355600000000001E-2</v>
      </c>
    </row>
    <row r="2253" spans="1:7" ht="20.100000000000001" customHeight="1">
      <c r="A2253" s="15" t="s">
        <v>1086</v>
      </c>
      <c r="B2253" s="16" t="s">
        <v>1087</v>
      </c>
      <c r="C2253" s="15" t="s">
        <v>959</v>
      </c>
      <c r="D2253" s="15" t="s">
        <v>960</v>
      </c>
      <c r="E2253" s="17">
        <v>2.2200000000000002</v>
      </c>
      <c r="F2253" s="18">
        <v>0.57999999999999996</v>
      </c>
      <c r="G2253" s="18">
        <v>1.2876000000000001</v>
      </c>
    </row>
    <row r="2254" spans="1:7" ht="20.100000000000001" customHeight="1">
      <c r="A2254" s="15" t="s">
        <v>1088</v>
      </c>
      <c r="B2254" s="16" t="s">
        <v>1089</v>
      </c>
      <c r="C2254" s="15" t="s">
        <v>959</v>
      </c>
      <c r="D2254" s="15" t="s">
        <v>960</v>
      </c>
      <c r="E2254" s="17">
        <v>2.2200000000000002</v>
      </c>
      <c r="F2254" s="18">
        <v>0.95</v>
      </c>
      <c r="G2254" s="18">
        <v>2.109</v>
      </c>
    </row>
    <row r="2255" spans="1:7" ht="15" customHeight="1">
      <c r="A2255" s="15" t="s">
        <v>963</v>
      </c>
      <c r="B2255" s="16" t="s">
        <v>964</v>
      </c>
      <c r="C2255" s="15" t="s">
        <v>959</v>
      </c>
      <c r="D2255" s="15" t="s">
        <v>960</v>
      </c>
      <c r="E2255" s="17">
        <v>3.4033699999999998</v>
      </c>
      <c r="F2255" s="18">
        <v>0.55000000000000004</v>
      </c>
      <c r="G2255" s="18">
        <v>1.8718535000000001</v>
      </c>
    </row>
    <row r="2256" spans="1:7" ht="17.100000000000001" customHeight="1">
      <c r="A2256" s="1"/>
      <c r="B2256" s="1"/>
      <c r="C2256" s="1"/>
      <c r="D2256" s="1"/>
      <c r="E2256" s="319" t="s">
        <v>967</v>
      </c>
      <c r="F2256" s="320"/>
      <c r="G2256" s="19">
        <v>21.471488900000001</v>
      </c>
    </row>
    <row r="2257" spans="1:7" ht="15" customHeight="1">
      <c r="A2257" s="321" t="s">
        <v>1027</v>
      </c>
      <c r="B2257" s="322"/>
      <c r="C2257" s="8" t="s">
        <v>952</v>
      </c>
      <c r="D2257" s="8" t="s">
        <v>953</v>
      </c>
      <c r="E2257" s="8" t="s">
        <v>954</v>
      </c>
      <c r="F2257" s="8" t="s">
        <v>955</v>
      </c>
      <c r="G2257" s="8" t="s">
        <v>956</v>
      </c>
    </row>
    <row r="2258" spans="1:7" ht="27.95" customHeight="1">
      <c r="A2258" s="15" t="s">
        <v>1211</v>
      </c>
      <c r="B2258" s="16" t="s">
        <v>1212</v>
      </c>
      <c r="C2258" s="15" t="s">
        <v>959</v>
      </c>
      <c r="D2258" s="15" t="s">
        <v>1030</v>
      </c>
      <c r="E2258" s="17">
        <v>4.8047919999999999E-6</v>
      </c>
      <c r="F2258" s="18">
        <v>19208.37</v>
      </c>
      <c r="G2258" s="18">
        <v>9.2292222509039998E-2</v>
      </c>
    </row>
    <row r="2259" spans="1:7" ht="15" customHeight="1">
      <c r="A2259" s="1"/>
      <c r="B2259" s="1"/>
      <c r="C2259" s="1"/>
      <c r="D2259" s="1"/>
      <c r="E2259" s="319" t="s">
        <v>1031</v>
      </c>
      <c r="F2259" s="320"/>
      <c r="G2259" s="19">
        <v>9.2292222509039998E-2</v>
      </c>
    </row>
    <row r="2260" spans="1:7" ht="15" customHeight="1">
      <c r="A2260" s="321" t="s">
        <v>1032</v>
      </c>
      <c r="B2260" s="322"/>
      <c r="C2260" s="8" t="s">
        <v>952</v>
      </c>
      <c r="D2260" s="8" t="s">
        <v>953</v>
      </c>
      <c r="E2260" s="8" t="s">
        <v>954</v>
      </c>
      <c r="F2260" s="8" t="s">
        <v>955</v>
      </c>
      <c r="G2260" s="8" t="s">
        <v>956</v>
      </c>
    </row>
    <row r="2261" spans="1:7" ht="15" customHeight="1">
      <c r="A2261" s="15" t="s">
        <v>1033</v>
      </c>
      <c r="B2261" s="16" t="s">
        <v>1034</v>
      </c>
      <c r="C2261" s="15" t="s">
        <v>959</v>
      </c>
      <c r="D2261" s="15" t="s">
        <v>1035</v>
      </c>
      <c r="E2261" s="17">
        <v>3.2774999999999999E-2</v>
      </c>
      <c r="F2261" s="18">
        <v>0.9</v>
      </c>
      <c r="G2261" s="18">
        <v>2.9497499999999999E-2</v>
      </c>
    </row>
    <row r="2262" spans="1:7" ht="15" customHeight="1">
      <c r="A2262" s="1"/>
      <c r="B2262" s="1"/>
      <c r="C2262" s="1"/>
      <c r="D2262" s="1"/>
      <c r="E2262" s="319" t="s">
        <v>1036</v>
      </c>
      <c r="F2262" s="320"/>
      <c r="G2262" s="19">
        <v>2.9497499999999999E-2</v>
      </c>
    </row>
    <row r="2263" spans="1:7" ht="15" customHeight="1">
      <c r="A2263" s="321" t="s">
        <v>968</v>
      </c>
      <c r="B2263" s="322"/>
      <c r="C2263" s="8" t="s">
        <v>952</v>
      </c>
      <c r="D2263" s="8" t="s">
        <v>953</v>
      </c>
      <c r="E2263" s="8" t="s">
        <v>954</v>
      </c>
      <c r="F2263" s="8" t="s">
        <v>955</v>
      </c>
      <c r="G2263" s="8" t="s">
        <v>956</v>
      </c>
    </row>
    <row r="2264" spans="1:7" ht="15" customHeight="1">
      <c r="A2264" s="15" t="s">
        <v>1006</v>
      </c>
      <c r="B2264" s="16" t="s">
        <v>1007</v>
      </c>
      <c r="C2264" s="15" t="s">
        <v>959</v>
      </c>
      <c r="D2264" s="15" t="s">
        <v>960</v>
      </c>
      <c r="E2264" s="17">
        <v>1.144271475</v>
      </c>
      <c r="F2264" s="18">
        <v>9.25</v>
      </c>
      <c r="G2264" s="18">
        <v>10.584511143749999</v>
      </c>
    </row>
    <row r="2265" spans="1:7" ht="15" customHeight="1">
      <c r="A2265" s="15" t="s">
        <v>1104</v>
      </c>
      <c r="B2265" s="16" t="s">
        <v>1105</v>
      </c>
      <c r="C2265" s="15" t="s">
        <v>959</v>
      </c>
      <c r="D2265" s="15" t="s">
        <v>960</v>
      </c>
      <c r="E2265" s="17">
        <v>5.6451108E-2</v>
      </c>
      <c r="F2265" s="18">
        <v>15.31</v>
      </c>
      <c r="G2265" s="18">
        <v>0.86426646348000002</v>
      </c>
    </row>
    <row r="2266" spans="1:7" ht="15" customHeight="1">
      <c r="A2266" s="15" t="s">
        <v>1090</v>
      </c>
      <c r="B2266" s="16" t="s">
        <v>1091</v>
      </c>
      <c r="C2266" s="15" t="s">
        <v>959</v>
      </c>
      <c r="D2266" s="15" t="s">
        <v>960</v>
      </c>
      <c r="E2266" s="17">
        <v>2.2535219999999998</v>
      </c>
      <c r="F2266" s="18">
        <v>12.62</v>
      </c>
      <c r="G2266" s="18">
        <v>28.439447640000001</v>
      </c>
    </row>
    <row r="2267" spans="1:7" ht="15" customHeight="1">
      <c r="A2267" s="1"/>
      <c r="B2267" s="1"/>
      <c r="C2267" s="1"/>
      <c r="D2267" s="1"/>
      <c r="E2267" s="319" t="s">
        <v>971</v>
      </c>
      <c r="F2267" s="320"/>
      <c r="G2267" s="19">
        <v>39.888225247229997</v>
      </c>
    </row>
    <row r="2268" spans="1:7" ht="15" customHeight="1">
      <c r="A2268" s="321" t="s">
        <v>1010</v>
      </c>
      <c r="B2268" s="322"/>
      <c r="C2268" s="8" t="s">
        <v>952</v>
      </c>
      <c r="D2268" s="8" t="s">
        <v>953</v>
      </c>
      <c r="E2268" s="8" t="s">
        <v>954</v>
      </c>
      <c r="F2268" s="8" t="s">
        <v>955</v>
      </c>
      <c r="G2268" s="8" t="s">
        <v>956</v>
      </c>
    </row>
    <row r="2269" spans="1:7" ht="20.100000000000001" customHeight="1">
      <c r="A2269" s="15" t="s">
        <v>1380</v>
      </c>
      <c r="B2269" s="16" t="s">
        <v>1381</v>
      </c>
      <c r="C2269" s="15" t="s">
        <v>959</v>
      </c>
      <c r="D2269" s="15" t="s">
        <v>1030</v>
      </c>
      <c r="E2269" s="17">
        <v>23.29</v>
      </c>
      <c r="F2269" s="18">
        <v>2.58</v>
      </c>
      <c r="G2269" s="18">
        <v>60.088200000000001</v>
      </c>
    </row>
    <row r="2270" spans="1:7" ht="15" customHeight="1">
      <c r="A2270" s="15" t="s">
        <v>1041</v>
      </c>
      <c r="B2270" s="16" t="s">
        <v>1042</v>
      </c>
      <c r="C2270" s="15" t="s">
        <v>959</v>
      </c>
      <c r="D2270" s="15" t="s">
        <v>1020</v>
      </c>
      <c r="E2270" s="17">
        <v>11.12556</v>
      </c>
      <c r="F2270" s="18">
        <v>1.04</v>
      </c>
      <c r="G2270" s="18">
        <v>11.570582399999999</v>
      </c>
    </row>
    <row r="2271" spans="1:7" ht="20.100000000000001" customHeight="1">
      <c r="A2271" s="15" t="s">
        <v>1052</v>
      </c>
      <c r="B2271" s="16" t="s">
        <v>1053</v>
      </c>
      <c r="C2271" s="15" t="s">
        <v>959</v>
      </c>
      <c r="D2271" s="15" t="s">
        <v>1045</v>
      </c>
      <c r="E2271" s="17">
        <v>2.461E-2</v>
      </c>
      <c r="F2271" s="18">
        <v>75</v>
      </c>
      <c r="G2271" s="18">
        <v>1.84575</v>
      </c>
    </row>
    <row r="2272" spans="1:7" ht="15" customHeight="1">
      <c r="A2272" s="1"/>
      <c r="B2272" s="1"/>
      <c r="C2272" s="1"/>
      <c r="D2272" s="1"/>
      <c r="E2272" s="319" t="s">
        <v>1021</v>
      </c>
      <c r="F2272" s="320"/>
      <c r="G2272" s="19">
        <v>73.504532400000002</v>
      </c>
    </row>
    <row r="2273" spans="1:7" ht="15" customHeight="1">
      <c r="A2273" s="1"/>
      <c r="B2273" s="1"/>
      <c r="C2273" s="1"/>
      <c r="D2273" s="1"/>
      <c r="E2273" s="317" t="s">
        <v>972</v>
      </c>
      <c r="F2273" s="318"/>
      <c r="G2273" s="3">
        <v>116.84</v>
      </c>
    </row>
    <row r="2274" spans="1:7" ht="15" customHeight="1">
      <c r="A2274" s="1"/>
      <c r="B2274" s="1"/>
      <c r="C2274" s="1"/>
      <c r="D2274" s="1"/>
      <c r="E2274" s="317" t="s">
        <v>973</v>
      </c>
      <c r="F2274" s="318"/>
      <c r="G2274" s="3">
        <v>18.100000000000001</v>
      </c>
    </row>
    <row r="2275" spans="1:7" ht="15" customHeight="1">
      <c r="A2275" s="1"/>
      <c r="B2275" s="1"/>
      <c r="C2275" s="1"/>
      <c r="D2275" s="1"/>
      <c r="E2275" s="317" t="s">
        <v>974</v>
      </c>
      <c r="F2275" s="318"/>
      <c r="G2275" s="3">
        <v>134.94</v>
      </c>
    </row>
    <row r="2276" spans="1:7" ht="15" customHeight="1">
      <c r="A2276" s="1"/>
      <c r="B2276" s="1"/>
      <c r="C2276" s="1"/>
      <c r="D2276" s="1"/>
      <c r="E2276" s="317" t="s">
        <v>975</v>
      </c>
      <c r="F2276" s="318"/>
      <c r="G2276" s="3">
        <v>38.25</v>
      </c>
    </row>
    <row r="2277" spans="1:7" ht="15" customHeight="1">
      <c r="A2277" s="1"/>
      <c r="B2277" s="1"/>
      <c r="C2277" s="1"/>
      <c r="D2277" s="1"/>
      <c r="E2277" s="317" t="s">
        <v>976</v>
      </c>
      <c r="F2277" s="318"/>
      <c r="G2277" s="3">
        <v>173.19</v>
      </c>
    </row>
    <row r="2278" spans="1:7" ht="15" customHeight="1">
      <c r="A2278" s="1"/>
      <c r="B2278" s="1"/>
      <c r="C2278" s="1"/>
      <c r="D2278" s="1"/>
      <c r="E2278" s="317" t="s">
        <v>977</v>
      </c>
      <c r="F2278" s="318"/>
      <c r="G2278" s="3">
        <v>4.2</v>
      </c>
    </row>
    <row r="2279" spans="1:7" ht="15" customHeight="1">
      <c r="A2279" s="1"/>
      <c r="B2279" s="1"/>
      <c r="C2279" s="1"/>
      <c r="D2279" s="1"/>
      <c r="E2279" s="317" t="s">
        <v>978</v>
      </c>
      <c r="F2279" s="318"/>
      <c r="G2279" s="3">
        <v>727.39</v>
      </c>
    </row>
    <row r="2280" spans="1:7" ht="9.9499999999999993" customHeight="1">
      <c r="A2280" s="1"/>
      <c r="B2280" s="1"/>
      <c r="C2280" s="323" t="s">
        <v>949</v>
      </c>
      <c r="D2280" s="324"/>
      <c r="E2280" s="1"/>
      <c r="F2280" s="1"/>
      <c r="G2280" s="1"/>
    </row>
    <row r="2281" spans="1:7" ht="20.100000000000001" customHeight="1">
      <c r="A2281" s="325" t="s">
        <v>1382</v>
      </c>
      <c r="B2281" s="326"/>
      <c r="C2281" s="326"/>
      <c r="D2281" s="326"/>
      <c r="E2281" s="326"/>
      <c r="F2281" s="326"/>
      <c r="G2281" s="326"/>
    </row>
    <row r="2282" spans="1:7" ht="12" customHeight="1">
      <c r="A2282" s="327"/>
      <c r="B2282" s="327"/>
      <c r="C2282" s="327"/>
      <c r="D2282" s="327"/>
      <c r="E2282" s="327"/>
      <c r="F2282" s="327"/>
      <c r="G2282" s="327"/>
    </row>
    <row r="2283" spans="1:7" ht="15" customHeight="1">
      <c r="A2283" s="321" t="s">
        <v>951</v>
      </c>
      <c r="B2283" s="322"/>
      <c r="C2283" s="8" t="s">
        <v>952</v>
      </c>
      <c r="D2283" s="8" t="s">
        <v>953</v>
      </c>
      <c r="E2283" s="8" t="s">
        <v>954</v>
      </c>
      <c r="F2283" s="8" t="s">
        <v>955</v>
      </c>
      <c r="G2283" s="8" t="s">
        <v>956</v>
      </c>
    </row>
    <row r="2284" spans="1:7" ht="15" customHeight="1">
      <c r="A2284" s="15" t="s">
        <v>994</v>
      </c>
      <c r="B2284" s="16" t="s">
        <v>995</v>
      </c>
      <c r="C2284" s="15" t="s">
        <v>959</v>
      </c>
      <c r="D2284" s="15" t="s">
        <v>960</v>
      </c>
      <c r="E2284" s="17">
        <v>1.07298</v>
      </c>
      <c r="F2284" s="18">
        <v>1.04</v>
      </c>
      <c r="G2284" s="18">
        <v>1.1158992000000001</v>
      </c>
    </row>
    <row r="2285" spans="1:7" ht="15" customHeight="1">
      <c r="A2285" s="15" t="s">
        <v>996</v>
      </c>
      <c r="B2285" s="16" t="s">
        <v>997</v>
      </c>
      <c r="C2285" s="15" t="s">
        <v>959</v>
      </c>
      <c r="D2285" s="15" t="s">
        <v>960</v>
      </c>
      <c r="E2285" s="17">
        <v>1.07298</v>
      </c>
      <c r="F2285" s="18">
        <v>3.18</v>
      </c>
      <c r="G2285" s="18">
        <v>3.4120764000000001</v>
      </c>
    </row>
    <row r="2286" spans="1:7" ht="20.100000000000001" customHeight="1">
      <c r="A2286" s="15" t="s">
        <v>998</v>
      </c>
      <c r="B2286" s="16" t="s">
        <v>999</v>
      </c>
      <c r="C2286" s="15" t="s">
        <v>959</v>
      </c>
      <c r="D2286" s="15" t="s">
        <v>960</v>
      </c>
      <c r="E2286" s="17">
        <v>0.20899999999999999</v>
      </c>
      <c r="F2286" s="18">
        <v>0.41</v>
      </c>
      <c r="G2286" s="18">
        <v>8.5690000000000002E-2</v>
      </c>
    </row>
    <row r="2287" spans="1:7" ht="20.100000000000001" customHeight="1">
      <c r="A2287" s="15" t="s">
        <v>1000</v>
      </c>
      <c r="B2287" s="16" t="s">
        <v>1001</v>
      </c>
      <c r="C2287" s="15" t="s">
        <v>959</v>
      </c>
      <c r="D2287" s="15" t="s">
        <v>960</v>
      </c>
      <c r="E2287" s="17">
        <v>0.20899999999999999</v>
      </c>
      <c r="F2287" s="18">
        <v>1.01</v>
      </c>
      <c r="G2287" s="18">
        <v>0.21109</v>
      </c>
    </row>
    <row r="2288" spans="1:7" ht="20.100000000000001" customHeight="1">
      <c r="A2288" s="15" t="s">
        <v>1023</v>
      </c>
      <c r="B2288" s="16" t="s">
        <v>1024</v>
      </c>
      <c r="C2288" s="15" t="s">
        <v>959</v>
      </c>
      <c r="D2288" s="15" t="s">
        <v>960</v>
      </c>
      <c r="E2288" s="17">
        <v>0.44497999999999999</v>
      </c>
      <c r="F2288" s="18">
        <v>0.01</v>
      </c>
      <c r="G2288" s="18">
        <v>4.4498000000000003E-3</v>
      </c>
    </row>
    <row r="2289" spans="1:7" ht="15" customHeight="1">
      <c r="A2289" s="15" t="s">
        <v>965</v>
      </c>
      <c r="B2289" s="16" t="s">
        <v>966</v>
      </c>
      <c r="C2289" s="15" t="s">
        <v>959</v>
      </c>
      <c r="D2289" s="15" t="s">
        <v>960</v>
      </c>
      <c r="E2289" s="17">
        <v>1.07298</v>
      </c>
      <c r="F2289" s="18">
        <v>0.06</v>
      </c>
      <c r="G2289" s="18">
        <v>6.43788E-2</v>
      </c>
    </row>
    <row r="2290" spans="1:7" ht="20.100000000000001" customHeight="1">
      <c r="A2290" s="15" t="s">
        <v>1025</v>
      </c>
      <c r="B2290" s="16" t="s">
        <v>1026</v>
      </c>
      <c r="C2290" s="15" t="s">
        <v>959</v>
      </c>
      <c r="D2290" s="15" t="s">
        <v>960</v>
      </c>
      <c r="E2290" s="17">
        <v>0.44497999999999999</v>
      </c>
      <c r="F2290" s="18">
        <v>0.63</v>
      </c>
      <c r="G2290" s="18">
        <v>0.28033740000000001</v>
      </c>
    </row>
    <row r="2291" spans="1:7" ht="20.100000000000001" customHeight="1">
      <c r="A2291" s="15" t="s">
        <v>1086</v>
      </c>
      <c r="B2291" s="16" t="s">
        <v>1087</v>
      </c>
      <c r="C2291" s="15" t="s">
        <v>959</v>
      </c>
      <c r="D2291" s="15" t="s">
        <v>960</v>
      </c>
      <c r="E2291" s="17">
        <v>0.41899999999999998</v>
      </c>
      <c r="F2291" s="18">
        <v>0.57999999999999996</v>
      </c>
      <c r="G2291" s="18">
        <v>0.24302000000000001</v>
      </c>
    </row>
    <row r="2292" spans="1:7" ht="20.100000000000001" customHeight="1">
      <c r="A2292" s="15" t="s">
        <v>1088</v>
      </c>
      <c r="B2292" s="16" t="s">
        <v>1089</v>
      </c>
      <c r="C2292" s="15" t="s">
        <v>959</v>
      </c>
      <c r="D2292" s="15" t="s">
        <v>960</v>
      </c>
      <c r="E2292" s="17">
        <v>0.41899999999999998</v>
      </c>
      <c r="F2292" s="18">
        <v>0.95</v>
      </c>
      <c r="G2292" s="18">
        <v>0.39805000000000001</v>
      </c>
    </row>
    <row r="2293" spans="1:7" ht="15" customHeight="1">
      <c r="A2293" s="15" t="s">
        <v>963</v>
      </c>
      <c r="B2293" s="16" t="s">
        <v>964</v>
      </c>
      <c r="C2293" s="15" t="s">
        <v>959</v>
      </c>
      <c r="D2293" s="15" t="s">
        <v>960</v>
      </c>
      <c r="E2293" s="17">
        <v>1.07298</v>
      </c>
      <c r="F2293" s="18">
        <v>0.55000000000000004</v>
      </c>
      <c r="G2293" s="18">
        <v>0.59013899999999997</v>
      </c>
    </row>
    <row r="2294" spans="1:7" ht="17.100000000000001" customHeight="1">
      <c r="A2294" s="1"/>
      <c r="B2294" s="1"/>
      <c r="C2294" s="1"/>
      <c r="D2294" s="1"/>
      <c r="E2294" s="319" t="s">
        <v>967</v>
      </c>
      <c r="F2294" s="320"/>
      <c r="G2294" s="19">
        <v>6.4051305999999997</v>
      </c>
    </row>
    <row r="2295" spans="1:7" ht="15" customHeight="1">
      <c r="A2295" s="321" t="s">
        <v>1027</v>
      </c>
      <c r="B2295" s="322"/>
      <c r="C2295" s="8" t="s">
        <v>952</v>
      </c>
      <c r="D2295" s="8" t="s">
        <v>953</v>
      </c>
      <c r="E2295" s="8" t="s">
        <v>954</v>
      </c>
      <c r="F2295" s="8" t="s">
        <v>955</v>
      </c>
      <c r="G2295" s="8" t="s">
        <v>956</v>
      </c>
    </row>
    <row r="2296" spans="1:7" ht="27.95" customHeight="1">
      <c r="A2296" s="15" t="s">
        <v>1028</v>
      </c>
      <c r="B2296" s="16" t="s">
        <v>1029</v>
      </c>
      <c r="C2296" s="15" t="s">
        <v>959</v>
      </c>
      <c r="D2296" s="15" t="s">
        <v>1030</v>
      </c>
      <c r="E2296" s="17">
        <v>3.7251600000000001E-5</v>
      </c>
      <c r="F2296" s="18">
        <v>1139.75</v>
      </c>
      <c r="G2296" s="18">
        <v>4.2457511099999998E-2</v>
      </c>
    </row>
    <row r="2297" spans="1:7" ht="27.95" customHeight="1">
      <c r="A2297" s="15" t="s">
        <v>1102</v>
      </c>
      <c r="B2297" s="16" t="s">
        <v>1103</v>
      </c>
      <c r="C2297" s="15" t="s">
        <v>959</v>
      </c>
      <c r="D2297" s="15" t="s">
        <v>1030</v>
      </c>
      <c r="E2297" s="17">
        <v>3.0648431999999999E-6</v>
      </c>
      <c r="F2297" s="18">
        <v>4722.0600000000004</v>
      </c>
      <c r="G2297" s="18">
        <v>1.4472373480992E-2</v>
      </c>
    </row>
    <row r="2298" spans="1:7" ht="15" customHeight="1">
      <c r="A2298" s="1"/>
      <c r="B2298" s="1"/>
      <c r="C2298" s="1"/>
      <c r="D2298" s="1"/>
      <c r="E2298" s="319" t="s">
        <v>1031</v>
      </c>
      <c r="F2298" s="320"/>
      <c r="G2298" s="19">
        <v>5.6929884580991998E-2</v>
      </c>
    </row>
    <row r="2299" spans="1:7" ht="15" customHeight="1">
      <c r="A2299" s="321" t="s">
        <v>1032</v>
      </c>
      <c r="B2299" s="322"/>
      <c r="C2299" s="8" t="s">
        <v>952</v>
      </c>
      <c r="D2299" s="8" t="s">
        <v>953</v>
      </c>
      <c r="E2299" s="8" t="s">
        <v>954</v>
      </c>
      <c r="F2299" s="8" t="s">
        <v>955</v>
      </c>
      <c r="G2299" s="8" t="s">
        <v>956</v>
      </c>
    </row>
    <row r="2300" spans="1:7" ht="15" customHeight="1">
      <c r="A2300" s="15" t="s">
        <v>1033</v>
      </c>
      <c r="B2300" s="16" t="s">
        <v>1034</v>
      </c>
      <c r="C2300" s="15" t="s">
        <v>959</v>
      </c>
      <c r="D2300" s="15" t="s">
        <v>1035</v>
      </c>
      <c r="E2300" s="17">
        <v>9.1560000000000002E-2</v>
      </c>
      <c r="F2300" s="18">
        <v>0.9</v>
      </c>
      <c r="G2300" s="18">
        <v>8.2404000000000005E-2</v>
      </c>
    </row>
    <row r="2301" spans="1:7" ht="15" customHeight="1">
      <c r="A2301" s="1"/>
      <c r="B2301" s="1"/>
      <c r="C2301" s="1"/>
      <c r="D2301" s="1"/>
      <c r="E2301" s="319" t="s">
        <v>1036</v>
      </c>
      <c r="F2301" s="320"/>
      <c r="G2301" s="19">
        <v>8.2404000000000005E-2</v>
      </c>
    </row>
    <row r="2302" spans="1:7" ht="15" customHeight="1">
      <c r="A2302" s="321" t="s">
        <v>968</v>
      </c>
      <c r="B2302" s="322"/>
      <c r="C2302" s="8" t="s">
        <v>952</v>
      </c>
      <c r="D2302" s="8" t="s">
        <v>953</v>
      </c>
      <c r="E2302" s="8" t="s">
        <v>954</v>
      </c>
      <c r="F2302" s="8" t="s">
        <v>955</v>
      </c>
      <c r="G2302" s="8" t="s">
        <v>956</v>
      </c>
    </row>
    <row r="2303" spans="1:7" ht="15" customHeight="1">
      <c r="A2303" s="15" t="s">
        <v>1006</v>
      </c>
      <c r="B2303" s="16" t="s">
        <v>1007</v>
      </c>
      <c r="C2303" s="15" t="s">
        <v>959</v>
      </c>
      <c r="D2303" s="15" t="s">
        <v>960</v>
      </c>
      <c r="E2303" s="17">
        <v>0.21215590000000001</v>
      </c>
      <c r="F2303" s="18">
        <v>9.25</v>
      </c>
      <c r="G2303" s="18">
        <v>1.962442075</v>
      </c>
    </row>
    <row r="2304" spans="1:7" ht="15" customHeight="1">
      <c r="A2304" s="15" t="s">
        <v>1104</v>
      </c>
      <c r="B2304" s="16" t="s">
        <v>1105</v>
      </c>
      <c r="C2304" s="15" t="s">
        <v>959</v>
      </c>
      <c r="D2304" s="15" t="s">
        <v>960</v>
      </c>
      <c r="E2304" s="17">
        <v>2.6133282000000001E-2</v>
      </c>
      <c r="F2304" s="18">
        <v>15.31</v>
      </c>
      <c r="G2304" s="18">
        <v>0.40010054742000001</v>
      </c>
    </row>
    <row r="2305" spans="1:7" ht="20.100000000000001" customHeight="1">
      <c r="A2305" s="15" t="s">
        <v>1039</v>
      </c>
      <c r="B2305" s="16" t="s">
        <v>1040</v>
      </c>
      <c r="C2305" s="15" t="s">
        <v>959</v>
      </c>
      <c r="D2305" s="15" t="s">
        <v>960</v>
      </c>
      <c r="E2305" s="17">
        <v>0.42243579999999997</v>
      </c>
      <c r="F2305" s="18">
        <v>21.78</v>
      </c>
      <c r="G2305" s="18">
        <v>9.2006517240000001</v>
      </c>
    </row>
    <row r="2306" spans="1:7" ht="15" customHeight="1">
      <c r="A2306" s="15" t="s">
        <v>1228</v>
      </c>
      <c r="B2306" s="16" t="s">
        <v>1229</v>
      </c>
      <c r="C2306" s="15" t="s">
        <v>959</v>
      </c>
      <c r="D2306" s="15" t="s">
        <v>960</v>
      </c>
      <c r="E2306" s="17">
        <v>0.42339949999999998</v>
      </c>
      <c r="F2306" s="18">
        <v>15.88</v>
      </c>
      <c r="G2306" s="18">
        <v>6.7235840600000003</v>
      </c>
    </row>
    <row r="2307" spans="1:7" ht="15" customHeight="1">
      <c r="A2307" s="1"/>
      <c r="B2307" s="1"/>
      <c r="C2307" s="1"/>
      <c r="D2307" s="1"/>
      <c r="E2307" s="319" t="s">
        <v>971</v>
      </c>
      <c r="F2307" s="320"/>
      <c r="G2307" s="19">
        <v>18.286778406420002</v>
      </c>
    </row>
    <row r="2308" spans="1:7" ht="15" customHeight="1">
      <c r="A2308" s="321" t="s">
        <v>1010</v>
      </c>
      <c r="B2308" s="322"/>
      <c r="C2308" s="8" t="s">
        <v>952</v>
      </c>
      <c r="D2308" s="8" t="s">
        <v>953</v>
      </c>
      <c r="E2308" s="8" t="s">
        <v>954</v>
      </c>
      <c r="F2308" s="8" t="s">
        <v>955</v>
      </c>
      <c r="G2308" s="8" t="s">
        <v>956</v>
      </c>
    </row>
    <row r="2309" spans="1:7" ht="15" customHeight="1">
      <c r="A2309" s="15" t="s">
        <v>1041</v>
      </c>
      <c r="B2309" s="16" t="s">
        <v>1042</v>
      </c>
      <c r="C2309" s="15" t="s">
        <v>959</v>
      </c>
      <c r="D2309" s="15" t="s">
        <v>1020</v>
      </c>
      <c r="E2309" s="17">
        <v>1.6891799999999999</v>
      </c>
      <c r="F2309" s="18">
        <v>1.04</v>
      </c>
      <c r="G2309" s="18">
        <v>1.7567472</v>
      </c>
    </row>
    <row r="2310" spans="1:7" ht="20.100000000000001" customHeight="1">
      <c r="A2310" s="15" t="s">
        <v>1383</v>
      </c>
      <c r="B2310" s="16" t="s">
        <v>1384</v>
      </c>
      <c r="C2310" s="15" t="s">
        <v>959</v>
      </c>
      <c r="D2310" s="15" t="s">
        <v>1013</v>
      </c>
      <c r="E2310" s="17">
        <v>1.04</v>
      </c>
      <c r="F2310" s="18">
        <v>97.29</v>
      </c>
      <c r="G2310" s="18">
        <v>101.1816</v>
      </c>
    </row>
    <row r="2311" spans="1:7" ht="20.100000000000001" customHeight="1">
      <c r="A2311" s="15" t="s">
        <v>1052</v>
      </c>
      <c r="B2311" s="16" t="s">
        <v>1053</v>
      </c>
      <c r="C2311" s="15" t="s">
        <v>959</v>
      </c>
      <c r="D2311" s="15" t="s">
        <v>1045</v>
      </c>
      <c r="E2311" s="17">
        <v>7.62E-3</v>
      </c>
      <c r="F2311" s="18">
        <v>75</v>
      </c>
      <c r="G2311" s="18">
        <v>0.57150000000000001</v>
      </c>
    </row>
    <row r="2312" spans="1:7" ht="20.100000000000001" customHeight="1">
      <c r="A2312" s="15" t="s">
        <v>1385</v>
      </c>
      <c r="B2312" s="16" t="s">
        <v>1386</v>
      </c>
      <c r="C2312" s="15" t="s">
        <v>959</v>
      </c>
      <c r="D2312" s="15" t="s">
        <v>1072</v>
      </c>
      <c r="E2312" s="17">
        <v>3.7800000000000003E-4</v>
      </c>
      <c r="F2312" s="18">
        <v>5.21</v>
      </c>
      <c r="G2312" s="18">
        <v>1.9693800000000002E-3</v>
      </c>
    </row>
    <row r="2313" spans="1:7" ht="15" customHeight="1">
      <c r="A2313" s="1"/>
      <c r="B2313" s="1"/>
      <c r="C2313" s="1"/>
      <c r="D2313" s="1"/>
      <c r="E2313" s="319" t="s">
        <v>1021</v>
      </c>
      <c r="F2313" s="320"/>
      <c r="G2313" s="19">
        <v>103.51181658</v>
      </c>
    </row>
    <row r="2314" spans="1:7" ht="15" customHeight="1">
      <c r="A2314" s="1"/>
      <c r="B2314" s="1"/>
      <c r="C2314" s="1"/>
      <c r="D2314" s="1"/>
      <c r="E2314" s="317" t="s">
        <v>972</v>
      </c>
      <c r="F2314" s="318"/>
      <c r="G2314" s="3">
        <v>120</v>
      </c>
    </row>
    <row r="2315" spans="1:7" ht="15" customHeight="1">
      <c r="A2315" s="1"/>
      <c r="B2315" s="1"/>
      <c r="C2315" s="1"/>
      <c r="D2315" s="1"/>
      <c r="E2315" s="317" t="s">
        <v>973</v>
      </c>
      <c r="F2315" s="318"/>
      <c r="G2315" s="3">
        <v>8.2899999999999991</v>
      </c>
    </row>
    <row r="2316" spans="1:7" ht="15" customHeight="1">
      <c r="A2316" s="1"/>
      <c r="B2316" s="1"/>
      <c r="C2316" s="1"/>
      <c r="D2316" s="1"/>
      <c r="E2316" s="317" t="s">
        <v>974</v>
      </c>
      <c r="F2316" s="318"/>
      <c r="G2316" s="3">
        <v>128.29</v>
      </c>
    </row>
    <row r="2317" spans="1:7" ht="15" customHeight="1">
      <c r="A2317" s="1"/>
      <c r="B2317" s="1"/>
      <c r="C2317" s="1"/>
      <c r="D2317" s="1"/>
      <c r="E2317" s="317" t="s">
        <v>975</v>
      </c>
      <c r="F2317" s="318"/>
      <c r="G2317" s="3">
        <v>36.369999999999997</v>
      </c>
    </row>
    <row r="2318" spans="1:7" ht="15" customHeight="1">
      <c r="A2318" s="1"/>
      <c r="B2318" s="1"/>
      <c r="C2318" s="1"/>
      <c r="D2318" s="1"/>
      <c r="E2318" s="317" t="s">
        <v>976</v>
      </c>
      <c r="F2318" s="318"/>
      <c r="G2318" s="3">
        <v>164.66</v>
      </c>
    </row>
    <row r="2319" spans="1:7" ht="15" customHeight="1">
      <c r="A2319" s="1"/>
      <c r="B2319" s="1"/>
      <c r="C2319" s="1"/>
      <c r="D2319" s="1"/>
      <c r="E2319" s="317" t="s">
        <v>977</v>
      </c>
      <c r="F2319" s="318"/>
      <c r="G2319" s="3">
        <v>18.899999999999999</v>
      </c>
    </row>
    <row r="2320" spans="1:7" ht="15" customHeight="1">
      <c r="A2320" s="1"/>
      <c r="B2320" s="1"/>
      <c r="C2320" s="1"/>
      <c r="D2320" s="1"/>
      <c r="E2320" s="317" t="s">
        <v>978</v>
      </c>
      <c r="F2320" s="318"/>
      <c r="G2320" s="3">
        <v>3112.07</v>
      </c>
    </row>
    <row r="2321" spans="1:7" ht="9.9499999999999993" customHeight="1">
      <c r="A2321" s="1"/>
      <c r="B2321" s="1"/>
      <c r="C2321" s="323" t="s">
        <v>949</v>
      </c>
      <c r="D2321" s="324"/>
      <c r="E2321" s="1"/>
      <c r="F2321" s="1"/>
      <c r="G2321" s="1"/>
    </row>
    <row r="2322" spans="1:7" ht="20.100000000000001" customHeight="1">
      <c r="A2322" s="325" t="s">
        <v>1387</v>
      </c>
      <c r="B2322" s="326"/>
      <c r="C2322" s="326"/>
      <c r="D2322" s="326"/>
      <c r="E2322" s="326"/>
      <c r="F2322" s="326"/>
      <c r="G2322" s="326"/>
    </row>
    <row r="2323" spans="1:7" ht="15" customHeight="1">
      <c r="A2323" s="321" t="s">
        <v>951</v>
      </c>
      <c r="B2323" s="322"/>
      <c r="C2323" s="8" t="s">
        <v>952</v>
      </c>
      <c r="D2323" s="8" t="s">
        <v>953</v>
      </c>
      <c r="E2323" s="8" t="s">
        <v>954</v>
      </c>
      <c r="F2323" s="8" t="s">
        <v>955</v>
      </c>
      <c r="G2323" s="8" t="s">
        <v>956</v>
      </c>
    </row>
    <row r="2324" spans="1:7" ht="15" customHeight="1">
      <c r="A2324" s="15" t="s">
        <v>994</v>
      </c>
      <c r="B2324" s="16" t="s">
        <v>995</v>
      </c>
      <c r="C2324" s="15" t="s">
        <v>959</v>
      </c>
      <c r="D2324" s="15" t="s">
        <v>960</v>
      </c>
      <c r="E2324" s="17">
        <v>0.17199999999999999</v>
      </c>
      <c r="F2324" s="18">
        <v>1.04</v>
      </c>
      <c r="G2324" s="18">
        <v>0.17888000000000001</v>
      </c>
    </row>
    <row r="2325" spans="1:7" ht="15" customHeight="1">
      <c r="A2325" s="15" t="s">
        <v>996</v>
      </c>
      <c r="B2325" s="16" t="s">
        <v>997</v>
      </c>
      <c r="C2325" s="15" t="s">
        <v>959</v>
      </c>
      <c r="D2325" s="15" t="s">
        <v>960</v>
      </c>
      <c r="E2325" s="17">
        <v>0.17199999999999999</v>
      </c>
      <c r="F2325" s="18">
        <v>3.18</v>
      </c>
      <c r="G2325" s="18">
        <v>0.54696</v>
      </c>
    </row>
    <row r="2326" spans="1:7" ht="20.100000000000001" customHeight="1">
      <c r="A2326" s="15" t="s">
        <v>1388</v>
      </c>
      <c r="B2326" s="16" t="s">
        <v>1389</v>
      </c>
      <c r="C2326" s="15" t="s">
        <v>959</v>
      </c>
      <c r="D2326" s="15" t="s">
        <v>960</v>
      </c>
      <c r="E2326" s="17">
        <v>0.17199999999999999</v>
      </c>
      <c r="F2326" s="18">
        <v>0.28000000000000003</v>
      </c>
      <c r="G2326" s="18">
        <v>4.8160000000000001E-2</v>
      </c>
    </row>
    <row r="2327" spans="1:7" ht="15" customHeight="1">
      <c r="A2327" s="15" t="s">
        <v>963</v>
      </c>
      <c r="B2327" s="16" t="s">
        <v>964</v>
      </c>
      <c r="C2327" s="15" t="s">
        <v>959</v>
      </c>
      <c r="D2327" s="15" t="s">
        <v>960</v>
      </c>
      <c r="E2327" s="17">
        <v>0.17199999999999999</v>
      </c>
      <c r="F2327" s="18">
        <v>0.55000000000000004</v>
      </c>
      <c r="G2327" s="18">
        <v>9.4600000000000004E-2</v>
      </c>
    </row>
    <row r="2328" spans="1:7" ht="20.100000000000001" customHeight="1">
      <c r="A2328" s="15" t="s">
        <v>1390</v>
      </c>
      <c r="B2328" s="16" t="s">
        <v>1391</v>
      </c>
      <c r="C2328" s="15" t="s">
        <v>959</v>
      </c>
      <c r="D2328" s="15" t="s">
        <v>960</v>
      </c>
      <c r="E2328" s="17">
        <v>0.17199999999999999</v>
      </c>
      <c r="F2328" s="18">
        <v>0.8</v>
      </c>
      <c r="G2328" s="18">
        <v>0.1376</v>
      </c>
    </row>
    <row r="2329" spans="1:7" ht="15" customHeight="1">
      <c r="A2329" s="15" t="s">
        <v>965</v>
      </c>
      <c r="B2329" s="16" t="s">
        <v>966</v>
      </c>
      <c r="C2329" s="15" t="s">
        <v>959</v>
      </c>
      <c r="D2329" s="15" t="s">
        <v>960</v>
      </c>
      <c r="E2329" s="17">
        <v>0.17199999999999999</v>
      </c>
      <c r="F2329" s="18">
        <v>0.06</v>
      </c>
      <c r="G2329" s="18">
        <v>1.0319999999999999E-2</v>
      </c>
    </row>
    <row r="2330" spans="1:7" ht="17.100000000000001" customHeight="1">
      <c r="A2330" s="1"/>
      <c r="B2330" s="1"/>
      <c r="C2330" s="1"/>
      <c r="D2330" s="1"/>
      <c r="E2330" s="319" t="s">
        <v>967</v>
      </c>
      <c r="F2330" s="320"/>
      <c r="G2330" s="19">
        <v>1.0165200000000001</v>
      </c>
    </row>
    <row r="2331" spans="1:7" ht="15" customHeight="1">
      <c r="A2331" s="321" t="s">
        <v>968</v>
      </c>
      <c r="B2331" s="322"/>
      <c r="C2331" s="8" t="s">
        <v>952</v>
      </c>
      <c r="D2331" s="8" t="s">
        <v>953</v>
      </c>
      <c r="E2331" s="8" t="s">
        <v>954</v>
      </c>
      <c r="F2331" s="8" t="s">
        <v>955</v>
      </c>
      <c r="G2331" s="8" t="s">
        <v>956</v>
      </c>
    </row>
    <row r="2332" spans="1:7" ht="15" customHeight="1">
      <c r="A2332" s="15" t="s">
        <v>1392</v>
      </c>
      <c r="B2332" s="16" t="s">
        <v>1393</v>
      </c>
      <c r="C2332" s="15" t="s">
        <v>959</v>
      </c>
      <c r="D2332" s="15" t="s">
        <v>960</v>
      </c>
      <c r="E2332" s="17">
        <v>8.7100800000000006E-2</v>
      </c>
      <c r="F2332" s="18">
        <v>8.94</v>
      </c>
      <c r="G2332" s="18">
        <v>0.77868115199999999</v>
      </c>
    </row>
    <row r="2333" spans="1:7" ht="15" customHeight="1">
      <c r="A2333" s="15" t="s">
        <v>1394</v>
      </c>
      <c r="B2333" s="16" t="s">
        <v>1395</v>
      </c>
      <c r="C2333" s="15" t="s">
        <v>959</v>
      </c>
      <c r="D2333" s="15" t="s">
        <v>960</v>
      </c>
      <c r="E2333" s="17">
        <v>8.7100800000000006E-2</v>
      </c>
      <c r="F2333" s="18">
        <v>12.62</v>
      </c>
      <c r="G2333" s="18">
        <v>1.099212096</v>
      </c>
    </row>
    <row r="2334" spans="1:7" ht="15" customHeight="1">
      <c r="A2334" s="1"/>
      <c r="B2334" s="1"/>
      <c r="C2334" s="1"/>
      <c r="D2334" s="1"/>
      <c r="E2334" s="319" t="s">
        <v>971</v>
      </c>
      <c r="F2334" s="320"/>
      <c r="G2334" s="19">
        <v>1.8778932479999999</v>
      </c>
    </row>
    <row r="2335" spans="1:7" ht="15" customHeight="1">
      <c r="A2335" s="321" t="s">
        <v>1010</v>
      </c>
      <c r="B2335" s="322"/>
      <c r="C2335" s="8" t="s">
        <v>952</v>
      </c>
      <c r="D2335" s="8" t="s">
        <v>953</v>
      </c>
      <c r="E2335" s="8" t="s">
        <v>954</v>
      </c>
      <c r="F2335" s="8" t="s">
        <v>955</v>
      </c>
      <c r="G2335" s="8" t="s">
        <v>956</v>
      </c>
    </row>
    <row r="2336" spans="1:7" ht="20.100000000000001" customHeight="1">
      <c r="A2336" s="15" t="s">
        <v>1396</v>
      </c>
      <c r="B2336" s="16" t="s">
        <v>1397</v>
      </c>
      <c r="C2336" s="15" t="s">
        <v>959</v>
      </c>
      <c r="D2336" s="15" t="s">
        <v>1030</v>
      </c>
      <c r="E2336" s="17">
        <v>1</v>
      </c>
      <c r="F2336" s="18">
        <v>0.61</v>
      </c>
      <c r="G2336" s="18">
        <v>0.61</v>
      </c>
    </row>
    <row r="2337" spans="1:7" ht="15" customHeight="1">
      <c r="A2337" s="15" t="s">
        <v>1398</v>
      </c>
      <c r="B2337" s="16" t="s">
        <v>1399</v>
      </c>
      <c r="C2337" s="15" t="s">
        <v>959</v>
      </c>
      <c r="D2337" s="15" t="s">
        <v>1030</v>
      </c>
      <c r="E2337" s="17">
        <v>6.0000000000000001E-3</v>
      </c>
      <c r="F2337" s="18">
        <v>50.01</v>
      </c>
      <c r="G2337" s="18">
        <v>0.30005999999999999</v>
      </c>
    </row>
    <row r="2338" spans="1:7" ht="20.100000000000001" customHeight="1">
      <c r="A2338" s="15" t="s">
        <v>1400</v>
      </c>
      <c r="B2338" s="16" t="s">
        <v>1401</v>
      </c>
      <c r="C2338" s="15" t="s">
        <v>959</v>
      </c>
      <c r="D2338" s="15" t="s">
        <v>1030</v>
      </c>
      <c r="E2338" s="17">
        <v>6.0000000000000001E-3</v>
      </c>
      <c r="F2338" s="18">
        <v>56.66</v>
      </c>
      <c r="G2338" s="18">
        <v>0.33995999999999998</v>
      </c>
    </row>
    <row r="2339" spans="1:7" ht="15" customHeight="1">
      <c r="A2339" s="15" t="s">
        <v>1402</v>
      </c>
      <c r="B2339" s="16" t="s">
        <v>1403</v>
      </c>
      <c r="C2339" s="15" t="s">
        <v>959</v>
      </c>
      <c r="D2339" s="15" t="s">
        <v>1030</v>
      </c>
      <c r="E2339" s="17">
        <v>4.2999999999999997E-2</v>
      </c>
      <c r="F2339" s="18">
        <v>1.29</v>
      </c>
      <c r="G2339" s="18">
        <v>5.5469999999999998E-2</v>
      </c>
    </row>
    <row r="2340" spans="1:7" ht="15" customHeight="1">
      <c r="A2340" s="1"/>
      <c r="B2340" s="1"/>
      <c r="C2340" s="1"/>
      <c r="D2340" s="1"/>
      <c r="E2340" s="319" t="s">
        <v>1021</v>
      </c>
      <c r="F2340" s="320"/>
      <c r="G2340" s="19">
        <v>1.30549</v>
      </c>
    </row>
    <row r="2341" spans="1:7" ht="15" customHeight="1">
      <c r="A2341" s="1"/>
      <c r="B2341" s="1"/>
      <c r="C2341" s="1"/>
      <c r="D2341" s="1"/>
      <c r="E2341" s="317" t="s">
        <v>972</v>
      </c>
      <c r="F2341" s="318"/>
      <c r="G2341" s="3">
        <v>3.32</v>
      </c>
    </row>
    <row r="2342" spans="1:7" ht="15" customHeight="1">
      <c r="A2342" s="1"/>
      <c r="B2342" s="1"/>
      <c r="C2342" s="1"/>
      <c r="D2342" s="1"/>
      <c r="E2342" s="317" t="s">
        <v>973</v>
      </c>
      <c r="F2342" s="318"/>
      <c r="G2342" s="3">
        <v>0.85</v>
      </c>
    </row>
    <row r="2343" spans="1:7" ht="15" customHeight="1">
      <c r="A2343" s="1"/>
      <c r="B2343" s="1"/>
      <c r="C2343" s="1"/>
      <c r="D2343" s="1"/>
      <c r="E2343" s="317" t="s">
        <v>974</v>
      </c>
      <c r="F2343" s="318"/>
      <c r="G2343" s="3">
        <v>4.17</v>
      </c>
    </row>
    <row r="2344" spans="1:7" ht="15" customHeight="1">
      <c r="A2344" s="1"/>
      <c r="B2344" s="1"/>
      <c r="C2344" s="1"/>
      <c r="D2344" s="1"/>
      <c r="E2344" s="317" t="s">
        <v>975</v>
      </c>
      <c r="F2344" s="318"/>
      <c r="G2344" s="3">
        <v>1.18</v>
      </c>
    </row>
    <row r="2345" spans="1:7" ht="15" customHeight="1">
      <c r="A2345" s="1"/>
      <c r="B2345" s="1"/>
      <c r="C2345" s="1"/>
      <c r="D2345" s="1"/>
      <c r="E2345" s="317" t="s">
        <v>976</v>
      </c>
      <c r="F2345" s="318"/>
      <c r="G2345" s="3">
        <v>5.35</v>
      </c>
    </row>
    <row r="2346" spans="1:7" ht="15" customHeight="1">
      <c r="A2346" s="1"/>
      <c r="B2346" s="1"/>
      <c r="C2346" s="1"/>
      <c r="D2346" s="1"/>
      <c r="E2346" s="317" t="s">
        <v>977</v>
      </c>
      <c r="F2346" s="318"/>
      <c r="G2346" s="3">
        <v>10</v>
      </c>
    </row>
    <row r="2347" spans="1:7" ht="15" customHeight="1">
      <c r="A2347" s="1"/>
      <c r="B2347" s="1"/>
      <c r="C2347" s="1"/>
      <c r="D2347" s="1"/>
      <c r="E2347" s="317" t="s">
        <v>978</v>
      </c>
      <c r="F2347" s="318"/>
      <c r="G2347" s="3">
        <v>53.5</v>
      </c>
    </row>
    <row r="2348" spans="1:7" ht="9.9499999999999993" customHeight="1">
      <c r="A2348" s="1"/>
      <c r="B2348" s="1"/>
      <c r="C2348" s="323" t="s">
        <v>949</v>
      </c>
      <c r="D2348" s="324"/>
      <c r="E2348" s="1"/>
      <c r="F2348" s="1"/>
      <c r="G2348" s="1"/>
    </row>
    <row r="2349" spans="1:7" ht="20.100000000000001" customHeight="1">
      <c r="A2349" s="325" t="s">
        <v>1404</v>
      </c>
      <c r="B2349" s="326"/>
      <c r="C2349" s="326"/>
      <c r="D2349" s="326"/>
      <c r="E2349" s="326"/>
      <c r="F2349" s="326"/>
      <c r="G2349" s="326"/>
    </row>
    <row r="2350" spans="1:7" ht="15" customHeight="1">
      <c r="A2350" s="321" t="s">
        <v>951</v>
      </c>
      <c r="B2350" s="322"/>
      <c r="C2350" s="8" t="s">
        <v>952</v>
      </c>
      <c r="D2350" s="8" t="s">
        <v>953</v>
      </c>
      <c r="E2350" s="8" t="s">
        <v>954</v>
      </c>
      <c r="F2350" s="8" t="s">
        <v>955</v>
      </c>
      <c r="G2350" s="8" t="s">
        <v>956</v>
      </c>
    </row>
    <row r="2351" spans="1:7" ht="15" customHeight="1">
      <c r="A2351" s="15" t="s">
        <v>994</v>
      </c>
      <c r="B2351" s="16" t="s">
        <v>995</v>
      </c>
      <c r="C2351" s="15" t="s">
        <v>959</v>
      </c>
      <c r="D2351" s="15" t="s">
        <v>960</v>
      </c>
      <c r="E2351" s="17">
        <v>0.2</v>
      </c>
      <c r="F2351" s="18">
        <v>1.04</v>
      </c>
      <c r="G2351" s="18">
        <v>0.20799999999999999</v>
      </c>
    </row>
    <row r="2352" spans="1:7" ht="15" customHeight="1">
      <c r="A2352" s="15" t="s">
        <v>996</v>
      </c>
      <c r="B2352" s="16" t="s">
        <v>997</v>
      </c>
      <c r="C2352" s="15" t="s">
        <v>959</v>
      </c>
      <c r="D2352" s="15" t="s">
        <v>960</v>
      </c>
      <c r="E2352" s="17">
        <v>0.2</v>
      </c>
      <c r="F2352" s="18">
        <v>3.18</v>
      </c>
      <c r="G2352" s="18">
        <v>0.63600000000000001</v>
      </c>
    </row>
    <row r="2353" spans="1:7" ht="20.100000000000001" customHeight="1">
      <c r="A2353" s="15" t="s">
        <v>1388</v>
      </c>
      <c r="B2353" s="16" t="s">
        <v>1389</v>
      </c>
      <c r="C2353" s="15" t="s">
        <v>959</v>
      </c>
      <c r="D2353" s="15" t="s">
        <v>960</v>
      </c>
      <c r="E2353" s="17">
        <v>0.2</v>
      </c>
      <c r="F2353" s="18">
        <v>0.28000000000000003</v>
      </c>
      <c r="G2353" s="18">
        <v>5.6000000000000001E-2</v>
      </c>
    </row>
    <row r="2354" spans="1:7" ht="15" customHeight="1">
      <c r="A2354" s="15" t="s">
        <v>963</v>
      </c>
      <c r="B2354" s="16" t="s">
        <v>964</v>
      </c>
      <c r="C2354" s="15" t="s">
        <v>959</v>
      </c>
      <c r="D2354" s="15" t="s">
        <v>960</v>
      </c>
      <c r="E2354" s="17">
        <v>0.2</v>
      </c>
      <c r="F2354" s="18">
        <v>0.55000000000000004</v>
      </c>
      <c r="G2354" s="18">
        <v>0.11</v>
      </c>
    </row>
    <row r="2355" spans="1:7" ht="20.100000000000001" customHeight="1">
      <c r="A2355" s="15" t="s">
        <v>1390</v>
      </c>
      <c r="B2355" s="16" t="s">
        <v>1391</v>
      </c>
      <c r="C2355" s="15" t="s">
        <v>959</v>
      </c>
      <c r="D2355" s="15" t="s">
        <v>960</v>
      </c>
      <c r="E2355" s="17">
        <v>0.2</v>
      </c>
      <c r="F2355" s="18">
        <v>0.8</v>
      </c>
      <c r="G2355" s="18">
        <v>0.16</v>
      </c>
    </row>
    <row r="2356" spans="1:7" ht="15" customHeight="1">
      <c r="A2356" s="15" t="s">
        <v>965</v>
      </c>
      <c r="B2356" s="16" t="s">
        <v>966</v>
      </c>
      <c r="C2356" s="15" t="s">
        <v>959</v>
      </c>
      <c r="D2356" s="15" t="s">
        <v>960</v>
      </c>
      <c r="E2356" s="17">
        <v>0.2</v>
      </c>
      <c r="F2356" s="18">
        <v>0.06</v>
      </c>
      <c r="G2356" s="18">
        <v>1.2E-2</v>
      </c>
    </row>
    <row r="2357" spans="1:7" ht="17.100000000000001" customHeight="1">
      <c r="A2357" s="1"/>
      <c r="B2357" s="1"/>
      <c r="C2357" s="1"/>
      <c r="D2357" s="1"/>
      <c r="E2357" s="319" t="s">
        <v>967</v>
      </c>
      <c r="F2357" s="320"/>
      <c r="G2357" s="19">
        <v>1.1819999999999999</v>
      </c>
    </row>
    <row r="2358" spans="1:7" ht="15" customHeight="1">
      <c r="A2358" s="321" t="s">
        <v>968</v>
      </c>
      <c r="B2358" s="322"/>
      <c r="C2358" s="8" t="s">
        <v>952</v>
      </c>
      <c r="D2358" s="8" t="s">
        <v>953</v>
      </c>
      <c r="E2358" s="8" t="s">
        <v>954</v>
      </c>
      <c r="F2358" s="8" t="s">
        <v>955</v>
      </c>
      <c r="G2358" s="8" t="s">
        <v>956</v>
      </c>
    </row>
    <row r="2359" spans="1:7" ht="15" customHeight="1">
      <c r="A2359" s="15" t="s">
        <v>1392</v>
      </c>
      <c r="B2359" s="16" t="s">
        <v>1393</v>
      </c>
      <c r="C2359" s="15" t="s">
        <v>959</v>
      </c>
      <c r="D2359" s="15" t="s">
        <v>960</v>
      </c>
      <c r="E2359" s="17">
        <v>0.10128</v>
      </c>
      <c r="F2359" s="18">
        <v>8.94</v>
      </c>
      <c r="G2359" s="18">
        <v>0.9054432</v>
      </c>
    </row>
    <row r="2360" spans="1:7" ht="15" customHeight="1">
      <c r="A2360" s="15" t="s">
        <v>1394</v>
      </c>
      <c r="B2360" s="16" t="s">
        <v>1395</v>
      </c>
      <c r="C2360" s="15" t="s">
        <v>959</v>
      </c>
      <c r="D2360" s="15" t="s">
        <v>960</v>
      </c>
      <c r="E2360" s="17">
        <v>0.10128</v>
      </c>
      <c r="F2360" s="18">
        <v>12.62</v>
      </c>
      <c r="G2360" s="18">
        <v>1.2781536</v>
      </c>
    </row>
    <row r="2361" spans="1:7" ht="15" customHeight="1">
      <c r="A2361" s="1"/>
      <c r="B2361" s="1"/>
      <c r="C2361" s="1"/>
      <c r="D2361" s="1"/>
      <c r="E2361" s="319" t="s">
        <v>971</v>
      </c>
      <c r="F2361" s="320"/>
      <c r="G2361" s="19">
        <v>2.1835968000000001</v>
      </c>
    </row>
    <row r="2362" spans="1:7" ht="15" customHeight="1">
      <c r="A2362" s="321" t="s">
        <v>1010</v>
      </c>
      <c r="B2362" s="322"/>
      <c r="C2362" s="8" t="s">
        <v>952</v>
      </c>
      <c r="D2362" s="8" t="s">
        <v>953</v>
      </c>
      <c r="E2362" s="8" t="s">
        <v>954</v>
      </c>
      <c r="F2362" s="8" t="s">
        <v>955</v>
      </c>
      <c r="G2362" s="8" t="s">
        <v>956</v>
      </c>
    </row>
    <row r="2363" spans="1:7" ht="15" customHeight="1">
      <c r="A2363" s="15" t="s">
        <v>1398</v>
      </c>
      <c r="B2363" s="16" t="s">
        <v>1399</v>
      </c>
      <c r="C2363" s="15" t="s">
        <v>959</v>
      </c>
      <c r="D2363" s="15" t="s">
        <v>1030</v>
      </c>
      <c r="E2363" s="17">
        <v>7.0000000000000001E-3</v>
      </c>
      <c r="F2363" s="18">
        <v>50.01</v>
      </c>
      <c r="G2363" s="18">
        <v>0.35006999999999999</v>
      </c>
    </row>
    <row r="2364" spans="1:7" ht="20.100000000000001" customHeight="1">
      <c r="A2364" s="15" t="s">
        <v>1400</v>
      </c>
      <c r="B2364" s="16" t="s">
        <v>1401</v>
      </c>
      <c r="C2364" s="15" t="s">
        <v>959</v>
      </c>
      <c r="D2364" s="15" t="s">
        <v>1030</v>
      </c>
      <c r="E2364" s="17">
        <v>8.0000000000000002E-3</v>
      </c>
      <c r="F2364" s="18">
        <v>56.66</v>
      </c>
      <c r="G2364" s="18">
        <v>0.45328000000000002</v>
      </c>
    </row>
    <row r="2365" spans="1:7" ht="15" customHeight="1">
      <c r="A2365" s="15" t="s">
        <v>1402</v>
      </c>
      <c r="B2365" s="16" t="s">
        <v>1403</v>
      </c>
      <c r="C2365" s="15" t="s">
        <v>959</v>
      </c>
      <c r="D2365" s="15" t="s">
        <v>1030</v>
      </c>
      <c r="E2365" s="17">
        <v>0.05</v>
      </c>
      <c r="F2365" s="18">
        <v>1.29</v>
      </c>
      <c r="G2365" s="18">
        <v>6.4500000000000002E-2</v>
      </c>
    </row>
    <row r="2366" spans="1:7" ht="20.100000000000001" customHeight="1">
      <c r="A2366" s="15" t="s">
        <v>1405</v>
      </c>
      <c r="B2366" s="16" t="s">
        <v>1406</v>
      </c>
      <c r="C2366" s="15" t="s">
        <v>959</v>
      </c>
      <c r="D2366" s="15" t="s">
        <v>1030</v>
      </c>
      <c r="E2366" s="17">
        <v>1</v>
      </c>
      <c r="F2366" s="18">
        <v>0.75</v>
      </c>
      <c r="G2366" s="18">
        <v>0.75</v>
      </c>
    </row>
    <row r="2367" spans="1:7" ht="15" customHeight="1">
      <c r="A2367" s="1"/>
      <c r="B2367" s="1"/>
      <c r="C2367" s="1"/>
      <c r="D2367" s="1"/>
      <c r="E2367" s="319" t="s">
        <v>1021</v>
      </c>
      <c r="F2367" s="320"/>
      <c r="G2367" s="19">
        <v>1.61785</v>
      </c>
    </row>
    <row r="2368" spans="1:7" ht="15" customHeight="1">
      <c r="A2368" s="1"/>
      <c r="B2368" s="1"/>
      <c r="C2368" s="1"/>
      <c r="D2368" s="1"/>
      <c r="E2368" s="317" t="s">
        <v>972</v>
      </c>
      <c r="F2368" s="318"/>
      <c r="G2368" s="3">
        <v>3.97</v>
      </c>
    </row>
    <row r="2369" spans="1:7" ht="15" customHeight="1">
      <c r="A2369" s="1"/>
      <c r="B2369" s="1"/>
      <c r="C2369" s="1"/>
      <c r="D2369" s="1"/>
      <c r="E2369" s="317" t="s">
        <v>973</v>
      </c>
      <c r="F2369" s="318"/>
      <c r="G2369" s="3">
        <v>0.99</v>
      </c>
    </row>
    <row r="2370" spans="1:7" ht="15" customHeight="1">
      <c r="A2370" s="1"/>
      <c r="B2370" s="1"/>
      <c r="C2370" s="1"/>
      <c r="D2370" s="1"/>
      <c r="E2370" s="317" t="s">
        <v>974</v>
      </c>
      <c r="F2370" s="318"/>
      <c r="G2370" s="3">
        <v>4.96</v>
      </c>
    </row>
    <row r="2371" spans="1:7" ht="15" customHeight="1">
      <c r="A2371" s="1"/>
      <c r="B2371" s="1"/>
      <c r="C2371" s="1"/>
      <c r="D2371" s="1"/>
      <c r="E2371" s="317" t="s">
        <v>975</v>
      </c>
      <c r="F2371" s="318"/>
      <c r="G2371" s="3">
        <v>1.4</v>
      </c>
    </row>
    <row r="2372" spans="1:7" ht="15" customHeight="1">
      <c r="A2372" s="1"/>
      <c r="B2372" s="1"/>
      <c r="C2372" s="1"/>
      <c r="D2372" s="1"/>
      <c r="E2372" s="317" t="s">
        <v>976</v>
      </c>
      <c r="F2372" s="318"/>
      <c r="G2372" s="3">
        <v>6.36</v>
      </c>
    </row>
    <row r="2373" spans="1:7" ht="15" customHeight="1">
      <c r="A2373" s="1"/>
      <c r="B2373" s="1"/>
      <c r="C2373" s="1"/>
      <c r="D2373" s="1"/>
      <c r="E2373" s="317" t="s">
        <v>977</v>
      </c>
      <c r="F2373" s="318"/>
      <c r="G2373" s="3">
        <v>18</v>
      </c>
    </row>
    <row r="2374" spans="1:7" ht="15" customHeight="1">
      <c r="A2374" s="1"/>
      <c r="B2374" s="1"/>
      <c r="C2374" s="1"/>
      <c r="D2374" s="1"/>
      <c r="E2374" s="317" t="s">
        <v>978</v>
      </c>
      <c r="F2374" s="318"/>
      <c r="G2374" s="3">
        <v>114.48</v>
      </c>
    </row>
    <row r="2375" spans="1:7" ht="9.9499999999999993" customHeight="1">
      <c r="A2375" s="1"/>
      <c r="B2375" s="1"/>
      <c r="C2375" s="323" t="s">
        <v>949</v>
      </c>
      <c r="D2375" s="324"/>
      <c r="E2375" s="1"/>
      <c r="F2375" s="1"/>
      <c r="G2375" s="1"/>
    </row>
    <row r="2376" spans="1:7" ht="20.100000000000001" customHeight="1">
      <c r="A2376" s="325" t="s">
        <v>1407</v>
      </c>
      <c r="B2376" s="326"/>
      <c r="C2376" s="326"/>
      <c r="D2376" s="326"/>
      <c r="E2376" s="326"/>
      <c r="F2376" s="326"/>
      <c r="G2376" s="326"/>
    </row>
    <row r="2377" spans="1:7" ht="15" customHeight="1">
      <c r="A2377" s="321" t="s">
        <v>951</v>
      </c>
      <c r="B2377" s="322"/>
      <c r="C2377" s="8" t="s">
        <v>952</v>
      </c>
      <c r="D2377" s="8" t="s">
        <v>953</v>
      </c>
      <c r="E2377" s="8" t="s">
        <v>954</v>
      </c>
      <c r="F2377" s="8" t="s">
        <v>955</v>
      </c>
      <c r="G2377" s="8" t="s">
        <v>956</v>
      </c>
    </row>
    <row r="2378" spans="1:7" ht="15" customHeight="1">
      <c r="A2378" s="15" t="s">
        <v>994</v>
      </c>
      <c r="B2378" s="16" t="s">
        <v>995</v>
      </c>
      <c r="C2378" s="15" t="s">
        <v>959</v>
      </c>
      <c r="D2378" s="15" t="s">
        <v>960</v>
      </c>
      <c r="E2378" s="17">
        <v>0.36580000000000001</v>
      </c>
      <c r="F2378" s="18">
        <v>1.04</v>
      </c>
      <c r="G2378" s="18">
        <v>0.38043199999999999</v>
      </c>
    </row>
    <row r="2379" spans="1:7" ht="15" customHeight="1">
      <c r="A2379" s="15" t="s">
        <v>996</v>
      </c>
      <c r="B2379" s="16" t="s">
        <v>997</v>
      </c>
      <c r="C2379" s="15" t="s">
        <v>959</v>
      </c>
      <c r="D2379" s="15" t="s">
        <v>960</v>
      </c>
      <c r="E2379" s="17">
        <v>0.36580000000000001</v>
      </c>
      <c r="F2379" s="18">
        <v>3.18</v>
      </c>
      <c r="G2379" s="18">
        <v>1.1632439999999999</v>
      </c>
    </row>
    <row r="2380" spans="1:7" ht="20.100000000000001" customHeight="1">
      <c r="A2380" s="15" t="s">
        <v>1388</v>
      </c>
      <c r="B2380" s="16" t="s">
        <v>1389</v>
      </c>
      <c r="C2380" s="15" t="s">
        <v>959</v>
      </c>
      <c r="D2380" s="15" t="s">
        <v>960</v>
      </c>
      <c r="E2380" s="17">
        <v>0.36580000000000001</v>
      </c>
      <c r="F2380" s="18">
        <v>0.28000000000000003</v>
      </c>
      <c r="G2380" s="18">
        <v>0.102424</v>
      </c>
    </row>
    <row r="2381" spans="1:7" ht="15" customHeight="1">
      <c r="A2381" s="15" t="s">
        <v>963</v>
      </c>
      <c r="B2381" s="16" t="s">
        <v>964</v>
      </c>
      <c r="C2381" s="15" t="s">
        <v>959</v>
      </c>
      <c r="D2381" s="15" t="s">
        <v>960</v>
      </c>
      <c r="E2381" s="17">
        <v>0.36580000000000001</v>
      </c>
      <c r="F2381" s="18">
        <v>0.55000000000000004</v>
      </c>
      <c r="G2381" s="18">
        <v>0.20119000000000001</v>
      </c>
    </row>
    <row r="2382" spans="1:7" ht="20.100000000000001" customHeight="1">
      <c r="A2382" s="15" t="s">
        <v>1390</v>
      </c>
      <c r="B2382" s="16" t="s">
        <v>1391</v>
      </c>
      <c r="C2382" s="15" t="s">
        <v>959</v>
      </c>
      <c r="D2382" s="15" t="s">
        <v>960</v>
      </c>
      <c r="E2382" s="17">
        <v>0.36580000000000001</v>
      </c>
      <c r="F2382" s="18">
        <v>0.8</v>
      </c>
      <c r="G2382" s="18">
        <v>0.29264000000000001</v>
      </c>
    </row>
    <row r="2383" spans="1:7" ht="15" customHeight="1">
      <c r="A2383" s="15" t="s">
        <v>965</v>
      </c>
      <c r="B2383" s="16" t="s">
        <v>966</v>
      </c>
      <c r="C2383" s="15" t="s">
        <v>959</v>
      </c>
      <c r="D2383" s="15" t="s">
        <v>960</v>
      </c>
      <c r="E2383" s="17">
        <v>0.36580000000000001</v>
      </c>
      <c r="F2383" s="18">
        <v>0.06</v>
      </c>
      <c r="G2383" s="18">
        <v>2.1947999999999999E-2</v>
      </c>
    </row>
    <row r="2384" spans="1:7" ht="17.100000000000001" customHeight="1">
      <c r="A2384" s="1"/>
      <c r="B2384" s="1"/>
      <c r="C2384" s="1"/>
      <c r="D2384" s="1"/>
      <c r="E2384" s="319" t="s">
        <v>967</v>
      </c>
      <c r="F2384" s="320"/>
      <c r="G2384" s="19">
        <v>2.1618780000000002</v>
      </c>
    </row>
    <row r="2385" spans="1:7" ht="15" customHeight="1">
      <c r="A2385" s="321" t="s">
        <v>968</v>
      </c>
      <c r="B2385" s="322"/>
      <c r="C2385" s="8" t="s">
        <v>952</v>
      </c>
      <c r="D2385" s="8" t="s">
        <v>953</v>
      </c>
      <c r="E2385" s="8" t="s">
        <v>954</v>
      </c>
      <c r="F2385" s="8" t="s">
        <v>955</v>
      </c>
      <c r="G2385" s="8" t="s">
        <v>956</v>
      </c>
    </row>
    <row r="2386" spans="1:7" ht="15" customHeight="1">
      <c r="A2386" s="15" t="s">
        <v>1392</v>
      </c>
      <c r="B2386" s="16" t="s">
        <v>1393</v>
      </c>
      <c r="C2386" s="15" t="s">
        <v>959</v>
      </c>
      <c r="D2386" s="15" t="s">
        <v>960</v>
      </c>
      <c r="E2386" s="17">
        <v>0.18524112000000001</v>
      </c>
      <c r="F2386" s="18">
        <v>8.94</v>
      </c>
      <c r="G2386" s="18">
        <v>1.6560556127999999</v>
      </c>
    </row>
    <row r="2387" spans="1:7" ht="15" customHeight="1">
      <c r="A2387" s="15" t="s">
        <v>1394</v>
      </c>
      <c r="B2387" s="16" t="s">
        <v>1395</v>
      </c>
      <c r="C2387" s="15" t="s">
        <v>959</v>
      </c>
      <c r="D2387" s="15" t="s">
        <v>960</v>
      </c>
      <c r="E2387" s="17">
        <v>0.18524112000000001</v>
      </c>
      <c r="F2387" s="18">
        <v>12.62</v>
      </c>
      <c r="G2387" s="18">
        <v>2.3377429344</v>
      </c>
    </row>
    <row r="2388" spans="1:7" ht="15" customHeight="1">
      <c r="A2388" s="1"/>
      <c r="B2388" s="1"/>
      <c r="C2388" s="1"/>
      <c r="D2388" s="1"/>
      <c r="E2388" s="319" t="s">
        <v>971</v>
      </c>
      <c r="F2388" s="320"/>
      <c r="G2388" s="19">
        <v>3.9937985471999999</v>
      </c>
    </row>
    <row r="2389" spans="1:7" ht="15" customHeight="1">
      <c r="A2389" s="321" t="s">
        <v>1010</v>
      </c>
      <c r="B2389" s="322"/>
      <c r="C2389" s="8" t="s">
        <v>952</v>
      </c>
      <c r="D2389" s="8" t="s">
        <v>953</v>
      </c>
      <c r="E2389" s="8" t="s">
        <v>954</v>
      </c>
      <c r="F2389" s="8" t="s">
        <v>955</v>
      </c>
      <c r="G2389" s="8" t="s">
        <v>956</v>
      </c>
    </row>
    <row r="2390" spans="1:7" ht="15" customHeight="1">
      <c r="A2390" s="15" t="s">
        <v>1408</v>
      </c>
      <c r="B2390" s="16" t="s">
        <v>1409</v>
      </c>
      <c r="C2390" s="15" t="s">
        <v>959</v>
      </c>
      <c r="D2390" s="15" t="s">
        <v>1030</v>
      </c>
      <c r="E2390" s="17">
        <v>8.3999999999999995E-3</v>
      </c>
      <c r="F2390" s="18">
        <v>9.4</v>
      </c>
      <c r="G2390" s="18">
        <v>7.8960000000000002E-2</v>
      </c>
    </row>
    <row r="2391" spans="1:7" ht="20.100000000000001" customHeight="1">
      <c r="A2391" s="15" t="s">
        <v>1410</v>
      </c>
      <c r="B2391" s="16" t="s">
        <v>1411</v>
      </c>
      <c r="C2391" s="15" t="s">
        <v>959</v>
      </c>
      <c r="D2391" s="15" t="s">
        <v>1030</v>
      </c>
      <c r="E2391" s="17">
        <v>1</v>
      </c>
      <c r="F2391" s="18">
        <v>48.94</v>
      </c>
      <c r="G2391" s="18">
        <v>48.94</v>
      </c>
    </row>
    <row r="2392" spans="1:7" ht="15" customHeight="1">
      <c r="A2392" s="1"/>
      <c r="B2392" s="1"/>
      <c r="C2392" s="1"/>
      <c r="D2392" s="1"/>
      <c r="E2392" s="319" t="s">
        <v>1021</v>
      </c>
      <c r="F2392" s="320"/>
      <c r="G2392" s="19">
        <v>49.01896</v>
      </c>
    </row>
    <row r="2393" spans="1:7" ht="15" customHeight="1">
      <c r="A2393" s="1"/>
      <c r="B2393" s="1"/>
      <c r="C2393" s="1"/>
      <c r="D2393" s="1"/>
      <c r="E2393" s="317" t="s">
        <v>972</v>
      </c>
      <c r="F2393" s="318"/>
      <c r="G2393" s="3">
        <v>53.34</v>
      </c>
    </row>
    <row r="2394" spans="1:7" ht="15" customHeight="1">
      <c r="A2394" s="1"/>
      <c r="B2394" s="1"/>
      <c r="C2394" s="1"/>
      <c r="D2394" s="1"/>
      <c r="E2394" s="317" t="s">
        <v>973</v>
      </c>
      <c r="F2394" s="318"/>
      <c r="G2394" s="3">
        <v>1.81</v>
      </c>
    </row>
    <row r="2395" spans="1:7" ht="15" customHeight="1">
      <c r="A2395" s="1"/>
      <c r="B2395" s="1"/>
      <c r="C2395" s="1"/>
      <c r="D2395" s="1"/>
      <c r="E2395" s="317" t="s">
        <v>974</v>
      </c>
      <c r="F2395" s="318"/>
      <c r="G2395" s="3">
        <v>55.15</v>
      </c>
    </row>
    <row r="2396" spans="1:7" ht="15" customHeight="1">
      <c r="A2396" s="1"/>
      <c r="B2396" s="1"/>
      <c r="C2396" s="1"/>
      <c r="D2396" s="1"/>
      <c r="E2396" s="317" t="s">
        <v>975</v>
      </c>
      <c r="F2396" s="318"/>
      <c r="G2396" s="3">
        <v>15.63</v>
      </c>
    </row>
    <row r="2397" spans="1:7" ht="15" customHeight="1">
      <c r="A2397" s="1"/>
      <c r="B2397" s="1"/>
      <c r="C2397" s="1"/>
      <c r="D2397" s="1"/>
      <c r="E2397" s="317" t="s">
        <v>976</v>
      </c>
      <c r="F2397" s="318"/>
      <c r="G2397" s="3">
        <v>70.78</v>
      </c>
    </row>
    <row r="2398" spans="1:7" ht="15" customHeight="1">
      <c r="A2398" s="1"/>
      <c r="B2398" s="1"/>
      <c r="C2398" s="1"/>
      <c r="D2398" s="1"/>
      <c r="E2398" s="317" t="s">
        <v>977</v>
      </c>
      <c r="F2398" s="318"/>
      <c r="G2398" s="3">
        <v>5</v>
      </c>
    </row>
    <row r="2399" spans="1:7" ht="15" customHeight="1">
      <c r="A2399" s="1"/>
      <c r="B2399" s="1"/>
      <c r="C2399" s="1"/>
      <c r="D2399" s="1"/>
      <c r="E2399" s="317" t="s">
        <v>978</v>
      </c>
      <c r="F2399" s="318"/>
      <c r="G2399" s="3">
        <v>353.9</v>
      </c>
    </row>
    <row r="2400" spans="1:7" ht="9.9499999999999993" customHeight="1">
      <c r="A2400" s="1"/>
      <c r="B2400" s="1"/>
      <c r="C2400" s="323" t="s">
        <v>949</v>
      </c>
      <c r="D2400" s="324"/>
      <c r="E2400" s="1"/>
      <c r="F2400" s="1"/>
      <c r="G2400" s="1"/>
    </row>
    <row r="2401" spans="1:7" ht="20.100000000000001" customHeight="1">
      <c r="A2401" s="325" t="s">
        <v>1412</v>
      </c>
      <c r="B2401" s="326"/>
      <c r="C2401" s="326"/>
      <c r="D2401" s="326"/>
      <c r="E2401" s="326"/>
      <c r="F2401" s="326"/>
      <c r="G2401" s="326"/>
    </row>
    <row r="2402" spans="1:7" ht="15" customHeight="1">
      <c r="A2402" s="321" t="s">
        <v>951</v>
      </c>
      <c r="B2402" s="322"/>
      <c r="C2402" s="8" t="s">
        <v>952</v>
      </c>
      <c r="D2402" s="8" t="s">
        <v>953</v>
      </c>
      <c r="E2402" s="8" t="s">
        <v>954</v>
      </c>
      <c r="F2402" s="8" t="s">
        <v>955</v>
      </c>
      <c r="G2402" s="8" t="s">
        <v>956</v>
      </c>
    </row>
    <row r="2403" spans="1:7" ht="15" customHeight="1">
      <c r="A2403" s="15" t="s">
        <v>994</v>
      </c>
      <c r="B2403" s="16" t="s">
        <v>995</v>
      </c>
      <c r="C2403" s="15" t="s">
        <v>959</v>
      </c>
      <c r="D2403" s="15" t="s">
        <v>960</v>
      </c>
      <c r="E2403" s="17">
        <v>0.44240000000000002</v>
      </c>
      <c r="F2403" s="18">
        <v>1.04</v>
      </c>
      <c r="G2403" s="18">
        <v>0.460096</v>
      </c>
    </row>
    <row r="2404" spans="1:7" ht="15" customHeight="1">
      <c r="A2404" s="15" t="s">
        <v>996</v>
      </c>
      <c r="B2404" s="16" t="s">
        <v>997</v>
      </c>
      <c r="C2404" s="15" t="s">
        <v>959</v>
      </c>
      <c r="D2404" s="15" t="s">
        <v>960</v>
      </c>
      <c r="E2404" s="17">
        <v>0.44240000000000002</v>
      </c>
      <c r="F2404" s="18">
        <v>3.18</v>
      </c>
      <c r="G2404" s="18">
        <v>1.4068320000000001</v>
      </c>
    </row>
    <row r="2405" spans="1:7" ht="20.100000000000001" customHeight="1">
      <c r="A2405" s="15" t="s">
        <v>1388</v>
      </c>
      <c r="B2405" s="16" t="s">
        <v>1389</v>
      </c>
      <c r="C2405" s="15" t="s">
        <v>959</v>
      </c>
      <c r="D2405" s="15" t="s">
        <v>960</v>
      </c>
      <c r="E2405" s="17">
        <v>0.44240000000000002</v>
      </c>
      <c r="F2405" s="18">
        <v>0.28000000000000003</v>
      </c>
      <c r="G2405" s="18">
        <v>0.123872</v>
      </c>
    </row>
    <row r="2406" spans="1:7" ht="15" customHeight="1">
      <c r="A2406" s="15" t="s">
        <v>963</v>
      </c>
      <c r="B2406" s="16" t="s">
        <v>964</v>
      </c>
      <c r="C2406" s="15" t="s">
        <v>959</v>
      </c>
      <c r="D2406" s="15" t="s">
        <v>960</v>
      </c>
      <c r="E2406" s="17">
        <v>0.44240000000000002</v>
      </c>
      <c r="F2406" s="18">
        <v>0.55000000000000004</v>
      </c>
      <c r="G2406" s="18">
        <v>0.24332000000000001</v>
      </c>
    </row>
    <row r="2407" spans="1:7" ht="20.100000000000001" customHeight="1">
      <c r="A2407" s="15" t="s">
        <v>1390</v>
      </c>
      <c r="B2407" s="16" t="s">
        <v>1391</v>
      </c>
      <c r="C2407" s="15" t="s">
        <v>959</v>
      </c>
      <c r="D2407" s="15" t="s">
        <v>960</v>
      </c>
      <c r="E2407" s="17">
        <v>0.44240000000000002</v>
      </c>
      <c r="F2407" s="18">
        <v>0.8</v>
      </c>
      <c r="G2407" s="18">
        <v>0.35392000000000001</v>
      </c>
    </row>
    <row r="2408" spans="1:7" ht="15" customHeight="1">
      <c r="A2408" s="15" t="s">
        <v>965</v>
      </c>
      <c r="B2408" s="16" t="s">
        <v>966</v>
      </c>
      <c r="C2408" s="15" t="s">
        <v>959</v>
      </c>
      <c r="D2408" s="15" t="s">
        <v>960</v>
      </c>
      <c r="E2408" s="17">
        <v>0.44240000000000002</v>
      </c>
      <c r="F2408" s="18">
        <v>0.06</v>
      </c>
      <c r="G2408" s="18">
        <v>2.6544000000000002E-2</v>
      </c>
    </row>
    <row r="2409" spans="1:7" ht="17.100000000000001" customHeight="1">
      <c r="A2409" s="1"/>
      <c r="B2409" s="1"/>
      <c r="C2409" s="1"/>
      <c r="D2409" s="1"/>
      <c r="E2409" s="319" t="s">
        <v>967</v>
      </c>
      <c r="F2409" s="320"/>
      <c r="G2409" s="19">
        <v>2.6145839999999998</v>
      </c>
    </row>
    <row r="2410" spans="1:7" ht="15" customHeight="1">
      <c r="A2410" s="321" t="s">
        <v>968</v>
      </c>
      <c r="B2410" s="322"/>
      <c r="C2410" s="8" t="s">
        <v>952</v>
      </c>
      <c r="D2410" s="8" t="s">
        <v>953</v>
      </c>
      <c r="E2410" s="8" t="s">
        <v>954</v>
      </c>
      <c r="F2410" s="8" t="s">
        <v>955</v>
      </c>
      <c r="G2410" s="8" t="s">
        <v>956</v>
      </c>
    </row>
    <row r="2411" spans="1:7" ht="15" customHeight="1">
      <c r="A2411" s="15" t="s">
        <v>1392</v>
      </c>
      <c r="B2411" s="16" t="s">
        <v>1393</v>
      </c>
      <c r="C2411" s="15" t="s">
        <v>959</v>
      </c>
      <c r="D2411" s="15" t="s">
        <v>960</v>
      </c>
      <c r="E2411" s="17">
        <v>0.22403136000000001</v>
      </c>
      <c r="F2411" s="18">
        <v>8.94</v>
      </c>
      <c r="G2411" s="18">
        <v>2.0028403583999999</v>
      </c>
    </row>
    <row r="2412" spans="1:7" ht="15" customHeight="1">
      <c r="A2412" s="15" t="s">
        <v>1394</v>
      </c>
      <c r="B2412" s="16" t="s">
        <v>1395</v>
      </c>
      <c r="C2412" s="15" t="s">
        <v>959</v>
      </c>
      <c r="D2412" s="15" t="s">
        <v>960</v>
      </c>
      <c r="E2412" s="17">
        <v>0.22403136000000001</v>
      </c>
      <c r="F2412" s="18">
        <v>12.62</v>
      </c>
      <c r="G2412" s="18">
        <v>2.8272757631999998</v>
      </c>
    </row>
    <row r="2413" spans="1:7" ht="15" customHeight="1">
      <c r="A2413" s="1"/>
      <c r="B2413" s="1"/>
      <c r="C2413" s="1"/>
      <c r="D2413" s="1"/>
      <c r="E2413" s="319" t="s">
        <v>971</v>
      </c>
      <c r="F2413" s="320"/>
      <c r="G2413" s="19">
        <v>4.8301161215999997</v>
      </c>
    </row>
    <row r="2414" spans="1:7" ht="15" customHeight="1">
      <c r="A2414" s="321" t="s">
        <v>1010</v>
      </c>
      <c r="B2414" s="322"/>
      <c r="C2414" s="8" t="s">
        <v>952</v>
      </c>
      <c r="D2414" s="8" t="s">
        <v>953</v>
      </c>
      <c r="E2414" s="8" t="s">
        <v>954</v>
      </c>
      <c r="F2414" s="8" t="s">
        <v>955</v>
      </c>
      <c r="G2414" s="8" t="s">
        <v>956</v>
      </c>
    </row>
    <row r="2415" spans="1:7" ht="15" customHeight="1">
      <c r="A2415" s="15" t="s">
        <v>1408</v>
      </c>
      <c r="B2415" s="16" t="s">
        <v>1409</v>
      </c>
      <c r="C2415" s="15" t="s">
        <v>959</v>
      </c>
      <c r="D2415" s="15" t="s">
        <v>1030</v>
      </c>
      <c r="E2415" s="17">
        <v>1.06E-2</v>
      </c>
      <c r="F2415" s="18">
        <v>9.4</v>
      </c>
      <c r="G2415" s="18">
        <v>9.9640000000000006E-2</v>
      </c>
    </row>
    <row r="2416" spans="1:7" ht="20.100000000000001" customHeight="1">
      <c r="A2416" s="15" t="s">
        <v>1413</v>
      </c>
      <c r="B2416" s="16" t="s">
        <v>1414</v>
      </c>
      <c r="C2416" s="15" t="s">
        <v>959</v>
      </c>
      <c r="D2416" s="15" t="s">
        <v>1030</v>
      </c>
      <c r="E2416" s="17">
        <v>1</v>
      </c>
      <c r="F2416" s="18">
        <v>53.64</v>
      </c>
      <c r="G2416" s="18">
        <v>53.64</v>
      </c>
    </row>
    <row r="2417" spans="1:7" ht="15" customHeight="1">
      <c r="A2417" s="1"/>
      <c r="B2417" s="1"/>
      <c r="C2417" s="1"/>
      <c r="D2417" s="1"/>
      <c r="E2417" s="319" t="s">
        <v>1021</v>
      </c>
      <c r="F2417" s="320"/>
      <c r="G2417" s="19">
        <v>53.739640000000001</v>
      </c>
    </row>
    <row r="2418" spans="1:7" ht="15" customHeight="1">
      <c r="A2418" s="1"/>
      <c r="B2418" s="1"/>
      <c r="C2418" s="1"/>
      <c r="D2418" s="1"/>
      <c r="E2418" s="317" t="s">
        <v>972</v>
      </c>
      <c r="F2418" s="318"/>
      <c r="G2418" s="3">
        <v>58.97</v>
      </c>
    </row>
    <row r="2419" spans="1:7" ht="15" customHeight="1">
      <c r="A2419" s="1"/>
      <c r="B2419" s="1"/>
      <c r="C2419" s="1"/>
      <c r="D2419" s="1"/>
      <c r="E2419" s="317" t="s">
        <v>973</v>
      </c>
      <c r="F2419" s="318"/>
      <c r="G2419" s="3">
        <v>2.19</v>
      </c>
    </row>
    <row r="2420" spans="1:7" ht="15" customHeight="1">
      <c r="A2420" s="1"/>
      <c r="B2420" s="1"/>
      <c r="C2420" s="1"/>
      <c r="D2420" s="1"/>
      <c r="E2420" s="317" t="s">
        <v>974</v>
      </c>
      <c r="F2420" s="318"/>
      <c r="G2420" s="3">
        <v>61.16</v>
      </c>
    </row>
    <row r="2421" spans="1:7" ht="15" customHeight="1">
      <c r="A2421" s="1"/>
      <c r="B2421" s="1"/>
      <c r="C2421" s="1"/>
      <c r="D2421" s="1"/>
      <c r="E2421" s="317" t="s">
        <v>975</v>
      </c>
      <c r="F2421" s="318"/>
      <c r="G2421" s="3">
        <v>17.329999999999998</v>
      </c>
    </row>
    <row r="2422" spans="1:7" ht="15" customHeight="1">
      <c r="A2422" s="1"/>
      <c r="B2422" s="1"/>
      <c r="C2422" s="1"/>
      <c r="D2422" s="1"/>
      <c r="E2422" s="317" t="s">
        <v>976</v>
      </c>
      <c r="F2422" s="318"/>
      <c r="G2422" s="3">
        <v>78.489999999999995</v>
      </c>
    </row>
    <row r="2423" spans="1:7" ht="15" customHeight="1">
      <c r="A2423" s="1"/>
      <c r="B2423" s="1"/>
      <c r="C2423" s="1"/>
      <c r="D2423" s="1"/>
      <c r="E2423" s="317" t="s">
        <v>977</v>
      </c>
      <c r="F2423" s="318"/>
      <c r="G2423" s="3">
        <v>9</v>
      </c>
    </row>
    <row r="2424" spans="1:7" ht="15" customHeight="1">
      <c r="A2424" s="1"/>
      <c r="B2424" s="1"/>
      <c r="C2424" s="1"/>
      <c r="D2424" s="1"/>
      <c r="E2424" s="317" t="s">
        <v>978</v>
      </c>
      <c r="F2424" s="318"/>
      <c r="G2424" s="3">
        <v>706.41</v>
      </c>
    </row>
    <row r="2425" spans="1:7" ht="9.9499999999999993" customHeight="1">
      <c r="A2425" s="1"/>
      <c r="B2425" s="1"/>
      <c r="C2425" s="323" t="s">
        <v>949</v>
      </c>
      <c r="D2425" s="324"/>
      <c r="E2425" s="1"/>
      <c r="F2425" s="1"/>
      <c r="G2425" s="1"/>
    </row>
    <row r="2426" spans="1:7" ht="27" customHeight="1">
      <c r="A2426" s="325" t="s">
        <v>1415</v>
      </c>
      <c r="B2426" s="326"/>
      <c r="C2426" s="326"/>
      <c r="D2426" s="326"/>
      <c r="E2426" s="326"/>
      <c r="F2426" s="326"/>
      <c r="G2426" s="326"/>
    </row>
    <row r="2427" spans="1:7" ht="15" customHeight="1">
      <c r="A2427" s="321" t="s">
        <v>951</v>
      </c>
      <c r="B2427" s="322"/>
      <c r="C2427" s="8" t="s">
        <v>952</v>
      </c>
      <c r="D2427" s="8" t="s">
        <v>953</v>
      </c>
      <c r="E2427" s="8" t="s">
        <v>954</v>
      </c>
      <c r="F2427" s="8" t="s">
        <v>955</v>
      </c>
      <c r="G2427" s="8" t="s">
        <v>956</v>
      </c>
    </row>
    <row r="2428" spans="1:7" ht="20.100000000000001" customHeight="1">
      <c r="A2428" s="15" t="s">
        <v>998</v>
      </c>
      <c r="B2428" s="16" t="s">
        <v>999</v>
      </c>
      <c r="C2428" s="15" t="s">
        <v>959</v>
      </c>
      <c r="D2428" s="15" t="s">
        <v>960</v>
      </c>
      <c r="E2428" s="17">
        <v>7.565596E-3</v>
      </c>
      <c r="F2428" s="18">
        <v>0.41</v>
      </c>
      <c r="G2428" s="18">
        <v>3.1018943599999999E-3</v>
      </c>
    </row>
    <row r="2429" spans="1:7" ht="20.100000000000001" customHeight="1">
      <c r="A2429" s="15" t="s">
        <v>1000</v>
      </c>
      <c r="B2429" s="16" t="s">
        <v>1001</v>
      </c>
      <c r="C2429" s="15" t="s">
        <v>959</v>
      </c>
      <c r="D2429" s="15" t="s">
        <v>960</v>
      </c>
      <c r="E2429" s="17">
        <v>7.565596E-3</v>
      </c>
      <c r="F2429" s="18">
        <v>1.01</v>
      </c>
      <c r="G2429" s="18">
        <v>7.6412519599999996E-3</v>
      </c>
    </row>
    <row r="2430" spans="1:7" ht="20.100000000000001" customHeight="1">
      <c r="A2430" s="15" t="s">
        <v>1388</v>
      </c>
      <c r="B2430" s="16" t="s">
        <v>1389</v>
      </c>
      <c r="C2430" s="15" t="s">
        <v>959</v>
      </c>
      <c r="D2430" s="15" t="s">
        <v>960</v>
      </c>
      <c r="E2430" s="17">
        <v>1.3919790000000001</v>
      </c>
      <c r="F2430" s="18">
        <v>0.28000000000000003</v>
      </c>
      <c r="G2430" s="18">
        <v>0.38975411999999998</v>
      </c>
    </row>
    <row r="2431" spans="1:7" ht="15" customHeight="1">
      <c r="A2431" s="15" t="s">
        <v>965</v>
      </c>
      <c r="B2431" s="16" t="s">
        <v>966</v>
      </c>
      <c r="C2431" s="15" t="s">
        <v>959</v>
      </c>
      <c r="D2431" s="15" t="s">
        <v>960</v>
      </c>
      <c r="E2431" s="17">
        <v>1.3995445959999999</v>
      </c>
      <c r="F2431" s="18">
        <v>0.06</v>
      </c>
      <c r="G2431" s="18">
        <v>8.3972675760000004E-2</v>
      </c>
    </row>
    <row r="2432" spans="1:7" ht="15" customHeight="1">
      <c r="A2432" s="15" t="s">
        <v>963</v>
      </c>
      <c r="B2432" s="16" t="s">
        <v>964</v>
      </c>
      <c r="C2432" s="15" t="s">
        <v>959</v>
      </c>
      <c r="D2432" s="15" t="s">
        <v>960</v>
      </c>
      <c r="E2432" s="17">
        <v>1.3995445959999999</v>
      </c>
      <c r="F2432" s="18">
        <v>0.55000000000000004</v>
      </c>
      <c r="G2432" s="18">
        <v>0.76974952780000006</v>
      </c>
    </row>
    <row r="2433" spans="1:7" ht="15" customHeight="1">
      <c r="A2433" s="15" t="s">
        <v>994</v>
      </c>
      <c r="B2433" s="16" t="s">
        <v>995</v>
      </c>
      <c r="C2433" s="15" t="s">
        <v>959</v>
      </c>
      <c r="D2433" s="15" t="s">
        <v>960</v>
      </c>
      <c r="E2433" s="17">
        <v>1.3995445959999999</v>
      </c>
      <c r="F2433" s="18">
        <v>1.04</v>
      </c>
      <c r="G2433" s="18">
        <v>1.45552637984</v>
      </c>
    </row>
    <row r="2434" spans="1:7" ht="15" customHeight="1">
      <c r="A2434" s="15" t="s">
        <v>996</v>
      </c>
      <c r="B2434" s="16" t="s">
        <v>997</v>
      </c>
      <c r="C2434" s="15" t="s">
        <v>959</v>
      </c>
      <c r="D2434" s="15" t="s">
        <v>960</v>
      </c>
      <c r="E2434" s="17">
        <v>1.3995445959999999</v>
      </c>
      <c r="F2434" s="18">
        <v>3.18</v>
      </c>
      <c r="G2434" s="18">
        <v>4.4505518152799999</v>
      </c>
    </row>
    <row r="2435" spans="1:7" ht="20.100000000000001" customHeight="1">
      <c r="A2435" s="15" t="s">
        <v>1390</v>
      </c>
      <c r="B2435" s="16" t="s">
        <v>1391</v>
      </c>
      <c r="C2435" s="15" t="s">
        <v>959</v>
      </c>
      <c r="D2435" s="15" t="s">
        <v>960</v>
      </c>
      <c r="E2435" s="17">
        <v>1.3919790000000001</v>
      </c>
      <c r="F2435" s="18">
        <v>0.8</v>
      </c>
      <c r="G2435" s="18">
        <v>1.1135832000000001</v>
      </c>
    </row>
    <row r="2436" spans="1:7" ht="17.100000000000001" customHeight="1">
      <c r="A2436" s="1"/>
      <c r="B2436" s="1"/>
      <c r="C2436" s="1"/>
      <c r="D2436" s="1"/>
      <c r="E2436" s="319" t="s">
        <v>967</v>
      </c>
      <c r="F2436" s="320"/>
      <c r="G2436" s="19">
        <v>8.2738808650000006</v>
      </c>
    </row>
    <row r="2437" spans="1:7" ht="15" customHeight="1">
      <c r="A2437" s="321" t="s">
        <v>968</v>
      </c>
      <c r="B2437" s="322"/>
      <c r="C2437" s="8" t="s">
        <v>952</v>
      </c>
      <c r="D2437" s="8" t="s">
        <v>953</v>
      </c>
      <c r="E2437" s="8" t="s">
        <v>954</v>
      </c>
      <c r="F2437" s="8" t="s">
        <v>955</v>
      </c>
      <c r="G2437" s="8" t="s">
        <v>956</v>
      </c>
    </row>
    <row r="2438" spans="1:7" ht="15" customHeight="1">
      <c r="A2438" s="15" t="s">
        <v>1006</v>
      </c>
      <c r="B2438" s="16" t="s">
        <v>1007</v>
      </c>
      <c r="C2438" s="15" t="s">
        <v>959</v>
      </c>
      <c r="D2438" s="15" t="s">
        <v>960</v>
      </c>
      <c r="E2438" s="17">
        <v>7.6798364996E-3</v>
      </c>
      <c r="F2438" s="18">
        <v>9.25</v>
      </c>
      <c r="G2438" s="18">
        <v>7.1038487621299995E-2</v>
      </c>
    </row>
    <row r="2439" spans="1:7" ht="15" customHeight="1">
      <c r="A2439" s="15" t="s">
        <v>1392</v>
      </c>
      <c r="B2439" s="16" t="s">
        <v>1393</v>
      </c>
      <c r="C2439" s="15" t="s">
        <v>959</v>
      </c>
      <c r="D2439" s="15" t="s">
        <v>960</v>
      </c>
      <c r="E2439" s="17">
        <v>0.59746743120000001</v>
      </c>
      <c r="F2439" s="18">
        <v>8.94</v>
      </c>
      <c r="G2439" s="18">
        <v>5.3413588349280001</v>
      </c>
    </row>
    <row r="2440" spans="1:7" ht="15" customHeight="1">
      <c r="A2440" s="15" t="s">
        <v>1394</v>
      </c>
      <c r="B2440" s="16" t="s">
        <v>1395</v>
      </c>
      <c r="C2440" s="15" t="s">
        <v>959</v>
      </c>
      <c r="D2440" s="15" t="s">
        <v>960</v>
      </c>
      <c r="E2440" s="17">
        <v>0.81232890000000002</v>
      </c>
      <c r="F2440" s="18">
        <v>12.62</v>
      </c>
      <c r="G2440" s="18">
        <v>10.251590717999999</v>
      </c>
    </row>
    <row r="2441" spans="1:7" ht="15" customHeight="1">
      <c r="A2441" s="1"/>
      <c r="B2441" s="1"/>
      <c r="C2441" s="1"/>
      <c r="D2441" s="1"/>
      <c r="E2441" s="319" t="s">
        <v>971</v>
      </c>
      <c r="F2441" s="320"/>
      <c r="G2441" s="19">
        <v>15.663988040549301</v>
      </c>
    </row>
    <row r="2442" spans="1:7" ht="15" customHeight="1">
      <c r="A2442" s="321" t="s">
        <v>1010</v>
      </c>
      <c r="B2442" s="322"/>
      <c r="C2442" s="8" t="s">
        <v>952</v>
      </c>
      <c r="D2442" s="8" t="s">
        <v>953</v>
      </c>
      <c r="E2442" s="8" t="s">
        <v>954</v>
      </c>
      <c r="F2442" s="8" t="s">
        <v>955</v>
      </c>
      <c r="G2442" s="8" t="s">
        <v>956</v>
      </c>
    </row>
    <row r="2443" spans="1:7" ht="20.100000000000001" customHeight="1">
      <c r="A2443" s="15" t="s">
        <v>1416</v>
      </c>
      <c r="B2443" s="16" t="s">
        <v>1417</v>
      </c>
      <c r="C2443" s="15" t="s">
        <v>959</v>
      </c>
      <c r="D2443" s="15" t="s">
        <v>1030</v>
      </c>
      <c r="E2443" s="17">
        <v>8.0100000000000005E-2</v>
      </c>
      <c r="F2443" s="18">
        <v>0.81</v>
      </c>
      <c r="G2443" s="18">
        <v>6.4880999999999994E-2</v>
      </c>
    </row>
    <row r="2444" spans="1:7" ht="15" customHeight="1">
      <c r="A2444" s="15" t="s">
        <v>1041</v>
      </c>
      <c r="B2444" s="16" t="s">
        <v>1042</v>
      </c>
      <c r="C2444" s="15" t="s">
        <v>959</v>
      </c>
      <c r="D2444" s="15" t="s">
        <v>1020</v>
      </c>
      <c r="E2444" s="17">
        <v>0.426357088</v>
      </c>
      <c r="F2444" s="18">
        <v>1.04</v>
      </c>
      <c r="G2444" s="18">
        <v>0.44341137151999999</v>
      </c>
    </row>
    <row r="2445" spans="1:7" ht="15" customHeight="1">
      <c r="A2445" s="15" t="s">
        <v>1418</v>
      </c>
      <c r="B2445" s="16" t="s">
        <v>1419</v>
      </c>
      <c r="C2445" s="15" t="s">
        <v>959</v>
      </c>
      <c r="D2445" s="15" t="s">
        <v>1030</v>
      </c>
      <c r="E2445" s="17">
        <v>9.4399999999999998E-2</v>
      </c>
      <c r="F2445" s="18">
        <v>0.55000000000000004</v>
      </c>
      <c r="G2445" s="18">
        <v>5.1920000000000001E-2</v>
      </c>
    </row>
    <row r="2446" spans="1:7" ht="15" customHeight="1">
      <c r="A2446" s="15" t="s">
        <v>1402</v>
      </c>
      <c r="B2446" s="16" t="s">
        <v>1403</v>
      </c>
      <c r="C2446" s="15" t="s">
        <v>959</v>
      </c>
      <c r="D2446" s="15" t="s">
        <v>1030</v>
      </c>
      <c r="E2446" s="17">
        <v>0.20672009999999999</v>
      </c>
      <c r="F2446" s="18">
        <v>1.29</v>
      </c>
      <c r="G2446" s="18">
        <v>0.266668929</v>
      </c>
    </row>
    <row r="2447" spans="1:7" ht="20.100000000000001" customHeight="1">
      <c r="A2447" s="15" t="s">
        <v>1400</v>
      </c>
      <c r="B2447" s="16" t="s">
        <v>1401</v>
      </c>
      <c r="C2447" s="15" t="s">
        <v>959</v>
      </c>
      <c r="D2447" s="15" t="s">
        <v>1030</v>
      </c>
      <c r="E2447" s="17">
        <v>1.68915E-2</v>
      </c>
      <c r="F2447" s="18">
        <v>56.66</v>
      </c>
      <c r="G2447" s="18">
        <v>0.95707239</v>
      </c>
    </row>
    <row r="2448" spans="1:7" ht="15" customHeight="1">
      <c r="A2448" s="15" t="s">
        <v>1420</v>
      </c>
      <c r="B2448" s="16" t="s">
        <v>1421</v>
      </c>
      <c r="C2448" s="15" t="s">
        <v>959</v>
      </c>
      <c r="D2448" s="15" t="s">
        <v>1030</v>
      </c>
      <c r="E2448" s="17">
        <v>0.2984</v>
      </c>
      <c r="F2448" s="18">
        <v>4.37</v>
      </c>
      <c r="G2448" s="18">
        <v>1.3040080000000001</v>
      </c>
    </row>
    <row r="2449" spans="1:7" ht="20.100000000000001" customHeight="1">
      <c r="A2449" s="15" t="s">
        <v>1422</v>
      </c>
      <c r="B2449" s="16" t="s">
        <v>1423</v>
      </c>
      <c r="C2449" s="15" t="s">
        <v>959</v>
      </c>
      <c r="D2449" s="15" t="s">
        <v>1030</v>
      </c>
      <c r="E2449" s="17">
        <v>0.14510000000000001</v>
      </c>
      <c r="F2449" s="18">
        <v>1.0900000000000001</v>
      </c>
      <c r="G2449" s="18">
        <v>0.15815899999999999</v>
      </c>
    </row>
    <row r="2450" spans="1:7" ht="20.100000000000001" customHeight="1">
      <c r="A2450" s="15" t="s">
        <v>1424</v>
      </c>
      <c r="B2450" s="16" t="s">
        <v>1425</v>
      </c>
      <c r="C2450" s="15" t="s">
        <v>959</v>
      </c>
      <c r="D2450" s="15" t="s">
        <v>1030</v>
      </c>
      <c r="E2450" s="17">
        <v>0.59430000000000005</v>
      </c>
      <c r="F2450" s="18">
        <v>0.45</v>
      </c>
      <c r="G2450" s="18">
        <v>0.26743499999999998</v>
      </c>
    </row>
    <row r="2451" spans="1:7" ht="15" customHeight="1">
      <c r="A2451" s="15" t="s">
        <v>1426</v>
      </c>
      <c r="B2451" s="16" t="s">
        <v>1427</v>
      </c>
      <c r="C2451" s="15" t="s">
        <v>959</v>
      </c>
      <c r="D2451" s="15" t="s">
        <v>1013</v>
      </c>
      <c r="E2451" s="17">
        <v>1.0609999999999999</v>
      </c>
      <c r="F2451" s="18">
        <v>2.4700000000000002</v>
      </c>
      <c r="G2451" s="18">
        <v>2.6206700000000001</v>
      </c>
    </row>
    <row r="2452" spans="1:7" ht="20.100000000000001" customHeight="1">
      <c r="A2452" s="15" t="s">
        <v>1428</v>
      </c>
      <c r="B2452" s="16" t="s">
        <v>1429</v>
      </c>
      <c r="C2452" s="15" t="s">
        <v>959</v>
      </c>
      <c r="D2452" s="15" t="s">
        <v>1030</v>
      </c>
      <c r="E2452" s="17">
        <v>0.33250000000000002</v>
      </c>
      <c r="F2452" s="18">
        <v>2.78</v>
      </c>
      <c r="G2452" s="18">
        <v>0.92435</v>
      </c>
    </row>
    <row r="2453" spans="1:7" ht="20.100000000000001" customHeight="1">
      <c r="A2453" s="15" t="s">
        <v>1396</v>
      </c>
      <c r="B2453" s="16" t="s">
        <v>1397</v>
      </c>
      <c r="C2453" s="15" t="s">
        <v>959</v>
      </c>
      <c r="D2453" s="15" t="s">
        <v>1030</v>
      </c>
      <c r="E2453" s="17">
        <v>0.88959999999999995</v>
      </c>
      <c r="F2453" s="18">
        <v>0.61</v>
      </c>
      <c r="G2453" s="18">
        <v>0.54265600000000003</v>
      </c>
    </row>
    <row r="2454" spans="1:7" ht="15" customHeight="1">
      <c r="A2454" s="15" t="s">
        <v>1398</v>
      </c>
      <c r="B2454" s="16" t="s">
        <v>1399</v>
      </c>
      <c r="C2454" s="15" t="s">
        <v>959</v>
      </c>
      <c r="D2454" s="15" t="s">
        <v>1030</v>
      </c>
      <c r="E2454" s="17">
        <v>1.6559000000000001E-2</v>
      </c>
      <c r="F2454" s="18">
        <v>50.01</v>
      </c>
      <c r="G2454" s="18">
        <v>0.82811559000000001</v>
      </c>
    </row>
    <row r="2455" spans="1:7" ht="20.100000000000001" customHeight="1">
      <c r="A2455" s="15" t="s">
        <v>1052</v>
      </c>
      <c r="B2455" s="16" t="s">
        <v>1053</v>
      </c>
      <c r="C2455" s="15" t="s">
        <v>959</v>
      </c>
      <c r="D2455" s="15" t="s">
        <v>1045</v>
      </c>
      <c r="E2455" s="17">
        <v>9.4459600000000002E-4</v>
      </c>
      <c r="F2455" s="18">
        <v>75</v>
      </c>
      <c r="G2455" s="18">
        <v>7.0844699999999997E-2</v>
      </c>
    </row>
    <row r="2456" spans="1:7" ht="20.100000000000001" customHeight="1">
      <c r="A2456" s="15" t="s">
        <v>1430</v>
      </c>
      <c r="B2456" s="16" t="s">
        <v>1431</v>
      </c>
      <c r="C2456" s="15" t="s">
        <v>959</v>
      </c>
      <c r="D2456" s="15" t="s">
        <v>1030</v>
      </c>
      <c r="E2456" s="17">
        <v>8.3000000000000001E-3</v>
      </c>
      <c r="F2456" s="18">
        <v>0.76</v>
      </c>
      <c r="G2456" s="18">
        <v>6.3080000000000002E-3</v>
      </c>
    </row>
    <row r="2457" spans="1:7" ht="15" customHeight="1">
      <c r="A2457" s="1"/>
      <c r="B2457" s="1"/>
      <c r="C2457" s="1"/>
      <c r="D2457" s="1"/>
      <c r="E2457" s="319" t="s">
        <v>1021</v>
      </c>
      <c r="F2457" s="320"/>
      <c r="G2457" s="19">
        <v>8.5064999805199992</v>
      </c>
    </row>
    <row r="2458" spans="1:7" ht="15" customHeight="1">
      <c r="A2458" s="1"/>
      <c r="B2458" s="1"/>
      <c r="C2458" s="1"/>
      <c r="D2458" s="1"/>
      <c r="E2458" s="317" t="s">
        <v>972</v>
      </c>
      <c r="F2458" s="318"/>
      <c r="G2458" s="3">
        <v>25.14</v>
      </c>
    </row>
    <row r="2459" spans="1:7" ht="15" customHeight="1">
      <c r="A2459" s="1"/>
      <c r="B2459" s="1"/>
      <c r="C2459" s="1"/>
      <c r="D2459" s="1"/>
      <c r="E2459" s="317" t="s">
        <v>973</v>
      </c>
      <c r="F2459" s="318"/>
      <c r="G2459" s="3">
        <v>7.12</v>
      </c>
    </row>
    <row r="2460" spans="1:7" ht="15" customHeight="1">
      <c r="A2460" s="1"/>
      <c r="B2460" s="1"/>
      <c r="C2460" s="1"/>
      <c r="D2460" s="1"/>
      <c r="E2460" s="317" t="s">
        <v>974</v>
      </c>
      <c r="F2460" s="318"/>
      <c r="G2460" s="3">
        <v>32.26</v>
      </c>
    </row>
    <row r="2461" spans="1:7" ht="15" customHeight="1">
      <c r="A2461" s="1"/>
      <c r="B2461" s="1"/>
      <c r="C2461" s="1"/>
      <c r="D2461" s="1"/>
      <c r="E2461" s="317" t="s">
        <v>975</v>
      </c>
      <c r="F2461" s="318"/>
      <c r="G2461" s="3">
        <v>9.14</v>
      </c>
    </row>
    <row r="2462" spans="1:7" ht="15" customHeight="1">
      <c r="A2462" s="1"/>
      <c r="B2462" s="1"/>
      <c r="C2462" s="1"/>
      <c r="D2462" s="1"/>
      <c r="E2462" s="317" t="s">
        <v>976</v>
      </c>
      <c r="F2462" s="318"/>
      <c r="G2462" s="3">
        <v>41.4</v>
      </c>
    </row>
    <row r="2463" spans="1:7" ht="15" customHeight="1">
      <c r="A2463" s="1"/>
      <c r="B2463" s="1"/>
      <c r="C2463" s="1"/>
      <c r="D2463" s="1"/>
      <c r="E2463" s="317" t="s">
        <v>977</v>
      </c>
      <c r="F2463" s="318"/>
      <c r="G2463" s="3">
        <v>9.49</v>
      </c>
    </row>
    <row r="2464" spans="1:7" ht="15" customHeight="1">
      <c r="A2464" s="1"/>
      <c r="B2464" s="1"/>
      <c r="C2464" s="1"/>
      <c r="D2464" s="1"/>
      <c r="E2464" s="317" t="s">
        <v>978</v>
      </c>
      <c r="F2464" s="318"/>
      <c r="G2464" s="3">
        <v>392.88</v>
      </c>
    </row>
    <row r="2465" spans="1:7" ht="9.9499999999999993" customHeight="1">
      <c r="A2465" s="1"/>
      <c r="B2465" s="1"/>
      <c r="C2465" s="323" t="s">
        <v>949</v>
      </c>
      <c r="D2465" s="324"/>
      <c r="E2465" s="1"/>
      <c r="F2465" s="1"/>
      <c r="G2465" s="1"/>
    </row>
    <row r="2466" spans="1:7" ht="27" customHeight="1">
      <c r="A2466" s="325" t="s">
        <v>1432</v>
      </c>
      <c r="B2466" s="326"/>
      <c r="C2466" s="326"/>
      <c r="D2466" s="326"/>
      <c r="E2466" s="326"/>
      <c r="F2466" s="326"/>
      <c r="G2466" s="326"/>
    </row>
    <row r="2467" spans="1:7" ht="15" customHeight="1">
      <c r="A2467" s="321" t="s">
        <v>951</v>
      </c>
      <c r="B2467" s="322"/>
      <c r="C2467" s="8" t="s">
        <v>952</v>
      </c>
      <c r="D2467" s="8" t="s">
        <v>953</v>
      </c>
      <c r="E2467" s="8" t="s">
        <v>954</v>
      </c>
      <c r="F2467" s="8" t="s">
        <v>955</v>
      </c>
      <c r="G2467" s="8" t="s">
        <v>956</v>
      </c>
    </row>
    <row r="2468" spans="1:7" ht="20.100000000000001" customHeight="1">
      <c r="A2468" s="15" t="s">
        <v>998</v>
      </c>
      <c r="B2468" s="16" t="s">
        <v>999</v>
      </c>
      <c r="C2468" s="15" t="s">
        <v>959</v>
      </c>
      <c r="D2468" s="15" t="s">
        <v>960</v>
      </c>
      <c r="E2468" s="17">
        <v>5.228557E-3</v>
      </c>
      <c r="F2468" s="18">
        <v>0.41</v>
      </c>
      <c r="G2468" s="18">
        <v>2.1437083700000001E-3</v>
      </c>
    </row>
    <row r="2469" spans="1:7" ht="20.100000000000001" customHeight="1">
      <c r="A2469" s="15" t="s">
        <v>1000</v>
      </c>
      <c r="B2469" s="16" t="s">
        <v>1001</v>
      </c>
      <c r="C2469" s="15" t="s">
        <v>959</v>
      </c>
      <c r="D2469" s="15" t="s">
        <v>960</v>
      </c>
      <c r="E2469" s="17">
        <v>5.228557E-3</v>
      </c>
      <c r="F2469" s="18">
        <v>1.01</v>
      </c>
      <c r="G2469" s="18">
        <v>5.2808425700000003E-3</v>
      </c>
    </row>
    <row r="2470" spans="1:7" ht="20.100000000000001" customHeight="1">
      <c r="A2470" s="15" t="s">
        <v>1388</v>
      </c>
      <c r="B2470" s="16" t="s">
        <v>1389</v>
      </c>
      <c r="C2470" s="15" t="s">
        <v>959</v>
      </c>
      <c r="D2470" s="15" t="s">
        <v>960</v>
      </c>
      <c r="E2470" s="17">
        <v>1.3625301999999999</v>
      </c>
      <c r="F2470" s="18">
        <v>0.28000000000000003</v>
      </c>
      <c r="G2470" s="18">
        <v>0.381508456</v>
      </c>
    </row>
    <row r="2471" spans="1:7" ht="15" customHeight="1">
      <c r="A2471" s="15" t="s">
        <v>965</v>
      </c>
      <c r="B2471" s="16" t="s">
        <v>966</v>
      </c>
      <c r="C2471" s="15" t="s">
        <v>959</v>
      </c>
      <c r="D2471" s="15" t="s">
        <v>960</v>
      </c>
      <c r="E2471" s="17">
        <v>1.367758757</v>
      </c>
      <c r="F2471" s="18">
        <v>0.06</v>
      </c>
      <c r="G2471" s="18">
        <v>8.2065525419999993E-2</v>
      </c>
    </row>
    <row r="2472" spans="1:7" ht="15" customHeight="1">
      <c r="A2472" s="15" t="s">
        <v>963</v>
      </c>
      <c r="B2472" s="16" t="s">
        <v>964</v>
      </c>
      <c r="C2472" s="15" t="s">
        <v>959</v>
      </c>
      <c r="D2472" s="15" t="s">
        <v>960</v>
      </c>
      <c r="E2472" s="17">
        <v>1.367758757</v>
      </c>
      <c r="F2472" s="18">
        <v>0.55000000000000004</v>
      </c>
      <c r="G2472" s="18">
        <v>0.75226731634999999</v>
      </c>
    </row>
    <row r="2473" spans="1:7" ht="15" customHeight="1">
      <c r="A2473" s="15" t="s">
        <v>994</v>
      </c>
      <c r="B2473" s="16" t="s">
        <v>995</v>
      </c>
      <c r="C2473" s="15" t="s">
        <v>959</v>
      </c>
      <c r="D2473" s="15" t="s">
        <v>960</v>
      </c>
      <c r="E2473" s="17">
        <v>1.367758757</v>
      </c>
      <c r="F2473" s="18">
        <v>1.04</v>
      </c>
      <c r="G2473" s="18">
        <v>1.42246910728</v>
      </c>
    </row>
    <row r="2474" spans="1:7" ht="15" customHeight="1">
      <c r="A2474" s="15" t="s">
        <v>996</v>
      </c>
      <c r="B2474" s="16" t="s">
        <v>997</v>
      </c>
      <c r="C2474" s="15" t="s">
        <v>959</v>
      </c>
      <c r="D2474" s="15" t="s">
        <v>960</v>
      </c>
      <c r="E2474" s="17">
        <v>1.367758757</v>
      </c>
      <c r="F2474" s="18">
        <v>3.18</v>
      </c>
      <c r="G2474" s="18">
        <v>4.3494728472600004</v>
      </c>
    </row>
    <row r="2475" spans="1:7" ht="20.100000000000001" customHeight="1">
      <c r="A2475" s="15" t="s">
        <v>1390</v>
      </c>
      <c r="B2475" s="16" t="s">
        <v>1391</v>
      </c>
      <c r="C2475" s="15" t="s">
        <v>959</v>
      </c>
      <c r="D2475" s="15" t="s">
        <v>960</v>
      </c>
      <c r="E2475" s="17">
        <v>1.3625301999999999</v>
      </c>
      <c r="F2475" s="18">
        <v>0.8</v>
      </c>
      <c r="G2475" s="18">
        <v>1.09002416</v>
      </c>
    </row>
    <row r="2476" spans="1:7" ht="17.100000000000001" customHeight="1">
      <c r="A2476" s="1"/>
      <c r="B2476" s="1"/>
      <c r="C2476" s="1"/>
      <c r="D2476" s="1"/>
      <c r="E2476" s="319" t="s">
        <v>967</v>
      </c>
      <c r="F2476" s="320"/>
      <c r="G2476" s="19">
        <v>8.0852319632499992</v>
      </c>
    </row>
    <row r="2477" spans="1:7" ht="15" customHeight="1">
      <c r="A2477" s="321" t="s">
        <v>968</v>
      </c>
      <c r="B2477" s="322"/>
      <c r="C2477" s="8" t="s">
        <v>952</v>
      </c>
      <c r="D2477" s="8" t="s">
        <v>953</v>
      </c>
      <c r="E2477" s="8" t="s">
        <v>954</v>
      </c>
      <c r="F2477" s="8" t="s">
        <v>955</v>
      </c>
      <c r="G2477" s="8" t="s">
        <v>956</v>
      </c>
    </row>
    <row r="2478" spans="1:7" ht="15" customHeight="1">
      <c r="A2478" s="15" t="s">
        <v>1006</v>
      </c>
      <c r="B2478" s="16" t="s">
        <v>1007</v>
      </c>
      <c r="C2478" s="15" t="s">
        <v>959</v>
      </c>
      <c r="D2478" s="15" t="s">
        <v>960</v>
      </c>
      <c r="E2478" s="17">
        <v>5.3075082106999998E-3</v>
      </c>
      <c r="F2478" s="18">
        <v>9.25</v>
      </c>
      <c r="G2478" s="18">
        <v>4.9094450948975001E-2</v>
      </c>
    </row>
    <row r="2479" spans="1:7" ht="15" customHeight="1">
      <c r="A2479" s="15" t="s">
        <v>1392</v>
      </c>
      <c r="B2479" s="16" t="s">
        <v>1393</v>
      </c>
      <c r="C2479" s="15" t="s">
        <v>959</v>
      </c>
      <c r="D2479" s="15" t="s">
        <v>960</v>
      </c>
      <c r="E2479" s="17">
        <v>0.61399187087999996</v>
      </c>
      <c r="F2479" s="18">
        <v>8.94</v>
      </c>
      <c r="G2479" s="18">
        <v>5.4890873256672004</v>
      </c>
    </row>
    <row r="2480" spans="1:7" ht="15" customHeight="1">
      <c r="A2480" s="15" t="s">
        <v>1394</v>
      </c>
      <c r="B2480" s="16" t="s">
        <v>1395</v>
      </c>
      <c r="C2480" s="15" t="s">
        <v>959</v>
      </c>
      <c r="D2480" s="15" t="s">
        <v>960</v>
      </c>
      <c r="E2480" s="17">
        <v>0.76597871567999998</v>
      </c>
      <c r="F2480" s="18">
        <v>12.62</v>
      </c>
      <c r="G2480" s="18">
        <v>9.6666513918816008</v>
      </c>
    </row>
    <row r="2481" spans="1:7" ht="15" customHeight="1">
      <c r="A2481" s="1"/>
      <c r="B2481" s="1"/>
      <c r="C2481" s="1"/>
      <c r="D2481" s="1"/>
      <c r="E2481" s="319" t="s">
        <v>971</v>
      </c>
      <c r="F2481" s="320"/>
      <c r="G2481" s="19">
        <v>15.204833168497775</v>
      </c>
    </row>
    <row r="2482" spans="1:7" ht="15" customHeight="1">
      <c r="A2482" s="321" t="s">
        <v>1010</v>
      </c>
      <c r="B2482" s="322"/>
      <c r="C2482" s="8" t="s">
        <v>952</v>
      </c>
      <c r="D2482" s="8" t="s">
        <v>953</v>
      </c>
      <c r="E2482" s="8" t="s">
        <v>954</v>
      </c>
      <c r="F2482" s="8" t="s">
        <v>955</v>
      </c>
      <c r="G2482" s="8" t="s">
        <v>956</v>
      </c>
    </row>
    <row r="2483" spans="1:7" ht="20.100000000000001" customHeight="1">
      <c r="A2483" s="15" t="s">
        <v>1433</v>
      </c>
      <c r="B2483" s="16" t="s">
        <v>1434</v>
      </c>
      <c r="C2483" s="15" t="s">
        <v>959</v>
      </c>
      <c r="D2483" s="15" t="s">
        <v>1030</v>
      </c>
      <c r="E2483" s="17">
        <v>0.72889999999999999</v>
      </c>
      <c r="F2483" s="18">
        <v>0.62</v>
      </c>
      <c r="G2483" s="18">
        <v>0.45191799999999999</v>
      </c>
    </row>
    <row r="2484" spans="1:7" ht="20.100000000000001" customHeight="1">
      <c r="A2484" s="15" t="s">
        <v>1435</v>
      </c>
      <c r="B2484" s="16" t="s">
        <v>1436</v>
      </c>
      <c r="C2484" s="15" t="s">
        <v>959</v>
      </c>
      <c r="D2484" s="15" t="s">
        <v>1030</v>
      </c>
      <c r="E2484" s="17">
        <v>1.6799999999999999E-2</v>
      </c>
      <c r="F2484" s="18">
        <v>7.51</v>
      </c>
      <c r="G2484" s="18">
        <v>0.126168</v>
      </c>
    </row>
    <row r="2485" spans="1:7" ht="15" customHeight="1">
      <c r="A2485" s="15" t="s">
        <v>1041</v>
      </c>
      <c r="B2485" s="16" t="s">
        <v>1042</v>
      </c>
      <c r="C2485" s="15" t="s">
        <v>959</v>
      </c>
      <c r="D2485" s="15" t="s">
        <v>1020</v>
      </c>
      <c r="E2485" s="17">
        <v>0.29465389600000003</v>
      </c>
      <c r="F2485" s="18">
        <v>1.04</v>
      </c>
      <c r="G2485" s="18">
        <v>0.30644005184000001</v>
      </c>
    </row>
    <row r="2486" spans="1:7" ht="20.100000000000001" customHeight="1">
      <c r="A2486" s="15" t="s">
        <v>1136</v>
      </c>
      <c r="B2486" s="16" t="s">
        <v>1137</v>
      </c>
      <c r="C2486" s="15" t="s">
        <v>959</v>
      </c>
      <c r="D2486" s="15" t="s">
        <v>1020</v>
      </c>
      <c r="E2486" s="17">
        <v>3.5500000000000002E-5</v>
      </c>
      <c r="F2486" s="18">
        <v>19.53</v>
      </c>
      <c r="G2486" s="18">
        <v>6.9331500000000001E-4</v>
      </c>
    </row>
    <row r="2487" spans="1:7" ht="15" customHeight="1">
      <c r="A2487" s="15" t="s">
        <v>1402</v>
      </c>
      <c r="B2487" s="16" t="s">
        <v>1403</v>
      </c>
      <c r="C2487" s="15" t="s">
        <v>959</v>
      </c>
      <c r="D2487" s="15" t="s">
        <v>1030</v>
      </c>
      <c r="E2487" s="17">
        <v>0.20695659999999999</v>
      </c>
      <c r="F2487" s="18">
        <v>1.29</v>
      </c>
      <c r="G2487" s="18">
        <v>0.26697401399999998</v>
      </c>
    </row>
    <row r="2488" spans="1:7" ht="27.95" customHeight="1">
      <c r="A2488" s="15" t="s">
        <v>1437</v>
      </c>
      <c r="B2488" s="16" t="s">
        <v>1438</v>
      </c>
      <c r="C2488" s="15" t="s">
        <v>959</v>
      </c>
      <c r="D2488" s="15" t="s">
        <v>1030</v>
      </c>
      <c r="E2488" s="17">
        <v>1.196E-2</v>
      </c>
      <c r="F2488" s="18">
        <v>0.44</v>
      </c>
      <c r="G2488" s="18">
        <v>5.2624000000000004E-3</v>
      </c>
    </row>
    <row r="2489" spans="1:7" ht="15" customHeight="1">
      <c r="A2489" s="15" t="s">
        <v>1439</v>
      </c>
      <c r="B2489" s="16" t="s">
        <v>1440</v>
      </c>
      <c r="C2489" s="15" t="s">
        <v>959</v>
      </c>
      <c r="D2489" s="15" t="s">
        <v>1013</v>
      </c>
      <c r="E2489" s="17">
        <v>1.0609999999999999</v>
      </c>
      <c r="F2489" s="18">
        <v>3.17</v>
      </c>
      <c r="G2489" s="18">
        <v>3.3633700000000002</v>
      </c>
    </row>
    <row r="2490" spans="1:7" ht="20.100000000000001" customHeight="1">
      <c r="A2490" s="15" t="s">
        <v>1400</v>
      </c>
      <c r="B2490" s="16" t="s">
        <v>1401</v>
      </c>
      <c r="C2490" s="15" t="s">
        <v>959</v>
      </c>
      <c r="D2490" s="15" t="s">
        <v>1030</v>
      </c>
      <c r="E2490" s="17">
        <v>1.8483699999999999E-2</v>
      </c>
      <c r="F2490" s="18">
        <v>56.66</v>
      </c>
      <c r="G2490" s="18">
        <v>1.0472864420000001</v>
      </c>
    </row>
    <row r="2491" spans="1:7" ht="20.100000000000001" customHeight="1">
      <c r="A2491" s="15" t="s">
        <v>1441</v>
      </c>
      <c r="B2491" s="16" t="s">
        <v>1442</v>
      </c>
      <c r="C2491" s="15" t="s">
        <v>959</v>
      </c>
      <c r="D2491" s="15" t="s">
        <v>1030</v>
      </c>
      <c r="E2491" s="17">
        <v>0.3054</v>
      </c>
      <c r="F2491" s="18">
        <v>1.06</v>
      </c>
      <c r="G2491" s="18">
        <v>0.32372400000000001</v>
      </c>
    </row>
    <row r="2492" spans="1:7" ht="20.100000000000001" customHeight="1">
      <c r="A2492" s="15" t="s">
        <v>1443</v>
      </c>
      <c r="B2492" s="16" t="s">
        <v>1444</v>
      </c>
      <c r="C2492" s="15" t="s">
        <v>959</v>
      </c>
      <c r="D2492" s="15" t="s">
        <v>1030</v>
      </c>
      <c r="E2492" s="17">
        <v>5.3400000000000003E-2</v>
      </c>
      <c r="F2492" s="18">
        <v>5.23</v>
      </c>
      <c r="G2492" s="18">
        <v>0.27928199999999997</v>
      </c>
    </row>
    <row r="2493" spans="1:7" ht="15" customHeight="1">
      <c r="A2493" s="15" t="s">
        <v>1445</v>
      </c>
      <c r="B2493" s="16" t="s">
        <v>1446</v>
      </c>
      <c r="C2493" s="15" t="s">
        <v>959</v>
      </c>
      <c r="D2493" s="15" t="s">
        <v>1030</v>
      </c>
      <c r="E2493" s="17">
        <v>0.1043</v>
      </c>
      <c r="F2493" s="18">
        <v>0.67</v>
      </c>
      <c r="G2493" s="18">
        <v>6.9880999999999999E-2</v>
      </c>
    </row>
    <row r="2494" spans="1:7" ht="20.100000000000001" customHeight="1">
      <c r="A2494" s="15" t="s">
        <v>1447</v>
      </c>
      <c r="B2494" s="16" t="s">
        <v>1448</v>
      </c>
      <c r="C2494" s="15" t="s">
        <v>959</v>
      </c>
      <c r="D2494" s="15" t="s">
        <v>1013</v>
      </c>
      <c r="E2494" s="17">
        <v>1.065E-3</v>
      </c>
      <c r="F2494" s="18">
        <v>3.43</v>
      </c>
      <c r="G2494" s="18">
        <v>3.6529499999999999E-3</v>
      </c>
    </row>
    <row r="2495" spans="1:7" ht="20.100000000000001" customHeight="1">
      <c r="A2495" s="15" t="s">
        <v>1449</v>
      </c>
      <c r="B2495" s="16" t="s">
        <v>1450</v>
      </c>
      <c r="C2495" s="15" t="s">
        <v>959</v>
      </c>
      <c r="D2495" s="15" t="s">
        <v>1030</v>
      </c>
      <c r="E2495" s="17">
        <v>0.1694</v>
      </c>
      <c r="F2495" s="18">
        <v>6.19</v>
      </c>
      <c r="G2495" s="18">
        <v>1.048586</v>
      </c>
    </row>
    <row r="2496" spans="1:7" ht="20.100000000000001" customHeight="1">
      <c r="A2496" s="15" t="s">
        <v>1451</v>
      </c>
      <c r="B2496" s="16" t="s">
        <v>1452</v>
      </c>
      <c r="C2496" s="15" t="s">
        <v>959</v>
      </c>
      <c r="D2496" s="15" t="s">
        <v>1030</v>
      </c>
      <c r="E2496" s="17">
        <v>4.6100000000000002E-2</v>
      </c>
      <c r="F2496" s="18">
        <v>3.14</v>
      </c>
      <c r="G2496" s="18">
        <v>0.14475399999999999</v>
      </c>
    </row>
    <row r="2497" spans="1:7" ht="15" customHeight="1">
      <c r="A2497" s="15" t="s">
        <v>1398</v>
      </c>
      <c r="B2497" s="16" t="s">
        <v>1399</v>
      </c>
      <c r="C2497" s="15" t="s">
        <v>959</v>
      </c>
      <c r="D2497" s="15" t="s">
        <v>1030</v>
      </c>
      <c r="E2497" s="17">
        <v>1.62787E-2</v>
      </c>
      <c r="F2497" s="18">
        <v>50.01</v>
      </c>
      <c r="G2497" s="18">
        <v>0.81409778700000002</v>
      </c>
    </row>
    <row r="2498" spans="1:7" ht="20.100000000000001" customHeight="1">
      <c r="A2498" s="15" t="s">
        <v>1453</v>
      </c>
      <c r="B2498" s="16" t="s">
        <v>1454</v>
      </c>
      <c r="C2498" s="15" t="s">
        <v>959</v>
      </c>
      <c r="D2498" s="15" t="s">
        <v>1030</v>
      </c>
      <c r="E2498" s="17">
        <v>4.6E-5</v>
      </c>
      <c r="F2498" s="18">
        <v>55.32</v>
      </c>
      <c r="G2498" s="18">
        <v>2.5447199999999999E-3</v>
      </c>
    </row>
    <row r="2499" spans="1:7" ht="20.100000000000001" customHeight="1">
      <c r="A2499" s="15" t="s">
        <v>1052</v>
      </c>
      <c r="B2499" s="16" t="s">
        <v>1053</v>
      </c>
      <c r="C2499" s="15" t="s">
        <v>959</v>
      </c>
      <c r="D2499" s="15" t="s">
        <v>1045</v>
      </c>
      <c r="E2499" s="17">
        <v>6.5280700000000004E-4</v>
      </c>
      <c r="F2499" s="18">
        <v>75</v>
      </c>
      <c r="G2499" s="18">
        <v>4.8960524999999998E-2</v>
      </c>
    </row>
    <row r="2500" spans="1:7" ht="20.100000000000001" customHeight="1">
      <c r="A2500" s="15" t="s">
        <v>1455</v>
      </c>
      <c r="B2500" s="16" t="s">
        <v>1456</v>
      </c>
      <c r="C2500" s="15" t="s">
        <v>959</v>
      </c>
      <c r="D2500" s="15" t="s">
        <v>1030</v>
      </c>
      <c r="E2500" s="17">
        <v>3.0999999999999999E-3</v>
      </c>
      <c r="F2500" s="18">
        <v>7.63</v>
      </c>
      <c r="G2500" s="18">
        <v>2.3653E-2</v>
      </c>
    </row>
    <row r="2501" spans="1:7" ht="20.100000000000001" customHeight="1">
      <c r="A2501" s="15" t="s">
        <v>1405</v>
      </c>
      <c r="B2501" s="16" t="s">
        <v>1406</v>
      </c>
      <c r="C2501" s="15" t="s">
        <v>959</v>
      </c>
      <c r="D2501" s="15" t="s">
        <v>1030</v>
      </c>
      <c r="E2501" s="17">
        <v>0.6522</v>
      </c>
      <c r="F2501" s="18">
        <v>0.75</v>
      </c>
      <c r="G2501" s="18">
        <v>0.48914999999999997</v>
      </c>
    </row>
    <row r="2502" spans="1:7" ht="15" customHeight="1">
      <c r="A2502" s="1"/>
      <c r="B2502" s="1"/>
      <c r="C2502" s="1"/>
      <c r="D2502" s="1"/>
      <c r="E2502" s="319" t="s">
        <v>1021</v>
      </c>
      <c r="F2502" s="320"/>
      <c r="G2502" s="19">
        <v>8.8163982048400005</v>
      </c>
    </row>
    <row r="2503" spans="1:7" ht="15" customHeight="1">
      <c r="A2503" s="1"/>
      <c r="B2503" s="1"/>
      <c r="C2503" s="1"/>
      <c r="D2503" s="1"/>
      <c r="E2503" s="317" t="s">
        <v>972</v>
      </c>
      <c r="F2503" s="318"/>
      <c r="G2503" s="3">
        <v>24.99</v>
      </c>
    </row>
    <row r="2504" spans="1:7" ht="15" customHeight="1">
      <c r="A2504" s="1"/>
      <c r="B2504" s="1"/>
      <c r="C2504" s="1"/>
      <c r="D2504" s="1"/>
      <c r="E2504" s="317" t="s">
        <v>973</v>
      </c>
      <c r="F2504" s="318"/>
      <c r="G2504" s="3">
        <v>6.93</v>
      </c>
    </row>
    <row r="2505" spans="1:7" ht="15" customHeight="1">
      <c r="A2505" s="1"/>
      <c r="B2505" s="1"/>
      <c r="C2505" s="1"/>
      <c r="D2505" s="1"/>
      <c r="E2505" s="317" t="s">
        <v>974</v>
      </c>
      <c r="F2505" s="318"/>
      <c r="G2505" s="3">
        <v>31.92</v>
      </c>
    </row>
    <row r="2506" spans="1:7" ht="15" customHeight="1">
      <c r="A2506" s="1"/>
      <c r="B2506" s="1"/>
      <c r="C2506" s="1"/>
      <c r="D2506" s="1"/>
      <c r="E2506" s="317" t="s">
        <v>975</v>
      </c>
      <c r="F2506" s="318"/>
      <c r="G2506" s="3">
        <v>9.0399999999999991</v>
      </c>
    </row>
    <row r="2507" spans="1:7" ht="15" customHeight="1">
      <c r="A2507" s="1"/>
      <c r="B2507" s="1"/>
      <c r="C2507" s="1"/>
      <c r="D2507" s="1"/>
      <c r="E2507" s="317" t="s">
        <v>976</v>
      </c>
      <c r="F2507" s="318"/>
      <c r="G2507" s="3">
        <v>40.96</v>
      </c>
    </row>
    <row r="2508" spans="1:7" ht="15" customHeight="1">
      <c r="A2508" s="1"/>
      <c r="B2508" s="1"/>
      <c r="C2508" s="1"/>
      <c r="D2508" s="1"/>
      <c r="E2508" s="317" t="s">
        <v>977</v>
      </c>
      <c r="F2508" s="318"/>
      <c r="G2508" s="3">
        <v>59.19</v>
      </c>
    </row>
    <row r="2509" spans="1:7" ht="15" customHeight="1">
      <c r="A2509" s="1"/>
      <c r="B2509" s="1"/>
      <c r="C2509" s="1"/>
      <c r="D2509" s="1"/>
      <c r="E2509" s="317" t="s">
        <v>978</v>
      </c>
      <c r="F2509" s="318"/>
      <c r="G2509" s="3">
        <v>2424.42</v>
      </c>
    </row>
    <row r="2510" spans="1:7" ht="9.9499999999999993" customHeight="1">
      <c r="A2510" s="1"/>
      <c r="B2510" s="1"/>
      <c r="C2510" s="323" t="s">
        <v>949</v>
      </c>
      <c r="D2510" s="324"/>
      <c r="E2510" s="1"/>
      <c r="F2510" s="1"/>
      <c r="G2510" s="1"/>
    </row>
    <row r="2511" spans="1:7" ht="27" customHeight="1">
      <c r="A2511" s="325" t="s">
        <v>1457</v>
      </c>
      <c r="B2511" s="326"/>
      <c r="C2511" s="326"/>
      <c r="D2511" s="326"/>
      <c r="E2511" s="326"/>
      <c r="F2511" s="326"/>
      <c r="G2511" s="326"/>
    </row>
    <row r="2512" spans="1:7" ht="15" customHeight="1">
      <c r="A2512" s="321" t="s">
        <v>951</v>
      </c>
      <c r="B2512" s="322"/>
      <c r="C2512" s="8" t="s">
        <v>952</v>
      </c>
      <c r="D2512" s="8" t="s">
        <v>953</v>
      </c>
      <c r="E2512" s="8" t="s">
        <v>954</v>
      </c>
      <c r="F2512" s="8" t="s">
        <v>955</v>
      </c>
      <c r="G2512" s="8" t="s">
        <v>956</v>
      </c>
    </row>
    <row r="2513" spans="1:7" ht="20.100000000000001" customHeight="1">
      <c r="A2513" s="15" t="s">
        <v>998</v>
      </c>
      <c r="B2513" s="16" t="s">
        <v>999</v>
      </c>
      <c r="C2513" s="15" t="s">
        <v>959</v>
      </c>
      <c r="D2513" s="15" t="s">
        <v>960</v>
      </c>
      <c r="E2513" s="17">
        <v>4.6363699999999998E-4</v>
      </c>
      <c r="F2513" s="18">
        <v>0.41</v>
      </c>
      <c r="G2513" s="18">
        <v>1.9009117000000001E-4</v>
      </c>
    </row>
    <row r="2514" spans="1:7" ht="20.100000000000001" customHeight="1">
      <c r="A2514" s="15" t="s">
        <v>1000</v>
      </c>
      <c r="B2514" s="16" t="s">
        <v>1001</v>
      </c>
      <c r="C2514" s="15" t="s">
        <v>959</v>
      </c>
      <c r="D2514" s="15" t="s">
        <v>960</v>
      </c>
      <c r="E2514" s="17">
        <v>4.6363699999999998E-4</v>
      </c>
      <c r="F2514" s="18">
        <v>1.01</v>
      </c>
      <c r="G2514" s="18">
        <v>4.6827336999999999E-4</v>
      </c>
    </row>
    <row r="2515" spans="1:7" ht="20.100000000000001" customHeight="1">
      <c r="A2515" s="15" t="s">
        <v>1023</v>
      </c>
      <c r="B2515" s="16" t="s">
        <v>1024</v>
      </c>
      <c r="C2515" s="15" t="s">
        <v>959</v>
      </c>
      <c r="D2515" s="15" t="s">
        <v>960</v>
      </c>
      <c r="E2515" s="17">
        <v>3.516E-3</v>
      </c>
      <c r="F2515" s="18">
        <v>0.01</v>
      </c>
      <c r="G2515" s="18">
        <v>3.5160000000000002E-5</v>
      </c>
    </row>
    <row r="2516" spans="1:7" ht="20.100000000000001" customHeight="1">
      <c r="A2516" s="15" t="s">
        <v>1388</v>
      </c>
      <c r="B2516" s="16" t="s">
        <v>1389</v>
      </c>
      <c r="C2516" s="15" t="s">
        <v>959</v>
      </c>
      <c r="D2516" s="15" t="s">
        <v>960</v>
      </c>
      <c r="E2516" s="17">
        <v>0.52227069999999998</v>
      </c>
      <c r="F2516" s="18">
        <v>0.28000000000000003</v>
      </c>
      <c r="G2516" s="18">
        <v>0.146235796</v>
      </c>
    </row>
    <row r="2517" spans="1:7" ht="15" customHeight="1">
      <c r="A2517" s="15" t="s">
        <v>965</v>
      </c>
      <c r="B2517" s="16" t="s">
        <v>966</v>
      </c>
      <c r="C2517" s="15" t="s">
        <v>959</v>
      </c>
      <c r="D2517" s="15" t="s">
        <v>960</v>
      </c>
      <c r="E2517" s="17">
        <v>0.52625033700000001</v>
      </c>
      <c r="F2517" s="18">
        <v>0.06</v>
      </c>
      <c r="G2517" s="18">
        <v>3.157502022E-2</v>
      </c>
    </row>
    <row r="2518" spans="1:7" ht="20.100000000000001" customHeight="1">
      <c r="A2518" s="15" t="s">
        <v>1025</v>
      </c>
      <c r="B2518" s="16" t="s">
        <v>1026</v>
      </c>
      <c r="C2518" s="15" t="s">
        <v>959</v>
      </c>
      <c r="D2518" s="15" t="s">
        <v>960</v>
      </c>
      <c r="E2518" s="17">
        <v>3.516E-3</v>
      </c>
      <c r="F2518" s="18">
        <v>0.63</v>
      </c>
      <c r="G2518" s="18">
        <v>2.2150799999999999E-3</v>
      </c>
    </row>
    <row r="2519" spans="1:7" ht="15" customHeight="1">
      <c r="A2519" s="15" t="s">
        <v>963</v>
      </c>
      <c r="B2519" s="16" t="s">
        <v>964</v>
      </c>
      <c r="C2519" s="15" t="s">
        <v>959</v>
      </c>
      <c r="D2519" s="15" t="s">
        <v>960</v>
      </c>
      <c r="E2519" s="17">
        <v>0.52625033700000001</v>
      </c>
      <c r="F2519" s="18">
        <v>0.55000000000000004</v>
      </c>
      <c r="G2519" s="18">
        <v>0.28943768534999997</v>
      </c>
    </row>
    <row r="2520" spans="1:7" ht="15" customHeight="1">
      <c r="A2520" s="15" t="s">
        <v>994</v>
      </c>
      <c r="B2520" s="16" t="s">
        <v>995</v>
      </c>
      <c r="C2520" s="15" t="s">
        <v>959</v>
      </c>
      <c r="D2520" s="15" t="s">
        <v>960</v>
      </c>
      <c r="E2520" s="17">
        <v>0.52625033700000001</v>
      </c>
      <c r="F2520" s="18">
        <v>1.04</v>
      </c>
      <c r="G2520" s="18">
        <v>0.54730035048000003</v>
      </c>
    </row>
    <row r="2521" spans="1:7" ht="15" customHeight="1">
      <c r="A2521" s="15" t="s">
        <v>996</v>
      </c>
      <c r="B2521" s="16" t="s">
        <v>997</v>
      </c>
      <c r="C2521" s="15" t="s">
        <v>959</v>
      </c>
      <c r="D2521" s="15" t="s">
        <v>960</v>
      </c>
      <c r="E2521" s="17">
        <v>0.52625033700000001</v>
      </c>
      <c r="F2521" s="18">
        <v>3.18</v>
      </c>
      <c r="G2521" s="18">
        <v>1.6734760716599999</v>
      </c>
    </row>
    <row r="2522" spans="1:7" ht="20.100000000000001" customHeight="1">
      <c r="A2522" s="15" t="s">
        <v>1390</v>
      </c>
      <c r="B2522" s="16" t="s">
        <v>1391</v>
      </c>
      <c r="C2522" s="15" t="s">
        <v>959</v>
      </c>
      <c r="D2522" s="15" t="s">
        <v>960</v>
      </c>
      <c r="E2522" s="17">
        <v>0.52227069999999998</v>
      </c>
      <c r="F2522" s="18">
        <v>0.8</v>
      </c>
      <c r="G2522" s="18">
        <v>0.41781656</v>
      </c>
    </row>
    <row r="2523" spans="1:7" ht="17.100000000000001" customHeight="1">
      <c r="A2523" s="1"/>
      <c r="B2523" s="1"/>
      <c r="C2523" s="1"/>
      <c r="D2523" s="1"/>
      <c r="E2523" s="319" t="s">
        <v>967</v>
      </c>
      <c r="F2523" s="320"/>
      <c r="G2523" s="19">
        <v>3.1087500882499999</v>
      </c>
    </row>
    <row r="2524" spans="1:7" ht="15" customHeight="1">
      <c r="A2524" s="321" t="s">
        <v>1027</v>
      </c>
      <c r="B2524" s="322"/>
      <c r="C2524" s="8" t="s">
        <v>952</v>
      </c>
      <c r="D2524" s="8" t="s">
        <v>953</v>
      </c>
      <c r="E2524" s="8" t="s">
        <v>954</v>
      </c>
      <c r="F2524" s="8" t="s">
        <v>955</v>
      </c>
      <c r="G2524" s="8" t="s">
        <v>956</v>
      </c>
    </row>
    <row r="2525" spans="1:7" ht="20.100000000000001" customHeight="1">
      <c r="A2525" s="15" t="s">
        <v>1458</v>
      </c>
      <c r="B2525" s="16" t="s">
        <v>1459</v>
      </c>
      <c r="C2525" s="15" t="s">
        <v>959</v>
      </c>
      <c r="D2525" s="15" t="s">
        <v>1030</v>
      </c>
      <c r="E2525" s="17">
        <v>3.3982560000000002E-7</v>
      </c>
      <c r="F2525" s="18">
        <v>21622.37</v>
      </c>
      <c r="G2525" s="18">
        <v>7.347834858672E-3</v>
      </c>
    </row>
    <row r="2526" spans="1:7" ht="15" customHeight="1">
      <c r="A2526" s="1"/>
      <c r="B2526" s="1"/>
      <c r="C2526" s="1"/>
      <c r="D2526" s="1"/>
      <c r="E2526" s="319" t="s">
        <v>1031</v>
      </c>
      <c r="F2526" s="320"/>
      <c r="G2526" s="19">
        <v>7.347834858672E-3</v>
      </c>
    </row>
    <row r="2527" spans="1:7" ht="15" customHeight="1">
      <c r="A2527" s="321" t="s">
        <v>968</v>
      </c>
      <c r="B2527" s="322"/>
      <c r="C2527" s="8" t="s">
        <v>952</v>
      </c>
      <c r="D2527" s="8" t="s">
        <v>953</v>
      </c>
      <c r="E2527" s="8" t="s">
        <v>954</v>
      </c>
      <c r="F2527" s="8" t="s">
        <v>955</v>
      </c>
      <c r="G2527" s="8" t="s">
        <v>956</v>
      </c>
    </row>
    <row r="2528" spans="1:7" ht="15" customHeight="1">
      <c r="A2528" s="15" t="s">
        <v>1006</v>
      </c>
      <c r="B2528" s="16" t="s">
        <v>1007</v>
      </c>
      <c r="C2528" s="15" t="s">
        <v>959</v>
      </c>
      <c r="D2528" s="15" t="s">
        <v>960</v>
      </c>
      <c r="E2528" s="17">
        <v>4.7063791870000001E-4</v>
      </c>
      <c r="F2528" s="18">
        <v>9.25</v>
      </c>
      <c r="G2528" s="18">
        <v>4.353400747975E-3</v>
      </c>
    </row>
    <row r="2529" spans="1:7" ht="15" customHeight="1">
      <c r="A2529" s="15" t="s">
        <v>1392</v>
      </c>
      <c r="B2529" s="16" t="s">
        <v>1393</v>
      </c>
      <c r="C2529" s="15" t="s">
        <v>959</v>
      </c>
      <c r="D2529" s="15" t="s">
        <v>960</v>
      </c>
      <c r="E2529" s="17">
        <v>0.25352460240000002</v>
      </c>
      <c r="F2529" s="18">
        <v>8.94</v>
      </c>
      <c r="G2529" s="18">
        <v>2.2665099454559998</v>
      </c>
    </row>
    <row r="2530" spans="1:7" ht="15" customHeight="1">
      <c r="A2530" s="15" t="s">
        <v>1460</v>
      </c>
      <c r="B2530" s="16" t="s">
        <v>1461</v>
      </c>
      <c r="C2530" s="15" t="s">
        <v>959</v>
      </c>
      <c r="D2530" s="15" t="s">
        <v>960</v>
      </c>
      <c r="E2530" s="17">
        <v>3.5367443999999998E-3</v>
      </c>
      <c r="F2530" s="18">
        <v>16.45</v>
      </c>
      <c r="G2530" s="18">
        <v>5.817944538E-2</v>
      </c>
    </row>
    <row r="2531" spans="1:7" ht="15" customHeight="1">
      <c r="A2531" s="15" t="s">
        <v>1394</v>
      </c>
      <c r="B2531" s="16" t="s">
        <v>1395</v>
      </c>
      <c r="C2531" s="15" t="s">
        <v>959</v>
      </c>
      <c r="D2531" s="15" t="s">
        <v>960</v>
      </c>
      <c r="E2531" s="17">
        <v>0.27543116256</v>
      </c>
      <c r="F2531" s="18">
        <v>12.62</v>
      </c>
      <c r="G2531" s="18">
        <v>3.4759412715072</v>
      </c>
    </row>
    <row r="2532" spans="1:7" ht="15" customHeight="1">
      <c r="A2532" s="1"/>
      <c r="B2532" s="1"/>
      <c r="C2532" s="1"/>
      <c r="D2532" s="1"/>
      <c r="E2532" s="319" t="s">
        <v>971</v>
      </c>
      <c r="F2532" s="320"/>
      <c r="G2532" s="19">
        <v>5.8049840630911751</v>
      </c>
    </row>
    <row r="2533" spans="1:7" ht="15" customHeight="1">
      <c r="A2533" s="321" t="s">
        <v>1010</v>
      </c>
      <c r="B2533" s="322"/>
      <c r="C2533" s="8" t="s">
        <v>952</v>
      </c>
      <c r="D2533" s="8" t="s">
        <v>953</v>
      </c>
      <c r="E2533" s="8" t="s">
        <v>954</v>
      </c>
      <c r="F2533" s="8" t="s">
        <v>955</v>
      </c>
      <c r="G2533" s="8" t="s">
        <v>956</v>
      </c>
    </row>
    <row r="2534" spans="1:7" ht="15" customHeight="1">
      <c r="A2534" s="15" t="s">
        <v>1041</v>
      </c>
      <c r="B2534" s="16" t="s">
        <v>1042</v>
      </c>
      <c r="C2534" s="15" t="s">
        <v>959</v>
      </c>
      <c r="D2534" s="15" t="s">
        <v>1020</v>
      </c>
      <c r="E2534" s="17">
        <v>2.6128136E-2</v>
      </c>
      <c r="F2534" s="18">
        <v>1.04</v>
      </c>
      <c r="G2534" s="18">
        <v>2.7173261439999999E-2</v>
      </c>
    </row>
    <row r="2535" spans="1:7" ht="20.100000000000001" customHeight="1">
      <c r="A2535" s="15" t="s">
        <v>1136</v>
      </c>
      <c r="B2535" s="16" t="s">
        <v>1137</v>
      </c>
      <c r="C2535" s="15" t="s">
        <v>959</v>
      </c>
      <c r="D2535" s="15" t="s">
        <v>1020</v>
      </c>
      <c r="E2535" s="17">
        <v>2.0599999999999999E-4</v>
      </c>
      <c r="F2535" s="18">
        <v>19.53</v>
      </c>
      <c r="G2535" s="18">
        <v>4.0231800000000003E-3</v>
      </c>
    </row>
    <row r="2536" spans="1:7" ht="20.100000000000001" customHeight="1">
      <c r="A2536" s="15" t="s">
        <v>1462</v>
      </c>
      <c r="B2536" s="16" t="s">
        <v>1463</v>
      </c>
      <c r="C2536" s="15" t="s">
        <v>959</v>
      </c>
      <c r="D2536" s="15" t="s">
        <v>1030</v>
      </c>
      <c r="E2536" s="17">
        <v>2.4199999999999999E-2</v>
      </c>
      <c r="F2536" s="18">
        <v>3.7</v>
      </c>
      <c r="G2536" s="18">
        <v>8.9539999999999995E-2</v>
      </c>
    </row>
    <row r="2537" spans="1:7" ht="20.100000000000001" customHeight="1">
      <c r="A2537" s="15" t="s">
        <v>1464</v>
      </c>
      <c r="B2537" s="16" t="s">
        <v>1465</v>
      </c>
      <c r="C2537" s="15" t="s">
        <v>959</v>
      </c>
      <c r="D2537" s="15" t="s">
        <v>1030</v>
      </c>
      <c r="E2537" s="17">
        <v>0.21629999999999999</v>
      </c>
      <c r="F2537" s="18">
        <v>1.86</v>
      </c>
      <c r="G2537" s="18">
        <v>0.40231800000000001</v>
      </c>
    </row>
    <row r="2538" spans="1:7" ht="15" customHeight="1">
      <c r="A2538" s="15" t="s">
        <v>1402</v>
      </c>
      <c r="B2538" s="16" t="s">
        <v>1403</v>
      </c>
      <c r="C2538" s="15" t="s">
        <v>959</v>
      </c>
      <c r="D2538" s="15" t="s">
        <v>1030</v>
      </c>
      <c r="E2538" s="17">
        <v>8.2610799999999998E-2</v>
      </c>
      <c r="F2538" s="18">
        <v>1.29</v>
      </c>
      <c r="G2538" s="18">
        <v>0.106567932</v>
      </c>
    </row>
    <row r="2539" spans="1:7" ht="20.100000000000001" customHeight="1">
      <c r="A2539" s="15" t="s">
        <v>1466</v>
      </c>
      <c r="B2539" s="16" t="s">
        <v>1467</v>
      </c>
      <c r="C2539" s="15" t="s">
        <v>959</v>
      </c>
      <c r="D2539" s="15" t="s">
        <v>1030</v>
      </c>
      <c r="E2539" s="17">
        <v>0.15690000000000001</v>
      </c>
      <c r="F2539" s="18">
        <v>1.55</v>
      </c>
      <c r="G2539" s="18">
        <v>0.24319499999999999</v>
      </c>
    </row>
    <row r="2540" spans="1:7" ht="20.100000000000001" customHeight="1">
      <c r="A2540" s="15" t="s">
        <v>1468</v>
      </c>
      <c r="B2540" s="16" t="s">
        <v>1469</v>
      </c>
      <c r="C2540" s="15" t="s">
        <v>959</v>
      </c>
      <c r="D2540" s="15" t="s">
        <v>1030</v>
      </c>
      <c r="E2540" s="17">
        <v>0.45650000000000002</v>
      </c>
      <c r="F2540" s="18">
        <v>3.53</v>
      </c>
      <c r="G2540" s="18">
        <v>1.611445</v>
      </c>
    </row>
    <row r="2541" spans="1:7" ht="20.100000000000001" customHeight="1">
      <c r="A2541" s="15" t="s">
        <v>1400</v>
      </c>
      <c r="B2541" s="16" t="s">
        <v>1401</v>
      </c>
      <c r="C2541" s="15" t="s">
        <v>959</v>
      </c>
      <c r="D2541" s="15" t="s">
        <v>1030</v>
      </c>
      <c r="E2541" s="17">
        <v>1.8094099999999998E-2</v>
      </c>
      <c r="F2541" s="18">
        <v>56.66</v>
      </c>
      <c r="G2541" s="18">
        <v>1.0252117059999999</v>
      </c>
    </row>
    <row r="2542" spans="1:7" ht="15" customHeight="1">
      <c r="A2542" s="15" t="s">
        <v>1470</v>
      </c>
      <c r="B2542" s="16" t="s">
        <v>1471</v>
      </c>
      <c r="C2542" s="15" t="s">
        <v>959</v>
      </c>
      <c r="D2542" s="15" t="s">
        <v>1030</v>
      </c>
      <c r="E2542" s="17">
        <v>1.78E-2</v>
      </c>
      <c r="F2542" s="18">
        <v>12.47</v>
      </c>
      <c r="G2542" s="18">
        <v>0.221966</v>
      </c>
    </row>
    <row r="2543" spans="1:7" ht="20.100000000000001" customHeight="1">
      <c r="A2543" s="15" t="s">
        <v>1472</v>
      </c>
      <c r="B2543" s="16" t="s">
        <v>1473</v>
      </c>
      <c r="C2543" s="15" t="s">
        <v>959</v>
      </c>
      <c r="D2543" s="15" t="s">
        <v>1030</v>
      </c>
      <c r="E2543" s="17">
        <v>1.52E-2</v>
      </c>
      <c r="F2543" s="18">
        <v>8.57</v>
      </c>
      <c r="G2543" s="18">
        <v>0.13026399999999999</v>
      </c>
    </row>
    <row r="2544" spans="1:7" ht="15" customHeight="1">
      <c r="A2544" s="15" t="s">
        <v>1474</v>
      </c>
      <c r="B2544" s="16" t="s">
        <v>1475</v>
      </c>
      <c r="C2544" s="15" t="s">
        <v>959</v>
      </c>
      <c r="D2544" s="15" t="s">
        <v>1030</v>
      </c>
      <c r="E2544" s="17">
        <v>0.2777</v>
      </c>
      <c r="F2544" s="18">
        <v>1.64</v>
      </c>
      <c r="G2544" s="18">
        <v>0.455428</v>
      </c>
    </row>
    <row r="2545" spans="1:7" ht="20.100000000000001" customHeight="1">
      <c r="A2545" s="15" t="s">
        <v>1443</v>
      </c>
      <c r="B2545" s="16" t="s">
        <v>1444</v>
      </c>
      <c r="C2545" s="15" t="s">
        <v>959</v>
      </c>
      <c r="D2545" s="15" t="s">
        <v>1030</v>
      </c>
      <c r="E2545" s="17">
        <v>6.4100000000000004E-2</v>
      </c>
      <c r="F2545" s="18">
        <v>5.23</v>
      </c>
      <c r="G2545" s="18">
        <v>0.33524300000000001</v>
      </c>
    </row>
    <row r="2546" spans="1:7" ht="20.100000000000001" customHeight="1">
      <c r="A2546" s="15" t="s">
        <v>1476</v>
      </c>
      <c r="B2546" s="16" t="s">
        <v>1477</v>
      </c>
      <c r="C2546" s="15" t="s">
        <v>959</v>
      </c>
      <c r="D2546" s="15" t="s">
        <v>1030</v>
      </c>
      <c r="E2546" s="17">
        <v>0.1114</v>
      </c>
      <c r="F2546" s="18">
        <v>3.81</v>
      </c>
      <c r="G2546" s="18">
        <v>0.42443399999999998</v>
      </c>
    </row>
    <row r="2547" spans="1:7" ht="20.100000000000001" customHeight="1">
      <c r="A2547" s="15" t="s">
        <v>1447</v>
      </c>
      <c r="B2547" s="16" t="s">
        <v>1448</v>
      </c>
      <c r="C2547" s="15" t="s">
        <v>959</v>
      </c>
      <c r="D2547" s="15" t="s">
        <v>1013</v>
      </c>
      <c r="E2547" s="17">
        <v>6.1799999999999997E-3</v>
      </c>
      <c r="F2547" s="18">
        <v>3.43</v>
      </c>
      <c r="G2547" s="18">
        <v>2.1197400000000002E-2</v>
      </c>
    </row>
    <row r="2548" spans="1:7" ht="15" customHeight="1">
      <c r="A2548" s="15" t="s">
        <v>1398</v>
      </c>
      <c r="B2548" s="16" t="s">
        <v>1399</v>
      </c>
      <c r="C2548" s="15" t="s">
        <v>959</v>
      </c>
      <c r="D2548" s="15" t="s">
        <v>1030</v>
      </c>
      <c r="E2548" s="17">
        <v>1.48781E-2</v>
      </c>
      <c r="F2548" s="18">
        <v>50.01</v>
      </c>
      <c r="G2548" s="18">
        <v>0.74405378099999997</v>
      </c>
    </row>
    <row r="2549" spans="1:7" ht="20.100000000000001" customHeight="1">
      <c r="A2549" s="15" t="s">
        <v>1052</v>
      </c>
      <c r="B2549" s="16" t="s">
        <v>1053</v>
      </c>
      <c r="C2549" s="15" t="s">
        <v>959</v>
      </c>
      <c r="D2549" s="15" t="s">
        <v>1045</v>
      </c>
      <c r="E2549" s="17">
        <v>5.7887000000000003E-5</v>
      </c>
      <c r="F2549" s="18">
        <v>75</v>
      </c>
      <c r="G2549" s="18">
        <v>4.3415249999999997E-3</v>
      </c>
    </row>
    <row r="2550" spans="1:7" ht="15" customHeight="1">
      <c r="A2550" s="15" t="s">
        <v>1478</v>
      </c>
      <c r="B2550" s="16" t="s">
        <v>1479</v>
      </c>
      <c r="C2550" s="15" t="s">
        <v>959</v>
      </c>
      <c r="D2550" s="15" t="s">
        <v>1013</v>
      </c>
      <c r="E2550" s="17">
        <v>1.0609999999999999</v>
      </c>
      <c r="F2550" s="18">
        <v>7.12</v>
      </c>
      <c r="G2550" s="18">
        <v>7.5543199999999997</v>
      </c>
    </row>
    <row r="2551" spans="1:7" ht="15" customHeight="1">
      <c r="A2551" s="1"/>
      <c r="B2551" s="1"/>
      <c r="C2551" s="1"/>
      <c r="D2551" s="1"/>
      <c r="E2551" s="319" t="s">
        <v>1021</v>
      </c>
      <c r="F2551" s="320"/>
      <c r="G2551" s="19">
        <v>13.40072178544</v>
      </c>
    </row>
    <row r="2552" spans="1:7" ht="15" customHeight="1">
      <c r="A2552" s="1"/>
      <c r="B2552" s="1"/>
      <c r="C2552" s="1"/>
      <c r="D2552" s="1"/>
      <c r="E2552" s="317" t="s">
        <v>972</v>
      </c>
      <c r="F2552" s="318"/>
      <c r="G2552" s="3">
        <v>19.52</v>
      </c>
    </row>
    <row r="2553" spans="1:7" ht="15" customHeight="1">
      <c r="A2553" s="1"/>
      <c r="B2553" s="1"/>
      <c r="C2553" s="1"/>
      <c r="D2553" s="1"/>
      <c r="E2553" s="317" t="s">
        <v>973</v>
      </c>
      <c r="F2553" s="318"/>
      <c r="G2553" s="3">
        <v>2.65</v>
      </c>
    </row>
    <row r="2554" spans="1:7" ht="15" customHeight="1">
      <c r="A2554" s="1"/>
      <c r="B2554" s="1"/>
      <c r="C2554" s="1"/>
      <c r="D2554" s="1"/>
      <c r="E2554" s="317" t="s">
        <v>974</v>
      </c>
      <c r="F2554" s="318"/>
      <c r="G2554" s="3">
        <v>22.17</v>
      </c>
    </row>
    <row r="2555" spans="1:7" ht="15" customHeight="1">
      <c r="A2555" s="1"/>
      <c r="B2555" s="1"/>
      <c r="C2555" s="1"/>
      <c r="D2555" s="1"/>
      <c r="E2555" s="317" t="s">
        <v>975</v>
      </c>
      <c r="F2555" s="318"/>
      <c r="G2555" s="3">
        <v>6.28</v>
      </c>
    </row>
    <row r="2556" spans="1:7" ht="15" customHeight="1">
      <c r="A2556" s="1"/>
      <c r="B2556" s="1"/>
      <c r="C2556" s="1"/>
      <c r="D2556" s="1"/>
      <c r="E2556" s="317" t="s">
        <v>976</v>
      </c>
      <c r="F2556" s="318"/>
      <c r="G2556" s="3">
        <v>28.45</v>
      </c>
    </row>
    <row r="2557" spans="1:7" ht="15" customHeight="1">
      <c r="A2557" s="1"/>
      <c r="B2557" s="1"/>
      <c r="C2557" s="1"/>
      <c r="D2557" s="1"/>
      <c r="E2557" s="317" t="s">
        <v>977</v>
      </c>
      <c r="F2557" s="318"/>
      <c r="G2557" s="3">
        <v>33.22</v>
      </c>
    </row>
    <row r="2558" spans="1:7" ht="15" customHeight="1">
      <c r="A2558" s="1"/>
      <c r="B2558" s="1"/>
      <c r="C2558" s="1"/>
      <c r="D2558" s="1"/>
      <c r="E2558" s="317" t="s">
        <v>978</v>
      </c>
      <c r="F2558" s="318"/>
      <c r="G2558" s="3">
        <v>945.1</v>
      </c>
    </row>
    <row r="2559" spans="1:7" ht="9.9499999999999993" customHeight="1">
      <c r="A2559" s="1"/>
      <c r="B2559" s="1"/>
      <c r="C2559" s="323" t="s">
        <v>949</v>
      </c>
      <c r="D2559" s="324"/>
      <c r="E2559" s="1"/>
      <c r="F2559" s="1"/>
      <c r="G2559" s="1"/>
    </row>
    <row r="2560" spans="1:7" ht="20.100000000000001" customHeight="1">
      <c r="A2560" s="325" t="s">
        <v>1480</v>
      </c>
      <c r="B2560" s="326"/>
      <c r="C2560" s="326"/>
      <c r="D2560" s="326"/>
      <c r="E2560" s="326"/>
      <c r="F2560" s="326"/>
      <c r="G2560" s="326"/>
    </row>
    <row r="2561" spans="1:7" ht="9.9499999999999993" customHeight="1">
      <c r="A2561" s="327"/>
      <c r="B2561" s="327"/>
      <c r="C2561" s="327"/>
      <c r="D2561" s="327"/>
      <c r="E2561" s="327"/>
      <c r="F2561" s="327"/>
      <c r="G2561" s="327"/>
    </row>
    <row r="2562" spans="1:7" ht="15" customHeight="1">
      <c r="A2562" s="321" t="s">
        <v>951</v>
      </c>
      <c r="B2562" s="322"/>
      <c r="C2562" s="8" t="s">
        <v>952</v>
      </c>
      <c r="D2562" s="8" t="s">
        <v>953</v>
      </c>
      <c r="E2562" s="8" t="s">
        <v>954</v>
      </c>
      <c r="F2562" s="8" t="s">
        <v>955</v>
      </c>
      <c r="G2562" s="8" t="s">
        <v>956</v>
      </c>
    </row>
    <row r="2563" spans="1:7" ht="15" customHeight="1">
      <c r="A2563" s="15" t="s">
        <v>994</v>
      </c>
      <c r="B2563" s="16" t="s">
        <v>995</v>
      </c>
      <c r="C2563" s="15" t="s">
        <v>959</v>
      </c>
      <c r="D2563" s="15" t="s">
        <v>960</v>
      </c>
      <c r="E2563" s="17">
        <v>0.318</v>
      </c>
      <c r="F2563" s="18">
        <v>1.04</v>
      </c>
      <c r="G2563" s="18">
        <v>0.33072000000000001</v>
      </c>
    </row>
    <row r="2564" spans="1:7" ht="15" customHeight="1">
      <c r="A2564" s="15" t="s">
        <v>996</v>
      </c>
      <c r="B2564" s="16" t="s">
        <v>997</v>
      </c>
      <c r="C2564" s="15" t="s">
        <v>959</v>
      </c>
      <c r="D2564" s="15" t="s">
        <v>960</v>
      </c>
      <c r="E2564" s="17">
        <v>0.318</v>
      </c>
      <c r="F2564" s="18">
        <v>3.18</v>
      </c>
      <c r="G2564" s="18">
        <v>1.0112399999999999</v>
      </c>
    </row>
    <row r="2565" spans="1:7" ht="20.100000000000001" customHeight="1">
      <c r="A2565" s="15" t="s">
        <v>1388</v>
      </c>
      <c r="B2565" s="16" t="s">
        <v>1389</v>
      </c>
      <c r="C2565" s="15" t="s">
        <v>959</v>
      </c>
      <c r="D2565" s="15" t="s">
        <v>960</v>
      </c>
      <c r="E2565" s="17">
        <v>0.318</v>
      </c>
      <c r="F2565" s="18">
        <v>0.28000000000000003</v>
      </c>
      <c r="G2565" s="18">
        <v>8.9039999999999994E-2</v>
      </c>
    </row>
    <row r="2566" spans="1:7" ht="15" customHeight="1">
      <c r="A2566" s="15" t="s">
        <v>963</v>
      </c>
      <c r="B2566" s="16" t="s">
        <v>964</v>
      </c>
      <c r="C2566" s="15" t="s">
        <v>959</v>
      </c>
      <c r="D2566" s="15" t="s">
        <v>960</v>
      </c>
      <c r="E2566" s="17">
        <v>0.318</v>
      </c>
      <c r="F2566" s="18">
        <v>0.55000000000000004</v>
      </c>
      <c r="G2566" s="18">
        <v>0.1749</v>
      </c>
    </row>
    <row r="2567" spans="1:7" ht="20.100000000000001" customHeight="1">
      <c r="A2567" s="15" t="s">
        <v>1390</v>
      </c>
      <c r="B2567" s="16" t="s">
        <v>1391</v>
      </c>
      <c r="C2567" s="15" t="s">
        <v>959</v>
      </c>
      <c r="D2567" s="15" t="s">
        <v>960</v>
      </c>
      <c r="E2567" s="17">
        <v>0.318</v>
      </c>
      <c r="F2567" s="18">
        <v>0.8</v>
      </c>
      <c r="G2567" s="18">
        <v>0.25440000000000002</v>
      </c>
    </row>
    <row r="2568" spans="1:7" ht="15" customHeight="1">
      <c r="A2568" s="15" t="s">
        <v>965</v>
      </c>
      <c r="B2568" s="16" t="s">
        <v>966</v>
      </c>
      <c r="C2568" s="15" t="s">
        <v>959</v>
      </c>
      <c r="D2568" s="15" t="s">
        <v>960</v>
      </c>
      <c r="E2568" s="17">
        <v>0.318</v>
      </c>
      <c r="F2568" s="18">
        <v>0.06</v>
      </c>
      <c r="G2568" s="18">
        <v>1.908E-2</v>
      </c>
    </row>
    <row r="2569" spans="1:7" ht="17.100000000000001" customHeight="1">
      <c r="A2569" s="1"/>
      <c r="B2569" s="1"/>
      <c r="C2569" s="1"/>
      <c r="D2569" s="1"/>
      <c r="E2569" s="319" t="s">
        <v>967</v>
      </c>
      <c r="F2569" s="320"/>
      <c r="G2569" s="19">
        <v>1.8793800000000001</v>
      </c>
    </row>
    <row r="2570" spans="1:7" ht="15" customHeight="1">
      <c r="A2570" s="321" t="s">
        <v>968</v>
      </c>
      <c r="B2570" s="322"/>
      <c r="C2570" s="8" t="s">
        <v>952</v>
      </c>
      <c r="D2570" s="8" t="s">
        <v>953</v>
      </c>
      <c r="E2570" s="8" t="s">
        <v>954</v>
      </c>
      <c r="F2570" s="8" t="s">
        <v>955</v>
      </c>
      <c r="G2570" s="8" t="s">
        <v>956</v>
      </c>
    </row>
    <row r="2571" spans="1:7" ht="15" customHeight="1">
      <c r="A2571" s="15" t="s">
        <v>1392</v>
      </c>
      <c r="B2571" s="16" t="s">
        <v>1393</v>
      </c>
      <c r="C2571" s="15" t="s">
        <v>959</v>
      </c>
      <c r="D2571" s="15" t="s">
        <v>960</v>
      </c>
      <c r="E2571" s="17">
        <v>0.16103519999999999</v>
      </c>
      <c r="F2571" s="18">
        <v>8.94</v>
      </c>
      <c r="G2571" s="18">
        <v>1.4396546880000001</v>
      </c>
    </row>
    <row r="2572" spans="1:7" ht="15" customHeight="1">
      <c r="A2572" s="15" t="s">
        <v>1394</v>
      </c>
      <c r="B2572" s="16" t="s">
        <v>1395</v>
      </c>
      <c r="C2572" s="15" t="s">
        <v>959</v>
      </c>
      <c r="D2572" s="15" t="s">
        <v>960</v>
      </c>
      <c r="E2572" s="17">
        <v>0.16103519999999999</v>
      </c>
      <c r="F2572" s="18">
        <v>12.62</v>
      </c>
      <c r="G2572" s="18">
        <v>2.032264224</v>
      </c>
    </row>
    <row r="2573" spans="1:7" ht="15" customHeight="1">
      <c r="A2573" s="1"/>
      <c r="B2573" s="1"/>
      <c r="C2573" s="1"/>
      <c r="D2573" s="1"/>
      <c r="E2573" s="319" t="s">
        <v>971</v>
      </c>
      <c r="F2573" s="320"/>
      <c r="G2573" s="19">
        <v>3.471918912</v>
      </c>
    </row>
    <row r="2574" spans="1:7" ht="15" customHeight="1">
      <c r="A2574" s="321" t="s">
        <v>1010</v>
      </c>
      <c r="B2574" s="322"/>
      <c r="C2574" s="8" t="s">
        <v>952</v>
      </c>
      <c r="D2574" s="8" t="s">
        <v>953</v>
      </c>
      <c r="E2574" s="8" t="s">
        <v>954</v>
      </c>
      <c r="F2574" s="8" t="s">
        <v>955</v>
      </c>
      <c r="G2574" s="8" t="s">
        <v>956</v>
      </c>
    </row>
    <row r="2575" spans="1:7" ht="20.100000000000001" customHeight="1">
      <c r="A2575" s="15" t="s">
        <v>1481</v>
      </c>
      <c r="B2575" s="16" t="s">
        <v>1482</v>
      </c>
      <c r="C2575" s="15" t="s">
        <v>959</v>
      </c>
      <c r="D2575" s="15" t="s">
        <v>1030</v>
      </c>
      <c r="E2575" s="17">
        <v>1</v>
      </c>
      <c r="F2575" s="18">
        <v>37.46</v>
      </c>
      <c r="G2575" s="18">
        <v>37.46</v>
      </c>
    </row>
    <row r="2576" spans="1:7" ht="15" customHeight="1">
      <c r="A2576" s="15" t="s">
        <v>1483</v>
      </c>
      <c r="B2576" s="16" t="s">
        <v>1484</v>
      </c>
      <c r="C2576" s="15" t="s">
        <v>959</v>
      </c>
      <c r="D2576" s="15" t="s">
        <v>1030</v>
      </c>
      <c r="E2576" s="17">
        <v>0.06</v>
      </c>
      <c r="F2576" s="18">
        <v>16.32</v>
      </c>
      <c r="G2576" s="18">
        <v>0.97919999999999996</v>
      </c>
    </row>
    <row r="2577" spans="1:7" ht="20.100000000000001" customHeight="1">
      <c r="A2577" s="15" t="s">
        <v>1400</v>
      </c>
      <c r="B2577" s="16" t="s">
        <v>1401</v>
      </c>
      <c r="C2577" s="15" t="s">
        <v>959</v>
      </c>
      <c r="D2577" s="15" t="s">
        <v>1030</v>
      </c>
      <c r="E2577" s="17">
        <v>1.4E-2</v>
      </c>
      <c r="F2577" s="18">
        <v>56.66</v>
      </c>
      <c r="G2577" s="18">
        <v>0.79323999999999995</v>
      </c>
    </row>
    <row r="2578" spans="1:7" ht="15" customHeight="1">
      <c r="A2578" s="15" t="s">
        <v>1402</v>
      </c>
      <c r="B2578" s="16" t="s">
        <v>1403</v>
      </c>
      <c r="C2578" s="15" t="s">
        <v>959</v>
      </c>
      <c r="D2578" s="15" t="s">
        <v>1030</v>
      </c>
      <c r="E2578" s="17">
        <v>2.4E-2</v>
      </c>
      <c r="F2578" s="18">
        <v>1.29</v>
      </c>
      <c r="G2578" s="18">
        <v>3.0960000000000001E-2</v>
      </c>
    </row>
    <row r="2579" spans="1:7" ht="15" customHeight="1">
      <c r="A2579" s="1"/>
      <c r="B2579" s="1"/>
      <c r="C2579" s="1"/>
      <c r="D2579" s="1"/>
      <c r="E2579" s="319" t="s">
        <v>1021</v>
      </c>
      <c r="F2579" s="320"/>
      <c r="G2579" s="19">
        <v>39.263399999999997</v>
      </c>
    </row>
    <row r="2580" spans="1:7" ht="15" customHeight="1">
      <c r="A2580" s="1"/>
      <c r="B2580" s="1"/>
      <c r="C2580" s="1"/>
      <c r="D2580" s="1"/>
      <c r="E2580" s="317" t="s">
        <v>972</v>
      </c>
      <c r="F2580" s="318"/>
      <c r="G2580" s="3">
        <v>43.01</v>
      </c>
    </row>
    <row r="2581" spans="1:7" ht="15" customHeight="1">
      <c r="A2581" s="1"/>
      <c r="B2581" s="1"/>
      <c r="C2581" s="1"/>
      <c r="D2581" s="1"/>
      <c r="E2581" s="317" t="s">
        <v>973</v>
      </c>
      <c r="F2581" s="318"/>
      <c r="G2581" s="3">
        <v>1.58</v>
      </c>
    </row>
    <row r="2582" spans="1:7" ht="15" customHeight="1">
      <c r="A2582" s="1"/>
      <c r="B2582" s="1"/>
      <c r="C2582" s="1"/>
      <c r="D2582" s="1"/>
      <c r="E2582" s="317" t="s">
        <v>974</v>
      </c>
      <c r="F2582" s="318"/>
      <c r="G2582" s="3">
        <v>44.59</v>
      </c>
    </row>
    <row r="2583" spans="1:7" ht="15" customHeight="1">
      <c r="A2583" s="1"/>
      <c r="B2583" s="1"/>
      <c r="C2583" s="1"/>
      <c r="D2583" s="1"/>
      <c r="E2583" s="317" t="s">
        <v>975</v>
      </c>
      <c r="F2583" s="318"/>
      <c r="G2583" s="3">
        <v>12.64</v>
      </c>
    </row>
    <row r="2584" spans="1:7" ht="15" customHeight="1">
      <c r="A2584" s="1"/>
      <c r="B2584" s="1"/>
      <c r="C2584" s="1"/>
      <c r="D2584" s="1"/>
      <c r="E2584" s="317" t="s">
        <v>976</v>
      </c>
      <c r="F2584" s="318"/>
      <c r="G2584" s="3">
        <v>57.23</v>
      </c>
    </row>
    <row r="2585" spans="1:7" ht="15" customHeight="1">
      <c r="A2585" s="1"/>
      <c r="B2585" s="1"/>
      <c r="C2585" s="1"/>
      <c r="D2585" s="1"/>
      <c r="E2585" s="317" t="s">
        <v>977</v>
      </c>
      <c r="F2585" s="318"/>
      <c r="G2585" s="3">
        <v>1</v>
      </c>
    </row>
    <row r="2586" spans="1:7" ht="15" customHeight="1">
      <c r="A2586" s="1"/>
      <c r="B2586" s="1"/>
      <c r="C2586" s="1"/>
      <c r="D2586" s="1"/>
      <c r="E2586" s="317" t="s">
        <v>978</v>
      </c>
      <c r="F2586" s="318"/>
      <c r="G2586" s="3">
        <v>57.23</v>
      </c>
    </row>
    <row r="2587" spans="1:7" ht="9.9499999999999993" customHeight="1">
      <c r="A2587" s="1"/>
      <c r="B2587" s="1"/>
      <c r="C2587" s="323" t="s">
        <v>949</v>
      </c>
      <c r="D2587" s="324"/>
      <c r="E2587" s="1"/>
      <c r="F2587" s="1"/>
      <c r="G2587" s="1"/>
    </row>
    <row r="2588" spans="1:7" ht="20.100000000000001" customHeight="1">
      <c r="A2588" s="325" t="s">
        <v>1485</v>
      </c>
      <c r="B2588" s="326"/>
      <c r="C2588" s="326"/>
      <c r="D2588" s="326"/>
      <c r="E2588" s="326"/>
      <c r="F2588" s="326"/>
      <c r="G2588" s="326"/>
    </row>
    <row r="2589" spans="1:7" ht="15" customHeight="1">
      <c r="A2589" s="321" t="s">
        <v>951</v>
      </c>
      <c r="B2589" s="322"/>
      <c r="C2589" s="8" t="s">
        <v>952</v>
      </c>
      <c r="D2589" s="8" t="s">
        <v>953</v>
      </c>
      <c r="E2589" s="8" t="s">
        <v>954</v>
      </c>
      <c r="F2589" s="8" t="s">
        <v>955</v>
      </c>
      <c r="G2589" s="8" t="s">
        <v>956</v>
      </c>
    </row>
    <row r="2590" spans="1:7" ht="15" customHeight="1">
      <c r="A2590" s="15" t="s">
        <v>994</v>
      </c>
      <c r="B2590" s="16" t="s">
        <v>995</v>
      </c>
      <c r="C2590" s="15" t="s">
        <v>959</v>
      </c>
      <c r="D2590" s="15" t="s">
        <v>960</v>
      </c>
      <c r="E2590" s="17">
        <v>0.45400000000000001</v>
      </c>
      <c r="F2590" s="18">
        <v>1.04</v>
      </c>
      <c r="G2590" s="18">
        <v>0.47216000000000002</v>
      </c>
    </row>
    <row r="2591" spans="1:7" ht="15" customHeight="1">
      <c r="A2591" s="15" t="s">
        <v>996</v>
      </c>
      <c r="B2591" s="16" t="s">
        <v>997</v>
      </c>
      <c r="C2591" s="15" t="s">
        <v>959</v>
      </c>
      <c r="D2591" s="15" t="s">
        <v>960</v>
      </c>
      <c r="E2591" s="17">
        <v>0.45400000000000001</v>
      </c>
      <c r="F2591" s="18">
        <v>3.18</v>
      </c>
      <c r="G2591" s="18">
        <v>1.4437199999999999</v>
      </c>
    </row>
    <row r="2592" spans="1:7" ht="20.100000000000001" customHeight="1">
      <c r="A2592" s="15" t="s">
        <v>1388</v>
      </c>
      <c r="B2592" s="16" t="s">
        <v>1389</v>
      </c>
      <c r="C2592" s="15" t="s">
        <v>959</v>
      </c>
      <c r="D2592" s="15" t="s">
        <v>960</v>
      </c>
      <c r="E2592" s="17">
        <v>0.45400000000000001</v>
      </c>
      <c r="F2592" s="18">
        <v>0.28000000000000003</v>
      </c>
      <c r="G2592" s="18">
        <v>0.12712000000000001</v>
      </c>
    </row>
    <row r="2593" spans="1:7" ht="15" customHeight="1">
      <c r="A2593" s="15" t="s">
        <v>963</v>
      </c>
      <c r="B2593" s="16" t="s">
        <v>964</v>
      </c>
      <c r="C2593" s="15" t="s">
        <v>959</v>
      </c>
      <c r="D2593" s="15" t="s">
        <v>960</v>
      </c>
      <c r="E2593" s="17">
        <v>0.45400000000000001</v>
      </c>
      <c r="F2593" s="18">
        <v>0.55000000000000004</v>
      </c>
      <c r="G2593" s="18">
        <v>0.24970000000000001</v>
      </c>
    </row>
    <row r="2594" spans="1:7" ht="20.100000000000001" customHeight="1">
      <c r="A2594" s="15" t="s">
        <v>1390</v>
      </c>
      <c r="B2594" s="16" t="s">
        <v>1391</v>
      </c>
      <c r="C2594" s="15" t="s">
        <v>959</v>
      </c>
      <c r="D2594" s="15" t="s">
        <v>960</v>
      </c>
      <c r="E2594" s="17">
        <v>0.45400000000000001</v>
      </c>
      <c r="F2594" s="18">
        <v>0.8</v>
      </c>
      <c r="G2594" s="18">
        <v>0.36320000000000002</v>
      </c>
    </row>
    <row r="2595" spans="1:7" ht="15" customHeight="1">
      <c r="A2595" s="15" t="s">
        <v>965</v>
      </c>
      <c r="B2595" s="16" t="s">
        <v>966</v>
      </c>
      <c r="C2595" s="15" t="s">
        <v>959</v>
      </c>
      <c r="D2595" s="15" t="s">
        <v>960</v>
      </c>
      <c r="E2595" s="17">
        <v>0.45400000000000001</v>
      </c>
      <c r="F2595" s="18">
        <v>0.06</v>
      </c>
      <c r="G2595" s="18">
        <v>2.724E-2</v>
      </c>
    </row>
    <row r="2596" spans="1:7" ht="17.100000000000001" customHeight="1">
      <c r="A2596" s="1"/>
      <c r="B2596" s="1"/>
      <c r="C2596" s="1"/>
      <c r="D2596" s="1"/>
      <c r="E2596" s="319" t="s">
        <v>967</v>
      </c>
      <c r="F2596" s="320"/>
      <c r="G2596" s="19">
        <v>2.6831399999999999</v>
      </c>
    </row>
    <row r="2597" spans="1:7" ht="15" customHeight="1">
      <c r="A2597" s="321" t="s">
        <v>968</v>
      </c>
      <c r="B2597" s="322"/>
      <c r="C2597" s="8" t="s">
        <v>952</v>
      </c>
      <c r="D2597" s="8" t="s">
        <v>953</v>
      </c>
      <c r="E2597" s="8" t="s">
        <v>954</v>
      </c>
      <c r="F2597" s="8" t="s">
        <v>955</v>
      </c>
      <c r="G2597" s="8" t="s">
        <v>956</v>
      </c>
    </row>
    <row r="2598" spans="1:7" ht="15" customHeight="1">
      <c r="A2598" s="15" t="s">
        <v>1392</v>
      </c>
      <c r="B2598" s="16" t="s">
        <v>1393</v>
      </c>
      <c r="C2598" s="15" t="s">
        <v>959</v>
      </c>
      <c r="D2598" s="15" t="s">
        <v>960</v>
      </c>
      <c r="E2598" s="17">
        <v>0.22990559999999999</v>
      </c>
      <c r="F2598" s="18">
        <v>8.94</v>
      </c>
      <c r="G2598" s="18">
        <v>2.0553560640000001</v>
      </c>
    </row>
    <row r="2599" spans="1:7" ht="15" customHeight="1">
      <c r="A2599" s="15" t="s">
        <v>1394</v>
      </c>
      <c r="B2599" s="16" t="s">
        <v>1395</v>
      </c>
      <c r="C2599" s="15" t="s">
        <v>959</v>
      </c>
      <c r="D2599" s="15" t="s">
        <v>960</v>
      </c>
      <c r="E2599" s="17">
        <v>0.22990559999999999</v>
      </c>
      <c r="F2599" s="18">
        <v>12.62</v>
      </c>
      <c r="G2599" s="18">
        <v>2.9014086720000001</v>
      </c>
    </row>
    <row r="2600" spans="1:7" ht="15" customHeight="1">
      <c r="A2600" s="1"/>
      <c r="B2600" s="1"/>
      <c r="C2600" s="1"/>
      <c r="D2600" s="1"/>
      <c r="E2600" s="319" t="s">
        <v>971</v>
      </c>
      <c r="F2600" s="320"/>
      <c r="G2600" s="19">
        <v>4.9567647360000002</v>
      </c>
    </row>
    <row r="2601" spans="1:7" ht="15" customHeight="1">
      <c r="A2601" s="321" t="s">
        <v>1010</v>
      </c>
      <c r="B2601" s="322"/>
      <c r="C2601" s="8" t="s">
        <v>952</v>
      </c>
      <c r="D2601" s="8" t="s">
        <v>953</v>
      </c>
      <c r="E2601" s="8" t="s">
        <v>954</v>
      </c>
      <c r="F2601" s="8" t="s">
        <v>955</v>
      </c>
      <c r="G2601" s="8" t="s">
        <v>956</v>
      </c>
    </row>
    <row r="2602" spans="1:7" ht="20.100000000000001" customHeight="1">
      <c r="A2602" s="15" t="s">
        <v>1481</v>
      </c>
      <c r="B2602" s="16" t="s">
        <v>1482</v>
      </c>
      <c r="C2602" s="15" t="s">
        <v>959</v>
      </c>
      <c r="D2602" s="15" t="s">
        <v>1030</v>
      </c>
      <c r="E2602" s="17">
        <v>1</v>
      </c>
      <c r="F2602" s="18">
        <v>37.46</v>
      </c>
      <c r="G2602" s="18">
        <v>37.46</v>
      </c>
    </row>
    <row r="2603" spans="1:7" ht="15" customHeight="1">
      <c r="A2603" s="15" t="s">
        <v>1483</v>
      </c>
      <c r="B2603" s="16" t="s">
        <v>1484</v>
      </c>
      <c r="C2603" s="15" t="s">
        <v>959</v>
      </c>
      <c r="D2603" s="15" t="s">
        <v>1030</v>
      </c>
      <c r="E2603" s="17">
        <v>0.107</v>
      </c>
      <c r="F2603" s="18">
        <v>16.32</v>
      </c>
      <c r="G2603" s="18">
        <v>1.74624</v>
      </c>
    </row>
    <row r="2604" spans="1:7" ht="20.100000000000001" customHeight="1">
      <c r="A2604" s="15" t="s">
        <v>1400</v>
      </c>
      <c r="B2604" s="16" t="s">
        <v>1401</v>
      </c>
      <c r="C2604" s="15" t="s">
        <v>959</v>
      </c>
      <c r="D2604" s="15" t="s">
        <v>1030</v>
      </c>
      <c r="E2604" s="17">
        <v>2.7E-2</v>
      </c>
      <c r="F2604" s="18">
        <v>56.66</v>
      </c>
      <c r="G2604" s="18">
        <v>1.52982</v>
      </c>
    </row>
    <row r="2605" spans="1:7" ht="15" customHeight="1">
      <c r="A2605" s="15" t="s">
        <v>1402</v>
      </c>
      <c r="B2605" s="16" t="s">
        <v>1403</v>
      </c>
      <c r="C2605" s="15" t="s">
        <v>959</v>
      </c>
      <c r="D2605" s="15" t="s">
        <v>1030</v>
      </c>
      <c r="E2605" s="17">
        <v>3.4000000000000002E-2</v>
      </c>
      <c r="F2605" s="18">
        <v>1.29</v>
      </c>
      <c r="G2605" s="18">
        <v>4.3860000000000003E-2</v>
      </c>
    </row>
    <row r="2606" spans="1:7" ht="15" customHeight="1">
      <c r="A2606" s="1"/>
      <c r="B2606" s="1"/>
      <c r="C2606" s="1"/>
      <c r="D2606" s="1"/>
      <c r="E2606" s="319" t="s">
        <v>1021</v>
      </c>
      <c r="F2606" s="320"/>
      <c r="G2606" s="19">
        <v>40.779919999999997</v>
      </c>
    </row>
    <row r="2607" spans="1:7" ht="15" customHeight="1">
      <c r="A2607" s="1"/>
      <c r="B2607" s="1"/>
      <c r="C2607" s="1"/>
      <c r="D2607" s="1"/>
      <c r="E2607" s="317" t="s">
        <v>972</v>
      </c>
      <c r="F2607" s="318"/>
      <c r="G2607" s="3">
        <v>46.14</v>
      </c>
    </row>
    <row r="2608" spans="1:7" ht="15" customHeight="1">
      <c r="A2608" s="1"/>
      <c r="B2608" s="1"/>
      <c r="C2608" s="1"/>
      <c r="D2608" s="1"/>
      <c r="E2608" s="317" t="s">
        <v>973</v>
      </c>
      <c r="F2608" s="318"/>
      <c r="G2608" s="3">
        <v>2.25</v>
      </c>
    </row>
    <row r="2609" spans="1:7" ht="15" customHeight="1">
      <c r="A2609" s="1"/>
      <c r="B2609" s="1"/>
      <c r="C2609" s="1"/>
      <c r="D2609" s="1"/>
      <c r="E2609" s="317" t="s">
        <v>974</v>
      </c>
      <c r="F2609" s="318"/>
      <c r="G2609" s="3">
        <v>48.39</v>
      </c>
    </row>
    <row r="2610" spans="1:7" ht="15" customHeight="1">
      <c r="A2610" s="1"/>
      <c r="B2610" s="1"/>
      <c r="C2610" s="1"/>
      <c r="D2610" s="1"/>
      <c r="E2610" s="317" t="s">
        <v>975</v>
      </c>
      <c r="F2610" s="318"/>
      <c r="G2610" s="3">
        <v>13.71</v>
      </c>
    </row>
    <row r="2611" spans="1:7" ht="15" customHeight="1">
      <c r="A2611" s="1"/>
      <c r="B2611" s="1"/>
      <c r="C2611" s="1"/>
      <c r="D2611" s="1"/>
      <c r="E2611" s="317" t="s">
        <v>976</v>
      </c>
      <c r="F2611" s="318"/>
      <c r="G2611" s="3">
        <v>62.1</v>
      </c>
    </row>
    <row r="2612" spans="1:7" ht="15" customHeight="1">
      <c r="A2612" s="1"/>
      <c r="B2612" s="1"/>
      <c r="C2612" s="1"/>
      <c r="D2612" s="1"/>
      <c r="E2612" s="317" t="s">
        <v>977</v>
      </c>
      <c r="F2612" s="318"/>
      <c r="G2612" s="3">
        <v>1</v>
      </c>
    </row>
    <row r="2613" spans="1:7" ht="15" customHeight="1">
      <c r="A2613" s="1"/>
      <c r="B2613" s="1"/>
      <c r="C2613" s="1"/>
      <c r="D2613" s="1"/>
      <c r="E2613" s="317" t="s">
        <v>978</v>
      </c>
      <c r="F2613" s="318"/>
      <c r="G2613" s="3">
        <v>62.1</v>
      </c>
    </row>
    <row r="2614" spans="1:7" ht="9.9499999999999993" customHeight="1">
      <c r="A2614" s="1"/>
      <c r="B2614" s="1"/>
      <c r="C2614" s="323" t="s">
        <v>949</v>
      </c>
      <c r="D2614" s="324"/>
      <c r="E2614" s="1"/>
      <c r="F2614" s="1"/>
      <c r="G2614" s="1"/>
    </row>
    <row r="2615" spans="1:7" ht="20.100000000000001" customHeight="1">
      <c r="A2615" s="325" t="s">
        <v>1486</v>
      </c>
      <c r="B2615" s="326"/>
      <c r="C2615" s="326"/>
      <c r="D2615" s="326"/>
      <c r="E2615" s="326"/>
      <c r="F2615" s="326"/>
      <c r="G2615" s="326"/>
    </row>
    <row r="2616" spans="1:7" ht="15" customHeight="1">
      <c r="A2616" s="321" t="s">
        <v>951</v>
      </c>
      <c r="B2616" s="322"/>
      <c r="C2616" s="8" t="s">
        <v>952</v>
      </c>
      <c r="D2616" s="8" t="s">
        <v>953</v>
      </c>
      <c r="E2616" s="8" t="s">
        <v>954</v>
      </c>
      <c r="F2616" s="8" t="s">
        <v>955</v>
      </c>
      <c r="G2616" s="8" t="s">
        <v>956</v>
      </c>
    </row>
    <row r="2617" spans="1:7" ht="15" customHeight="1">
      <c r="A2617" s="15" t="s">
        <v>994</v>
      </c>
      <c r="B2617" s="16" t="s">
        <v>995</v>
      </c>
      <c r="C2617" s="15" t="s">
        <v>959</v>
      </c>
      <c r="D2617" s="15" t="s">
        <v>960</v>
      </c>
      <c r="E2617" s="17">
        <v>0.4</v>
      </c>
      <c r="F2617" s="18">
        <v>1.04</v>
      </c>
      <c r="G2617" s="18">
        <v>0.41599999999999998</v>
      </c>
    </row>
    <row r="2618" spans="1:7" ht="15" customHeight="1">
      <c r="A2618" s="15" t="s">
        <v>996</v>
      </c>
      <c r="B2618" s="16" t="s">
        <v>997</v>
      </c>
      <c r="C2618" s="15" t="s">
        <v>959</v>
      </c>
      <c r="D2618" s="15" t="s">
        <v>960</v>
      </c>
      <c r="E2618" s="17">
        <v>0.4</v>
      </c>
      <c r="F2618" s="18">
        <v>3.18</v>
      </c>
      <c r="G2618" s="18">
        <v>1.272</v>
      </c>
    </row>
    <row r="2619" spans="1:7" ht="20.100000000000001" customHeight="1">
      <c r="A2619" s="15" t="s">
        <v>1388</v>
      </c>
      <c r="B2619" s="16" t="s">
        <v>1389</v>
      </c>
      <c r="C2619" s="15" t="s">
        <v>959</v>
      </c>
      <c r="D2619" s="15" t="s">
        <v>960</v>
      </c>
      <c r="E2619" s="17">
        <v>0.4</v>
      </c>
      <c r="F2619" s="18">
        <v>0.28000000000000003</v>
      </c>
      <c r="G2619" s="18">
        <v>0.112</v>
      </c>
    </row>
    <row r="2620" spans="1:7" ht="15" customHeight="1">
      <c r="A2620" s="15" t="s">
        <v>963</v>
      </c>
      <c r="B2620" s="16" t="s">
        <v>964</v>
      </c>
      <c r="C2620" s="15" t="s">
        <v>959</v>
      </c>
      <c r="D2620" s="15" t="s">
        <v>960</v>
      </c>
      <c r="E2620" s="17">
        <v>0.4</v>
      </c>
      <c r="F2620" s="18">
        <v>0.55000000000000004</v>
      </c>
      <c r="G2620" s="18">
        <v>0.22</v>
      </c>
    </row>
    <row r="2621" spans="1:7" ht="20.100000000000001" customHeight="1">
      <c r="A2621" s="15" t="s">
        <v>1390</v>
      </c>
      <c r="B2621" s="16" t="s">
        <v>1391</v>
      </c>
      <c r="C2621" s="15" t="s">
        <v>959</v>
      </c>
      <c r="D2621" s="15" t="s">
        <v>960</v>
      </c>
      <c r="E2621" s="17">
        <v>0.4</v>
      </c>
      <c r="F2621" s="18">
        <v>0.8</v>
      </c>
      <c r="G2621" s="18">
        <v>0.32</v>
      </c>
    </row>
    <row r="2622" spans="1:7" ht="15" customHeight="1">
      <c r="A2622" s="15" t="s">
        <v>965</v>
      </c>
      <c r="B2622" s="16" t="s">
        <v>966</v>
      </c>
      <c r="C2622" s="15" t="s">
        <v>959</v>
      </c>
      <c r="D2622" s="15" t="s">
        <v>960</v>
      </c>
      <c r="E2622" s="17">
        <v>0.4</v>
      </c>
      <c r="F2622" s="18">
        <v>0.06</v>
      </c>
      <c r="G2622" s="18">
        <v>2.4E-2</v>
      </c>
    </row>
    <row r="2623" spans="1:7" ht="17.100000000000001" customHeight="1">
      <c r="A2623" s="1"/>
      <c r="B2623" s="1"/>
      <c r="C2623" s="1"/>
      <c r="D2623" s="1"/>
      <c r="E2623" s="319" t="s">
        <v>967</v>
      </c>
      <c r="F2623" s="320"/>
      <c r="G2623" s="19">
        <v>2.3639999999999999</v>
      </c>
    </row>
    <row r="2624" spans="1:7" ht="15" customHeight="1">
      <c r="A2624" s="321" t="s">
        <v>968</v>
      </c>
      <c r="B2624" s="322"/>
      <c r="C2624" s="8" t="s">
        <v>952</v>
      </c>
      <c r="D2624" s="8" t="s">
        <v>953</v>
      </c>
      <c r="E2624" s="8" t="s">
        <v>954</v>
      </c>
      <c r="F2624" s="8" t="s">
        <v>955</v>
      </c>
      <c r="G2624" s="8" t="s">
        <v>956</v>
      </c>
    </row>
    <row r="2625" spans="1:7" ht="15" customHeight="1">
      <c r="A2625" s="15" t="s">
        <v>1392</v>
      </c>
      <c r="B2625" s="16" t="s">
        <v>1393</v>
      </c>
      <c r="C2625" s="15" t="s">
        <v>959</v>
      </c>
      <c r="D2625" s="15" t="s">
        <v>960</v>
      </c>
      <c r="E2625" s="17">
        <v>0.20255999999999999</v>
      </c>
      <c r="F2625" s="18">
        <v>8.94</v>
      </c>
      <c r="G2625" s="18">
        <v>1.8108864</v>
      </c>
    </row>
    <row r="2626" spans="1:7" ht="15" customHeight="1">
      <c r="A2626" s="15" t="s">
        <v>1394</v>
      </c>
      <c r="B2626" s="16" t="s">
        <v>1395</v>
      </c>
      <c r="C2626" s="15" t="s">
        <v>959</v>
      </c>
      <c r="D2626" s="15" t="s">
        <v>960</v>
      </c>
      <c r="E2626" s="17">
        <v>0.20255999999999999</v>
      </c>
      <c r="F2626" s="18">
        <v>12.62</v>
      </c>
      <c r="G2626" s="18">
        <v>2.5563072</v>
      </c>
    </row>
    <row r="2627" spans="1:7" ht="15" customHeight="1">
      <c r="A2627" s="1"/>
      <c r="B2627" s="1"/>
      <c r="C2627" s="1"/>
      <c r="D2627" s="1"/>
      <c r="E2627" s="319" t="s">
        <v>971</v>
      </c>
      <c r="F2627" s="320"/>
      <c r="G2627" s="19">
        <v>4.3671936000000002</v>
      </c>
    </row>
    <row r="2628" spans="1:7" ht="15" customHeight="1">
      <c r="A2628" s="321" t="s">
        <v>1010</v>
      </c>
      <c r="B2628" s="322"/>
      <c r="C2628" s="8" t="s">
        <v>952</v>
      </c>
      <c r="D2628" s="8" t="s">
        <v>953</v>
      </c>
      <c r="E2628" s="8" t="s">
        <v>954</v>
      </c>
      <c r="F2628" s="8" t="s">
        <v>955</v>
      </c>
      <c r="G2628" s="8" t="s">
        <v>956</v>
      </c>
    </row>
    <row r="2629" spans="1:7" ht="15" customHeight="1">
      <c r="A2629" s="15" t="s">
        <v>1487</v>
      </c>
      <c r="B2629" s="16" t="s">
        <v>1488</v>
      </c>
      <c r="C2629" s="15" t="s">
        <v>959</v>
      </c>
      <c r="D2629" s="15" t="s">
        <v>1013</v>
      </c>
      <c r="E2629" s="17">
        <v>1.01</v>
      </c>
      <c r="F2629" s="18">
        <v>10.36</v>
      </c>
      <c r="G2629" s="18">
        <v>10.4636</v>
      </c>
    </row>
    <row r="2630" spans="1:7" ht="15" customHeight="1">
      <c r="A2630" s="15" t="s">
        <v>1398</v>
      </c>
      <c r="B2630" s="16" t="s">
        <v>1399</v>
      </c>
      <c r="C2630" s="15" t="s">
        <v>959</v>
      </c>
      <c r="D2630" s="15" t="s">
        <v>1030</v>
      </c>
      <c r="E2630" s="17">
        <v>8.0000000000000004E-4</v>
      </c>
      <c r="F2630" s="18">
        <v>50.01</v>
      </c>
      <c r="G2630" s="18">
        <v>4.0008000000000002E-2</v>
      </c>
    </row>
    <row r="2631" spans="1:7" ht="20.100000000000001" customHeight="1">
      <c r="A2631" s="15" t="s">
        <v>1400</v>
      </c>
      <c r="B2631" s="16" t="s">
        <v>1401</v>
      </c>
      <c r="C2631" s="15" t="s">
        <v>959</v>
      </c>
      <c r="D2631" s="15" t="s">
        <v>1030</v>
      </c>
      <c r="E2631" s="17">
        <v>2.9999999999999997E-4</v>
      </c>
      <c r="F2631" s="18">
        <v>56.66</v>
      </c>
      <c r="G2631" s="18">
        <v>1.6997999999999999E-2</v>
      </c>
    </row>
    <row r="2632" spans="1:7" ht="15" customHeight="1">
      <c r="A2632" s="1"/>
      <c r="B2632" s="1"/>
      <c r="C2632" s="1"/>
      <c r="D2632" s="1"/>
      <c r="E2632" s="319" t="s">
        <v>1021</v>
      </c>
      <c r="F2632" s="320"/>
      <c r="G2632" s="19">
        <v>10.520606000000001</v>
      </c>
    </row>
    <row r="2633" spans="1:7" ht="15" customHeight="1">
      <c r="A2633" s="1"/>
      <c r="B2633" s="1"/>
      <c r="C2633" s="1"/>
      <c r="D2633" s="1"/>
      <c r="E2633" s="317" t="s">
        <v>972</v>
      </c>
      <c r="F2633" s="318"/>
      <c r="G2633" s="3">
        <v>15.25</v>
      </c>
    </row>
    <row r="2634" spans="1:7" ht="15" customHeight="1">
      <c r="A2634" s="1"/>
      <c r="B2634" s="1"/>
      <c r="C2634" s="1"/>
      <c r="D2634" s="1"/>
      <c r="E2634" s="317" t="s">
        <v>973</v>
      </c>
      <c r="F2634" s="318"/>
      <c r="G2634" s="3">
        <v>1.98</v>
      </c>
    </row>
    <row r="2635" spans="1:7" ht="15" customHeight="1">
      <c r="A2635" s="1"/>
      <c r="B2635" s="1"/>
      <c r="C2635" s="1"/>
      <c r="D2635" s="1"/>
      <c r="E2635" s="317" t="s">
        <v>974</v>
      </c>
      <c r="F2635" s="318"/>
      <c r="G2635" s="3">
        <v>17.23</v>
      </c>
    </row>
    <row r="2636" spans="1:7" ht="15" customHeight="1">
      <c r="A2636" s="1"/>
      <c r="B2636" s="1"/>
      <c r="C2636" s="1"/>
      <c r="D2636" s="1"/>
      <c r="E2636" s="317" t="s">
        <v>975</v>
      </c>
      <c r="F2636" s="318"/>
      <c r="G2636" s="3">
        <v>4.88</v>
      </c>
    </row>
    <row r="2637" spans="1:7" ht="15" customHeight="1">
      <c r="A2637" s="1"/>
      <c r="B2637" s="1"/>
      <c r="C2637" s="1"/>
      <c r="D2637" s="1"/>
      <c r="E2637" s="317" t="s">
        <v>976</v>
      </c>
      <c r="F2637" s="318"/>
      <c r="G2637" s="3">
        <v>22.11</v>
      </c>
    </row>
    <row r="2638" spans="1:7" ht="15" customHeight="1">
      <c r="A2638" s="1"/>
      <c r="B2638" s="1"/>
      <c r="C2638" s="1"/>
      <c r="D2638" s="1"/>
      <c r="E2638" s="317" t="s">
        <v>977</v>
      </c>
      <c r="F2638" s="318"/>
      <c r="G2638" s="3">
        <v>33.880000000000003</v>
      </c>
    </row>
    <row r="2639" spans="1:7" ht="15" customHeight="1">
      <c r="A2639" s="1"/>
      <c r="B2639" s="1"/>
      <c r="C2639" s="1"/>
      <c r="D2639" s="1"/>
      <c r="E2639" s="317" t="s">
        <v>978</v>
      </c>
      <c r="F2639" s="318"/>
      <c r="G2639" s="3">
        <v>749.08</v>
      </c>
    </row>
    <row r="2640" spans="1:7" ht="9.9499999999999993" customHeight="1">
      <c r="A2640" s="1"/>
      <c r="B2640" s="1"/>
      <c r="C2640" s="323" t="s">
        <v>949</v>
      </c>
      <c r="D2640" s="324"/>
      <c r="E2640" s="1"/>
      <c r="F2640" s="1"/>
      <c r="G2640" s="1"/>
    </row>
    <row r="2641" spans="1:7" ht="20.100000000000001" customHeight="1">
      <c r="A2641" s="325" t="s">
        <v>1489</v>
      </c>
      <c r="B2641" s="326"/>
      <c r="C2641" s="326"/>
      <c r="D2641" s="326"/>
      <c r="E2641" s="326"/>
      <c r="F2641" s="326"/>
      <c r="G2641" s="326"/>
    </row>
    <row r="2642" spans="1:7" ht="15" customHeight="1">
      <c r="A2642" s="321" t="s">
        <v>951</v>
      </c>
      <c r="B2642" s="322"/>
      <c r="C2642" s="8" t="s">
        <v>952</v>
      </c>
      <c r="D2642" s="8" t="s">
        <v>953</v>
      </c>
      <c r="E2642" s="8" t="s">
        <v>954</v>
      </c>
      <c r="F2642" s="8" t="s">
        <v>955</v>
      </c>
      <c r="G2642" s="8" t="s">
        <v>956</v>
      </c>
    </row>
    <row r="2643" spans="1:7" ht="15" customHeight="1">
      <c r="A2643" s="15" t="s">
        <v>994</v>
      </c>
      <c r="B2643" s="16" t="s">
        <v>995</v>
      </c>
      <c r="C2643" s="15" t="s">
        <v>959</v>
      </c>
      <c r="D2643" s="15" t="s">
        <v>960</v>
      </c>
      <c r="E2643" s="17">
        <v>0.48</v>
      </c>
      <c r="F2643" s="18">
        <v>1.04</v>
      </c>
      <c r="G2643" s="18">
        <v>0.49919999999999998</v>
      </c>
    </row>
    <row r="2644" spans="1:7" ht="15" customHeight="1">
      <c r="A2644" s="15" t="s">
        <v>996</v>
      </c>
      <c r="B2644" s="16" t="s">
        <v>997</v>
      </c>
      <c r="C2644" s="15" t="s">
        <v>959</v>
      </c>
      <c r="D2644" s="15" t="s">
        <v>960</v>
      </c>
      <c r="E2644" s="17">
        <v>0.48</v>
      </c>
      <c r="F2644" s="18">
        <v>3.18</v>
      </c>
      <c r="G2644" s="18">
        <v>1.5264</v>
      </c>
    </row>
    <row r="2645" spans="1:7" ht="20.100000000000001" customHeight="1">
      <c r="A2645" s="15" t="s">
        <v>1388</v>
      </c>
      <c r="B2645" s="16" t="s">
        <v>1389</v>
      </c>
      <c r="C2645" s="15" t="s">
        <v>959</v>
      </c>
      <c r="D2645" s="15" t="s">
        <v>960</v>
      </c>
      <c r="E2645" s="17">
        <v>0.48</v>
      </c>
      <c r="F2645" s="18">
        <v>0.28000000000000003</v>
      </c>
      <c r="G2645" s="18">
        <v>0.13439999999999999</v>
      </c>
    </row>
    <row r="2646" spans="1:7" ht="15" customHeight="1">
      <c r="A2646" s="15" t="s">
        <v>963</v>
      </c>
      <c r="B2646" s="16" t="s">
        <v>964</v>
      </c>
      <c r="C2646" s="15" t="s">
        <v>959</v>
      </c>
      <c r="D2646" s="15" t="s">
        <v>960</v>
      </c>
      <c r="E2646" s="17">
        <v>0.48</v>
      </c>
      <c r="F2646" s="18">
        <v>0.55000000000000004</v>
      </c>
      <c r="G2646" s="18">
        <v>0.26400000000000001</v>
      </c>
    </row>
    <row r="2647" spans="1:7" ht="20.100000000000001" customHeight="1">
      <c r="A2647" s="15" t="s">
        <v>1390</v>
      </c>
      <c r="B2647" s="16" t="s">
        <v>1391</v>
      </c>
      <c r="C2647" s="15" t="s">
        <v>959</v>
      </c>
      <c r="D2647" s="15" t="s">
        <v>960</v>
      </c>
      <c r="E2647" s="17">
        <v>0.48</v>
      </c>
      <c r="F2647" s="18">
        <v>0.8</v>
      </c>
      <c r="G2647" s="18">
        <v>0.38400000000000001</v>
      </c>
    </row>
    <row r="2648" spans="1:7" ht="15" customHeight="1">
      <c r="A2648" s="15" t="s">
        <v>965</v>
      </c>
      <c r="B2648" s="16" t="s">
        <v>966</v>
      </c>
      <c r="C2648" s="15" t="s">
        <v>959</v>
      </c>
      <c r="D2648" s="15" t="s">
        <v>960</v>
      </c>
      <c r="E2648" s="17">
        <v>0.48</v>
      </c>
      <c r="F2648" s="18">
        <v>0.06</v>
      </c>
      <c r="G2648" s="18">
        <v>2.8799999999999999E-2</v>
      </c>
    </row>
    <row r="2649" spans="1:7" ht="17.100000000000001" customHeight="1">
      <c r="A2649" s="1"/>
      <c r="B2649" s="1"/>
      <c r="C2649" s="1"/>
      <c r="D2649" s="1"/>
      <c r="E2649" s="319" t="s">
        <v>967</v>
      </c>
      <c r="F2649" s="320"/>
      <c r="G2649" s="19">
        <v>2.8368000000000002</v>
      </c>
    </row>
    <row r="2650" spans="1:7" ht="15" customHeight="1">
      <c r="A2650" s="321" t="s">
        <v>968</v>
      </c>
      <c r="B2650" s="322"/>
      <c r="C2650" s="8" t="s">
        <v>952</v>
      </c>
      <c r="D2650" s="8" t="s">
        <v>953</v>
      </c>
      <c r="E2650" s="8" t="s">
        <v>954</v>
      </c>
      <c r="F2650" s="8" t="s">
        <v>955</v>
      </c>
      <c r="G2650" s="8" t="s">
        <v>956</v>
      </c>
    </row>
    <row r="2651" spans="1:7" ht="15" customHeight="1">
      <c r="A2651" s="15" t="s">
        <v>1392</v>
      </c>
      <c r="B2651" s="16" t="s">
        <v>1393</v>
      </c>
      <c r="C2651" s="15" t="s">
        <v>959</v>
      </c>
      <c r="D2651" s="15" t="s">
        <v>960</v>
      </c>
      <c r="E2651" s="17">
        <v>0.24307200000000001</v>
      </c>
      <c r="F2651" s="18">
        <v>8.94</v>
      </c>
      <c r="G2651" s="18">
        <v>2.1730636799999998</v>
      </c>
    </row>
    <row r="2652" spans="1:7" ht="15" customHeight="1">
      <c r="A2652" s="15" t="s">
        <v>1394</v>
      </c>
      <c r="B2652" s="16" t="s">
        <v>1395</v>
      </c>
      <c r="C2652" s="15" t="s">
        <v>959</v>
      </c>
      <c r="D2652" s="15" t="s">
        <v>960</v>
      </c>
      <c r="E2652" s="17">
        <v>0.24307200000000001</v>
      </c>
      <c r="F2652" s="18">
        <v>12.62</v>
      </c>
      <c r="G2652" s="18">
        <v>3.0675686400000002</v>
      </c>
    </row>
    <row r="2653" spans="1:7" ht="15" customHeight="1">
      <c r="A2653" s="1"/>
      <c r="B2653" s="1"/>
      <c r="C2653" s="1"/>
      <c r="D2653" s="1"/>
      <c r="E2653" s="319" t="s">
        <v>971</v>
      </c>
      <c r="F2653" s="320"/>
      <c r="G2653" s="19">
        <v>5.2406323199999996</v>
      </c>
    </row>
    <row r="2654" spans="1:7" ht="15" customHeight="1">
      <c r="A2654" s="321" t="s">
        <v>1010</v>
      </c>
      <c r="B2654" s="322"/>
      <c r="C2654" s="8" t="s">
        <v>952</v>
      </c>
      <c r="D2654" s="8" t="s">
        <v>953</v>
      </c>
      <c r="E2654" s="8" t="s">
        <v>954</v>
      </c>
      <c r="F2654" s="8" t="s">
        <v>955</v>
      </c>
      <c r="G2654" s="8" t="s">
        <v>956</v>
      </c>
    </row>
    <row r="2655" spans="1:7" ht="15" customHeight="1">
      <c r="A2655" s="15" t="s">
        <v>1490</v>
      </c>
      <c r="B2655" s="16" t="s">
        <v>1491</v>
      </c>
      <c r="C2655" s="15" t="s">
        <v>959</v>
      </c>
      <c r="D2655" s="15" t="s">
        <v>1013</v>
      </c>
      <c r="E2655" s="17">
        <v>1.01</v>
      </c>
      <c r="F2655" s="18">
        <v>11.87</v>
      </c>
      <c r="G2655" s="18">
        <v>11.9887</v>
      </c>
    </row>
    <row r="2656" spans="1:7" ht="15" customHeight="1">
      <c r="A2656" s="15" t="s">
        <v>1398</v>
      </c>
      <c r="B2656" s="16" t="s">
        <v>1399</v>
      </c>
      <c r="C2656" s="15" t="s">
        <v>959</v>
      </c>
      <c r="D2656" s="15" t="s">
        <v>1030</v>
      </c>
      <c r="E2656" s="17">
        <v>1.1999999999999999E-3</v>
      </c>
      <c r="F2656" s="18">
        <v>50.01</v>
      </c>
      <c r="G2656" s="18">
        <v>6.0012000000000003E-2</v>
      </c>
    </row>
    <row r="2657" spans="1:7" ht="20.100000000000001" customHeight="1">
      <c r="A2657" s="15" t="s">
        <v>1400</v>
      </c>
      <c r="B2657" s="16" t="s">
        <v>1401</v>
      </c>
      <c r="C2657" s="15" t="s">
        <v>959</v>
      </c>
      <c r="D2657" s="15" t="s">
        <v>1030</v>
      </c>
      <c r="E2657" s="17">
        <v>5.0000000000000001E-4</v>
      </c>
      <c r="F2657" s="18">
        <v>56.66</v>
      </c>
      <c r="G2657" s="18">
        <v>2.8330000000000001E-2</v>
      </c>
    </row>
    <row r="2658" spans="1:7" ht="15" customHeight="1">
      <c r="A2658" s="1"/>
      <c r="B2658" s="1"/>
      <c r="C2658" s="1"/>
      <c r="D2658" s="1"/>
      <c r="E2658" s="319" t="s">
        <v>1021</v>
      </c>
      <c r="F2658" s="320"/>
      <c r="G2658" s="19">
        <v>12.077042</v>
      </c>
    </row>
    <row r="2659" spans="1:7" ht="15" customHeight="1">
      <c r="A2659" s="1"/>
      <c r="B2659" s="1"/>
      <c r="C2659" s="1"/>
      <c r="D2659" s="1"/>
      <c r="E2659" s="317" t="s">
        <v>972</v>
      </c>
      <c r="F2659" s="318"/>
      <c r="G2659" s="3">
        <v>17.75</v>
      </c>
    </row>
    <row r="2660" spans="1:7" ht="15" customHeight="1">
      <c r="A2660" s="1"/>
      <c r="B2660" s="1"/>
      <c r="C2660" s="1"/>
      <c r="D2660" s="1"/>
      <c r="E2660" s="317" t="s">
        <v>973</v>
      </c>
      <c r="F2660" s="318"/>
      <c r="G2660" s="3">
        <v>2.38</v>
      </c>
    </row>
    <row r="2661" spans="1:7" ht="15" customHeight="1">
      <c r="A2661" s="1"/>
      <c r="B2661" s="1"/>
      <c r="C2661" s="1"/>
      <c r="D2661" s="1"/>
      <c r="E2661" s="317" t="s">
        <v>974</v>
      </c>
      <c r="F2661" s="318"/>
      <c r="G2661" s="3">
        <v>20.13</v>
      </c>
    </row>
    <row r="2662" spans="1:7" ht="15" customHeight="1">
      <c r="A2662" s="1"/>
      <c r="B2662" s="1"/>
      <c r="C2662" s="1"/>
      <c r="D2662" s="1"/>
      <c r="E2662" s="317" t="s">
        <v>975</v>
      </c>
      <c r="F2662" s="318"/>
      <c r="G2662" s="3">
        <v>5.7</v>
      </c>
    </row>
    <row r="2663" spans="1:7" ht="15" customHeight="1">
      <c r="A2663" s="1"/>
      <c r="B2663" s="1"/>
      <c r="C2663" s="1"/>
      <c r="D2663" s="1"/>
      <c r="E2663" s="317" t="s">
        <v>976</v>
      </c>
      <c r="F2663" s="318"/>
      <c r="G2663" s="3">
        <v>25.83</v>
      </c>
    </row>
    <row r="2664" spans="1:7" ht="15" customHeight="1">
      <c r="A2664" s="1"/>
      <c r="B2664" s="1"/>
      <c r="C2664" s="1"/>
      <c r="D2664" s="1"/>
      <c r="E2664" s="317" t="s">
        <v>977</v>
      </c>
      <c r="F2664" s="318"/>
      <c r="G2664" s="3">
        <v>13.27</v>
      </c>
    </row>
    <row r="2665" spans="1:7" ht="15" customHeight="1">
      <c r="A2665" s="1"/>
      <c r="B2665" s="1"/>
      <c r="C2665" s="1"/>
      <c r="D2665" s="1"/>
      <c r="E2665" s="317" t="s">
        <v>978</v>
      </c>
      <c r="F2665" s="318"/>
      <c r="G2665" s="3">
        <v>342.76</v>
      </c>
    </row>
    <row r="2666" spans="1:7" ht="9.9499999999999993" customHeight="1">
      <c r="A2666" s="1"/>
      <c r="B2666" s="1"/>
      <c r="C2666" s="323" t="s">
        <v>949</v>
      </c>
      <c r="D2666" s="324"/>
      <c r="E2666" s="1"/>
      <c r="F2666" s="1"/>
      <c r="G2666" s="1"/>
    </row>
    <row r="2667" spans="1:7" ht="20.100000000000001" customHeight="1">
      <c r="A2667" s="325" t="s">
        <v>1492</v>
      </c>
      <c r="B2667" s="326"/>
      <c r="C2667" s="326"/>
      <c r="D2667" s="326"/>
      <c r="E2667" s="326"/>
      <c r="F2667" s="326"/>
      <c r="G2667" s="326"/>
    </row>
    <row r="2668" spans="1:7" ht="15" customHeight="1">
      <c r="A2668" s="321" t="s">
        <v>951</v>
      </c>
      <c r="B2668" s="322"/>
      <c r="C2668" s="8" t="s">
        <v>952</v>
      </c>
      <c r="D2668" s="8" t="s">
        <v>953</v>
      </c>
      <c r="E2668" s="8" t="s">
        <v>954</v>
      </c>
      <c r="F2668" s="8" t="s">
        <v>955</v>
      </c>
      <c r="G2668" s="8" t="s">
        <v>956</v>
      </c>
    </row>
    <row r="2669" spans="1:7" ht="15" customHeight="1">
      <c r="A2669" s="15" t="s">
        <v>994</v>
      </c>
      <c r="B2669" s="16" t="s">
        <v>995</v>
      </c>
      <c r="C2669" s="15" t="s">
        <v>959</v>
      </c>
      <c r="D2669" s="15" t="s">
        <v>960</v>
      </c>
      <c r="E2669" s="17">
        <v>0.23799999999999999</v>
      </c>
      <c r="F2669" s="18">
        <v>1.04</v>
      </c>
      <c r="G2669" s="18">
        <v>0.24751999999999999</v>
      </c>
    </row>
    <row r="2670" spans="1:7" ht="15" customHeight="1">
      <c r="A2670" s="15" t="s">
        <v>996</v>
      </c>
      <c r="B2670" s="16" t="s">
        <v>997</v>
      </c>
      <c r="C2670" s="15" t="s">
        <v>959</v>
      </c>
      <c r="D2670" s="15" t="s">
        <v>960</v>
      </c>
      <c r="E2670" s="17">
        <v>0.23799999999999999</v>
      </c>
      <c r="F2670" s="18">
        <v>3.18</v>
      </c>
      <c r="G2670" s="18">
        <v>0.75683999999999996</v>
      </c>
    </row>
    <row r="2671" spans="1:7" ht="20.100000000000001" customHeight="1">
      <c r="A2671" s="15" t="s">
        <v>1388</v>
      </c>
      <c r="B2671" s="16" t="s">
        <v>1389</v>
      </c>
      <c r="C2671" s="15" t="s">
        <v>959</v>
      </c>
      <c r="D2671" s="15" t="s">
        <v>960</v>
      </c>
      <c r="E2671" s="17">
        <v>0.23799999999999999</v>
      </c>
      <c r="F2671" s="18">
        <v>0.28000000000000003</v>
      </c>
      <c r="G2671" s="18">
        <v>6.6640000000000005E-2</v>
      </c>
    </row>
    <row r="2672" spans="1:7" ht="15" customHeight="1">
      <c r="A2672" s="15" t="s">
        <v>963</v>
      </c>
      <c r="B2672" s="16" t="s">
        <v>964</v>
      </c>
      <c r="C2672" s="15" t="s">
        <v>959</v>
      </c>
      <c r="D2672" s="15" t="s">
        <v>960</v>
      </c>
      <c r="E2672" s="17">
        <v>0.23799999999999999</v>
      </c>
      <c r="F2672" s="18">
        <v>0.55000000000000004</v>
      </c>
      <c r="G2672" s="18">
        <v>0.13089999999999999</v>
      </c>
    </row>
    <row r="2673" spans="1:7" ht="20.100000000000001" customHeight="1">
      <c r="A2673" s="15" t="s">
        <v>1390</v>
      </c>
      <c r="B2673" s="16" t="s">
        <v>1391</v>
      </c>
      <c r="C2673" s="15" t="s">
        <v>959</v>
      </c>
      <c r="D2673" s="15" t="s">
        <v>960</v>
      </c>
      <c r="E2673" s="17">
        <v>0.23799999999999999</v>
      </c>
      <c r="F2673" s="18">
        <v>0.8</v>
      </c>
      <c r="G2673" s="18">
        <v>0.19040000000000001</v>
      </c>
    </row>
    <row r="2674" spans="1:7" ht="15" customHeight="1">
      <c r="A2674" s="15" t="s">
        <v>965</v>
      </c>
      <c r="B2674" s="16" t="s">
        <v>966</v>
      </c>
      <c r="C2674" s="15" t="s">
        <v>959</v>
      </c>
      <c r="D2674" s="15" t="s">
        <v>960</v>
      </c>
      <c r="E2674" s="17">
        <v>0.23799999999999999</v>
      </c>
      <c r="F2674" s="18">
        <v>0.06</v>
      </c>
      <c r="G2674" s="18">
        <v>1.4279999999999999E-2</v>
      </c>
    </row>
    <row r="2675" spans="1:7" ht="17.100000000000001" customHeight="1">
      <c r="A2675" s="1"/>
      <c r="B2675" s="1"/>
      <c r="C2675" s="1"/>
      <c r="D2675" s="1"/>
      <c r="E2675" s="319" t="s">
        <v>967</v>
      </c>
      <c r="F2675" s="320"/>
      <c r="G2675" s="19">
        <v>1.4065799999999999</v>
      </c>
    </row>
    <row r="2676" spans="1:7" ht="15" customHeight="1">
      <c r="A2676" s="321" t="s">
        <v>968</v>
      </c>
      <c r="B2676" s="322"/>
      <c r="C2676" s="8" t="s">
        <v>952</v>
      </c>
      <c r="D2676" s="8" t="s">
        <v>953</v>
      </c>
      <c r="E2676" s="8" t="s">
        <v>954</v>
      </c>
      <c r="F2676" s="8" t="s">
        <v>955</v>
      </c>
      <c r="G2676" s="8" t="s">
        <v>956</v>
      </c>
    </row>
    <row r="2677" spans="1:7" ht="15" customHeight="1">
      <c r="A2677" s="15" t="s">
        <v>1392</v>
      </c>
      <c r="B2677" s="16" t="s">
        <v>1393</v>
      </c>
      <c r="C2677" s="15" t="s">
        <v>959</v>
      </c>
      <c r="D2677" s="15" t="s">
        <v>960</v>
      </c>
      <c r="E2677" s="17">
        <v>0.1205232</v>
      </c>
      <c r="F2677" s="18">
        <v>8.94</v>
      </c>
      <c r="G2677" s="18">
        <v>1.077477408</v>
      </c>
    </row>
    <row r="2678" spans="1:7" ht="15" customHeight="1">
      <c r="A2678" s="15" t="s">
        <v>1394</v>
      </c>
      <c r="B2678" s="16" t="s">
        <v>1395</v>
      </c>
      <c r="C2678" s="15" t="s">
        <v>959</v>
      </c>
      <c r="D2678" s="15" t="s">
        <v>960</v>
      </c>
      <c r="E2678" s="17">
        <v>0.1205232</v>
      </c>
      <c r="F2678" s="18">
        <v>12.62</v>
      </c>
      <c r="G2678" s="18">
        <v>1.521002784</v>
      </c>
    </row>
    <row r="2679" spans="1:7" ht="15" customHeight="1">
      <c r="A2679" s="1"/>
      <c r="B2679" s="1"/>
      <c r="C2679" s="1"/>
      <c r="D2679" s="1"/>
      <c r="E2679" s="319" t="s">
        <v>971</v>
      </c>
      <c r="F2679" s="320"/>
      <c r="G2679" s="19">
        <v>2.5984801919999998</v>
      </c>
    </row>
    <row r="2680" spans="1:7" ht="15" customHeight="1">
      <c r="A2680" s="321" t="s">
        <v>1010</v>
      </c>
      <c r="B2680" s="322"/>
      <c r="C2680" s="8" t="s">
        <v>952</v>
      </c>
      <c r="D2680" s="8" t="s">
        <v>953</v>
      </c>
      <c r="E2680" s="8" t="s">
        <v>954</v>
      </c>
      <c r="F2680" s="8" t="s">
        <v>955</v>
      </c>
      <c r="G2680" s="8" t="s">
        <v>956</v>
      </c>
    </row>
    <row r="2681" spans="1:7" ht="15" customHeight="1">
      <c r="A2681" s="15" t="s">
        <v>1398</v>
      </c>
      <c r="B2681" s="16" t="s">
        <v>1399</v>
      </c>
      <c r="C2681" s="15" t="s">
        <v>959</v>
      </c>
      <c r="D2681" s="15" t="s">
        <v>1030</v>
      </c>
      <c r="E2681" s="17">
        <v>8.9999999999999993E-3</v>
      </c>
      <c r="F2681" s="18">
        <v>50.01</v>
      </c>
      <c r="G2681" s="18">
        <v>0.45008999999999999</v>
      </c>
    </row>
    <row r="2682" spans="1:7" ht="20.100000000000001" customHeight="1">
      <c r="A2682" s="15" t="s">
        <v>1400</v>
      </c>
      <c r="B2682" s="16" t="s">
        <v>1401</v>
      </c>
      <c r="C2682" s="15" t="s">
        <v>959</v>
      </c>
      <c r="D2682" s="15" t="s">
        <v>1030</v>
      </c>
      <c r="E2682" s="17">
        <v>1.0999999999999999E-2</v>
      </c>
      <c r="F2682" s="18">
        <v>56.66</v>
      </c>
      <c r="G2682" s="18">
        <v>0.62326000000000004</v>
      </c>
    </row>
    <row r="2683" spans="1:7" ht="20.100000000000001" customHeight="1">
      <c r="A2683" s="15" t="s">
        <v>1493</v>
      </c>
      <c r="B2683" s="16" t="s">
        <v>1494</v>
      </c>
      <c r="C2683" s="15" t="s">
        <v>959</v>
      </c>
      <c r="D2683" s="15" t="s">
        <v>1030</v>
      </c>
      <c r="E2683" s="17">
        <v>1</v>
      </c>
      <c r="F2683" s="18">
        <v>1.67</v>
      </c>
      <c r="G2683" s="18">
        <v>1.67</v>
      </c>
    </row>
    <row r="2684" spans="1:7" ht="15" customHeight="1">
      <c r="A2684" s="15" t="s">
        <v>1402</v>
      </c>
      <c r="B2684" s="16" t="s">
        <v>1403</v>
      </c>
      <c r="C2684" s="15" t="s">
        <v>959</v>
      </c>
      <c r="D2684" s="15" t="s">
        <v>1030</v>
      </c>
      <c r="E2684" s="17">
        <v>0.06</v>
      </c>
      <c r="F2684" s="18">
        <v>1.29</v>
      </c>
      <c r="G2684" s="18">
        <v>7.7399999999999997E-2</v>
      </c>
    </row>
    <row r="2685" spans="1:7" ht="15" customHeight="1">
      <c r="A2685" s="1"/>
      <c r="B2685" s="1"/>
      <c r="C2685" s="1"/>
      <c r="D2685" s="1"/>
      <c r="E2685" s="319" t="s">
        <v>1021</v>
      </c>
      <c r="F2685" s="320"/>
      <c r="G2685" s="19">
        <v>2.8207499999999999</v>
      </c>
    </row>
    <row r="2686" spans="1:7" ht="15" customHeight="1">
      <c r="A2686" s="1"/>
      <c r="B2686" s="1"/>
      <c r="C2686" s="1"/>
      <c r="D2686" s="1"/>
      <c r="E2686" s="317" t="s">
        <v>972</v>
      </c>
      <c r="F2686" s="318"/>
      <c r="G2686" s="3">
        <v>5.63</v>
      </c>
    </row>
    <row r="2687" spans="1:7" ht="15" customHeight="1">
      <c r="A2687" s="1"/>
      <c r="B2687" s="1"/>
      <c r="C2687" s="1"/>
      <c r="D2687" s="1"/>
      <c r="E2687" s="317" t="s">
        <v>973</v>
      </c>
      <c r="F2687" s="318"/>
      <c r="G2687" s="3">
        <v>1.18</v>
      </c>
    </row>
    <row r="2688" spans="1:7" ht="15" customHeight="1">
      <c r="A2688" s="1"/>
      <c r="B2688" s="1"/>
      <c r="C2688" s="1"/>
      <c r="D2688" s="1"/>
      <c r="E2688" s="317" t="s">
        <v>974</v>
      </c>
      <c r="F2688" s="318"/>
      <c r="G2688" s="3">
        <v>6.81</v>
      </c>
    </row>
    <row r="2689" spans="1:7" ht="15" customHeight="1">
      <c r="A2689" s="1"/>
      <c r="B2689" s="1"/>
      <c r="C2689" s="1"/>
      <c r="D2689" s="1"/>
      <c r="E2689" s="317" t="s">
        <v>975</v>
      </c>
      <c r="F2689" s="318"/>
      <c r="G2689" s="3">
        <v>1.93</v>
      </c>
    </row>
    <row r="2690" spans="1:7" ht="15" customHeight="1">
      <c r="A2690" s="1"/>
      <c r="B2690" s="1"/>
      <c r="C2690" s="1"/>
      <c r="D2690" s="1"/>
      <c r="E2690" s="317" t="s">
        <v>976</v>
      </c>
      <c r="F2690" s="318"/>
      <c r="G2690" s="3">
        <v>8.74</v>
      </c>
    </row>
    <row r="2691" spans="1:7" ht="15" customHeight="1">
      <c r="A2691" s="1"/>
      <c r="B2691" s="1"/>
      <c r="C2691" s="1"/>
      <c r="D2691" s="1"/>
      <c r="E2691" s="317" t="s">
        <v>977</v>
      </c>
      <c r="F2691" s="318"/>
      <c r="G2691" s="3">
        <v>2</v>
      </c>
    </row>
    <row r="2692" spans="1:7" ht="15" customHeight="1">
      <c r="A2692" s="1"/>
      <c r="B2692" s="1"/>
      <c r="C2692" s="1"/>
      <c r="D2692" s="1"/>
      <c r="E2692" s="317" t="s">
        <v>978</v>
      </c>
      <c r="F2692" s="318"/>
      <c r="G2692" s="3">
        <v>17.48</v>
      </c>
    </row>
    <row r="2693" spans="1:7" ht="9.9499999999999993" customHeight="1">
      <c r="A2693" s="1"/>
      <c r="B2693" s="1"/>
      <c r="C2693" s="323" t="s">
        <v>949</v>
      </c>
      <c r="D2693" s="324"/>
      <c r="E2693" s="1"/>
      <c r="F2693" s="1"/>
      <c r="G2693" s="1"/>
    </row>
    <row r="2694" spans="1:7" ht="20.100000000000001" customHeight="1">
      <c r="A2694" s="325" t="s">
        <v>1495</v>
      </c>
      <c r="B2694" s="326"/>
      <c r="C2694" s="326"/>
      <c r="D2694" s="326"/>
      <c r="E2694" s="326"/>
      <c r="F2694" s="326"/>
      <c r="G2694" s="326"/>
    </row>
    <row r="2695" spans="1:7" ht="15" customHeight="1">
      <c r="A2695" s="321" t="s">
        <v>951</v>
      </c>
      <c r="B2695" s="322"/>
      <c r="C2695" s="8" t="s">
        <v>952</v>
      </c>
      <c r="D2695" s="8" t="s">
        <v>953</v>
      </c>
      <c r="E2695" s="8" t="s">
        <v>954</v>
      </c>
      <c r="F2695" s="8" t="s">
        <v>955</v>
      </c>
      <c r="G2695" s="8" t="s">
        <v>956</v>
      </c>
    </row>
    <row r="2696" spans="1:7" ht="15" customHeight="1">
      <c r="A2696" s="15" t="s">
        <v>994</v>
      </c>
      <c r="B2696" s="16" t="s">
        <v>995</v>
      </c>
      <c r="C2696" s="15" t="s">
        <v>959</v>
      </c>
      <c r="D2696" s="15" t="s">
        <v>960</v>
      </c>
      <c r="E2696" s="17">
        <v>0.28000000000000003</v>
      </c>
      <c r="F2696" s="18">
        <v>1.04</v>
      </c>
      <c r="G2696" s="18">
        <v>0.29120000000000001</v>
      </c>
    </row>
    <row r="2697" spans="1:7" ht="15" customHeight="1">
      <c r="A2697" s="15" t="s">
        <v>996</v>
      </c>
      <c r="B2697" s="16" t="s">
        <v>997</v>
      </c>
      <c r="C2697" s="15" t="s">
        <v>959</v>
      </c>
      <c r="D2697" s="15" t="s">
        <v>960</v>
      </c>
      <c r="E2697" s="17">
        <v>0.28000000000000003</v>
      </c>
      <c r="F2697" s="18">
        <v>3.18</v>
      </c>
      <c r="G2697" s="18">
        <v>0.89039999999999997</v>
      </c>
    </row>
    <row r="2698" spans="1:7" ht="20.100000000000001" customHeight="1">
      <c r="A2698" s="15" t="s">
        <v>1388</v>
      </c>
      <c r="B2698" s="16" t="s">
        <v>1389</v>
      </c>
      <c r="C2698" s="15" t="s">
        <v>959</v>
      </c>
      <c r="D2698" s="15" t="s">
        <v>960</v>
      </c>
      <c r="E2698" s="17">
        <v>0.28000000000000003</v>
      </c>
      <c r="F2698" s="18">
        <v>0.28000000000000003</v>
      </c>
      <c r="G2698" s="18">
        <v>7.8399999999999997E-2</v>
      </c>
    </row>
    <row r="2699" spans="1:7" ht="15" customHeight="1">
      <c r="A2699" s="15" t="s">
        <v>963</v>
      </c>
      <c r="B2699" s="16" t="s">
        <v>964</v>
      </c>
      <c r="C2699" s="15" t="s">
        <v>959</v>
      </c>
      <c r="D2699" s="15" t="s">
        <v>960</v>
      </c>
      <c r="E2699" s="17">
        <v>0.28000000000000003</v>
      </c>
      <c r="F2699" s="18">
        <v>0.55000000000000004</v>
      </c>
      <c r="G2699" s="18">
        <v>0.154</v>
      </c>
    </row>
    <row r="2700" spans="1:7" ht="20.100000000000001" customHeight="1">
      <c r="A2700" s="15" t="s">
        <v>1390</v>
      </c>
      <c r="B2700" s="16" t="s">
        <v>1391</v>
      </c>
      <c r="C2700" s="15" t="s">
        <v>959</v>
      </c>
      <c r="D2700" s="15" t="s">
        <v>960</v>
      </c>
      <c r="E2700" s="17">
        <v>0.28000000000000003</v>
      </c>
      <c r="F2700" s="18">
        <v>0.8</v>
      </c>
      <c r="G2700" s="18">
        <v>0.224</v>
      </c>
    </row>
    <row r="2701" spans="1:7" ht="15" customHeight="1">
      <c r="A2701" s="15" t="s">
        <v>965</v>
      </c>
      <c r="B2701" s="16" t="s">
        <v>966</v>
      </c>
      <c r="C2701" s="15" t="s">
        <v>959</v>
      </c>
      <c r="D2701" s="15" t="s">
        <v>960</v>
      </c>
      <c r="E2701" s="17">
        <v>0.28000000000000003</v>
      </c>
      <c r="F2701" s="18">
        <v>0.06</v>
      </c>
      <c r="G2701" s="18">
        <v>1.6799999999999999E-2</v>
      </c>
    </row>
    <row r="2702" spans="1:7" ht="17.100000000000001" customHeight="1">
      <c r="A2702" s="1"/>
      <c r="B2702" s="1"/>
      <c r="C2702" s="1"/>
      <c r="D2702" s="1"/>
      <c r="E2702" s="319" t="s">
        <v>967</v>
      </c>
      <c r="F2702" s="320"/>
      <c r="G2702" s="19">
        <v>1.6548</v>
      </c>
    </row>
    <row r="2703" spans="1:7" ht="15" customHeight="1">
      <c r="A2703" s="321" t="s">
        <v>968</v>
      </c>
      <c r="B2703" s="322"/>
      <c r="C2703" s="8" t="s">
        <v>952</v>
      </c>
      <c r="D2703" s="8" t="s">
        <v>953</v>
      </c>
      <c r="E2703" s="8" t="s">
        <v>954</v>
      </c>
      <c r="F2703" s="8" t="s">
        <v>955</v>
      </c>
      <c r="G2703" s="8" t="s">
        <v>956</v>
      </c>
    </row>
    <row r="2704" spans="1:7" ht="15" customHeight="1">
      <c r="A2704" s="15" t="s">
        <v>1392</v>
      </c>
      <c r="B2704" s="16" t="s">
        <v>1393</v>
      </c>
      <c r="C2704" s="15" t="s">
        <v>959</v>
      </c>
      <c r="D2704" s="15" t="s">
        <v>960</v>
      </c>
      <c r="E2704" s="17">
        <v>0.141792</v>
      </c>
      <c r="F2704" s="18">
        <v>8.94</v>
      </c>
      <c r="G2704" s="18">
        <v>1.2676204799999999</v>
      </c>
    </row>
    <row r="2705" spans="1:7" ht="15" customHeight="1">
      <c r="A2705" s="15" t="s">
        <v>1394</v>
      </c>
      <c r="B2705" s="16" t="s">
        <v>1395</v>
      </c>
      <c r="C2705" s="15" t="s">
        <v>959</v>
      </c>
      <c r="D2705" s="15" t="s">
        <v>960</v>
      </c>
      <c r="E2705" s="17">
        <v>0.141792</v>
      </c>
      <c r="F2705" s="18">
        <v>12.62</v>
      </c>
      <c r="G2705" s="18">
        <v>1.78941504</v>
      </c>
    </row>
    <row r="2706" spans="1:7" ht="15" customHeight="1">
      <c r="A2706" s="1"/>
      <c r="B2706" s="1"/>
      <c r="C2706" s="1"/>
      <c r="D2706" s="1"/>
      <c r="E2706" s="319" t="s">
        <v>971</v>
      </c>
      <c r="F2706" s="320"/>
      <c r="G2706" s="19">
        <v>3.0570355199999999</v>
      </c>
    </row>
    <row r="2707" spans="1:7" ht="15" customHeight="1">
      <c r="A2707" s="321" t="s">
        <v>1010</v>
      </c>
      <c r="B2707" s="322"/>
      <c r="C2707" s="8" t="s">
        <v>952</v>
      </c>
      <c r="D2707" s="8" t="s">
        <v>953</v>
      </c>
      <c r="E2707" s="8" t="s">
        <v>954</v>
      </c>
      <c r="F2707" s="8" t="s">
        <v>955</v>
      </c>
      <c r="G2707" s="8" t="s">
        <v>956</v>
      </c>
    </row>
    <row r="2708" spans="1:7" ht="15" customHeight="1">
      <c r="A2708" s="15" t="s">
        <v>1398</v>
      </c>
      <c r="B2708" s="16" t="s">
        <v>1399</v>
      </c>
      <c r="C2708" s="15" t="s">
        <v>959</v>
      </c>
      <c r="D2708" s="15" t="s">
        <v>1030</v>
      </c>
      <c r="E2708" s="17">
        <v>1.2E-2</v>
      </c>
      <c r="F2708" s="18">
        <v>50.01</v>
      </c>
      <c r="G2708" s="18">
        <v>0.60011999999999999</v>
      </c>
    </row>
    <row r="2709" spans="1:7" ht="20.100000000000001" customHeight="1">
      <c r="A2709" s="15" t="s">
        <v>1400</v>
      </c>
      <c r="B2709" s="16" t="s">
        <v>1401</v>
      </c>
      <c r="C2709" s="15" t="s">
        <v>959</v>
      </c>
      <c r="D2709" s="15" t="s">
        <v>1030</v>
      </c>
      <c r="E2709" s="17">
        <v>0.02</v>
      </c>
      <c r="F2709" s="18">
        <v>56.66</v>
      </c>
      <c r="G2709" s="18">
        <v>1.1332</v>
      </c>
    </row>
    <row r="2710" spans="1:7" ht="20.100000000000001" customHeight="1">
      <c r="A2710" s="15" t="s">
        <v>1496</v>
      </c>
      <c r="B2710" s="16" t="s">
        <v>1497</v>
      </c>
      <c r="C2710" s="15" t="s">
        <v>959</v>
      </c>
      <c r="D2710" s="15" t="s">
        <v>1030</v>
      </c>
      <c r="E2710" s="17">
        <v>1</v>
      </c>
      <c r="F2710" s="18">
        <v>2.75</v>
      </c>
      <c r="G2710" s="18">
        <v>2.75</v>
      </c>
    </row>
    <row r="2711" spans="1:7" ht="15" customHeight="1">
      <c r="A2711" s="1"/>
      <c r="B2711" s="1"/>
      <c r="C2711" s="1"/>
      <c r="D2711" s="1"/>
      <c r="E2711" s="319" t="s">
        <v>1021</v>
      </c>
      <c r="F2711" s="320"/>
      <c r="G2711" s="19">
        <v>4.48332</v>
      </c>
    </row>
    <row r="2712" spans="1:7" ht="15" customHeight="1">
      <c r="A2712" s="1"/>
      <c r="B2712" s="1"/>
      <c r="C2712" s="1"/>
      <c r="D2712" s="1"/>
      <c r="E2712" s="317" t="s">
        <v>972</v>
      </c>
      <c r="F2712" s="318"/>
      <c r="G2712" s="3">
        <v>7.79</v>
      </c>
    </row>
    <row r="2713" spans="1:7" ht="15" customHeight="1">
      <c r="A2713" s="1"/>
      <c r="B2713" s="1"/>
      <c r="C2713" s="1"/>
      <c r="D2713" s="1"/>
      <c r="E2713" s="317" t="s">
        <v>973</v>
      </c>
      <c r="F2713" s="318"/>
      <c r="G2713" s="3">
        <v>1.39</v>
      </c>
    </row>
    <row r="2714" spans="1:7" ht="15" customHeight="1">
      <c r="A2714" s="1"/>
      <c r="B2714" s="1"/>
      <c r="C2714" s="1"/>
      <c r="D2714" s="1"/>
      <c r="E2714" s="317" t="s">
        <v>974</v>
      </c>
      <c r="F2714" s="318"/>
      <c r="G2714" s="3">
        <v>9.18</v>
      </c>
    </row>
    <row r="2715" spans="1:7" ht="15" customHeight="1">
      <c r="A2715" s="1"/>
      <c r="B2715" s="1"/>
      <c r="C2715" s="1"/>
      <c r="D2715" s="1"/>
      <c r="E2715" s="317" t="s">
        <v>975</v>
      </c>
      <c r="F2715" s="318"/>
      <c r="G2715" s="3">
        <v>2.6</v>
      </c>
    </row>
    <row r="2716" spans="1:7" ht="15" customHeight="1">
      <c r="A2716" s="1"/>
      <c r="B2716" s="1"/>
      <c r="C2716" s="1"/>
      <c r="D2716" s="1"/>
      <c r="E2716" s="317" t="s">
        <v>976</v>
      </c>
      <c r="F2716" s="318"/>
      <c r="G2716" s="3">
        <v>11.78</v>
      </c>
    </row>
    <row r="2717" spans="1:7" ht="15" customHeight="1">
      <c r="A2717" s="1"/>
      <c r="B2717" s="1"/>
      <c r="C2717" s="1"/>
      <c r="D2717" s="1"/>
      <c r="E2717" s="317" t="s">
        <v>977</v>
      </c>
      <c r="F2717" s="318"/>
      <c r="G2717" s="3">
        <v>2</v>
      </c>
    </row>
    <row r="2718" spans="1:7" ht="15" customHeight="1">
      <c r="A2718" s="1"/>
      <c r="B2718" s="1"/>
      <c r="C2718" s="1"/>
      <c r="D2718" s="1"/>
      <c r="E2718" s="317" t="s">
        <v>978</v>
      </c>
      <c r="F2718" s="318"/>
      <c r="G2718" s="3">
        <v>23.56</v>
      </c>
    </row>
    <row r="2719" spans="1:7" ht="9.9499999999999993" customHeight="1">
      <c r="A2719" s="1"/>
      <c r="B2719" s="1"/>
      <c r="C2719" s="323" t="s">
        <v>949</v>
      </c>
      <c r="D2719" s="324"/>
      <c r="E2719" s="1"/>
      <c r="F2719" s="1"/>
      <c r="G2719" s="1"/>
    </row>
    <row r="2720" spans="1:7" ht="20.100000000000001" customHeight="1">
      <c r="A2720" s="325" t="s">
        <v>1498</v>
      </c>
      <c r="B2720" s="326"/>
      <c r="C2720" s="326"/>
      <c r="D2720" s="326"/>
      <c r="E2720" s="326"/>
      <c r="F2720" s="326"/>
      <c r="G2720" s="326"/>
    </row>
    <row r="2721" spans="1:7" ht="15" customHeight="1">
      <c r="A2721" s="321" t="s">
        <v>951</v>
      </c>
      <c r="B2721" s="322"/>
      <c r="C2721" s="8" t="s">
        <v>952</v>
      </c>
      <c r="D2721" s="8" t="s">
        <v>953</v>
      </c>
      <c r="E2721" s="8" t="s">
        <v>954</v>
      </c>
      <c r="F2721" s="8" t="s">
        <v>955</v>
      </c>
      <c r="G2721" s="8" t="s">
        <v>956</v>
      </c>
    </row>
    <row r="2722" spans="1:7" ht="15" customHeight="1">
      <c r="A2722" s="15" t="s">
        <v>994</v>
      </c>
      <c r="B2722" s="16" t="s">
        <v>995</v>
      </c>
      <c r="C2722" s="15" t="s">
        <v>959</v>
      </c>
      <c r="D2722" s="15" t="s">
        <v>960</v>
      </c>
      <c r="E2722" s="17">
        <v>0.56000000000000005</v>
      </c>
      <c r="F2722" s="18">
        <v>1.04</v>
      </c>
      <c r="G2722" s="18">
        <v>0.58240000000000003</v>
      </c>
    </row>
    <row r="2723" spans="1:7" ht="15" customHeight="1">
      <c r="A2723" s="15" t="s">
        <v>996</v>
      </c>
      <c r="B2723" s="16" t="s">
        <v>997</v>
      </c>
      <c r="C2723" s="15" t="s">
        <v>959</v>
      </c>
      <c r="D2723" s="15" t="s">
        <v>960</v>
      </c>
      <c r="E2723" s="17">
        <v>0.56000000000000005</v>
      </c>
      <c r="F2723" s="18">
        <v>3.18</v>
      </c>
      <c r="G2723" s="18">
        <v>1.7807999999999999</v>
      </c>
    </row>
    <row r="2724" spans="1:7" ht="20.100000000000001" customHeight="1">
      <c r="A2724" s="15" t="s">
        <v>1388</v>
      </c>
      <c r="B2724" s="16" t="s">
        <v>1389</v>
      </c>
      <c r="C2724" s="15" t="s">
        <v>959</v>
      </c>
      <c r="D2724" s="15" t="s">
        <v>960</v>
      </c>
      <c r="E2724" s="17">
        <v>0.56000000000000005</v>
      </c>
      <c r="F2724" s="18">
        <v>0.28000000000000003</v>
      </c>
      <c r="G2724" s="18">
        <v>0.15679999999999999</v>
      </c>
    </row>
    <row r="2725" spans="1:7" ht="15" customHeight="1">
      <c r="A2725" s="15" t="s">
        <v>963</v>
      </c>
      <c r="B2725" s="16" t="s">
        <v>964</v>
      </c>
      <c r="C2725" s="15" t="s">
        <v>959</v>
      </c>
      <c r="D2725" s="15" t="s">
        <v>960</v>
      </c>
      <c r="E2725" s="17">
        <v>0.56000000000000005</v>
      </c>
      <c r="F2725" s="18">
        <v>0.55000000000000004</v>
      </c>
      <c r="G2725" s="18">
        <v>0.308</v>
      </c>
    </row>
    <row r="2726" spans="1:7" ht="20.100000000000001" customHeight="1">
      <c r="A2726" s="15" t="s">
        <v>1390</v>
      </c>
      <c r="B2726" s="16" t="s">
        <v>1391</v>
      </c>
      <c r="C2726" s="15" t="s">
        <v>959</v>
      </c>
      <c r="D2726" s="15" t="s">
        <v>960</v>
      </c>
      <c r="E2726" s="17">
        <v>0.56000000000000005</v>
      </c>
      <c r="F2726" s="18">
        <v>0.8</v>
      </c>
      <c r="G2726" s="18">
        <v>0.44800000000000001</v>
      </c>
    </row>
    <row r="2727" spans="1:7" ht="15" customHeight="1">
      <c r="A2727" s="15" t="s">
        <v>965</v>
      </c>
      <c r="B2727" s="16" t="s">
        <v>966</v>
      </c>
      <c r="C2727" s="15" t="s">
        <v>959</v>
      </c>
      <c r="D2727" s="15" t="s">
        <v>960</v>
      </c>
      <c r="E2727" s="17">
        <v>0.56000000000000005</v>
      </c>
      <c r="F2727" s="18">
        <v>0.06</v>
      </c>
      <c r="G2727" s="18">
        <v>3.3599999999999998E-2</v>
      </c>
    </row>
    <row r="2728" spans="1:7" ht="17.100000000000001" customHeight="1">
      <c r="A2728" s="1"/>
      <c r="B2728" s="1"/>
      <c r="C2728" s="1"/>
      <c r="D2728" s="1"/>
      <c r="E2728" s="319" t="s">
        <v>967</v>
      </c>
      <c r="F2728" s="320"/>
      <c r="G2728" s="19">
        <v>3.3096000000000001</v>
      </c>
    </row>
    <row r="2729" spans="1:7" ht="15" customHeight="1">
      <c r="A2729" s="321" t="s">
        <v>968</v>
      </c>
      <c r="B2729" s="322"/>
      <c r="C2729" s="8" t="s">
        <v>952</v>
      </c>
      <c r="D2729" s="8" t="s">
        <v>953</v>
      </c>
      <c r="E2729" s="8" t="s">
        <v>954</v>
      </c>
      <c r="F2729" s="8" t="s">
        <v>955</v>
      </c>
      <c r="G2729" s="8" t="s">
        <v>956</v>
      </c>
    </row>
    <row r="2730" spans="1:7" ht="15" customHeight="1">
      <c r="A2730" s="15" t="s">
        <v>1392</v>
      </c>
      <c r="B2730" s="16" t="s">
        <v>1393</v>
      </c>
      <c r="C2730" s="15" t="s">
        <v>959</v>
      </c>
      <c r="D2730" s="15" t="s">
        <v>960</v>
      </c>
      <c r="E2730" s="17">
        <v>0.283584</v>
      </c>
      <c r="F2730" s="18">
        <v>8.94</v>
      </c>
      <c r="G2730" s="18">
        <v>2.5352409599999999</v>
      </c>
    </row>
    <row r="2731" spans="1:7" ht="15" customHeight="1">
      <c r="A2731" s="15" t="s">
        <v>1394</v>
      </c>
      <c r="B2731" s="16" t="s">
        <v>1395</v>
      </c>
      <c r="C2731" s="15" t="s">
        <v>959</v>
      </c>
      <c r="D2731" s="15" t="s">
        <v>960</v>
      </c>
      <c r="E2731" s="17">
        <v>0.283584</v>
      </c>
      <c r="F2731" s="18">
        <v>12.62</v>
      </c>
      <c r="G2731" s="18">
        <v>3.5788300799999999</v>
      </c>
    </row>
    <row r="2732" spans="1:7" ht="15" customHeight="1">
      <c r="A2732" s="1"/>
      <c r="B2732" s="1"/>
      <c r="C2732" s="1"/>
      <c r="D2732" s="1"/>
      <c r="E2732" s="319" t="s">
        <v>971</v>
      </c>
      <c r="F2732" s="320"/>
      <c r="G2732" s="19">
        <v>6.1140710399999998</v>
      </c>
    </row>
    <row r="2733" spans="1:7" ht="15" customHeight="1">
      <c r="A2733" s="321" t="s">
        <v>1010</v>
      </c>
      <c r="B2733" s="322"/>
      <c r="C2733" s="8" t="s">
        <v>952</v>
      </c>
      <c r="D2733" s="8" t="s">
        <v>953</v>
      </c>
      <c r="E2733" s="8" t="s">
        <v>954</v>
      </c>
      <c r="F2733" s="8" t="s">
        <v>955</v>
      </c>
      <c r="G2733" s="8" t="s">
        <v>956</v>
      </c>
    </row>
    <row r="2734" spans="1:7" ht="15" customHeight="1">
      <c r="A2734" s="15" t="s">
        <v>1398</v>
      </c>
      <c r="B2734" s="16" t="s">
        <v>1399</v>
      </c>
      <c r="C2734" s="15" t="s">
        <v>959</v>
      </c>
      <c r="D2734" s="15" t="s">
        <v>1030</v>
      </c>
      <c r="E2734" s="17">
        <v>0.01</v>
      </c>
      <c r="F2734" s="18">
        <v>50.01</v>
      </c>
      <c r="G2734" s="18">
        <v>0.50009999999999999</v>
      </c>
    </row>
    <row r="2735" spans="1:7" ht="20.100000000000001" customHeight="1">
      <c r="A2735" s="15" t="s">
        <v>1400</v>
      </c>
      <c r="B2735" s="16" t="s">
        <v>1401</v>
      </c>
      <c r="C2735" s="15" t="s">
        <v>959</v>
      </c>
      <c r="D2735" s="15" t="s">
        <v>1030</v>
      </c>
      <c r="E2735" s="17">
        <v>4.0000000000000001E-3</v>
      </c>
      <c r="F2735" s="18">
        <v>56.66</v>
      </c>
      <c r="G2735" s="18">
        <v>0.22664000000000001</v>
      </c>
    </row>
    <row r="2736" spans="1:7" ht="20.100000000000001" customHeight="1">
      <c r="A2736" s="15" t="s">
        <v>1499</v>
      </c>
      <c r="B2736" s="16" t="s">
        <v>1500</v>
      </c>
      <c r="C2736" s="15" t="s">
        <v>959</v>
      </c>
      <c r="D2736" s="15" t="s">
        <v>1030</v>
      </c>
      <c r="E2736" s="17">
        <v>1</v>
      </c>
      <c r="F2736" s="18">
        <v>4.42</v>
      </c>
      <c r="G2736" s="18">
        <v>4.42</v>
      </c>
    </row>
    <row r="2737" spans="1:7" ht="15" customHeight="1">
      <c r="A2737" s="1"/>
      <c r="B2737" s="1"/>
      <c r="C2737" s="1"/>
      <c r="D2737" s="1"/>
      <c r="E2737" s="319" t="s">
        <v>1021</v>
      </c>
      <c r="F2737" s="320"/>
      <c r="G2737" s="19">
        <v>5.1467400000000003</v>
      </c>
    </row>
    <row r="2738" spans="1:7" ht="15" customHeight="1">
      <c r="A2738" s="1"/>
      <c r="B2738" s="1"/>
      <c r="C2738" s="1"/>
      <c r="D2738" s="1"/>
      <c r="E2738" s="317" t="s">
        <v>972</v>
      </c>
      <c r="F2738" s="318"/>
      <c r="G2738" s="3">
        <v>11.77</v>
      </c>
    </row>
    <row r="2739" spans="1:7" ht="15" customHeight="1">
      <c r="A2739" s="1"/>
      <c r="B2739" s="1"/>
      <c r="C2739" s="1"/>
      <c r="D2739" s="1"/>
      <c r="E2739" s="317" t="s">
        <v>973</v>
      </c>
      <c r="F2739" s="318"/>
      <c r="G2739" s="3">
        <v>2.78</v>
      </c>
    </row>
    <row r="2740" spans="1:7" ht="15" customHeight="1">
      <c r="A2740" s="1"/>
      <c r="B2740" s="1"/>
      <c r="C2740" s="1"/>
      <c r="D2740" s="1"/>
      <c r="E2740" s="317" t="s">
        <v>974</v>
      </c>
      <c r="F2740" s="318"/>
      <c r="G2740" s="3">
        <v>14.55</v>
      </c>
    </row>
    <row r="2741" spans="1:7" ht="15" customHeight="1">
      <c r="A2741" s="1"/>
      <c r="B2741" s="1"/>
      <c r="C2741" s="1"/>
      <c r="D2741" s="1"/>
      <c r="E2741" s="317" t="s">
        <v>975</v>
      </c>
      <c r="F2741" s="318"/>
      <c r="G2741" s="3">
        <v>4.12</v>
      </c>
    </row>
    <row r="2742" spans="1:7" ht="15" customHeight="1">
      <c r="A2742" s="1"/>
      <c r="B2742" s="1"/>
      <c r="C2742" s="1"/>
      <c r="D2742" s="1"/>
      <c r="E2742" s="317" t="s">
        <v>976</v>
      </c>
      <c r="F2742" s="318"/>
      <c r="G2742" s="3">
        <v>18.670000000000002</v>
      </c>
    </row>
    <row r="2743" spans="1:7" ht="15" customHeight="1">
      <c r="A2743" s="1"/>
      <c r="B2743" s="1"/>
      <c r="C2743" s="1"/>
      <c r="D2743" s="1"/>
      <c r="E2743" s="317" t="s">
        <v>977</v>
      </c>
      <c r="F2743" s="318"/>
      <c r="G2743" s="3">
        <v>1</v>
      </c>
    </row>
    <row r="2744" spans="1:7" ht="15" customHeight="1">
      <c r="A2744" s="1"/>
      <c r="B2744" s="1"/>
      <c r="C2744" s="1"/>
      <c r="D2744" s="1"/>
      <c r="E2744" s="317" t="s">
        <v>978</v>
      </c>
      <c r="F2744" s="318"/>
      <c r="G2744" s="3">
        <v>18.670000000000002</v>
      </c>
    </row>
    <row r="2745" spans="1:7" ht="9.9499999999999993" customHeight="1">
      <c r="A2745" s="1"/>
      <c r="B2745" s="1"/>
      <c r="C2745" s="323" t="s">
        <v>949</v>
      </c>
      <c r="D2745" s="324"/>
      <c r="E2745" s="1"/>
      <c r="F2745" s="1"/>
      <c r="G2745" s="1"/>
    </row>
    <row r="2746" spans="1:7" ht="20.100000000000001" customHeight="1">
      <c r="A2746" s="325" t="s">
        <v>1501</v>
      </c>
      <c r="B2746" s="326"/>
      <c r="C2746" s="326"/>
      <c r="D2746" s="326"/>
      <c r="E2746" s="326"/>
      <c r="F2746" s="326"/>
      <c r="G2746" s="326"/>
    </row>
    <row r="2747" spans="1:7" ht="15" customHeight="1">
      <c r="A2747" s="321" t="s">
        <v>951</v>
      </c>
      <c r="B2747" s="322"/>
      <c r="C2747" s="8" t="s">
        <v>952</v>
      </c>
      <c r="D2747" s="8" t="s">
        <v>953</v>
      </c>
      <c r="E2747" s="8" t="s">
        <v>954</v>
      </c>
      <c r="F2747" s="8" t="s">
        <v>955</v>
      </c>
      <c r="G2747" s="8" t="s">
        <v>956</v>
      </c>
    </row>
    <row r="2748" spans="1:7" ht="15" customHeight="1">
      <c r="A2748" s="15" t="s">
        <v>994</v>
      </c>
      <c r="B2748" s="16" t="s">
        <v>995</v>
      </c>
      <c r="C2748" s="15" t="s">
        <v>959</v>
      </c>
      <c r="D2748" s="15" t="s">
        <v>960</v>
      </c>
      <c r="E2748" s="17">
        <v>0.56000000000000005</v>
      </c>
      <c r="F2748" s="18">
        <v>1.04</v>
      </c>
      <c r="G2748" s="18">
        <v>0.58240000000000003</v>
      </c>
    </row>
    <row r="2749" spans="1:7" ht="15" customHeight="1">
      <c r="A2749" s="15" t="s">
        <v>996</v>
      </c>
      <c r="B2749" s="16" t="s">
        <v>997</v>
      </c>
      <c r="C2749" s="15" t="s">
        <v>959</v>
      </c>
      <c r="D2749" s="15" t="s">
        <v>960</v>
      </c>
      <c r="E2749" s="17">
        <v>0.56000000000000005</v>
      </c>
      <c r="F2749" s="18">
        <v>3.18</v>
      </c>
      <c r="G2749" s="18">
        <v>1.7807999999999999</v>
      </c>
    </row>
    <row r="2750" spans="1:7" ht="20.100000000000001" customHeight="1">
      <c r="A2750" s="15" t="s">
        <v>1388</v>
      </c>
      <c r="B2750" s="16" t="s">
        <v>1389</v>
      </c>
      <c r="C2750" s="15" t="s">
        <v>959</v>
      </c>
      <c r="D2750" s="15" t="s">
        <v>960</v>
      </c>
      <c r="E2750" s="17">
        <v>0.56000000000000005</v>
      </c>
      <c r="F2750" s="18">
        <v>0.28000000000000003</v>
      </c>
      <c r="G2750" s="18">
        <v>0.15679999999999999</v>
      </c>
    </row>
    <row r="2751" spans="1:7" ht="15" customHeight="1">
      <c r="A2751" s="15" t="s">
        <v>963</v>
      </c>
      <c r="B2751" s="16" t="s">
        <v>964</v>
      </c>
      <c r="C2751" s="15" t="s">
        <v>959</v>
      </c>
      <c r="D2751" s="15" t="s">
        <v>960</v>
      </c>
      <c r="E2751" s="17">
        <v>0.56000000000000005</v>
      </c>
      <c r="F2751" s="18">
        <v>0.55000000000000004</v>
      </c>
      <c r="G2751" s="18">
        <v>0.308</v>
      </c>
    </row>
    <row r="2752" spans="1:7" ht="20.100000000000001" customHeight="1">
      <c r="A2752" s="15" t="s">
        <v>1390</v>
      </c>
      <c r="B2752" s="16" t="s">
        <v>1391</v>
      </c>
      <c r="C2752" s="15" t="s">
        <v>959</v>
      </c>
      <c r="D2752" s="15" t="s">
        <v>960</v>
      </c>
      <c r="E2752" s="17">
        <v>0.56000000000000005</v>
      </c>
      <c r="F2752" s="18">
        <v>0.8</v>
      </c>
      <c r="G2752" s="18">
        <v>0.44800000000000001</v>
      </c>
    </row>
    <row r="2753" spans="1:7" ht="15" customHeight="1">
      <c r="A2753" s="15" t="s">
        <v>965</v>
      </c>
      <c r="B2753" s="16" t="s">
        <v>966</v>
      </c>
      <c r="C2753" s="15" t="s">
        <v>959</v>
      </c>
      <c r="D2753" s="15" t="s">
        <v>960</v>
      </c>
      <c r="E2753" s="17">
        <v>0.56000000000000005</v>
      </c>
      <c r="F2753" s="18">
        <v>0.06</v>
      </c>
      <c r="G2753" s="18">
        <v>3.3599999999999998E-2</v>
      </c>
    </row>
    <row r="2754" spans="1:7" ht="17.100000000000001" customHeight="1">
      <c r="A2754" s="1"/>
      <c r="B2754" s="1"/>
      <c r="C2754" s="1"/>
      <c r="D2754" s="1"/>
      <c r="E2754" s="319" t="s">
        <v>967</v>
      </c>
      <c r="F2754" s="320"/>
      <c r="G2754" s="19">
        <v>3.3096000000000001</v>
      </c>
    </row>
    <row r="2755" spans="1:7" ht="15" customHeight="1">
      <c r="A2755" s="321" t="s">
        <v>968</v>
      </c>
      <c r="B2755" s="322"/>
      <c r="C2755" s="8" t="s">
        <v>952</v>
      </c>
      <c r="D2755" s="8" t="s">
        <v>953</v>
      </c>
      <c r="E2755" s="8" t="s">
        <v>954</v>
      </c>
      <c r="F2755" s="8" t="s">
        <v>955</v>
      </c>
      <c r="G2755" s="8" t="s">
        <v>956</v>
      </c>
    </row>
    <row r="2756" spans="1:7" ht="15" customHeight="1">
      <c r="A2756" s="15" t="s">
        <v>1392</v>
      </c>
      <c r="B2756" s="16" t="s">
        <v>1393</v>
      </c>
      <c r="C2756" s="15" t="s">
        <v>959</v>
      </c>
      <c r="D2756" s="15" t="s">
        <v>960</v>
      </c>
      <c r="E2756" s="17">
        <v>0.283584</v>
      </c>
      <c r="F2756" s="18">
        <v>8.94</v>
      </c>
      <c r="G2756" s="18">
        <v>2.5352409599999999</v>
      </c>
    </row>
    <row r="2757" spans="1:7" ht="15" customHeight="1">
      <c r="A2757" s="15" t="s">
        <v>1394</v>
      </c>
      <c r="B2757" s="16" t="s">
        <v>1395</v>
      </c>
      <c r="C2757" s="15" t="s">
        <v>959</v>
      </c>
      <c r="D2757" s="15" t="s">
        <v>960</v>
      </c>
      <c r="E2757" s="17">
        <v>0.283584</v>
      </c>
      <c r="F2757" s="18">
        <v>12.62</v>
      </c>
      <c r="G2757" s="18">
        <v>3.5788300799999999</v>
      </c>
    </row>
    <row r="2758" spans="1:7" ht="15" customHeight="1">
      <c r="A2758" s="1"/>
      <c r="B2758" s="1"/>
      <c r="C2758" s="1"/>
      <c r="D2758" s="1"/>
      <c r="E2758" s="319" t="s">
        <v>971</v>
      </c>
      <c r="F2758" s="320"/>
      <c r="G2758" s="19">
        <v>6.1140710399999998</v>
      </c>
    </row>
    <row r="2759" spans="1:7" ht="15" customHeight="1">
      <c r="A2759" s="321" t="s">
        <v>1010</v>
      </c>
      <c r="B2759" s="322"/>
      <c r="C2759" s="8" t="s">
        <v>952</v>
      </c>
      <c r="D2759" s="8" t="s">
        <v>953</v>
      </c>
      <c r="E2759" s="8" t="s">
        <v>954</v>
      </c>
      <c r="F2759" s="8" t="s">
        <v>955</v>
      </c>
      <c r="G2759" s="8" t="s">
        <v>956</v>
      </c>
    </row>
    <row r="2760" spans="1:7" ht="15" customHeight="1">
      <c r="A2760" s="15" t="s">
        <v>1398</v>
      </c>
      <c r="B2760" s="16" t="s">
        <v>1399</v>
      </c>
      <c r="C2760" s="15" t="s">
        <v>959</v>
      </c>
      <c r="D2760" s="15" t="s">
        <v>1030</v>
      </c>
      <c r="E2760" s="17">
        <v>1.4E-2</v>
      </c>
      <c r="F2760" s="18">
        <v>50.01</v>
      </c>
      <c r="G2760" s="18">
        <v>0.70013999999999998</v>
      </c>
    </row>
    <row r="2761" spans="1:7" ht="20.100000000000001" customHeight="1">
      <c r="A2761" s="15" t="s">
        <v>1400</v>
      </c>
      <c r="B2761" s="16" t="s">
        <v>1401</v>
      </c>
      <c r="C2761" s="15" t="s">
        <v>959</v>
      </c>
      <c r="D2761" s="15" t="s">
        <v>1030</v>
      </c>
      <c r="E2761" s="17">
        <v>6.0000000000000001E-3</v>
      </c>
      <c r="F2761" s="18">
        <v>56.66</v>
      </c>
      <c r="G2761" s="18">
        <v>0.33995999999999998</v>
      </c>
    </row>
    <row r="2762" spans="1:7" ht="20.100000000000001" customHeight="1">
      <c r="A2762" s="15" t="s">
        <v>1502</v>
      </c>
      <c r="B2762" s="16" t="s">
        <v>1503</v>
      </c>
      <c r="C2762" s="15" t="s">
        <v>959</v>
      </c>
      <c r="D2762" s="15" t="s">
        <v>1030</v>
      </c>
      <c r="E2762" s="17">
        <v>1</v>
      </c>
      <c r="F2762" s="18">
        <v>4.79</v>
      </c>
      <c r="G2762" s="18">
        <v>4.79</v>
      </c>
    </row>
    <row r="2763" spans="1:7" ht="15" customHeight="1">
      <c r="A2763" s="1"/>
      <c r="B2763" s="1"/>
      <c r="C2763" s="1"/>
      <c r="D2763" s="1"/>
      <c r="E2763" s="319" t="s">
        <v>1021</v>
      </c>
      <c r="F2763" s="320"/>
      <c r="G2763" s="19">
        <v>5.8300999999999998</v>
      </c>
    </row>
    <row r="2764" spans="1:7" ht="15" customHeight="1">
      <c r="A2764" s="1"/>
      <c r="B2764" s="1"/>
      <c r="C2764" s="1"/>
      <c r="D2764" s="1"/>
      <c r="E2764" s="317" t="s">
        <v>972</v>
      </c>
      <c r="F2764" s="318"/>
      <c r="G2764" s="3">
        <v>12.45</v>
      </c>
    </row>
    <row r="2765" spans="1:7" ht="15" customHeight="1">
      <c r="A2765" s="1"/>
      <c r="B2765" s="1"/>
      <c r="C2765" s="1"/>
      <c r="D2765" s="1"/>
      <c r="E2765" s="317" t="s">
        <v>973</v>
      </c>
      <c r="F2765" s="318"/>
      <c r="G2765" s="3">
        <v>2.78</v>
      </c>
    </row>
    <row r="2766" spans="1:7" ht="15" customHeight="1">
      <c r="A2766" s="1"/>
      <c r="B2766" s="1"/>
      <c r="C2766" s="1"/>
      <c r="D2766" s="1"/>
      <c r="E2766" s="317" t="s">
        <v>974</v>
      </c>
      <c r="F2766" s="318"/>
      <c r="G2766" s="3">
        <v>15.23</v>
      </c>
    </row>
    <row r="2767" spans="1:7" ht="15" customHeight="1">
      <c r="A2767" s="1"/>
      <c r="B2767" s="1"/>
      <c r="C2767" s="1"/>
      <c r="D2767" s="1"/>
      <c r="E2767" s="317" t="s">
        <v>975</v>
      </c>
      <c r="F2767" s="318"/>
      <c r="G2767" s="3">
        <v>4.3099999999999996</v>
      </c>
    </row>
    <row r="2768" spans="1:7" ht="15" customHeight="1">
      <c r="A2768" s="1"/>
      <c r="B2768" s="1"/>
      <c r="C2768" s="1"/>
      <c r="D2768" s="1"/>
      <c r="E2768" s="317" t="s">
        <v>976</v>
      </c>
      <c r="F2768" s="318"/>
      <c r="G2768" s="3">
        <v>19.54</v>
      </c>
    </row>
    <row r="2769" spans="1:7" ht="15" customHeight="1">
      <c r="A2769" s="1"/>
      <c r="B2769" s="1"/>
      <c r="C2769" s="1"/>
      <c r="D2769" s="1"/>
      <c r="E2769" s="317" t="s">
        <v>977</v>
      </c>
      <c r="F2769" s="318"/>
      <c r="G2769" s="3">
        <v>1</v>
      </c>
    </row>
    <row r="2770" spans="1:7" ht="15" customHeight="1">
      <c r="A2770" s="1"/>
      <c r="B2770" s="1"/>
      <c r="C2770" s="1"/>
      <c r="D2770" s="1"/>
      <c r="E2770" s="317" t="s">
        <v>978</v>
      </c>
      <c r="F2770" s="318"/>
      <c r="G2770" s="3">
        <v>19.54</v>
      </c>
    </row>
    <row r="2771" spans="1:7" ht="9.9499999999999993" customHeight="1">
      <c r="A2771" s="1"/>
      <c r="B2771" s="1"/>
      <c r="C2771" s="323" t="s">
        <v>949</v>
      </c>
      <c r="D2771" s="324"/>
      <c r="E2771" s="1"/>
      <c r="F2771" s="1"/>
      <c r="G2771" s="1"/>
    </row>
    <row r="2772" spans="1:7" ht="20.100000000000001" customHeight="1">
      <c r="A2772" s="325" t="s">
        <v>1504</v>
      </c>
      <c r="B2772" s="326"/>
      <c r="C2772" s="326"/>
      <c r="D2772" s="326"/>
      <c r="E2772" s="326"/>
      <c r="F2772" s="326"/>
      <c r="G2772" s="326"/>
    </row>
    <row r="2773" spans="1:7" ht="15" customHeight="1">
      <c r="A2773" s="321" t="s">
        <v>951</v>
      </c>
      <c r="B2773" s="322"/>
      <c r="C2773" s="8" t="s">
        <v>952</v>
      </c>
      <c r="D2773" s="8" t="s">
        <v>953</v>
      </c>
      <c r="E2773" s="8" t="s">
        <v>954</v>
      </c>
      <c r="F2773" s="8" t="s">
        <v>955</v>
      </c>
      <c r="G2773" s="8" t="s">
        <v>956</v>
      </c>
    </row>
    <row r="2774" spans="1:7" ht="15" customHeight="1">
      <c r="A2774" s="15" t="s">
        <v>994</v>
      </c>
      <c r="B2774" s="16" t="s">
        <v>995</v>
      </c>
      <c r="C2774" s="15" t="s">
        <v>959</v>
      </c>
      <c r="D2774" s="15" t="s">
        <v>960</v>
      </c>
      <c r="E2774" s="17">
        <v>0.36</v>
      </c>
      <c r="F2774" s="18">
        <v>1.04</v>
      </c>
      <c r="G2774" s="18">
        <v>0.37440000000000001</v>
      </c>
    </row>
    <row r="2775" spans="1:7" ht="15" customHeight="1">
      <c r="A2775" s="15" t="s">
        <v>996</v>
      </c>
      <c r="B2775" s="16" t="s">
        <v>997</v>
      </c>
      <c r="C2775" s="15" t="s">
        <v>959</v>
      </c>
      <c r="D2775" s="15" t="s">
        <v>960</v>
      </c>
      <c r="E2775" s="17">
        <v>0.36</v>
      </c>
      <c r="F2775" s="18">
        <v>3.18</v>
      </c>
      <c r="G2775" s="18">
        <v>1.1448</v>
      </c>
    </row>
    <row r="2776" spans="1:7" ht="20.100000000000001" customHeight="1">
      <c r="A2776" s="15" t="s">
        <v>1388</v>
      </c>
      <c r="B2776" s="16" t="s">
        <v>1389</v>
      </c>
      <c r="C2776" s="15" t="s">
        <v>959</v>
      </c>
      <c r="D2776" s="15" t="s">
        <v>960</v>
      </c>
      <c r="E2776" s="17">
        <v>0.36</v>
      </c>
      <c r="F2776" s="18">
        <v>0.28000000000000003</v>
      </c>
      <c r="G2776" s="18">
        <v>0.1008</v>
      </c>
    </row>
    <row r="2777" spans="1:7" ht="15" customHeight="1">
      <c r="A2777" s="15" t="s">
        <v>963</v>
      </c>
      <c r="B2777" s="16" t="s">
        <v>964</v>
      </c>
      <c r="C2777" s="15" t="s">
        <v>959</v>
      </c>
      <c r="D2777" s="15" t="s">
        <v>960</v>
      </c>
      <c r="E2777" s="17">
        <v>0.36</v>
      </c>
      <c r="F2777" s="18">
        <v>0.55000000000000004</v>
      </c>
      <c r="G2777" s="18">
        <v>0.19800000000000001</v>
      </c>
    </row>
    <row r="2778" spans="1:7" ht="20.100000000000001" customHeight="1">
      <c r="A2778" s="15" t="s">
        <v>1390</v>
      </c>
      <c r="B2778" s="16" t="s">
        <v>1391</v>
      </c>
      <c r="C2778" s="15" t="s">
        <v>959</v>
      </c>
      <c r="D2778" s="15" t="s">
        <v>960</v>
      </c>
      <c r="E2778" s="17">
        <v>0.36</v>
      </c>
      <c r="F2778" s="18">
        <v>0.8</v>
      </c>
      <c r="G2778" s="18">
        <v>0.28799999999999998</v>
      </c>
    </row>
    <row r="2779" spans="1:7" ht="15" customHeight="1">
      <c r="A2779" s="15" t="s">
        <v>965</v>
      </c>
      <c r="B2779" s="16" t="s">
        <v>966</v>
      </c>
      <c r="C2779" s="15" t="s">
        <v>959</v>
      </c>
      <c r="D2779" s="15" t="s">
        <v>960</v>
      </c>
      <c r="E2779" s="17">
        <v>0.36</v>
      </c>
      <c r="F2779" s="18">
        <v>0.06</v>
      </c>
      <c r="G2779" s="18">
        <v>2.1600000000000001E-2</v>
      </c>
    </row>
    <row r="2780" spans="1:7" ht="17.100000000000001" customHeight="1">
      <c r="A2780" s="1"/>
      <c r="B2780" s="1"/>
      <c r="C2780" s="1"/>
      <c r="D2780" s="1"/>
      <c r="E2780" s="319" t="s">
        <v>967</v>
      </c>
      <c r="F2780" s="320"/>
      <c r="G2780" s="19">
        <v>2.1276000000000002</v>
      </c>
    </row>
    <row r="2781" spans="1:7" ht="15" customHeight="1">
      <c r="A2781" s="321" t="s">
        <v>968</v>
      </c>
      <c r="B2781" s="322"/>
      <c r="C2781" s="8" t="s">
        <v>952</v>
      </c>
      <c r="D2781" s="8" t="s">
        <v>953</v>
      </c>
      <c r="E2781" s="8" t="s">
        <v>954</v>
      </c>
      <c r="F2781" s="8" t="s">
        <v>955</v>
      </c>
      <c r="G2781" s="8" t="s">
        <v>956</v>
      </c>
    </row>
    <row r="2782" spans="1:7" ht="15" customHeight="1">
      <c r="A2782" s="15" t="s">
        <v>1392</v>
      </c>
      <c r="B2782" s="16" t="s">
        <v>1393</v>
      </c>
      <c r="C2782" s="15" t="s">
        <v>959</v>
      </c>
      <c r="D2782" s="15" t="s">
        <v>960</v>
      </c>
      <c r="E2782" s="17">
        <v>0.18230399999999999</v>
      </c>
      <c r="F2782" s="18">
        <v>8.94</v>
      </c>
      <c r="G2782" s="18">
        <v>1.62979776</v>
      </c>
    </row>
    <row r="2783" spans="1:7" ht="15" customHeight="1">
      <c r="A2783" s="15" t="s">
        <v>1394</v>
      </c>
      <c r="B2783" s="16" t="s">
        <v>1395</v>
      </c>
      <c r="C2783" s="15" t="s">
        <v>959</v>
      </c>
      <c r="D2783" s="15" t="s">
        <v>960</v>
      </c>
      <c r="E2783" s="17">
        <v>0.18230399999999999</v>
      </c>
      <c r="F2783" s="18">
        <v>12.62</v>
      </c>
      <c r="G2783" s="18">
        <v>2.3006764799999999</v>
      </c>
    </row>
    <row r="2784" spans="1:7" ht="15" customHeight="1">
      <c r="A2784" s="1"/>
      <c r="B2784" s="1"/>
      <c r="C2784" s="1"/>
      <c r="D2784" s="1"/>
      <c r="E2784" s="319" t="s">
        <v>971</v>
      </c>
      <c r="F2784" s="320"/>
      <c r="G2784" s="19">
        <v>3.9304742400000001</v>
      </c>
    </row>
    <row r="2785" spans="1:7" ht="15" customHeight="1">
      <c r="A2785" s="321" t="s">
        <v>1010</v>
      </c>
      <c r="B2785" s="322"/>
      <c r="C2785" s="8" t="s">
        <v>952</v>
      </c>
      <c r="D2785" s="8" t="s">
        <v>953</v>
      </c>
      <c r="E2785" s="8" t="s">
        <v>954</v>
      </c>
      <c r="F2785" s="8" t="s">
        <v>955</v>
      </c>
      <c r="G2785" s="8" t="s">
        <v>956</v>
      </c>
    </row>
    <row r="2786" spans="1:7" ht="15" customHeight="1">
      <c r="A2786" s="15" t="s">
        <v>1398</v>
      </c>
      <c r="B2786" s="16" t="s">
        <v>1399</v>
      </c>
      <c r="C2786" s="15" t="s">
        <v>959</v>
      </c>
      <c r="D2786" s="15" t="s">
        <v>1030</v>
      </c>
      <c r="E2786" s="17">
        <v>4.0000000000000001E-3</v>
      </c>
      <c r="F2786" s="18">
        <v>50.01</v>
      </c>
      <c r="G2786" s="18">
        <v>0.20004</v>
      </c>
    </row>
    <row r="2787" spans="1:7" ht="20.100000000000001" customHeight="1">
      <c r="A2787" s="15" t="s">
        <v>1400</v>
      </c>
      <c r="B2787" s="16" t="s">
        <v>1401</v>
      </c>
      <c r="C2787" s="15" t="s">
        <v>959</v>
      </c>
      <c r="D2787" s="15" t="s">
        <v>1030</v>
      </c>
      <c r="E2787" s="17">
        <v>7.0000000000000001E-3</v>
      </c>
      <c r="F2787" s="18">
        <v>56.66</v>
      </c>
      <c r="G2787" s="18">
        <v>0.39661999999999997</v>
      </c>
    </row>
    <row r="2788" spans="1:7" ht="20.100000000000001" customHeight="1">
      <c r="A2788" s="15" t="s">
        <v>1505</v>
      </c>
      <c r="B2788" s="16" t="s">
        <v>1506</v>
      </c>
      <c r="C2788" s="15" t="s">
        <v>959</v>
      </c>
      <c r="D2788" s="15" t="s">
        <v>1030</v>
      </c>
      <c r="E2788" s="17">
        <v>1</v>
      </c>
      <c r="F2788" s="18">
        <v>1.94</v>
      </c>
      <c r="G2788" s="18">
        <v>1.94</v>
      </c>
    </row>
    <row r="2789" spans="1:7" ht="15" customHeight="1">
      <c r="A2789" s="1"/>
      <c r="B2789" s="1"/>
      <c r="C2789" s="1"/>
      <c r="D2789" s="1"/>
      <c r="E2789" s="319" t="s">
        <v>1021</v>
      </c>
      <c r="F2789" s="320"/>
      <c r="G2789" s="19">
        <v>2.5366599999999999</v>
      </c>
    </row>
    <row r="2790" spans="1:7" ht="15" customHeight="1">
      <c r="A2790" s="1"/>
      <c r="B2790" s="1"/>
      <c r="C2790" s="1"/>
      <c r="D2790" s="1"/>
      <c r="E2790" s="317" t="s">
        <v>972</v>
      </c>
      <c r="F2790" s="318"/>
      <c r="G2790" s="3">
        <v>6.79</v>
      </c>
    </row>
    <row r="2791" spans="1:7" ht="15" customHeight="1">
      <c r="A2791" s="1"/>
      <c r="B2791" s="1"/>
      <c r="C2791" s="1"/>
      <c r="D2791" s="1"/>
      <c r="E2791" s="317" t="s">
        <v>973</v>
      </c>
      <c r="F2791" s="318"/>
      <c r="G2791" s="3">
        <v>1.79</v>
      </c>
    </row>
    <row r="2792" spans="1:7" ht="15" customHeight="1">
      <c r="A2792" s="1"/>
      <c r="B2792" s="1"/>
      <c r="C2792" s="1"/>
      <c r="D2792" s="1"/>
      <c r="E2792" s="317" t="s">
        <v>974</v>
      </c>
      <c r="F2792" s="318"/>
      <c r="G2792" s="3">
        <v>8.58</v>
      </c>
    </row>
    <row r="2793" spans="1:7" ht="15" customHeight="1">
      <c r="A2793" s="1"/>
      <c r="B2793" s="1"/>
      <c r="C2793" s="1"/>
      <c r="D2793" s="1"/>
      <c r="E2793" s="317" t="s">
        <v>975</v>
      </c>
      <c r="F2793" s="318"/>
      <c r="G2793" s="3">
        <v>2.4300000000000002</v>
      </c>
    </row>
    <row r="2794" spans="1:7" ht="15" customHeight="1">
      <c r="A2794" s="1"/>
      <c r="B2794" s="1"/>
      <c r="C2794" s="1"/>
      <c r="D2794" s="1"/>
      <c r="E2794" s="317" t="s">
        <v>976</v>
      </c>
      <c r="F2794" s="318"/>
      <c r="G2794" s="3">
        <v>11.01</v>
      </c>
    </row>
    <row r="2795" spans="1:7" ht="15" customHeight="1">
      <c r="A2795" s="1"/>
      <c r="B2795" s="1"/>
      <c r="C2795" s="1"/>
      <c r="D2795" s="1"/>
      <c r="E2795" s="317" t="s">
        <v>977</v>
      </c>
      <c r="F2795" s="318"/>
      <c r="G2795" s="3">
        <v>3</v>
      </c>
    </row>
    <row r="2796" spans="1:7" ht="15" customHeight="1">
      <c r="A2796" s="1"/>
      <c r="B2796" s="1"/>
      <c r="C2796" s="1"/>
      <c r="D2796" s="1"/>
      <c r="E2796" s="317" t="s">
        <v>978</v>
      </c>
      <c r="F2796" s="318"/>
      <c r="G2796" s="3">
        <v>33.03</v>
      </c>
    </row>
    <row r="2797" spans="1:7" ht="9.9499999999999993" customHeight="1">
      <c r="A2797" s="1"/>
      <c r="B2797" s="1"/>
      <c r="C2797" s="323" t="s">
        <v>949</v>
      </c>
      <c r="D2797" s="324"/>
      <c r="E2797" s="1"/>
      <c r="F2797" s="1"/>
      <c r="G2797" s="1"/>
    </row>
    <row r="2798" spans="1:7" ht="20.100000000000001" customHeight="1">
      <c r="A2798" s="325" t="s">
        <v>1507</v>
      </c>
      <c r="B2798" s="326"/>
      <c r="C2798" s="326"/>
      <c r="D2798" s="326"/>
      <c r="E2798" s="326"/>
      <c r="F2798" s="326"/>
      <c r="G2798" s="326"/>
    </row>
    <row r="2799" spans="1:7" ht="15" customHeight="1">
      <c r="A2799" s="321" t="s">
        <v>951</v>
      </c>
      <c r="B2799" s="322"/>
      <c r="C2799" s="8" t="s">
        <v>952</v>
      </c>
      <c r="D2799" s="8" t="s">
        <v>953</v>
      </c>
      <c r="E2799" s="8" t="s">
        <v>954</v>
      </c>
      <c r="F2799" s="8" t="s">
        <v>955</v>
      </c>
      <c r="G2799" s="8" t="s">
        <v>956</v>
      </c>
    </row>
    <row r="2800" spans="1:7" ht="15" customHeight="1">
      <c r="A2800" s="15" t="s">
        <v>994</v>
      </c>
      <c r="B2800" s="16" t="s">
        <v>995</v>
      </c>
      <c r="C2800" s="15" t="s">
        <v>959</v>
      </c>
      <c r="D2800" s="15" t="s">
        <v>960</v>
      </c>
      <c r="E2800" s="17">
        <v>0.56000000000000005</v>
      </c>
      <c r="F2800" s="18">
        <v>1.04</v>
      </c>
      <c r="G2800" s="18">
        <v>0.58240000000000003</v>
      </c>
    </row>
    <row r="2801" spans="1:7" ht="15" customHeight="1">
      <c r="A2801" s="15" t="s">
        <v>996</v>
      </c>
      <c r="B2801" s="16" t="s">
        <v>997</v>
      </c>
      <c r="C2801" s="15" t="s">
        <v>959</v>
      </c>
      <c r="D2801" s="15" t="s">
        <v>960</v>
      </c>
      <c r="E2801" s="17">
        <v>0.56000000000000005</v>
      </c>
      <c r="F2801" s="18">
        <v>3.18</v>
      </c>
      <c r="G2801" s="18">
        <v>1.7807999999999999</v>
      </c>
    </row>
    <row r="2802" spans="1:7" ht="20.100000000000001" customHeight="1">
      <c r="A2802" s="15" t="s">
        <v>1388</v>
      </c>
      <c r="B2802" s="16" t="s">
        <v>1389</v>
      </c>
      <c r="C2802" s="15" t="s">
        <v>959</v>
      </c>
      <c r="D2802" s="15" t="s">
        <v>960</v>
      </c>
      <c r="E2802" s="17">
        <v>0.56000000000000005</v>
      </c>
      <c r="F2802" s="18">
        <v>0.28000000000000003</v>
      </c>
      <c r="G2802" s="18">
        <v>0.15679999999999999</v>
      </c>
    </row>
    <row r="2803" spans="1:7" ht="15" customHeight="1">
      <c r="A2803" s="15" t="s">
        <v>963</v>
      </c>
      <c r="B2803" s="16" t="s">
        <v>964</v>
      </c>
      <c r="C2803" s="15" t="s">
        <v>959</v>
      </c>
      <c r="D2803" s="15" t="s">
        <v>960</v>
      </c>
      <c r="E2803" s="17">
        <v>0.56000000000000005</v>
      </c>
      <c r="F2803" s="18">
        <v>0.55000000000000004</v>
      </c>
      <c r="G2803" s="18">
        <v>0.308</v>
      </c>
    </row>
    <row r="2804" spans="1:7" ht="20.100000000000001" customHeight="1">
      <c r="A2804" s="15" t="s">
        <v>1390</v>
      </c>
      <c r="B2804" s="16" t="s">
        <v>1391</v>
      </c>
      <c r="C2804" s="15" t="s">
        <v>959</v>
      </c>
      <c r="D2804" s="15" t="s">
        <v>960</v>
      </c>
      <c r="E2804" s="17">
        <v>0.56000000000000005</v>
      </c>
      <c r="F2804" s="18">
        <v>0.8</v>
      </c>
      <c r="G2804" s="18">
        <v>0.44800000000000001</v>
      </c>
    </row>
    <row r="2805" spans="1:7" ht="15" customHeight="1">
      <c r="A2805" s="15" t="s">
        <v>965</v>
      </c>
      <c r="B2805" s="16" t="s">
        <v>966</v>
      </c>
      <c r="C2805" s="15" t="s">
        <v>959</v>
      </c>
      <c r="D2805" s="15" t="s">
        <v>960</v>
      </c>
      <c r="E2805" s="17">
        <v>0.56000000000000005</v>
      </c>
      <c r="F2805" s="18">
        <v>0.06</v>
      </c>
      <c r="G2805" s="18">
        <v>3.3599999999999998E-2</v>
      </c>
    </row>
    <row r="2806" spans="1:7" ht="17.100000000000001" customHeight="1">
      <c r="A2806" s="1"/>
      <c r="B2806" s="1"/>
      <c r="C2806" s="1"/>
      <c r="D2806" s="1"/>
      <c r="E2806" s="319" t="s">
        <v>967</v>
      </c>
      <c r="F2806" s="320"/>
      <c r="G2806" s="19">
        <v>3.3096000000000001</v>
      </c>
    </row>
    <row r="2807" spans="1:7" ht="15" customHeight="1">
      <c r="A2807" s="321" t="s">
        <v>968</v>
      </c>
      <c r="B2807" s="322"/>
      <c r="C2807" s="8" t="s">
        <v>952</v>
      </c>
      <c r="D2807" s="8" t="s">
        <v>953</v>
      </c>
      <c r="E2807" s="8" t="s">
        <v>954</v>
      </c>
      <c r="F2807" s="8" t="s">
        <v>955</v>
      </c>
      <c r="G2807" s="8" t="s">
        <v>956</v>
      </c>
    </row>
    <row r="2808" spans="1:7" ht="15" customHeight="1">
      <c r="A2808" s="15" t="s">
        <v>1392</v>
      </c>
      <c r="B2808" s="16" t="s">
        <v>1393</v>
      </c>
      <c r="C2808" s="15" t="s">
        <v>959</v>
      </c>
      <c r="D2808" s="15" t="s">
        <v>960</v>
      </c>
      <c r="E2808" s="17">
        <v>0.283584</v>
      </c>
      <c r="F2808" s="18">
        <v>8.94</v>
      </c>
      <c r="G2808" s="18">
        <v>2.5352409599999999</v>
      </c>
    </row>
    <row r="2809" spans="1:7" ht="15" customHeight="1">
      <c r="A2809" s="15" t="s">
        <v>1394</v>
      </c>
      <c r="B2809" s="16" t="s">
        <v>1395</v>
      </c>
      <c r="C2809" s="15" t="s">
        <v>959</v>
      </c>
      <c r="D2809" s="15" t="s">
        <v>960</v>
      </c>
      <c r="E2809" s="17">
        <v>0.283584</v>
      </c>
      <c r="F2809" s="18">
        <v>12.62</v>
      </c>
      <c r="G2809" s="18">
        <v>3.5788300799999999</v>
      </c>
    </row>
    <row r="2810" spans="1:7" ht="15" customHeight="1">
      <c r="A2810" s="1"/>
      <c r="B2810" s="1"/>
      <c r="C2810" s="1"/>
      <c r="D2810" s="1"/>
      <c r="E2810" s="319" t="s">
        <v>971</v>
      </c>
      <c r="F2810" s="320"/>
      <c r="G2810" s="19">
        <v>6.1140710399999998</v>
      </c>
    </row>
    <row r="2811" spans="1:7" ht="15" customHeight="1">
      <c r="A2811" s="321" t="s">
        <v>1010</v>
      </c>
      <c r="B2811" s="322"/>
      <c r="C2811" s="8" t="s">
        <v>952</v>
      </c>
      <c r="D2811" s="8" t="s">
        <v>953</v>
      </c>
      <c r="E2811" s="8" t="s">
        <v>954</v>
      </c>
      <c r="F2811" s="8" t="s">
        <v>955</v>
      </c>
      <c r="G2811" s="8" t="s">
        <v>956</v>
      </c>
    </row>
    <row r="2812" spans="1:7" ht="15" customHeight="1">
      <c r="A2812" s="15" t="s">
        <v>1398</v>
      </c>
      <c r="B2812" s="16" t="s">
        <v>1399</v>
      </c>
      <c r="C2812" s="15" t="s">
        <v>959</v>
      </c>
      <c r="D2812" s="15" t="s">
        <v>1030</v>
      </c>
      <c r="E2812" s="17">
        <v>1.4E-2</v>
      </c>
      <c r="F2812" s="18">
        <v>50.01</v>
      </c>
      <c r="G2812" s="18">
        <v>0.70013999999999998</v>
      </c>
    </row>
    <row r="2813" spans="1:7" ht="20.100000000000001" customHeight="1">
      <c r="A2813" s="15" t="s">
        <v>1400</v>
      </c>
      <c r="B2813" s="16" t="s">
        <v>1401</v>
      </c>
      <c r="C2813" s="15" t="s">
        <v>959</v>
      </c>
      <c r="D2813" s="15" t="s">
        <v>1030</v>
      </c>
      <c r="E2813" s="17">
        <v>6.0000000000000001E-3</v>
      </c>
      <c r="F2813" s="18">
        <v>56.66</v>
      </c>
      <c r="G2813" s="18">
        <v>0.33995999999999998</v>
      </c>
    </row>
    <row r="2814" spans="1:7" ht="20.100000000000001" customHeight="1">
      <c r="A2814" s="15" t="s">
        <v>1508</v>
      </c>
      <c r="B2814" s="16" t="s">
        <v>1509</v>
      </c>
      <c r="C2814" s="15" t="s">
        <v>959</v>
      </c>
      <c r="D2814" s="15" t="s">
        <v>1030</v>
      </c>
      <c r="E2814" s="17">
        <v>1</v>
      </c>
      <c r="F2814" s="18">
        <v>3.35</v>
      </c>
      <c r="G2814" s="18">
        <v>3.35</v>
      </c>
    </row>
    <row r="2815" spans="1:7" ht="15" customHeight="1">
      <c r="A2815" s="1"/>
      <c r="B2815" s="1"/>
      <c r="C2815" s="1"/>
      <c r="D2815" s="1"/>
      <c r="E2815" s="319" t="s">
        <v>1021</v>
      </c>
      <c r="F2815" s="320"/>
      <c r="G2815" s="19">
        <v>4.3901000000000003</v>
      </c>
    </row>
    <row r="2816" spans="1:7" ht="15" customHeight="1">
      <c r="A2816" s="1"/>
      <c r="B2816" s="1"/>
      <c r="C2816" s="1"/>
      <c r="D2816" s="1"/>
      <c r="E2816" s="317" t="s">
        <v>972</v>
      </c>
      <c r="F2816" s="318"/>
      <c r="G2816" s="3">
        <v>11.01</v>
      </c>
    </row>
    <row r="2817" spans="1:7" ht="15" customHeight="1">
      <c r="A2817" s="1"/>
      <c r="B2817" s="1"/>
      <c r="C2817" s="1"/>
      <c r="D2817" s="1"/>
      <c r="E2817" s="317" t="s">
        <v>973</v>
      </c>
      <c r="F2817" s="318"/>
      <c r="G2817" s="3">
        <v>2.78</v>
      </c>
    </row>
    <row r="2818" spans="1:7" ht="15" customHeight="1">
      <c r="A2818" s="1"/>
      <c r="B2818" s="1"/>
      <c r="C2818" s="1"/>
      <c r="D2818" s="1"/>
      <c r="E2818" s="317" t="s">
        <v>974</v>
      </c>
      <c r="F2818" s="318"/>
      <c r="G2818" s="3">
        <v>13.79</v>
      </c>
    </row>
    <row r="2819" spans="1:7" ht="15" customHeight="1">
      <c r="A2819" s="1"/>
      <c r="B2819" s="1"/>
      <c r="C2819" s="1"/>
      <c r="D2819" s="1"/>
      <c r="E2819" s="317" t="s">
        <v>975</v>
      </c>
      <c r="F2819" s="318"/>
      <c r="G2819" s="3">
        <v>3.9</v>
      </c>
    </row>
    <row r="2820" spans="1:7" ht="15" customHeight="1">
      <c r="A2820" s="1"/>
      <c r="B2820" s="1"/>
      <c r="C2820" s="1"/>
      <c r="D2820" s="1"/>
      <c r="E2820" s="317" t="s">
        <v>976</v>
      </c>
      <c r="F2820" s="318"/>
      <c r="G2820" s="3">
        <v>17.690000000000001</v>
      </c>
    </row>
    <row r="2821" spans="1:7" ht="15" customHeight="1">
      <c r="A2821" s="1"/>
      <c r="B2821" s="1"/>
      <c r="C2821" s="1"/>
      <c r="D2821" s="1"/>
      <c r="E2821" s="317" t="s">
        <v>977</v>
      </c>
      <c r="F2821" s="318"/>
      <c r="G2821" s="3">
        <v>10</v>
      </c>
    </row>
    <row r="2822" spans="1:7" ht="15" customHeight="1">
      <c r="A2822" s="1"/>
      <c r="B2822" s="1"/>
      <c r="C2822" s="1"/>
      <c r="D2822" s="1"/>
      <c r="E2822" s="317" t="s">
        <v>978</v>
      </c>
      <c r="F2822" s="318"/>
      <c r="G2822" s="3">
        <v>176.9</v>
      </c>
    </row>
    <row r="2823" spans="1:7" ht="9.9499999999999993" customHeight="1">
      <c r="A2823" s="1"/>
      <c r="B2823" s="1"/>
      <c r="C2823" s="323" t="s">
        <v>949</v>
      </c>
      <c r="D2823" s="324"/>
      <c r="E2823" s="1"/>
      <c r="F2823" s="1"/>
      <c r="G2823" s="1"/>
    </row>
    <row r="2824" spans="1:7" ht="20.100000000000001" customHeight="1">
      <c r="A2824" s="325" t="s">
        <v>1510</v>
      </c>
      <c r="B2824" s="326"/>
      <c r="C2824" s="326"/>
      <c r="D2824" s="326"/>
      <c r="E2824" s="326"/>
      <c r="F2824" s="326"/>
      <c r="G2824" s="326"/>
    </row>
    <row r="2825" spans="1:7" ht="15" customHeight="1">
      <c r="A2825" s="321" t="s">
        <v>951</v>
      </c>
      <c r="B2825" s="322"/>
      <c r="C2825" s="8" t="s">
        <v>952</v>
      </c>
      <c r="D2825" s="8" t="s">
        <v>953</v>
      </c>
      <c r="E2825" s="8" t="s">
        <v>954</v>
      </c>
      <c r="F2825" s="8" t="s">
        <v>955</v>
      </c>
      <c r="G2825" s="8" t="s">
        <v>956</v>
      </c>
    </row>
    <row r="2826" spans="1:7" ht="15" customHeight="1">
      <c r="A2826" s="15" t="s">
        <v>994</v>
      </c>
      <c r="B2826" s="16" t="s">
        <v>995</v>
      </c>
      <c r="C2826" s="15" t="s">
        <v>959</v>
      </c>
      <c r="D2826" s="15" t="s">
        <v>960</v>
      </c>
      <c r="E2826" s="17">
        <v>0.6</v>
      </c>
      <c r="F2826" s="18">
        <v>1.04</v>
      </c>
      <c r="G2826" s="18">
        <v>0.624</v>
      </c>
    </row>
    <row r="2827" spans="1:7" ht="15" customHeight="1">
      <c r="A2827" s="15" t="s">
        <v>996</v>
      </c>
      <c r="B2827" s="16" t="s">
        <v>997</v>
      </c>
      <c r="C2827" s="15" t="s">
        <v>959</v>
      </c>
      <c r="D2827" s="15" t="s">
        <v>960</v>
      </c>
      <c r="E2827" s="17">
        <v>0.6</v>
      </c>
      <c r="F2827" s="18">
        <v>3.18</v>
      </c>
      <c r="G2827" s="18">
        <v>1.9079999999999999</v>
      </c>
    </row>
    <row r="2828" spans="1:7" ht="20.100000000000001" customHeight="1">
      <c r="A2828" s="15" t="s">
        <v>1388</v>
      </c>
      <c r="B2828" s="16" t="s">
        <v>1389</v>
      </c>
      <c r="C2828" s="15" t="s">
        <v>959</v>
      </c>
      <c r="D2828" s="15" t="s">
        <v>960</v>
      </c>
      <c r="E2828" s="17">
        <v>0.6</v>
      </c>
      <c r="F2828" s="18">
        <v>0.28000000000000003</v>
      </c>
      <c r="G2828" s="18">
        <v>0.16800000000000001</v>
      </c>
    </row>
    <row r="2829" spans="1:7" ht="15" customHeight="1">
      <c r="A2829" s="15" t="s">
        <v>963</v>
      </c>
      <c r="B2829" s="16" t="s">
        <v>964</v>
      </c>
      <c r="C2829" s="15" t="s">
        <v>959</v>
      </c>
      <c r="D2829" s="15" t="s">
        <v>960</v>
      </c>
      <c r="E2829" s="17">
        <v>0.6</v>
      </c>
      <c r="F2829" s="18">
        <v>0.55000000000000004</v>
      </c>
      <c r="G2829" s="18">
        <v>0.33</v>
      </c>
    </row>
    <row r="2830" spans="1:7" ht="20.100000000000001" customHeight="1">
      <c r="A2830" s="15" t="s">
        <v>1390</v>
      </c>
      <c r="B2830" s="16" t="s">
        <v>1391</v>
      </c>
      <c r="C2830" s="15" t="s">
        <v>959</v>
      </c>
      <c r="D2830" s="15" t="s">
        <v>960</v>
      </c>
      <c r="E2830" s="17">
        <v>0.6</v>
      </c>
      <c r="F2830" s="18">
        <v>0.8</v>
      </c>
      <c r="G2830" s="18">
        <v>0.48</v>
      </c>
    </row>
    <row r="2831" spans="1:7" ht="15" customHeight="1">
      <c r="A2831" s="15" t="s">
        <v>965</v>
      </c>
      <c r="B2831" s="16" t="s">
        <v>966</v>
      </c>
      <c r="C2831" s="15" t="s">
        <v>959</v>
      </c>
      <c r="D2831" s="15" t="s">
        <v>960</v>
      </c>
      <c r="E2831" s="17">
        <v>0.6</v>
      </c>
      <c r="F2831" s="18">
        <v>0.06</v>
      </c>
      <c r="G2831" s="18">
        <v>3.5999999999999997E-2</v>
      </c>
    </row>
    <row r="2832" spans="1:7" ht="17.100000000000001" customHeight="1">
      <c r="A2832" s="1"/>
      <c r="B2832" s="1"/>
      <c r="C2832" s="1"/>
      <c r="D2832" s="1"/>
      <c r="E2832" s="319" t="s">
        <v>967</v>
      </c>
      <c r="F2832" s="320"/>
      <c r="G2832" s="19">
        <v>3.5459999999999998</v>
      </c>
    </row>
    <row r="2833" spans="1:7" ht="15" customHeight="1">
      <c r="A2833" s="321" t="s">
        <v>968</v>
      </c>
      <c r="B2833" s="322"/>
      <c r="C2833" s="8" t="s">
        <v>952</v>
      </c>
      <c r="D2833" s="8" t="s">
        <v>953</v>
      </c>
      <c r="E2833" s="8" t="s">
        <v>954</v>
      </c>
      <c r="F2833" s="8" t="s">
        <v>955</v>
      </c>
      <c r="G2833" s="8" t="s">
        <v>956</v>
      </c>
    </row>
    <row r="2834" spans="1:7" ht="15" customHeight="1">
      <c r="A2834" s="15" t="s">
        <v>1392</v>
      </c>
      <c r="B2834" s="16" t="s">
        <v>1393</v>
      </c>
      <c r="C2834" s="15" t="s">
        <v>959</v>
      </c>
      <c r="D2834" s="15" t="s">
        <v>960</v>
      </c>
      <c r="E2834" s="17">
        <v>0.30384</v>
      </c>
      <c r="F2834" s="18">
        <v>8.94</v>
      </c>
      <c r="G2834" s="18">
        <v>2.7163295999999999</v>
      </c>
    </row>
    <row r="2835" spans="1:7" ht="15" customHeight="1">
      <c r="A2835" s="15" t="s">
        <v>1394</v>
      </c>
      <c r="B2835" s="16" t="s">
        <v>1395</v>
      </c>
      <c r="C2835" s="15" t="s">
        <v>959</v>
      </c>
      <c r="D2835" s="15" t="s">
        <v>960</v>
      </c>
      <c r="E2835" s="17">
        <v>0.30384</v>
      </c>
      <c r="F2835" s="18">
        <v>12.62</v>
      </c>
      <c r="G2835" s="18">
        <v>3.8344608</v>
      </c>
    </row>
    <row r="2836" spans="1:7" ht="15" customHeight="1">
      <c r="A2836" s="1"/>
      <c r="B2836" s="1"/>
      <c r="C2836" s="1"/>
      <c r="D2836" s="1"/>
      <c r="E2836" s="319" t="s">
        <v>971</v>
      </c>
      <c r="F2836" s="320"/>
      <c r="G2836" s="19">
        <v>6.5507904000000003</v>
      </c>
    </row>
    <row r="2837" spans="1:7" ht="15" customHeight="1">
      <c r="A2837" s="321" t="s">
        <v>1010</v>
      </c>
      <c r="B2837" s="322"/>
      <c r="C2837" s="8" t="s">
        <v>952</v>
      </c>
      <c r="D2837" s="8" t="s">
        <v>953</v>
      </c>
      <c r="E2837" s="8" t="s">
        <v>954</v>
      </c>
      <c r="F2837" s="8" t="s">
        <v>955</v>
      </c>
      <c r="G2837" s="8" t="s">
        <v>956</v>
      </c>
    </row>
    <row r="2838" spans="1:7" ht="15" customHeight="1">
      <c r="A2838" s="15" t="s">
        <v>1398</v>
      </c>
      <c r="B2838" s="16" t="s">
        <v>1399</v>
      </c>
      <c r="C2838" s="15" t="s">
        <v>959</v>
      </c>
      <c r="D2838" s="15" t="s">
        <v>1030</v>
      </c>
      <c r="E2838" s="17">
        <v>1.35E-2</v>
      </c>
      <c r="F2838" s="18">
        <v>50.01</v>
      </c>
      <c r="G2838" s="18">
        <v>0.67513500000000004</v>
      </c>
    </row>
    <row r="2839" spans="1:7" ht="20.100000000000001" customHeight="1">
      <c r="A2839" s="15" t="s">
        <v>1400</v>
      </c>
      <c r="B2839" s="16" t="s">
        <v>1401</v>
      </c>
      <c r="C2839" s="15" t="s">
        <v>959</v>
      </c>
      <c r="D2839" s="15" t="s">
        <v>1030</v>
      </c>
      <c r="E2839" s="17">
        <v>1.95E-2</v>
      </c>
      <c r="F2839" s="18">
        <v>56.66</v>
      </c>
      <c r="G2839" s="18">
        <v>1.10487</v>
      </c>
    </row>
    <row r="2840" spans="1:7" ht="20.100000000000001" customHeight="1">
      <c r="A2840" s="15" t="s">
        <v>1472</v>
      </c>
      <c r="B2840" s="16" t="s">
        <v>1473</v>
      </c>
      <c r="C2840" s="15" t="s">
        <v>959</v>
      </c>
      <c r="D2840" s="15" t="s">
        <v>1030</v>
      </c>
      <c r="E2840" s="17">
        <v>1</v>
      </c>
      <c r="F2840" s="18">
        <v>8.57</v>
      </c>
      <c r="G2840" s="18">
        <v>8.57</v>
      </c>
    </row>
    <row r="2841" spans="1:7" ht="15" customHeight="1">
      <c r="A2841" s="1"/>
      <c r="B2841" s="1"/>
      <c r="C2841" s="1"/>
      <c r="D2841" s="1"/>
      <c r="E2841" s="319" t="s">
        <v>1021</v>
      </c>
      <c r="F2841" s="320"/>
      <c r="G2841" s="19">
        <v>10.350004999999999</v>
      </c>
    </row>
    <row r="2842" spans="1:7" ht="15" customHeight="1">
      <c r="A2842" s="1"/>
      <c r="B2842" s="1"/>
      <c r="C2842" s="1"/>
      <c r="D2842" s="1"/>
      <c r="E2842" s="317" t="s">
        <v>972</v>
      </c>
      <c r="F2842" s="318"/>
      <c r="G2842" s="3">
        <v>17.45</v>
      </c>
    </row>
    <row r="2843" spans="1:7" ht="15" customHeight="1">
      <c r="A2843" s="1"/>
      <c r="B2843" s="1"/>
      <c r="C2843" s="1"/>
      <c r="D2843" s="1"/>
      <c r="E2843" s="317" t="s">
        <v>973</v>
      </c>
      <c r="F2843" s="318"/>
      <c r="G2843" s="3">
        <v>2.97</v>
      </c>
    </row>
    <row r="2844" spans="1:7" ht="15" customHeight="1">
      <c r="A2844" s="1"/>
      <c r="B2844" s="1"/>
      <c r="C2844" s="1"/>
      <c r="D2844" s="1"/>
      <c r="E2844" s="317" t="s">
        <v>974</v>
      </c>
      <c r="F2844" s="318"/>
      <c r="G2844" s="3">
        <v>20.420000000000002</v>
      </c>
    </row>
    <row r="2845" spans="1:7" ht="15" customHeight="1">
      <c r="A2845" s="1"/>
      <c r="B2845" s="1"/>
      <c r="C2845" s="1"/>
      <c r="D2845" s="1"/>
      <c r="E2845" s="317" t="s">
        <v>975</v>
      </c>
      <c r="F2845" s="318"/>
      <c r="G2845" s="3">
        <v>5.78</v>
      </c>
    </row>
    <row r="2846" spans="1:7" ht="15" customHeight="1">
      <c r="A2846" s="1"/>
      <c r="B2846" s="1"/>
      <c r="C2846" s="1"/>
      <c r="D2846" s="1"/>
      <c r="E2846" s="317" t="s">
        <v>976</v>
      </c>
      <c r="F2846" s="318"/>
      <c r="G2846" s="3">
        <v>26.2</v>
      </c>
    </row>
    <row r="2847" spans="1:7" ht="15" customHeight="1">
      <c r="A2847" s="1"/>
      <c r="B2847" s="1"/>
      <c r="C2847" s="1"/>
      <c r="D2847" s="1"/>
      <c r="E2847" s="317" t="s">
        <v>977</v>
      </c>
      <c r="F2847" s="318"/>
      <c r="G2847" s="3">
        <v>7</v>
      </c>
    </row>
    <row r="2848" spans="1:7" ht="15" customHeight="1">
      <c r="A2848" s="1"/>
      <c r="B2848" s="1"/>
      <c r="C2848" s="1"/>
      <c r="D2848" s="1"/>
      <c r="E2848" s="317" t="s">
        <v>978</v>
      </c>
      <c r="F2848" s="318"/>
      <c r="G2848" s="3">
        <v>183.4</v>
      </c>
    </row>
    <row r="2849" spans="1:7" ht="9.9499999999999993" customHeight="1">
      <c r="A2849" s="1"/>
      <c r="B2849" s="1"/>
      <c r="C2849" s="323" t="s">
        <v>949</v>
      </c>
      <c r="D2849" s="324"/>
      <c r="E2849" s="1"/>
      <c r="F2849" s="1"/>
      <c r="G2849" s="1"/>
    </row>
    <row r="2850" spans="1:7" ht="20.100000000000001" customHeight="1">
      <c r="A2850" s="325" t="s">
        <v>1511</v>
      </c>
      <c r="B2850" s="326"/>
      <c r="C2850" s="326"/>
      <c r="D2850" s="326"/>
      <c r="E2850" s="326"/>
      <c r="F2850" s="326"/>
      <c r="G2850" s="326"/>
    </row>
    <row r="2851" spans="1:7" ht="15" customHeight="1">
      <c r="A2851" s="321" t="s">
        <v>951</v>
      </c>
      <c r="B2851" s="322"/>
      <c r="C2851" s="8" t="s">
        <v>952</v>
      </c>
      <c r="D2851" s="8" t="s">
        <v>953</v>
      </c>
      <c r="E2851" s="8" t="s">
        <v>954</v>
      </c>
      <c r="F2851" s="8" t="s">
        <v>955</v>
      </c>
      <c r="G2851" s="8" t="s">
        <v>956</v>
      </c>
    </row>
    <row r="2852" spans="1:7" ht="15" customHeight="1">
      <c r="A2852" s="15" t="s">
        <v>994</v>
      </c>
      <c r="B2852" s="16" t="s">
        <v>995</v>
      </c>
      <c r="C2852" s="15" t="s">
        <v>959</v>
      </c>
      <c r="D2852" s="15" t="s">
        <v>960</v>
      </c>
      <c r="E2852" s="17">
        <v>0.6</v>
      </c>
      <c r="F2852" s="18">
        <v>1.04</v>
      </c>
      <c r="G2852" s="18">
        <v>0.624</v>
      </c>
    </row>
    <row r="2853" spans="1:7" ht="15" customHeight="1">
      <c r="A2853" s="15" t="s">
        <v>996</v>
      </c>
      <c r="B2853" s="16" t="s">
        <v>997</v>
      </c>
      <c r="C2853" s="15" t="s">
        <v>959</v>
      </c>
      <c r="D2853" s="15" t="s">
        <v>960</v>
      </c>
      <c r="E2853" s="17">
        <v>0.6</v>
      </c>
      <c r="F2853" s="18">
        <v>3.18</v>
      </c>
      <c r="G2853" s="18">
        <v>1.9079999999999999</v>
      </c>
    </row>
    <row r="2854" spans="1:7" ht="20.100000000000001" customHeight="1">
      <c r="A2854" s="15" t="s">
        <v>1388</v>
      </c>
      <c r="B2854" s="16" t="s">
        <v>1389</v>
      </c>
      <c r="C2854" s="15" t="s">
        <v>959</v>
      </c>
      <c r="D2854" s="15" t="s">
        <v>960</v>
      </c>
      <c r="E2854" s="17">
        <v>0.6</v>
      </c>
      <c r="F2854" s="18">
        <v>0.28000000000000003</v>
      </c>
      <c r="G2854" s="18">
        <v>0.16800000000000001</v>
      </c>
    </row>
    <row r="2855" spans="1:7" ht="15" customHeight="1">
      <c r="A2855" s="15" t="s">
        <v>963</v>
      </c>
      <c r="B2855" s="16" t="s">
        <v>964</v>
      </c>
      <c r="C2855" s="15" t="s">
        <v>959</v>
      </c>
      <c r="D2855" s="15" t="s">
        <v>960</v>
      </c>
      <c r="E2855" s="17">
        <v>0.6</v>
      </c>
      <c r="F2855" s="18">
        <v>0.55000000000000004</v>
      </c>
      <c r="G2855" s="18">
        <v>0.33</v>
      </c>
    </row>
    <row r="2856" spans="1:7" ht="20.100000000000001" customHeight="1">
      <c r="A2856" s="15" t="s">
        <v>1390</v>
      </c>
      <c r="B2856" s="16" t="s">
        <v>1391</v>
      </c>
      <c r="C2856" s="15" t="s">
        <v>959</v>
      </c>
      <c r="D2856" s="15" t="s">
        <v>960</v>
      </c>
      <c r="E2856" s="17">
        <v>0.6</v>
      </c>
      <c r="F2856" s="18">
        <v>0.8</v>
      </c>
      <c r="G2856" s="18">
        <v>0.48</v>
      </c>
    </row>
    <row r="2857" spans="1:7" ht="15" customHeight="1">
      <c r="A2857" s="15" t="s">
        <v>965</v>
      </c>
      <c r="B2857" s="16" t="s">
        <v>966</v>
      </c>
      <c r="C2857" s="15" t="s">
        <v>959</v>
      </c>
      <c r="D2857" s="15" t="s">
        <v>960</v>
      </c>
      <c r="E2857" s="17">
        <v>0.6</v>
      </c>
      <c r="F2857" s="18">
        <v>0.06</v>
      </c>
      <c r="G2857" s="18">
        <v>3.5999999999999997E-2</v>
      </c>
    </row>
    <row r="2858" spans="1:7" ht="17.100000000000001" customHeight="1">
      <c r="A2858" s="1"/>
      <c r="B2858" s="1"/>
      <c r="C2858" s="1"/>
      <c r="D2858" s="1"/>
      <c r="E2858" s="319" t="s">
        <v>967</v>
      </c>
      <c r="F2858" s="320"/>
      <c r="G2858" s="19">
        <v>3.5459999999999998</v>
      </c>
    </row>
    <row r="2859" spans="1:7" ht="15" customHeight="1">
      <c r="A2859" s="321" t="s">
        <v>968</v>
      </c>
      <c r="B2859" s="322"/>
      <c r="C2859" s="8" t="s">
        <v>952</v>
      </c>
      <c r="D2859" s="8" t="s">
        <v>953</v>
      </c>
      <c r="E2859" s="8" t="s">
        <v>954</v>
      </c>
      <c r="F2859" s="8" t="s">
        <v>955</v>
      </c>
      <c r="G2859" s="8" t="s">
        <v>956</v>
      </c>
    </row>
    <row r="2860" spans="1:7" ht="15" customHeight="1">
      <c r="A2860" s="15" t="s">
        <v>1392</v>
      </c>
      <c r="B2860" s="16" t="s">
        <v>1393</v>
      </c>
      <c r="C2860" s="15" t="s">
        <v>959</v>
      </c>
      <c r="D2860" s="15" t="s">
        <v>960</v>
      </c>
      <c r="E2860" s="17">
        <v>0.30384</v>
      </c>
      <c r="F2860" s="18">
        <v>8.94</v>
      </c>
      <c r="G2860" s="18">
        <v>2.7163295999999999</v>
      </c>
    </row>
    <row r="2861" spans="1:7" ht="15" customHeight="1">
      <c r="A2861" s="15" t="s">
        <v>1394</v>
      </c>
      <c r="B2861" s="16" t="s">
        <v>1395</v>
      </c>
      <c r="C2861" s="15" t="s">
        <v>959</v>
      </c>
      <c r="D2861" s="15" t="s">
        <v>960</v>
      </c>
      <c r="E2861" s="17">
        <v>0.30384</v>
      </c>
      <c r="F2861" s="18">
        <v>12.62</v>
      </c>
      <c r="G2861" s="18">
        <v>3.8344608</v>
      </c>
    </row>
    <row r="2862" spans="1:7" ht="15" customHeight="1">
      <c r="A2862" s="1"/>
      <c r="B2862" s="1"/>
      <c r="C2862" s="1"/>
      <c r="D2862" s="1"/>
      <c r="E2862" s="319" t="s">
        <v>971</v>
      </c>
      <c r="F2862" s="320"/>
      <c r="G2862" s="19">
        <v>6.5507904000000003</v>
      </c>
    </row>
    <row r="2863" spans="1:7" ht="15" customHeight="1">
      <c r="A2863" s="321" t="s">
        <v>1010</v>
      </c>
      <c r="B2863" s="322"/>
      <c r="C2863" s="8" t="s">
        <v>952</v>
      </c>
      <c r="D2863" s="8" t="s">
        <v>953</v>
      </c>
      <c r="E2863" s="8" t="s">
        <v>954</v>
      </c>
      <c r="F2863" s="8" t="s">
        <v>955</v>
      </c>
      <c r="G2863" s="8" t="s">
        <v>956</v>
      </c>
    </row>
    <row r="2864" spans="1:7" ht="15" customHeight="1">
      <c r="A2864" s="15" t="s">
        <v>1398</v>
      </c>
      <c r="B2864" s="16" t="s">
        <v>1399</v>
      </c>
      <c r="C2864" s="15" t="s">
        <v>959</v>
      </c>
      <c r="D2864" s="15" t="s">
        <v>1030</v>
      </c>
      <c r="E2864" s="17">
        <v>2.1000000000000001E-2</v>
      </c>
      <c r="F2864" s="18">
        <v>50.01</v>
      </c>
      <c r="G2864" s="18">
        <v>1.0502100000000001</v>
      </c>
    </row>
    <row r="2865" spans="1:7" ht="20.100000000000001" customHeight="1">
      <c r="A2865" s="15" t="s">
        <v>1400</v>
      </c>
      <c r="B2865" s="16" t="s">
        <v>1401</v>
      </c>
      <c r="C2865" s="15" t="s">
        <v>959</v>
      </c>
      <c r="D2865" s="15" t="s">
        <v>1030</v>
      </c>
      <c r="E2865" s="17">
        <v>8.9999999999999993E-3</v>
      </c>
      <c r="F2865" s="18">
        <v>56.66</v>
      </c>
      <c r="G2865" s="18">
        <v>0.50993999999999995</v>
      </c>
    </row>
    <row r="2866" spans="1:7" ht="20.100000000000001" customHeight="1">
      <c r="A2866" s="15" t="s">
        <v>1512</v>
      </c>
      <c r="B2866" s="16" t="s">
        <v>1513</v>
      </c>
      <c r="C2866" s="15" t="s">
        <v>959</v>
      </c>
      <c r="D2866" s="15" t="s">
        <v>1030</v>
      </c>
      <c r="E2866" s="17">
        <v>1</v>
      </c>
      <c r="F2866" s="18">
        <v>8.6199999999999992</v>
      </c>
      <c r="G2866" s="18">
        <v>8.6199999999999992</v>
      </c>
    </row>
    <row r="2867" spans="1:7" ht="15" customHeight="1">
      <c r="A2867" s="1"/>
      <c r="B2867" s="1"/>
      <c r="C2867" s="1"/>
      <c r="D2867" s="1"/>
      <c r="E2867" s="319" t="s">
        <v>1021</v>
      </c>
      <c r="F2867" s="320"/>
      <c r="G2867" s="19">
        <v>10.180149999999999</v>
      </c>
    </row>
    <row r="2868" spans="1:7" ht="15" customHeight="1">
      <c r="A2868" s="1"/>
      <c r="B2868" s="1"/>
      <c r="C2868" s="1"/>
      <c r="D2868" s="1"/>
      <c r="E2868" s="317" t="s">
        <v>972</v>
      </c>
      <c r="F2868" s="318"/>
      <c r="G2868" s="3">
        <v>17.28</v>
      </c>
    </row>
    <row r="2869" spans="1:7" ht="15" customHeight="1">
      <c r="A2869" s="1"/>
      <c r="B2869" s="1"/>
      <c r="C2869" s="1"/>
      <c r="D2869" s="1"/>
      <c r="E2869" s="317" t="s">
        <v>973</v>
      </c>
      <c r="F2869" s="318"/>
      <c r="G2869" s="3">
        <v>2.97</v>
      </c>
    </row>
    <row r="2870" spans="1:7" ht="15" customHeight="1">
      <c r="A2870" s="1"/>
      <c r="B2870" s="1"/>
      <c r="C2870" s="1"/>
      <c r="D2870" s="1"/>
      <c r="E2870" s="317" t="s">
        <v>974</v>
      </c>
      <c r="F2870" s="318"/>
      <c r="G2870" s="3">
        <v>20.25</v>
      </c>
    </row>
    <row r="2871" spans="1:7" ht="15" customHeight="1">
      <c r="A2871" s="1"/>
      <c r="B2871" s="1"/>
      <c r="C2871" s="1"/>
      <c r="D2871" s="1"/>
      <c r="E2871" s="317" t="s">
        <v>975</v>
      </c>
      <c r="F2871" s="318"/>
      <c r="G2871" s="3">
        <v>5.74</v>
      </c>
    </row>
    <row r="2872" spans="1:7" ht="15" customHeight="1">
      <c r="A2872" s="1"/>
      <c r="B2872" s="1"/>
      <c r="C2872" s="1"/>
      <c r="D2872" s="1"/>
      <c r="E2872" s="317" t="s">
        <v>976</v>
      </c>
      <c r="F2872" s="318"/>
      <c r="G2872" s="3">
        <v>25.99</v>
      </c>
    </row>
    <row r="2873" spans="1:7" ht="15" customHeight="1">
      <c r="A2873" s="1"/>
      <c r="B2873" s="1"/>
      <c r="C2873" s="1"/>
      <c r="D2873" s="1"/>
      <c r="E2873" s="317" t="s">
        <v>977</v>
      </c>
      <c r="F2873" s="318"/>
      <c r="G2873" s="3">
        <v>1</v>
      </c>
    </row>
    <row r="2874" spans="1:7" ht="15" customHeight="1">
      <c r="A2874" s="1"/>
      <c r="B2874" s="1"/>
      <c r="C2874" s="1"/>
      <c r="D2874" s="1"/>
      <c r="E2874" s="317" t="s">
        <v>978</v>
      </c>
      <c r="F2874" s="318"/>
      <c r="G2874" s="3">
        <v>25.99</v>
      </c>
    </row>
    <row r="2875" spans="1:7" ht="9.9499999999999993" customHeight="1">
      <c r="A2875" s="1"/>
      <c r="B2875" s="1"/>
      <c r="C2875" s="323" t="s">
        <v>949</v>
      </c>
      <c r="D2875" s="324"/>
      <c r="E2875" s="1"/>
      <c r="F2875" s="1"/>
      <c r="G2875" s="1"/>
    </row>
    <row r="2876" spans="1:7" ht="20.100000000000001" customHeight="1">
      <c r="A2876" s="325" t="s">
        <v>1514</v>
      </c>
      <c r="B2876" s="326"/>
      <c r="C2876" s="326"/>
      <c r="D2876" s="326"/>
      <c r="E2876" s="326"/>
      <c r="F2876" s="326"/>
      <c r="G2876" s="326"/>
    </row>
    <row r="2877" spans="1:7" ht="15" customHeight="1">
      <c r="A2877" s="321" t="s">
        <v>951</v>
      </c>
      <c r="B2877" s="322"/>
      <c r="C2877" s="8" t="s">
        <v>952</v>
      </c>
      <c r="D2877" s="8" t="s">
        <v>953</v>
      </c>
      <c r="E2877" s="8" t="s">
        <v>954</v>
      </c>
      <c r="F2877" s="8" t="s">
        <v>955</v>
      </c>
      <c r="G2877" s="8" t="s">
        <v>956</v>
      </c>
    </row>
    <row r="2878" spans="1:7" ht="15" customHeight="1">
      <c r="A2878" s="15" t="s">
        <v>994</v>
      </c>
      <c r="B2878" s="16" t="s">
        <v>995</v>
      </c>
      <c r="C2878" s="15" t="s">
        <v>959</v>
      </c>
      <c r="D2878" s="15" t="s">
        <v>960</v>
      </c>
      <c r="E2878" s="17">
        <v>1.196</v>
      </c>
      <c r="F2878" s="18">
        <v>1.04</v>
      </c>
      <c r="G2878" s="18">
        <v>1.2438400000000001</v>
      </c>
    </row>
    <row r="2879" spans="1:7" ht="15" customHeight="1">
      <c r="A2879" s="15" t="s">
        <v>996</v>
      </c>
      <c r="B2879" s="16" t="s">
        <v>997</v>
      </c>
      <c r="C2879" s="15" t="s">
        <v>959</v>
      </c>
      <c r="D2879" s="15" t="s">
        <v>960</v>
      </c>
      <c r="E2879" s="17">
        <v>1.196</v>
      </c>
      <c r="F2879" s="18">
        <v>3.18</v>
      </c>
      <c r="G2879" s="18">
        <v>3.80328</v>
      </c>
    </row>
    <row r="2880" spans="1:7" ht="20.100000000000001" customHeight="1">
      <c r="A2880" s="15" t="s">
        <v>998</v>
      </c>
      <c r="B2880" s="16" t="s">
        <v>999</v>
      </c>
      <c r="C2880" s="15" t="s">
        <v>959</v>
      </c>
      <c r="D2880" s="15" t="s">
        <v>960</v>
      </c>
      <c r="E2880" s="17">
        <v>0.65900000000000003</v>
      </c>
      <c r="F2880" s="18">
        <v>0.41</v>
      </c>
      <c r="G2880" s="18">
        <v>0.27018999999999999</v>
      </c>
    </row>
    <row r="2881" spans="1:7" ht="20.100000000000001" customHeight="1">
      <c r="A2881" s="15" t="s">
        <v>1023</v>
      </c>
      <c r="B2881" s="16" t="s">
        <v>1024</v>
      </c>
      <c r="C2881" s="15" t="s">
        <v>959</v>
      </c>
      <c r="D2881" s="15" t="s">
        <v>960</v>
      </c>
      <c r="E2881" s="17">
        <v>0.53700000000000003</v>
      </c>
      <c r="F2881" s="18">
        <v>0.01</v>
      </c>
      <c r="G2881" s="18">
        <v>5.3699999999999998E-3</v>
      </c>
    </row>
    <row r="2882" spans="1:7" ht="20.100000000000001" customHeight="1">
      <c r="A2882" s="15" t="s">
        <v>1000</v>
      </c>
      <c r="B2882" s="16" t="s">
        <v>1001</v>
      </c>
      <c r="C2882" s="15" t="s">
        <v>959</v>
      </c>
      <c r="D2882" s="15" t="s">
        <v>960</v>
      </c>
      <c r="E2882" s="17">
        <v>0.65900000000000003</v>
      </c>
      <c r="F2882" s="18">
        <v>1.01</v>
      </c>
      <c r="G2882" s="18">
        <v>0.66559000000000001</v>
      </c>
    </row>
    <row r="2883" spans="1:7" ht="15" customHeight="1">
      <c r="A2883" s="15" t="s">
        <v>965</v>
      </c>
      <c r="B2883" s="16" t="s">
        <v>966</v>
      </c>
      <c r="C2883" s="15" t="s">
        <v>959</v>
      </c>
      <c r="D2883" s="15" t="s">
        <v>960</v>
      </c>
      <c r="E2883" s="17">
        <v>1.196</v>
      </c>
      <c r="F2883" s="18">
        <v>0.06</v>
      </c>
      <c r="G2883" s="18">
        <v>7.1760000000000004E-2</v>
      </c>
    </row>
    <row r="2884" spans="1:7" ht="20.100000000000001" customHeight="1">
      <c r="A2884" s="15" t="s">
        <v>1025</v>
      </c>
      <c r="B2884" s="16" t="s">
        <v>1026</v>
      </c>
      <c r="C2884" s="15" t="s">
        <v>959</v>
      </c>
      <c r="D2884" s="15" t="s">
        <v>960</v>
      </c>
      <c r="E2884" s="17">
        <v>0.53700000000000003</v>
      </c>
      <c r="F2884" s="18">
        <v>0.63</v>
      </c>
      <c r="G2884" s="18">
        <v>0.33831</v>
      </c>
    </row>
    <row r="2885" spans="1:7" ht="15" customHeight="1">
      <c r="A2885" s="15" t="s">
        <v>963</v>
      </c>
      <c r="B2885" s="16" t="s">
        <v>964</v>
      </c>
      <c r="C2885" s="15" t="s">
        <v>959</v>
      </c>
      <c r="D2885" s="15" t="s">
        <v>960</v>
      </c>
      <c r="E2885" s="17">
        <v>1.196</v>
      </c>
      <c r="F2885" s="18">
        <v>0.55000000000000004</v>
      </c>
      <c r="G2885" s="18">
        <v>0.65780000000000005</v>
      </c>
    </row>
    <row r="2886" spans="1:7" ht="17.100000000000001" customHeight="1">
      <c r="A2886" s="1"/>
      <c r="B2886" s="1"/>
      <c r="C2886" s="1"/>
      <c r="D2886" s="1"/>
      <c r="E2886" s="319" t="s">
        <v>967</v>
      </c>
      <c r="F2886" s="320"/>
      <c r="G2886" s="19">
        <v>7.0561400000000001</v>
      </c>
    </row>
    <row r="2887" spans="1:7" ht="15" customHeight="1">
      <c r="A2887" s="321" t="s">
        <v>1027</v>
      </c>
      <c r="B2887" s="322"/>
      <c r="C2887" s="8" t="s">
        <v>952</v>
      </c>
      <c r="D2887" s="8" t="s">
        <v>953</v>
      </c>
      <c r="E2887" s="8" t="s">
        <v>954</v>
      </c>
      <c r="F2887" s="8" t="s">
        <v>955</v>
      </c>
      <c r="G2887" s="8" t="s">
        <v>956</v>
      </c>
    </row>
    <row r="2888" spans="1:7" ht="36" customHeight="1">
      <c r="A2888" s="15" t="s">
        <v>1515</v>
      </c>
      <c r="B2888" s="16" t="s">
        <v>1516</v>
      </c>
      <c r="C2888" s="15" t="s">
        <v>959</v>
      </c>
      <c r="D2888" s="15" t="s">
        <v>1030</v>
      </c>
      <c r="E2888" s="17">
        <v>7.8449999999999996E-7</v>
      </c>
      <c r="F2888" s="18">
        <v>347975.94</v>
      </c>
      <c r="G2888" s="18">
        <v>0.27298712492999999</v>
      </c>
    </row>
    <row r="2889" spans="1:7" ht="20.100000000000001" customHeight="1">
      <c r="A2889" s="15" t="s">
        <v>1517</v>
      </c>
      <c r="B2889" s="16" t="s">
        <v>1518</v>
      </c>
      <c r="C2889" s="15" t="s">
        <v>959</v>
      </c>
      <c r="D2889" s="15" t="s">
        <v>1030</v>
      </c>
      <c r="E2889" s="17">
        <v>5.0325399999999998E-5</v>
      </c>
      <c r="F2889" s="18">
        <v>12886.33</v>
      </c>
      <c r="G2889" s="18">
        <v>0.64850971178200001</v>
      </c>
    </row>
    <row r="2890" spans="1:7" ht="36" customHeight="1">
      <c r="A2890" s="15" t="s">
        <v>1519</v>
      </c>
      <c r="B2890" s="16" t="s">
        <v>1520</v>
      </c>
      <c r="C2890" s="15" t="s">
        <v>959</v>
      </c>
      <c r="D2890" s="15" t="s">
        <v>1030</v>
      </c>
      <c r="E2890" s="17">
        <v>7.8449999999999996E-7</v>
      </c>
      <c r="F2890" s="18">
        <v>85950</v>
      </c>
      <c r="G2890" s="18">
        <v>6.7427774999999995E-2</v>
      </c>
    </row>
    <row r="2891" spans="1:7" ht="15" customHeight="1">
      <c r="A2891" s="1"/>
      <c r="B2891" s="1"/>
      <c r="C2891" s="1"/>
      <c r="D2891" s="1"/>
      <c r="E2891" s="319" t="s">
        <v>1031</v>
      </c>
      <c r="F2891" s="320"/>
      <c r="G2891" s="19">
        <v>0.98892461171199997</v>
      </c>
    </row>
    <row r="2892" spans="1:7" ht="15" customHeight="1">
      <c r="A2892" s="321" t="s">
        <v>968</v>
      </c>
      <c r="B2892" s="322"/>
      <c r="C2892" s="8" t="s">
        <v>952</v>
      </c>
      <c r="D2892" s="8" t="s">
        <v>953</v>
      </c>
      <c r="E2892" s="8" t="s">
        <v>954</v>
      </c>
      <c r="F2892" s="8" t="s">
        <v>955</v>
      </c>
      <c r="G2892" s="8" t="s">
        <v>956</v>
      </c>
    </row>
    <row r="2893" spans="1:7" ht="15" customHeight="1">
      <c r="A2893" s="15" t="s">
        <v>1006</v>
      </c>
      <c r="B2893" s="16" t="s">
        <v>1007</v>
      </c>
      <c r="C2893" s="15" t="s">
        <v>959</v>
      </c>
      <c r="D2893" s="15" t="s">
        <v>960</v>
      </c>
      <c r="E2893" s="17">
        <v>0.66895090000000001</v>
      </c>
      <c r="F2893" s="18">
        <v>9.25</v>
      </c>
      <c r="G2893" s="18">
        <v>6.1877958250000002</v>
      </c>
    </row>
    <row r="2894" spans="1:7" ht="15" customHeight="1">
      <c r="A2894" s="15" t="s">
        <v>1068</v>
      </c>
      <c r="B2894" s="16" t="s">
        <v>1069</v>
      </c>
      <c r="C2894" s="15" t="s">
        <v>959</v>
      </c>
      <c r="D2894" s="15" t="s">
        <v>960</v>
      </c>
      <c r="E2894" s="17">
        <v>9.0323999999999995E-3</v>
      </c>
      <c r="F2894" s="18">
        <v>17.579999999999998</v>
      </c>
      <c r="G2894" s="18">
        <v>0.15878959200000001</v>
      </c>
    </row>
    <row r="2895" spans="1:7" ht="20.100000000000001" customHeight="1">
      <c r="A2895" s="15" t="s">
        <v>1039</v>
      </c>
      <c r="B2895" s="16" t="s">
        <v>1040</v>
      </c>
      <c r="C2895" s="15" t="s">
        <v>959</v>
      </c>
      <c r="D2895" s="15" t="s">
        <v>960</v>
      </c>
      <c r="E2895" s="17">
        <v>0.53232959999999996</v>
      </c>
      <c r="F2895" s="18">
        <v>21.78</v>
      </c>
      <c r="G2895" s="18">
        <v>11.594138687999999</v>
      </c>
    </row>
    <row r="2896" spans="1:7" ht="15" customHeight="1">
      <c r="A2896" s="1"/>
      <c r="B2896" s="1"/>
      <c r="C2896" s="1"/>
      <c r="D2896" s="1"/>
      <c r="E2896" s="319" t="s">
        <v>971</v>
      </c>
      <c r="F2896" s="320"/>
      <c r="G2896" s="19">
        <v>17.940724105000001</v>
      </c>
    </row>
    <row r="2897" spans="1:7" ht="15" customHeight="1">
      <c r="A2897" s="321" t="s">
        <v>1010</v>
      </c>
      <c r="B2897" s="322"/>
      <c r="C2897" s="8" t="s">
        <v>952</v>
      </c>
      <c r="D2897" s="8" t="s">
        <v>953</v>
      </c>
      <c r="E2897" s="8" t="s">
        <v>954</v>
      </c>
      <c r="F2897" s="8" t="s">
        <v>955</v>
      </c>
      <c r="G2897" s="8" t="s">
        <v>956</v>
      </c>
    </row>
    <row r="2898" spans="1:7" ht="15" customHeight="1">
      <c r="A2898" s="15" t="s">
        <v>1070</v>
      </c>
      <c r="B2898" s="16" t="s">
        <v>1071</v>
      </c>
      <c r="C2898" s="15" t="s">
        <v>959</v>
      </c>
      <c r="D2898" s="15" t="s">
        <v>1072</v>
      </c>
      <c r="E2898" s="17">
        <v>0.19295999999999999</v>
      </c>
      <c r="F2898" s="18">
        <v>4.63</v>
      </c>
      <c r="G2898" s="18">
        <v>0.8934048</v>
      </c>
    </row>
    <row r="2899" spans="1:7" ht="15" customHeight="1">
      <c r="A2899" s="15" t="s">
        <v>1521</v>
      </c>
      <c r="B2899" s="16" t="s">
        <v>1522</v>
      </c>
      <c r="C2899" s="15" t="s">
        <v>959</v>
      </c>
      <c r="D2899" s="15" t="s">
        <v>1072</v>
      </c>
      <c r="E2899" s="17">
        <v>0.28222000000000003</v>
      </c>
      <c r="F2899" s="18">
        <v>5.87</v>
      </c>
      <c r="G2899" s="18">
        <v>1.6566314</v>
      </c>
    </row>
    <row r="2900" spans="1:7" ht="15" customHeight="1">
      <c r="A2900" s="1"/>
      <c r="B2900" s="1"/>
      <c r="C2900" s="1"/>
      <c r="D2900" s="1"/>
      <c r="E2900" s="319" t="s">
        <v>1021</v>
      </c>
      <c r="F2900" s="320"/>
      <c r="G2900" s="19">
        <v>2.5500362000000001</v>
      </c>
    </row>
    <row r="2901" spans="1:7" ht="15" customHeight="1">
      <c r="A2901" s="1"/>
      <c r="B2901" s="1"/>
      <c r="C2901" s="1"/>
      <c r="D2901" s="1"/>
      <c r="E2901" s="317" t="s">
        <v>972</v>
      </c>
      <c r="F2901" s="318"/>
      <c r="G2901" s="3">
        <v>20.350000000000001</v>
      </c>
    </row>
    <row r="2902" spans="1:7" ht="15" customHeight="1">
      <c r="A2902" s="1"/>
      <c r="B2902" s="1"/>
      <c r="C2902" s="1"/>
      <c r="D2902" s="1"/>
      <c r="E2902" s="317" t="s">
        <v>973</v>
      </c>
      <c r="F2902" s="318"/>
      <c r="G2902" s="3">
        <v>8.14</v>
      </c>
    </row>
    <row r="2903" spans="1:7" ht="15" customHeight="1">
      <c r="A2903" s="1"/>
      <c r="B2903" s="1"/>
      <c r="C2903" s="1"/>
      <c r="D2903" s="1"/>
      <c r="E2903" s="317" t="s">
        <v>974</v>
      </c>
      <c r="F2903" s="318"/>
      <c r="G2903" s="3">
        <v>28.49</v>
      </c>
    </row>
    <row r="2904" spans="1:7" ht="15" customHeight="1">
      <c r="A2904" s="1"/>
      <c r="B2904" s="1"/>
      <c r="C2904" s="1"/>
      <c r="D2904" s="1"/>
      <c r="E2904" s="317" t="s">
        <v>975</v>
      </c>
      <c r="F2904" s="318"/>
      <c r="G2904" s="3">
        <v>8.07</v>
      </c>
    </row>
    <row r="2905" spans="1:7" ht="15" customHeight="1">
      <c r="A2905" s="1"/>
      <c r="B2905" s="1"/>
      <c r="C2905" s="1"/>
      <c r="D2905" s="1"/>
      <c r="E2905" s="317" t="s">
        <v>976</v>
      </c>
      <c r="F2905" s="318"/>
      <c r="G2905" s="3">
        <v>36.56</v>
      </c>
    </row>
    <row r="2906" spans="1:7" ht="15" customHeight="1">
      <c r="A2906" s="1"/>
      <c r="B2906" s="1"/>
      <c r="C2906" s="1"/>
      <c r="D2906" s="1"/>
      <c r="E2906" s="317" t="s">
        <v>977</v>
      </c>
      <c r="F2906" s="318"/>
      <c r="G2906" s="3">
        <v>9.93</v>
      </c>
    </row>
    <row r="2907" spans="1:7" ht="15" customHeight="1">
      <c r="A2907" s="1"/>
      <c r="B2907" s="1"/>
      <c r="C2907" s="1"/>
      <c r="D2907" s="1"/>
      <c r="E2907" s="317" t="s">
        <v>978</v>
      </c>
      <c r="F2907" s="318"/>
      <c r="G2907" s="3">
        <v>363.04</v>
      </c>
    </row>
    <row r="2908" spans="1:7" ht="9.9499999999999993" customHeight="1">
      <c r="A2908" s="1"/>
      <c r="B2908" s="1"/>
      <c r="C2908" s="323" t="s">
        <v>949</v>
      </c>
      <c r="D2908" s="324"/>
      <c r="E2908" s="1"/>
      <c r="F2908" s="1"/>
      <c r="G2908" s="1"/>
    </row>
    <row r="2909" spans="1:7" ht="20.100000000000001" customHeight="1">
      <c r="A2909" s="325" t="s">
        <v>1523</v>
      </c>
      <c r="B2909" s="326"/>
      <c r="C2909" s="326"/>
      <c r="D2909" s="326"/>
      <c r="E2909" s="326"/>
      <c r="F2909" s="326"/>
      <c r="G2909" s="326"/>
    </row>
    <row r="2910" spans="1:7" ht="15" customHeight="1">
      <c r="A2910" s="321" t="s">
        <v>951</v>
      </c>
      <c r="B2910" s="322"/>
      <c r="C2910" s="8" t="s">
        <v>952</v>
      </c>
      <c r="D2910" s="8" t="s">
        <v>953</v>
      </c>
      <c r="E2910" s="8" t="s">
        <v>954</v>
      </c>
      <c r="F2910" s="8" t="s">
        <v>955</v>
      </c>
      <c r="G2910" s="8" t="s">
        <v>956</v>
      </c>
    </row>
    <row r="2911" spans="1:7" ht="15" customHeight="1">
      <c r="A2911" s="15" t="s">
        <v>994</v>
      </c>
      <c r="B2911" s="16" t="s">
        <v>995</v>
      </c>
      <c r="C2911" s="15" t="s">
        <v>959</v>
      </c>
      <c r="D2911" s="15" t="s">
        <v>960</v>
      </c>
      <c r="E2911" s="17">
        <v>3.956</v>
      </c>
      <c r="F2911" s="18">
        <v>1.04</v>
      </c>
      <c r="G2911" s="18">
        <v>4.1142399999999997</v>
      </c>
    </row>
    <row r="2912" spans="1:7" ht="15" customHeight="1">
      <c r="A2912" s="15" t="s">
        <v>996</v>
      </c>
      <c r="B2912" s="16" t="s">
        <v>997</v>
      </c>
      <c r="C2912" s="15" t="s">
        <v>959</v>
      </c>
      <c r="D2912" s="15" t="s">
        <v>960</v>
      </c>
      <c r="E2912" s="17">
        <v>3.956</v>
      </c>
      <c r="F2912" s="18">
        <v>3.18</v>
      </c>
      <c r="G2912" s="18">
        <v>12.580080000000001</v>
      </c>
    </row>
    <row r="2913" spans="1:7" ht="20.100000000000001" customHeight="1">
      <c r="A2913" s="15" t="s">
        <v>998</v>
      </c>
      <c r="B2913" s="16" t="s">
        <v>999</v>
      </c>
      <c r="C2913" s="15" t="s">
        <v>959</v>
      </c>
      <c r="D2913" s="15" t="s">
        <v>960</v>
      </c>
      <c r="E2913" s="17">
        <v>3.956</v>
      </c>
      <c r="F2913" s="18">
        <v>0.41</v>
      </c>
      <c r="G2913" s="18">
        <v>1.6219600000000001</v>
      </c>
    </row>
    <row r="2914" spans="1:7" ht="20.100000000000001" customHeight="1">
      <c r="A2914" s="15" t="s">
        <v>1000</v>
      </c>
      <c r="B2914" s="16" t="s">
        <v>1001</v>
      </c>
      <c r="C2914" s="15" t="s">
        <v>959</v>
      </c>
      <c r="D2914" s="15" t="s">
        <v>960</v>
      </c>
      <c r="E2914" s="17">
        <v>3.956</v>
      </c>
      <c r="F2914" s="18">
        <v>1.01</v>
      </c>
      <c r="G2914" s="18">
        <v>3.9955599999999998</v>
      </c>
    </row>
    <row r="2915" spans="1:7" ht="15" customHeight="1">
      <c r="A2915" s="15" t="s">
        <v>963</v>
      </c>
      <c r="B2915" s="16" t="s">
        <v>964</v>
      </c>
      <c r="C2915" s="15" t="s">
        <v>959</v>
      </c>
      <c r="D2915" s="15" t="s">
        <v>960</v>
      </c>
      <c r="E2915" s="17">
        <v>3.956</v>
      </c>
      <c r="F2915" s="18">
        <v>0.55000000000000004</v>
      </c>
      <c r="G2915" s="18">
        <v>2.1758000000000002</v>
      </c>
    </row>
    <row r="2916" spans="1:7" ht="15" customHeight="1">
      <c r="A2916" s="15" t="s">
        <v>965</v>
      </c>
      <c r="B2916" s="16" t="s">
        <v>966</v>
      </c>
      <c r="C2916" s="15" t="s">
        <v>959</v>
      </c>
      <c r="D2916" s="15" t="s">
        <v>960</v>
      </c>
      <c r="E2916" s="17">
        <v>3.956</v>
      </c>
      <c r="F2916" s="18">
        <v>0.06</v>
      </c>
      <c r="G2916" s="18">
        <v>0.23735999999999999</v>
      </c>
    </row>
    <row r="2917" spans="1:7" ht="17.100000000000001" customHeight="1">
      <c r="A2917" s="1"/>
      <c r="B2917" s="1"/>
      <c r="C2917" s="1"/>
      <c r="D2917" s="1"/>
      <c r="E2917" s="319" t="s">
        <v>967</v>
      </c>
      <c r="F2917" s="320"/>
      <c r="G2917" s="19">
        <v>24.725000000000001</v>
      </c>
    </row>
    <row r="2918" spans="1:7" ht="15" customHeight="1">
      <c r="A2918" s="321" t="s">
        <v>968</v>
      </c>
      <c r="B2918" s="322"/>
      <c r="C2918" s="8" t="s">
        <v>952</v>
      </c>
      <c r="D2918" s="8" t="s">
        <v>953</v>
      </c>
      <c r="E2918" s="8" t="s">
        <v>954</v>
      </c>
      <c r="F2918" s="8" t="s">
        <v>955</v>
      </c>
      <c r="G2918" s="8" t="s">
        <v>956</v>
      </c>
    </row>
    <row r="2919" spans="1:7" ht="15" customHeight="1">
      <c r="A2919" s="15" t="s">
        <v>1006</v>
      </c>
      <c r="B2919" s="16" t="s">
        <v>1007</v>
      </c>
      <c r="C2919" s="15" t="s">
        <v>959</v>
      </c>
      <c r="D2919" s="15" t="s">
        <v>960</v>
      </c>
      <c r="E2919" s="17">
        <v>4.0157356000000002</v>
      </c>
      <c r="F2919" s="18">
        <v>9.25</v>
      </c>
      <c r="G2919" s="18">
        <v>37.145554300000001</v>
      </c>
    </row>
    <row r="2920" spans="1:7" ht="15" customHeight="1">
      <c r="A2920" s="1"/>
      <c r="B2920" s="1"/>
      <c r="C2920" s="1"/>
      <c r="D2920" s="1"/>
      <c r="E2920" s="319" t="s">
        <v>971</v>
      </c>
      <c r="F2920" s="320"/>
      <c r="G2920" s="19">
        <v>37.145554300000001</v>
      </c>
    </row>
    <row r="2921" spans="1:7" ht="15" customHeight="1">
      <c r="A2921" s="1"/>
      <c r="B2921" s="1"/>
      <c r="C2921" s="1"/>
      <c r="D2921" s="1"/>
      <c r="E2921" s="317" t="s">
        <v>972</v>
      </c>
      <c r="F2921" s="318"/>
      <c r="G2921" s="3">
        <v>44.97</v>
      </c>
    </row>
    <row r="2922" spans="1:7" ht="15" customHeight="1">
      <c r="A2922" s="1"/>
      <c r="B2922" s="1"/>
      <c r="C2922" s="1"/>
      <c r="D2922" s="1"/>
      <c r="E2922" s="317" t="s">
        <v>973</v>
      </c>
      <c r="F2922" s="318"/>
      <c r="G2922" s="3">
        <v>16.86</v>
      </c>
    </row>
    <row r="2923" spans="1:7" ht="15" customHeight="1">
      <c r="A2923" s="1"/>
      <c r="B2923" s="1"/>
      <c r="C2923" s="1"/>
      <c r="D2923" s="1"/>
      <c r="E2923" s="317" t="s">
        <v>974</v>
      </c>
      <c r="F2923" s="318"/>
      <c r="G2923" s="3">
        <v>61.83</v>
      </c>
    </row>
    <row r="2924" spans="1:7" ht="15" customHeight="1">
      <c r="A2924" s="1"/>
      <c r="B2924" s="1"/>
      <c r="C2924" s="1"/>
      <c r="D2924" s="1"/>
      <c r="E2924" s="317" t="s">
        <v>975</v>
      </c>
      <c r="F2924" s="318"/>
      <c r="G2924" s="3">
        <v>17.52</v>
      </c>
    </row>
    <row r="2925" spans="1:7" ht="15" customHeight="1">
      <c r="A2925" s="1"/>
      <c r="B2925" s="1"/>
      <c r="C2925" s="1"/>
      <c r="D2925" s="1"/>
      <c r="E2925" s="317" t="s">
        <v>976</v>
      </c>
      <c r="F2925" s="318"/>
      <c r="G2925" s="3">
        <v>79.349999999999994</v>
      </c>
    </row>
    <row r="2926" spans="1:7" ht="15" customHeight="1">
      <c r="A2926" s="1"/>
      <c r="B2926" s="1"/>
      <c r="C2926" s="1"/>
      <c r="D2926" s="1"/>
      <c r="E2926" s="317" t="s">
        <v>977</v>
      </c>
      <c r="F2926" s="318"/>
      <c r="G2926" s="3">
        <v>10.02</v>
      </c>
    </row>
    <row r="2927" spans="1:7" ht="15" customHeight="1">
      <c r="A2927" s="1"/>
      <c r="B2927" s="1"/>
      <c r="C2927" s="1"/>
      <c r="D2927" s="1"/>
      <c r="E2927" s="317" t="s">
        <v>978</v>
      </c>
      <c r="F2927" s="318"/>
      <c r="G2927" s="3">
        <v>795.08</v>
      </c>
    </row>
    <row r="2928" spans="1:7" ht="9.9499999999999993" customHeight="1">
      <c r="A2928" s="1"/>
      <c r="B2928" s="1"/>
      <c r="C2928" s="323" t="s">
        <v>949</v>
      </c>
      <c r="D2928" s="324"/>
      <c r="E2928" s="1"/>
      <c r="F2928" s="1"/>
      <c r="G2928" s="1"/>
    </row>
    <row r="2929" spans="1:7" ht="20.100000000000001" customHeight="1">
      <c r="A2929" s="325" t="s">
        <v>1524</v>
      </c>
      <c r="B2929" s="326"/>
      <c r="C2929" s="326"/>
      <c r="D2929" s="326"/>
      <c r="E2929" s="326"/>
      <c r="F2929" s="326"/>
      <c r="G2929" s="326"/>
    </row>
    <row r="2930" spans="1:7" ht="15" customHeight="1">
      <c r="A2930" s="321" t="s">
        <v>951</v>
      </c>
      <c r="B2930" s="322"/>
      <c r="C2930" s="8" t="s">
        <v>952</v>
      </c>
      <c r="D2930" s="8" t="s">
        <v>953</v>
      </c>
      <c r="E2930" s="8" t="s">
        <v>954</v>
      </c>
      <c r="F2930" s="8" t="s">
        <v>955</v>
      </c>
      <c r="G2930" s="8" t="s">
        <v>956</v>
      </c>
    </row>
    <row r="2931" spans="1:7" ht="20.100000000000001" customHeight="1">
      <c r="A2931" s="15" t="s">
        <v>998</v>
      </c>
      <c r="B2931" s="16" t="s">
        <v>999</v>
      </c>
      <c r="C2931" s="15" t="s">
        <v>959</v>
      </c>
      <c r="D2931" s="15" t="s">
        <v>960</v>
      </c>
      <c r="E2931" s="17">
        <v>10.22767041</v>
      </c>
      <c r="F2931" s="18">
        <v>0.41</v>
      </c>
      <c r="G2931" s="18">
        <v>4.1933448680999996</v>
      </c>
    </row>
    <row r="2932" spans="1:7" ht="20.100000000000001" customHeight="1">
      <c r="A2932" s="15" t="s">
        <v>1023</v>
      </c>
      <c r="B2932" s="16" t="s">
        <v>1024</v>
      </c>
      <c r="C2932" s="15" t="s">
        <v>959</v>
      </c>
      <c r="D2932" s="15" t="s">
        <v>960</v>
      </c>
      <c r="E2932" s="17">
        <v>0.96947883999999995</v>
      </c>
      <c r="F2932" s="18">
        <v>0.01</v>
      </c>
      <c r="G2932" s="18">
        <v>9.6947883999999995E-3</v>
      </c>
    </row>
    <row r="2933" spans="1:7" ht="20.100000000000001" customHeight="1">
      <c r="A2933" s="15" t="s">
        <v>1000</v>
      </c>
      <c r="B2933" s="16" t="s">
        <v>1001</v>
      </c>
      <c r="C2933" s="15" t="s">
        <v>959</v>
      </c>
      <c r="D2933" s="15" t="s">
        <v>960</v>
      </c>
      <c r="E2933" s="17">
        <v>10.22767041</v>
      </c>
      <c r="F2933" s="18">
        <v>1.01</v>
      </c>
      <c r="G2933" s="18">
        <v>10.329947114099999</v>
      </c>
    </row>
    <row r="2934" spans="1:7" ht="20.100000000000001" customHeight="1">
      <c r="A2934" s="15" t="s">
        <v>1002</v>
      </c>
      <c r="B2934" s="16" t="s">
        <v>1003</v>
      </c>
      <c r="C2934" s="15" t="s">
        <v>959</v>
      </c>
      <c r="D2934" s="15" t="s">
        <v>960</v>
      </c>
      <c r="E2934" s="17">
        <v>0.308952</v>
      </c>
      <c r="F2934" s="18">
        <v>1.05</v>
      </c>
      <c r="G2934" s="18">
        <v>0.32439960000000001</v>
      </c>
    </row>
    <row r="2935" spans="1:7" ht="15" customHeight="1">
      <c r="A2935" s="15" t="s">
        <v>965</v>
      </c>
      <c r="B2935" s="16" t="s">
        <v>966</v>
      </c>
      <c r="C2935" s="15" t="s">
        <v>959</v>
      </c>
      <c r="D2935" s="15" t="s">
        <v>960</v>
      </c>
      <c r="E2935" s="17">
        <v>21.964901891</v>
      </c>
      <c r="F2935" s="18">
        <v>0.06</v>
      </c>
      <c r="G2935" s="18">
        <v>1.31789411346</v>
      </c>
    </row>
    <row r="2936" spans="1:7" ht="20.100000000000001" customHeight="1">
      <c r="A2936" s="15" t="s">
        <v>1025</v>
      </c>
      <c r="B2936" s="16" t="s">
        <v>1026</v>
      </c>
      <c r="C2936" s="15" t="s">
        <v>959</v>
      </c>
      <c r="D2936" s="15" t="s">
        <v>960</v>
      </c>
      <c r="E2936" s="17">
        <v>0.96947883999999995</v>
      </c>
      <c r="F2936" s="18">
        <v>0.63</v>
      </c>
      <c r="G2936" s="18">
        <v>0.61077166920000003</v>
      </c>
    </row>
    <row r="2937" spans="1:7" ht="15" customHeight="1">
      <c r="A2937" s="15" t="s">
        <v>963</v>
      </c>
      <c r="B2937" s="16" t="s">
        <v>964</v>
      </c>
      <c r="C2937" s="15" t="s">
        <v>959</v>
      </c>
      <c r="D2937" s="15" t="s">
        <v>960</v>
      </c>
      <c r="E2937" s="17">
        <v>21.964901891</v>
      </c>
      <c r="F2937" s="18">
        <v>0.55000000000000004</v>
      </c>
      <c r="G2937" s="18">
        <v>12.08069604005</v>
      </c>
    </row>
    <row r="2938" spans="1:7" ht="15" customHeight="1">
      <c r="A2938" s="15" t="s">
        <v>994</v>
      </c>
      <c r="B2938" s="16" t="s">
        <v>995</v>
      </c>
      <c r="C2938" s="15" t="s">
        <v>959</v>
      </c>
      <c r="D2938" s="15" t="s">
        <v>960</v>
      </c>
      <c r="E2938" s="17">
        <v>21.964901891</v>
      </c>
      <c r="F2938" s="18">
        <v>1.04</v>
      </c>
      <c r="G2938" s="18">
        <v>22.843497966640001</v>
      </c>
    </row>
    <row r="2939" spans="1:7" ht="15" customHeight="1">
      <c r="A2939" s="15" t="s">
        <v>996</v>
      </c>
      <c r="B2939" s="16" t="s">
        <v>997</v>
      </c>
      <c r="C2939" s="15" t="s">
        <v>959</v>
      </c>
      <c r="D2939" s="15" t="s">
        <v>960</v>
      </c>
      <c r="E2939" s="17">
        <v>21.964901891</v>
      </c>
      <c r="F2939" s="18">
        <v>3.18</v>
      </c>
      <c r="G2939" s="18">
        <v>69.848388013380003</v>
      </c>
    </row>
    <row r="2940" spans="1:7" ht="20.100000000000001" customHeight="1">
      <c r="A2940" s="15" t="s">
        <v>1004</v>
      </c>
      <c r="B2940" s="16" t="s">
        <v>1005</v>
      </c>
      <c r="C2940" s="15" t="s">
        <v>959</v>
      </c>
      <c r="D2940" s="15" t="s">
        <v>960</v>
      </c>
      <c r="E2940" s="17">
        <v>0.308952</v>
      </c>
      <c r="F2940" s="18">
        <v>0.38</v>
      </c>
      <c r="G2940" s="18">
        <v>0.11740175999999999</v>
      </c>
    </row>
    <row r="2941" spans="1:7" ht="20.100000000000001" customHeight="1">
      <c r="A2941" s="15" t="s">
        <v>1086</v>
      </c>
      <c r="B2941" s="16" t="s">
        <v>1087</v>
      </c>
      <c r="C2941" s="15" t="s">
        <v>959</v>
      </c>
      <c r="D2941" s="15" t="s">
        <v>960</v>
      </c>
      <c r="E2941" s="17">
        <v>10.458800641</v>
      </c>
      <c r="F2941" s="18">
        <v>0.57999999999999996</v>
      </c>
      <c r="G2941" s="18">
        <v>6.0661043717799998</v>
      </c>
    </row>
    <row r="2942" spans="1:7" ht="20.100000000000001" customHeight="1">
      <c r="A2942" s="15" t="s">
        <v>1088</v>
      </c>
      <c r="B2942" s="16" t="s">
        <v>1089</v>
      </c>
      <c r="C2942" s="15" t="s">
        <v>959</v>
      </c>
      <c r="D2942" s="15" t="s">
        <v>960</v>
      </c>
      <c r="E2942" s="17">
        <v>10.458800641</v>
      </c>
      <c r="F2942" s="18">
        <v>0.95</v>
      </c>
      <c r="G2942" s="18">
        <v>9.9358606089499997</v>
      </c>
    </row>
    <row r="2943" spans="1:7" ht="17.100000000000001" customHeight="1">
      <c r="A2943" s="1"/>
      <c r="B2943" s="1"/>
      <c r="C2943" s="1"/>
      <c r="D2943" s="1"/>
      <c r="E2943" s="319" t="s">
        <v>967</v>
      </c>
      <c r="F2943" s="320"/>
      <c r="G2943" s="19">
        <v>137.67800091405999</v>
      </c>
    </row>
    <row r="2944" spans="1:7" ht="15" customHeight="1">
      <c r="A2944" s="321" t="s">
        <v>1027</v>
      </c>
      <c r="B2944" s="322"/>
      <c r="C2944" s="8" t="s">
        <v>952</v>
      </c>
      <c r="D2944" s="8" t="s">
        <v>953</v>
      </c>
      <c r="E2944" s="8" t="s">
        <v>954</v>
      </c>
      <c r="F2944" s="8" t="s">
        <v>955</v>
      </c>
      <c r="G2944" s="8" t="s">
        <v>956</v>
      </c>
    </row>
    <row r="2945" spans="1:7" ht="20.100000000000001" customHeight="1">
      <c r="A2945" s="15" t="s">
        <v>1096</v>
      </c>
      <c r="B2945" s="16" t="s">
        <v>1097</v>
      </c>
      <c r="C2945" s="15" t="s">
        <v>959</v>
      </c>
      <c r="D2945" s="15" t="s">
        <v>1030</v>
      </c>
      <c r="E2945" s="17">
        <v>2.118241216E-4</v>
      </c>
      <c r="F2945" s="18">
        <v>2736.11</v>
      </c>
      <c r="G2945" s="18">
        <v>0.57957409735097598</v>
      </c>
    </row>
    <row r="2946" spans="1:7" ht="27.95" customHeight="1">
      <c r="A2946" s="15" t="s">
        <v>1102</v>
      </c>
      <c r="B2946" s="16" t="s">
        <v>1103</v>
      </c>
      <c r="C2946" s="15" t="s">
        <v>959</v>
      </c>
      <c r="D2946" s="15" t="s">
        <v>1030</v>
      </c>
      <c r="E2946" s="17">
        <v>5.1505890800000003E-5</v>
      </c>
      <c r="F2946" s="18">
        <v>4722.0600000000004</v>
      </c>
      <c r="G2946" s="18">
        <v>0.24321390671104801</v>
      </c>
    </row>
    <row r="2947" spans="1:7" ht="44.1" customHeight="1">
      <c r="A2947" s="15" t="s">
        <v>1525</v>
      </c>
      <c r="B2947" s="16" t="s">
        <v>1526</v>
      </c>
      <c r="C2947" s="15" t="s">
        <v>959</v>
      </c>
      <c r="D2947" s="15" t="s">
        <v>1030</v>
      </c>
      <c r="E2947" s="17">
        <v>4.7171199999999998E-6</v>
      </c>
      <c r="F2947" s="18">
        <v>301582.57</v>
      </c>
      <c r="G2947" s="18">
        <v>1.4226011725984</v>
      </c>
    </row>
    <row r="2948" spans="1:7" ht="20.100000000000001" customHeight="1">
      <c r="A2948" s="15" t="s">
        <v>1517</v>
      </c>
      <c r="B2948" s="16" t="s">
        <v>1518</v>
      </c>
      <c r="C2948" s="15" t="s">
        <v>959</v>
      </c>
      <c r="D2948" s="15" t="s">
        <v>1030</v>
      </c>
      <c r="E2948" s="17">
        <v>3.6416159999999998E-7</v>
      </c>
      <c r="F2948" s="18">
        <v>12886.33</v>
      </c>
      <c r="G2948" s="18">
        <v>4.6927065509279999E-3</v>
      </c>
    </row>
    <row r="2949" spans="1:7" ht="27.95" customHeight="1">
      <c r="A2949" s="15" t="s">
        <v>1211</v>
      </c>
      <c r="B2949" s="16" t="s">
        <v>1212</v>
      </c>
      <c r="C2949" s="15" t="s">
        <v>959</v>
      </c>
      <c r="D2949" s="15" t="s">
        <v>1030</v>
      </c>
      <c r="E2949" s="17">
        <v>2.5893174052E-5</v>
      </c>
      <c r="F2949" s="18">
        <v>19208.37</v>
      </c>
      <c r="G2949" s="18">
        <v>0.49736566766521523</v>
      </c>
    </row>
    <row r="2950" spans="1:7" ht="27.95" customHeight="1">
      <c r="A2950" s="15" t="s">
        <v>1028</v>
      </c>
      <c r="B2950" s="16" t="s">
        <v>1029</v>
      </c>
      <c r="C2950" s="15" t="s">
        <v>959</v>
      </c>
      <c r="D2950" s="15" t="s">
        <v>1030</v>
      </c>
      <c r="E2950" s="17">
        <v>5.5444088000000004E-6</v>
      </c>
      <c r="F2950" s="18">
        <v>1139.75</v>
      </c>
      <c r="G2950" s="18">
        <v>6.3192399297999999E-3</v>
      </c>
    </row>
    <row r="2951" spans="1:7" ht="15" customHeight="1">
      <c r="A2951" s="1"/>
      <c r="B2951" s="1"/>
      <c r="C2951" s="1"/>
      <c r="D2951" s="1"/>
      <c r="E2951" s="319" t="s">
        <v>1031</v>
      </c>
      <c r="F2951" s="320"/>
      <c r="G2951" s="19">
        <v>2.7537667908063672</v>
      </c>
    </row>
    <row r="2952" spans="1:7" ht="15" customHeight="1">
      <c r="A2952" s="321" t="s">
        <v>1032</v>
      </c>
      <c r="B2952" s="322"/>
      <c r="C2952" s="8" t="s">
        <v>952</v>
      </c>
      <c r="D2952" s="8" t="s">
        <v>953</v>
      </c>
      <c r="E2952" s="8" t="s">
        <v>954</v>
      </c>
      <c r="F2952" s="8" t="s">
        <v>955</v>
      </c>
      <c r="G2952" s="8" t="s">
        <v>956</v>
      </c>
    </row>
    <row r="2953" spans="1:7" ht="15" customHeight="1">
      <c r="A2953" s="15" t="s">
        <v>1033</v>
      </c>
      <c r="B2953" s="16" t="s">
        <v>1034</v>
      </c>
      <c r="C2953" s="15" t="s">
        <v>959</v>
      </c>
      <c r="D2953" s="15" t="s">
        <v>1035</v>
      </c>
      <c r="E2953" s="17">
        <v>0.98513510000000004</v>
      </c>
      <c r="F2953" s="18">
        <v>0.9</v>
      </c>
      <c r="G2953" s="18">
        <v>0.88662158999999996</v>
      </c>
    </row>
    <row r="2954" spans="1:7" ht="15" customHeight="1">
      <c r="A2954" s="1"/>
      <c r="B2954" s="1"/>
      <c r="C2954" s="1"/>
      <c r="D2954" s="1"/>
      <c r="E2954" s="319" t="s">
        <v>1036</v>
      </c>
      <c r="F2954" s="320"/>
      <c r="G2954" s="19">
        <v>0.88662158999999996</v>
      </c>
    </row>
    <row r="2955" spans="1:7" ht="15" customHeight="1">
      <c r="A2955" s="321" t="s">
        <v>968</v>
      </c>
      <c r="B2955" s="322"/>
      <c r="C2955" s="8" t="s">
        <v>952</v>
      </c>
      <c r="D2955" s="8" t="s">
        <v>953</v>
      </c>
      <c r="E2955" s="8" t="s">
        <v>954</v>
      </c>
      <c r="F2955" s="8" t="s">
        <v>955</v>
      </c>
      <c r="G2955" s="8" t="s">
        <v>956</v>
      </c>
    </row>
    <row r="2956" spans="1:7" ht="15" customHeight="1">
      <c r="A2956" s="15" t="s">
        <v>1006</v>
      </c>
      <c r="B2956" s="16" t="s">
        <v>1007</v>
      </c>
      <c r="C2956" s="15" t="s">
        <v>959</v>
      </c>
      <c r="D2956" s="15" t="s">
        <v>960</v>
      </c>
      <c r="E2956" s="17">
        <v>10.382108233191</v>
      </c>
      <c r="F2956" s="18">
        <v>9.25</v>
      </c>
      <c r="G2956" s="18">
        <v>96.034501157016749</v>
      </c>
    </row>
    <row r="2957" spans="1:7" ht="15" customHeight="1">
      <c r="A2957" s="15" t="s">
        <v>1132</v>
      </c>
      <c r="B2957" s="16" t="s">
        <v>1133</v>
      </c>
      <c r="C2957" s="15" t="s">
        <v>959</v>
      </c>
      <c r="D2957" s="15" t="s">
        <v>960</v>
      </c>
      <c r="E2957" s="17">
        <v>0.57773633763174004</v>
      </c>
      <c r="F2957" s="18">
        <v>14.07</v>
      </c>
      <c r="G2957" s="18">
        <v>8.1287502704785819</v>
      </c>
    </row>
    <row r="2958" spans="1:7" ht="20.100000000000001" customHeight="1">
      <c r="A2958" s="15" t="s">
        <v>1039</v>
      </c>
      <c r="B2958" s="16" t="s">
        <v>1040</v>
      </c>
      <c r="C2958" s="15" t="s">
        <v>959</v>
      </c>
      <c r="D2958" s="15" t="s">
        <v>960</v>
      </c>
      <c r="E2958" s="17">
        <v>5.5817984799999998E-2</v>
      </c>
      <c r="F2958" s="18">
        <v>21.78</v>
      </c>
      <c r="G2958" s="18">
        <v>1.2157157089440001</v>
      </c>
    </row>
    <row r="2959" spans="1:7" ht="15" customHeight="1">
      <c r="A2959" s="15" t="s">
        <v>1081</v>
      </c>
      <c r="B2959" s="16" t="s">
        <v>1082</v>
      </c>
      <c r="C2959" s="15" t="s">
        <v>959</v>
      </c>
      <c r="D2959" s="15" t="s">
        <v>960</v>
      </c>
      <c r="E2959" s="17">
        <v>5.9685439999999999E-2</v>
      </c>
      <c r="F2959" s="18">
        <v>21.4</v>
      </c>
      <c r="G2959" s="18">
        <v>1.2772684160000001</v>
      </c>
    </row>
    <row r="2960" spans="1:7" ht="15" customHeight="1">
      <c r="A2960" s="15" t="s">
        <v>1090</v>
      </c>
      <c r="B2960" s="16" t="s">
        <v>1091</v>
      </c>
      <c r="C2960" s="15" t="s">
        <v>959</v>
      </c>
      <c r="D2960" s="15" t="s">
        <v>960</v>
      </c>
      <c r="E2960" s="17">
        <v>9.9443611685000004</v>
      </c>
      <c r="F2960" s="18">
        <v>12.62</v>
      </c>
      <c r="G2960" s="18">
        <v>125.49783794647</v>
      </c>
    </row>
    <row r="2961" spans="1:7" ht="15" customHeight="1">
      <c r="A2961" s="15" t="s">
        <v>1104</v>
      </c>
      <c r="B2961" s="16" t="s">
        <v>1105</v>
      </c>
      <c r="C2961" s="15" t="s">
        <v>959</v>
      </c>
      <c r="D2961" s="15" t="s">
        <v>960</v>
      </c>
      <c r="E2961" s="17">
        <v>0.859958837556</v>
      </c>
      <c r="F2961" s="18">
        <v>15.31</v>
      </c>
      <c r="G2961" s="18">
        <v>13.16596980298236</v>
      </c>
    </row>
    <row r="2962" spans="1:7" ht="15" customHeight="1">
      <c r="A2962" s="15" t="s">
        <v>1130</v>
      </c>
      <c r="B2962" s="16" t="s">
        <v>1131</v>
      </c>
      <c r="C2962" s="15" t="s">
        <v>959</v>
      </c>
      <c r="D2962" s="15" t="s">
        <v>960</v>
      </c>
      <c r="E2962" s="17">
        <v>9.0060701624460004E-2</v>
      </c>
      <c r="F2962" s="18">
        <v>8.7899999999999991</v>
      </c>
      <c r="G2962" s="18">
        <v>0.79163356727900336</v>
      </c>
    </row>
    <row r="2963" spans="1:7" ht="15" customHeight="1">
      <c r="A2963" s="15" t="s">
        <v>1037</v>
      </c>
      <c r="B2963" s="16" t="s">
        <v>1038</v>
      </c>
      <c r="C2963" s="15" t="s">
        <v>959</v>
      </c>
      <c r="D2963" s="15" t="s">
        <v>960</v>
      </c>
      <c r="E2963" s="17">
        <v>5.2032665999999998E-2</v>
      </c>
      <c r="F2963" s="18">
        <v>9.83</v>
      </c>
      <c r="G2963" s="18">
        <v>0.51148110678000003</v>
      </c>
    </row>
    <row r="2964" spans="1:7" ht="15" customHeight="1">
      <c r="A2964" s="15" t="s">
        <v>1527</v>
      </c>
      <c r="B2964" s="16" t="s">
        <v>1528</v>
      </c>
      <c r="C2964" s="15" t="s">
        <v>959</v>
      </c>
      <c r="D2964" s="15" t="s">
        <v>960</v>
      </c>
      <c r="E2964" s="17">
        <v>0.26016333000000003</v>
      </c>
      <c r="F2964" s="18">
        <v>16.809999999999999</v>
      </c>
      <c r="G2964" s="18">
        <v>4.3733455773000003</v>
      </c>
    </row>
    <row r="2965" spans="1:7" ht="15" customHeight="1">
      <c r="A2965" s="1"/>
      <c r="B2965" s="1"/>
      <c r="C2965" s="1"/>
      <c r="D2965" s="1"/>
      <c r="E2965" s="319" t="s">
        <v>971</v>
      </c>
      <c r="F2965" s="320"/>
      <c r="G2965" s="19">
        <v>250.9965035532507</v>
      </c>
    </row>
    <row r="2966" spans="1:7" ht="15" customHeight="1">
      <c r="A2966" s="321" t="s">
        <v>1010</v>
      </c>
      <c r="B2966" s="322"/>
      <c r="C2966" s="8" t="s">
        <v>952</v>
      </c>
      <c r="D2966" s="8" t="s">
        <v>953</v>
      </c>
      <c r="E2966" s="8" t="s">
        <v>954</v>
      </c>
      <c r="F2966" s="8" t="s">
        <v>955</v>
      </c>
      <c r="G2966" s="8" t="s">
        <v>956</v>
      </c>
    </row>
    <row r="2967" spans="1:7" ht="15" customHeight="1">
      <c r="A2967" s="15" t="s">
        <v>1041</v>
      </c>
      <c r="B2967" s="16" t="s">
        <v>1042</v>
      </c>
      <c r="C2967" s="15" t="s">
        <v>959</v>
      </c>
      <c r="D2967" s="15" t="s">
        <v>1020</v>
      </c>
      <c r="E2967" s="17">
        <v>148.28893327</v>
      </c>
      <c r="F2967" s="18">
        <v>1.04</v>
      </c>
      <c r="G2967" s="18">
        <v>154.22049060079999</v>
      </c>
    </row>
    <row r="2968" spans="1:7" ht="20.100000000000001" customHeight="1">
      <c r="A2968" s="15" t="s">
        <v>1043</v>
      </c>
      <c r="B2968" s="16" t="s">
        <v>1044</v>
      </c>
      <c r="C2968" s="15" t="s">
        <v>959</v>
      </c>
      <c r="D2968" s="15" t="s">
        <v>1045</v>
      </c>
      <c r="E2968" s="17">
        <v>0.11854336</v>
      </c>
      <c r="F2968" s="18">
        <v>103.7</v>
      </c>
      <c r="G2968" s="18">
        <v>12.292946432000001</v>
      </c>
    </row>
    <row r="2969" spans="1:7" ht="20.100000000000001" customHeight="1">
      <c r="A2969" s="15" t="s">
        <v>1136</v>
      </c>
      <c r="B2969" s="16" t="s">
        <v>1137</v>
      </c>
      <c r="C2969" s="15" t="s">
        <v>959</v>
      </c>
      <c r="D2969" s="15" t="s">
        <v>1020</v>
      </c>
      <c r="E2969" s="17">
        <v>5.0639574999999999E-2</v>
      </c>
      <c r="F2969" s="18">
        <v>19.53</v>
      </c>
      <c r="G2969" s="18">
        <v>0.98899089974999999</v>
      </c>
    </row>
    <row r="2970" spans="1:7" ht="20.100000000000001" customHeight="1">
      <c r="A2970" s="15" t="s">
        <v>1116</v>
      </c>
      <c r="B2970" s="16" t="s">
        <v>1117</v>
      </c>
      <c r="C2970" s="15" t="s">
        <v>959</v>
      </c>
      <c r="D2970" s="15" t="s">
        <v>1072</v>
      </c>
      <c r="E2970" s="17">
        <v>3.9690000000000003E-3</v>
      </c>
      <c r="F2970" s="18">
        <v>4.5199999999999996</v>
      </c>
      <c r="G2970" s="18">
        <v>1.7939879999999998E-2</v>
      </c>
    </row>
    <row r="2971" spans="1:7" ht="20.100000000000001" customHeight="1">
      <c r="A2971" s="15" t="s">
        <v>1118</v>
      </c>
      <c r="B2971" s="16" t="s">
        <v>1119</v>
      </c>
      <c r="C2971" s="15" t="s">
        <v>959</v>
      </c>
      <c r="D2971" s="15" t="s">
        <v>1017</v>
      </c>
      <c r="E2971" s="17">
        <v>9.1784000000000004E-2</v>
      </c>
      <c r="F2971" s="18">
        <v>46.89</v>
      </c>
      <c r="G2971" s="18">
        <v>4.3037517599999999</v>
      </c>
    </row>
    <row r="2972" spans="1:7" ht="15" customHeight="1">
      <c r="A2972" s="15" t="s">
        <v>1529</v>
      </c>
      <c r="B2972" s="16" t="s">
        <v>1530</v>
      </c>
      <c r="C2972" s="15" t="s">
        <v>959</v>
      </c>
      <c r="D2972" s="15" t="s">
        <v>1030</v>
      </c>
      <c r="E2972" s="17">
        <v>211.95599999999999</v>
      </c>
      <c r="F2972" s="18">
        <v>0.71</v>
      </c>
      <c r="G2972" s="18">
        <v>150.48876000000001</v>
      </c>
    </row>
    <row r="2973" spans="1:7" ht="15" customHeight="1">
      <c r="A2973" s="15" t="s">
        <v>1070</v>
      </c>
      <c r="B2973" s="16" t="s">
        <v>1071</v>
      </c>
      <c r="C2973" s="15" t="s">
        <v>959</v>
      </c>
      <c r="D2973" s="15" t="s">
        <v>1072</v>
      </c>
      <c r="E2973" s="17">
        <v>0.121312</v>
      </c>
      <c r="F2973" s="18">
        <v>4.63</v>
      </c>
      <c r="G2973" s="18">
        <v>0.56167456000000004</v>
      </c>
    </row>
    <row r="2974" spans="1:7" ht="20.100000000000001" customHeight="1">
      <c r="A2974" s="15" t="s">
        <v>1124</v>
      </c>
      <c r="B2974" s="16" t="s">
        <v>1125</v>
      </c>
      <c r="C2974" s="15" t="s">
        <v>959</v>
      </c>
      <c r="D2974" s="15" t="s">
        <v>1013</v>
      </c>
      <c r="E2974" s="17">
        <v>0.31339</v>
      </c>
      <c r="F2974" s="18">
        <v>1.42</v>
      </c>
      <c r="G2974" s="18">
        <v>0.44501380000000001</v>
      </c>
    </row>
    <row r="2975" spans="1:7" ht="27.95" customHeight="1">
      <c r="A2975" s="15" t="s">
        <v>1531</v>
      </c>
      <c r="B2975" s="16" t="s">
        <v>1532</v>
      </c>
      <c r="C2975" s="15" t="s">
        <v>959</v>
      </c>
      <c r="D2975" s="15" t="s">
        <v>1072</v>
      </c>
      <c r="E2975" s="17">
        <v>3.0812400000000002</v>
      </c>
      <c r="F2975" s="18">
        <v>4.71</v>
      </c>
      <c r="G2975" s="18">
        <v>14.5126404</v>
      </c>
    </row>
    <row r="2976" spans="1:7" ht="15" customHeight="1">
      <c r="A2976" s="15" t="s">
        <v>1521</v>
      </c>
      <c r="B2976" s="16" t="s">
        <v>1522</v>
      </c>
      <c r="C2976" s="15" t="s">
        <v>959</v>
      </c>
      <c r="D2976" s="15" t="s">
        <v>1072</v>
      </c>
      <c r="E2976" s="17">
        <v>1.9940800000000001E-3</v>
      </c>
      <c r="F2976" s="18">
        <v>5.87</v>
      </c>
      <c r="G2976" s="18">
        <v>1.17052496E-2</v>
      </c>
    </row>
    <row r="2977" spans="1:7" ht="15" customHeight="1">
      <c r="A2977" s="15" t="s">
        <v>1533</v>
      </c>
      <c r="B2977" s="16" t="s">
        <v>1534</v>
      </c>
      <c r="C2977" s="15" t="s">
        <v>959</v>
      </c>
      <c r="D2977" s="15" t="s">
        <v>1020</v>
      </c>
      <c r="E2977" s="17">
        <v>1.8332999999999999E-2</v>
      </c>
      <c r="F2977" s="18">
        <v>18.3</v>
      </c>
      <c r="G2977" s="18">
        <v>0.33549390000000001</v>
      </c>
    </row>
    <row r="2978" spans="1:7" ht="27.95" customHeight="1">
      <c r="A2978" s="15" t="s">
        <v>1134</v>
      </c>
      <c r="B2978" s="16" t="s">
        <v>1135</v>
      </c>
      <c r="C2978" s="15" t="s">
        <v>959</v>
      </c>
      <c r="D2978" s="15" t="s">
        <v>1030</v>
      </c>
      <c r="E2978" s="17">
        <v>5.704041728</v>
      </c>
      <c r="F2978" s="18">
        <v>0.21</v>
      </c>
      <c r="G2978" s="18">
        <v>1.1978487628800001</v>
      </c>
    </row>
    <row r="2979" spans="1:7" ht="20.100000000000001" customHeight="1">
      <c r="A2979" s="15" t="s">
        <v>1217</v>
      </c>
      <c r="B2979" s="16" t="s">
        <v>1218</v>
      </c>
      <c r="C2979" s="15" t="s">
        <v>959</v>
      </c>
      <c r="D2979" s="15" t="s">
        <v>1020</v>
      </c>
      <c r="E2979" s="17">
        <v>2.16737381</v>
      </c>
      <c r="F2979" s="18">
        <v>10.49</v>
      </c>
      <c r="G2979" s="18">
        <v>22.735751266899999</v>
      </c>
    </row>
    <row r="2980" spans="1:7" ht="20.100000000000001" customHeight="1">
      <c r="A2980" s="15" t="s">
        <v>1052</v>
      </c>
      <c r="B2980" s="16" t="s">
        <v>1053</v>
      </c>
      <c r="C2980" s="15" t="s">
        <v>959</v>
      </c>
      <c r="D2980" s="15" t="s">
        <v>1045</v>
      </c>
      <c r="E2980" s="17">
        <v>0.31947227</v>
      </c>
      <c r="F2980" s="18">
        <v>75</v>
      </c>
      <c r="G2980" s="18">
        <v>23.960420249999999</v>
      </c>
    </row>
    <row r="2981" spans="1:7" ht="20.100000000000001" customHeight="1">
      <c r="A2981" s="15" t="s">
        <v>1315</v>
      </c>
      <c r="B2981" s="16" t="s">
        <v>1316</v>
      </c>
      <c r="C2981" s="15" t="s">
        <v>959</v>
      </c>
      <c r="D2981" s="15" t="s">
        <v>1045</v>
      </c>
      <c r="E2981" s="17">
        <v>1.7340000000000001E-3</v>
      </c>
      <c r="F2981" s="18">
        <v>65</v>
      </c>
      <c r="G2981" s="18">
        <v>0.11271</v>
      </c>
    </row>
    <row r="2982" spans="1:7" ht="15" customHeight="1">
      <c r="A2982" s="1"/>
      <c r="B2982" s="1"/>
      <c r="C2982" s="1"/>
      <c r="D2982" s="1"/>
      <c r="E2982" s="319" t="s">
        <v>1021</v>
      </c>
      <c r="F2982" s="320"/>
      <c r="G2982" s="19">
        <v>386.18613776193001</v>
      </c>
    </row>
    <row r="2983" spans="1:7" ht="15" customHeight="1">
      <c r="A2983" s="1"/>
      <c r="B2983" s="1"/>
      <c r="C2983" s="1"/>
      <c r="D2983" s="1"/>
      <c r="E2983" s="317" t="s">
        <v>972</v>
      </c>
      <c r="F2983" s="318"/>
      <c r="G2983" s="3">
        <v>664.25</v>
      </c>
    </row>
    <row r="2984" spans="1:7" ht="15" customHeight="1">
      <c r="A2984" s="1"/>
      <c r="B2984" s="1"/>
      <c r="C2984" s="1"/>
      <c r="D2984" s="1"/>
      <c r="E2984" s="317" t="s">
        <v>973</v>
      </c>
      <c r="F2984" s="318"/>
      <c r="G2984" s="3">
        <v>113.95</v>
      </c>
    </row>
    <row r="2985" spans="1:7" ht="15" customHeight="1">
      <c r="A2985" s="1"/>
      <c r="B2985" s="1"/>
      <c r="C2985" s="1"/>
      <c r="D2985" s="1"/>
      <c r="E2985" s="317" t="s">
        <v>974</v>
      </c>
      <c r="F2985" s="318"/>
      <c r="G2985" s="3">
        <v>778.2</v>
      </c>
    </row>
    <row r="2986" spans="1:7" ht="15" customHeight="1">
      <c r="A2986" s="1"/>
      <c r="B2986" s="1"/>
      <c r="C2986" s="1"/>
      <c r="D2986" s="1"/>
      <c r="E2986" s="317" t="s">
        <v>975</v>
      </c>
      <c r="F2986" s="318"/>
      <c r="G2986" s="3">
        <v>220.61</v>
      </c>
    </row>
    <row r="2987" spans="1:7" ht="15" customHeight="1">
      <c r="A2987" s="1"/>
      <c r="B2987" s="1"/>
      <c r="C2987" s="1"/>
      <c r="D2987" s="1"/>
      <c r="E2987" s="317" t="s">
        <v>976</v>
      </c>
      <c r="F2987" s="318"/>
      <c r="G2987" s="3">
        <v>998.81</v>
      </c>
    </row>
    <row r="2988" spans="1:7" ht="15" customHeight="1">
      <c r="A2988" s="1"/>
      <c r="B2988" s="1"/>
      <c r="C2988" s="1"/>
      <c r="D2988" s="1"/>
      <c r="E2988" s="317" t="s">
        <v>977</v>
      </c>
      <c r="F2988" s="318"/>
      <c r="G2988" s="3">
        <v>13</v>
      </c>
    </row>
    <row r="2989" spans="1:7" ht="15" customHeight="1">
      <c r="A2989" s="1"/>
      <c r="B2989" s="1"/>
      <c r="C2989" s="1"/>
      <c r="D2989" s="1"/>
      <c r="E2989" s="317" t="s">
        <v>978</v>
      </c>
      <c r="F2989" s="318"/>
      <c r="G2989" s="3">
        <v>12984.53</v>
      </c>
    </row>
    <row r="2990" spans="1:7" ht="9.9499999999999993" customHeight="1">
      <c r="A2990" s="1"/>
      <c r="B2990" s="1"/>
      <c r="C2990" s="323" t="s">
        <v>949</v>
      </c>
      <c r="D2990" s="324"/>
      <c r="E2990" s="1"/>
      <c r="F2990" s="1"/>
      <c r="G2990" s="1"/>
    </row>
    <row r="2991" spans="1:7" ht="20.100000000000001" customHeight="1">
      <c r="A2991" s="325" t="s">
        <v>1535</v>
      </c>
      <c r="B2991" s="326"/>
      <c r="C2991" s="326"/>
      <c r="D2991" s="326"/>
      <c r="E2991" s="326"/>
      <c r="F2991" s="326"/>
      <c r="G2991" s="326"/>
    </row>
    <row r="2992" spans="1:7" ht="15" customHeight="1">
      <c r="A2992" s="321" t="s">
        <v>951</v>
      </c>
      <c r="B2992" s="322"/>
      <c r="C2992" s="8" t="s">
        <v>952</v>
      </c>
      <c r="D2992" s="8" t="s">
        <v>953</v>
      </c>
      <c r="E2992" s="8" t="s">
        <v>954</v>
      </c>
      <c r="F2992" s="8" t="s">
        <v>955</v>
      </c>
      <c r="G2992" s="8" t="s">
        <v>956</v>
      </c>
    </row>
    <row r="2993" spans="1:7" ht="15" customHeight="1">
      <c r="A2993" s="15" t="s">
        <v>994</v>
      </c>
      <c r="B2993" s="16" t="s">
        <v>995</v>
      </c>
      <c r="C2993" s="15" t="s">
        <v>959</v>
      </c>
      <c r="D2993" s="15" t="s">
        <v>960</v>
      </c>
      <c r="E2993" s="17">
        <v>1.196</v>
      </c>
      <c r="F2993" s="18">
        <v>1.04</v>
      </c>
      <c r="G2993" s="18">
        <v>1.2438400000000001</v>
      </c>
    </row>
    <row r="2994" spans="1:7" ht="15" customHeight="1">
      <c r="A2994" s="15" t="s">
        <v>996</v>
      </c>
      <c r="B2994" s="16" t="s">
        <v>997</v>
      </c>
      <c r="C2994" s="15" t="s">
        <v>959</v>
      </c>
      <c r="D2994" s="15" t="s">
        <v>960</v>
      </c>
      <c r="E2994" s="17">
        <v>1.196</v>
      </c>
      <c r="F2994" s="18">
        <v>3.18</v>
      </c>
      <c r="G2994" s="18">
        <v>3.80328</v>
      </c>
    </row>
    <row r="2995" spans="1:7" ht="20.100000000000001" customHeight="1">
      <c r="A2995" s="15" t="s">
        <v>998</v>
      </c>
      <c r="B2995" s="16" t="s">
        <v>999</v>
      </c>
      <c r="C2995" s="15" t="s">
        <v>959</v>
      </c>
      <c r="D2995" s="15" t="s">
        <v>960</v>
      </c>
      <c r="E2995" s="17">
        <v>0.65900000000000003</v>
      </c>
      <c r="F2995" s="18">
        <v>0.41</v>
      </c>
      <c r="G2995" s="18">
        <v>0.27018999999999999</v>
      </c>
    </row>
    <row r="2996" spans="1:7" ht="20.100000000000001" customHeight="1">
      <c r="A2996" s="15" t="s">
        <v>1023</v>
      </c>
      <c r="B2996" s="16" t="s">
        <v>1024</v>
      </c>
      <c r="C2996" s="15" t="s">
        <v>959</v>
      </c>
      <c r="D2996" s="15" t="s">
        <v>960</v>
      </c>
      <c r="E2996" s="17">
        <v>0.53700000000000003</v>
      </c>
      <c r="F2996" s="18">
        <v>0.01</v>
      </c>
      <c r="G2996" s="18">
        <v>5.3699999999999998E-3</v>
      </c>
    </row>
    <row r="2997" spans="1:7" ht="20.100000000000001" customHeight="1">
      <c r="A2997" s="15" t="s">
        <v>1000</v>
      </c>
      <c r="B2997" s="16" t="s">
        <v>1001</v>
      </c>
      <c r="C2997" s="15" t="s">
        <v>959</v>
      </c>
      <c r="D2997" s="15" t="s">
        <v>960</v>
      </c>
      <c r="E2997" s="17">
        <v>0.65900000000000003</v>
      </c>
      <c r="F2997" s="18">
        <v>1.01</v>
      </c>
      <c r="G2997" s="18">
        <v>0.66559000000000001</v>
      </c>
    </row>
    <row r="2998" spans="1:7" ht="15" customHeight="1">
      <c r="A2998" s="15" t="s">
        <v>965</v>
      </c>
      <c r="B2998" s="16" t="s">
        <v>966</v>
      </c>
      <c r="C2998" s="15" t="s">
        <v>959</v>
      </c>
      <c r="D2998" s="15" t="s">
        <v>960</v>
      </c>
      <c r="E2998" s="17">
        <v>1.196</v>
      </c>
      <c r="F2998" s="18">
        <v>0.06</v>
      </c>
      <c r="G2998" s="18">
        <v>7.1760000000000004E-2</v>
      </c>
    </row>
    <row r="2999" spans="1:7" ht="20.100000000000001" customHeight="1">
      <c r="A2999" s="15" t="s">
        <v>1025</v>
      </c>
      <c r="B2999" s="16" t="s">
        <v>1026</v>
      </c>
      <c r="C2999" s="15" t="s">
        <v>959</v>
      </c>
      <c r="D2999" s="15" t="s">
        <v>960</v>
      </c>
      <c r="E2999" s="17">
        <v>0.53700000000000003</v>
      </c>
      <c r="F2999" s="18">
        <v>0.63</v>
      </c>
      <c r="G2999" s="18">
        <v>0.33831</v>
      </c>
    </row>
    <row r="3000" spans="1:7" ht="15" customHeight="1">
      <c r="A3000" s="15" t="s">
        <v>963</v>
      </c>
      <c r="B3000" s="16" t="s">
        <v>964</v>
      </c>
      <c r="C3000" s="15" t="s">
        <v>959</v>
      </c>
      <c r="D3000" s="15" t="s">
        <v>960</v>
      </c>
      <c r="E3000" s="17">
        <v>1.196</v>
      </c>
      <c r="F3000" s="18">
        <v>0.55000000000000004</v>
      </c>
      <c r="G3000" s="18">
        <v>0.65780000000000005</v>
      </c>
    </row>
    <row r="3001" spans="1:7" ht="17.100000000000001" customHeight="1">
      <c r="A3001" s="1"/>
      <c r="B3001" s="1"/>
      <c r="C3001" s="1"/>
      <c r="D3001" s="1"/>
      <c r="E3001" s="319" t="s">
        <v>967</v>
      </c>
      <c r="F3001" s="320"/>
      <c r="G3001" s="19">
        <v>7.0561400000000001</v>
      </c>
    </row>
    <row r="3002" spans="1:7" ht="15" customHeight="1">
      <c r="A3002" s="321" t="s">
        <v>1027</v>
      </c>
      <c r="B3002" s="322"/>
      <c r="C3002" s="8" t="s">
        <v>952</v>
      </c>
      <c r="D3002" s="8" t="s">
        <v>953</v>
      </c>
      <c r="E3002" s="8" t="s">
        <v>954</v>
      </c>
      <c r="F3002" s="8" t="s">
        <v>955</v>
      </c>
      <c r="G3002" s="8" t="s">
        <v>956</v>
      </c>
    </row>
    <row r="3003" spans="1:7" ht="36" customHeight="1">
      <c r="A3003" s="15" t="s">
        <v>1515</v>
      </c>
      <c r="B3003" s="16" t="s">
        <v>1516</v>
      </c>
      <c r="C3003" s="15" t="s">
        <v>959</v>
      </c>
      <c r="D3003" s="15" t="s">
        <v>1030</v>
      </c>
      <c r="E3003" s="17">
        <v>7.8449999999999996E-7</v>
      </c>
      <c r="F3003" s="18">
        <v>347975.94</v>
      </c>
      <c r="G3003" s="18">
        <v>0.27298712492999999</v>
      </c>
    </row>
    <row r="3004" spans="1:7" ht="20.100000000000001" customHeight="1">
      <c r="A3004" s="15" t="s">
        <v>1517</v>
      </c>
      <c r="B3004" s="16" t="s">
        <v>1518</v>
      </c>
      <c r="C3004" s="15" t="s">
        <v>959</v>
      </c>
      <c r="D3004" s="15" t="s">
        <v>1030</v>
      </c>
      <c r="E3004" s="17">
        <v>5.0325399999999998E-5</v>
      </c>
      <c r="F3004" s="18">
        <v>12886.33</v>
      </c>
      <c r="G3004" s="18">
        <v>0.64850971178200001</v>
      </c>
    </row>
    <row r="3005" spans="1:7" ht="36" customHeight="1">
      <c r="A3005" s="15" t="s">
        <v>1519</v>
      </c>
      <c r="B3005" s="16" t="s">
        <v>1520</v>
      </c>
      <c r="C3005" s="15" t="s">
        <v>959</v>
      </c>
      <c r="D3005" s="15" t="s">
        <v>1030</v>
      </c>
      <c r="E3005" s="17">
        <v>7.8449999999999996E-7</v>
      </c>
      <c r="F3005" s="18">
        <v>85950</v>
      </c>
      <c r="G3005" s="18">
        <v>6.7427774999999995E-2</v>
      </c>
    </row>
    <row r="3006" spans="1:7" ht="15" customHeight="1">
      <c r="A3006" s="1"/>
      <c r="B3006" s="1"/>
      <c r="C3006" s="1"/>
      <c r="D3006" s="1"/>
      <c r="E3006" s="319" t="s">
        <v>1031</v>
      </c>
      <c r="F3006" s="320"/>
      <c r="G3006" s="19">
        <v>0.98892461171199997</v>
      </c>
    </row>
    <row r="3007" spans="1:7" ht="15" customHeight="1">
      <c r="A3007" s="321" t="s">
        <v>968</v>
      </c>
      <c r="B3007" s="322"/>
      <c r="C3007" s="8" t="s">
        <v>952</v>
      </c>
      <c r="D3007" s="8" t="s">
        <v>953</v>
      </c>
      <c r="E3007" s="8" t="s">
        <v>954</v>
      </c>
      <c r="F3007" s="8" t="s">
        <v>955</v>
      </c>
      <c r="G3007" s="8" t="s">
        <v>956</v>
      </c>
    </row>
    <row r="3008" spans="1:7" ht="15" customHeight="1">
      <c r="A3008" s="15" t="s">
        <v>1006</v>
      </c>
      <c r="B3008" s="16" t="s">
        <v>1007</v>
      </c>
      <c r="C3008" s="15" t="s">
        <v>959</v>
      </c>
      <c r="D3008" s="15" t="s">
        <v>960</v>
      </c>
      <c r="E3008" s="17">
        <v>0.66895090000000001</v>
      </c>
      <c r="F3008" s="18">
        <v>9.25</v>
      </c>
      <c r="G3008" s="18">
        <v>6.1877958250000002</v>
      </c>
    </row>
    <row r="3009" spans="1:7" ht="15" customHeight="1">
      <c r="A3009" s="15" t="s">
        <v>1068</v>
      </c>
      <c r="B3009" s="16" t="s">
        <v>1069</v>
      </c>
      <c r="C3009" s="15" t="s">
        <v>959</v>
      </c>
      <c r="D3009" s="15" t="s">
        <v>960</v>
      </c>
      <c r="E3009" s="17">
        <v>9.0323999999999995E-3</v>
      </c>
      <c r="F3009" s="18">
        <v>17.579999999999998</v>
      </c>
      <c r="G3009" s="18">
        <v>0.15878959200000001</v>
      </c>
    </row>
    <row r="3010" spans="1:7" ht="20.100000000000001" customHeight="1">
      <c r="A3010" s="15" t="s">
        <v>1039</v>
      </c>
      <c r="B3010" s="16" t="s">
        <v>1040</v>
      </c>
      <c r="C3010" s="15" t="s">
        <v>959</v>
      </c>
      <c r="D3010" s="15" t="s">
        <v>960</v>
      </c>
      <c r="E3010" s="17">
        <v>0.53232959999999996</v>
      </c>
      <c r="F3010" s="18">
        <v>21.78</v>
      </c>
      <c r="G3010" s="18">
        <v>11.594138687999999</v>
      </c>
    </row>
    <row r="3011" spans="1:7" ht="15" customHeight="1">
      <c r="A3011" s="1"/>
      <c r="B3011" s="1"/>
      <c r="C3011" s="1"/>
      <c r="D3011" s="1"/>
      <c r="E3011" s="319" t="s">
        <v>971</v>
      </c>
      <c r="F3011" s="320"/>
      <c r="G3011" s="19">
        <v>17.940724105000001</v>
      </c>
    </row>
    <row r="3012" spans="1:7" ht="15" customHeight="1">
      <c r="A3012" s="321" t="s">
        <v>1010</v>
      </c>
      <c r="B3012" s="322"/>
      <c r="C3012" s="8" t="s">
        <v>952</v>
      </c>
      <c r="D3012" s="8" t="s">
        <v>953</v>
      </c>
      <c r="E3012" s="8" t="s">
        <v>954</v>
      </c>
      <c r="F3012" s="8" t="s">
        <v>955</v>
      </c>
      <c r="G3012" s="8" t="s">
        <v>956</v>
      </c>
    </row>
    <row r="3013" spans="1:7" ht="15" customHeight="1">
      <c r="A3013" s="15" t="s">
        <v>1070</v>
      </c>
      <c r="B3013" s="16" t="s">
        <v>1071</v>
      </c>
      <c r="C3013" s="15" t="s">
        <v>959</v>
      </c>
      <c r="D3013" s="15" t="s">
        <v>1072</v>
      </c>
      <c r="E3013" s="17">
        <v>0.19295999999999999</v>
      </c>
      <c r="F3013" s="18">
        <v>4.63</v>
      </c>
      <c r="G3013" s="18">
        <v>0.8934048</v>
      </c>
    </row>
    <row r="3014" spans="1:7" ht="15" customHeight="1">
      <c r="A3014" s="15" t="s">
        <v>1521</v>
      </c>
      <c r="B3014" s="16" t="s">
        <v>1522</v>
      </c>
      <c r="C3014" s="15" t="s">
        <v>959</v>
      </c>
      <c r="D3014" s="15" t="s">
        <v>1072</v>
      </c>
      <c r="E3014" s="17">
        <v>0.28222000000000003</v>
      </c>
      <c r="F3014" s="18">
        <v>5.87</v>
      </c>
      <c r="G3014" s="18">
        <v>1.6566314</v>
      </c>
    </row>
    <row r="3015" spans="1:7" ht="15" customHeight="1">
      <c r="A3015" s="1"/>
      <c r="B3015" s="1"/>
      <c r="C3015" s="1"/>
      <c r="D3015" s="1"/>
      <c r="E3015" s="319" t="s">
        <v>1021</v>
      </c>
      <c r="F3015" s="320"/>
      <c r="G3015" s="19">
        <v>2.5500362000000001</v>
      </c>
    </row>
    <row r="3016" spans="1:7" ht="15" customHeight="1">
      <c r="A3016" s="1"/>
      <c r="B3016" s="1"/>
      <c r="C3016" s="1"/>
      <c r="D3016" s="1"/>
      <c r="E3016" s="317" t="s">
        <v>972</v>
      </c>
      <c r="F3016" s="318"/>
      <c r="G3016" s="3">
        <v>20.350000000000001</v>
      </c>
    </row>
    <row r="3017" spans="1:7" ht="15" customHeight="1">
      <c r="A3017" s="1"/>
      <c r="B3017" s="1"/>
      <c r="C3017" s="1"/>
      <c r="D3017" s="1"/>
      <c r="E3017" s="317" t="s">
        <v>973</v>
      </c>
      <c r="F3017" s="318"/>
      <c r="G3017" s="3">
        <v>8.14</v>
      </c>
    </row>
    <row r="3018" spans="1:7" ht="15" customHeight="1">
      <c r="A3018" s="1"/>
      <c r="B3018" s="1"/>
      <c r="C3018" s="1"/>
      <c r="D3018" s="1"/>
      <c r="E3018" s="317" t="s">
        <v>974</v>
      </c>
      <c r="F3018" s="318"/>
      <c r="G3018" s="3">
        <v>28.49</v>
      </c>
    </row>
    <row r="3019" spans="1:7" ht="15" customHeight="1">
      <c r="A3019" s="1"/>
      <c r="B3019" s="1"/>
      <c r="C3019" s="1"/>
      <c r="D3019" s="1"/>
      <c r="E3019" s="317" t="s">
        <v>975</v>
      </c>
      <c r="F3019" s="318"/>
      <c r="G3019" s="3">
        <v>8.07</v>
      </c>
    </row>
    <row r="3020" spans="1:7" ht="15" customHeight="1">
      <c r="A3020" s="1"/>
      <c r="B3020" s="1"/>
      <c r="C3020" s="1"/>
      <c r="D3020" s="1"/>
      <c r="E3020" s="317" t="s">
        <v>976</v>
      </c>
      <c r="F3020" s="318"/>
      <c r="G3020" s="3">
        <v>36.56</v>
      </c>
    </row>
    <row r="3021" spans="1:7" ht="15" customHeight="1">
      <c r="A3021" s="1"/>
      <c r="B3021" s="1"/>
      <c r="C3021" s="1"/>
      <c r="D3021" s="1"/>
      <c r="E3021" s="317" t="s">
        <v>977</v>
      </c>
      <c r="F3021" s="318"/>
      <c r="G3021" s="3">
        <v>66.349999999999994</v>
      </c>
    </row>
    <row r="3022" spans="1:7" ht="15" customHeight="1">
      <c r="A3022" s="1"/>
      <c r="B3022" s="1"/>
      <c r="C3022" s="1"/>
      <c r="D3022" s="1"/>
      <c r="E3022" s="317" t="s">
        <v>978</v>
      </c>
      <c r="F3022" s="318"/>
      <c r="G3022" s="3">
        <v>2425.75</v>
      </c>
    </row>
    <row r="3023" spans="1:7" ht="9.9499999999999993" customHeight="1">
      <c r="A3023" s="1"/>
      <c r="B3023" s="1"/>
      <c r="C3023" s="323" t="s">
        <v>949</v>
      </c>
      <c r="D3023" s="324"/>
      <c r="E3023" s="1"/>
      <c r="F3023" s="1"/>
      <c r="G3023" s="1"/>
    </row>
    <row r="3024" spans="1:7" ht="20.100000000000001" customHeight="1">
      <c r="A3024" s="325" t="s">
        <v>1536</v>
      </c>
      <c r="B3024" s="326"/>
      <c r="C3024" s="326"/>
      <c r="D3024" s="326"/>
      <c r="E3024" s="326"/>
      <c r="F3024" s="326"/>
      <c r="G3024" s="326"/>
    </row>
    <row r="3025" spans="1:7" ht="15" customHeight="1">
      <c r="A3025" s="321" t="s">
        <v>951</v>
      </c>
      <c r="B3025" s="322"/>
      <c r="C3025" s="8" t="s">
        <v>952</v>
      </c>
      <c r="D3025" s="8" t="s">
        <v>953</v>
      </c>
      <c r="E3025" s="8" t="s">
        <v>954</v>
      </c>
      <c r="F3025" s="8" t="s">
        <v>955</v>
      </c>
      <c r="G3025" s="8" t="s">
        <v>956</v>
      </c>
    </row>
    <row r="3026" spans="1:7" ht="15" customHeight="1">
      <c r="A3026" s="15" t="s">
        <v>994</v>
      </c>
      <c r="B3026" s="16" t="s">
        <v>995</v>
      </c>
      <c r="C3026" s="15" t="s">
        <v>959</v>
      </c>
      <c r="D3026" s="15" t="s">
        <v>960</v>
      </c>
      <c r="E3026" s="17">
        <v>0.14000000000000001</v>
      </c>
      <c r="F3026" s="18">
        <v>1.04</v>
      </c>
      <c r="G3026" s="18">
        <v>0.14560000000000001</v>
      </c>
    </row>
    <row r="3027" spans="1:7" ht="15" customHeight="1">
      <c r="A3027" s="15" t="s">
        <v>996</v>
      </c>
      <c r="B3027" s="16" t="s">
        <v>997</v>
      </c>
      <c r="C3027" s="15" t="s">
        <v>959</v>
      </c>
      <c r="D3027" s="15" t="s">
        <v>960</v>
      </c>
      <c r="E3027" s="17">
        <v>0.14000000000000001</v>
      </c>
      <c r="F3027" s="18">
        <v>3.18</v>
      </c>
      <c r="G3027" s="18">
        <v>0.44519999999999998</v>
      </c>
    </row>
    <row r="3028" spans="1:7" ht="20.100000000000001" customHeight="1">
      <c r="A3028" s="15" t="s">
        <v>1388</v>
      </c>
      <c r="B3028" s="16" t="s">
        <v>1389</v>
      </c>
      <c r="C3028" s="15" t="s">
        <v>959</v>
      </c>
      <c r="D3028" s="15" t="s">
        <v>960</v>
      </c>
      <c r="E3028" s="17">
        <v>0.14000000000000001</v>
      </c>
      <c r="F3028" s="18">
        <v>0.28000000000000003</v>
      </c>
      <c r="G3028" s="18">
        <v>3.9199999999999999E-2</v>
      </c>
    </row>
    <row r="3029" spans="1:7" ht="15" customHeight="1">
      <c r="A3029" s="15" t="s">
        <v>963</v>
      </c>
      <c r="B3029" s="16" t="s">
        <v>964</v>
      </c>
      <c r="C3029" s="15" t="s">
        <v>959</v>
      </c>
      <c r="D3029" s="15" t="s">
        <v>960</v>
      </c>
      <c r="E3029" s="17">
        <v>0.14000000000000001</v>
      </c>
      <c r="F3029" s="18">
        <v>0.55000000000000004</v>
      </c>
      <c r="G3029" s="18">
        <v>7.6999999999999999E-2</v>
      </c>
    </row>
    <row r="3030" spans="1:7" ht="20.100000000000001" customHeight="1">
      <c r="A3030" s="15" t="s">
        <v>1390</v>
      </c>
      <c r="B3030" s="16" t="s">
        <v>1391</v>
      </c>
      <c r="C3030" s="15" t="s">
        <v>959</v>
      </c>
      <c r="D3030" s="15" t="s">
        <v>960</v>
      </c>
      <c r="E3030" s="17">
        <v>0.14000000000000001</v>
      </c>
      <c r="F3030" s="18">
        <v>0.8</v>
      </c>
      <c r="G3030" s="18">
        <v>0.112</v>
      </c>
    </row>
    <row r="3031" spans="1:7" ht="15" customHeight="1">
      <c r="A3031" s="15" t="s">
        <v>965</v>
      </c>
      <c r="B3031" s="16" t="s">
        <v>966</v>
      </c>
      <c r="C3031" s="15" t="s">
        <v>959</v>
      </c>
      <c r="D3031" s="15" t="s">
        <v>960</v>
      </c>
      <c r="E3031" s="17">
        <v>0.14000000000000001</v>
      </c>
      <c r="F3031" s="18">
        <v>0.06</v>
      </c>
      <c r="G3031" s="18">
        <v>8.3999999999999995E-3</v>
      </c>
    </row>
    <row r="3032" spans="1:7" ht="17.100000000000001" customHeight="1">
      <c r="A3032" s="1"/>
      <c r="B3032" s="1"/>
      <c r="C3032" s="1"/>
      <c r="D3032" s="1"/>
      <c r="E3032" s="319" t="s">
        <v>967</v>
      </c>
      <c r="F3032" s="320"/>
      <c r="G3032" s="19">
        <v>0.82740000000000002</v>
      </c>
    </row>
    <row r="3033" spans="1:7" ht="15" customHeight="1">
      <c r="A3033" s="321" t="s">
        <v>968</v>
      </c>
      <c r="B3033" s="322"/>
      <c r="C3033" s="8" t="s">
        <v>952</v>
      </c>
      <c r="D3033" s="8" t="s">
        <v>953</v>
      </c>
      <c r="E3033" s="8" t="s">
        <v>954</v>
      </c>
      <c r="F3033" s="8" t="s">
        <v>955</v>
      </c>
      <c r="G3033" s="8" t="s">
        <v>956</v>
      </c>
    </row>
    <row r="3034" spans="1:7" ht="15" customHeight="1">
      <c r="A3034" s="15" t="s">
        <v>1392</v>
      </c>
      <c r="B3034" s="16" t="s">
        <v>1393</v>
      </c>
      <c r="C3034" s="15" t="s">
        <v>959</v>
      </c>
      <c r="D3034" s="15" t="s">
        <v>960</v>
      </c>
      <c r="E3034" s="17">
        <v>7.0896000000000001E-2</v>
      </c>
      <c r="F3034" s="18">
        <v>8.94</v>
      </c>
      <c r="G3034" s="18">
        <v>0.63381023999999997</v>
      </c>
    </row>
    <row r="3035" spans="1:7" ht="15" customHeight="1">
      <c r="A3035" s="15" t="s">
        <v>1394</v>
      </c>
      <c r="B3035" s="16" t="s">
        <v>1395</v>
      </c>
      <c r="C3035" s="15" t="s">
        <v>959</v>
      </c>
      <c r="D3035" s="15" t="s">
        <v>960</v>
      </c>
      <c r="E3035" s="17">
        <v>7.0896000000000001E-2</v>
      </c>
      <c r="F3035" s="18">
        <v>12.62</v>
      </c>
      <c r="G3035" s="18">
        <v>0.89470751999999998</v>
      </c>
    </row>
    <row r="3036" spans="1:7" ht="15" customHeight="1">
      <c r="A3036" s="1"/>
      <c r="B3036" s="1"/>
      <c r="C3036" s="1"/>
      <c r="D3036" s="1"/>
      <c r="E3036" s="319" t="s">
        <v>971</v>
      </c>
      <c r="F3036" s="320"/>
      <c r="G3036" s="19">
        <v>1.5285177599999999</v>
      </c>
    </row>
    <row r="3037" spans="1:7" ht="15" customHeight="1">
      <c r="A3037" s="321" t="s">
        <v>1010</v>
      </c>
      <c r="B3037" s="322"/>
      <c r="C3037" s="8" t="s">
        <v>952</v>
      </c>
      <c r="D3037" s="8" t="s">
        <v>953</v>
      </c>
      <c r="E3037" s="8" t="s">
        <v>954</v>
      </c>
      <c r="F3037" s="8" t="s">
        <v>955</v>
      </c>
      <c r="G3037" s="8" t="s">
        <v>956</v>
      </c>
    </row>
    <row r="3038" spans="1:7" ht="20.100000000000001" customHeight="1">
      <c r="A3038" s="15" t="s">
        <v>1537</v>
      </c>
      <c r="B3038" s="16" t="s">
        <v>1538</v>
      </c>
      <c r="C3038" s="15" t="s">
        <v>959</v>
      </c>
      <c r="D3038" s="15" t="s">
        <v>1030</v>
      </c>
      <c r="E3038" s="17">
        <v>1</v>
      </c>
      <c r="F3038" s="18">
        <v>7.91</v>
      </c>
      <c r="G3038" s="18">
        <v>7.91</v>
      </c>
    </row>
    <row r="3039" spans="1:7" ht="15" customHeight="1">
      <c r="A3039" s="15" t="s">
        <v>1398</v>
      </c>
      <c r="B3039" s="16" t="s">
        <v>1399</v>
      </c>
      <c r="C3039" s="15" t="s">
        <v>959</v>
      </c>
      <c r="D3039" s="15" t="s">
        <v>1030</v>
      </c>
      <c r="E3039" s="17">
        <v>4.8999999999999998E-3</v>
      </c>
      <c r="F3039" s="18">
        <v>50.01</v>
      </c>
      <c r="G3039" s="18">
        <v>0.24504899999999999</v>
      </c>
    </row>
    <row r="3040" spans="1:7" ht="20.100000000000001" customHeight="1">
      <c r="A3040" s="15" t="s">
        <v>1400</v>
      </c>
      <c r="B3040" s="16" t="s">
        <v>1401</v>
      </c>
      <c r="C3040" s="15" t="s">
        <v>959</v>
      </c>
      <c r="D3040" s="15" t="s">
        <v>1030</v>
      </c>
      <c r="E3040" s="17">
        <v>7.4999999999999997E-3</v>
      </c>
      <c r="F3040" s="18">
        <v>56.66</v>
      </c>
      <c r="G3040" s="18">
        <v>0.42494999999999999</v>
      </c>
    </row>
    <row r="3041" spans="1:7" ht="15" customHeight="1">
      <c r="A3041" s="15" t="s">
        <v>1402</v>
      </c>
      <c r="B3041" s="16" t="s">
        <v>1403</v>
      </c>
      <c r="C3041" s="15" t="s">
        <v>959</v>
      </c>
      <c r="D3041" s="15" t="s">
        <v>1030</v>
      </c>
      <c r="E3041" s="17">
        <v>1.7000000000000001E-2</v>
      </c>
      <c r="F3041" s="18">
        <v>1.29</v>
      </c>
      <c r="G3041" s="18">
        <v>2.1930000000000002E-2</v>
      </c>
    </row>
    <row r="3042" spans="1:7" ht="15" customHeight="1">
      <c r="A3042" s="1"/>
      <c r="B3042" s="1"/>
      <c r="C3042" s="1"/>
      <c r="D3042" s="1"/>
      <c r="E3042" s="319" t="s">
        <v>1021</v>
      </c>
      <c r="F3042" s="320"/>
      <c r="G3042" s="19">
        <v>8.6019290000000002</v>
      </c>
    </row>
    <row r="3043" spans="1:7" ht="15" customHeight="1">
      <c r="A3043" s="1"/>
      <c r="B3043" s="1"/>
      <c r="C3043" s="1"/>
      <c r="D3043" s="1"/>
      <c r="E3043" s="317" t="s">
        <v>972</v>
      </c>
      <c r="F3043" s="318"/>
      <c r="G3043" s="3">
        <v>10.24</v>
      </c>
    </row>
    <row r="3044" spans="1:7" ht="15" customHeight="1">
      <c r="A3044" s="1"/>
      <c r="B3044" s="1"/>
      <c r="C3044" s="1"/>
      <c r="D3044" s="1"/>
      <c r="E3044" s="317" t="s">
        <v>973</v>
      </c>
      <c r="F3044" s="318"/>
      <c r="G3044" s="3">
        <v>0.69</v>
      </c>
    </row>
    <row r="3045" spans="1:7" ht="15" customHeight="1">
      <c r="A3045" s="1"/>
      <c r="B3045" s="1"/>
      <c r="C3045" s="1"/>
      <c r="D3045" s="1"/>
      <c r="E3045" s="317" t="s">
        <v>974</v>
      </c>
      <c r="F3045" s="318"/>
      <c r="G3045" s="3">
        <v>10.93</v>
      </c>
    </row>
    <row r="3046" spans="1:7" ht="15" customHeight="1">
      <c r="A3046" s="1"/>
      <c r="B3046" s="1"/>
      <c r="C3046" s="1"/>
      <c r="D3046" s="1"/>
      <c r="E3046" s="317" t="s">
        <v>975</v>
      </c>
      <c r="F3046" s="318"/>
      <c r="G3046" s="3">
        <v>3.09</v>
      </c>
    </row>
    <row r="3047" spans="1:7" ht="15" customHeight="1">
      <c r="A3047" s="1"/>
      <c r="B3047" s="1"/>
      <c r="C3047" s="1"/>
      <c r="D3047" s="1"/>
      <c r="E3047" s="317" t="s">
        <v>976</v>
      </c>
      <c r="F3047" s="318"/>
      <c r="G3047" s="3">
        <v>14.02</v>
      </c>
    </row>
    <row r="3048" spans="1:7" ht="15" customHeight="1">
      <c r="A3048" s="1"/>
      <c r="B3048" s="1"/>
      <c r="C3048" s="1"/>
      <c r="D3048" s="1"/>
      <c r="E3048" s="317" t="s">
        <v>977</v>
      </c>
      <c r="F3048" s="318"/>
      <c r="G3048" s="3">
        <v>1</v>
      </c>
    </row>
    <row r="3049" spans="1:7" ht="15" customHeight="1">
      <c r="A3049" s="1"/>
      <c r="B3049" s="1"/>
      <c r="C3049" s="1"/>
      <c r="D3049" s="1"/>
      <c r="E3049" s="317" t="s">
        <v>978</v>
      </c>
      <c r="F3049" s="318"/>
      <c r="G3049" s="3">
        <v>14.02</v>
      </c>
    </row>
    <row r="3050" spans="1:7" ht="9.9499999999999993" customHeight="1">
      <c r="A3050" s="1"/>
      <c r="B3050" s="1"/>
      <c r="C3050" s="323" t="s">
        <v>949</v>
      </c>
      <c r="D3050" s="324"/>
      <c r="E3050" s="1"/>
      <c r="F3050" s="1"/>
      <c r="G3050" s="1"/>
    </row>
    <row r="3051" spans="1:7" ht="20.100000000000001" customHeight="1">
      <c r="A3051" s="325" t="s">
        <v>1539</v>
      </c>
      <c r="B3051" s="326"/>
      <c r="C3051" s="326"/>
      <c r="D3051" s="326"/>
      <c r="E3051" s="326"/>
      <c r="F3051" s="326"/>
      <c r="G3051" s="326"/>
    </row>
    <row r="3052" spans="1:7" ht="15" customHeight="1">
      <c r="A3052" s="321" t="s">
        <v>951</v>
      </c>
      <c r="B3052" s="322"/>
      <c r="C3052" s="8" t="s">
        <v>952</v>
      </c>
      <c r="D3052" s="8" t="s">
        <v>953</v>
      </c>
      <c r="E3052" s="8" t="s">
        <v>954</v>
      </c>
      <c r="F3052" s="8" t="s">
        <v>955</v>
      </c>
      <c r="G3052" s="8" t="s">
        <v>956</v>
      </c>
    </row>
    <row r="3053" spans="1:7" ht="15" customHeight="1">
      <c r="A3053" s="15" t="s">
        <v>994</v>
      </c>
      <c r="B3053" s="16" t="s">
        <v>995</v>
      </c>
      <c r="C3053" s="15" t="s">
        <v>959</v>
      </c>
      <c r="D3053" s="15" t="s">
        <v>960</v>
      </c>
      <c r="E3053" s="17">
        <v>0.1</v>
      </c>
      <c r="F3053" s="18">
        <v>1.04</v>
      </c>
      <c r="G3053" s="18">
        <v>0.104</v>
      </c>
    </row>
    <row r="3054" spans="1:7" ht="15" customHeight="1">
      <c r="A3054" s="15" t="s">
        <v>996</v>
      </c>
      <c r="B3054" s="16" t="s">
        <v>997</v>
      </c>
      <c r="C3054" s="15" t="s">
        <v>959</v>
      </c>
      <c r="D3054" s="15" t="s">
        <v>960</v>
      </c>
      <c r="E3054" s="17">
        <v>0.1</v>
      </c>
      <c r="F3054" s="18">
        <v>3.18</v>
      </c>
      <c r="G3054" s="18">
        <v>0.318</v>
      </c>
    </row>
    <row r="3055" spans="1:7" ht="20.100000000000001" customHeight="1">
      <c r="A3055" s="15" t="s">
        <v>1388</v>
      </c>
      <c r="B3055" s="16" t="s">
        <v>1389</v>
      </c>
      <c r="C3055" s="15" t="s">
        <v>959</v>
      </c>
      <c r="D3055" s="15" t="s">
        <v>960</v>
      </c>
      <c r="E3055" s="17">
        <v>0.1</v>
      </c>
      <c r="F3055" s="18">
        <v>0.28000000000000003</v>
      </c>
      <c r="G3055" s="18">
        <v>2.8000000000000001E-2</v>
      </c>
    </row>
    <row r="3056" spans="1:7" ht="15" customHeight="1">
      <c r="A3056" s="15" t="s">
        <v>963</v>
      </c>
      <c r="B3056" s="16" t="s">
        <v>964</v>
      </c>
      <c r="C3056" s="15" t="s">
        <v>959</v>
      </c>
      <c r="D3056" s="15" t="s">
        <v>960</v>
      </c>
      <c r="E3056" s="17">
        <v>0.1</v>
      </c>
      <c r="F3056" s="18">
        <v>0.55000000000000004</v>
      </c>
      <c r="G3056" s="18">
        <v>5.5E-2</v>
      </c>
    </row>
    <row r="3057" spans="1:7" ht="20.100000000000001" customHeight="1">
      <c r="A3057" s="15" t="s">
        <v>1390</v>
      </c>
      <c r="B3057" s="16" t="s">
        <v>1391</v>
      </c>
      <c r="C3057" s="15" t="s">
        <v>959</v>
      </c>
      <c r="D3057" s="15" t="s">
        <v>960</v>
      </c>
      <c r="E3057" s="17">
        <v>0.1</v>
      </c>
      <c r="F3057" s="18">
        <v>0.8</v>
      </c>
      <c r="G3057" s="18">
        <v>0.08</v>
      </c>
    </row>
    <row r="3058" spans="1:7" ht="15" customHeight="1">
      <c r="A3058" s="15" t="s">
        <v>965</v>
      </c>
      <c r="B3058" s="16" t="s">
        <v>966</v>
      </c>
      <c r="C3058" s="15" t="s">
        <v>959</v>
      </c>
      <c r="D3058" s="15" t="s">
        <v>960</v>
      </c>
      <c r="E3058" s="17">
        <v>0.1</v>
      </c>
      <c r="F3058" s="18">
        <v>0.06</v>
      </c>
      <c r="G3058" s="18">
        <v>6.0000000000000001E-3</v>
      </c>
    </row>
    <row r="3059" spans="1:7" ht="17.100000000000001" customHeight="1">
      <c r="A3059" s="1"/>
      <c r="B3059" s="1"/>
      <c r="C3059" s="1"/>
      <c r="D3059" s="1"/>
      <c r="E3059" s="319" t="s">
        <v>967</v>
      </c>
      <c r="F3059" s="320"/>
      <c r="G3059" s="19">
        <v>0.59099999999999997</v>
      </c>
    </row>
    <row r="3060" spans="1:7" ht="15" customHeight="1">
      <c r="A3060" s="321" t="s">
        <v>968</v>
      </c>
      <c r="B3060" s="322"/>
      <c r="C3060" s="8" t="s">
        <v>952</v>
      </c>
      <c r="D3060" s="8" t="s">
        <v>953</v>
      </c>
      <c r="E3060" s="8" t="s">
        <v>954</v>
      </c>
      <c r="F3060" s="8" t="s">
        <v>955</v>
      </c>
      <c r="G3060" s="8" t="s">
        <v>956</v>
      </c>
    </row>
    <row r="3061" spans="1:7" ht="15" customHeight="1">
      <c r="A3061" s="15" t="s">
        <v>1392</v>
      </c>
      <c r="B3061" s="16" t="s">
        <v>1393</v>
      </c>
      <c r="C3061" s="15" t="s">
        <v>959</v>
      </c>
      <c r="D3061" s="15" t="s">
        <v>960</v>
      </c>
      <c r="E3061" s="17">
        <v>5.0639999999999998E-2</v>
      </c>
      <c r="F3061" s="18">
        <v>8.94</v>
      </c>
      <c r="G3061" s="18">
        <v>0.4527216</v>
      </c>
    </row>
    <row r="3062" spans="1:7" ht="15" customHeight="1">
      <c r="A3062" s="15" t="s">
        <v>1394</v>
      </c>
      <c r="B3062" s="16" t="s">
        <v>1395</v>
      </c>
      <c r="C3062" s="15" t="s">
        <v>959</v>
      </c>
      <c r="D3062" s="15" t="s">
        <v>960</v>
      </c>
      <c r="E3062" s="17">
        <v>5.0639999999999998E-2</v>
      </c>
      <c r="F3062" s="18">
        <v>12.62</v>
      </c>
      <c r="G3062" s="18">
        <v>0.6390768</v>
      </c>
    </row>
    <row r="3063" spans="1:7" ht="15" customHeight="1">
      <c r="A3063" s="1"/>
      <c r="B3063" s="1"/>
      <c r="C3063" s="1"/>
      <c r="D3063" s="1"/>
      <c r="E3063" s="319" t="s">
        <v>971</v>
      </c>
      <c r="F3063" s="320"/>
      <c r="G3063" s="19">
        <v>1.0917984000000001</v>
      </c>
    </row>
    <row r="3064" spans="1:7" ht="15" customHeight="1">
      <c r="A3064" s="321" t="s">
        <v>1010</v>
      </c>
      <c r="B3064" s="322"/>
      <c r="C3064" s="8" t="s">
        <v>952</v>
      </c>
      <c r="D3064" s="8" t="s">
        <v>953</v>
      </c>
      <c r="E3064" s="8" t="s">
        <v>954</v>
      </c>
      <c r="F3064" s="8" t="s">
        <v>955</v>
      </c>
      <c r="G3064" s="8" t="s">
        <v>956</v>
      </c>
    </row>
    <row r="3065" spans="1:7" ht="15" customHeight="1">
      <c r="A3065" s="15" t="s">
        <v>1398</v>
      </c>
      <c r="B3065" s="16" t="s">
        <v>1399</v>
      </c>
      <c r="C3065" s="15" t="s">
        <v>959</v>
      </c>
      <c r="D3065" s="15" t="s">
        <v>1030</v>
      </c>
      <c r="E3065" s="17">
        <v>3.5000000000000001E-3</v>
      </c>
      <c r="F3065" s="18">
        <v>50.01</v>
      </c>
      <c r="G3065" s="18">
        <v>0.175035</v>
      </c>
    </row>
    <row r="3066" spans="1:7" ht="20.100000000000001" customHeight="1">
      <c r="A3066" s="15" t="s">
        <v>1400</v>
      </c>
      <c r="B3066" s="16" t="s">
        <v>1401</v>
      </c>
      <c r="C3066" s="15" t="s">
        <v>959</v>
      </c>
      <c r="D3066" s="15" t="s">
        <v>1030</v>
      </c>
      <c r="E3066" s="17">
        <v>4.7999999999999996E-3</v>
      </c>
      <c r="F3066" s="18">
        <v>56.66</v>
      </c>
      <c r="G3066" s="18">
        <v>0.27196799999999999</v>
      </c>
    </row>
    <row r="3067" spans="1:7" ht="20.100000000000001" customHeight="1">
      <c r="A3067" s="15" t="s">
        <v>1540</v>
      </c>
      <c r="B3067" s="16" t="s">
        <v>1541</v>
      </c>
      <c r="C3067" s="15" t="s">
        <v>959</v>
      </c>
      <c r="D3067" s="15" t="s">
        <v>1013</v>
      </c>
      <c r="E3067" s="17">
        <v>1.05</v>
      </c>
      <c r="F3067" s="18">
        <v>5.84</v>
      </c>
      <c r="G3067" s="18">
        <v>6.1319999999999997</v>
      </c>
    </row>
    <row r="3068" spans="1:7" ht="15" customHeight="1">
      <c r="A3068" s="15" t="s">
        <v>1402</v>
      </c>
      <c r="B3068" s="16" t="s">
        <v>1403</v>
      </c>
      <c r="C3068" s="15" t="s">
        <v>959</v>
      </c>
      <c r="D3068" s="15" t="s">
        <v>1030</v>
      </c>
      <c r="E3068" s="17">
        <v>1.7000000000000001E-2</v>
      </c>
      <c r="F3068" s="18">
        <v>1.29</v>
      </c>
      <c r="G3068" s="18">
        <v>2.1930000000000002E-2</v>
      </c>
    </row>
    <row r="3069" spans="1:7" ht="15" customHeight="1">
      <c r="A3069" s="1"/>
      <c r="B3069" s="1"/>
      <c r="C3069" s="1"/>
      <c r="D3069" s="1"/>
      <c r="E3069" s="319" t="s">
        <v>1021</v>
      </c>
      <c r="F3069" s="320"/>
      <c r="G3069" s="19">
        <v>6.6009330000000004</v>
      </c>
    </row>
    <row r="3070" spans="1:7" ht="15" customHeight="1">
      <c r="A3070" s="1"/>
      <c r="B3070" s="1"/>
      <c r="C3070" s="1"/>
      <c r="D3070" s="1"/>
      <c r="E3070" s="317" t="s">
        <v>972</v>
      </c>
      <c r="F3070" s="318"/>
      <c r="G3070" s="3">
        <v>7.77</v>
      </c>
    </row>
    <row r="3071" spans="1:7" ht="15" customHeight="1">
      <c r="A3071" s="1"/>
      <c r="B3071" s="1"/>
      <c r="C3071" s="1"/>
      <c r="D3071" s="1"/>
      <c r="E3071" s="317" t="s">
        <v>973</v>
      </c>
      <c r="F3071" s="318"/>
      <c r="G3071" s="3">
        <v>0.49</v>
      </c>
    </row>
    <row r="3072" spans="1:7" ht="15" customHeight="1">
      <c r="A3072" s="1"/>
      <c r="B3072" s="1"/>
      <c r="C3072" s="1"/>
      <c r="D3072" s="1"/>
      <c r="E3072" s="317" t="s">
        <v>974</v>
      </c>
      <c r="F3072" s="318"/>
      <c r="G3072" s="3">
        <v>8.26</v>
      </c>
    </row>
    <row r="3073" spans="1:7" ht="15" customHeight="1">
      <c r="A3073" s="1"/>
      <c r="B3073" s="1"/>
      <c r="C3073" s="1"/>
      <c r="D3073" s="1"/>
      <c r="E3073" s="317" t="s">
        <v>975</v>
      </c>
      <c r="F3073" s="318"/>
      <c r="G3073" s="3">
        <v>2.34</v>
      </c>
    </row>
    <row r="3074" spans="1:7" ht="15" customHeight="1">
      <c r="A3074" s="1"/>
      <c r="B3074" s="1"/>
      <c r="C3074" s="1"/>
      <c r="D3074" s="1"/>
      <c r="E3074" s="317" t="s">
        <v>976</v>
      </c>
      <c r="F3074" s="318"/>
      <c r="G3074" s="3">
        <v>10.6</v>
      </c>
    </row>
    <row r="3075" spans="1:7" ht="15" customHeight="1">
      <c r="A3075" s="1"/>
      <c r="B3075" s="1"/>
      <c r="C3075" s="1"/>
      <c r="D3075" s="1"/>
      <c r="E3075" s="317" t="s">
        <v>977</v>
      </c>
      <c r="F3075" s="318"/>
      <c r="G3075" s="3">
        <v>15.06</v>
      </c>
    </row>
    <row r="3076" spans="1:7" ht="15" customHeight="1">
      <c r="A3076" s="1"/>
      <c r="B3076" s="1"/>
      <c r="C3076" s="1"/>
      <c r="D3076" s="1"/>
      <c r="E3076" s="317" t="s">
        <v>978</v>
      </c>
      <c r="F3076" s="318"/>
      <c r="G3076" s="3">
        <v>159.63</v>
      </c>
    </row>
    <row r="3077" spans="1:7" ht="9.9499999999999993" customHeight="1">
      <c r="A3077" s="1"/>
      <c r="B3077" s="1"/>
      <c r="C3077" s="323" t="s">
        <v>949</v>
      </c>
      <c r="D3077" s="324"/>
      <c r="E3077" s="1"/>
      <c r="F3077" s="1"/>
      <c r="G3077" s="1"/>
    </row>
    <row r="3078" spans="1:7" ht="27" customHeight="1">
      <c r="A3078" s="325" t="s">
        <v>1542</v>
      </c>
      <c r="B3078" s="326"/>
      <c r="C3078" s="326"/>
      <c r="D3078" s="326"/>
      <c r="E3078" s="326"/>
      <c r="F3078" s="326"/>
      <c r="G3078" s="326"/>
    </row>
    <row r="3079" spans="1:7" ht="15" customHeight="1">
      <c r="A3079" s="321" t="s">
        <v>951</v>
      </c>
      <c r="B3079" s="322"/>
      <c r="C3079" s="8" t="s">
        <v>952</v>
      </c>
      <c r="D3079" s="8" t="s">
        <v>953</v>
      </c>
      <c r="E3079" s="8" t="s">
        <v>954</v>
      </c>
      <c r="F3079" s="8" t="s">
        <v>955</v>
      </c>
      <c r="G3079" s="8" t="s">
        <v>956</v>
      </c>
    </row>
    <row r="3080" spans="1:7" ht="15" customHeight="1">
      <c r="A3080" s="15" t="s">
        <v>994</v>
      </c>
      <c r="B3080" s="16" t="s">
        <v>995</v>
      </c>
      <c r="C3080" s="15" t="s">
        <v>959</v>
      </c>
      <c r="D3080" s="15" t="s">
        <v>960</v>
      </c>
      <c r="E3080" s="17">
        <v>1.717981011</v>
      </c>
      <c r="F3080" s="18">
        <v>1.04</v>
      </c>
      <c r="G3080" s="18">
        <v>1.7867002514400001</v>
      </c>
    </row>
    <row r="3081" spans="1:7" ht="15" customHeight="1">
      <c r="A3081" s="15" t="s">
        <v>996</v>
      </c>
      <c r="B3081" s="16" t="s">
        <v>997</v>
      </c>
      <c r="C3081" s="15" t="s">
        <v>959</v>
      </c>
      <c r="D3081" s="15" t="s">
        <v>960</v>
      </c>
      <c r="E3081" s="17">
        <v>1.717981011</v>
      </c>
      <c r="F3081" s="18">
        <v>3.18</v>
      </c>
      <c r="G3081" s="18">
        <v>5.4631796149799996</v>
      </c>
    </row>
    <row r="3082" spans="1:7" ht="20.100000000000001" customHeight="1">
      <c r="A3082" s="15" t="s">
        <v>998</v>
      </c>
      <c r="B3082" s="16" t="s">
        <v>999</v>
      </c>
      <c r="C3082" s="15" t="s">
        <v>959</v>
      </c>
      <c r="D3082" s="15" t="s">
        <v>960</v>
      </c>
      <c r="E3082" s="17">
        <v>8.9325110000000006E-3</v>
      </c>
      <c r="F3082" s="18">
        <v>0.41</v>
      </c>
      <c r="G3082" s="18">
        <v>3.6623295099999999E-3</v>
      </c>
    </row>
    <row r="3083" spans="1:7" ht="20.100000000000001" customHeight="1">
      <c r="A3083" s="15" t="s">
        <v>1000</v>
      </c>
      <c r="B3083" s="16" t="s">
        <v>1001</v>
      </c>
      <c r="C3083" s="15" t="s">
        <v>959</v>
      </c>
      <c r="D3083" s="15" t="s">
        <v>960</v>
      </c>
      <c r="E3083" s="17">
        <v>8.9325110000000006E-3</v>
      </c>
      <c r="F3083" s="18">
        <v>1.01</v>
      </c>
      <c r="G3083" s="18">
        <v>9.0218361100000005E-3</v>
      </c>
    </row>
    <row r="3084" spans="1:7" ht="20.100000000000001" customHeight="1">
      <c r="A3084" s="15" t="s">
        <v>1388</v>
      </c>
      <c r="B3084" s="16" t="s">
        <v>1389</v>
      </c>
      <c r="C3084" s="15" t="s">
        <v>959</v>
      </c>
      <c r="D3084" s="15" t="s">
        <v>960</v>
      </c>
      <c r="E3084" s="17">
        <v>1.7090485</v>
      </c>
      <c r="F3084" s="18">
        <v>0.28000000000000003</v>
      </c>
      <c r="G3084" s="18">
        <v>0.47853358000000001</v>
      </c>
    </row>
    <row r="3085" spans="1:7" ht="20.100000000000001" customHeight="1">
      <c r="A3085" s="15" t="s">
        <v>1390</v>
      </c>
      <c r="B3085" s="16" t="s">
        <v>1391</v>
      </c>
      <c r="C3085" s="15" t="s">
        <v>959</v>
      </c>
      <c r="D3085" s="15" t="s">
        <v>960</v>
      </c>
      <c r="E3085" s="17">
        <v>1.7090485</v>
      </c>
      <c r="F3085" s="18">
        <v>0.8</v>
      </c>
      <c r="G3085" s="18">
        <v>1.3672388</v>
      </c>
    </row>
    <row r="3086" spans="1:7" ht="15" customHeight="1">
      <c r="A3086" s="15" t="s">
        <v>965</v>
      </c>
      <c r="B3086" s="16" t="s">
        <v>966</v>
      </c>
      <c r="C3086" s="15" t="s">
        <v>959</v>
      </c>
      <c r="D3086" s="15" t="s">
        <v>960</v>
      </c>
      <c r="E3086" s="17">
        <v>1.717981011</v>
      </c>
      <c r="F3086" s="18">
        <v>0.06</v>
      </c>
      <c r="G3086" s="18">
        <v>0.10307886065999999</v>
      </c>
    </row>
    <row r="3087" spans="1:7" ht="15" customHeight="1">
      <c r="A3087" s="15" t="s">
        <v>963</v>
      </c>
      <c r="B3087" s="16" t="s">
        <v>964</v>
      </c>
      <c r="C3087" s="15" t="s">
        <v>959</v>
      </c>
      <c r="D3087" s="15" t="s">
        <v>960</v>
      </c>
      <c r="E3087" s="17">
        <v>1.717981011</v>
      </c>
      <c r="F3087" s="18">
        <v>0.55000000000000004</v>
      </c>
      <c r="G3087" s="18">
        <v>0.94488955605000002</v>
      </c>
    </row>
    <row r="3088" spans="1:7" ht="17.100000000000001" customHeight="1">
      <c r="A3088" s="1"/>
      <c r="B3088" s="1"/>
      <c r="C3088" s="1"/>
      <c r="D3088" s="1"/>
      <c r="E3088" s="319" t="s">
        <v>967</v>
      </c>
      <c r="F3088" s="320"/>
      <c r="G3088" s="19">
        <v>10.156304828750001</v>
      </c>
    </row>
    <row r="3089" spans="1:7" ht="15" customHeight="1">
      <c r="A3089" s="321" t="s">
        <v>968</v>
      </c>
      <c r="B3089" s="322"/>
      <c r="C3089" s="8" t="s">
        <v>952</v>
      </c>
      <c r="D3089" s="8" t="s">
        <v>953</v>
      </c>
      <c r="E3089" s="8" t="s">
        <v>954</v>
      </c>
      <c r="F3089" s="8" t="s">
        <v>955</v>
      </c>
      <c r="G3089" s="8" t="s">
        <v>956</v>
      </c>
    </row>
    <row r="3090" spans="1:7" ht="15" customHeight="1">
      <c r="A3090" s="15" t="s">
        <v>1006</v>
      </c>
      <c r="B3090" s="16" t="s">
        <v>1007</v>
      </c>
      <c r="C3090" s="15" t="s">
        <v>959</v>
      </c>
      <c r="D3090" s="15" t="s">
        <v>960</v>
      </c>
      <c r="E3090" s="17">
        <v>9.0673919161000007E-3</v>
      </c>
      <c r="F3090" s="18">
        <v>9.25</v>
      </c>
      <c r="G3090" s="18">
        <v>8.3873375223925004E-2</v>
      </c>
    </row>
    <row r="3091" spans="1:7" ht="15" customHeight="1">
      <c r="A3091" s="15" t="s">
        <v>1394</v>
      </c>
      <c r="B3091" s="16" t="s">
        <v>1395</v>
      </c>
      <c r="C3091" s="15" t="s">
        <v>959</v>
      </c>
      <c r="D3091" s="15" t="s">
        <v>960</v>
      </c>
      <c r="E3091" s="17">
        <v>1.11246741984</v>
      </c>
      <c r="F3091" s="18">
        <v>12.62</v>
      </c>
      <c r="G3091" s="18">
        <v>14.0393388383808</v>
      </c>
    </row>
    <row r="3092" spans="1:7" ht="15" customHeight="1">
      <c r="A3092" s="15" t="s">
        <v>1392</v>
      </c>
      <c r="B3092" s="16" t="s">
        <v>1393</v>
      </c>
      <c r="C3092" s="15" t="s">
        <v>959</v>
      </c>
      <c r="D3092" s="15" t="s">
        <v>960</v>
      </c>
      <c r="E3092" s="17">
        <v>0.61845690095999994</v>
      </c>
      <c r="F3092" s="18">
        <v>8.94</v>
      </c>
      <c r="G3092" s="18">
        <v>5.5290046945824001</v>
      </c>
    </row>
    <row r="3093" spans="1:7" ht="15" customHeight="1">
      <c r="A3093" s="1"/>
      <c r="B3093" s="1"/>
      <c r="C3093" s="1"/>
      <c r="D3093" s="1"/>
      <c r="E3093" s="319" t="s">
        <v>971</v>
      </c>
      <c r="F3093" s="320"/>
      <c r="G3093" s="19">
        <v>19.652216908187125</v>
      </c>
    </row>
    <row r="3094" spans="1:7" ht="15" customHeight="1">
      <c r="A3094" s="321" t="s">
        <v>1010</v>
      </c>
      <c r="B3094" s="322"/>
      <c r="C3094" s="8" t="s">
        <v>952</v>
      </c>
      <c r="D3094" s="8" t="s">
        <v>953</v>
      </c>
      <c r="E3094" s="8" t="s">
        <v>954</v>
      </c>
      <c r="F3094" s="8" t="s">
        <v>955</v>
      </c>
      <c r="G3094" s="8" t="s">
        <v>956</v>
      </c>
    </row>
    <row r="3095" spans="1:7" ht="15" customHeight="1">
      <c r="A3095" s="15" t="s">
        <v>1041</v>
      </c>
      <c r="B3095" s="16" t="s">
        <v>1042</v>
      </c>
      <c r="C3095" s="15" t="s">
        <v>959</v>
      </c>
      <c r="D3095" s="15" t="s">
        <v>1020</v>
      </c>
      <c r="E3095" s="17">
        <v>0.50338920799999998</v>
      </c>
      <c r="F3095" s="18">
        <v>1.04</v>
      </c>
      <c r="G3095" s="18">
        <v>0.52352477632000005</v>
      </c>
    </row>
    <row r="3096" spans="1:7" ht="20.100000000000001" customHeight="1">
      <c r="A3096" s="15" t="s">
        <v>1543</v>
      </c>
      <c r="B3096" s="16" t="s">
        <v>1544</v>
      </c>
      <c r="C3096" s="15" t="s">
        <v>959</v>
      </c>
      <c r="D3096" s="15" t="s">
        <v>1030</v>
      </c>
      <c r="E3096" s="17">
        <v>0.29239999999999999</v>
      </c>
      <c r="F3096" s="18">
        <v>0.87</v>
      </c>
      <c r="G3096" s="18">
        <v>0.254388</v>
      </c>
    </row>
    <row r="3097" spans="1:7" ht="20.100000000000001" customHeight="1">
      <c r="A3097" s="15" t="s">
        <v>1136</v>
      </c>
      <c r="B3097" s="16" t="s">
        <v>1137</v>
      </c>
      <c r="C3097" s="15" t="s">
        <v>959</v>
      </c>
      <c r="D3097" s="15" t="s">
        <v>1020</v>
      </c>
      <c r="E3097" s="17">
        <v>1.111E-3</v>
      </c>
      <c r="F3097" s="18">
        <v>19.53</v>
      </c>
      <c r="G3097" s="18">
        <v>2.1697830000000001E-2</v>
      </c>
    </row>
    <row r="3098" spans="1:7" ht="20.100000000000001" customHeight="1">
      <c r="A3098" s="15" t="s">
        <v>1545</v>
      </c>
      <c r="B3098" s="16" t="s">
        <v>1546</v>
      </c>
      <c r="C3098" s="15" t="s">
        <v>959</v>
      </c>
      <c r="D3098" s="15" t="s">
        <v>1030</v>
      </c>
      <c r="E3098" s="17">
        <v>0.85840000000000005</v>
      </c>
      <c r="F3098" s="18">
        <v>2.38</v>
      </c>
      <c r="G3098" s="18">
        <v>2.0429919999999999</v>
      </c>
    </row>
    <row r="3099" spans="1:7" ht="20.100000000000001" customHeight="1">
      <c r="A3099" s="15" t="s">
        <v>1547</v>
      </c>
      <c r="B3099" s="16" t="s">
        <v>1548</v>
      </c>
      <c r="C3099" s="15" t="s">
        <v>959</v>
      </c>
      <c r="D3099" s="15" t="s">
        <v>1030</v>
      </c>
      <c r="E3099" s="17">
        <v>0.76910000000000001</v>
      </c>
      <c r="F3099" s="18">
        <v>0.68</v>
      </c>
      <c r="G3099" s="18">
        <v>0.52298800000000001</v>
      </c>
    </row>
    <row r="3100" spans="1:7" ht="15" customHeight="1">
      <c r="A3100" s="15" t="s">
        <v>1402</v>
      </c>
      <c r="B3100" s="16" t="s">
        <v>1403</v>
      </c>
      <c r="C3100" s="15" t="s">
        <v>959</v>
      </c>
      <c r="D3100" s="15" t="s">
        <v>1030</v>
      </c>
      <c r="E3100" s="17">
        <v>0.15006910000000001</v>
      </c>
      <c r="F3100" s="18">
        <v>1.29</v>
      </c>
      <c r="G3100" s="18">
        <v>0.19358913899999999</v>
      </c>
    </row>
    <row r="3101" spans="1:7" ht="20.100000000000001" customHeight="1">
      <c r="A3101" s="15" t="s">
        <v>1447</v>
      </c>
      <c r="B3101" s="16" t="s">
        <v>1448</v>
      </c>
      <c r="C3101" s="15" t="s">
        <v>959</v>
      </c>
      <c r="D3101" s="15" t="s">
        <v>1013</v>
      </c>
      <c r="E3101" s="17">
        <v>1.0833299999999999</v>
      </c>
      <c r="F3101" s="18">
        <v>3.43</v>
      </c>
      <c r="G3101" s="18">
        <v>3.7158218999999999</v>
      </c>
    </row>
    <row r="3102" spans="1:7" ht="27.95" customHeight="1">
      <c r="A3102" s="15" t="s">
        <v>1437</v>
      </c>
      <c r="B3102" s="16" t="s">
        <v>1438</v>
      </c>
      <c r="C3102" s="15" t="s">
        <v>959</v>
      </c>
      <c r="D3102" s="15" t="s">
        <v>1030</v>
      </c>
      <c r="E3102" s="17">
        <v>1.0428599999999999</v>
      </c>
      <c r="F3102" s="18">
        <v>0.44</v>
      </c>
      <c r="G3102" s="18">
        <v>0.4588584</v>
      </c>
    </row>
    <row r="3103" spans="1:7" ht="15" customHeight="1">
      <c r="A3103" s="15" t="s">
        <v>1398</v>
      </c>
      <c r="B3103" s="16" t="s">
        <v>1399</v>
      </c>
      <c r="C3103" s="15" t="s">
        <v>959</v>
      </c>
      <c r="D3103" s="15" t="s">
        <v>1030</v>
      </c>
      <c r="E3103" s="17">
        <v>2.3618690000000001E-2</v>
      </c>
      <c r="F3103" s="18">
        <v>50.01</v>
      </c>
      <c r="G3103" s="18">
        <v>1.1811706869</v>
      </c>
    </row>
    <row r="3104" spans="1:7" ht="20.100000000000001" customHeight="1">
      <c r="A3104" s="15" t="s">
        <v>1400</v>
      </c>
      <c r="B3104" s="16" t="s">
        <v>1401</v>
      </c>
      <c r="C3104" s="15" t="s">
        <v>959</v>
      </c>
      <c r="D3104" s="15" t="s">
        <v>1030</v>
      </c>
      <c r="E3104" s="17">
        <v>3.3472500000000002E-2</v>
      </c>
      <c r="F3104" s="18">
        <v>56.66</v>
      </c>
      <c r="G3104" s="18">
        <v>1.89655185</v>
      </c>
    </row>
    <row r="3105" spans="1:7" ht="20.100000000000001" customHeight="1">
      <c r="A3105" s="15" t="s">
        <v>1453</v>
      </c>
      <c r="B3105" s="16" t="s">
        <v>1454</v>
      </c>
      <c r="C3105" s="15" t="s">
        <v>959</v>
      </c>
      <c r="D3105" s="15" t="s">
        <v>1030</v>
      </c>
      <c r="E3105" s="17">
        <v>4.0109999999999998E-3</v>
      </c>
      <c r="F3105" s="18">
        <v>55.32</v>
      </c>
      <c r="G3105" s="18">
        <v>0.22188852000000001</v>
      </c>
    </row>
    <row r="3106" spans="1:7" ht="20.100000000000001" customHeight="1">
      <c r="A3106" s="15" t="s">
        <v>1052</v>
      </c>
      <c r="B3106" s="16" t="s">
        <v>1053</v>
      </c>
      <c r="C3106" s="15" t="s">
        <v>959</v>
      </c>
      <c r="D3106" s="15" t="s">
        <v>1045</v>
      </c>
      <c r="E3106" s="17">
        <v>1.115261E-3</v>
      </c>
      <c r="F3106" s="18">
        <v>75</v>
      </c>
      <c r="G3106" s="18">
        <v>8.3644574999999999E-2</v>
      </c>
    </row>
    <row r="3107" spans="1:7" ht="20.100000000000001" customHeight="1">
      <c r="A3107" s="15" t="s">
        <v>1549</v>
      </c>
      <c r="B3107" s="16" t="s">
        <v>1550</v>
      </c>
      <c r="C3107" s="15" t="s">
        <v>959</v>
      </c>
      <c r="D3107" s="15" t="s">
        <v>1030</v>
      </c>
      <c r="E3107" s="17">
        <v>0.31159999999999999</v>
      </c>
      <c r="F3107" s="18">
        <v>2.38</v>
      </c>
      <c r="G3107" s="18">
        <v>0.74160800000000004</v>
      </c>
    </row>
    <row r="3108" spans="1:7" ht="15" customHeight="1">
      <c r="A3108" s="1"/>
      <c r="B3108" s="1"/>
      <c r="C3108" s="1"/>
      <c r="D3108" s="1"/>
      <c r="E3108" s="319" t="s">
        <v>1021</v>
      </c>
      <c r="F3108" s="320"/>
      <c r="G3108" s="19">
        <v>11.85872367722</v>
      </c>
    </row>
    <row r="3109" spans="1:7" ht="15" customHeight="1">
      <c r="A3109" s="1"/>
      <c r="B3109" s="1"/>
      <c r="C3109" s="1"/>
      <c r="D3109" s="1"/>
      <c r="E3109" s="317" t="s">
        <v>972</v>
      </c>
      <c r="F3109" s="318"/>
      <c r="G3109" s="3">
        <v>32.549999999999997</v>
      </c>
    </row>
    <row r="3110" spans="1:7" ht="15" customHeight="1">
      <c r="A3110" s="1"/>
      <c r="B3110" s="1"/>
      <c r="C3110" s="1"/>
      <c r="D3110" s="1"/>
      <c r="E3110" s="317" t="s">
        <v>973</v>
      </c>
      <c r="F3110" s="318"/>
      <c r="G3110" s="3">
        <v>8.91</v>
      </c>
    </row>
    <row r="3111" spans="1:7" ht="15" customHeight="1">
      <c r="A3111" s="1"/>
      <c r="B3111" s="1"/>
      <c r="C3111" s="1"/>
      <c r="D3111" s="1"/>
      <c r="E3111" s="317" t="s">
        <v>974</v>
      </c>
      <c r="F3111" s="318"/>
      <c r="G3111" s="3">
        <v>41.46</v>
      </c>
    </row>
    <row r="3112" spans="1:7" ht="15" customHeight="1">
      <c r="A3112" s="1"/>
      <c r="B3112" s="1"/>
      <c r="C3112" s="1"/>
      <c r="D3112" s="1"/>
      <c r="E3112" s="317" t="s">
        <v>975</v>
      </c>
      <c r="F3112" s="318"/>
      <c r="G3112" s="3">
        <v>11.75</v>
      </c>
    </row>
    <row r="3113" spans="1:7" ht="15" customHeight="1">
      <c r="A3113" s="1"/>
      <c r="B3113" s="1"/>
      <c r="C3113" s="1"/>
      <c r="D3113" s="1"/>
      <c r="E3113" s="317" t="s">
        <v>976</v>
      </c>
      <c r="F3113" s="318"/>
      <c r="G3113" s="3">
        <v>53.21</v>
      </c>
    </row>
    <row r="3114" spans="1:7" ht="15" customHeight="1">
      <c r="A3114" s="1"/>
      <c r="B3114" s="1"/>
      <c r="C3114" s="1"/>
      <c r="D3114" s="1"/>
      <c r="E3114" s="317" t="s">
        <v>977</v>
      </c>
      <c r="F3114" s="318"/>
      <c r="G3114" s="3">
        <v>7.96</v>
      </c>
    </row>
    <row r="3115" spans="1:7" ht="15" customHeight="1">
      <c r="A3115" s="1"/>
      <c r="B3115" s="1"/>
      <c r="C3115" s="1"/>
      <c r="D3115" s="1"/>
      <c r="E3115" s="317" t="s">
        <v>978</v>
      </c>
      <c r="F3115" s="318"/>
      <c r="G3115" s="3">
        <v>423.55</v>
      </c>
    </row>
    <row r="3116" spans="1:7" ht="9.9499999999999993" customHeight="1">
      <c r="A3116" s="1"/>
      <c r="B3116" s="1"/>
      <c r="C3116" s="323" t="s">
        <v>949</v>
      </c>
      <c r="D3116" s="324"/>
      <c r="E3116" s="1"/>
      <c r="F3116" s="1"/>
      <c r="G3116" s="1"/>
    </row>
    <row r="3117" spans="1:7" ht="27" customHeight="1">
      <c r="A3117" s="325" t="s">
        <v>1551</v>
      </c>
      <c r="B3117" s="326"/>
      <c r="C3117" s="326"/>
      <c r="D3117" s="326"/>
      <c r="E3117" s="326"/>
      <c r="F3117" s="326"/>
      <c r="G3117" s="326"/>
    </row>
    <row r="3118" spans="1:7" ht="15" customHeight="1">
      <c r="A3118" s="321" t="s">
        <v>951</v>
      </c>
      <c r="B3118" s="322"/>
      <c r="C3118" s="8" t="s">
        <v>952</v>
      </c>
      <c r="D3118" s="8" t="s">
        <v>953</v>
      </c>
      <c r="E3118" s="8" t="s">
        <v>954</v>
      </c>
      <c r="F3118" s="8" t="s">
        <v>955</v>
      </c>
      <c r="G3118" s="8" t="s">
        <v>956</v>
      </c>
    </row>
    <row r="3119" spans="1:7" ht="20.100000000000001" customHeight="1">
      <c r="A3119" s="15" t="s">
        <v>998</v>
      </c>
      <c r="B3119" s="16" t="s">
        <v>999</v>
      </c>
      <c r="C3119" s="15" t="s">
        <v>959</v>
      </c>
      <c r="D3119" s="15" t="s">
        <v>960</v>
      </c>
      <c r="E3119" s="17">
        <v>6.074416E-3</v>
      </c>
      <c r="F3119" s="18">
        <v>0.41</v>
      </c>
      <c r="G3119" s="18">
        <v>2.49051056E-3</v>
      </c>
    </row>
    <row r="3120" spans="1:7" ht="20.100000000000001" customHeight="1">
      <c r="A3120" s="15" t="s">
        <v>1000</v>
      </c>
      <c r="B3120" s="16" t="s">
        <v>1001</v>
      </c>
      <c r="C3120" s="15" t="s">
        <v>959</v>
      </c>
      <c r="D3120" s="15" t="s">
        <v>960</v>
      </c>
      <c r="E3120" s="17">
        <v>6.074416E-3</v>
      </c>
      <c r="F3120" s="18">
        <v>1.01</v>
      </c>
      <c r="G3120" s="18">
        <v>6.13516016E-3</v>
      </c>
    </row>
    <row r="3121" spans="1:7" ht="20.100000000000001" customHeight="1">
      <c r="A3121" s="15" t="s">
        <v>1388</v>
      </c>
      <c r="B3121" s="16" t="s">
        <v>1389</v>
      </c>
      <c r="C3121" s="15" t="s">
        <v>959</v>
      </c>
      <c r="D3121" s="15" t="s">
        <v>960</v>
      </c>
      <c r="E3121" s="17">
        <v>2.1695877000000001</v>
      </c>
      <c r="F3121" s="18">
        <v>0.28000000000000003</v>
      </c>
      <c r="G3121" s="18">
        <v>0.60748455599999995</v>
      </c>
    </row>
    <row r="3122" spans="1:7" ht="15" customHeight="1">
      <c r="A3122" s="15" t="s">
        <v>965</v>
      </c>
      <c r="B3122" s="16" t="s">
        <v>966</v>
      </c>
      <c r="C3122" s="15" t="s">
        <v>959</v>
      </c>
      <c r="D3122" s="15" t="s">
        <v>960</v>
      </c>
      <c r="E3122" s="17">
        <v>2.1756621159999998</v>
      </c>
      <c r="F3122" s="18">
        <v>0.06</v>
      </c>
      <c r="G3122" s="18">
        <v>0.13053972695999999</v>
      </c>
    </row>
    <row r="3123" spans="1:7" ht="15" customHeight="1">
      <c r="A3123" s="15" t="s">
        <v>963</v>
      </c>
      <c r="B3123" s="16" t="s">
        <v>964</v>
      </c>
      <c r="C3123" s="15" t="s">
        <v>959</v>
      </c>
      <c r="D3123" s="15" t="s">
        <v>960</v>
      </c>
      <c r="E3123" s="17">
        <v>2.1756621159999998</v>
      </c>
      <c r="F3123" s="18">
        <v>0.55000000000000004</v>
      </c>
      <c r="G3123" s="18">
        <v>1.1966141638000001</v>
      </c>
    </row>
    <row r="3124" spans="1:7" ht="15" customHeight="1">
      <c r="A3124" s="15" t="s">
        <v>994</v>
      </c>
      <c r="B3124" s="16" t="s">
        <v>995</v>
      </c>
      <c r="C3124" s="15" t="s">
        <v>959</v>
      </c>
      <c r="D3124" s="15" t="s">
        <v>960</v>
      </c>
      <c r="E3124" s="17">
        <v>2.1756621159999998</v>
      </c>
      <c r="F3124" s="18">
        <v>1.04</v>
      </c>
      <c r="G3124" s="18">
        <v>2.2626886006400002</v>
      </c>
    </row>
    <row r="3125" spans="1:7" ht="15" customHeight="1">
      <c r="A3125" s="15" t="s">
        <v>996</v>
      </c>
      <c r="B3125" s="16" t="s">
        <v>997</v>
      </c>
      <c r="C3125" s="15" t="s">
        <v>959</v>
      </c>
      <c r="D3125" s="15" t="s">
        <v>960</v>
      </c>
      <c r="E3125" s="17">
        <v>2.1756621159999998</v>
      </c>
      <c r="F3125" s="18">
        <v>3.18</v>
      </c>
      <c r="G3125" s="18">
        <v>6.9186055288799997</v>
      </c>
    </row>
    <row r="3126" spans="1:7" ht="20.100000000000001" customHeight="1">
      <c r="A3126" s="15" t="s">
        <v>1390</v>
      </c>
      <c r="B3126" s="16" t="s">
        <v>1391</v>
      </c>
      <c r="C3126" s="15" t="s">
        <v>959</v>
      </c>
      <c r="D3126" s="15" t="s">
        <v>960</v>
      </c>
      <c r="E3126" s="17">
        <v>2.1695877000000001</v>
      </c>
      <c r="F3126" s="18">
        <v>0.8</v>
      </c>
      <c r="G3126" s="18">
        <v>1.73567016</v>
      </c>
    </row>
    <row r="3127" spans="1:7" ht="17.100000000000001" customHeight="1">
      <c r="A3127" s="1"/>
      <c r="B3127" s="1"/>
      <c r="C3127" s="1"/>
      <c r="D3127" s="1"/>
      <c r="E3127" s="319" t="s">
        <v>967</v>
      </c>
      <c r="F3127" s="320"/>
      <c r="G3127" s="19">
        <v>12.860228406999999</v>
      </c>
    </row>
    <row r="3128" spans="1:7" ht="15" customHeight="1">
      <c r="A3128" s="321" t="s">
        <v>968</v>
      </c>
      <c r="B3128" s="322"/>
      <c r="C3128" s="8" t="s">
        <v>952</v>
      </c>
      <c r="D3128" s="8" t="s">
        <v>953</v>
      </c>
      <c r="E3128" s="8" t="s">
        <v>954</v>
      </c>
      <c r="F3128" s="8" t="s">
        <v>955</v>
      </c>
      <c r="G3128" s="8" t="s">
        <v>956</v>
      </c>
    </row>
    <row r="3129" spans="1:7" ht="15" customHeight="1">
      <c r="A3129" s="15" t="s">
        <v>1006</v>
      </c>
      <c r="B3129" s="16" t="s">
        <v>1007</v>
      </c>
      <c r="C3129" s="15" t="s">
        <v>959</v>
      </c>
      <c r="D3129" s="15" t="s">
        <v>960</v>
      </c>
      <c r="E3129" s="17">
        <v>6.1661396815999997E-3</v>
      </c>
      <c r="F3129" s="18">
        <v>9.25</v>
      </c>
      <c r="G3129" s="18">
        <v>5.7036792054800001E-2</v>
      </c>
    </row>
    <row r="3130" spans="1:7" ht="15" customHeight="1">
      <c r="A3130" s="15" t="s">
        <v>1392</v>
      </c>
      <c r="B3130" s="16" t="s">
        <v>1393</v>
      </c>
      <c r="C3130" s="15" t="s">
        <v>959</v>
      </c>
      <c r="D3130" s="15" t="s">
        <v>960</v>
      </c>
      <c r="E3130" s="17">
        <v>0.94281643152000005</v>
      </c>
      <c r="F3130" s="18">
        <v>8.94</v>
      </c>
      <c r="G3130" s="18">
        <v>8.4287788977887992</v>
      </c>
    </row>
    <row r="3131" spans="1:7" ht="15" customHeight="1">
      <c r="A3131" s="15" t="s">
        <v>1394</v>
      </c>
      <c r="B3131" s="16" t="s">
        <v>1395</v>
      </c>
      <c r="C3131" s="15" t="s">
        <v>959</v>
      </c>
      <c r="D3131" s="15" t="s">
        <v>960</v>
      </c>
      <c r="E3131" s="17">
        <v>1.25454199104</v>
      </c>
      <c r="F3131" s="18">
        <v>12.62</v>
      </c>
      <c r="G3131" s="18">
        <v>15.8323199269248</v>
      </c>
    </row>
    <row r="3132" spans="1:7" ht="15" customHeight="1">
      <c r="A3132" s="1"/>
      <c r="B3132" s="1"/>
      <c r="C3132" s="1"/>
      <c r="D3132" s="1"/>
      <c r="E3132" s="319" t="s">
        <v>971</v>
      </c>
      <c r="F3132" s="320"/>
      <c r="G3132" s="19">
        <v>24.318135616768402</v>
      </c>
    </row>
    <row r="3133" spans="1:7" ht="15" customHeight="1">
      <c r="A3133" s="321" t="s">
        <v>1010</v>
      </c>
      <c r="B3133" s="322"/>
      <c r="C3133" s="8" t="s">
        <v>952</v>
      </c>
      <c r="D3133" s="8" t="s">
        <v>953</v>
      </c>
      <c r="E3133" s="8" t="s">
        <v>954</v>
      </c>
      <c r="F3133" s="8" t="s">
        <v>955</v>
      </c>
      <c r="G3133" s="8" t="s">
        <v>956</v>
      </c>
    </row>
    <row r="3134" spans="1:7" ht="20.100000000000001" customHeight="1">
      <c r="A3134" s="15" t="s">
        <v>1552</v>
      </c>
      <c r="B3134" s="16" t="s">
        <v>1553</v>
      </c>
      <c r="C3134" s="15" t="s">
        <v>959</v>
      </c>
      <c r="D3134" s="15" t="s">
        <v>1030</v>
      </c>
      <c r="E3134" s="17">
        <v>1.3197000000000001</v>
      </c>
      <c r="F3134" s="18">
        <v>1.88</v>
      </c>
      <c r="G3134" s="18">
        <v>2.481036</v>
      </c>
    </row>
    <row r="3135" spans="1:7" ht="15" customHeight="1">
      <c r="A3135" s="15" t="s">
        <v>1041</v>
      </c>
      <c r="B3135" s="16" t="s">
        <v>1042</v>
      </c>
      <c r="C3135" s="15" t="s">
        <v>959</v>
      </c>
      <c r="D3135" s="15" t="s">
        <v>1020</v>
      </c>
      <c r="E3135" s="17">
        <v>0.34232204799999999</v>
      </c>
      <c r="F3135" s="18">
        <v>1.04</v>
      </c>
      <c r="G3135" s="18">
        <v>0.35601492992</v>
      </c>
    </row>
    <row r="3136" spans="1:7" ht="20.100000000000001" customHeight="1">
      <c r="A3136" s="15" t="s">
        <v>1136</v>
      </c>
      <c r="B3136" s="16" t="s">
        <v>1137</v>
      </c>
      <c r="C3136" s="15" t="s">
        <v>959</v>
      </c>
      <c r="D3136" s="15" t="s">
        <v>1020</v>
      </c>
      <c r="E3136" s="17">
        <v>2.1049999999999999E-4</v>
      </c>
      <c r="F3136" s="18">
        <v>19.53</v>
      </c>
      <c r="G3136" s="18">
        <v>4.1110649999999997E-3</v>
      </c>
    </row>
    <row r="3137" spans="1:7" ht="15" customHeight="1">
      <c r="A3137" s="15" t="s">
        <v>1402</v>
      </c>
      <c r="B3137" s="16" t="s">
        <v>1403</v>
      </c>
      <c r="C3137" s="15" t="s">
        <v>959</v>
      </c>
      <c r="D3137" s="15" t="s">
        <v>1030</v>
      </c>
      <c r="E3137" s="17">
        <v>0.127</v>
      </c>
      <c r="F3137" s="18">
        <v>1.29</v>
      </c>
      <c r="G3137" s="18">
        <v>0.16383</v>
      </c>
    </row>
    <row r="3138" spans="1:7" ht="20.100000000000001" customHeight="1">
      <c r="A3138" s="15" t="s">
        <v>1554</v>
      </c>
      <c r="B3138" s="16" t="s">
        <v>1555</v>
      </c>
      <c r="C3138" s="15" t="s">
        <v>959</v>
      </c>
      <c r="D3138" s="15" t="s">
        <v>1013</v>
      </c>
      <c r="E3138" s="17">
        <v>6.3150000000000003E-3</v>
      </c>
      <c r="F3138" s="18">
        <v>8.43</v>
      </c>
      <c r="G3138" s="18">
        <v>5.3235449999999997E-2</v>
      </c>
    </row>
    <row r="3139" spans="1:7" ht="27.95" customHeight="1">
      <c r="A3139" s="15" t="s">
        <v>1437</v>
      </c>
      <c r="B3139" s="16" t="s">
        <v>1438</v>
      </c>
      <c r="C3139" s="15" t="s">
        <v>959</v>
      </c>
      <c r="D3139" s="15" t="s">
        <v>1030</v>
      </c>
      <c r="E3139" s="17">
        <v>2.95108E-2</v>
      </c>
      <c r="F3139" s="18">
        <v>0.44</v>
      </c>
      <c r="G3139" s="18">
        <v>1.2984752E-2</v>
      </c>
    </row>
    <row r="3140" spans="1:7" ht="20.100000000000001" customHeight="1">
      <c r="A3140" s="15" t="s">
        <v>1400</v>
      </c>
      <c r="B3140" s="16" t="s">
        <v>1401</v>
      </c>
      <c r="C3140" s="15" t="s">
        <v>959</v>
      </c>
      <c r="D3140" s="15" t="s">
        <v>1030</v>
      </c>
      <c r="E3140" s="17">
        <v>1.6299999999999999E-2</v>
      </c>
      <c r="F3140" s="18">
        <v>56.66</v>
      </c>
      <c r="G3140" s="18">
        <v>0.92355799999999999</v>
      </c>
    </row>
    <row r="3141" spans="1:7" ht="20.100000000000001" customHeight="1">
      <c r="A3141" s="15" t="s">
        <v>1556</v>
      </c>
      <c r="B3141" s="16" t="s">
        <v>1557</v>
      </c>
      <c r="C3141" s="15" t="s">
        <v>959</v>
      </c>
      <c r="D3141" s="15" t="s">
        <v>1030</v>
      </c>
      <c r="E3141" s="17">
        <v>1.4991000000000001</v>
      </c>
      <c r="F3141" s="18">
        <v>2.04</v>
      </c>
      <c r="G3141" s="18">
        <v>3.0581640000000001</v>
      </c>
    </row>
    <row r="3142" spans="1:7" ht="20.100000000000001" customHeight="1">
      <c r="A3142" s="15" t="s">
        <v>1558</v>
      </c>
      <c r="B3142" s="16" t="s">
        <v>1559</v>
      </c>
      <c r="C3142" s="15" t="s">
        <v>959</v>
      </c>
      <c r="D3142" s="15" t="s">
        <v>1030</v>
      </c>
      <c r="E3142" s="17">
        <v>1.4222999999999999</v>
      </c>
      <c r="F3142" s="18">
        <v>1.63</v>
      </c>
      <c r="G3142" s="18">
        <v>2.318349</v>
      </c>
    </row>
    <row r="3143" spans="1:7" ht="20.100000000000001" customHeight="1">
      <c r="A3143" s="15" t="s">
        <v>1560</v>
      </c>
      <c r="B3143" s="16" t="s">
        <v>1561</v>
      </c>
      <c r="C3143" s="15" t="s">
        <v>959</v>
      </c>
      <c r="D3143" s="15" t="s">
        <v>1030</v>
      </c>
      <c r="E3143" s="17">
        <v>7.0000000000000007E-2</v>
      </c>
      <c r="F3143" s="18">
        <v>4.6100000000000003</v>
      </c>
      <c r="G3143" s="18">
        <v>0.32269999999999999</v>
      </c>
    </row>
    <row r="3144" spans="1:7" ht="20.100000000000001" customHeight="1">
      <c r="A3144" s="15" t="s">
        <v>1562</v>
      </c>
      <c r="B3144" s="16" t="s">
        <v>1563</v>
      </c>
      <c r="C3144" s="15" t="s">
        <v>959</v>
      </c>
      <c r="D3144" s="15" t="s">
        <v>1030</v>
      </c>
      <c r="E3144" s="17">
        <v>4.3811</v>
      </c>
      <c r="F3144" s="18">
        <v>1.34</v>
      </c>
      <c r="G3144" s="18">
        <v>5.8706740000000002</v>
      </c>
    </row>
    <row r="3145" spans="1:7" ht="27.95" customHeight="1">
      <c r="A3145" s="15" t="s">
        <v>1564</v>
      </c>
      <c r="B3145" s="16" t="s">
        <v>1565</v>
      </c>
      <c r="C3145" s="15" t="s">
        <v>959</v>
      </c>
      <c r="D3145" s="15" t="s">
        <v>1030</v>
      </c>
      <c r="E3145" s="17">
        <v>8.7622000000000005E-2</v>
      </c>
      <c r="F3145" s="18">
        <v>20.64</v>
      </c>
      <c r="G3145" s="18">
        <v>1.80851808</v>
      </c>
    </row>
    <row r="3146" spans="1:7" ht="15" customHeight="1">
      <c r="A3146" s="15" t="s">
        <v>1398</v>
      </c>
      <c r="B3146" s="16" t="s">
        <v>1399</v>
      </c>
      <c r="C3146" s="15" t="s">
        <v>959</v>
      </c>
      <c r="D3146" s="15" t="s">
        <v>1030</v>
      </c>
      <c r="E3146" s="17">
        <v>1.0800000000000001E-2</v>
      </c>
      <c r="F3146" s="18">
        <v>50.01</v>
      </c>
      <c r="G3146" s="18">
        <v>0.54010800000000003</v>
      </c>
    </row>
    <row r="3147" spans="1:7" ht="20.100000000000001" customHeight="1">
      <c r="A3147" s="15" t="s">
        <v>1453</v>
      </c>
      <c r="B3147" s="16" t="s">
        <v>1454</v>
      </c>
      <c r="C3147" s="15" t="s">
        <v>959</v>
      </c>
      <c r="D3147" s="15" t="s">
        <v>1030</v>
      </c>
      <c r="E3147" s="17">
        <v>1.7650000000000001E-4</v>
      </c>
      <c r="F3147" s="18">
        <v>55.32</v>
      </c>
      <c r="G3147" s="18">
        <v>9.7639800000000002E-3</v>
      </c>
    </row>
    <row r="3148" spans="1:7" ht="20.100000000000001" customHeight="1">
      <c r="A3148" s="15" t="s">
        <v>1052</v>
      </c>
      <c r="B3148" s="16" t="s">
        <v>1053</v>
      </c>
      <c r="C3148" s="15" t="s">
        <v>959</v>
      </c>
      <c r="D3148" s="15" t="s">
        <v>1045</v>
      </c>
      <c r="E3148" s="17">
        <v>7.5841600000000004E-4</v>
      </c>
      <c r="F3148" s="18">
        <v>75</v>
      </c>
      <c r="G3148" s="18">
        <v>5.68812E-2</v>
      </c>
    </row>
    <row r="3149" spans="1:7" ht="20.100000000000001" customHeight="1">
      <c r="A3149" s="15" t="s">
        <v>1540</v>
      </c>
      <c r="B3149" s="16" t="s">
        <v>1541</v>
      </c>
      <c r="C3149" s="15" t="s">
        <v>959</v>
      </c>
      <c r="D3149" s="15" t="s">
        <v>1013</v>
      </c>
      <c r="E3149" s="17">
        <v>1.05</v>
      </c>
      <c r="F3149" s="18">
        <v>5.84</v>
      </c>
      <c r="G3149" s="18">
        <v>6.1319999999999997</v>
      </c>
    </row>
    <row r="3150" spans="1:7" ht="15" customHeight="1">
      <c r="A3150" s="1"/>
      <c r="B3150" s="1"/>
      <c r="C3150" s="1"/>
      <c r="D3150" s="1"/>
      <c r="E3150" s="319" t="s">
        <v>1021</v>
      </c>
      <c r="F3150" s="320"/>
      <c r="G3150" s="19">
        <v>24.111928456920001</v>
      </c>
    </row>
    <row r="3151" spans="1:7" ht="15" customHeight="1">
      <c r="A3151" s="1"/>
      <c r="B3151" s="1"/>
      <c r="C3151" s="1"/>
      <c r="D3151" s="1"/>
      <c r="E3151" s="317" t="s">
        <v>972</v>
      </c>
      <c r="F3151" s="318"/>
      <c r="G3151" s="3">
        <v>50.12</v>
      </c>
    </row>
    <row r="3152" spans="1:7" ht="15" customHeight="1">
      <c r="A3152" s="1"/>
      <c r="B3152" s="1"/>
      <c r="C3152" s="1"/>
      <c r="D3152" s="1"/>
      <c r="E3152" s="317" t="s">
        <v>973</v>
      </c>
      <c r="F3152" s="318"/>
      <c r="G3152" s="3">
        <v>11.02</v>
      </c>
    </row>
    <row r="3153" spans="1:7" ht="15" customHeight="1">
      <c r="A3153" s="1"/>
      <c r="B3153" s="1"/>
      <c r="C3153" s="1"/>
      <c r="D3153" s="1"/>
      <c r="E3153" s="317" t="s">
        <v>974</v>
      </c>
      <c r="F3153" s="318"/>
      <c r="G3153" s="3">
        <v>61.14</v>
      </c>
    </row>
    <row r="3154" spans="1:7" ht="15" customHeight="1">
      <c r="A3154" s="1"/>
      <c r="B3154" s="1"/>
      <c r="C3154" s="1"/>
      <c r="D3154" s="1"/>
      <c r="E3154" s="317" t="s">
        <v>975</v>
      </c>
      <c r="F3154" s="318"/>
      <c r="G3154" s="3">
        <v>17.329999999999998</v>
      </c>
    </row>
    <row r="3155" spans="1:7" ht="15" customHeight="1">
      <c r="A3155" s="1"/>
      <c r="B3155" s="1"/>
      <c r="C3155" s="1"/>
      <c r="D3155" s="1"/>
      <c r="E3155" s="317" t="s">
        <v>976</v>
      </c>
      <c r="F3155" s="318"/>
      <c r="G3155" s="3">
        <v>78.47</v>
      </c>
    </row>
    <row r="3156" spans="1:7" ht="15" customHeight="1">
      <c r="A3156" s="1"/>
      <c r="B3156" s="1"/>
      <c r="C3156" s="1"/>
      <c r="D3156" s="1"/>
      <c r="E3156" s="317" t="s">
        <v>977</v>
      </c>
      <c r="F3156" s="318"/>
      <c r="G3156" s="3">
        <v>2.29</v>
      </c>
    </row>
    <row r="3157" spans="1:7" ht="15" customHeight="1">
      <c r="A3157" s="1"/>
      <c r="B3157" s="1"/>
      <c r="C3157" s="1"/>
      <c r="D3157" s="1"/>
      <c r="E3157" s="317" t="s">
        <v>978</v>
      </c>
      <c r="F3157" s="318"/>
      <c r="G3157" s="3">
        <v>179.69</v>
      </c>
    </row>
    <row r="3158" spans="1:7" ht="9.9499999999999993" customHeight="1">
      <c r="A3158" s="1"/>
      <c r="B3158" s="1"/>
      <c r="C3158" s="323" t="s">
        <v>949</v>
      </c>
      <c r="D3158" s="324"/>
      <c r="E3158" s="1"/>
      <c r="F3158" s="1"/>
      <c r="G3158" s="1"/>
    </row>
    <row r="3159" spans="1:7" ht="27" customHeight="1">
      <c r="A3159" s="325" t="s">
        <v>1566</v>
      </c>
      <c r="B3159" s="326"/>
      <c r="C3159" s="326"/>
      <c r="D3159" s="326"/>
      <c r="E3159" s="326"/>
      <c r="F3159" s="326"/>
      <c r="G3159" s="326"/>
    </row>
    <row r="3160" spans="1:7" ht="15" customHeight="1">
      <c r="A3160" s="321" t="s">
        <v>951</v>
      </c>
      <c r="B3160" s="322"/>
      <c r="C3160" s="8" t="s">
        <v>952</v>
      </c>
      <c r="D3160" s="8" t="s">
        <v>953</v>
      </c>
      <c r="E3160" s="8" t="s">
        <v>954</v>
      </c>
      <c r="F3160" s="8" t="s">
        <v>955</v>
      </c>
      <c r="G3160" s="8" t="s">
        <v>956</v>
      </c>
    </row>
    <row r="3161" spans="1:7" ht="20.100000000000001" customHeight="1">
      <c r="A3161" s="15" t="s">
        <v>998</v>
      </c>
      <c r="B3161" s="16" t="s">
        <v>999</v>
      </c>
      <c r="C3161" s="15" t="s">
        <v>959</v>
      </c>
      <c r="D3161" s="15" t="s">
        <v>960</v>
      </c>
      <c r="E3161" s="17">
        <v>8.5271499999999998E-4</v>
      </c>
      <c r="F3161" s="18">
        <v>0.41</v>
      </c>
      <c r="G3161" s="18">
        <v>3.4961315000000003E-4</v>
      </c>
    </row>
    <row r="3162" spans="1:7" ht="20.100000000000001" customHeight="1">
      <c r="A3162" s="15" t="s">
        <v>1000</v>
      </c>
      <c r="B3162" s="16" t="s">
        <v>1001</v>
      </c>
      <c r="C3162" s="15" t="s">
        <v>959</v>
      </c>
      <c r="D3162" s="15" t="s">
        <v>960</v>
      </c>
      <c r="E3162" s="17">
        <v>8.5271499999999998E-4</v>
      </c>
      <c r="F3162" s="18">
        <v>1.01</v>
      </c>
      <c r="G3162" s="18">
        <v>8.6124214999999996E-4</v>
      </c>
    </row>
    <row r="3163" spans="1:7" ht="20.100000000000001" customHeight="1">
      <c r="A3163" s="15" t="s">
        <v>1388</v>
      </c>
      <c r="B3163" s="16" t="s">
        <v>1389</v>
      </c>
      <c r="C3163" s="15" t="s">
        <v>959</v>
      </c>
      <c r="D3163" s="15" t="s">
        <v>960</v>
      </c>
      <c r="E3163" s="17">
        <v>1.2731159000000001</v>
      </c>
      <c r="F3163" s="18">
        <v>0.28000000000000003</v>
      </c>
      <c r="G3163" s="18">
        <v>0.356472452</v>
      </c>
    </row>
    <row r="3164" spans="1:7" ht="15" customHeight="1">
      <c r="A3164" s="15" t="s">
        <v>965</v>
      </c>
      <c r="B3164" s="16" t="s">
        <v>966</v>
      </c>
      <c r="C3164" s="15" t="s">
        <v>959</v>
      </c>
      <c r="D3164" s="15" t="s">
        <v>960</v>
      </c>
      <c r="E3164" s="17">
        <v>1.273968615</v>
      </c>
      <c r="F3164" s="18">
        <v>0.06</v>
      </c>
      <c r="G3164" s="18">
        <v>7.6438116900000005E-2</v>
      </c>
    </row>
    <row r="3165" spans="1:7" ht="15" customHeight="1">
      <c r="A3165" s="15" t="s">
        <v>963</v>
      </c>
      <c r="B3165" s="16" t="s">
        <v>964</v>
      </c>
      <c r="C3165" s="15" t="s">
        <v>959</v>
      </c>
      <c r="D3165" s="15" t="s">
        <v>960</v>
      </c>
      <c r="E3165" s="17">
        <v>1.273968615</v>
      </c>
      <c r="F3165" s="18">
        <v>0.55000000000000004</v>
      </c>
      <c r="G3165" s="18">
        <v>0.70068273825000005</v>
      </c>
    </row>
    <row r="3166" spans="1:7" ht="15" customHeight="1">
      <c r="A3166" s="15" t="s">
        <v>994</v>
      </c>
      <c r="B3166" s="16" t="s">
        <v>995</v>
      </c>
      <c r="C3166" s="15" t="s">
        <v>959</v>
      </c>
      <c r="D3166" s="15" t="s">
        <v>960</v>
      </c>
      <c r="E3166" s="17">
        <v>1.273968615</v>
      </c>
      <c r="F3166" s="18">
        <v>1.04</v>
      </c>
      <c r="G3166" s="18">
        <v>1.3249273596</v>
      </c>
    </row>
    <row r="3167" spans="1:7" ht="15" customHeight="1">
      <c r="A3167" s="15" t="s">
        <v>996</v>
      </c>
      <c r="B3167" s="16" t="s">
        <v>997</v>
      </c>
      <c r="C3167" s="15" t="s">
        <v>959</v>
      </c>
      <c r="D3167" s="15" t="s">
        <v>960</v>
      </c>
      <c r="E3167" s="17">
        <v>1.273968615</v>
      </c>
      <c r="F3167" s="18">
        <v>3.18</v>
      </c>
      <c r="G3167" s="18">
        <v>4.0512201957</v>
      </c>
    </row>
    <row r="3168" spans="1:7" ht="20.100000000000001" customHeight="1">
      <c r="A3168" s="15" t="s">
        <v>1390</v>
      </c>
      <c r="B3168" s="16" t="s">
        <v>1391</v>
      </c>
      <c r="C3168" s="15" t="s">
        <v>959</v>
      </c>
      <c r="D3168" s="15" t="s">
        <v>960</v>
      </c>
      <c r="E3168" s="17">
        <v>1.2731159000000001</v>
      </c>
      <c r="F3168" s="18">
        <v>0.8</v>
      </c>
      <c r="G3168" s="18">
        <v>1.01849272</v>
      </c>
    </row>
    <row r="3169" spans="1:7" ht="17.100000000000001" customHeight="1">
      <c r="A3169" s="1"/>
      <c r="B3169" s="1"/>
      <c r="C3169" s="1"/>
      <c r="D3169" s="1"/>
      <c r="E3169" s="319" t="s">
        <v>967</v>
      </c>
      <c r="F3169" s="320"/>
      <c r="G3169" s="19">
        <v>7.5294444377499996</v>
      </c>
    </row>
    <row r="3170" spans="1:7" ht="15" customHeight="1">
      <c r="A3170" s="321" t="s">
        <v>968</v>
      </c>
      <c r="B3170" s="322"/>
      <c r="C3170" s="8" t="s">
        <v>952</v>
      </c>
      <c r="D3170" s="8" t="s">
        <v>953</v>
      </c>
      <c r="E3170" s="8" t="s">
        <v>954</v>
      </c>
      <c r="F3170" s="8" t="s">
        <v>955</v>
      </c>
      <c r="G3170" s="8" t="s">
        <v>956</v>
      </c>
    </row>
    <row r="3171" spans="1:7" ht="15" customHeight="1">
      <c r="A3171" s="15" t="s">
        <v>1006</v>
      </c>
      <c r="B3171" s="16" t="s">
        <v>1007</v>
      </c>
      <c r="C3171" s="15" t="s">
        <v>959</v>
      </c>
      <c r="D3171" s="15" t="s">
        <v>960</v>
      </c>
      <c r="E3171" s="17">
        <v>8.6559099649999999E-4</v>
      </c>
      <c r="F3171" s="18">
        <v>9.25</v>
      </c>
      <c r="G3171" s="18">
        <v>8.0067167176249999E-3</v>
      </c>
    </row>
    <row r="3172" spans="1:7" ht="15" customHeight="1">
      <c r="A3172" s="15" t="s">
        <v>1392</v>
      </c>
      <c r="B3172" s="16" t="s">
        <v>1393</v>
      </c>
      <c r="C3172" s="15" t="s">
        <v>959</v>
      </c>
      <c r="D3172" s="15" t="s">
        <v>960</v>
      </c>
      <c r="E3172" s="17">
        <v>0.53743477464</v>
      </c>
      <c r="F3172" s="18">
        <v>8.94</v>
      </c>
      <c r="G3172" s="18">
        <v>4.8046668852816001</v>
      </c>
    </row>
    <row r="3173" spans="1:7" ht="15" customHeight="1">
      <c r="A3173" s="15" t="s">
        <v>1394</v>
      </c>
      <c r="B3173" s="16" t="s">
        <v>1395</v>
      </c>
      <c r="C3173" s="15" t="s">
        <v>959</v>
      </c>
      <c r="D3173" s="15" t="s">
        <v>960</v>
      </c>
      <c r="E3173" s="17">
        <v>0.75197700887999996</v>
      </c>
      <c r="F3173" s="18">
        <v>12.62</v>
      </c>
      <c r="G3173" s="18">
        <v>9.4899498520655996</v>
      </c>
    </row>
    <row r="3174" spans="1:7" ht="15" customHeight="1">
      <c r="A3174" s="1"/>
      <c r="B3174" s="1"/>
      <c r="C3174" s="1"/>
      <c r="D3174" s="1"/>
      <c r="E3174" s="319" t="s">
        <v>971</v>
      </c>
      <c r="F3174" s="320"/>
      <c r="G3174" s="19">
        <v>14.302623454064825</v>
      </c>
    </row>
    <row r="3175" spans="1:7" ht="15" customHeight="1">
      <c r="A3175" s="321" t="s">
        <v>1010</v>
      </c>
      <c r="B3175" s="322"/>
      <c r="C3175" s="8" t="s">
        <v>952</v>
      </c>
      <c r="D3175" s="8" t="s">
        <v>953</v>
      </c>
      <c r="E3175" s="8" t="s">
        <v>954</v>
      </c>
      <c r="F3175" s="8" t="s">
        <v>955</v>
      </c>
      <c r="G3175" s="8" t="s">
        <v>956</v>
      </c>
    </row>
    <row r="3176" spans="1:7" ht="20.100000000000001" customHeight="1">
      <c r="A3176" s="15" t="s">
        <v>1567</v>
      </c>
      <c r="B3176" s="16" t="s">
        <v>1568</v>
      </c>
      <c r="C3176" s="15" t="s">
        <v>959</v>
      </c>
      <c r="D3176" s="15" t="s">
        <v>1013</v>
      </c>
      <c r="E3176" s="17">
        <v>1.0848450000000001</v>
      </c>
      <c r="F3176" s="18">
        <v>9.52</v>
      </c>
      <c r="G3176" s="18">
        <v>10.327724399999999</v>
      </c>
    </row>
    <row r="3177" spans="1:7" ht="15" customHeight="1">
      <c r="A3177" s="15" t="s">
        <v>1041</v>
      </c>
      <c r="B3177" s="16" t="s">
        <v>1042</v>
      </c>
      <c r="C3177" s="15" t="s">
        <v>959</v>
      </c>
      <c r="D3177" s="15" t="s">
        <v>1020</v>
      </c>
      <c r="E3177" s="17">
        <v>4.8054520000000003E-2</v>
      </c>
      <c r="F3177" s="18">
        <v>1.04</v>
      </c>
      <c r="G3177" s="18">
        <v>4.9976700800000003E-2</v>
      </c>
    </row>
    <row r="3178" spans="1:7" ht="20.100000000000001" customHeight="1">
      <c r="A3178" s="15" t="s">
        <v>1569</v>
      </c>
      <c r="B3178" s="16" t="s">
        <v>1570</v>
      </c>
      <c r="C3178" s="15" t="s">
        <v>959</v>
      </c>
      <c r="D3178" s="15" t="s">
        <v>1030</v>
      </c>
      <c r="E3178" s="17">
        <v>1.2641</v>
      </c>
      <c r="F3178" s="18">
        <v>2.38</v>
      </c>
      <c r="G3178" s="18">
        <v>3.0085579999999998</v>
      </c>
    </row>
    <row r="3179" spans="1:7" ht="20.100000000000001" customHeight="1">
      <c r="A3179" s="15" t="s">
        <v>1136</v>
      </c>
      <c r="B3179" s="16" t="s">
        <v>1137</v>
      </c>
      <c r="C3179" s="15" t="s">
        <v>959</v>
      </c>
      <c r="D3179" s="15" t="s">
        <v>1020</v>
      </c>
      <c r="E3179" s="17">
        <v>1.1615E-3</v>
      </c>
      <c r="F3179" s="18">
        <v>19.53</v>
      </c>
      <c r="G3179" s="18">
        <v>2.2684095000000001E-2</v>
      </c>
    </row>
    <row r="3180" spans="1:7" ht="15" customHeight="1">
      <c r="A3180" s="15" t="s">
        <v>1402</v>
      </c>
      <c r="B3180" s="16" t="s">
        <v>1403</v>
      </c>
      <c r="C3180" s="15" t="s">
        <v>959</v>
      </c>
      <c r="D3180" s="15" t="s">
        <v>1030</v>
      </c>
      <c r="E3180" s="17">
        <v>9.8225199999999999E-2</v>
      </c>
      <c r="F3180" s="18">
        <v>1.29</v>
      </c>
      <c r="G3180" s="18">
        <v>0.126710508</v>
      </c>
    </row>
    <row r="3181" spans="1:7" ht="27.95" customHeight="1">
      <c r="A3181" s="15" t="s">
        <v>1437</v>
      </c>
      <c r="B3181" s="16" t="s">
        <v>1438</v>
      </c>
      <c r="C3181" s="15" t="s">
        <v>959</v>
      </c>
      <c r="D3181" s="15" t="s">
        <v>1030</v>
      </c>
      <c r="E3181" s="17">
        <v>9.4040100000000001E-2</v>
      </c>
      <c r="F3181" s="18">
        <v>0.44</v>
      </c>
      <c r="G3181" s="18">
        <v>4.1377643999999998E-2</v>
      </c>
    </row>
    <row r="3182" spans="1:7" ht="20.100000000000001" customHeight="1">
      <c r="A3182" s="15" t="s">
        <v>1400</v>
      </c>
      <c r="B3182" s="16" t="s">
        <v>1401</v>
      </c>
      <c r="C3182" s="15" t="s">
        <v>959</v>
      </c>
      <c r="D3182" s="15" t="s">
        <v>1030</v>
      </c>
      <c r="E3182" s="17">
        <v>2.7385880000000001E-2</v>
      </c>
      <c r="F3182" s="18">
        <v>56.66</v>
      </c>
      <c r="G3182" s="18">
        <v>1.5516839607999999</v>
      </c>
    </row>
    <row r="3183" spans="1:7" ht="15" customHeight="1">
      <c r="A3183" s="15" t="s">
        <v>1571</v>
      </c>
      <c r="B3183" s="16" t="s">
        <v>1572</v>
      </c>
      <c r="C3183" s="15" t="s">
        <v>959</v>
      </c>
      <c r="D3183" s="15" t="s">
        <v>1030</v>
      </c>
      <c r="E3183" s="17">
        <v>0.2122</v>
      </c>
      <c r="F3183" s="18">
        <v>14.33</v>
      </c>
      <c r="G3183" s="18">
        <v>3.040826</v>
      </c>
    </row>
    <row r="3184" spans="1:7" ht="20.100000000000001" customHeight="1">
      <c r="A3184" s="15" t="s">
        <v>1573</v>
      </c>
      <c r="B3184" s="16" t="s">
        <v>1574</v>
      </c>
      <c r="C3184" s="15" t="s">
        <v>959</v>
      </c>
      <c r="D3184" s="15" t="s">
        <v>1030</v>
      </c>
      <c r="E3184" s="17">
        <v>0.46410000000000001</v>
      </c>
      <c r="F3184" s="18">
        <v>4.12</v>
      </c>
      <c r="G3184" s="18">
        <v>1.9120919999999999</v>
      </c>
    </row>
    <row r="3185" spans="1:7" ht="27.95" customHeight="1">
      <c r="A3185" s="15" t="s">
        <v>1564</v>
      </c>
      <c r="B3185" s="16" t="s">
        <v>1565</v>
      </c>
      <c r="C3185" s="15" t="s">
        <v>959</v>
      </c>
      <c r="D3185" s="15" t="s">
        <v>1030</v>
      </c>
      <c r="E3185" s="17">
        <v>5.8148600000000002E-2</v>
      </c>
      <c r="F3185" s="18">
        <v>20.64</v>
      </c>
      <c r="G3185" s="18">
        <v>1.2001871040000001</v>
      </c>
    </row>
    <row r="3186" spans="1:7" ht="15" customHeight="1">
      <c r="A3186" s="15" t="s">
        <v>1398</v>
      </c>
      <c r="B3186" s="16" t="s">
        <v>1399</v>
      </c>
      <c r="C3186" s="15" t="s">
        <v>959</v>
      </c>
      <c r="D3186" s="15" t="s">
        <v>1030</v>
      </c>
      <c r="E3186" s="17">
        <v>1.6775399999999999E-2</v>
      </c>
      <c r="F3186" s="18">
        <v>50.01</v>
      </c>
      <c r="G3186" s="18">
        <v>0.83893775400000004</v>
      </c>
    </row>
    <row r="3187" spans="1:7" ht="20.100000000000001" customHeight="1">
      <c r="A3187" s="15" t="s">
        <v>1453</v>
      </c>
      <c r="B3187" s="16" t="s">
        <v>1454</v>
      </c>
      <c r="C3187" s="15" t="s">
        <v>959</v>
      </c>
      <c r="D3187" s="15" t="s">
        <v>1030</v>
      </c>
      <c r="E3187" s="17">
        <v>6.1950000000000004E-4</v>
      </c>
      <c r="F3187" s="18">
        <v>55.32</v>
      </c>
      <c r="G3187" s="18">
        <v>3.4270740000000001E-2</v>
      </c>
    </row>
    <row r="3188" spans="1:7" ht="20.100000000000001" customHeight="1">
      <c r="A3188" s="15" t="s">
        <v>1052</v>
      </c>
      <c r="B3188" s="16" t="s">
        <v>1053</v>
      </c>
      <c r="C3188" s="15" t="s">
        <v>959</v>
      </c>
      <c r="D3188" s="15" t="s">
        <v>1045</v>
      </c>
      <c r="E3188" s="17">
        <v>1.06465E-4</v>
      </c>
      <c r="F3188" s="18">
        <v>75</v>
      </c>
      <c r="G3188" s="18">
        <v>7.9848750000000007E-3</v>
      </c>
    </row>
    <row r="3189" spans="1:7" ht="20.100000000000001" customHeight="1">
      <c r="A3189" s="15" t="s">
        <v>1575</v>
      </c>
      <c r="B3189" s="16" t="s">
        <v>1576</v>
      </c>
      <c r="C3189" s="15" t="s">
        <v>959</v>
      </c>
      <c r="D3189" s="15" t="s">
        <v>1030</v>
      </c>
      <c r="E3189" s="17">
        <v>9.1600000000000001E-2</v>
      </c>
      <c r="F3189" s="18">
        <v>5.37</v>
      </c>
      <c r="G3189" s="18">
        <v>0.491892</v>
      </c>
    </row>
    <row r="3190" spans="1:7" ht="20.100000000000001" customHeight="1">
      <c r="A3190" s="15" t="s">
        <v>1577</v>
      </c>
      <c r="B3190" s="16" t="s">
        <v>1578</v>
      </c>
      <c r="C3190" s="15" t="s">
        <v>959</v>
      </c>
      <c r="D3190" s="15" t="s">
        <v>1030</v>
      </c>
      <c r="E3190" s="17">
        <v>0.1076</v>
      </c>
      <c r="F3190" s="18">
        <v>10.39</v>
      </c>
      <c r="G3190" s="18">
        <v>1.117964</v>
      </c>
    </row>
    <row r="3191" spans="1:7" ht="20.100000000000001" customHeight="1">
      <c r="A3191" s="15" t="s">
        <v>1579</v>
      </c>
      <c r="B3191" s="16" t="s">
        <v>1580</v>
      </c>
      <c r="C3191" s="15" t="s">
        <v>959</v>
      </c>
      <c r="D3191" s="15" t="s">
        <v>1030</v>
      </c>
      <c r="E3191" s="17">
        <v>0.14050000000000001</v>
      </c>
      <c r="F3191" s="18">
        <v>14.08</v>
      </c>
      <c r="G3191" s="18">
        <v>1.97824</v>
      </c>
    </row>
    <row r="3192" spans="1:7" ht="15" customHeight="1">
      <c r="A3192" s="1"/>
      <c r="B3192" s="1"/>
      <c r="C3192" s="1"/>
      <c r="D3192" s="1"/>
      <c r="E3192" s="319" t="s">
        <v>1021</v>
      </c>
      <c r="F3192" s="320"/>
      <c r="G3192" s="19">
        <v>25.7511097816</v>
      </c>
    </row>
    <row r="3193" spans="1:7" ht="15" customHeight="1">
      <c r="A3193" s="1"/>
      <c r="B3193" s="1"/>
      <c r="C3193" s="1"/>
      <c r="D3193" s="1"/>
      <c r="E3193" s="317" t="s">
        <v>972</v>
      </c>
      <c r="F3193" s="318"/>
      <c r="G3193" s="3">
        <v>40.94</v>
      </c>
    </row>
    <row r="3194" spans="1:7" ht="15" customHeight="1">
      <c r="A3194" s="1"/>
      <c r="B3194" s="1"/>
      <c r="C3194" s="1"/>
      <c r="D3194" s="1"/>
      <c r="E3194" s="317" t="s">
        <v>973</v>
      </c>
      <c r="F3194" s="318"/>
      <c r="G3194" s="3">
        <v>6.49</v>
      </c>
    </row>
    <row r="3195" spans="1:7" ht="15" customHeight="1">
      <c r="A3195" s="1"/>
      <c r="B3195" s="1"/>
      <c r="C3195" s="1"/>
      <c r="D3195" s="1"/>
      <c r="E3195" s="317" t="s">
        <v>974</v>
      </c>
      <c r="F3195" s="318"/>
      <c r="G3195" s="3">
        <v>47.43</v>
      </c>
    </row>
    <row r="3196" spans="1:7" ht="15" customHeight="1">
      <c r="A3196" s="1"/>
      <c r="B3196" s="1"/>
      <c r="C3196" s="1"/>
      <c r="D3196" s="1"/>
      <c r="E3196" s="317" t="s">
        <v>975</v>
      </c>
      <c r="F3196" s="318"/>
      <c r="G3196" s="3">
        <v>13.44</v>
      </c>
    </row>
    <row r="3197" spans="1:7" ht="15" customHeight="1">
      <c r="A3197" s="1"/>
      <c r="B3197" s="1"/>
      <c r="C3197" s="1"/>
      <c r="D3197" s="1"/>
      <c r="E3197" s="317" t="s">
        <v>976</v>
      </c>
      <c r="F3197" s="318"/>
      <c r="G3197" s="3">
        <v>60.87</v>
      </c>
    </row>
    <row r="3198" spans="1:7" ht="15" customHeight="1">
      <c r="A3198" s="1"/>
      <c r="B3198" s="1"/>
      <c r="C3198" s="1"/>
      <c r="D3198" s="1"/>
      <c r="E3198" s="317" t="s">
        <v>977</v>
      </c>
      <c r="F3198" s="318"/>
      <c r="G3198" s="3">
        <v>14.83</v>
      </c>
    </row>
    <row r="3199" spans="1:7" ht="15" customHeight="1">
      <c r="A3199" s="1"/>
      <c r="B3199" s="1"/>
      <c r="C3199" s="1"/>
      <c r="D3199" s="1"/>
      <c r="E3199" s="317" t="s">
        <v>978</v>
      </c>
      <c r="F3199" s="318"/>
      <c r="G3199" s="3">
        <v>902.7</v>
      </c>
    </row>
    <row r="3200" spans="1:7" ht="9.9499999999999993" customHeight="1">
      <c r="A3200" s="1"/>
      <c r="B3200" s="1"/>
      <c r="C3200" s="323" t="s">
        <v>949</v>
      </c>
      <c r="D3200" s="324"/>
      <c r="E3200" s="1"/>
      <c r="F3200" s="1"/>
      <c r="G3200" s="1"/>
    </row>
    <row r="3201" spans="1:7" ht="20.100000000000001" customHeight="1">
      <c r="A3201" s="325" t="s">
        <v>1581</v>
      </c>
      <c r="B3201" s="326"/>
      <c r="C3201" s="326"/>
      <c r="D3201" s="326"/>
      <c r="E3201" s="326"/>
      <c r="F3201" s="326"/>
      <c r="G3201" s="326"/>
    </row>
    <row r="3202" spans="1:7" ht="15" customHeight="1">
      <c r="A3202" s="321" t="s">
        <v>951</v>
      </c>
      <c r="B3202" s="322"/>
      <c r="C3202" s="8" t="s">
        <v>952</v>
      </c>
      <c r="D3202" s="8" t="s">
        <v>953</v>
      </c>
      <c r="E3202" s="8" t="s">
        <v>954</v>
      </c>
      <c r="F3202" s="8" t="s">
        <v>955</v>
      </c>
      <c r="G3202" s="8" t="s">
        <v>956</v>
      </c>
    </row>
    <row r="3203" spans="1:7" ht="15" customHeight="1">
      <c r="A3203" s="15" t="s">
        <v>994</v>
      </c>
      <c r="B3203" s="16" t="s">
        <v>995</v>
      </c>
      <c r="C3203" s="15" t="s">
        <v>959</v>
      </c>
      <c r="D3203" s="15" t="s">
        <v>960</v>
      </c>
      <c r="E3203" s="17">
        <v>3.956</v>
      </c>
      <c r="F3203" s="18">
        <v>1.04</v>
      </c>
      <c r="G3203" s="18">
        <v>4.1142399999999997</v>
      </c>
    </row>
    <row r="3204" spans="1:7" ht="15" customHeight="1">
      <c r="A3204" s="15" t="s">
        <v>996</v>
      </c>
      <c r="B3204" s="16" t="s">
        <v>997</v>
      </c>
      <c r="C3204" s="15" t="s">
        <v>959</v>
      </c>
      <c r="D3204" s="15" t="s">
        <v>960</v>
      </c>
      <c r="E3204" s="17">
        <v>3.956</v>
      </c>
      <c r="F3204" s="18">
        <v>3.18</v>
      </c>
      <c r="G3204" s="18">
        <v>12.580080000000001</v>
      </c>
    </row>
    <row r="3205" spans="1:7" ht="20.100000000000001" customHeight="1">
      <c r="A3205" s="15" t="s">
        <v>998</v>
      </c>
      <c r="B3205" s="16" t="s">
        <v>999</v>
      </c>
      <c r="C3205" s="15" t="s">
        <v>959</v>
      </c>
      <c r="D3205" s="15" t="s">
        <v>960</v>
      </c>
      <c r="E3205" s="17">
        <v>3.956</v>
      </c>
      <c r="F3205" s="18">
        <v>0.41</v>
      </c>
      <c r="G3205" s="18">
        <v>1.6219600000000001</v>
      </c>
    </row>
    <row r="3206" spans="1:7" ht="20.100000000000001" customHeight="1">
      <c r="A3206" s="15" t="s">
        <v>1000</v>
      </c>
      <c r="B3206" s="16" t="s">
        <v>1001</v>
      </c>
      <c r="C3206" s="15" t="s">
        <v>959</v>
      </c>
      <c r="D3206" s="15" t="s">
        <v>960</v>
      </c>
      <c r="E3206" s="17">
        <v>3.956</v>
      </c>
      <c r="F3206" s="18">
        <v>1.01</v>
      </c>
      <c r="G3206" s="18">
        <v>3.9955599999999998</v>
      </c>
    </row>
    <row r="3207" spans="1:7" ht="15" customHeight="1">
      <c r="A3207" s="15" t="s">
        <v>963</v>
      </c>
      <c r="B3207" s="16" t="s">
        <v>964</v>
      </c>
      <c r="C3207" s="15" t="s">
        <v>959</v>
      </c>
      <c r="D3207" s="15" t="s">
        <v>960</v>
      </c>
      <c r="E3207" s="17">
        <v>3.956</v>
      </c>
      <c r="F3207" s="18">
        <v>0.55000000000000004</v>
      </c>
      <c r="G3207" s="18">
        <v>2.1758000000000002</v>
      </c>
    </row>
    <row r="3208" spans="1:7" ht="15" customHeight="1">
      <c r="A3208" s="15" t="s">
        <v>965</v>
      </c>
      <c r="B3208" s="16" t="s">
        <v>966</v>
      </c>
      <c r="C3208" s="15" t="s">
        <v>959</v>
      </c>
      <c r="D3208" s="15" t="s">
        <v>960</v>
      </c>
      <c r="E3208" s="17">
        <v>3.956</v>
      </c>
      <c r="F3208" s="18">
        <v>0.06</v>
      </c>
      <c r="G3208" s="18">
        <v>0.23735999999999999</v>
      </c>
    </row>
    <row r="3209" spans="1:7" ht="17.100000000000001" customHeight="1">
      <c r="A3209" s="1"/>
      <c r="B3209" s="1"/>
      <c r="C3209" s="1"/>
      <c r="D3209" s="1"/>
      <c r="E3209" s="319" t="s">
        <v>967</v>
      </c>
      <c r="F3209" s="320"/>
      <c r="G3209" s="19">
        <v>24.725000000000001</v>
      </c>
    </row>
    <row r="3210" spans="1:7" ht="15" customHeight="1">
      <c r="A3210" s="321" t="s">
        <v>968</v>
      </c>
      <c r="B3210" s="322"/>
      <c r="C3210" s="8" t="s">
        <v>952</v>
      </c>
      <c r="D3210" s="8" t="s">
        <v>953</v>
      </c>
      <c r="E3210" s="8" t="s">
        <v>954</v>
      </c>
      <c r="F3210" s="8" t="s">
        <v>955</v>
      </c>
      <c r="G3210" s="8" t="s">
        <v>956</v>
      </c>
    </row>
    <row r="3211" spans="1:7" ht="15" customHeight="1">
      <c r="A3211" s="15" t="s">
        <v>1006</v>
      </c>
      <c r="B3211" s="16" t="s">
        <v>1007</v>
      </c>
      <c r="C3211" s="15" t="s">
        <v>959</v>
      </c>
      <c r="D3211" s="15" t="s">
        <v>960</v>
      </c>
      <c r="E3211" s="17">
        <v>4.0157356000000002</v>
      </c>
      <c r="F3211" s="18">
        <v>9.25</v>
      </c>
      <c r="G3211" s="18">
        <v>37.145554300000001</v>
      </c>
    </row>
    <row r="3212" spans="1:7" ht="15" customHeight="1">
      <c r="A3212" s="1"/>
      <c r="B3212" s="1"/>
      <c r="C3212" s="1"/>
      <c r="D3212" s="1"/>
      <c r="E3212" s="319" t="s">
        <v>971</v>
      </c>
      <c r="F3212" s="320"/>
      <c r="G3212" s="19">
        <v>37.145554300000001</v>
      </c>
    </row>
    <row r="3213" spans="1:7" ht="15" customHeight="1">
      <c r="A3213" s="1"/>
      <c r="B3213" s="1"/>
      <c r="C3213" s="1"/>
      <c r="D3213" s="1"/>
      <c r="E3213" s="317" t="s">
        <v>972</v>
      </c>
      <c r="F3213" s="318"/>
      <c r="G3213" s="3">
        <v>44.97</v>
      </c>
    </row>
    <row r="3214" spans="1:7" ht="15" customHeight="1">
      <c r="A3214" s="1"/>
      <c r="B3214" s="1"/>
      <c r="C3214" s="1"/>
      <c r="D3214" s="1"/>
      <c r="E3214" s="317" t="s">
        <v>973</v>
      </c>
      <c r="F3214" s="318"/>
      <c r="G3214" s="3">
        <v>16.86</v>
      </c>
    </row>
    <row r="3215" spans="1:7" ht="15" customHeight="1">
      <c r="A3215" s="1"/>
      <c r="B3215" s="1"/>
      <c r="C3215" s="1"/>
      <c r="D3215" s="1"/>
      <c r="E3215" s="317" t="s">
        <v>974</v>
      </c>
      <c r="F3215" s="318"/>
      <c r="G3215" s="3">
        <v>61.83</v>
      </c>
    </row>
    <row r="3216" spans="1:7" ht="15" customHeight="1">
      <c r="A3216" s="1"/>
      <c r="B3216" s="1"/>
      <c r="C3216" s="1"/>
      <c r="D3216" s="1"/>
      <c r="E3216" s="317" t="s">
        <v>975</v>
      </c>
      <c r="F3216" s="318"/>
      <c r="G3216" s="3">
        <v>17.52</v>
      </c>
    </row>
    <row r="3217" spans="1:7" ht="15" customHeight="1">
      <c r="A3217" s="1"/>
      <c r="B3217" s="1"/>
      <c r="C3217" s="1"/>
      <c r="D3217" s="1"/>
      <c r="E3217" s="317" t="s">
        <v>976</v>
      </c>
      <c r="F3217" s="318"/>
      <c r="G3217" s="3">
        <v>79.349999999999994</v>
      </c>
    </row>
    <row r="3218" spans="1:7" ht="15" customHeight="1">
      <c r="A3218" s="1"/>
      <c r="B3218" s="1"/>
      <c r="C3218" s="1"/>
      <c r="D3218" s="1"/>
      <c r="E3218" s="317" t="s">
        <v>977</v>
      </c>
      <c r="F3218" s="318"/>
      <c r="G3218" s="3">
        <v>11.36</v>
      </c>
    </row>
    <row r="3219" spans="1:7" ht="15" customHeight="1">
      <c r="A3219" s="1"/>
      <c r="B3219" s="1"/>
      <c r="C3219" s="1"/>
      <c r="D3219" s="1"/>
      <c r="E3219" s="317" t="s">
        <v>978</v>
      </c>
      <c r="F3219" s="318"/>
      <c r="G3219" s="3">
        <v>901.41</v>
      </c>
    </row>
    <row r="3220" spans="1:7" ht="9.9499999999999993" customHeight="1">
      <c r="A3220" s="1"/>
      <c r="B3220" s="1"/>
      <c r="C3220" s="323" t="s">
        <v>949</v>
      </c>
      <c r="D3220" s="324"/>
      <c r="E3220" s="1"/>
      <c r="F3220" s="1"/>
      <c r="G3220" s="1"/>
    </row>
    <row r="3221" spans="1:7" ht="20.100000000000001" customHeight="1">
      <c r="A3221" s="325" t="s">
        <v>1582</v>
      </c>
      <c r="B3221" s="326"/>
      <c r="C3221" s="326"/>
      <c r="D3221" s="326"/>
      <c r="E3221" s="326"/>
      <c r="F3221" s="326"/>
      <c r="G3221" s="326"/>
    </row>
    <row r="3222" spans="1:7" ht="15" customHeight="1">
      <c r="A3222" s="321" t="s">
        <v>951</v>
      </c>
      <c r="B3222" s="322"/>
      <c r="C3222" s="8" t="s">
        <v>952</v>
      </c>
      <c r="D3222" s="8" t="s">
        <v>953</v>
      </c>
      <c r="E3222" s="8" t="s">
        <v>954</v>
      </c>
      <c r="F3222" s="8" t="s">
        <v>955</v>
      </c>
      <c r="G3222" s="8" t="s">
        <v>956</v>
      </c>
    </row>
    <row r="3223" spans="1:7" ht="15" customHeight="1">
      <c r="A3223" s="15" t="s">
        <v>994</v>
      </c>
      <c r="B3223" s="16" t="s">
        <v>995</v>
      </c>
      <c r="C3223" s="15" t="s">
        <v>959</v>
      </c>
      <c r="D3223" s="15" t="s">
        <v>960</v>
      </c>
      <c r="E3223" s="17">
        <v>0.5</v>
      </c>
      <c r="F3223" s="18">
        <v>1.04</v>
      </c>
      <c r="G3223" s="18">
        <v>0.52</v>
      </c>
    </row>
    <row r="3224" spans="1:7" ht="15" customHeight="1">
      <c r="A3224" s="15" t="s">
        <v>996</v>
      </c>
      <c r="B3224" s="16" t="s">
        <v>997</v>
      </c>
      <c r="C3224" s="15" t="s">
        <v>959</v>
      </c>
      <c r="D3224" s="15" t="s">
        <v>960</v>
      </c>
      <c r="E3224" s="17">
        <v>0.5</v>
      </c>
      <c r="F3224" s="18">
        <v>3.18</v>
      </c>
      <c r="G3224" s="18">
        <v>1.59</v>
      </c>
    </row>
    <row r="3225" spans="1:7" ht="20.100000000000001" customHeight="1">
      <c r="A3225" s="15" t="s">
        <v>1388</v>
      </c>
      <c r="B3225" s="16" t="s">
        <v>1389</v>
      </c>
      <c r="C3225" s="15" t="s">
        <v>959</v>
      </c>
      <c r="D3225" s="15" t="s">
        <v>960</v>
      </c>
      <c r="E3225" s="17">
        <v>0.5</v>
      </c>
      <c r="F3225" s="18">
        <v>0.28000000000000003</v>
      </c>
      <c r="G3225" s="18">
        <v>0.14000000000000001</v>
      </c>
    </row>
    <row r="3226" spans="1:7" ht="20.100000000000001" customHeight="1">
      <c r="A3226" s="15" t="s">
        <v>1390</v>
      </c>
      <c r="B3226" s="16" t="s">
        <v>1391</v>
      </c>
      <c r="C3226" s="15" t="s">
        <v>959</v>
      </c>
      <c r="D3226" s="15" t="s">
        <v>960</v>
      </c>
      <c r="E3226" s="17">
        <v>0.5</v>
      </c>
      <c r="F3226" s="18">
        <v>0.8</v>
      </c>
      <c r="G3226" s="18">
        <v>0.4</v>
      </c>
    </row>
    <row r="3227" spans="1:7" ht="15" customHeight="1">
      <c r="A3227" s="15" t="s">
        <v>965</v>
      </c>
      <c r="B3227" s="16" t="s">
        <v>966</v>
      </c>
      <c r="C3227" s="15" t="s">
        <v>959</v>
      </c>
      <c r="D3227" s="15" t="s">
        <v>960</v>
      </c>
      <c r="E3227" s="17">
        <v>0.5</v>
      </c>
      <c r="F3227" s="18">
        <v>0.06</v>
      </c>
      <c r="G3227" s="18">
        <v>0.03</v>
      </c>
    </row>
    <row r="3228" spans="1:7" ht="15" customHeight="1">
      <c r="A3228" s="15" t="s">
        <v>963</v>
      </c>
      <c r="B3228" s="16" t="s">
        <v>964</v>
      </c>
      <c r="C3228" s="15" t="s">
        <v>959</v>
      </c>
      <c r="D3228" s="15" t="s">
        <v>960</v>
      </c>
      <c r="E3228" s="17">
        <v>0.5</v>
      </c>
      <c r="F3228" s="18">
        <v>0.55000000000000004</v>
      </c>
      <c r="G3228" s="18">
        <v>0.27500000000000002</v>
      </c>
    </row>
    <row r="3229" spans="1:7" ht="17.100000000000001" customHeight="1">
      <c r="A3229" s="1"/>
      <c r="B3229" s="1"/>
      <c r="C3229" s="1"/>
      <c r="D3229" s="1"/>
      <c r="E3229" s="319" t="s">
        <v>967</v>
      </c>
      <c r="F3229" s="320"/>
      <c r="G3229" s="19">
        <v>2.9550000000000001</v>
      </c>
    </row>
    <row r="3230" spans="1:7" ht="15" customHeight="1">
      <c r="A3230" s="321" t="s">
        <v>968</v>
      </c>
      <c r="B3230" s="322"/>
      <c r="C3230" s="8" t="s">
        <v>952</v>
      </c>
      <c r="D3230" s="8" t="s">
        <v>953</v>
      </c>
      <c r="E3230" s="8" t="s">
        <v>954</v>
      </c>
      <c r="F3230" s="8" t="s">
        <v>955</v>
      </c>
      <c r="G3230" s="8" t="s">
        <v>956</v>
      </c>
    </row>
    <row r="3231" spans="1:7" ht="15" customHeight="1">
      <c r="A3231" s="15" t="s">
        <v>1394</v>
      </c>
      <c r="B3231" s="16" t="s">
        <v>1395</v>
      </c>
      <c r="C3231" s="15" t="s">
        <v>959</v>
      </c>
      <c r="D3231" s="15" t="s">
        <v>960</v>
      </c>
      <c r="E3231" s="17">
        <v>0.25319999999999998</v>
      </c>
      <c r="F3231" s="18">
        <v>12.62</v>
      </c>
      <c r="G3231" s="18">
        <v>3.1953839999999998</v>
      </c>
    </row>
    <row r="3232" spans="1:7" ht="15" customHeight="1">
      <c r="A3232" s="15" t="s">
        <v>1392</v>
      </c>
      <c r="B3232" s="16" t="s">
        <v>1393</v>
      </c>
      <c r="C3232" s="15" t="s">
        <v>959</v>
      </c>
      <c r="D3232" s="15" t="s">
        <v>960</v>
      </c>
      <c r="E3232" s="17">
        <v>0.25319999999999998</v>
      </c>
      <c r="F3232" s="18">
        <v>8.94</v>
      </c>
      <c r="G3232" s="18">
        <v>2.2636080000000001</v>
      </c>
    </row>
    <row r="3233" spans="1:7" ht="15" customHeight="1">
      <c r="A3233" s="1"/>
      <c r="B3233" s="1"/>
      <c r="C3233" s="1"/>
      <c r="D3233" s="1"/>
      <c r="E3233" s="319" t="s">
        <v>971</v>
      </c>
      <c r="F3233" s="320"/>
      <c r="G3233" s="19">
        <v>5.4589920000000003</v>
      </c>
    </row>
    <row r="3234" spans="1:7" ht="15" customHeight="1">
      <c r="A3234" s="321" t="s">
        <v>1010</v>
      </c>
      <c r="B3234" s="322"/>
      <c r="C3234" s="8" t="s">
        <v>952</v>
      </c>
      <c r="D3234" s="8" t="s">
        <v>953</v>
      </c>
      <c r="E3234" s="8" t="s">
        <v>954</v>
      </c>
      <c r="F3234" s="8" t="s">
        <v>955</v>
      </c>
      <c r="G3234" s="8" t="s">
        <v>956</v>
      </c>
    </row>
    <row r="3235" spans="1:7" ht="20.100000000000001" customHeight="1">
      <c r="A3235" s="15" t="s">
        <v>1583</v>
      </c>
      <c r="B3235" s="16" t="s">
        <v>1584</v>
      </c>
      <c r="C3235" s="15" t="s">
        <v>959</v>
      </c>
      <c r="D3235" s="15" t="s">
        <v>1030</v>
      </c>
      <c r="E3235" s="17">
        <v>1</v>
      </c>
      <c r="F3235" s="18">
        <v>15.78</v>
      </c>
      <c r="G3235" s="18">
        <v>15.78</v>
      </c>
    </row>
    <row r="3236" spans="1:7" ht="20.100000000000001" customHeight="1">
      <c r="A3236" s="15" t="s">
        <v>1562</v>
      </c>
      <c r="B3236" s="16" t="s">
        <v>1563</v>
      </c>
      <c r="C3236" s="15" t="s">
        <v>959</v>
      </c>
      <c r="D3236" s="15" t="s">
        <v>1030</v>
      </c>
      <c r="E3236" s="17">
        <v>1</v>
      </c>
      <c r="F3236" s="18">
        <v>1.34</v>
      </c>
      <c r="G3236" s="18">
        <v>1.34</v>
      </c>
    </row>
    <row r="3237" spans="1:7" ht="27.95" customHeight="1">
      <c r="A3237" s="15" t="s">
        <v>1564</v>
      </c>
      <c r="B3237" s="16" t="s">
        <v>1565</v>
      </c>
      <c r="C3237" s="15" t="s">
        <v>959</v>
      </c>
      <c r="D3237" s="15" t="s">
        <v>1030</v>
      </c>
      <c r="E3237" s="17">
        <v>0.02</v>
      </c>
      <c r="F3237" s="18">
        <v>20.64</v>
      </c>
      <c r="G3237" s="18">
        <v>0.4128</v>
      </c>
    </row>
    <row r="3238" spans="1:7" ht="15" customHeight="1">
      <c r="A3238" s="15" t="s">
        <v>1402</v>
      </c>
      <c r="B3238" s="16" t="s">
        <v>1403</v>
      </c>
      <c r="C3238" s="15" t="s">
        <v>959</v>
      </c>
      <c r="D3238" s="15" t="s">
        <v>1030</v>
      </c>
      <c r="E3238" s="17">
        <v>6.4000000000000001E-2</v>
      </c>
      <c r="F3238" s="18">
        <v>1.29</v>
      </c>
      <c r="G3238" s="18">
        <v>8.2559999999999995E-2</v>
      </c>
    </row>
    <row r="3239" spans="1:7" ht="15" customHeight="1">
      <c r="A3239" s="15" t="s">
        <v>1398</v>
      </c>
      <c r="B3239" s="16" t="s">
        <v>1399</v>
      </c>
      <c r="C3239" s="15" t="s">
        <v>959</v>
      </c>
      <c r="D3239" s="15" t="s">
        <v>1030</v>
      </c>
      <c r="E3239" s="17">
        <v>1.4800000000000001E-2</v>
      </c>
      <c r="F3239" s="18">
        <v>50.01</v>
      </c>
      <c r="G3239" s="18">
        <v>0.74014800000000003</v>
      </c>
    </row>
    <row r="3240" spans="1:7" ht="20.100000000000001" customHeight="1">
      <c r="A3240" s="15" t="s">
        <v>1400</v>
      </c>
      <c r="B3240" s="16" t="s">
        <v>1401</v>
      </c>
      <c r="C3240" s="15" t="s">
        <v>959</v>
      </c>
      <c r="D3240" s="15" t="s">
        <v>1030</v>
      </c>
      <c r="E3240" s="17">
        <v>2.2499999999999999E-2</v>
      </c>
      <c r="F3240" s="18">
        <v>56.66</v>
      </c>
      <c r="G3240" s="18">
        <v>1.27485</v>
      </c>
    </row>
    <row r="3241" spans="1:7" ht="15" customHeight="1">
      <c r="A3241" s="1"/>
      <c r="B3241" s="1"/>
      <c r="C3241" s="1"/>
      <c r="D3241" s="1"/>
      <c r="E3241" s="319" t="s">
        <v>1021</v>
      </c>
      <c r="F3241" s="320"/>
      <c r="G3241" s="19">
        <v>19.630358000000001</v>
      </c>
    </row>
    <row r="3242" spans="1:7" ht="15" customHeight="1">
      <c r="A3242" s="1"/>
      <c r="B3242" s="1"/>
      <c r="C3242" s="1"/>
      <c r="D3242" s="1"/>
      <c r="E3242" s="317" t="s">
        <v>972</v>
      </c>
      <c r="F3242" s="318"/>
      <c r="G3242" s="3">
        <v>25.55</v>
      </c>
    </row>
    <row r="3243" spans="1:7" ht="15" customHeight="1">
      <c r="A3243" s="1"/>
      <c r="B3243" s="1"/>
      <c r="C3243" s="1"/>
      <c r="D3243" s="1"/>
      <c r="E3243" s="317" t="s">
        <v>973</v>
      </c>
      <c r="F3243" s="318"/>
      <c r="G3243" s="3">
        <v>2.48</v>
      </c>
    </row>
    <row r="3244" spans="1:7" ht="15" customHeight="1">
      <c r="A3244" s="1"/>
      <c r="B3244" s="1"/>
      <c r="C3244" s="1"/>
      <c r="D3244" s="1"/>
      <c r="E3244" s="317" t="s">
        <v>974</v>
      </c>
      <c r="F3244" s="318"/>
      <c r="G3244" s="3">
        <v>28.03</v>
      </c>
    </row>
    <row r="3245" spans="1:7" ht="15" customHeight="1">
      <c r="A3245" s="1"/>
      <c r="B3245" s="1"/>
      <c r="C3245" s="1"/>
      <c r="D3245" s="1"/>
      <c r="E3245" s="317" t="s">
        <v>975</v>
      </c>
      <c r="F3245" s="318"/>
      <c r="G3245" s="3">
        <v>7.94</v>
      </c>
    </row>
    <row r="3246" spans="1:7" ht="15" customHeight="1">
      <c r="A3246" s="1"/>
      <c r="B3246" s="1"/>
      <c r="C3246" s="1"/>
      <c r="D3246" s="1"/>
      <c r="E3246" s="317" t="s">
        <v>976</v>
      </c>
      <c r="F3246" s="318"/>
      <c r="G3246" s="3">
        <v>35.97</v>
      </c>
    </row>
    <row r="3247" spans="1:7" ht="15" customHeight="1">
      <c r="A3247" s="1"/>
      <c r="B3247" s="1"/>
      <c r="C3247" s="1"/>
      <c r="D3247" s="1"/>
      <c r="E3247" s="317" t="s">
        <v>977</v>
      </c>
      <c r="F3247" s="318"/>
      <c r="G3247" s="3">
        <v>1</v>
      </c>
    </row>
    <row r="3248" spans="1:7" ht="15" customHeight="1">
      <c r="A3248" s="1"/>
      <c r="B3248" s="1"/>
      <c r="C3248" s="1"/>
      <c r="D3248" s="1"/>
      <c r="E3248" s="317" t="s">
        <v>978</v>
      </c>
      <c r="F3248" s="318"/>
      <c r="G3248" s="3">
        <v>35.97</v>
      </c>
    </row>
    <row r="3249" spans="1:7" ht="9.9499999999999993" customHeight="1">
      <c r="A3249" s="1"/>
      <c r="B3249" s="1"/>
      <c r="C3249" s="323" t="s">
        <v>949</v>
      </c>
      <c r="D3249" s="324"/>
      <c r="E3249" s="1"/>
      <c r="F3249" s="1"/>
      <c r="G3249" s="1"/>
    </row>
    <row r="3250" spans="1:7" ht="20.100000000000001" customHeight="1">
      <c r="A3250" s="325" t="s">
        <v>1585</v>
      </c>
      <c r="B3250" s="326"/>
      <c r="C3250" s="326"/>
      <c r="D3250" s="326"/>
      <c r="E3250" s="326"/>
      <c r="F3250" s="326"/>
      <c r="G3250" s="326"/>
    </row>
    <row r="3251" spans="1:7" ht="15" customHeight="1">
      <c r="A3251" s="321" t="s">
        <v>951</v>
      </c>
      <c r="B3251" s="322"/>
      <c r="C3251" s="8" t="s">
        <v>952</v>
      </c>
      <c r="D3251" s="8" t="s">
        <v>953</v>
      </c>
      <c r="E3251" s="8" t="s">
        <v>954</v>
      </c>
      <c r="F3251" s="8" t="s">
        <v>955</v>
      </c>
      <c r="G3251" s="8" t="s">
        <v>956</v>
      </c>
    </row>
    <row r="3252" spans="1:7" ht="15" customHeight="1">
      <c r="A3252" s="15" t="s">
        <v>994</v>
      </c>
      <c r="B3252" s="16" t="s">
        <v>995</v>
      </c>
      <c r="C3252" s="15" t="s">
        <v>959</v>
      </c>
      <c r="D3252" s="15" t="s">
        <v>960</v>
      </c>
      <c r="E3252" s="17">
        <v>0.5</v>
      </c>
      <c r="F3252" s="18">
        <v>1.04</v>
      </c>
      <c r="G3252" s="18">
        <v>0.52</v>
      </c>
    </row>
    <row r="3253" spans="1:7" ht="15" customHeight="1">
      <c r="A3253" s="15" t="s">
        <v>996</v>
      </c>
      <c r="B3253" s="16" t="s">
        <v>997</v>
      </c>
      <c r="C3253" s="15" t="s">
        <v>959</v>
      </c>
      <c r="D3253" s="15" t="s">
        <v>960</v>
      </c>
      <c r="E3253" s="17">
        <v>0.5</v>
      </c>
      <c r="F3253" s="18">
        <v>3.18</v>
      </c>
      <c r="G3253" s="18">
        <v>1.59</v>
      </c>
    </row>
    <row r="3254" spans="1:7" ht="20.100000000000001" customHeight="1">
      <c r="A3254" s="15" t="s">
        <v>1388</v>
      </c>
      <c r="B3254" s="16" t="s">
        <v>1389</v>
      </c>
      <c r="C3254" s="15" t="s">
        <v>959</v>
      </c>
      <c r="D3254" s="15" t="s">
        <v>960</v>
      </c>
      <c r="E3254" s="17">
        <v>0.5</v>
      </c>
      <c r="F3254" s="18">
        <v>0.28000000000000003</v>
      </c>
      <c r="G3254" s="18">
        <v>0.14000000000000001</v>
      </c>
    </row>
    <row r="3255" spans="1:7" ht="20.100000000000001" customHeight="1">
      <c r="A3255" s="15" t="s">
        <v>1390</v>
      </c>
      <c r="B3255" s="16" t="s">
        <v>1391</v>
      </c>
      <c r="C3255" s="15" t="s">
        <v>959</v>
      </c>
      <c r="D3255" s="15" t="s">
        <v>960</v>
      </c>
      <c r="E3255" s="17">
        <v>0.5</v>
      </c>
      <c r="F3255" s="18">
        <v>0.8</v>
      </c>
      <c r="G3255" s="18">
        <v>0.4</v>
      </c>
    </row>
    <row r="3256" spans="1:7" ht="15" customHeight="1">
      <c r="A3256" s="15" t="s">
        <v>965</v>
      </c>
      <c r="B3256" s="16" t="s">
        <v>966</v>
      </c>
      <c r="C3256" s="15" t="s">
        <v>959</v>
      </c>
      <c r="D3256" s="15" t="s">
        <v>960</v>
      </c>
      <c r="E3256" s="17">
        <v>0.5</v>
      </c>
      <c r="F3256" s="18">
        <v>0.06</v>
      </c>
      <c r="G3256" s="18">
        <v>0.03</v>
      </c>
    </row>
    <row r="3257" spans="1:7" ht="15" customHeight="1">
      <c r="A3257" s="15" t="s">
        <v>963</v>
      </c>
      <c r="B3257" s="16" t="s">
        <v>964</v>
      </c>
      <c r="C3257" s="15" t="s">
        <v>959</v>
      </c>
      <c r="D3257" s="15" t="s">
        <v>960</v>
      </c>
      <c r="E3257" s="17">
        <v>0.5</v>
      </c>
      <c r="F3257" s="18">
        <v>0.55000000000000004</v>
      </c>
      <c r="G3257" s="18">
        <v>0.27500000000000002</v>
      </c>
    </row>
    <row r="3258" spans="1:7" ht="17.100000000000001" customHeight="1">
      <c r="A3258" s="1"/>
      <c r="B3258" s="1"/>
      <c r="C3258" s="1"/>
      <c r="D3258" s="1"/>
      <c r="E3258" s="319" t="s">
        <v>967</v>
      </c>
      <c r="F3258" s="320"/>
      <c r="G3258" s="19">
        <v>2.9550000000000001</v>
      </c>
    </row>
    <row r="3259" spans="1:7" ht="15" customHeight="1">
      <c r="A3259" s="321" t="s">
        <v>968</v>
      </c>
      <c r="B3259" s="322"/>
      <c r="C3259" s="8" t="s">
        <v>952</v>
      </c>
      <c r="D3259" s="8" t="s">
        <v>953</v>
      </c>
      <c r="E3259" s="8" t="s">
        <v>954</v>
      </c>
      <c r="F3259" s="8" t="s">
        <v>955</v>
      </c>
      <c r="G3259" s="8" t="s">
        <v>956</v>
      </c>
    </row>
    <row r="3260" spans="1:7" ht="15" customHeight="1">
      <c r="A3260" s="15" t="s">
        <v>1394</v>
      </c>
      <c r="B3260" s="16" t="s">
        <v>1395</v>
      </c>
      <c r="C3260" s="15" t="s">
        <v>959</v>
      </c>
      <c r="D3260" s="15" t="s">
        <v>960</v>
      </c>
      <c r="E3260" s="17">
        <v>0.25319999999999998</v>
      </c>
      <c r="F3260" s="18">
        <v>12.62</v>
      </c>
      <c r="G3260" s="18">
        <v>3.1953839999999998</v>
      </c>
    </row>
    <row r="3261" spans="1:7" ht="15" customHeight="1">
      <c r="A3261" s="15" t="s">
        <v>1392</v>
      </c>
      <c r="B3261" s="16" t="s">
        <v>1393</v>
      </c>
      <c r="C3261" s="15" t="s">
        <v>959</v>
      </c>
      <c r="D3261" s="15" t="s">
        <v>960</v>
      </c>
      <c r="E3261" s="17">
        <v>0.25319999999999998</v>
      </c>
      <c r="F3261" s="18">
        <v>8.94</v>
      </c>
      <c r="G3261" s="18">
        <v>2.2636080000000001</v>
      </c>
    </row>
    <row r="3262" spans="1:7" ht="15" customHeight="1">
      <c r="A3262" s="1"/>
      <c r="B3262" s="1"/>
      <c r="C3262" s="1"/>
      <c r="D3262" s="1"/>
      <c r="E3262" s="319" t="s">
        <v>971</v>
      </c>
      <c r="F3262" s="320"/>
      <c r="G3262" s="19">
        <v>5.4589920000000003</v>
      </c>
    </row>
    <row r="3263" spans="1:7" ht="15" customHeight="1">
      <c r="A3263" s="321" t="s">
        <v>1010</v>
      </c>
      <c r="B3263" s="322"/>
      <c r="C3263" s="8" t="s">
        <v>952</v>
      </c>
      <c r="D3263" s="8" t="s">
        <v>953</v>
      </c>
      <c r="E3263" s="8" t="s">
        <v>954</v>
      </c>
      <c r="F3263" s="8" t="s">
        <v>955</v>
      </c>
      <c r="G3263" s="8" t="s">
        <v>956</v>
      </c>
    </row>
    <row r="3264" spans="1:7" ht="20.100000000000001" customHeight="1">
      <c r="A3264" s="15" t="s">
        <v>1583</v>
      </c>
      <c r="B3264" s="16" t="s">
        <v>1584</v>
      </c>
      <c r="C3264" s="15" t="s">
        <v>959</v>
      </c>
      <c r="D3264" s="15" t="s">
        <v>1030</v>
      </c>
      <c r="E3264" s="17">
        <v>1</v>
      </c>
      <c r="F3264" s="18">
        <v>15.78</v>
      </c>
      <c r="G3264" s="18">
        <v>15.78</v>
      </c>
    </row>
    <row r="3265" spans="1:7" ht="20.100000000000001" customHeight="1">
      <c r="A3265" s="15" t="s">
        <v>1562</v>
      </c>
      <c r="B3265" s="16" t="s">
        <v>1563</v>
      </c>
      <c r="C3265" s="15" t="s">
        <v>959</v>
      </c>
      <c r="D3265" s="15" t="s">
        <v>1030</v>
      </c>
      <c r="E3265" s="17">
        <v>1</v>
      </c>
      <c r="F3265" s="18">
        <v>1.34</v>
      </c>
      <c r="G3265" s="18">
        <v>1.34</v>
      </c>
    </row>
    <row r="3266" spans="1:7" ht="27.95" customHeight="1">
      <c r="A3266" s="15" t="s">
        <v>1564</v>
      </c>
      <c r="B3266" s="16" t="s">
        <v>1565</v>
      </c>
      <c r="C3266" s="15" t="s">
        <v>959</v>
      </c>
      <c r="D3266" s="15" t="s">
        <v>1030</v>
      </c>
      <c r="E3266" s="17">
        <v>0.02</v>
      </c>
      <c r="F3266" s="18">
        <v>20.64</v>
      </c>
      <c r="G3266" s="18">
        <v>0.4128</v>
      </c>
    </row>
    <row r="3267" spans="1:7" ht="15" customHeight="1">
      <c r="A3267" s="15" t="s">
        <v>1402</v>
      </c>
      <c r="B3267" s="16" t="s">
        <v>1403</v>
      </c>
      <c r="C3267" s="15" t="s">
        <v>959</v>
      </c>
      <c r="D3267" s="15" t="s">
        <v>1030</v>
      </c>
      <c r="E3267" s="17">
        <v>6.4000000000000001E-2</v>
      </c>
      <c r="F3267" s="18">
        <v>1.29</v>
      </c>
      <c r="G3267" s="18">
        <v>8.2559999999999995E-2</v>
      </c>
    </row>
    <row r="3268" spans="1:7" ht="15" customHeight="1">
      <c r="A3268" s="15" t="s">
        <v>1398</v>
      </c>
      <c r="B3268" s="16" t="s">
        <v>1399</v>
      </c>
      <c r="C3268" s="15" t="s">
        <v>959</v>
      </c>
      <c r="D3268" s="15" t="s">
        <v>1030</v>
      </c>
      <c r="E3268" s="17">
        <v>1.4800000000000001E-2</v>
      </c>
      <c r="F3268" s="18">
        <v>50.01</v>
      </c>
      <c r="G3268" s="18">
        <v>0.74014800000000003</v>
      </c>
    </row>
    <row r="3269" spans="1:7" ht="20.100000000000001" customHeight="1">
      <c r="A3269" s="15" t="s">
        <v>1400</v>
      </c>
      <c r="B3269" s="16" t="s">
        <v>1401</v>
      </c>
      <c r="C3269" s="15" t="s">
        <v>959</v>
      </c>
      <c r="D3269" s="15" t="s">
        <v>1030</v>
      </c>
      <c r="E3269" s="17">
        <v>2.2499999999999999E-2</v>
      </c>
      <c r="F3269" s="18">
        <v>56.66</v>
      </c>
      <c r="G3269" s="18">
        <v>1.27485</v>
      </c>
    </row>
    <row r="3270" spans="1:7" ht="15" customHeight="1">
      <c r="A3270" s="1"/>
      <c r="B3270" s="1"/>
      <c r="C3270" s="1"/>
      <c r="D3270" s="1"/>
      <c r="E3270" s="319" t="s">
        <v>1021</v>
      </c>
      <c r="F3270" s="320"/>
      <c r="G3270" s="19">
        <v>19.630358000000001</v>
      </c>
    </row>
    <row r="3271" spans="1:7" ht="15" customHeight="1">
      <c r="A3271" s="1"/>
      <c r="B3271" s="1"/>
      <c r="C3271" s="1"/>
      <c r="D3271" s="1"/>
      <c r="E3271" s="317" t="s">
        <v>972</v>
      </c>
      <c r="F3271" s="318"/>
      <c r="G3271" s="3">
        <v>25.55</v>
      </c>
    </row>
    <row r="3272" spans="1:7" ht="15" customHeight="1">
      <c r="A3272" s="1"/>
      <c r="B3272" s="1"/>
      <c r="C3272" s="1"/>
      <c r="D3272" s="1"/>
      <c r="E3272" s="317" t="s">
        <v>973</v>
      </c>
      <c r="F3272" s="318"/>
      <c r="G3272" s="3">
        <v>2.48</v>
      </c>
    </row>
    <row r="3273" spans="1:7" ht="15" customHeight="1">
      <c r="A3273" s="1"/>
      <c r="B3273" s="1"/>
      <c r="C3273" s="1"/>
      <c r="D3273" s="1"/>
      <c r="E3273" s="317" t="s">
        <v>974</v>
      </c>
      <c r="F3273" s="318"/>
      <c r="G3273" s="3">
        <v>28.03</v>
      </c>
    </row>
    <row r="3274" spans="1:7" ht="15" customHeight="1">
      <c r="A3274" s="1"/>
      <c r="B3274" s="1"/>
      <c r="C3274" s="1"/>
      <c r="D3274" s="1"/>
      <c r="E3274" s="317" t="s">
        <v>975</v>
      </c>
      <c r="F3274" s="318"/>
      <c r="G3274" s="3">
        <v>7.94</v>
      </c>
    </row>
    <row r="3275" spans="1:7" ht="15" customHeight="1">
      <c r="A3275" s="1"/>
      <c r="B3275" s="1"/>
      <c r="C3275" s="1"/>
      <c r="D3275" s="1"/>
      <c r="E3275" s="317" t="s">
        <v>976</v>
      </c>
      <c r="F3275" s="318"/>
      <c r="G3275" s="3">
        <v>35.97</v>
      </c>
    </row>
    <row r="3276" spans="1:7" ht="15" customHeight="1">
      <c r="A3276" s="1"/>
      <c r="B3276" s="1"/>
      <c r="C3276" s="1"/>
      <c r="D3276" s="1"/>
      <c r="E3276" s="317" t="s">
        <v>977</v>
      </c>
      <c r="F3276" s="318"/>
      <c r="G3276" s="3">
        <v>9</v>
      </c>
    </row>
    <row r="3277" spans="1:7" ht="15" customHeight="1">
      <c r="A3277" s="1"/>
      <c r="B3277" s="1"/>
      <c r="C3277" s="1"/>
      <c r="D3277" s="1"/>
      <c r="E3277" s="317" t="s">
        <v>978</v>
      </c>
      <c r="F3277" s="318"/>
      <c r="G3277" s="3">
        <v>323.73</v>
      </c>
    </row>
    <row r="3278" spans="1:7" ht="9.9499999999999993" customHeight="1">
      <c r="A3278" s="1"/>
      <c r="B3278" s="1"/>
      <c r="C3278" s="323" t="s">
        <v>949</v>
      </c>
      <c r="D3278" s="324"/>
      <c r="E3278" s="1"/>
      <c r="F3278" s="1"/>
      <c r="G3278" s="1"/>
    </row>
    <row r="3279" spans="1:7" ht="20.100000000000001" customHeight="1">
      <c r="A3279" s="325" t="s">
        <v>1586</v>
      </c>
      <c r="B3279" s="326"/>
      <c r="C3279" s="326"/>
      <c r="D3279" s="326"/>
      <c r="E3279" s="326"/>
      <c r="F3279" s="326"/>
      <c r="G3279" s="326"/>
    </row>
    <row r="3280" spans="1:7" ht="15" customHeight="1">
      <c r="A3280" s="321" t="s">
        <v>951</v>
      </c>
      <c r="B3280" s="322"/>
      <c r="C3280" s="8" t="s">
        <v>952</v>
      </c>
      <c r="D3280" s="8" t="s">
        <v>953</v>
      </c>
      <c r="E3280" s="8" t="s">
        <v>954</v>
      </c>
      <c r="F3280" s="8" t="s">
        <v>955</v>
      </c>
      <c r="G3280" s="8" t="s">
        <v>956</v>
      </c>
    </row>
    <row r="3281" spans="1:7" ht="15" customHeight="1">
      <c r="A3281" s="15" t="s">
        <v>994</v>
      </c>
      <c r="B3281" s="16" t="s">
        <v>995</v>
      </c>
      <c r="C3281" s="15" t="s">
        <v>959</v>
      </c>
      <c r="D3281" s="15" t="s">
        <v>960</v>
      </c>
      <c r="E3281" s="17">
        <v>0.20599999999999999</v>
      </c>
      <c r="F3281" s="18">
        <v>1.04</v>
      </c>
      <c r="G3281" s="18">
        <v>0.21424000000000001</v>
      </c>
    </row>
    <row r="3282" spans="1:7" ht="20.100000000000001" customHeight="1">
      <c r="A3282" s="15" t="s">
        <v>1025</v>
      </c>
      <c r="B3282" s="16" t="s">
        <v>1026</v>
      </c>
      <c r="C3282" s="15" t="s">
        <v>959</v>
      </c>
      <c r="D3282" s="15" t="s">
        <v>960</v>
      </c>
      <c r="E3282" s="17">
        <v>0.10299999999999999</v>
      </c>
      <c r="F3282" s="18">
        <v>0.63</v>
      </c>
      <c r="G3282" s="18">
        <v>6.4890000000000003E-2</v>
      </c>
    </row>
    <row r="3283" spans="1:7" ht="15" customHeight="1">
      <c r="A3283" s="15" t="s">
        <v>996</v>
      </c>
      <c r="B3283" s="16" t="s">
        <v>997</v>
      </c>
      <c r="C3283" s="15" t="s">
        <v>959</v>
      </c>
      <c r="D3283" s="15" t="s">
        <v>960</v>
      </c>
      <c r="E3283" s="17">
        <v>0.20599999999999999</v>
      </c>
      <c r="F3283" s="18">
        <v>3.18</v>
      </c>
      <c r="G3283" s="18">
        <v>0.65508</v>
      </c>
    </row>
    <row r="3284" spans="1:7" ht="20.100000000000001" customHeight="1">
      <c r="A3284" s="15" t="s">
        <v>998</v>
      </c>
      <c r="B3284" s="16" t="s">
        <v>999</v>
      </c>
      <c r="C3284" s="15" t="s">
        <v>959</v>
      </c>
      <c r="D3284" s="15" t="s">
        <v>960</v>
      </c>
      <c r="E3284" s="17">
        <v>0.10299999999999999</v>
      </c>
      <c r="F3284" s="18">
        <v>0.41</v>
      </c>
      <c r="G3284" s="18">
        <v>4.2229999999999997E-2</v>
      </c>
    </row>
    <row r="3285" spans="1:7" ht="20.100000000000001" customHeight="1">
      <c r="A3285" s="15" t="s">
        <v>1000</v>
      </c>
      <c r="B3285" s="16" t="s">
        <v>1001</v>
      </c>
      <c r="C3285" s="15" t="s">
        <v>959</v>
      </c>
      <c r="D3285" s="15" t="s">
        <v>960</v>
      </c>
      <c r="E3285" s="17">
        <v>0.10299999999999999</v>
      </c>
      <c r="F3285" s="18">
        <v>1.01</v>
      </c>
      <c r="G3285" s="18">
        <v>0.10403</v>
      </c>
    </row>
    <row r="3286" spans="1:7" ht="20.100000000000001" customHeight="1">
      <c r="A3286" s="15" t="s">
        <v>1023</v>
      </c>
      <c r="B3286" s="16" t="s">
        <v>1024</v>
      </c>
      <c r="C3286" s="15" t="s">
        <v>959</v>
      </c>
      <c r="D3286" s="15" t="s">
        <v>960</v>
      </c>
      <c r="E3286" s="17">
        <v>0.10299999999999999</v>
      </c>
      <c r="F3286" s="18">
        <v>0.01</v>
      </c>
      <c r="G3286" s="18">
        <v>1.0300000000000001E-3</v>
      </c>
    </row>
    <row r="3287" spans="1:7" ht="15" customHeight="1">
      <c r="A3287" s="15" t="s">
        <v>963</v>
      </c>
      <c r="B3287" s="16" t="s">
        <v>964</v>
      </c>
      <c r="C3287" s="15" t="s">
        <v>959</v>
      </c>
      <c r="D3287" s="15" t="s">
        <v>960</v>
      </c>
      <c r="E3287" s="17">
        <v>0.20599999999999999</v>
      </c>
      <c r="F3287" s="18">
        <v>0.55000000000000004</v>
      </c>
      <c r="G3287" s="18">
        <v>0.1133</v>
      </c>
    </row>
    <row r="3288" spans="1:7" ht="15" customHeight="1">
      <c r="A3288" s="15" t="s">
        <v>965</v>
      </c>
      <c r="B3288" s="16" t="s">
        <v>966</v>
      </c>
      <c r="C3288" s="15" t="s">
        <v>959</v>
      </c>
      <c r="D3288" s="15" t="s">
        <v>960</v>
      </c>
      <c r="E3288" s="17">
        <v>0.20599999999999999</v>
      </c>
      <c r="F3288" s="18">
        <v>0.06</v>
      </c>
      <c r="G3288" s="18">
        <v>1.2359999999999999E-2</v>
      </c>
    </row>
    <row r="3289" spans="1:7" ht="17.100000000000001" customHeight="1">
      <c r="A3289" s="1"/>
      <c r="B3289" s="1"/>
      <c r="C3289" s="1"/>
      <c r="D3289" s="1"/>
      <c r="E3289" s="319" t="s">
        <v>967</v>
      </c>
      <c r="F3289" s="320"/>
      <c r="G3289" s="19">
        <v>1.20716</v>
      </c>
    </row>
    <row r="3290" spans="1:7" ht="15" customHeight="1">
      <c r="A3290" s="321" t="s">
        <v>968</v>
      </c>
      <c r="B3290" s="322"/>
      <c r="C3290" s="8" t="s">
        <v>952</v>
      </c>
      <c r="D3290" s="8" t="s">
        <v>953</v>
      </c>
      <c r="E3290" s="8" t="s">
        <v>954</v>
      </c>
      <c r="F3290" s="8" t="s">
        <v>955</v>
      </c>
      <c r="G3290" s="8" t="s">
        <v>956</v>
      </c>
    </row>
    <row r="3291" spans="1:7" ht="15" customHeight="1">
      <c r="A3291" s="15" t="s">
        <v>1006</v>
      </c>
      <c r="B3291" s="16" t="s">
        <v>1007</v>
      </c>
      <c r="C3291" s="15" t="s">
        <v>959</v>
      </c>
      <c r="D3291" s="15" t="s">
        <v>960</v>
      </c>
      <c r="E3291" s="17">
        <v>0.1045553</v>
      </c>
      <c r="F3291" s="18">
        <v>9.25</v>
      </c>
      <c r="G3291" s="18">
        <v>0.96713652500000002</v>
      </c>
    </row>
    <row r="3292" spans="1:7" ht="15" customHeight="1">
      <c r="A3292" s="15" t="s">
        <v>1587</v>
      </c>
      <c r="B3292" s="16" t="s">
        <v>1588</v>
      </c>
      <c r="C3292" s="15" t="s">
        <v>959</v>
      </c>
      <c r="D3292" s="15" t="s">
        <v>960</v>
      </c>
      <c r="E3292" s="17">
        <v>0.10408149999999999</v>
      </c>
      <c r="F3292" s="18">
        <v>17.91</v>
      </c>
      <c r="G3292" s="18">
        <v>1.8640996649999999</v>
      </c>
    </row>
    <row r="3293" spans="1:7" ht="15" customHeight="1">
      <c r="A3293" s="1"/>
      <c r="B3293" s="1"/>
      <c r="C3293" s="1"/>
      <c r="D3293" s="1"/>
      <c r="E3293" s="319" t="s">
        <v>971</v>
      </c>
      <c r="F3293" s="320"/>
      <c r="G3293" s="19">
        <v>2.8312361899999998</v>
      </c>
    </row>
    <row r="3294" spans="1:7" ht="15" customHeight="1">
      <c r="A3294" s="321" t="s">
        <v>1010</v>
      </c>
      <c r="B3294" s="322"/>
      <c r="C3294" s="8" t="s">
        <v>952</v>
      </c>
      <c r="D3294" s="8" t="s">
        <v>953</v>
      </c>
      <c r="E3294" s="8" t="s">
        <v>954</v>
      </c>
      <c r="F3294" s="8" t="s">
        <v>955</v>
      </c>
      <c r="G3294" s="8" t="s">
        <v>956</v>
      </c>
    </row>
    <row r="3295" spans="1:7" ht="15" customHeight="1">
      <c r="A3295" s="15" t="s">
        <v>1589</v>
      </c>
      <c r="B3295" s="16" t="s">
        <v>1590</v>
      </c>
      <c r="C3295" s="15" t="s">
        <v>959</v>
      </c>
      <c r="D3295" s="15" t="s">
        <v>1013</v>
      </c>
      <c r="E3295" s="17">
        <v>1.05</v>
      </c>
      <c r="F3295" s="18">
        <v>119.23</v>
      </c>
      <c r="G3295" s="18">
        <v>125.1915</v>
      </c>
    </row>
    <row r="3296" spans="1:7" ht="27.95" customHeight="1">
      <c r="A3296" s="15" t="s">
        <v>1564</v>
      </c>
      <c r="B3296" s="16" t="s">
        <v>1565</v>
      </c>
      <c r="C3296" s="15" t="s">
        <v>959</v>
      </c>
      <c r="D3296" s="15" t="s">
        <v>1030</v>
      </c>
      <c r="E3296" s="17">
        <v>1.67E-2</v>
      </c>
      <c r="F3296" s="18">
        <v>20.64</v>
      </c>
      <c r="G3296" s="18">
        <v>0.34468799999999999</v>
      </c>
    </row>
    <row r="3297" spans="1:7" ht="15" customHeight="1">
      <c r="A3297" s="1"/>
      <c r="B3297" s="1"/>
      <c r="C3297" s="1"/>
      <c r="D3297" s="1"/>
      <c r="E3297" s="319" t="s">
        <v>1021</v>
      </c>
      <c r="F3297" s="320"/>
      <c r="G3297" s="19">
        <v>125.536188</v>
      </c>
    </row>
    <row r="3298" spans="1:7" ht="15" customHeight="1">
      <c r="A3298" s="1"/>
      <c r="B3298" s="1"/>
      <c r="C3298" s="1"/>
      <c r="D3298" s="1"/>
      <c r="E3298" s="317" t="s">
        <v>972</v>
      </c>
      <c r="F3298" s="318"/>
      <c r="G3298" s="3">
        <v>128.28</v>
      </c>
    </row>
    <row r="3299" spans="1:7" ht="15" customHeight="1">
      <c r="A3299" s="1"/>
      <c r="B3299" s="1"/>
      <c r="C3299" s="1"/>
      <c r="D3299" s="1"/>
      <c r="E3299" s="317" t="s">
        <v>973</v>
      </c>
      <c r="F3299" s="318"/>
      <c r="G3299" s="3">
        <v>1.27</v>
      </c>
    </row>
    <row r="3300" spans="1:7" ht="15" customHeight="1">
      <c r="A3300" s="1"/>
      <c r="B3300" s="1"/>
      <c r="C3300" s="1"/>
      <c r="D3300" s="1"/>
      <c r="E3300" s="317" t="s">
        <v>974</v>
      </c>
      <c r="F3300" s="318"/>
      <c r="G3300" s="3">
        <v>129.55000000000001</v>
      </c>
    </row>
    <row r="3301" spans="1:7" ht="15" customHeight="1">
      <c r="A3301" s="1"/>
      <c r="B3301" s="1"/>
      <c r="C3301" s="1"/>
      <c r="D3301" s="1"/>
      <c r="E3301" s="317" t="s">
        <v>975</v>
      </c>
      <c r="F3301" s="318"/>
      <c r="G3301" s="3">
        <v>36.72</v>
      </c>
    </row>
    <row r="3302" spans="1:7" ht="15" customHeight="1">
      <c r="A3302" s="1"/>
      <c r="B3302" s="1"/>
      <c r="C3302" s="1"/>
      <c r="D3302" s="1"/>
      <c r="E3302" s="317" t="s">
        <v>976</v>
      </c>
      <c r="F3302" s="318"/>
      <c r="G3302" s="3">
        <v>166.27</v>
      </c>
    </row>
    <row r="3303" spans="1:7" ht="15" customHeight="1">
      <c r="A3303" s="1"/>
      <c r="B3303" s="1"/>
      <c r="C3303" s="1"/>
      <c r="D3303" s="1"/>
      <c r="E3303" s="317" t="s">
        <v>977</v>
      </c>
      <c r="F3303" s="318"/>
      <c r="G3303" s="3">
        <v>70.88</v>
      </c>
    </row>
    <row r="3304" spans="1:7" ht="15" customHeight="1">
      <c r="A3304" s="1"/>
      <c r="B3304" s="1"/>
      <c r="C3304" s="1"/>
      <c r="D3304" s="1"/>
      <c r="E3304" s="317" t="s">
        <v>978</v>
      </c>
      <c r="F3304" s="318"/>
      <c r="G3304" s="3">
        <v>11785.21</v>
      </c>
    </row>
    <row r="3305" spans="1:7" ht="9.9499999999999993" customHeight="1">
      <c r="A3305" s="1"/>
      <c r="B3305" s="1"/>
      <c r="C3305" s="323" t="s">
        <v>949</v>
      </c>
      <c r="D3305" s="324"/>
      <c r="E3305" s="1"/>
      <c r="F3305" s="1"/>
      <c r="G3305" s="1"/>
    </row>
    <row r="3306" spans="1:7" ht="20.100000000000001" customHeight="1">
      <c r="A3306" s="325" t="s">
        <v>1591</v>
      </c>
      <c r="B3306" s="326"/>
      <c r="C3306" s="326"/>
      <c r="D3306" s="326"/>
      <c r="E3306" s="326"/>
      <c r="F3306" s="326"/>
      <c r="G3306" s="326"/>
    </row>
    <row r="3307" spans="1:7" ht="15" customHeight="1">
      <c r="A3307" s="321" t="s">
        <v>951</v>
      </c>
      <c r="B3307" s="322"/>
      <c r="C3307" s="8" t="s">
        <v>952</v>
      </c>
      <c r="D3307" s="8" t="s">
        <v>953</v>
      </c>
      <c r="E3307" s="8" t="s">
        <v>954</v>
      </c>
      <c r="F3307" s="8" t="s">
        <v>955</v>
      </c>
      <c r="G3307" s="8" t="s">
        <v>956</v>
      </c>
    </row>
    <row r="3308" spans="1:7" ht="15" customHeight="1">
      <c r="A3308" s="15" t="s">
        <v>994</v>
      </c>
      <c r="B3308" s="16" t="s">
        <v>995</v>
      </c>
      <c r="C3308" s="15" t="s">
        <v>959</v>
      </c>
      <c r="D3308" s="15" t="s">
        <v>960</v>
      </c>
      <c r="E3308" s="17">
        <v>1.127780767</v>
      </c>
      <c r="F3308" s="18">
        <v>1.04</v>
      </c>
      <c r="G3308" s="18">
        <v>1.1728919976800001</v>
      </c>
    </row>
    <row r="3309" spans="1:7" ht="15" customHeight="1">
      <c r="A3309" s="15" t="s">
        <v>996</v>
      </c>
      <c r="B3309" s="16" t="s">
        <v>997</v>
      </c>
      <c r="C3309" s="15" t="s">
        <v>959</v>
      </c>
      <c r="D3309" s="15" t="s">
        <v>960</v>
      </c>
      <c r="E3309" s="17">
        <v>1.127780767</v>
      </c>
      <c r="F3309" s="18">
        <v>3.18</v>
      </c>
      <c r="G3309" s="18">
        <v>3.5863428390599998</v>
      </c>
    </row>
    <row r="3310" spans="1:7" ht="20.100000000000001" customHeight="1">
      <c r="A3310" s="15" t="s">
        <v>998</v>
      </c>
      <c r="B3310" s="16" t="s">
        <v>999</v>
      </c>
      <c r="C3310" s="15" t="s">
        <v>959</v>
      </c>
      <c r="D3310" s="15" t="s">
        <v>960</v>
      </c>
      <c r="E3310" s="17">
        <v>4.3390766999999997E-2</v>
      </c>
      <c r="F3310" s="18">
        <v>0.41</v>
      </c>
      <c r="G3310" s="18">
        <v>1.7790214469999999E-2</v>
      </c>
    </row>
    <row r="3311" spans="1:7" ht="20.100000000000001" customHeight="1">
      <c r="A3311" s="15" t="s">
        <v>1000</v>
      </c>
      <c r="B3311" s="16" t="s">
        <v>1001</v>
      </c>
      <c r="C3311" s="15" t="s">
        <v>959</v>
      </c>
      <c r="D3311" s="15" t="s">
        <v>960</v>
      </c>
      <c r="E3311" s="17">
        <v>4.3390766999999997E-2</v>
      </c>
      <c r="F3311" s="18">
        <v>1.01</v>
      </c>
      <c r="G3311" s="18">
        <v>4.3824674670000001E-2</v>
      </c>
    </row>
    <row r="3312" spans="1:7" ht="20.100000000000001" customHeight="1">
      <c r="A3312" s="15" t="s">
        <v>1388</v>
      </c>
      <c r="B3312" s="16" t="s">
        <v>1389</v>
      </c>
      <c r="C3312" s="15" t="s">
        <v>959</v>
      </c>
      <c r="D3312" s="15" t="s">
        <v>960</v>
      </c>
      <c r="E3312" s="17">
        <v>1.08439</v>
      </c>
      <c r="F3312" s="18">
        <v>0.28000000000000003</v>
      </c>
      <c r="G3312" s="18">
        <v>0.30362919999999999</v>
      </c>
    </row>
    <row r="3313" spans="1:7" ht="20.100000000000001" customHeight="1">
      <c r="A3313" s="15" t="s">
        <v>1390</v>
      </c>
      <c r="B3313" s="16" t="s">
        <v>1391</v>
      </c>
      <c r="C3313" s="15" t="s">
        <v>959</v>
      </c>
      <c r="D3313" s="15" t="s">
        <v>960</v>
      </c>
      <c r="E3313" s="17">
        <v>1.08439</v>
      </c>
      <c r="F3313" s="18">
        <v>0.8</v>
      </c>
      <c r="G3313" s="18">
        <v>0.86751199999999995</v>
      </c>
    </row>
    <row r="3314" spans="1:7" ht="15" customHeight="1">
      <c r="A3314" s="15" t="s">
        <v>965</v>
      </c>
      <c r="B3314" s="16" t="s">
        <v>966</v>
      </c>
      <c r="C3314" s="15" t="s">
        <v>959</v>
      </c>
      <c r="D3314" s="15" t="s">
        <v>960</v>
      </c>
      <c r="E3314" s="17">
        <v>1.127780767</v>
      </c>
      <c r="F3314" s="18">
        <v>0.06</v>
      </c>
      <c r="G3314" s="18">
        <v>6.7666846020000004E-2</v>
      </c>
    </row>
    <row r="3315" spans="1:7" ht="15" customHeight="1">
      <c r="A3315" s="15" t="s">
        <v>963</v>
      </c>
      <c r="B3315" s="16" t="s">
        <v>964</v>
      </c>
      <c r="C3315" s="15" t="s">
        <v>959</v>
      </c>
      <c r="D3315" s="15" t="s">
        <v>960</v>
      </c>
      <c r="E3315" s="17">
        <v>1.127780767</v>
      </c>
      <c r="F3315" s="18">
        <v>0.55000000000000004</v>
      </c>
      <c r="G3315" s="18">
        <v>0.62027942184999996</v>
      </c>
    </row>
    <row r="3316" spans="1:7" ht="17.100000000000001" customHeight="1">
      <c r="A3316" s="1"/>
      <c r="B3316" s="1"/>
      <c r="C3316" s="1"/>
      <c r="D3316" s="1"/>
      <c r="E3316" s="319" t="s">
        <v>967</v>
      </c>
      <c r="F3316" s="320"/>
      <c r="G3316" s="19">
        <v>6.6799371937499998</v>
      </c>
    </row>
    <row r="3317" spans="1:7" ht="15" customHeight="1">
      <c r="A3317" s="321" t="s">
        <v>968</v>
      </c>
      <c r="B3317" s="322"/>
      <c r="C3317" s="8" t="s">
        <v>952</v>
      </c>
      <c r="D3317" s="8" t="s">
        <v>953</v>
      </c>
      <c r="E3317" s="8" t="s">
        <v>954</v>
      </c>
      <c r="F3317" s="8" t="s">
        <v>955</v>
      </c>
      <c r="G3317" s="8" t="s">
        <v>956</v>
      </c>
    </row>
    <row r="3318" spans="1:7" ht="15" customHeight="1">
      <c r="A3318" s="15" t="s">
        <v>1006</v>
      </c>
      <c r="B3318" s="16" t="s">
        <v>1007</v>
      </c>
      <c r="C3318" s="15" t="s">
        <v>959</v>
      </c>
      <c r="D3318" s="15" t="s">
        <v>960</v>
      </c>
      <c r="E3318" s="17">
        <v>4.4045967581699999E-2</v>
      </c>
      <c r="F3318" s="18">
        <v>9.25</v>
      </c>
      <c r="G3318" s="18">
        <v>0.40742520013072497</v>
      </c>
    </row>
    <row r="3319" spans="1:7" ht="15" customHeight="1">
      <c r="A3319" s="15" t="s">
        <v>1394</v>
      </c>
      <c r="B3319" s="16" t="s">
        <v>1395</v>
      </c>
      <c r="C3319" s="15" t="s">
        <v>959</v>
      </c>
      <c r="D3319" s="15" t="s">
        <v>960</v>
      </c>
      <c r="E3319" s="17">
        <v>0.67568445600000004</v>
      </c>
      <c r="F3319" s="18">
        <v>12.62</v>
      </c>
      <c r="G3319" s="18">
        <v>8.5271378347199995</v>
      </c>
    </row>
    <row r="3320" spans="1:7" ht="15" customHeight="1">
      <c r="A3320" s="15" t="s">
        <v>1392</v>
      </c>
      <c r="B3320" s="16" t="s">
        <v>1393</v>
      </c>
      <c r="C3320" s="15" t="s">
        <v>959</v>
      </c>
      <c r="D3320" s="15" t="s">
        <v>960</v>
      </c>
      <c r="E3320" s="17">
        <v>0.42258573599999999</v>
      </c>
      <c r="F3320" s="18">
        <v>8.94</v>
      </c>
      <c r="G3320" s="18">
        <v>3.77791647984</v>
      </c>
    </row>
    <row r="3321" spans="1:7" ht="15" customHeight="1">
      <c r="A3321" s="1"/>
      <c r="B3321" s="1"/>
      <c r="C3321" s="1"/>
      <c r="D3321" s="1"/>
      <c r="E3321" s="319" t="s">
        <v>971</v>
      </c>
      <c r="F3321" s="320"/>
      <c r="G3321" s="19">
        <v>12.712479514690726</v>
      </c>
    </row>
    <row r="3322" spans="1:7" ht="15" customHeight="1">
      <c r="A3322" s="321" t="s">
        <v>1010</v>
      </c>
      <c r="B3322" s="322"/>
      <c r="C3322" s="8" t="s">
        <v>952</v>
      </c>
      <c r="D3322" s="8" t="s">
        <v>953</v>
      </c>
      <c r="E3322" s="8" t="s">
        <v>954</v>
      </c>
      <c r="F3322" s="8" t="s">
        <v>955</v>
      </c>
      <c r="G3322" s="8" t="s">
        <v>956</v>
      </c>
    </row>
    <row r="3323" spans="1:7" ht="15" customHeight="1">
      <c r="A3323" s="15" t="s">
        <v>1041</v>
      </c>
      <c r="B3323" s="16" t="s">
        <v>1042</v>
      </c>
      <c r="C3323" s="15" t="s">
        <v>959</v>
      </c>
      <c r="D3323" s="15" t="s">
        <v>1020</v>
      </c>
      <c r="E3323" s="17">
        <v>2.4452747760000002</v>
      </c>
      <c r="F3323" s="18">
        <v>1.04</v>
      </c>
      <c r="G3323" s="18">
        <v>2.54308576704</v>
      </c>
    </row>
    <row r="3324" spans="1:7" ht="27.95" customHeight="1">
      <c r="A3324" s="15" t="s">
        <v>1564</v>
      </c>
      <c r="B3324" s="16" t="s">
        <v>1565</v>
      </c>
      <c r="C3324" s="15" t="s">
        <v>959</v>
      </c>
      <c r="D3324" s="15" t="s">
        <v>1030</v>
      </c>
      <c r="E3324" s="17">
        <v>7.7700000000000002E-4</v>
      </c>
      <c r="F3324" s="18">
        <v>20.64</v>
      </c>
      <c r="G3324" s="18">
        <v>1.6037280000000001E-2</v>
      </c>
    </row>
    <row r="3325" spans="1:7" ht="15" customHeight="1">
      <c r="A3325" s="15" t="s">
        <v>1402</v>
      </c>
      <c r="B3325" s="16" t="s">
        <v>1403</v>
      </c>
      <c r="C3325" s="15" t="s">
        <v>959</v>
      </c>
      <c r="D3325" s="15" t="s">
        <v>1030</v>
      </c>
      <c r="E3325" s="17">
        <v>0.123</v>
      </c>
      <c r="F3325" s="18">
        <v>1.29</v>
      </c>
      <c r="G3325" s="18">
        <v>0.15867000000000001</v>
      </c>
    </row>
    <row r="3326" spans="1:7" ht="20.100000000000001" customHeight="1">
      <c r="A3326" s="15" t="s">
        <v>1592</v>
      </c>
      <c r="B3326" s="16" t="s">
        <v>1593</v>
      </c>
      <c r="C3326" s="15" t="s">
        <v>959</v>
      </c>
      <c r="D3326" s="15" t="s">
        <v>1030</v>
      </c>
      <c r="E3326" s="17">
        <v>1.11E-2</v>
      </c>
      <c r="F3326" s="18">
        <v>8.4600000000000009</v>
      </c>
      <c r="G3326" s="18">
        <v>9.3906000000000003E-2</v>
      </c>
    </row>
    <row r="3327" spans="1:7" ht="20.100000000000001" customHeight="1">
      <c r="A3327" s="15" t="s">
        <v>1594</v>
      </c>
      <c r="B3327" s="16" t="s">
        <v>1595</v>
      </c>
      <c r="C3327" s="15" t="s">
        <v>959</v>
      </c>
      <c r="D3327" s="15" t="s">
        <v>1030</v>
      </c>
      <c r="E3327" s="17">
        <v>1.11E-2</v>
      </c>
      <c r="F3327" s="18">
        <v>36.53</v>
      </c>
      <c r="G3327" s="18">
        <v>0.40548299999999998</v>
      </c>
    </row>
    <row r="3328" spans="1:7" ht="15" customHeight="1">
      <c r="A3328" s="15" t="s">
        <v>1398</v>
      </c>
      <c r="B3328" s="16" t="s">
        <v>1399</v>
      </c>
      <c r="C3328" s="15" t="s">
        <v>959</v>
      </c>
      <c r="D3328" s="15" t="s">
        <v>1030</v>
      </c>
      <c r="E3328" s="17">
        <v>1.72E-2</v>
      </c>
      <c r="F3328" s="18">
        <v>50.01</v>
      </c>
      <c r="G3328" s="18">
        <v>0.86017200000000005</v>
      </c>
    </row>
    <row r="3329" spans="1:7" ht="20.100000000000001" customHeight="1">
      <c r="A3329" s="15" t="s">
        <v>1400</v>
      </c>
      <c r="B3329" s="16" t="s">
        <v>1401</v>
      </c>
      <c r="C3329" s="15" t="s">
        <v>959</v>
      </c>
      <c r="D3329" s="15" t="s">
        <v>1030</v>
      </c>
      <c r="E3329" s="17">
        <v>2.8199999999999999E-2</v>
      </c>
      <c r="F3329" s="18">
        <v>56.66</v>
      </c>
      <c r="G3329" s="18">
        <v>1.597812</v>
      </c>
    </row>
    <row r="3330" spans="1:7" ht="20.100000000000001" customHeight="1">
      <c r="A3330" s="15" t="s">
        <v>1052</v>
      </c>
      <c r="B3330" s="16" t="s">
        <v>1053</v>
      </c>
      <c r="C3330" s="15" t="s">
        <v>959</v>
      </c>
      <c r="D3330" s="15" t="s">
        <v>1045</v>
      </c>
      <c r="E3330" s="17">
        <v>5.4175170000000002E-3</v>
      </c>
      <c r="F3330" s="18">
        <v>75</v>
      </c>
      <c r="G3330" s="18">
        <v>0.40631377499999999</v>
      </c>
    </row>
    <row r="3331" spans="1:7" ht="27.95" customHeight="1">
      <c r="A3331" s="15" t="s">
        <v>1596</v>
      </c>
      <c r="B3331" s="16" t="s">
        <v>1597</v>
      </c>
      <c r="C3331" s="15" t="s">
        <v>959</v>
      </c>
      <c r="D3331" s="15" t="s">
        <v>1030</v>
      </c>
      <c r="E3331" s="17">
        <v>1.4406E-2</v>
      </c>
      <c r="F3331" s="18">
        <v>135.87</v>
      </c>
      <c r="G3331" s="18">
        <v>1.9573432200000001</v>
      </c>
    </row>
    <row r="3332" spans="1:7" ht="20.100000000000001" customHeight="1">
      <c r="A3332" s="15" t="s">
        <v>1598</v>
      </c>
      <c r="B3332" s="16" t="s">
        <v>1599</v>
      </c>
      <c r="C3332" s="15" t="s">
        <v>959</v>
      </c>
      <c r="D3332" s="15" t="s">
        <v>1013</v>
      </c>
      <c r="E3332" s="17">
        <v>1.05</v>
      </c>
      <c r="F3332" s="18">
        <v>24.35</v>
      </c>
      <c r="G3332" s="18">
        <v>25.567499999999999</v>
      </c>
    </row>
    <row r="3333" spans="1:7" ht="15" customHeight="1">
      <c r="A3333" s="1"/>
      <c r="B3333" s="1"/>
      <c r="C3333" s="1"/>
      <c r="D3333" s="1"/>
      <c r="E3333" s="319" t="s">
        <v>1021</v>
      </c>
      <c r="F3333" s="320"/>
      <c r="G3333" s="19">
        <v>33.606323042040003</v>
      </c>
    </row>
    <row r="3334" spans="1:7" ht="15" customHeight="1">
      <c r="A3334" s="1"/>
      <c r="B3334" s="1"/>
      <c r="C3334" s="1"/>
      <c r="D3334" s="1"/>
      <c r="E3334" s="317" t="s">
        <v>972</v>
      </c>
      <c r="F3334" s="318"/>
      <c r="G3334" s="3">
        <v>47.16</v>
      </c>
    </row>
    <row r="3335" spans="1:7" ht="15" customHeight="1">
      <c r="A3335" s="1"/>
      <c r="B3335" s="1"/>
      <c r="C3335" s="1"/>
      <c r="D3335" s="1"/>
      <c r="E3335" s="317" t="s">
        <v>973</v>
      </c>
      <c r="F3335" s="318"/>
      <c r="G3335" s="3">
        <v>5.76</v>
      </c>
    </row>
    <row r="3336" spans="1:7" ht="15" customHeight="1">
      <c r="A3336" s="1"/>
      <c r="B3336" s="1"/>
      <c r="C3336" s="1"/>
      <c r="D3336" s="1"/>
      <c r="E3336" s="317" t="s">
        <v>974</v>
      </c>
      <c r="F3336" s="318"/>
      <c r="G3336" s="3">
        <v>52.92</v>
      </c>
    </row>
    <row r="3337" spans="1:7" ht="15" customHeight="1">
      <c r="A3337" s="1"/>
      <c r="B3337" s="1"/>
      <c r="C3337" s="1"/>
      <c r="D3337" s="1"/>
      <c r="E3337" s="317" t="s">
        <v>975</v>
      </c>
      <c r="F3337" s="318"/>
      <c r="G3337" s="3">
        <v>15</v>
      </c>
    </row>
    <row r="3338" spans="1:7" ht="15" customHeight="1">
      <c r="A3338" s="1"/>
      <c r="B3338" s="1"/>
      <c r="C3338" s="1"/>
      <c r="D3338" s="1"/>
      <c r="E3338" s="317" t="s">
        <v>976</v>
      </c>
      <c r="F3338" s="318"/>
      <c r="G3338" s="3">
        <v>67.92</v>
      </c>
    </row>
    <row r="3339" spans="1:7" ht="15" customHeight="1">
      <c r="A3339" s="1"/>
      <c r="B3339" s="1"/>
      <c r="C3339" s="1"/>
      <c r="D3339" s="1"/>
      <c r="E3339" s="317" t="s">
        <v>977</v>
      </c>
      <c r="F3339" s="318"/>
      <c r="G3339" s="3">
        <v>41.7</v>
      </c>
    </row>
    <row r="3340" spans="1:7" ht="15" customHeight="1">
      <c r="A3340" s="1"/>
      <c r="B3340" s="1"/>
      <c r="C3340" s="1"/>
      <c r="D3340" s="1"/>
      <c r="E3340" s="317" t="s">
        <v>978</v>
      </c>
      <c r="F3340" s="318"/>
      <c r="G3340" s="3">
        <v>2832.26</v>
      </c>
    </row>
    <row r="3341" spans="1:7" ht="9.9499999999999993" customHeight="1">
      <c r="A3341" s="1"/>
      <c r="B3341" s="1"/>
      <c r="C3341" s="323" t="s">
        <v>949</v>
      </c>
      <c r="D3341" s="324"/>
      <c r="E3341" s="1"/>
      <c r="F3341" s="1"/>
      <c r="G3341" s="1"/>
    </row>
    <row r="3342" spans="1:7" ht="20.100000000000001" customHeight="1">
      <c r="A3342" s="325" t="s">
        <v>1600</v>
      </c>
      <c r="B3342" s="326"/>
      <c r="C3342" s="326"/>
      <c r="D3342" s="326"/>
      <c r="E3342" s="326"/>
      <c r="F3342" s="326"/>
      <c r="G3342" s="326"/>
    </row>
    <row r="3343" spans="1:7" ht="15" customHeight="1">
      <c r="A3343" s="321" t="s">
        <v>951</v>
      </c>
      <c r="B3343" s="322"/>
      <c r="C3343" s="8" t="s">
        <v>952</v>
      </c>
      <c r="D3343" s="8" t="s">
        <v>953</v>
      </c>
      <c r="E3343" s="8" t="s">
        <v>954</v>
      </c>
      <c r="F3343" s="8" t="s">
        <v>955</v>
      </c>
      <c r="G3343" s="8" t="s">
        <v>956</v>
      </c>
    </row>
    <row r="3344" spans="1:7" ht="15" customHeight="1">
      <c r="A3344" s="15" t="s">
        <v>994</v>
      </c>
      <c r="B3344" s="16" t="s">
        <v>995</v>
      </c>
      <c r="C3344" s="15" t="s">
        <v>959</v>
      </c>
      <c r="D3344" s="15" t="s">
        <v>960</v>
      </c>
      <c r="E3344" s="17">
        <v>0.34</v>
      </c>
      <c r="F3344" s="18">
        <v>1.04</v>
      </c>
      <c r="G3344" s="18">
        <v>0.35360000000000003</v>
      </c>
    </row>
    <row r="3345" spans="1:7" ht="15" customHeight="1">
      <c r="A3345" s="15" t="s">
        <v>996</v>
      </c>
      <c r="B3345" s="16" t="s">
        <v>997</v>
      </c>
      <c r="C3345" s="15" t="s">
        <v>959</v>
      </c>
      <c r="D3345" s="15" t="s">
        <v>960</v>
      </c>
      <c r="E3345" s="17">
        <v>0.34</v>
      </c>
      <c r="F3345" s="18">
        <v>3.18</v>
      </c>
      <c r="G3345" s="18">
        <v>1.0811999999999999</v>
      </c>
    </row>
    <row r="3346" spans="1:7" ht="20.100000000000001" customHeight="1">
      <c r="A3346" s="15" t="s">
        <v>1388</v>
      </c>
      <c r="B3346" s="16" t="s">
        <v>1389</v>
      </c>
      <c r="C3346" s="15" t="s">
        <v>959</v>
      </c>
      <c r="D3346" s="15" t="s">
        <v>960</v>
      </c>
      <c r="E3346" s="17">
        <v>0.34</v>
      </c>
      <c r="F3346" s="18">
        <v>0.28000000000000003</v>
      </c>
      <c r="G3346" s="18">
        <v>9.5200000000000007E-2</v>
      </c>
    </row>
    <row r="3347" spans="1:7" ht="15" customHeight="1">
      <c r="A3347" s="15" t="s">
        <v>963</v>
      </c>
      <c r="B3347" s="16" t="s">
        <v>964</v>
      </c>
      <c r="C3347" s="15" t="s">
        <v>959</v>
      </c>
      <c r="D3347" s="15" t="s">
        <v>960</v>
      </c>
      <c r="E3347" s="17">
        <v>0.34</v>
      </c>
      <c r="F3347" s="18">
        <v>0.55000000000000004</v>
      </c>
      <c r="G3347" s="18">
        <v>0.187</v>
      </c>
    </row>
    <row r="3348" spans="1:7" ht="20.100000000000001" customHeight="1">
      <c r="A3348" s="15" t="s">
        <v>1390</v>
      </c>
      <c r="B3348" s="16" t="s">
        <v>1391</v>
      </c>
      <c r="C3348" s="15" t="s">
        <v>959</v>
      </c>
      <c r="D3348" s="15" t="s">
        <v>960</v>
      </c>
      <c r="E3348" s="17">
        <v>0.34</v>
      </c>
      <c r="F3348" s="18">
        <v>0.8</v>
      </c>
      <c r="G3348" s="18">
        <v>0.27200000000000002</v>
      </c>
    </row>
    <row r="3349" spans="1:7" ht="15" customHeight="1">
      <c r="A3349" s="15" t="s">
        <v>965</v>
      </c>
      <c r="B3349" s="16" t="s">
        <v>966</v>
      </c>
      <c r="C3349" s="15" t="s">
        <v>959</v>
      </c>
      <c r="D3349" s="15" t="s">
        <v>960</v>
      </c>
      <c r="E3349" s="17">
        <v>0.34</v>
      </c>
      <c r="F3349" s="18">
        <v>0.06</v>
      </c>
      <c r="G3349" s="18">
        <v>2.0400000000000001E-2</v>
      </c>
    </row>
    <row r="3350" spans="1:7" ht="17.100000000000001" customHeight="1">
      <c r="A3350" s="1"/>
      <c r="B3350" s="1"/>
      <c r="C3350" s="1"/>
      <c r="D3350" s="1"/>
      <c r="E3350" s="319" t="s">
        <v>967</v>
      </c>
      <c r="F3350" s="320"/>
      <c r="G3350" s="19">
        <v>2.0093999999999999</v>
      </c>
    </row>
    <row r="3351" spans="1:7" ht="15" customHeight="1">
      <c r="A3351" s="321" t="s">
        <v>968</v>
      </c>
      <c r="B3351" s="322"/>
      <c r="C3351" s="8" t="s">
        <v>952</v>
      </c>
      <c r="D3351" s="8" t="s">
        <v>953</v>
      </c>
      <c r="E3351" s="8" t="s">
        <v>954</v>
      </c>
      <c r="F3351" s="8" t="s">
        <v>955</v>
      </c>
      <c r="G3351" s="8" t="s">
        <v>956</v>
      </c>
    </row>
    <row r="3352" spans="1:7" ht="15" customHeight="1">
      <c r="A3352" s="15" t="s">
        <v>1392</v>
      </c>
      <c r="B3352" s="16" t="s">
        <v>1393</v>
      </c>
      <c r="C3352" s="15" t="s">
        <v>959</v>
      </c>
      <c r="D3352" s="15" t="s">
        <v>960</v>
      </c>
      <c r="E3352" s="17">
        <v>0.172176</v>
      </c>
      <c r="F3352" s="18">
        <v>8.94</v>
      </c>
      <c r="G3352" s="18">
        <v>1.53925344</v>
      </c>
    </row>
    <row r="3353" spans="1:7" ht="15" customHeight="1">
      <c r="A3353" s="15" t="s">
        <v>1394</v>
      </c>
      <c r="B3353" s="16" t="s">
        <v>1395</v>
      </c>
      <c r="C3353" s="15" t="s">
        <v>959</v>
      </c>
      <c r="D3353" s="15" t="s">
        <v>960</v>
      </c>
      <c r="E3353" s="17">
        <v>0.172176</v>
      </c>
      <c r="F3353" s="18">
        <v>12.62</v>
      </c>
      <c r="G3353" s="18">
        <v>2.1728611199999999</v>
      </c>
    </row>
    <row r="3354" spans="1:7" ht="15" customHeight="1">
      <c r="A3354" s="1"/>
      <c r="B3354" s="1"/>
      <c r="C3354" s="1"/>
      <c r="D3354" s="1"/>
      <c r="E3354" s="319" t="s">
        <v>971</v>
      </c>
      <c r="F3354" s="320"/>
      <c r="G3354" s="19">
        <v>3.7121145599999998</v>
      </c>
    </row>
    <row r="3355" spans="1:7" ht="15" customHeight="1">
      <c r="A3355" s="321" t="s">
        <v>1010</v>
      </c>
      <c r="B3355" s="322"/>
      <c r="C3355" s="8" t="s">
        <v>952</v>
      </c>
      <c r="D3355" s="8" t="s">
        <v>953</v>
      </c>
      <c r="E3355" s="8" t="s">
        <v>954</v>
      </c>
      <c r="F3355" s="8" t="s">
        <v>955</v>
      </c>
      <c r="G3355" s="8" t="s">
        <v>956</v>
      </c>
    </row>
    <row r="3356" spans="1:7" ht="27.95" customHeight="1">
      <c r="A3356" s="15" t="s">
        <v>1564</v>
      </c>
      <c r="B3356" s="16" t="s">
        <v>1565</v>
      </c>
      <c r="C3356" s="15" t="s">
        <v>959</v>
      </c>
      <c r="D3356" s="15" t="s">
        <v>1030</v>
      </c>
      <c r="E3356" s="17">
        <v>0.04</v>
      </c>
      <c r="F3356" s="18">
        <v>20.64</v>
      </c>
      <c r="G3356" s="18">
        <v>0.8256</v>
      </c>
    </row>
    <row r="3357" spans="1:7" ht="20.100000000000001" customHeight="1">
      <c r="A3357" s="15" t="s">
        <v>1562</v>
      </c>
      <c r="B3357" s="16" t="s">
        <v>1563</v>
      </c>
      <c r="C3357" s="15" t="s">
        <v>959</v>
      </c>
      <c r="D3357" s="15" t="s">
        <v>1030</v>
      </c>
      <c r="E3357" s="17">
        <v>2</v>
      </c>
      <c r="F3357" s="18">
        <v>1.34</v>
      </c>
      <c r="G3357" s="18">
        <v>2.68</v>
      </c>
    </row>
    <row r="3358" spans="1:7" ht="20.100000000000001" customHeight="1">
      <c r="A3358" s="15" t="s">
        <v>1601</v>
      </c>
      <c r="B3358" s="16" t="s">
        <v>1602</v>
      </c>
      <c r="C3358" s="15" t="s">
        <v>959</v>
      </c>
      <c r="D3358" s="15" t="s">
        <v>1030</v>
      </c>
      <c r="E3358" s="17">
        <v>1</v>
      </c>
      <c r="F3358" s="18">
        <v>5.76</v>
      </c>
      <c r="G3358" s="18">
        <v>5.76</v>
      </c>
    </row>
    <row r="3359" spans="1:7" ht="15" customHeight="1">
      <c r="A3359" s="1"/>
      <c r="B3359" s="1"/>
      <c r="C3359" s="1"/>
      <c r="D3359" s="1"/>
      <c r="E3359" s="319" t="s">
        <v>1021</v>
      </c>
      <c r="F3359" s="320"/>
      <c r="G3359" s="19">
        <v>9.2655999999999992</v>
      </c>
    </row>
    <row r="3360" spans="1:7" ht="15" customHeight="1">
      <c r="A3360" s="1"/>
      <c r="B3360" s="1"/>
      <c r="C3360" s="1"/>
      <c r="D3360" s="1"/>
      <c r="E3360" s="317" t="s">
        <v>972</v>
      </c>
      <c r="F3360" s="318"/>
      <c r="G3360" s="3">
        <v>13.28</v>
      </c>
    </row>
    <row r="3361" spans="1:7" ht="15" customHeight="1">
      <c r="A3361" s="1"/>
      <c r="B3361" s="1"/>
      <c r="C3361" s="1"/>
      <c r="D3361" s="1"/>
      <c r="E3361" s="317" t="s">
        <v>973</v>
      </c>
      <c r="F3361" s="318"/>
      <c r="G3361" s="3">
        <v>1.69</v>
      </c>
    </row>
    <row r="3362" spans="1:7" ht="15" customHeight="1">
      <c r="A3362" s="1"/>
      <c r="B3362" s="1"/>
      <c r="C3362" s="1"/>
      <c r="D3362" s="1"/>
      <c r="E3362" s="317" t="s">
        <v>974</v>
      </c>
      <c r="F3362" s="318"/>
      <c r="G3362" s="3">
        <v>14.97</v>
      </c>
    </row>
    <row r="3363" spans="1:7" ht="15" customHeight="1">
      <c r="A3363" s="1"/>
      <c r="B3363" s="1"/>
      <c r="C3363" s="1"/>
      <c r="D3363" s="1"/>
      <c r="E3363" s="317" t="s">
        <v>975</v>
      </c>
      <c r="F3363" s="318"/>
      <c r="G3363" s="3">
        <v>4.24</v>
      </c>
    </row>
    <row r="3364" spans="1:7" ht="15" customHeight="1">
      <c r="A3364" s="1"/>
      <c r="B3364" s="1"/>
      <c r="C3364" s="1"/>
      <c r="D3364" s="1"/>
      <c r="E3364" s="317" t="s">
        <v>976</v>
      </c>
      <c r="F3364" s="318"/>
      <c r="G3364" s="3">
        <v>19.21</v>
      </c>
    </row>
    <row r="3365" spans="1:7" ht="15" customHeight="1">
      <c r="A3365" s="1"/>
      <c r="B3365" s="1"/>
      <c r="C3365" s="1"/>
      <c r="D3365" s="1"/>
      <c r="E3365" s="317" t="s">
        <v>977</v>
      </c>
      <c r="F3365" s="318"/>
      <c r="G3365" s="3">
        <v>1</v>
      </c>
    </row>
    <row r="3366" spans="1:7" ht="15" customHeight="1">
      <c r="A3366" s="1"/>
      <c r="B3366" s="1"/>
      <c r="C3366" s="1"/>
      <c r="D3366" s="1"/>
      <c r="E3366" s="317" t="s">
        <v>978</v>
      </c>
      <c r="F3366" s="318"/>
      <c r="G3366" s="3">
        <v>19.21</v>
      </c>
    </row>
    <row r="3367" spans="1:7" ht="9.9499999999999993" customHeight="1">
      <c r="A3367" s="1"/>
      <c r="B3367" s="1"/>
      <c r="C3367" s="323" t="s">
        <v>949</v>
      </c>
      <c r="D3367" s="324"/>
      <c r="E3367" s="1"/>
      <c r="F3367" s="1"/>
      <c r="G3367" s="1"/>
    </row>
    <row r="3368" spans="1:7" ht="20.100000000000001" customHeight="1">
      <c r="A3368" s="325" t="s">
        <v>1603</v>
      </c>
      <c r="B3368" s="326"/>
      <c r="C3368" s="326"/>
      <c r="D3368" s="326"/>
      <c r="E3368" s="326"/>
      <c r="F3368" s="326"/>
      <c r="G3368" s="326"/>
    </row>
    <row r="3369" spans="1:7" ht="15" customHeight="1">
      <c r="A3369" s="321" t="s">
        <v>951</v>
      </c>
      <c r="B3369" s="322"/>
      <c r="C3369" s="8" t="s">
        <v>952</v>
      </c>
      <c r="D3369" s="8" t="s">
        <v>953</v>
      </c>
      <c r="E3369" s="8" t="s">
        <v>954</v>
      </c>
      <c r="F3369" s="8" t="s">
        <v>955</v>
      </c>
      <c r="G3369" s="8" t="s">
        <v>956</v>
      </c>
    </row>
    <row r="3370" spans="1:7" ht="15" customHeight="1">
      <c r="A3370" s="15" t="s">
        <v>994</v>
      </c>
      <c r="B3370" s="16" t="s">
        <v>995</v>
      </c>
      <c r="C3370" s="15" t="s">
        <v>959</v>
      </c>
      <c r="D3370" s="15" t="s">
        <v>960</v>
      </c>
      <c r="E3370" s="17">
        <v>0.18</v>
      </c>
      <c r="F3370" s="18">
        <v>1.04</v>
      </c>
      <c r="G3370" s="18">
        <v>0.18720000000000001</v>
      </c>
    </row>
    <row r="3371" spans="1:7" ht="15" customHeight="1">
      <c r="A3371" s="15" t="s">
        <v>996</v>
      </c>
      <c r="B3371" s="16" t="s">
        <v>997</v>
      </c>
      <c r="C3371" s="15" t="s">
        <v>959</v>
      </c>
      <c r="D3371" s="15" t="s">
        <v>960</v>
      </c>
      <c r="E3371" s="17">
        <v>0.18</v>
      </c>
      <c r="F3371" s="18">
        <v>3.18</v>
      </c>
      <c r="G3371" s="18">
        <v>0.57240000000000002</v>
      </c>
    </row>
    <row r="3372" spans="1:7" ht="20.100000000000001" customHeight="1">
      <c r="A3372" s="15" t="s">
        <v>1388</v>
      </c>
      <c r="B3372" s="16" t="s">
        <v>1389</v>
      </c>
      <c r="C3372" s="15" t="s">
        <v>959</v>
      </c>
      <c r="D3372" s="15" t="s">
        <v>960</v>
      </c>
      <c r="E3372" s="17">
        <v>0.18</v>
      </c>
      <c r="F3372" s="18">
        <v>0.28000000000000003</v>
      </c>
      <c r="G3372" s="18">
        <v>5.04E-2</v>
      </c>
    </row>
    <row r="3373" spans="1:7" ht="15" customHeight="1">
      <c r="A3373" s="15" t="s">
        <v>963</v>
      </c>
      <c r="B3373" s="16" t="s">
        <v>964</v>
      </c>
      <c r="C3373" s="15" t="s">
        <v>959</v>
      </c>
      <c r="D3373" s="15" t="s">
        <v>960</v>
      </c>
      <c r="E3373" s="17">
        <v>0.18</v>
      </c>
      <c r="F3373" s="18">
        <v>0.55000000000000004</v>
      </c>
      <c r="G3373" s="18">
        <v>9.9000000000000005E-2</v>
      </c>
    </row>
    <row r="3374" spans="1:7" ht="20.100000000000001" customHeight="1">
      <c r="A3374" s="15" t="s">
        <v>1390</v>
      </c>
      <c r="B3374" s="16" t="s">
        <v>1391</v>
      </c>
      <c r="C3374" s="15" t="s">
        <v>959</v>
      </c>
      <c r="D3374" s="15" t="s">
        <v>960</v>
      </c>
      <c r="E3374" s="17">
        <v>0.18</v>
      </c>
      <c r="F3374" s="18">
        <v>0.8</v>
      </c>
      <c r="G3374" s="18">
        <v>0.14399999999999999</v>
      </c>
    </row>
    <row r="3375" spans="1:7" ht="15" customHeight="1">
      <c r="A3375" s="15" t="s">
        <v>965</v>
      </c>
      <c r="B3375" s="16" t="s">
        <v>966</v>
      </c>
      <c r="C3375" s="15" t="s">
        <v>959</v>
      </c>
      <c r="D3375" s="15" t="s">
        <v>960</v>
      </c>
      <c r="E3375" s="17">
        <v>0.18</v>
      </c>
      <c r="F3375" s="18">
        <v>0.06</v>
      </c>
      <c r="G3375" s="18">
        <v>1.0800000000000001E-2</v>
      </c>
    </row>
    <row r="3376" spans="1:7" ht="17.100000000000001" customHeight="1">
      <c r="A3376" s="1"/>
      <c r="B3376" s="1"/>
      <c r="C3376" s="1"/>
      <c r="D3376" s="1"/>
      <c r="E3376" s="319" t="s">
        <v>967</v>
      </c>
      <c r="F3376" s="320"/>
      <c r="G3376" s="19">
        <v>1.0638000000000001</v>
      </c>
    </row>
    <row r="3377" spans="1:7" ht="15" customHeight="1">
      <c r="A3377" s="321" t="s">
        <v>968</v>
      </c>
      <c r="B3377" s="322"/>
      <c r="C3377" s="8" t="s">
        <v>952</v>
      </c>
      <c r="D3377" s="8" t="s">
        <v>953</v>
      </c>
      <c r="E3377" s="8" t="s">
        <v>954</v>
      </c>
      <c r="F3377" s="8" t="s">
        <v>955</v>
      </c>
      <c r="G3377" s="8" t="s">
        <v>956</v>
      </c>
    </row>
    <row r="3378" spans="1:7" ht="15" customHeight="1">
      <c r="A3378" s="15" t="s">
        <v>1392</v>
      </c>
      <c r="B3378" s="16" t="s">
        <v>1393</v>
      </c>
      <c r="C3378" s="15" t="s">
        <v>959</v>
      </c>
      <c r="D3378" s="15" t="s">
        <v>960</v>
      </c>
      <c r="E3378" s="17">
        <v>9.1151999999999997E-2</v>
      </c>
      <c r="F3378" s="18">
        <v>8.94</v>
      </c>
      <c r="G3378" s="18">
        <v>0.81489887999999999</v>
      </c>
    </row>
    <row r="3379" spans="1:7" ht="15" customHeight="1">
      <c r="A3379" s="15" t="s">
        <v>1394</v>
      </c>
      <c r="B3379" s="16" t="s">
        <v>1395</v>
      </c>
      <c r="C3379" s="15" t="s">
        <v>959</v>
      </c>
      <c r="D3379" s="15" t="s">
        <v>960</v>
      </c>
      <c r="E3379" s="17">
        <v>9.1151999999999997E-2</v>
      </c>
      <c r="F3379" s="18">
        <v>12.62</v>
      </c>
      <c r="G3379" s="18">
        <v>1.15033824</v>
      </c>
    </row>
    <row r="3380" spans="1:7" ht="15" customHeight="1">
      <c r="A3380" s="1"/>
      <c r="B3380" s="1"/>
      <c r="C3380" s="1"/>
      <c r="D3380" s="1"/>
      <c r="E3380" s="319" t="s">
        <v>971</v>
      </c>
      <c r="F3380" s="320"/>
      <c r="G3380" s="19">
        <v>1.9652371200000001</v>
      </c>
    </row>
    <row r="3381" spans="1:7" ht="15" customHeight="1">
      <c r="A3381" s="321" t="s">
        <v>1010</v>
      </c>
      <c r="B3381" s="322"/>
      <c r="C3381" s="8" t="s">
        <v>952</v>
      </c>
      <c r="D3381" s="8" t="s">
        <v>953</v>
      </c>
      <c r="E3381" s="8" t="s">
        <v>954</v>
      </c>
      <c r="F3381" s="8" t="s">
        <v>955</v>
      </c>
      <c r="G3381" s="8" t="s">
        <v>956</v>
      </c>
    </row>
    <row r="3382" spans="1:7" ht="15" customHeight="1">
      <c r="A3382" s="15" t="s">
        <v>1398</v>
      </c>
      <c r="B3382" s="16" t="s">
        <v>1399</v>
      </c>
      <c r="C3382" s="15" t="s">
        <v>959</v>
      </c>
      <c r="D3382" s="15" t="s">
        <v>1030</v>
      </c>
      <c r="E3382" s="17">
        <v>2.6349999999999998E-2</v>
      </c>
      <c r="F3382" s="18">
        <v>50.01</v>
      </c>
      <c r="G3382" s="18">
        <v>1.3177635000000001</v>
      </c>
    </row>
    <row r="3383" spans="1:7" ht="20.100000000000001" customHeight="1">
      <c r="A3383" s="15" t="s">
        <v>1400</v>
      </c>
      <c r="B3383" s="16" t="s">
        <v>1401</v>
      </c>
      <c r="C3383" s="15" t="s">
        <v>959</v>
      </c>
      <c r="D3383" s="15" t="s">
        <v>1030</v>
      </c>
      <c r="E3383" s="17">
        <v>4.8000000000000001E-2</v>
      </c>
      <c r="F3383" s="18">
        <v>56.66</v>
      </c>
      <c r="G3383" s="18">
        <v>2.7196799999999999</v>
      </c>
    </row>
    <row r="3384" spans="1:7" ht="20.100000000000001" customHeight="1">
      <c r="A3384" s="15" t="s">
        <v>1604</v>
      </c>
      <c r="B3384" s="16" t="s">
        <v>1605</v>
      </c>
      <c r="C3384" s="15" t="s">
        <v>959</v>
      </c>
      <c r="D3384" s="15" t="s">
        <v>1030</v>
      </c>
      <c r="E3384" s="17">
        <v>1</v>
      </c>
      <c r="F3384" s="18">
        <v>4.47</v>
      </c>
      <c r="G3384" s="18">
        <v>4.47</v>
      </c>
    </row>
    <row r="3385" spans="1:7" ht="15" customHeight="1">
      <c r="A3385" s="1"/>
      <c r="B3385" s="1"/>
      <c r="C3385" s="1"/>
      <c r="D3385" s="1"/>
      <c r="E3385" s="319" t="s">
        <v>1021</v>
      </c>
      <c r="F3385" s="320"/>
      <c r="G3385" s="19">
        <v>8.5074435000000008</v>
      </c>
    </row>
    <row r="3386" spans="1:7" ht="15" customHeight="1">
      <c r="A3386" s="1"/>
      <c r="B3386" s="1"/>
      <c r="C3386" s="1"/>
      <c r="D3386" s="1"/>
      <c r="E3386" s="317" t="s">
        <v>972</v>
      </c>
      <c r="F3386" s="318"/>
      <c r="G3386" s="3">
        <v>10.61</v>
      </c>
    </row>
    <row r="3387" spans="1:7" ht="15" customHeight="1">
      <c r="A3387" s="1"/>
      <c r="B3387" s="1"/>
      <c r="C3387" s="1"/>
      <c r="D3387" s="1"/>
      <c r="E3387" s="317" t="s">
        <v>973</v>
      </c>
      <c r="F3387" s="318"/>
      <c r="G3387" s="3">
        <v>0.9</v>
      </c>
    </row>
    <row r="3388" spans="1:7" ht="15" customHeight="1">
      <c r="A3388" s="1"/>
      <c r="B3388" s="1"/>
      <c r="C3388" s="1"/>
      <c r="D3388" s="1"/>
      <c r="E3388" s="317" t="s">
        <v>974</v>
      </c>
      <c r="F3388" s="318"/>
      <c r="G3388" s="3">
        <v>11.51</v>
      </c>
    </row>
    <row r="3389" spans="1:7" ht="15" customHeight="1">
      <c r="A3389" s="1"/>
      <c r="B3389" s="1"/>
      <c r="C3389" s="1"/>
      <c r="D3389" s="1"/>
      <c r="E3389" s="317" t="s">
        <v>975</v>
      </c>
      <c r="F3389" s="318"/>
      <c r="G3389" s="3">
        <v>3.26</v>
      </c>
    </row>
    <row r="3390" spans="1:7" ht="15" customHeight="1">
      <c r="A3390" s="1"/>
      <c r="B3390" s="1"/>
      <c r="C3390" s="1"/>
      <c r="D3390" s="1"/>
      <c r="E3390" s="317" t="s">
        <v>976</v>
      </c>
      <c r="F3390" s="318"/>
      <c r="G3390" s="3">
        <v>14.77</v>
      </c>
    </row>
    <row r="3391" spans="1:7" ht="15" customHeight="1">
      <c r="A3391" s="1"/>
      <c r="B3391" s="1"/>
      <c r="C3391" s="1"/>
      <c r="D3391" s="1"/>
      <c r="E3391" s="317" t="s">
        <v>977</v>
      </c>
      <c r="F3391" s="318"/>
      <c r="G3391" s="3">
        <v>4</v>
      </c>
    </row>
    <row r="3392" spans="1:7" ht="15" customHeight="1">
      <c r="A3392" s="1"/>
      <c r="B3392" s="1"/>
      <c r="C3392" s="1"/>
      <c r="D3392" s="1"/>
      <c r="E3392" s="317" t="s">
        <v>978</v>
      </c>
      <c r="F3392" s="318"/>
      <c r="G3392" s="3">
        <v>59.08</v>
      </c>
    </row>
    <row r="3393" spans="1:7" ht="9.9499999999999993" customHeight="1">
      <c r="A3393" s="1"/>
      <c r="B3393" s="1"/>
      <c r="C3393" s="323" t="s">
        <v>949</v>
      </c>
      <c r="D3393" s="324"/>
      <c r="E3393" s="1"/>
      <c r="F3393" s="1"/>
      <c r="G3393" s="1"/>
    </row>
    <row r="3394" spans="1:7" ht="20.100000000000001" customHeight="1">
      <c r="A3394" s="325" t="s">
        <v>1606</v>
      </c>
      <c r="B3394" s="326"/>
      <c r="C3394" s="326"/>
      <c r="D3394" s="326"/>
      <c r="E3394" s="326"/>
      <c r="F3394" s="326"/>
      <c r="G3394" s="326"/>
    </row>
    <row r="3395" spans="1:7" ht="15" customHeight="1">
      <c r="A3395" s="321" t="s">
        <v>951</v>
      </c>
      <c r="B3395" s="322"/>
      <c r="C3395" s="8" t="s">
        <v>952</v>
      </c>
      <c r="D3395" s="8" t="s">
        <v>953</v>
      </c>
      <c r="E3395" s="8" t="s">
        <v>954</v>
      </c>
      <c r="F3395" s="8" t="s">
        <v>955</v>
      </c>
      <c r="G3395" s="8" t="s">
        <v>956</v>
      </c>
    </row>
    <row r="3396" spans="1:7" ht="15" customHeight="1">
      <c r="A3396" s="15" t="s">
        <v>994</v>
      </c>
      <c r="B3396" s="16" t="s">
        <v>995</v>
      </c>
      <c r="C3396" s="15" t="s">
        <v>959</v>
      </c>
      <c r="D3396" s="15" t="s">
        <v>960</v>
      </c>
      <c r="E3396" s="17">
        <v>9.6549999999999994</v>
      </c>
      <c r="F3396" s="18">
        <v>1.04</v>
      </c>
      <c r="G3396" s="18">
        <v>10.0412</v>
      </c>
    </row>
    <row r="3397" spans="1:7" ht="15" customHeight="1">
      <c r="A3397" s="15" t="s">
        <v>996</v>
      </c>
      <c r="B3397" s="16" t="s">
        <v>997</v>
      </c>
      <c r="C3397" s="15" t="s">
        <v>959</v>
      </c>
      <c r="D3397" s="15" t="s">
        <v>960</v>
      </c>
      <c r="E3397" s="17">
        <v>9.6549999999999994</v>
      </c>
      <c r="F3397" s="18">
        <v>3.18</v>
      </c>
      <c r="G3397" s="18">
        <v>30.7029</v>
      </c>
    </row>
    <row r="3398" spans="1:7" ht="20.100000000000001" customHeight="1">
      <c r="A3398" s="15" t="s">
        <v>998</v>
      </c>
      <c r="B3398" s="16" t="s">
        <v>999</v>
      </c>
      <c r="C3398" s="15" t="s">
        <v>959</v>
      </c>
      <c r="D3398" s="15" t="s">
        <v>960</v>
      </c>
      <c r="E3398" s="17">
        <v>5.3079999999999998</v>
      </c>
      <c r="F3398" s="18">
        <v>0.41</v>
      </c>
      <c r="G3398" s="18">
        <v>2.1762800000000002</v>
      </c>
    </row>
    <row r="3399" spans="1:7" ht="20.100000000000001" customHeight="1">
      <c r="A3399" s="15" t="s">
        <v>1000</v>
      </c>
      <c r="B3399" s="16" t="s">
        <v>1001</v>
      </c>
      <c r="C3399" s="15" t="s">
        <v>959</v>
      </c>
      <c r="D3399" s="15" t="s">
        <v>960</v>
      </c>
      <c r="E3399" s="17">
        <v>5.3079999999999998</v>
      </c>
      <c r="F3399" s="18">
        <v>1.01</v>
      </c>
      <c r="G3399" s="18">
        <v>5.3610800000000003</v>
      </c>
    </row>
    <row r="3400" spans="1:7" ht="20.100000000000001" customHeight="1">
      <c r="A3400" s="15" t="s">
        <v>1002</v>
      </c>
      <c r="B3400" s="16" t="s">
        <v>1003</v>
      </c>
      <c r="C3400" s="15" t="s">
        <v>959</v>
      </c>
      <c r="D3400" s="15" t="s">
        <v>960</v>
      </c>
      <c r="E3400" s="17">
        <v>1.21</v>
      </c>
      <c r="F3400" s="18">
        <v>1.05</v>
      </c>
      <c r="G3400" s="18">
        <v>1.2705</v>
      </c>
    </row>
    <row r="3401" spans="1:7" ht="15" customHeight="1">
      <c r="A3401" s="15" t="s">
        <v>965</v>
      </c>
      <c r="B3401" s="16" t="s">
        <v>966</v>
      </c>
      <c r="C3401" s="15" t="s">
        <v>959</v>
      </c>
      <c r="D3401" s="15" t="s">
        <v>960</v>
      </c>
      <c r="E3401" s="17">
        <v>9.6549999999999994</v>
      </c>
      <c r="F3401" s="18">
        <v>0.06</v>
      </c>
      <c r="G3401" s="18">
        <v>0.57930000000000004</v>
      </c>
    </row>
    <row r="3402" spans="1:7" ht="20.100000000000001" customHeight="1">
      <c r="A3402" s="15" t="s">
        <v>1004</v>
      </c>
      <c r="B3402" s="16" t="s">
        <v>1005</v>
      </c>
      <c r="C3402" s="15" t="s">
        <v>959</v>
      </c>
      <c r="D3402" s="15" t="s">
        <v>960</v>
      </c>
      <c r="E3402" s="17">
        <v>1.21</v>
      </c>
      <c r="F3402" s="18">
        <v>0.38</v>
      </c>
      <c r="G3402" s="18">
        <v>0.45979999999999999</v>
      </c>
    </row>
    <row r="3403" spans="1:7" ht="20.100000000000001" customHeight="1">
      <c r="A3403" s="15" t="s">
        <v>1086</v>
      </c>
      <c r="B3403" s="16" t="s">
        <v>1087</v>
      </c>
      <c r="C3403" s="15" t="s">
        <v>959</v>
      </c>
      <c r="D3403" s="15" t="s">
        <v>960</v>
      </c>
      <c r="E3403" s="17">
        <v>3.137</v>
      </c>
      <c r="F3403" s="18">
        <v>0.57999999999999996</v>
      </c>
      <c r="G3403" s="18">
        <v>1.8194600000000001</v>
      </c>
    </row>
    <row r="3404" spans="1:7" ht="20.100000000000001" customHeight="1">
      <c r="A3404" s="15" t="s">
        <v>1088</v>
      </c>
      <c r="B3404" s="16" t="s">
        <v>1089</v>
      </c>
      <c r="C3404" s="15" t="s">
        <v>959</v>
      </c>
      <c r="D3404" s="15" t="s">
        <v>960</v>
      </c>
      <c r="E3404" s="17">
        <v>3.137</v>
      </c>
      <c r="F3404" s="18">
        <v>0.95</v>
      </c>
      <c r="G3404" s="18">
        <v>2.9801500000000001</v>
      </c>
    </row>
    <row r="3405" spans="1:7" ht="15" customHeight="1">
      <c r="A3405" s="15" t="s">
        <v>963</v>
      </c>
      <c r="B3405" s="16" t="s">
        <v>964</v>
      </c>
      <c r="C3405" s="15" t="s">
        <v>959</v>
      </c>
      <c r="D3405" s="15" t="s">
        <v>960</v>
      </c>
      <c r="E3405" s="17">
        <v>9.6549999999999994</v>
      </c>
      <c r="F3405" s="18">
        <v>0.55000000000000004</v>
      </c>
      <c r="G3405" s="18">
        <v>5.3102499999999999</v>
      </c>
    </row>
    <row r="3406" spans="1:7" ht="17.100000000000001" customHeight="1">
      <c r="A3406" s="1"/>
      <c r="B3406" s="1"/>
      <c r="C3406" s="1"/>
      <c r="D3406" s="1"/>
      <c r="E3406" s="319" t="s">
        <v>967</v>
      </c>
      <c r="F3406" s="320"/>
      <c r="G3406" s="19">
        <v>60.700920000000004</v>
      </c>
    </row>
    <row r="3407" spans="1:7" ht="15" customHeight="1">
      <c r="A3407" s="321" t="s">
        <v>968</v>
      </c>
      <c r="B3407" s="322"/>
      <c r="C3407" s="8" t="s">
        <v>952</v>
      </c>
      <c r="D3407" s="8" t="s">
        <v>953</v>
      </c>
      <c r="E3407" s="8" t="s">
        <v>954</v>
      </c>
      <c r="F3407" s="8" t="s">
        <v>955</v>
      </c>
      <c r="G3407" s="8" t="s">
        <v>956</v>
      </c>
    </row>
    <row r="3408" spans="1:7" ht="15" customHeight="1">
      <c r="A3408" s="15" t="s">
        <v>1006</v>
      </c>
      <c r="B3408" s="16" t="s">
        <v>1007</v>
      </c>
      <c r="C3408" s="15" t="s">
        <v>959</v>
      </c>
      <c r="D3408" s="15" t="s">
        <v>960</v>
      </c>
      <c r="E3408" s="17">
        <v>5.3881508</v>
      </c>
      <c r="F3408" s="18">
        <v>9.25</v>
      </c>
      <c r="G3408" s="18">
        <v>49.8403949</v>
      </c>
    </row>
    <row r="3409" spans="1:7" ht="15" customHeight="1">
      <c r="A3409" s="15" t="s">
        <v>1130</v>
      </c>
      <c r="B3409" s="16" t="s">
        <v>1131</v>
      </c>
      <c r="C3409" s="15" t="s">
        <v>959</v>
      </c>
      <c r="D3409" s="15" t="s">
        <v>960</v>
      </c>
      <c r="E3409" s="17">
        <v>0.115943</v>
      </c>
      <c r="F3409" s="18">
        <v>8.7899999999999991</v>
      </c>
      <c r="G3409" s="18">
        <v>1.01913897</v>
      </c>
    </row>
    <row r="3410" spans="1:7" ht="15" customHeight="1">
      <c r="A3410" s="15" t="s">
        <v>1037</v>
      </c>
      <c r="B3410" s="16" t="s">
        <v>1038</v>
      </c>
      <c r="C3410" s="15" t="s">
        <v>959</v>
      </c>
      <c r="D3410" s="15" t="s">
        <v>960</v>
      </c>
      <c r="E3410" s="17">
        <v>0.61135249999999997</v>
      </c>
      <c r="F3410" s="18">
        <v>9.83</v>
      </c>
      <c r="G3410" s="18">
        <v>6.009595075</v>
      </c>
    </row>
    <row r="3411" spans="1:7" ht="15" customHeight="1">
      <c r="A3411" s="15" t="s">
        <v>1132</v>
      </c>
      <c r="B3411" s="16" t="s">
        <v>1133</v>
      </c>
      <c r="C3411" s="15" t="s">
        <v>959</v>
      </c>
      <c r="D3411" s="15" t="s">
        <v>960</v>
      </c>
      <c r="E3411" s="17">
        <v>0.115943</v>
      </c>
      <c r="F3411" s="18">
        <v>14.07</v>
      </c>
      <c r="G3411" s="18">
        <v>1.63131801</v>
      </c>
    </row>
    <row r="3412" spans="1:7" ht="15" customHeight="1">
      <c r="A3412" s="15" t="s">
        <v>1527</v>
      </c>
      <c r="B3412" s="16" t="s">
        <v>1528</v>
      </c>
      <c r="C3412" s="15" t="s">
        <v>959</v>
      </c>
      <c r="D3412" s="15" t="s">
        <v>960</v>
      </c>
      <c r="E3412" s="17">
        <v>0.61135249999999997</v>
      </c>
      <c r="F3412" s="18">
        <v>16.809999999999999</v>
      </c>
      <c r="G3412" s="18">
        <v>10.276835524999999</v>
      </c>
    </row>
    <row r="3413" spans="1:7" ht="15" customHeight="1">
      <c r="A3413" s="15" t="s">
        <v>1090</v>
      </c>
      <c r="B3413" s="16" t="s">
        <v>1091</v>
      </c>
      <c r="C3413" s="15" t="s">
        <v>959</v>
      </c>
      <c r="D3413" s="15" t="s">
        <v>960</v>
      </c>
      <c r="E3413" s="17">
        <v>2.9508956999999998</v>
      </c>
      <c r="F3413" s="18">
        <v>12.62</v>
      </c>
      <c r="G3413" s="18">
        <v>37.240303734000001</v>
      </c>
    </row>
    <row r="3414" spans="1:7" ht="15" customHeight="1">
      <c r="A3414" s="1"/>
      <c r="B3414" s="1"/>
      <c r="C3414" s="1"/>
      <c r="D3414" s="1"/>
      <c r="E3414" s="319" t="s">
        <v>971</v>
      </c>
      <c r="F3414" s="320"/>
      <c r="G3414" s="19">
        <v>106.017586214</v>
      </c>
    </row>
    <row r="3415" spans="1:7" ht="15" customHeight="1">
      <c r="A3415" s="321" t="s">
        <v>1010</v>
      </c>
      <c r="B3415" s="322"/>
      <c r="C3415" s="8" t="s">
        <v>952</v>
      </c>
      <c r="D3415" s="8" t="s">
        <v>953</v>
      </c>
      <c r="E3415" s="8" t="s">
        <v>954</v>
      </c>
      <c r="F3415" s="8" t="s">
        <v>955</v>
      </c>
      <c r="G3415" s="8" t="s">
        <v>956</v>
      </c>
    </row>
    <row r="3416" spans="1:7" ht="15" customHeight="1">
      <c r="A3416" s="15" t="s">
        <v>1041</v>
      </c>
      <c r="B3416" s="16" t="s">
        <v>1042</v>
      </c>
      <c r="C3416" s="15" t="s">
        <v>959</v>
      </c>
      <c r="D3416" s="15" t="s">
        <v>1020</v>
      </c>
      <c r="E3416" s="17">
        <v>26.178000000000001</v>
      </c>
      <c r="F3416" s="18">
        <v>1.04</v>
      </c>
      <c r="G3416" s="18">
        <v>27.22512</v>
      </c>
    </row>
    <row r="3417" spans="1:7" ht="20.100000000000001" customHeight="1">
      <c r="A3417" s="15" t="s">
        <v>1217</v>
      </c>
      <c r="B3417" s="16" t="s">
        <v>1218</v>
      </c>
      <c r="C3417" s="15" t="s">
        <v>959</v>
      </c>
      <c r="D3417" s="15" t="s">
        <v>1020</v>
      </c>
      <c r="E3417" s="17">
        <v>1.3169999999999999</v>
      </c>
      <c r="F3417" s="18">
        <v>10.49</v>
      </c>
      <c r="G3417" s="18">
        <v>13.815329999999999</v>
      </c>
    </row>
    <row r="3418" spans="1:7" ht="20.100000000000001" customHeight="1">
      <c r="A3418" s="15" t="s">
        <v>1136</v>
      </c>
      <c r="B3418" s="16" t="s">
        <v>1137</v>
      </c>
      <c r="C3418" s="15" t="s">
        <v>959</v>
      </c>
      <c r="D3418" s="15" t="s">
        <v>1020</v>
      </c>
      <c r="E3418" s="17">
        <v>2.1999999999999999E-2</v>
      </c>
      <c r="F3418" s="18">
        <v>19.53</v>
      </c>
      <c r="G3418" s="18">
        <v>0.42965999999999999</v>
      </c>
    </row>
    <row r="3419" spans="1:7" ht="15" customHeight="1">
      <c r="A3419" s="15" t="s">
        <v>1159</v>
      </c>
      <c r="B3419" s="16" t="s">
        <v>1160</v>
      </c>
      <c r="C3419" s="15" t="s">
        <v>959</v>
      </c>
      <c r="D3419" s="15" t="s">
        <v>1020</v>
      </c>
      <c r="E3419" s="17">
        <v>5.46</v>
      </c>
      <c r="F3419" s="18">
        <v>1.75</v>
      </c>
      <c r="G3419" s="18">
        <v>9.5549999999999997</v>
      </c>
    </row>
    <row r="3420" spans="1:7" ht="15" customHeight="1">
      <c r="A3420" s="15" t="s">
        <v>1529</v>
      </c>
      <c r="B3420" s="16" t="s">
        <v>1530</v>
      </c>
      <c r="C3420" s="15" t="s">
        <v>959</v>
      </c>
      <c r="D3420" s="15" t="s">
        <v>1030</v>
      </c>
      <c r="E3420" s="17">
        <v>100.8</v>
      </c>
      <c r="F3420" s="18">
        <v>0.71</v>
      </c>
      <c r="G3420" s="18">
        <v>71.567999999999998</v>
      </c>
    </row>
    <row r="3421" spans="1:7" ht="20.100000000000001" customHeight="1">
      <c r="A3421" s="15" t="s">
        <v>1607</v>
      </c>
      <c r="B3421" s="16" t="s">
        <v>1608</v>
      </c>
      <c r="C3421" s="15" t="s">
        <v>959</v>
      </c>
      <c r="D3421" s="15" t="s">
        <v>1045</v>
      </c>
      <c r="E3421" s="17">
        <v>4.2000000000000003E-2</v>
      </c>
      <c r="F3421" s="18">
        <v>104.25</v>
      </c>
      <c r="G3421" s="18">
        <v>4.3784999999999998</v>
      </c>
    </row>
    <row r="3422" spans="1:7" ht="20.100000000000001" customHeight="1">
      <c r="A3422" s="15" t="s">
        <v>1052</v>
      </c>
      <c r="B3422" s="16" t="s">
        <v>1053</v>
      </c>
      <c r="C3422" s="15" t="s">
        <v>959</v>
      </c>
      <c r="D3422" s="15" t="s">
        <v>1045</v>
      </c>
      <c r="E3422" s="17">
        <v>0.105</v>
      </c>
      <c r="F3422" s="18">
        <v>75</v>
      </c>
      <c r="G3422" s="18">
        <v>7.875</v>
      </c>
    </row>
    <row r="3423" spans="1:7" ht="20.100000000000001" customHeight="1">
      <c r="A3423" s="15" t="s">
        <v>1609</v>
      </c>
      <c r="B3423" s="16" t="s">
        <v>1610</v>
      </c>
      <c r="C3423" s="15" t="s">
        <v>959</v>
      </c>
      <c r="D3423" s="15" t="s">
        <v>1017</v>
      </c>
      <c r="E3423" s="17">
        <v>0.1</v>
      </c>
      <c r="F3423" s="18">
        <v>62.97</v>
      </c>
      <c r="G3423" s="18">
        <v>6.2969999999999997</v>
      </c>
    </row>
    <row r="3424" spans="1:7" ht="20.100000000000001" customHeight="1">
      <c r="A3424" s="15" t="s">
        <v>1611</v>
      </c>
      <c r="B3424" s="16" t="s">
        <v>1612</v>
      </c>
      <c r="C3424" s="15" t="s">
        <v>959</v>
      </c>
      <c r="D3424" s="15" t="s">
        <v>1013</v>
      </c>
      <c r="E3424" s="17">
        <v>0.03</v>
      </c>
      <c r="F3424" s="18">
        <v>6.75</v>
      </c>
      <c r="G3424" s="18">
        <v>0.20250000000000001</v>
      </c>
    </row>
    <row r="3425" spans="1:7" ht="15" customHeight="1">
      <c r="A3425" s="1"/>
      <c r="B3425" s="1"/>
      <c r="C3425" s="1"/>
      <c r="D3425" s="1"/>
      <c r="E3425" s="319" t="s">
        <v>1021</v>
      </c>
      <c r="F3425" s="320"/>
      <c r="G3425" s="19">
        <v>141.34611000000001</v>
      </c>
    </row>
    <row r="3426" spans="1:7" ht="15" customHeight="1">
      <c r="A3426" s="1"/>
      <c r="B3426" s="1"/>
      <c r="C3426" s="1"/>
      <c r="D3426" s="1"/>
      <c r="E3426" s="317" t="s">
        <v>972</v>
      </c>
      <c r="F3426" s="318"/>
      <c r="G3426" s="3">
        <v>259.79000000000002</v>
      </c>
    </row>
    <row r="3427" spans="1:7" ht="15" customHeight="1">
      <c r="A3427" s="1"/>
      <c r="B3427" s="1"/>
      <c r="C3427" s="1"/>
      <c r="D3427" s="1"/>
      <c r="E3427" s="317" t="s">
        <v>973</v>
      </c>
      <c r="F3427" s="318"/>
      <c r="G3427" s="3">
        <v>48.14</v>
      </c>
    </row>
    <row r="3428" spans="1:7" ht="15" customHeight="1">
      <c r="A3428" s="1"/>
      <c r="B3428" s="1"/>
      <c r="C3428" s="1"/>
      <c r="D3428" s="1"/>
      <c r="E3428" s="317" t="s">
        <v>974</v>
      </c>
      <c r="F3428" s="318"/>
      <c r="G3428" s="3">
        <v>307.93</v>
      </c>
    </row>
    <row r="3429" spans="1:7" ht="15" customHeight="1">
      <c r="A3429" s="1"/>
      <c r="B3429" s="1"/>
      <c r="C3429" s="1"/>
      <c r="D3429" s="1"/>
      <c r="E3429" s="317" t="s">
        <v>975</v>
      </c>
      <c r="F3429" s="318"/>
      <c r="G3429" s="3">
        <v>87.29</v>
      </c>
    </row>
    <row r="3430" spans="1:7" ht="15" customHeight="1">
      <c r="A3430" s="1"/>
      <c r="B3430" s="1"/>
      <c r="C3430" s="1"/>
      <c r="D3430" s="1"/>
      <c r="E3430" s="317" t="s">
        <v>976</v>
      </c>
      <c r="F3430" s="318"/>
      <c r="G3430" s="3">
        <v>395.22</v>
      </c>
    </row>
    <row r="3431" spans="1:7" ht="15" customHeight="1">
      <c r="A3431" s="1"/>
      <c r="B3431" s="1"/>
      <c r="C3431" s="1"/>
      <c r="D3431" s="1"/>
      <c r="E3431" s="317" t="s">
        <v>977</v>
      </c>
      <c r="F3431" s="318"/>
      <c r="G3431" s="3">
        <v>2</v>
      </c>
    </row>
    <row r="3432" spans="1:7" ht="15" customHeight="1">
      <c r="A3432" s="1"/>
      <c r="B3432" s="1"/>
      <c r="C3432" s="1"/>
      <c r="D3432" s="1"/>
      <c r="E3432" s="317" t="s">
        <v>978</v>
      </c>
      <c r="F3432" s="318"/>
      <c r="G3432" s="3">
        <v>790.44</v>
      </c>
    </row>
    <row r="3433" spans="1:7" ht="9.9499999999999993" customHeight="1">
      <c r="A3433" s="1"/>
      <c r="B3433" s="1"/>
      <c r="C3433" s="323" t="s">
        <v>949</v>
      </c>
      <c r="D3433" s="324"/>
      <c r="E3433" s="1"/>
      <c r="F3433" s="1"/>
      <c r="G3433" s="1"/>
    </row>
    <row r="3434" spans="1:7" ht="20.100000000000001" customHeight="1">
      <c r="A3434" s="325" t="s">
        <v>1613</v>
      </c>
      <c r="B3434" s="326"/>
      <c r="C3434" s="326"/>
      <c r="D3434" s="326"/>
      <c r="E3434" s="326"/>
      <c r="F3434" s="326"/>
      <c r="G3434" s="326"/>
    </row>
    <row r="3435" spans="1:7" ht="15" customHeight="1">
      <c r="A3435" s="321" t="s">
        <v>951</v>
      </c>
      <c r="B3435" s="322"/>
      <c r="C3435" s="8" t="s">
        <v>952</v>
      </c>
      <c r="D3435" s="8" t="s">
        <v>953</v>
      </c>
      <c r="E3435" s="8" t="s">
        <v>954</v>
      </c>
      <c r="F3435" s="8" t="s">
        <v>955</v>
      </c>
      <c r="G3435" s="8" t="s">
        <v>956</v>
      </c>
    </row>
    <row r="3436" spans="1:7" ht="20.100000000000001" customHeight="1">
      <c r="A3436" s="15" t="s">
        <v>998</v>
      </c>
      <c r="B3436" s="16" t="s">
        <v>999</v>
      </c>
      <c r="C3436" s="15" t="s">
        <v>959</v>
      </c>
      <c r="D3436" s="15" t="s">
        <v>960</v>
      </c>
      <c r="E3436" s="17">
        <v>3.7053785380000002</v>
      </c>
      <c r="F3436" s="18">
        <v>0.41</v>
      </c>
      <c r="G3436" s="18">
        <v>1.5192052005800001</v>
      </c>
    </row>
    <row r="3437" spans="1:7" ht="20.100000000000001" customHeight="1">
      <c r="A3437" s="15" t="s">
        <v>1023</v>
      </c>
      <c r="B3437" s="16" t="s">
        <v>1024</v>
      </c>
      <c r="C3437" s="15" t="s">
        <v>959</v>
      </c>
      <c r="D3437" s="15" t="s">
        <v>960</v>
      </c>
      <c r="E3437" s="17">
        <v>0.30708906400000002</v>
      </c>
      <c r="F3437" s="18">
        <v>0.01</v>
      </c>
      <c r="G3437" s="18">
        <v>3.0708906400000002E-3</v>
      </c>
    </row>
    <row r="3438" spans="1:7" ht="20.100000000000001" customHeight="1">
      <c r="A3438" s="15" t="s">
        <v>1000</v>
      </c>
      <c r="B3438" s="16" t="s">
        <v>1001</v>
      </c>
      <c r="C3438" s="15" t="s">
        <v>959</v>
      </c>
      <c r="D3438" s="15" t="s">
        <v>960</v>
      </c>
      <c r="E3438" s="17">
        <v>3.7053785380000002</v>
      </c>
      <c r="F3438" s="18">
        <v>1.01</v>
      </c>
      <c r="G3438" s="18">
        <v>3.7424323233800001</v>
      </c>
    </row>
    <row r="3439" spans="1:7" ht="20.100000000000001" customHeight="1">
      <c r="A3439" s="15" t="s">
        <v>1002</v>
      </c>
      <c r="B3439" s="16" t="s">
        <v>1003</v>
      </c>
      <c r="C3439" s="15" t="s">
        <v>959</v>
      </c>
      <c r="D3439" s="15" t="s">
        <v>960</v>
      </c>
      <c r="E3439" s="17">
        <v>0.14364504</v>
      </c>
      <c r="F3439" s="18">
        <v>1.05</v>
      </c>
      <c r="G3439" s="18">
        <v>0.150827292</v>
      </c>
    </row>
    <row r="3440" spans="1:7" ht="15" customHeight="1">
      <c r="A3440" s="15" t="s">
        <v>965</v>
      </c>
      <c r="B3440" s="16" t="s">
        <v>966</v>
      </c>
      <c r="C3440" s="15" t="s">
        <v>959</v>
      </c>
      <c r="D3440" s="15" t="s">
        <v>960</v>
      </c>
      <c r="E3440" s="17">
        <v>7.9511387313200004</v>
      </c>
      <c r="F3440" s="18">
        <v>0.06</v>
      </c>
      <c r="G3440" s="18">
        <v>0.47706832387920001</v>
      </c>
    </row>
    <row r="3441" spans="1:7" ht="20.100000000000001" customHeight="1">
      <c r="A3441" s="15" t="s">
        <v>1025</v>
      </c>
      <c r="B3441" s="16" t="s">
        <v>1026</v>
      </c>
      <c r="C3441" s="15" t="s">
        <v>959</v>
      </c>
      <c r="D3441" s="15" t="s">
        <v>960</v>
      </c>
      <c r="E3441" s="17">
        <v>0.30708906400000002</v>
      </c>
      <c r="F3441" s="18">
        <v>0.63</v>
      </c>
      <c r="G3441" s="18">
        <v>0.19346611032</v>
      </c>
    </row>
    <row r="3442" spans="1:7" ht="15" customHeight="1">
      <c r="A3442" s="15" t="s">
        <v>963</v>
      </c>
      <c r="B3442" s="16" t="s">
        <v>964</v>
      </c>
      <c r="C3442" s="15" t="s">
        <v>959</v>
      </c>
      <c r="D3442" s="15" t="s">
        <v>960</v>
      </c>
      <c r="E3442" s="17">
        <v>7.9511387313200004</v>
      </c>
      <c r="F3442" s="18">
        <v>0.55000000000000004</v>
      </c>
      <c r="G3442" s="18">
        <v>4.3731263022259999</v>
      </c>
    </row>
    <row r="3443" spans="1:7" ht="15" customHeight="1">
      <c r="A3443" s="15" t="s">
        <v>994</v>
      </c>
      <c r="B3443" s="16" t="s">
        <v>995</v>
      </c>
      <c r="C3443" s="15" t="s">
        <v>959</v>
      </c>
      <c r="D3443" s="15" t="s">
        <v>960</v>
      </c>
      <c r="E3443" s="17">
        <v>7.9511387313200004</v>
      </c>
      <c r="F3443" s="18">
        <v>1.04</v>
      </c>
      <c r="G3443" s="18">
        <v>8.2691842805727998</v>
      </c>
    </row>
    <row r="3444" spans="1:7" ht="15" customHeight="1">
      <c r="A3444" s="15" t="s">
        <v>996</v>
      </c>
      <c r="B3444" s="16" t="s">
        <v>997</v>
      </c>
      <c r="C3444" s="15" t="s">
        <v>959</v>
      </c>
      <c r="D3444" s="15" t="s">
        <v>960</v>
      </c>
      <c r="E3444" s="17">
        <v>7.9511387313200004</v>
      </c>
      <c r="F3444" s="18">
        <v>3.18</v>
      </c>
      <c r="G3444" s="18">
        <v>25.284621165597599</v>
      </c>
    </row>
    <row r="3445" spans="1:7" ht="20.100000000000001" customHeight="1">
      <c r="A3445" s="15" t="s">
        <v>1004</v>
      </c>
      <c r="B3445" s="16" t="s">
        <v>1005</v>
      </c>
      <c r="C3445" s="15" t="s">
        <v>959</v>
      </c>
      <c r="D3445" s="15" t="s">
        <v>960</v>
      </c>
      <c r="E3445" s="17">
        <v>0.14364504</v>
      </c>
      <c r="F3445" s="18">
        <v>0.38</v>
      </c>
      <c r="G3445" s="18">
        <v>5.4585115199999999E-2</v>
      </c>
    </row>
    <row r="3446" spans="1:7" ht="20.100000000000001" customHeight="1">
      <c r="A3446" s="15" t="s">
        <v>1086</v>
      </c>
      <c r="B3446" s="16" t="s">
        <v>1087</v>
      </c>
      <c r="C3446" s="15" t="s">
        <v>959</v>
      </c>
      <c r="D3446" s="15" t="s">
        <v>960</v>
      </c>
      <c r="E3446" s="17">
        <v>3.7950260893199999</v>
      </c>
      <c r="F3446" s="18">
        <v>0.57999999999999996</v>
      </c>
      <c r="G3446" s="18">
        <v>2.2011151318055999</v>
      </c>
    </row>
    <row r="3447" spans="1:7" ht="20.100000000000001" customHeight="1">
      <c r="A3447" s="15" t="s">
        <v>1088</v>
      </c>
      <c r="B3447" s="16" t="s">
        <v>1089</v>
      </c>
      <c r="C3447" s="15" t="s">
        <v>959</v>
      </c>
      <c r="D3447" s="15" t="s">
        <v>960</v>
      </c>
      <c r="E3447" s="17">
        <v>3.7950260893199999</v>
      </c>
      <c r="F3447" s="18">
        <v>0.95</v>
      </c>
      <c r="G3447" s="18">
        <v>3.6052747848540001</v>
      </c>
    </row>
    <row r="3448" spans="1:7" ht="17.100000000000001" customHeight="1">
      <c r="A3448" s="1"/>
      <c r="B3448" s="1"/>
      <c r="C3448" s="1"/>
      <c r="D3448" s="1"/>
      <c r="E3448" s="319" t="s">
        <v>967</v>
      </c>
      <c r="F3448" s="320"/>
      <c r="G3448" s="19">
        <v>49.873976921055203</v>
      </c>
    </row>
    <row r="3449" spans="1:7" ht="15" customHeight="1">
      <c r="A3449" s="321" t="s">
        <v>1027</v>
      </c>
      <c r="B3449" s="322"/>
      <c r="C3449" s="8" t="s">
        <v>952</v>
      </c>
      <c r="D3449" s="8" t="s">
        <v>953</v>
      </c>
      <c r="E3449" s="8" t="s">
        <v>954</v>
      </c>
      <c r="F3449" s="8" t="s">
        <v>955</v>
      </c>
      <c r="G3449" s="8" t="s">
        <v>956</v>
      </c>
    </row>
    <row r="3450" spans="1:7" ht="20.100000000000001" customHeight="1">
      <c r="A3450" s="15" t="s">
        <v>1096</v>
      </c>
      <c r="B3450" s="16" t="s">
        <v>1097</v>
      </c>
      <c r="C3450" s="15" t="s">
        <v>959</v>
      </c>
      <c r="D3450" s="15" t="s">
        <v>1030</v>
      </c>
      <c r="E3450" s="17">
        <v>5.5747169544000001E-5</v>
      </c>
      <c r="F3450" s="18">
        <v>2736.11</v>
      </c>
      <c r="G3450" s="18">
        <v>0.15253038806103383</v>
      </c>
    </row>
    <row r="3451" spans="1:7" ht="27.95" customHeight="1">
      <c r="A3451" s="15" t="s">
        <v>1102</v>
      </c>
      <c r="B3451" s="16" t="s">
        <v>1103</v>
      </c>
      <c r="C3451" s="15" t="s">
        <v>959</v>
      </c>
      <c r="D3451" s="15" t="s">
        <v>1030</v>
      </c>
      <c r="E3451" s="17">
        <v>1.9871146399999999E-5</v>
      </c>
      <c r="F3451" s="18">
        <v>4722.0600000000004</v>
      </c>
      <c r="G3451" s="18">
        <v>9.3832745569584E-2</v>
      </c>
    </row>
    <row r="3452" spans="1:7" ht="20.100000000000001" customHeight="1">
      <c r="A3452" s="15" t="s">
        <v>1517</v>
      </c>
      <c r="B3452" s="16" t="s">
        <v>1518</v>
      </c>
      <c r="C3452" s="15" t="s">
        <v>959</v>
      </c>
      <c r="D3452" s="15" t="s">
        <v>1030</v>
      </c>
      <c r="E3452" s="17">
        <v>2.37006E-7</v>
      </c>
      <c r="F3452" s="18">
        <v>12886.33</v>
      </c>
      <c r="G3452" s="18">
        <v>3.0541375279800002E-3</v>
      </c>
    </row>
    <row r="3453" spans="1:7" ht="27.95" customHeight="1">
      <c r="A3453" s="15" t="s">
        <v>1211</v>
      </c>
      <c r="B3453" s="16" t="s">
        <v>1212</v>
      </c>
      <c r="C3453" s="15" t="s">
        <v>959</v>
      </c>
      <c r="D3453" s="15" t="s">
        <v>1030</v>
      </c>
      <c r="E3453" s="17">
        <v>4.9474150663999999E-6</v>
      </c>
      <c r="F3453" s="18">
        <v>19208.37</v>
      </c>
      <c r="G3453" s="18">
        <v>9.5031779138985764E-2</v>
      </c>
    </row>
    <row r="3454" spans="1:7" ht="27.95" customHeight="1">
      <c r="A3454" s="15" t="s">
        <v>1028</v>
      </c>
      <c r="B3454" s="16" t="s">
        <v>1029</v>
      </c>
      <c r="C3454" s="15" t="s">
        <v>959</v>
      </c>
      <c r="D3454" s="15" t="s">
        <v>1030</v>
      </c>
      <c r="E3454" s="17">
        <v>2.5790645759999998E-6</v>
      </c>
      <c r="F3454" s="18">
        <v>1139.75</v>
      </c>
      <c r="G3454" s="18">
        <v>2.9394888504960001E-3</v>
      </c>
    </row>
    <row r="3455" spans="1:7" ht="15" customHeight="1">
      <c r="A3455" s="1"/>
      <c r="B3455" s="1"/>
      <c r="C3455" s="1"/>
      <c r="D3455" s="1"/>
      <c r="E3455" s="319" t="s">
        <v>1031</v>
      </c>
      <c r="F3455" s="320"/>
      <c r="G3455" s="19">
        <v>0.3473885391480796</v>
      </c>
    </row>
    <row r="3456" spans="1:7" ht="15" customHeight="1">
      <c r="A3456" s="321" t="s">
        <v>1032</v>
      </c>
      <c r="B3456" s="322"/>
      <c r="C3456" s="8" t="s">
        <v>952</v>
      </c>
      <c r="D3456" s="8" t="s">
        <v>953</v>
      </c>
      <c r="E3456" s="8" t="s">
        <v>954</v>
      </c>
      <c r="F3456" s="8" t="s">
        <v>955</v>
      </c>
      <c r="G3456" s="8" t="s">
        <v>956</v>
      </c>
    </row>
    <row r="3457" spans="1:7" ht="15" customHeight="1">
      <c r="A3457" s="15" t="s">
        <v>1033</v>
      </c>
      <c r="B3457" s="16" t="s">
        <v>1034</v>
      </c>
      <c r="C3457" s="15" t="s">
        <v>959</v>
      </c>
      <c r="D3457" s="15" t="s">
        <v>1035</v>
      </c>
      <c r="E3457" s="17">
        <v>0.27130355839999998</v>
      </c>
      <c r="F3457" s="18">
        <v>0.9</v>
      </c>
      <c r="G3457" s="18">
        <v>0.24417320256</v>
      </c>
    </row>
    <row r="3458" spans="1:7" ht="15" customHeight="1">
      <c r="A3458" s="1"/>
      <c r="B3458" s="1"/>
      <c r="C3458" s="1"/>
      <c r="D3458" s="1"/>
      <c r="E3458" s="319" t="s">
        <v>1036</v>
      </c>
      <c r="F3458" s="320"/>
      <c r="G3458" s="19">
        <v>0.24417320256</v>
      </c>
    </row>
    <row r="3459" spans="1:7" ht="15" customHeight="1">
      <c r="A3459" s="321" t="s">
        <v>968</v>
      </c>
      <c r="B3459" s="322"/>
      <c r="C3459" s="8" t="s">
        <v>952</v>
      </c>
      <c r="D3459" s="8" t="s">
        <v>953</v>
      </c>
      <c r="E3459" s="8" t="s">
        <v>954</v>
      </c>
      <c r="F3459" s="8" t="s">
        <v>955</v>
      </c>
      <c r="G3459" s="8" t="s">
        <v>956</v>
      </c>
    </row>
    <row r="3460" spans="1:7" ht="15" customHeight="1">
      <c r="A3460" s="15" t="s">
        <v>1006</v>
      </c>
      <c r="B3460" s="16" t="s">
        <v>1007</v>
      </c>
      <c r="C3460" s="15" t="s">
        <v>959</v>
      </c>
      <c r="D3460" s="15" t="s">
        <v>960</v>
      </c>
      <c r="E3460" s="17">
        <v>3.7613297539238002</v>
      </c>
      <c r="F3460" s="18">
        <v>9.25</v>
      </c>
      <c r="G3460" s="18">
        <v>34.792300223795152</v>
      </c>
    </row>
    <row r="3461" spans="1:7" ht="15" customHeight="1">
      <c r="A3461" s="15" t="s">
        <v>1132</v>
      </c>
      <c r="B3461" s="16" t="s">
        <v>1133</v>
      </c>
      <c r="C3461" s="15" t="s">
        <v>959</v>
      </c>
      <c r="D3461" s="15" t="s">
        <v>960</v>
      </c>
      <c r="E3461" s="17">
        <v>0.16055910161034481</v>
      </c>
      <c r="F3461" s="18">
        <v>14.07</v>
      </c>
      <c r="G3461" s="18">
        <v>2.2590665596575512</v>
      </c>
    </row>
    <row r="3462" spans="1:7" ht="20.100000000000001" customHeight="1">
      <c r="A3462" s="15" t="s">
        <v>1039</v>
      </c>
      <c r="B3462" s="16" t="s">
        <v>1040</v>
      </c>
      <c r="C3462" s="15" t="s">
        <v>959</v>
      </c>
      <c r="D3462" s="15" t="s">
        <v>960</v>
      </c>
      <c r="E3462" s="17">
        <v>2.6677818887999999E-2</v>
      </c>
      <c r="F3462" s="18">
        <v>21.78</v>
      </c>
      <c r="G3462" s="18">
        <v>0.58104289538064002</v>
      </c>
    </row>
    <row r="3463" spans="1:7" ht="15" customHeight="1">
      <c r="A3463" s="15" t="s">
        <v>1090</v>
      </c>
      <c r="B3463" s="16" t="s">
        <v>1091</v>
      </c>
      <c r="C3463" s="15" t="s">
        <v>959</v>
      </c>
      <c r="D3463" s="15" t="s">
        <v>960</v>
      </c>
      <c r="E3463" s="17">
        <v>3.66547290876</v>
      </c>
      <c r="F3463" s="18">
        <v>12.62</v>
      </c>
      <c r="G3463" s="18">
        <v>46.258268108551199</v>
      </c>
    </row>
    <row r="3464" spans="1:7" ht="15" customHeight="1">
      <c r="A3464" s="15" t="s">
        <v>1104</v>
      </c>
      <c r="B3464" s="16" t="s">
        <v>1105</v>
      </c>
      <c r="C3464" s="15" t="s">
        <v>959</v>
      </c>
      <c r="D3464" s="15" t="s">
        <v>960</v>
      </c>
      <c r="E3464" s="17">
        <v>0.2822839305216</v>
      </c>
      <c r="F3464" s="18">
        <v>15.31</v>
      </c>
      <c r="G3464" s="18">
        <v>4.3217669762856961</v>
      </c>
    </row>
    <row r="3465" spans="1:7" ht="15" customHeight="1">
      <c r="A3465" s="15" t="s">
        <v>1130</v>
      </c>
      <c r="B3465" s="16" t="s">
        <v>1131</v>
      </c>
      <c r="C3465" s="15" t="s">
        <v>959</v>
      </c>
      <c r="D3465" s="15" t="s">
        <v>960</v>
      </c>
      <c r="E3465" s="17">
        <v>2.5028831322079201E-2</v>
      </c>
      <c r="F3465" s="18">
        <v>8.7899999999999991</v>
      </c>
      <c r="G3465" s="18">
        <v>0.22000342732107617</v>
      </c>
    </row>
    <row r="3466" spans="1:7" ht="15" customHeight="1">
      <c r="A3466" s="15" t="s">
        <v>1037</v>
      </c>
      <c r="B3466" s="16" t="s">
        <v>1038</v>
      </c>
      <c r="C3466" s="15" t="s">
        <v>959</v>
      </c>
      <c r="D3466" s="15" t="s">
        <v>960</v>
      </c>
      <c r="E3466" s="17">
        <v>2.419221882E-2</v>
      </c>
      <c r="F3466" s="18">
        <v>9.83</v>
      </c>
      <c r="G3466" s="18">
        <v>0.23780951100059999</v>
      </c>
    </row>
    <row r="3467" spans="1:7" ht="15" customHeight="1">
      <c r="A3467" s="15" t="s">
        <v>1527</v>
      </c>
      <c r="B3467" s="16" t="s">
        <v>1528</v>
      </c>
      <c r="C3467" s="15" t="s">
        <v>959</v>
      </c>
      <c r="D3467" s="15" t="s">
        <v>960</v>
      </c>
      <c r="E3467" s="17">
        <v>0.1209610941</v>
      </c>
      <c r="F3467" s="18">
        <v>16.809999999999999</v>
      </c>
      <c r="G3467" s="18">
        <v>2.0333559918209998</v>
      </c>
    </row>
    <row r="3468" spans="1:7" ht="15" customHeight="1">
      <c r="A3468" s="1"/>
      <c r="B3468" s="1"/>
      <c r="C3468" s="1"/>
      <c r="D3468" s="1"/>
      <c r="E3468" s="319" t="s">
        <v>971</v>
      </c>
      <c r="F3468" s="320"/>
      <c r="G3468" s="19">
        <v>90.703613693812912</v>
      </c>
    </row>
    <row r="3469" spans="1:7" ht="15" customHeight="1">
      <c r="A3469" s="321" t="s">
        <v>1010</v>
      </c>
      <c r="B3469" s="322"/>
      <c r="C3469" s="8" t="s">
        <v>952</v>
      </c>
      <c r="D3469" s="8" t="s">
        <v>953</v>
      </c>
      <c r="E3469" s="8" t="s">
        <v>954</v>
      </c>
      <c r="F3469" s="8" t="s">
        <v>955</v>
      </c>
      <c r="G3469" s="8" t="s">
        <v>956</v>
      </c>
    </row>
    <row r="3470" spans="1:7" ht="15" customHeight="1">
      <c r="A3470" s="15" t="s">
        <v>1041</v>
      </c>
      <c r="B3470" s="16" t="s">
        <v>1042</v>
      </c>
      <c r="C3470" s="15" t="s">
        <v>959</v>
      </c>
      <c r="D3470" s="15" t="s">
        <v>1020</v>
      </c>
      <c r="E3470" s="17">
        <v>42.861217342000003</v>
      </c>
      <c r="F3470" s="18">
        <v>1.04</v>
      </c>
      <c r="G3470" s="18">
        <v>44.575666035680001</v>
      </c>
    </row>
    <row r="3471" spans="1:7" ht="20.100000000000001" customHeight="1">
      <c r="A3471" s="15" t="s">
        <v>1043</v>
      </c>
      <c r="B3471" s="16" t="s">
        <v>1044</v>
      </c>
      <c r="C3471" s="15" t="s">
        <v>959</v>
      </c>
      <c r="D3471" s="15" t="s">
        <v>1045</v>
      </c>
      <c r="E3471" s="17">
        <v>2.2643408E-2</v>
      </c>
      <c r="F3471" s="18">
        <v>103.7</v>
      </c>
      <c r="G3471" s="18">
        <v>2.3481214096</v>
      </c>
    </row>
    <row r="3472" spans="1:7" ht="20.100000000000001" customHeight="1">
      <c r="A3472" s="15" t="s">
        <v>1136</v>
      </c>
      <c r="B3472" s="16" t="s">
        <v>1137</v>
      </c>
      <c r="C3472" s="15" t="s">
        <v>959</v>
      </c>
      <c r="D3472" s="15" t="s">
        <v>1020</v>
      </c>
      <c r="E3472" s="17">
        <v>1.4073278999999999E-2</v>
      </c>
      <c r="F3472" s="18">
        <v>19.53</v>
      </c>
      <c r="G3472" s="18">
        <v>0.27485113887000001</v>
      </c>
    </row>
    <row r="3473" spans="1:7" ht="20.100000000000001" customHeight="1">
      <c r="A3473" s="15" t="s">
        <v>1116</v>
      </c>
      <c r="B3473" s="16" t="s">
        <v>1117</v>
      </c>
      <c r="C3473" s="15" t="s">
        <v>959</v>
      </c>
      <c r="D3473" s="15" t="s">
        <v>1072</v>
      </c>
      <c r="E3473" s="17">
        <v>1.5839999999999999E-3</v>
      </c>
      <c r="F3473" s="18">
        <v>4.5199999999999996</v>
      </c>
      <c r="G3473" s="18">
        <v>7.1596799999999999E-3</v>
      </c>
    </row>
    <row r="3474" spans="1:7" ht="20.100000000000001" customHeight="1">
      <c r="A3474" s="15" t="s">
        <v>1118</v>
      </c>
      <c r="B3474" s="16" t="s">
        <v>1119</v>
      </c>
      <c r="C3474" s="15" t="s">
        <v>959</v>
      </c>
      <c r="D3474" s="15" t="s">
        <v>1017</v>
      </c>
      <c r="E3474" s="17">
        <v>3.9322799999999998E-2</v>
      </c>
      <c r="F3474" s="18">
        <v>46.89</v>
      </c>
      <c r="G3474" s="18">
        <v>1.8438460919999999</v>
      </c>
    </row>
    <row r="3475" spans="1:7" ht="27.95" customHeight="1">
      <c r="A3475" s="15" t="s">
        <v>1531</v>
      </c>
      <c r="B3475" s="16" t="s">
        <v>1532</v>
      </c>
      <c r="C3475" s="15" t="s">
        <v>959</v>
      </c>
      <c r="D3475" s="15" t="s">
        <v>1072</v>
      </c>
      <c r="E3475" s="17">
        <v>1.178064</v>
      </c>
      <c r="F3475" s="18">
        <v>4.71</v>
      </c>
      <c r="G3475" s="18">
        <v>5.5486814400000002</v>
      </c>
    </row>
    <row r="3476" spans="1:7" ht="20.100000000000001" customHeight="1">
      <c r="A3476" s="15" t="s">
        <v>1614</v>
      </c>
      <c r="B3476" s="16" t="s">
        <v>1615</v>
      </c>
      <c r="C3476" s="15" t="s">
        <v>959</v>
      </c>
      <c r="D3476" s="15" t="s">
        <v>1030</v>
      </c>
      <c r="E3476" s="17">
        <v>17.445599999999999</v>
      </c>
      <c r="F3476" s="18">
        <v>2.1</v>
      </c>
      <c r="G3476" s="18">
        <v>36.635759999999998</v>
      </c>
    </row>
    <row r="3477" spans="1:7" ht="15" customHeight="1">
      <c r="A3477" s="15" t="s">
        <v>1521</v>
      </c>
      <c r="B3477" s="16" t="s">
        <v>1522</v>
      </c>
      <c r="C3477" s="15" t="s">
        <v>959</v>
      </c>
      <c r="D3477" s="15" t="s">
        <v>1072</v>
      </c>
      <c r="E3477" s="17">
        <v>1.2978E-3</v>
      </c>
      <c r="F3477" s="18">
        <v>5.87</v>
      </c>
      <c r="G3477" s="18">
        <v>7.6180859999999996E-3</v>
      </c>
    </row>
    <row r="3478" spans="1:7" ht="15" customHeight="1">
      <c r="A3478" s="15" t="s">
        <v>1533</v>
      </c>
      <c r="B3478" s="16" t="s">
        <v>1534</v>
      </c>
      <c r="C3478" s="15" t="s">
        <v>959</v>
      </c>
      <c r="D3478" s="15" t="s">
        <v>1020</v>
      </c>
      <c r="E3478" s="17">
        <v>8.5074E-3</v>
      </c>
      <c r="F3478" s="18">
        <v>18.3</v>
      </c>
      <c r="G3478" s="18">
        <v>0.15568541999999999</v>
      </c>
    </row>
    <row r="3479" spans="1:7" ht="27.95" customHeight="1">
      <c r="A3479" s="15" t="s">
        <v>1134</v>
      </c>
      <c r="B3479" s="16" t="s">
        <v>1135</v>
      </c>
      <c r="C3479" s="15" t="s">
        <v>959</v>
      </c>
      <c r="D3479" s="15" t="s">
        <v>1030</v>
      </c>
      <c r="E3479" s="17">
        <v>1.58521414656</v>
      </c>
      <c r="F3479" s="18">
        <v>0.21</v>
      </c>
      <c r="G3479" s="18">
        <v>0.3328949707776</v>
      </c>
    </row>
    <row r="3480" spans="1:7" ht="20.100000000000001" customHeight="1">
      <c r="A3480" s="15" t="s">
        <v>1217</v>
      </c>
      <c r="B3480" s="16" t="s">
        <v>1218</v>
      </c>
      <c r="C3480" s="15" t="s">
        <v>959</v>
      </c>
      <c r="D3480" s="15" t="s">
        <v>1020</v>
      </c>
      <c r="E3480" s="17">
        <v>0.60233634120000001</v>
      </c>
      <c r="F3480" s="18">
        <v>10.49</v>
      </c>
      <c r="G3480" s="18">
        <v>6.3185082191879998</v>
      </c>
    </row>
    <row r="3481" spans="1:7" ht="20.100000000000001" customHeight="1">
      <c r="A3481" s="15" t="s">
        <v>1052</v>
      </c>
      <c r="B3481" s="16" t="s">
        <v>1053</v>
      </c>
      <c r="C3481" s="15" t="s">
        <v>959</v>
      </c>
      <c r="D3481" s="15" t="s">
        <v>1045</v>
      </c>
      <c r="E3481" s="17">
        <v>9.3939670000000003E-2</v>
      </c>
      <c r="F3481" s="18">
        <v>75</v>
      </c>
      <c r="G3481" s="18">
        <v>7.04547525</v>
      </c>
    </row>
    <row r="3482" spans="1:7" ht="20.100000000000001" customHeight="1">
      <c r="A3482" s="15" t="s">
        <v>1315</v>
      </c>
      <c r="B3482" s="16" t="s">
        <v>1316</v>
      </c>
      <c r="C3482" s="15" t="s">
        <v>959</v>
      </c>
      <c r="D3482" s="15" t="s">
        <v>1045</v>
      </c>
      <c r="E3482" s="17">
        <v>1.122E-3</v>
      </c>
      <c r="F3482" s="18">
        <v>65</v>
      </c>
      <c r="G3482" s="18">
        <v>7.2929999999999995E-2</v>
      </c>
    </row>
    <row r="3483" spans="1:7" ht="15" customHeight="1">
      <c r="A3483" s="1"/>
      <c r="B3483" s="1"/>
      <c r="C3483" s="1"/>
      <c r="D3483" s="1"/>
      <c r="E3483" s="319" t="s">
        <v>1021</v>
      </c>
      <c r="F3483" s="320"/>
      <c r="G3483" s="19">
        <v>105.1671977421156</v>
      </c>
    </row>
    <row r="3484" spans="1:7" ht="15" customHeight="1">
      <c r="A3484" s="1"/>
      <c r="B3484" s="1"/>
      <c r="C3484" s="1"/>
      <c r="D3484" s="1"/>
      <c r="E3484" s="317" t="s">
        <v>972</v>
      </c>
      <c r="F3484" s="318"/>
      <c r="G3484" s="3">
        <v>205.03</v>
      </c>
    </row>
    <row r="3485" spans="1:7" ht="15" customHeight="1">
      <c r="A3485" s="1"/>
      <c r="B3485" s="1"/>
      <c r="C3485" s="1"/>
      <c r="D3485" s="1"/>
      <c r="E3485" s="317" t="s">
        <v>973</v>
      </c>
      <c r="F3485" s="318"/>
      <c r="G3485" s="3">
        <v>41.18</v>
      </c>
    </row>
    <row r="3486" spans="1:7" ht="15" customHeight="1">
      <c r="A3486" s="1"/>
      <c r="B3486" s="1"/>
      <c r="C3486" s="1"/>
      <c r="D3486" s="1"/>
      <c r="E3486" s="317" t="s">
        <v>974</v>
      </c>
      <c r="F3486" s="318"/>
      <c r="G3486" s="3">
        <v>246.21</v>
      </c>
    </row>
    <row r="3487" spans="1:7" ht="15" customHeight="1">
      <c r="A3487" s="1"/>
      <c r="B3487" s="1"/>
      <c r="C3487" s="1"/>
      <c r="D3487" s="1"/>
      <c r="E3487" s="317" t="s">
        <v>975</v>
      </c>
      <c r="F3487" s="318"/>
      <c r="G3487" s="3">
        <v>69.8</v>
      </c>
    </row>
    <row r="3488" spans="1:7" ht="15" customHeight="1">
      <c r="A3488" s="1"/>
      <c r="B3488" s="1"/>
      <c r="C3488" s="1"/>
      <c r="D3488" s="1"/>
      <c r="E3488" s="317" t="s">
        <v>976</v>
      </c>
      <c r="F3488" s="318"/>
      <c r="G3488" s="3">
        <v>316.01</v>
      </c>
    </row>
    <row r="3489" spans="1:7" ht="15" customHeight="1">
      <c r="A3489" s="1"/>
      <c r="B3489" s="1"/>
      <c r="C3489" s="1"/>
      <c r="D3489" s="1"/>
      <c r="E3489" s="317" t="s">
        <v>977</v>
      </c>
      <c r="F3489" s="318"/>
      <c r="G3489" s="3">
        <v>1</v>
      </c>
    </row>
    <row r="3490" spans="1:7" ht="15" customHeight="1">
      <c r="A3490" s="1"/>
      <c r="B3490" s="1"/>
      <c r="C3490" s="1"/>
      <c r="D3490" s="1"/>
      <c r="E3490" s="317" t="s">
        <v>978</v>
      </c>
      <c r="F3490" s="318"/>
      <c r="G3490" s="3">
        <v>316.01</v>
      </c>
    </row>
    <row r="3491" spans="1:7" ht="9.9499999999999993" customHeight="1">
      <c r="A3491" s="1"/>
      <c r="B3491" s="1"/>
      <c r="C3491" s="323" t="s">
        <v>949</v>
      </c>
      <c r="D3491" s="324"/>
      <c r="E3491" s="1"/>
      <c r="F3491" s="1"/>
      <c r="G3491" s="1"/>
    </row>
    <row r="3492" spans="1:7" ht="20.100000000000001" customHeight="1">
      <c r="A3492" s="325" t="s">
        <v>1616</v>
      </c>
      <c r="B3492" s="326"/>
      <c r="C3492" s="326"/>
      <c r="D3492" s="326"/>
      <c r="E3492" s="326"/>
      <c r="F3492" s="326"/>
      <c r="G3492" s="326"/>
    </row>
    <row r="3493" spans="1:7" ht="15" customHeight="1">
      <c r="A3493" s="321" t="s">
        <v>951</v>
      </c>
      <c r="B3493" s="322"/>
      <c r="C3493" s="8" t="s">
        <v>952</v>
      </c>
      <c r="D3493" s="8" t="s">
        <v>953</v>
      </c>
      <c r="E3493" s="8" t="s">
        <v>954</v>
      </c>
      <c r="F3493" s="8" t="s">
        <v>955</v>
      </c>
      <c r="G3493" s="8" t="s">
        <v>956</v>
      </c>
    </row>
    <row r="3494" spans="1:7" ht="20.100000000000001" customHeight="1">
      <c r="A3494" s="15" t="s">
        <v>998</v>
      </c>
      <c r="B3494" s="16" t="s">
        <v>999</v>
      </c>
      <c r="C3494" s="15" t="s">
        <v>959</v>
      </c>
      <c r="D3494" s="15" t="s">
        <v>960</v>
      </c>
      <c r="E3494" s="17">
        <v>6.6857441800000004</v>
      </c>
      <c r="F3494" s="18">
        <v>0.41</v>
      </c>
      <c r="G3494" s="18">
        <v>2.7411551138000001</v>
      </c>
    </row>
    <row r="3495" spans="1:7" ht="20.100000000000001" customHeight="1">
      <c r="A3495" s="15" t="s">
        <v>1023</v>
      </c>
      <c r="B3495" s="16" t="s">
        <v>1024</v>
      </c>
      <c r="C3495" s="15" t="s">
        <v>959</v>
      </c>
      <c r="D3495" s="15" t="s">
        <v>960</v>
      </c>
      <c r="E3495" s="17">
        <v>0.55291875999999995</v>
      </c>
      <c r="F3495" s="18">
        <v>0.01</v>
      </c>
      <c r="G3495" s="18">
        <v>5.5291875999999998E-3</v>
      </c>
    </row>
    <row r="3496" spans="1:7" ht="20.100000000000001" customHeight="1">
      <c r="A3496" s="15" t="s">
        <v>1000</v>
      </c>
      <c r="B3496" s="16" t="s">
        <v>1001</v>
      </c>
      <c r="C3496" s="15" t="s">
        <v>959</v>
      </c>
      <c r="D3496" s="15" t="s">
        <v>960</v>
      </c>
      <c r="E3496" s="17">
        <v>6.6857441800000004</v>
      </c>
      <c r="F3496" s="18">
        <v>1.01</v>
      </c>
      <c r="G3496" s="18">
        <v>6.7526016218000002</v>
      </c>
    </row>
    <row r="3497" spans="1:7" ht="20.100000000000001" customHeight="1">
      <c r="A3497" s="15" t="s">
        <v>1002</v>
      </c>
      <c r="B3497" s="16" t="s">
        <v>1003</v>
      </c>
      <c r="C3497" s="15" t="s">
        <v>959</v>
      </c>
      <c r="D3497" s="15" t="s">
        <v>960</v>
      </c>
      <c r="E3497" s="17">
        <v>0.24203424000000001</v>
      </c>
      <c r="F3497" s="18">
        <v>1.05</v>
      </c>
      <c r="G3497" s="18">
        <v>0.254135952</v>
      </c>
    </row>
    <row r="3498" spans="1:7" ht="15" customHeight="1">
      <c r="A3498" s="15" t="s">
        <v>965</v>
      </c>
      <c r="B3498" s="16" t="s">
        <v>966</v>
      </c>
      <c r="C3498" s="15" t="s">
        <v>959</v>
      </c>
      <c r="D3498" s="15" t="s">
        <v>960</v>
      </c>
      <c r="E3498" s="17">
        <v>14.2718825568</v>
      </c>
      <c r="F3498" s="18">
        <v>0.06</v>
      </c>
      <c r="G3498" s="18">
        <v>0.85631295340799995</v>
      </c>
    </row>
    <row r="3499" spans="1:7" ht="20.100000000000001" customHeight="1">
      <c r="A3499" s="15" t="s">
        <v>1025</v>
      </c>
      <c r="B3499" s="16" t="s">
        <v>1026</v>
      </c>
      <c r="C3499" s="15" t="s">
        <v>959</v>
      </c>
      <c r="D3499" s="15" t="s">
        <v>960</v>
      </c>
      <c r="E3499" s="17">
        <v>0.55291875999999995</v>
      </c>
      <c r="F3499" s="18">
        <v>0.63</v>
      </c>
      <c r="G3499" s="18">
        <v>0.34833881880000001</v>
      </c>
    </row>
    <row r="3500" spans="1:7" ht="15" customHeight="1">
      <c r="A3500" s="15" t="s">
        <v>963</v>
      </c>
      <c r="B3500" s="16" t="s">
        <v>964</v>
      </c>
      <c r="C3500" s="15" t="s">
        <v>959</v>
      </c>
      <c r="D3500" s="15" t="s">
        <v>960</v>
      </c>
      <c r="E3500" s="17">
        <v>14.2718825568</v>
      </c>
      <c r="F3500" s="18">
        <v>0.55000000000000004</v>
      </c>
      <c r="G3500" s="18">
        <v>7.8495354062400002</v>
      </c>
    </row>
    <row r="3501" spans="1:7" ht="15" customHeight="1">
      <c r="A3501" s="15" t="s">
        <v>994</v>
      </c>
      <c r="B3501" s="16" t="s">
        <v>995</v>
      </c>
      <c r="C3501" s="15" t="s">
        <v>959</v>
      </c>
      <c r="D3501" s="15" t="s">
        <v>960</v>
      </c>
      <c r="E3501" s="17">
        <v>14.2718825568</v>
      </c>
      <c r="F3501" s="18">
        <v>1.04</v>
      </c>
      <c r="G3501" s="18">
        <v>14.842757859072</v>
      </c>
    </row>
    <row r="3502" spans="1:7" ht="15" customHeight="1">
      <c r="A3502" s="15" t="s">
        <v>996</v>
      </c>
      <c r="B3502" s="16" t="s">
        <v>997</v>
      </c>
      <c r="C3502" s="15" t="s">
        <v>959</v>
      </c>
      <c r="D3502" s="15" t="s">
        <v>960</v>
      </c>
      <c r="E3502" s="17">
        <v>14.2718825568</v>
      </c>
      <c r="F3502" s="18">
        <v>3.18</v>
      </c>
      <c r="G3502" s="18">
        <v>45.384586530623999</v>
      </c>
    </row>
    <row r="3503" spans="1:7" ht="20.100000000000001" customHeight="1">
      <c r="A3503" s="15" t="s">
        <v>1004</v>
      </c>
      <c r="B3503" s="16" t="s">
        <v>1005</v>
      </c>
      <c r="C3503" s="15" t="s">
        <v>959</v>
      </c>
      <c r="D3503" s="15" t="s">
        <v>960</v>
      </c>
      <c r="E3503" s="17">
        <v>0.24203424000000001</v>
      </c>
      <c r="F3503" s="18">
        <v>0.38</v>
      </c>
      <c r="G3503" s="18">
        <v>9.1973011199999996E-2</v>
      </c>
    </row>
    <row r="3504" spans="1:7" ht="20.100000000000001" customHeight="1">
      <c r="A3504" s="15" t="s">
        <v>1086</v>
      </c>
      <c r="B3504" s="16" t="s">
        <v>1087</v>
      </c>
      <c r="C3504" s="15" t="s">
        <v>959</v>
      </c>
      <c r="D3504" s="15" t="s">
        <v>960</v>
      </c>
      <c r="E3504" s="17">
        <v>6.7911853767999997</v>
      </c>
      <c r="F3504" s="18">
        <v>0.57999999999999996</v>
      </c>
      <c r="G3504" s="18">
        <v>3.938887518544</v>
      </c>
    </row>
    <row r="3505" spans="1:7" ht="20.100000000000001" customHeight="1">
      <c r="A3505" s="15" t="s">
        <v>1088</v>
      </c>
      <c r="B3505" s="16" t="s">
        <v>1089</v>
      </c>
      <c r="C3505" s="15" t="s">
        <v>959</v>
      </c>
      <c r="D3505" s="15" t="s">
        <v>960</v>
      </c>
      <c r="E3505" s="17">
        <v>6.7911853767999997</v>
      </c>
      <c r="F3505" s="18">
        <v>0.95</v>
      </c>
      <c r="G3505" s="18">
        <v>6.4516261079600001</v>
      </c>
    </row>
    <row r="3506" spans="1:7" ht="17.100000000000001" customHeight="1">
      <c r="A3506" s="1"/>
      <c r="B3506" s="1"/>
      <c r="C3506" s="1"/>
      <c r="D3506" s="1"/>
      <c r="E3506" s="319" t="s">
        <v>967</v>
      </c>
      <c r="F3506" s="320"/>
      <c r="G3506" s="19">
        <v>89.517440081047994</v>
      </c>
    </row>
    <row r="3507" spans="1:7" ht="15" customHeight="1">
      <c r="A3507" s="321" t="s">
        <v>1027</v>
      </c>
      <c r="B3507" s="322"/>
      <c r="C3507" s="8" t="s">
        <v>952</v>
      </c>
      <c r="D3507" s="8" t="s">
        <v>953</v>
      </c>
      <c r="E3507" s="8" t="s">
        <v>954</v>
      </c>
      <c r="F3507" s="8" t="s">
        <v>955</v>
      </c>
      <c r="G3507" s="8" t="s">
        <v>956</v>
      </c>
    </row>
    <row r="3508" spans="1:7" ht="20.100000000000001" customHeight="1">
      <c r="A3508" s="15" t="s">
        <v>1096</v>
      </c>
      <c r="B3508" s="16" t="s">
        <v>1097</v>
      </c>
      <c r="C3508" s="15" t="s">
        <v>959</v>
      </c>
      <c r="D3508" s="15" t="s">
        <v>1030</v>
      </c>
      <c r="E3508" s="17">
        <v>1.18263824E-4</v>
      </c>
      <c r="F3508" s="18">
        <v>2736.11</v>
      </c>
      <c r="G3508" s="18">
        <v>0.32358283148464001</v>
      </c>
    </row>
    <row r="3509" spans="1:7" ht="27.95" customHeight="1">
      <c r="A3509" s="15" t="s">
        <v>1102</v>
      </c>
      <c r="B3509" s="16" t="s">
        <v>1103</v>
      </c>
      <c r="C3509" s="15" t="s">
        <v>959</v>
      </c>
      <c r="D3509" s="15" t="s">
        <v>1030</v>
      </c>
      <c r="E3509" s="17">
        <v>3.43316356E-5</v>
      </c>
      <c r="F3509" s="18">
        <v>4722.0600000000004</v>
      </c>
      <c r="G3509" s="18">
        <v>0.16211604320133599</v>
      </c>
    </row>
    <row r="3510" spans="1:7" ht="20.100000000000001" customHeight="1">
      <c r="A3510" s="15" t="s">
        <v>1517</v>
      </c>
      <c r="B3510" s="16" t="s">
        <v>1518</v>
      </c>
      <c r="C3510" s="15" t="s">
        <v>959</v>
      </c>
      <c r="D3510" s="15" t="s">
        <v>1030</v>
      </c>
      <c r="E3510" s="17">
        <v>4.74012E-7</v>
      </c>
      <c r="F3510" s="18">
        <v>12886.33</v>
      </c>
      <c r="G3510" s="18">
        <v>6.1082750559600003E-3</v>
      </c>
    </row>
    <row r="3511" spans="1:7" ht="27.95" customHeight="1">
      <c r="A3511" s="15" t="s">
        <v>1211</v>
      </c>
      <c r="B3511" s="16" t="s">
        <v>1212</v>
      </c>
      <c r="C3511" s="15" t="s">
        <v>959</v>
      </c>
      <c r="D3511" s="15" t="s">
        <v>1030</v>
      </c>
      <c r="E3511" s="17">
        <v>1.0873608584E-5</v>
      </c>
      <c r="F3511" s="18">
        <v>19208.37</v>
      </c>
      <c r="G3511" s="18">
        <v>0.20886429691664807</v>
      </c>
    </row>
    <row r="3512" spans="1:7" ht="27.95" customHeight="1">
      <c r="A3512" s="15" t="s">
        <v>1028</v>
      </c>
      <c r="B3512" s="16" t="s">
        <v>1029</v>
      </c>
      <c r="C3512" s="15" t="s">
        <v>959</v>
      </c>
      <c r="D3512" s="15" t="s">
        <v>1030</v>
      </c>
      <c r="E3512" s="17">
        <v>4.3281770560000001E-6</v>
      </c>
      <c r="F3512" s="18">
        <v>1139.75</v>
      </c>
      <c r="G3512" s="18">
        <v>4.9330397995760002E-3</v>
      </c>
    </row>
    <row r="3513" spans="1:7" ht="15" customHeight="1">
      <c r="A3513" s="1"/>
      <c r="B3513" s="1"/>
      <c r="C3513" s="1"/>
      <c r="D3513" s="1"/>
      <c r="E3513" s="319" t="s">
        <v>1031</v>
      </c>
      <c r="F3513" s="320"/>
      <c r="G3513" s="19">
        <v>0.7056044864581601</v>
      </c>
    </row>
    <row r="3514" spans="1:7" ht="15" customHeight="1">
      <c r="A3514" s="321" t="s">
        <v>1032</v>
      </c>
      <c r="B3514" s="322"/>
      <c r="C3514" s="8" t="s">
        <v>952</v>
      </c>
      <c r="D3514" s="8" t="s">
        <v>953</v>
      </c>
      <c r="E3514" s="8" t="s">
        <v>954</v>
      </c>
      <c r="F3514" s="8" t="s">
        <v>955</v>
      </c>
      <c r="G3514" s="8" t="s">
        <v>956</v>
      </c>
    </row>
    <row r="3515" spans="1:7" ht="15" customHeight="1">
      <c r="A3515" s="15" t="s">
        <v>1033</v>
      </c>
      <c r="B3515" s="16" t="s">
        <v>1034</v>
      </c>
      <c r="C3515" s="15" t="s">
        <v>959</v>
      </c>
      <c r="D3515" s="15" t="s">
        <v>1035</v>
      </c>
      <c r="E3515" s="17">
        <v>0.53857229559999997</v>
      </c>
      <c r="F3515" s="18">
        <v>0.9</v>
      </c>
      <c r="G3515" s="18">
        <v>0.48471506603999998</v>
      </c>
    </row>
    <row r="3516" spans="1:7" ht="15" customHeight="1">
      <c r="A3516" s="1"/>
      <c r="B3516" s="1"/>
      <c r="C3516" s="1"/>
      <c r="D3516" s="1"/>
      <c r="E3516" s="319" t="s">
        <v>1036</v>
      </c>
      <c r="F3516" s="320"/>
      <c r="G3516" s="19">
        <v>0.48471506603999998</v>
      </c>
    </row>
    <row r="3517" spans="1:7" ht="15" customHeight="1">
      <c r="A3517" s="321" t="s">
        <v>968</v>
      </c>
      <c r="B3517" s="322"/>
      <c r="C3517" s="8" t="s">
        <v>952</v>
      </c>
      <c r="D3517" s="8" t="s">
        <v>953</v>
      </c>
      <c r="E3517" s="8" t="s">
        <v>954</v>
      </c>
      <c r="F3517" s="8" t="s">
        <v>955</v>
      </c>
      <c r="G3517" s="8" t="s">
        <v>956</v>
      </c>
    </row>
    <row r="3518" spans="1:7" ht="15" customHeight="1">
      <c r="A3518" s="15" t="s">
        <v>1006</v>
      </c>
      <c r="B3518" s="16" t="s">
        <v>1007</v>
      </c>
      <c r="C3518" s="15" t="s">
        <v>959</v>
      </c>
      <c r="D3518" s="15" t="s">
        <v>960</v>
      </c>
      <c r="E3518" s="17">
        <v>6.7866989171179997</v>
      </c>
      <c r="F3518" s="18">
        <v>9.25</v>
      </c>
      <c r="G3518" s="18">
        <v>62.7769649833415</v>
      </c>
    </row>
    <row r="3519" spans="1:7" ht="15" customHeight="1">
      <c r="A3519" s="15" t="s">
        <v>1132</v>
      </c>
      <c r="B3519" s="16" t="s">
        <v>1133</v>
      </c>
      <c r="C3519" s="15" t="s">
        <v>959</v>
      </c>
      <c r="D3519" s="15" t="s">
        <v>960</v>
      </c>
      <c r="E3519" s="17">
        <v>0.269914430253552</v>
      </c>
      <c r="F3519" s="18">
        <v>14.07</v>
      </c>
      <c r="G3519" s="18">
        <v>3.7976960336674765</v>
      </c>
    </row>
    <row r="3520" spans="1:7" ht="20.100000000000001" customHeight="1">
      <c r="A3520" s="15" t="s">
        <v>1039</v>
      </c>
      <c r="B3520" s="16" t="s">
        <v>1040</v>
      </c>
      <c r="C3520" s="15" t="s">
        <v>959</v>
      </c>
      <c r="D3520" s="15" t="s">
        <v>960</v>
      </c>
      <c r="E3520" s="17">
        <v>4.5751148127999998E-2</v>
      </c>
      <c r="F3520" s="18">
        <v>21.78</v>
      </c>
      <c r="G3520" s="18">
        <v>0.99646000622784003</v>
      </c>
    </row>
    <row r="3521" spans="1:7" ht="15" customHeight="1">
      <c r="A3521" s="15" t="s">
        <v>1090</v>
      </c>
      <c r="B3521" s="16" t="s">
        <v>1091</v>
      </c>
      <c r="C3521" s="15" t="s">
        <v>959</v>
      </c>
      <c r="D3521" s="15" t="s">
        <v>960</v>
      </c>
      <c r="E3521" s="17">
        <v>6.5796068840719997</v>
      </c>
      <c r="F3521" s="18">
        <v>12.62</v>
      </c>
      <c r="G3521" s="18">
        <v>83.034638876988637</v>
      </c>
    </row>
    <row r="3522" spans="1:7" ht="15" customHeight="1">
      <c r="A3522" s="15" t="s">
        <v>1104</v>
      </c>
      <c r="B3522" s="16" t="s">
        <v>1105</v>
      </c>
      <c r="C3522" s="15" t="s">
        <v>959</v>
      </c>
      <c r="D3522" s="15" t="s">
        <v>960</v>
      </c>
      <c r="E3522" s="17">
        <v>0.51053420434800001</v>
      </c>
      <c r="F3522" s="18">
        <v>15.31</v>
      </c>
      <c r="G3522" s="18">
        <v>7.8162786685678798</v>
      </c>
    </row>
    <row r="3523" spans="1:7" ht="15" customHeight="1">
      <c r="A3523" s="15" t="s">
        <v>1130</v>
      </c>
      <c r="B3523" s="16" t="s">
        <v>1131</v>
      </c>
      <c r="C3523" s="15" t="s">
        <v>959</v>
      </c>
      <c r="D3523" s="15" t="s">
        <v>960</v>
      </c>
      <c r="E3523" s="17">
        <v>4.2075738332207999E-2</v>
      </c>
      <c r="F3523" s="18">
        <v>8.7899999999999991</v>
      </c>
      <c r="G3523" s="18">
        <v>0.36984573994010833</v>
      </c>
    </row>
    <row r="3524" spans="1:7" ht="15" customHeight="1">
      <c r="A3524" s="15" t="s">
        <v>1037</v>
      </c>
      <c r="B3524" s="16" t="s">
        <v>1038</v>
      </c>
      <c r="C3524" s="15" t="s">
        <v>959</v>
      </c>
      <c r="D3524" s="15" t="s">
        <v>960</v>
      </c>
      <c r="E3524" s="17">
        <v>4.0762599920000003E-2</v>
      </c>
      <c r="F3524" s="18">
        <v>9.83</v>
      </c>
      <c r="G3524" s="18">
        <v>0.40069635721359997</v>
      </c>
    </row>
    <row r="3525" spans="1:7" ht="15" customHeight="1">
      <c r="A3525" s="15" t="s">
        <v>1527</v>
      </c>
      <c r="B3525" s="16" t="s">
        <v>1528</v>
      </c>
      <c r="C3525" s="15" t="s">
        <v>959</v>
      </c>
      <c r="D3525" s="15" t="s">
        <v>960</v>
      </c>
      <c r="E3525" s="17">
        <v>0.20381299959999999</v>
      </c>
      <c r="F3525" s="18">
        <v>16.809999999999999</v>
      </c>
      <c r="G3525" s="18">
        <v>3.4260965232760001</v>
      </c>
    </row>
    <row r="3526" spans="1:7" ht="15" customHeight="1">
      <c r="A3526" s="1"/>
      <c r="B3526" s="1"/>
      <c r="C3526" s="1"/>
      <c r="D3526" s="1"/>
      <c r="E3526" s="319" t="s">
        <v>971</v>
      </c>
      <c r="F3526" s="320"/>
      <c r="G3526" s="19">
        <v>162.61867718922304</v>
      </c>
    </row>
    <row r="3527" spans="1:7" ht="15" customHeight="1">
      <c r="A3527" s="321" t="s">
        <v>1010</v>
      </c>
      <c r="B3527" s="322"/>
      <c r="C3527" s="8" t="s">
        <v>952</v>
      </c>
      <c r="D3527" s="8" t="s">
        <v>953</v>
      </c>
      <c r="E3527" s="8" t="s">
        <v>954</v>
      </c>
      <c r="F3527" s="8" t="s">
        <v>955</v>
      </c>
      <c r="G3527" s="8" t="s">
        <v>956</v>
      </c>
    </row>
    <row r="3528" spans="1:7" ht="15" customHeight="1">
      <c r="A3528" s="15" t="s">
        <v>1041</v>
      </c>
      <c r="B3528" s="16" t="s">
        <v>1042</v>
      </c>
      <c r="C3528" s="15" t="s">
        <v>959</v>
      </c>
      <c r="D3528" s="15" t="s">
        <v>1020</v>
      </c>
      <c r="E3528" s="17">
        <v>80.121959660000002</v>
      </c>
      <c r="F3528" s="18">
        <v>1.04</v>
      </c>
      <c r="G3528" s="18">
        <v>83.326838046399999</v>
      </c>
    </row>
    <row r="3529" spans="1:7" ht="20.100000000000001" customHeight="1">
      <c r="A3529" s="15" t="s">
        <v>1043</v>
      </c>
      <c r="B3529" s="16" t="s">
        <v>1044</v>
      </c>
      <c r="C3529" s="15" t="s">
        <v>959</v>
      </c>
      <c r="D3529" s="15" t="s">
        <v>1045</v>
      </c>
      <c r="E3529" s="17">
        <v>4.9744160000000003E-2</v>
      </c>
      <c r="F3529" s="18">
        <v>103.7</v>
      </c>
      <c r="G3529" s="18">
        <v>5.1584693919999998</v>
      </c>
    </row>
    <row r="3530" spans="1:7" ht="20.100000000000001" customHeight="1">
      <c r="A3530" s="15" t="s">
        <v>1136</v>
      </c>
      <c r="B3530" s="16" t="s">
        <v>1137</v>
      </c>
      <c r="C3530" s="15" t="s">
        <v>959</v>
      </c>
      <c r="D3530" s="15" t="s">
        <v>1020</v>
      </c>
      <c r="E3530" s="17">
        <v>2.3658459999999999E-2</v>
      </c>
      <c r="F3530" s="18">
        <v>19.53</v>
      </c>
      <c r="G3530" s="18">
        <v>0.46204972379999998</v>
      </c>
    </row>
    <row r="3531" spans="1:7" ht="20.100000000000001" customHeight="1">
      <c r="A3531" s="15" t="s">
        <v>1116</v>
      </c>
      <c r="B3531" s="16" t="s">
        <v>1117</v>
      </c>
      <c r="C3531" s="15" t="s">
        <v>959</v>
      </c>
      <c r="D3531" s="15" t="s">
        <v>1072</v>
      </c>
      <c r="E3531" s="17">
        <v>2.7434400000000002E-3</v>
      </c>
      <c r="F3531" s="18">
        <v>4.5199999999999996</v>
      </c>
      <c r="G3531" s="18">
        <v>1.2400348800000001E-2</v>
      </c>
    </row>
    <row r="3532" spans="1:7" ht="20.100000000000001" customHeight="1">
      <c r="A3532" s="15" t="s">
        <v>1118</v>
      </c>
      <c r="B3532" s="16" t="s">
        <v>1119</v>
      </c>
      <c r="C3532" s="15" t="s">
        <v>959</v>
      </c>
      <c r="D3532" s="15" t="s">
        <v>1017</v>
      </c>
      <c r="E3532" s="17">
        <v>6.5963519999999998E-2</v>
      </c>
      <c r="F3532" s="18">
        <v>46.89</v>
      </c>
      <c r="G3532" s="18">
        <v>3.0930294528000002</v>
      </c>
    </row>
    <row r="3533" spans="1:7" ht="20.100000000000001" customHeight="1">
      <c r="A3533" s="15" t="s">
        <v>1124</v>
      </c>
      <c r="B3533" s="16" t="s">
        <v>1125</v>
      </c>
      <c r="C3533" s="15" t="s">
        <v>959</v>
      </c>
      <c r="D3533" s="15" t="s">
        <v>1013</v>
      </c>
      <c r="E3533" s="17">
        <v>9.4555440000000004E-2</v>
      </c>
      <c r="F3533" s="18">
        <v>1.42</v>
      </c>
      <c r="G3533" s="18">
        <v>0.13426872479999999</v>
      </c>
    </row>
    <row r="3534" spans="1:7" ht="27.95" customHeight="1">
      <c r="A3534" s="15" t="s">
        <v>1531</v>
      </c>
      <c r="B3534" s="16" t="s">
        <v>1532</v>
      </c>
      <c r="C3534" s="15" t="s">
        <v>959</v>
      </c>
      <c r="D3534" s="15" t="s">
        <v>1072</v>
      </c>
      <c r="E3534" s="17">
        <v>2.0353680000000001</v>
      </c>
      <c r="F3534" s="18">
        <v>4.71</v>
      </c>
      <c r="G3534" s="18">
        <v>9.5865832799999993</v>
      </c>
    </row>
    <row r="3535" spans="1:7" ht="20.100000000000001" customHeight="1">
      <c r="A3535" s="15" t="s">
        <v>1614</v>
      </c>
      <c r="B3535" s="16" t="s">
        <v>1615</v>
      </c>
      <c r="C3535" s="15" t="s">
        <v>959</v>
      </c>
      <c r="D3535" s="15" t="s">
        <v>1030</v>
      </c>
      <c r="E3535" s="17">
        <v>28.1175</v>
      </c>
      <c r="F3535" s="18">
        <v>2.1</v>
      </c>
      <c r="G3535" s="18">
        <v>59.046750000000003</v>
      </c>
    </row>
    <row r="3536" spans="1:7" ht="15" customHeight="1">
      <c r="A3536" s="15" t="s">
        <v>1521</v>
      </c>
      <c r="B3536" s="16" t="s">
        <v>1522</v>
      </c>
      <c r="C3536" s="15" t="s">
        <v>959</v>
      </c>
      <c r="D3536" s="15" t="s">
        <v>1072</v>
      </c>
      <c r="E3536" s="17">
        <v>2.5956E-3</v>
      </c>
      <c r="F3536" s="18">
        <v>5.87</v>
      </c>
      <c r="G3536" s="18">
        <v>1.5236171999999999E-2</v>
      </c>
    </row>
    <row r="3537" spans="1:7" ht="15" customHeight="1">
      <c r="A3537" s="15" t="s">
        <v>1533</v>
      </c>
      <c r="B3537" s="16" t="s">
        <v>1534</v>
      </c>
      <c r="C3537" s="15" t="s">
        <v>959</v>
      </c>
      <c r="D3537" s="15" t="s">
        <v>1020</v>
      </c>
      <c r="E3537" s="17">
        <v>1.45516E-2</v>
      </c>
      <c r="F3537" s="18">
        <v>18.3</v>
      </c>
      <c r="G3537" s="18">
        <v>0.26629427999999999</v>
      </c>
    </row>
    <row r="3538" spans="1:7" ht="27.95" customHeight="1">
      <c r="A3538" s="15" t="s">
        <v>1134</v>
      </c>
      <c r="B3538" s="16" t="s">
        <v>1135</v>
      </c>
      <c r="C3538" s="15" t="s">
        <v>959</v>
      </c>
      <c r="D3538" s="15" t="s">
        <v>1030</v>
      </c>
      <c r="E3538" s="17">
        <v>2.6648889344</v>
      </c>
      <c r="F3538" s="18">
        <v>0.21</v>
      </c>
      <c r="G3538" s="18">
        <v>0.55962667622399997</v>
      </c>
    </row>
    <row r="3539" spans="1:7" ht="20.100000000000001" customHeight="1">
      <c r="A3539" s="15" t="s">
        <v>1217</v>
      </c>
      <c r="B3539" s="16" t="s">
        <v>1218</v>
      </c>
      <c r="C3539" s="15" t="s">
        <v>959</v>
      </c>
      <c r="D3539" s="15" t="s">
        <v>1020</v>
      </c>
      <c r="E3539" s="17">
        <v>1.012582088</v>
      </c>
      <c r="F3539" s="18">
        <v>10.49</v>
      </c>
      <c r="G3539" s="18">
        <v>10.621986103119999</v>
      </c>
    </row>
    <row r="3540" spans="1:7" ht="20.100000000000001" customHeight="1">
      <c r="A3540" s="15" t="s">
        <v>1052</v>
      </c>
      <c r="B3540" s="16" t="s">
        <v>1053</v>
      </c>
      <c r="C3540" s="15" t="s">
        <v>959</v>
      </c>
      <c r="D3540" s="15" t="s">
        <v>1045</v>
      </c>
      <c r="E3540" s="17">
        <v>0.17571718</v>
      </c>
      <c r="F3540" s="18">
        <v>75</v>
      </c>
      <c r="G3540" s="18">
        <v>13.1787885</v>
      </c>
    </row>
    <row r="3541" spans="1:7" ht="20.100000000000001" customHeight="1">
      <c r="A3541" s="15" t="s">
        <v>1315</v>
      </c>
      <c r="B3541" s="16" t="s">
        <v>1316</v>
      </c>
      <c r="C3541" s="15" t="s">
        <v>959</v>
      </c>
      <c r="D3541" s="15" t="s">
        <v>1045</v>
      </c>
      <c r="E3541" s="17">
        <v>1.9380000000000001E-3</v>
      </c>
      <c r="F3541" s="18">
        <v>65</v>
      </c>
      <c r="G3541" s="18">
        <v>0.12597</v>
      </c>
    </row>
    <row r="3542" spans="1:7" ht="15" customHeight="1">
      <c r="A3542" s="1"/>
      <c r="B3542" s="1"/>
      <c r="C3542" s="1"/>
      <c r="D3542" s="1"/>
      <c r="E3542" s="319" t="s">
        <v>1021</v>
      </c>
      <c r="F3542" s="320"/>
      <c r="G3542" s="19">
        <v>185.588290699944</v>
      </c>
    </row>
    <row r="3543" spans="1:7" ht="15" customHeight="1">
      <c r="A3543" s="1"/>
      <c r="B3543" s="1"/>
      <c r="C3543" s="1"/>
      <c r="D3543" s="1"/>
      <c r="E3543" s="317" t="s">
        <v>972</v>
      </c>
      <c r="F3543" s="318"/>
      <c r="G3543" s="3">
        <v>364.9</v>
      </c>
    </row>
    <row r="3544" spans="1:7" ht="15" customHeight="1">
      <c r="A3544" s="1"/>
      <c r="B3544" s="1"/>
      <c r="C3544" s="1"/>
      <c r="D3544" s="1"/>
      <c r="E3544" s="317" t="s">
        <v>973</v>
      </c>
      <c r="F3544" s="318"/>
      <c r="G3544" s="3">
        <v>73.84</v>
      </c>
    </row>
    <row r="3545" spans="1:7" ht="15" customHeight="1">
      <c r="A3545" s="1"/>
      <c r="B3545" s="1"/>
      <c r="C3545" s="1"/>
      <c r="D3545" s="1"/>
      <c r="E3545" s="317" t="s">
        <v>974</v>
      </c>
      <c r="F3545" s="318"/>
      <c r="G3545" s="3">
        <v>438.74</v>
      </c>
    </row>
    <row r="3546" spans="1:7" ht="15" customHeight="1">
      <c r="A3546" s="1"/>
      <c r="B3546" s="1"/>
      <c r="C3546" s="1"/>
      <c r="D3546" s="1"/>
      <c r="E3546" s="317" t="s">
        <v>975</v>
      </c>
      <c r="F3546" s="318"/>
      <c r="G3546" s="3">
        <v>124.38</v>
      </c>
    </row>
    <row r="3547" spans="1:7" ht="15" customHeight="1">
      <c r="A3547" s="1"/>
      <c r="B3547" s="1"/>
      <c r="C3547" s="1"/>
      <c r="D3547" s="1"/>
      <c r="E3547" s="317" t="s">
        <v>976</v>
      </c>
      <c r="F3547" s="318"/>
      <c r="G3547" s="3">
        <v>563.12</v>
      </c>
    </row>
    <row r="3548" spans="1:7" ht="15" customHeight="1">
      <c r="A3548" s="1"/>
      <c r="B3548" s="1"/>
      <c r="C3548" s="1"/>
      <c r="D3548" s="1"/>
      <c r="E3548" s="317" t="s">
        <v>977</v>
      </c>
      <c r="F3548" s="318"/>
      <c r="G3548" s="3">
        <v>1</v>
      </c>
    </row>
    <row r="3549" spans="1:7" ht="15" customHeight="1">
      <c r="A3549" s="1"/>
      <c r="B3549" s="1"/>
      <c r="C3549" s="1"/>
      <c r="D3549" s="1"/>
      <c r="E3549" s="317" t="s">
        <v>978</v>
      </c>
      <c r="F3549" s="318"/>
      <c r="G3549" s="3">
        <v>563.12</v>
      </c>
    </row>
    <row r="3550" spans="1:7" ht="9.9499999999999993" customHeight="1">
      <c r="A3550" s="1"/>
      <c r="B3550" s="1"/>
      <c r="C3550" s="323" t="s">
        <v>949</v>
      </c>
      <c r="D3550" s="324"/>
      <c r="E3550" s="1"/>
      <c r="F3550" s="1"/>
      <c r="G3550" s="1"/>
    </row>
    <row r="3551" spans="1:7" ht="20.100000000000001" customHeight="1">
      <c r="A3551" s="325" t="s">
        <v>1617</v>
      </c>
      <c r="B3551" s="326"/>
      <c r="C3551" s="326"/>
      <c r="D3551" s="326"/>
      <c r="E3551" s="326"/>
      <c r="F3551" s="326"/>
      <c r="G3551" s="326"/>
    </row>
    <row r="3552" spans="1:7" ht="15" customHeight="1">
      <c r="A3552" s="321" t="s">
        <v>951</v>
      </c>
      <c r="B3552" s="322"/>
      <c r="C3552" s="8" t="s">
        <v>952</v>
      </c>
      <c r="D3552" s="8" t="s">
        <v>953</v>
      </c>
      <c r="E3552" s="8" t="s">
        <v>954</v>
      </c>
      <c r="F3552" s="8" t="s">
        <v>955</v>
      </c>
      <c r="G3552" s="8" t="s">
        <v>956</v>
      </c>
    </row>
    <row r="3553" spans="1:7" ht="20.100000000000001" customHeight="1">
      <c r="A3553" s="15" t="s">
        <v>998</v>
      </c>
      <c r="B3553" s="16" t="s">
        <v>999</v>
      </c>
      <c r="C3553" s="15" t="s">
        <v>959</v>
      </c>
      <c r="D3553" s="15" t="s">
        <v>960</v>
      </c>
      <c r="E3553" s="17">
        <v>10.955623372</v>
      </c>
      <c r="F3553" s="18">
        <v>0.41</v>
      </c>
      <c r="G3553" s="18">
        <v>4.4918055825199996</v>
      </c>
    </row>
    <row r="3554" spans="1:7" ht="20.100000000000001" customHeight="1">
      <c r="A3554" s="15" t="s">
        <v>1023</v>
      </c>
      <c r="B3554" s="16" t="s">
        <v>1024</v>
      </c>
      <c r="C3554" s="15" t="s">
        <v>959</v>
      </c>
      <c r="D3554" s="15" t="s">
        <v>960</v>
      </c>
      <c r="E3554" s="17">
        <v>0.90980141599999997</v>
      </c>
      <c r="F3554" s="18">
        <v>0.01</v>
      </c>
      <c r="G3554" s="18">
        <v>9.0980141600000008E-3</v>
      </c>
    </row>
    <row r="3555" spans="1:7" ht="20.100000000000001" customHeight="1">
      <c r="A3555" s="15" t="s">
        <v>1000</v>
      </c>
      <c r="B3555" s="16" t="s">
        <v>1001</v>
      </c>
      <c r="C3555" s="15" t="s">
        <v>959</v>
      </c>
      <c r="D3555" s="15" t="s">
        <v>960</v>
      </c>
      <c r="E3555" s="17">
        <v>10.955623372</v>
      </c>
      <c r="F3555" s="18">
        <v>1.01</v>
      </c>
      <c r="G3555" s="18">
        <v>11.065179605719999</v>
      </c>
    </row>
    <row r="3556" spans="1:7" ht="20.100000000000001" customHeight="1">
      <c r="A3556" s="15" t="s">
        <v>1002</v>
      </c>
      <c r="B3556" s="16" t="s">
        <v>1003</v>
      </c>
      <c r="C3556" s="15" t="s">
        <v>959</v>
      </c>
      <c r="D3556" s="15" t="s">
        <v>960</v>
      </c>
      <c r="E3556" s="17">
        <v>0.30970656000000002</v>
      </c>
      <c r="F3556" s="18">
        <v>1.05</v>
      </c>
      <c r="G3556" s="18">
        <v>0.32519188799999998</v>
      </c>
    </row>
    <row r="3557" spans="1:7" ht="15" customHeight="1">
      <c r="A3557" s="15" t="s">
        <v>965</v>
      </c>
      <c r="B3557" s="16" t="s">
        <v>966</v>
      </c>
      <c r="C3557" s="15" t="s">
        <v>959</v>
      </c>
      <c r="D3557" s="15" t="s">
        <v>960</v>
      </c>
      <c r="E3557" s="17">
        <v>23.21707245408</v>
      </c>
      <c r="F3557" s="18">
        <v>0.06</v>
      </c>
      <c r="G3557" s="18">
        <v>1.3930243472448001</v>
      </c>
    </row>
    <row r="3558" spans="1:7" ht="20.100000000000001" customHeight="1">
      <c r="A3558" s="15" t="s">
        <v>1025</v>
      </c>
      <c r="B3558" s="16" t="s">
        <v>1026</v>
      </c>
      <c r="C3558" s="15" t="s">
        <v>959</v>
      </c>
      <c r="D3558" s="15" t="s">
        <v>960</v>
      </c>
      <c r="E3558" s="17">
        <v>0.90980141599999997</v>
      </c>
      <c r="F3558" s="18">
        <v>0.63</v>
      </c>
      <c r="G3558" s="18">
        <v>0.57317489208000005</v>
      </c>
    </row>
    <row r="3559" spans="1:7" ht="15" customHeight="1">
      <c r="A3559" s="15" t="s">
        <v>963</v>
      </c>
      <c r="B3559" s="16" t="s">
        <v>964</v>
      </c>
      <c r="C3559" s="15" t="s">
        <v>959</v>
      </c>
      <c r="D3559" s="15" t="s">
        <v>960</v>
      </c>
      <c r="E3559" s="17">
        <v>23.21707245408</v>
      </c>
      <c r="F3559" s="18">
        <v>0.55000000000000004</v>
      </c>
      <c r="G3559" s="18">
        <v>12.769389849744</v>
      </c>
    </row>
    <row r="3560" spans="1:7" ht="15" customHeight="1">
      <c r="A3560" s="15" t="s">
        <v>994</v>
      </c>
      <c r="B3560" s="16" t="s">
        <v>995</v>
      </c>
      <c r="C3560" s="15" t="s">
        <v>959</v>
      </c>
      <c r="D3560" s="15" t="s">
        <v>960</v>
      </c>
      <c r="E3560" s="17">
        <v>23.21707245408</v>
      </c>
      <c r="F3560" s="18">
        <v>1.04</v>
      </c>
      <c r="G3560" s="18">
        <v>24.145755352243199</v>
      </c>
    </row>
    <row r="3561" spans="1:7" ht="15" customHeight="1">
      <c r="A3561" s="15" t="s">
        <v>996</v>
      </c>
      <c r="B3561" s="16" t="s">
        <v>997</v>
      </c>
      <c r="C3561" s="15" t="s">
        <v>959</v>
      </c>
      <c r="D3561" s="15" t="s">
        <v>960</v>
      </c>
      <c r="E3561" s="17">
        <v>23.21707245408</v>
      </c>
      <c r="F3561" s="18">
        <v>3.18</v>
      </c>
      <c r="G3561" s="18">
        <v>73.830290403974402</v>
      </c>
    </row>
    <row r="3562" spans="1:7" ht="20.100000000000001" customHeight="1">
      <c r="A3562" s="15" t="s">
        <v>1004</v>
      </c>
      <c r="B3562" s="16" t="s">
        <v>1005</v>
      </c>
      <c r="C3562" s="15" t="s">
        <v>959</v>
      </c>
      <c r="D3562" s="15" t="s">
        <v>960</v>
      </c>
      <c r="E3562" s="17">
        <v>0.30970656000000002</v>
      </c>
      <c r="F3562" s="18">
        <v>0.38</v>
      </c>
      <c r="G3562" s="18">
        <v>0.1176884928</v>
      </c>
    </row>
    <row r="3563" spans="1:7" ht="20.100000000000001" customHeight="1">
      <c r="A3563" s="15" t="s">
        <v>1086</v>
      </c>
      <c r="B3563" s="16" t="s">
        <v>1087</v>
      </c>
      <c r="C3563" s="15" t="s">
        <v>959</v>
      </c>
      <c r="D3563" s="15" t="s">
        <v>960</v>
      </c>
      <c r="E3563" s="17">
        <v>11.041941106079999</v>
      </c>
      <c r="F3563" s="18">
        <v>0.57999999999999996</v>
      </c>
      <c r="G3563" s="18">
        <v>6.4043258415263997</v>
      </c>
    </row>
    <row r="3564" spans="1:7" ht="20.100000000000001" customHeight="1">
      <c r="A3564" s="15" t="s">
        <v>1088</v>
      </c>
      <c r="B3564" s="16" t="s">
        <v>1089</v>
      </c>
      <c r="C3564" s="15" t="s">
        <v>959</v>
      </c>
      <c r="D3564" s="15" t="s">
        <v>960</v>
      </c>
      <c r="E3564" s="17">
        <v>11.041941106079999</v>
      </c>
      <c r="F3564" s="18">
        <v>0.95</v>
      </c>
      <c r="G3564" s="18">
        <v>10.489844050776</v>
      </c>
    </row>
    <row r="3565" spans="1:7" ht="17.100000000000001" customHeight="1">
      <c r="A3565" s="1"/>
      <c r="B3565" s="1"/>
      <c r="C3565" s="1"/>
      <c r="D3565" s="1"/>
      <c r="E3565" s="319" t="s">
        <v>967</v>
      </c>
      <c r="F3565" s="320"/>
      <c r="G3565" s="19">
        <v>145.61476832078881</v>
      </c>
    </row>
    <row r="3566" spans="1:7" ht="15" customHeight="1">
      <c r="A3566" s="321" t="s">
        <v>1027</v>
      </c>
      <c r="B3566" s="322"/>
      <c r="C3566" s="8" t="s">
        <v>952</v>
      </c>
      <c r="D3566" s="8" t="s">
        <v>953</v>
      </c>
      <c r="E3566" s="8" t="s">
        <v>954</v>
      </c>
      <c r="F3566" s="8" t="s">
        <v>955</v>
      </c>
      <c r="G3566" s="8" t="s">
        <v>956</v>
      </c>
    </row>
    <row r="3567" spans="1:7" ht="20.100000000000001" customHeight="1">
      <c r="A3567" s="15" t="s">
        <v>1096</v>
      </c>
      <c r="B3567" s="16" t="s">
        <v>1097</v>
      </c>
      <c r="C3567" s="15" t="s">
        <v>959</v>
      </c>
      <c r="D3567" s="15" t="s">
        <v>1030</v>
      </c>
      <c r="E3567" s="17">
        <v>1.7233568793599999E-4</v>
      </c>
      <c r="F3567" s="18">
        <v>2736.11</v>
      </c>
      <c r="G3567" s="18">
        <v>0.47152939911856895</v>
      </c>
    </row>
    <row r="3568" spans="1:7" ht="27.95" customHeight="1">
      <c r="A3568" s="15" t="s">
        <v>1102</v>
      </c>
      <c r="B3568" s="16" t="s">
        <v>1103</v>
      </c>
      <c r="C3568" s="15" t="s">
        <v>959</v>
      </c>
      <c r="D3568" s="15" t="s">
        <v>1030</v>
      </c>
      <c r="E3568" s="17">
        <v>5.6013966800000003E-5</v>
      </c>
      <c r="F3568" s="18">
        <v>4722.0600000000004</v>
      </c>
      <c r="G3568" s="18">
        <v>0.26450131206760802</v>
      </c>
    </row>
    <row r="3569" spans="1:7" ht="44.1" customHeight="1">
      <c r="A3569" s="15" t="s">
        <v>1525</v>
      </c>
      <c r="B3569" s="16" t="s">
        <v>1526</v>
      </c>
      <c r="C3569" s="15" t="s">
        <v>959</v>
      </c>
      <c r="D3569" s="15" t="s">
        <v>1030</v>
      </c>
      <c r="E3569" s="17">
        <v>2.7535599999999999E-6</v>
      </c>
      <c r="F3569" s="18">
        <v>301582.57</v>
      </c>
      <c r="G3569" s="18">
        <v>0.83042570144920003</v>
      </c>
    </row>
    <row r="3570" spans="1:7" ht="20.100000000000001" customHeight="1">
      <c r="A3570" s="15" t="s">
        <v>1517</v>
      </c>
      <c r="B3570" s="16" t="s">
        <v>1518</v>
      </c>
      <c r="C3570" s="15" t="s">
        <v>959</v>
      </c>
      <c r="D3570" s="15" t="s">
        <v>1030</v>
      </c>
      <c r="E3570" s="17">
        <v>7.1101800000000002E-7</v>
      </c>
      <c r="F3570" s="18">
        <v>12886.33</v>
      </c>
      <c r="G3570" s="18">
        <v>9.1624125839400005E-3</v>
      </c>
    </row>
    <row r="3571" spans="1:7" ht="27.95" customHeight="1">
      <c r="A3571" s="15" t="s">
        <v>1211</v>
      </c>
      <c r="B3571" s="16" t="s">
        <v>1212</v>
      </c>
      <c r="C3571" s="15" t="s">
        <v>959</v>
      </c>
      <c r="D3571" s="15" t="s">
        <v>1030</v>
      </c>
      <c r="E3571" s="17">
        <v>1.6505421121599999E-5</v>
      </c>
      <c r="F3571" s="18">
        <v>19208.37</v>
      </c>
      <c r="G3571" s="18">
        <v>0.31704223590950781</v>
      </c>
    </row>
    <row r="3572" spans="1:7" ht="27.95" customHeight="1">
      <c r="A3572" s="15" t="s">
        <v>1028</v>
      </c>
      <c r="B3572" s="16" t="s">
        <v>1029</v>
      </c>
      <c r="C3572" s="15" t="s">
        <v>959</v>
      </c>
      <c r="D3572" s="15" t="s">
        <v>1030</v>
      </c>
      <c r="E3572" s="17">
        <v>5.5232984639999996E-6</v>
      </c>
      <c r="F3572" s="18">
        <v>1139.75</v>
      </c>
      <c r="G3572" s="18">
        <v>6.2951794243439997E-3</v>
      </c>
    </row>
    <row r="3573" spans="1:7" ht="15" customHeight="1">
      <c r="A3573" s="1"/>
      <c r="B3573" s="1"/>
      <c r="C3573" s="1"/>
      <c r="D3573" s="1"/>
      <c r="E3573" s="319" t="s">
        <v>1031</v>
      </c>
      <c r="F3573" s="320"/>
      <c r="G3573" s="19">
        <v>1.8989562405531688</v>
      </c>
    </row>
    <row r="3574" spans="1:7" ht="15" customHeight="1">
      <c r="A3574" s="321" t="s">
        <v>1032</v>
      </c>
      <c r="B3574" s="322"/>
      <c r="C3574" s="8" t="s">
        <v>952</v>
      </c>
      <c r="D3574" s="8" t="s">
        <v>953</v>
      </c>
      <c r="E3574" s="8" t="s">
        <v>954</v>
      </c>
      <c r="F3574" s="8" t="s">
        <v>955</v>
      </c>
      <c r="G3574" s="8" t="s">
        <v>956</v>
      </c>
    </row>
    <row r="3575" spans="1:7" ht="15" customHeight="1">
      <c r="A3575" s="15" t="s">
        <v>1033</v>
      </c>
      <c r="B3575" s="16" t="s">
        <v>1034</v>
      </c>
      <c r="C3575" s="15" t="s">
        <v>959</v>
      </c>
      <c r="D3575" s="15" t="s">
        <v>1035</v>
      </c>
      <c r="E3575" s="17">
        <v>0.80298543160000002</v>
      </c>
      <c r="F3575" s="18">
        <v>0.9</v>
      </c>
      <c r="G3575" s="18">
        <v>0.72268688843999995</v>
      </c>
    </row>
    <row r="3576" spans="1:7" ht="15" customHeight="1">
      <c r="A3576" s="1"/>
      <c r="B3576" s="1"/>
      <c r="C3576" s="1"/>
      <c r="D3576" s="1"/>
      <c r="E3576" s="319" t="s">
        <v>1036</v>
      </c>
      <c r="F3576" s="320"/>
      <c r="G3576" s="19">
        <v>0.72268688843999995</v>
      </c>
    </row>
    <row r="3577" spans="1:7" ht="15" customHeight="1">
      <c r="A3577" s="321" t="s">
        <v>968</v>
      </c>
      <c r="B3577" s="322"/>
      <c r="C3577" s="8" t="s">
        <v>952</v>
      </c>
      <c r="D3577" s="8" t="s">
        <v>953</v>
      </c>
      <c r="E3577" s="8" t="s">
        <v>954</v>
      </c>
      <c r="F3577" s="8" t="s">
        <v>955</v>
      </c>
      <c r="G3577" s="8" t="s">
        <v>956</v>
      </c>
    </row>
    <row r="3578" spans="1:7" ht="15" customHeight="1">
      <c r="A3578" s="15" t="s">
        <v>1006</v>
      </c>
      <c r="B3578" s="16" t="s">
        <v>1007</v>
      </c>
      <c r="C3578" s="15" t="s">
        <v>959</v>
      </c>
      <c r="D3578" s="15" t="s">
        <v>960</v>
      </c>
      <c r="E3578" s="17">
        <v>11.121053284917201</v>
      </c>
      <c r="F3578" s="18">
        <v>9.25</v>
      </c>
      <c r="G3578" s="18">
        <v>102.8697428854841</v>
      </c>
    </row>
    <row r="3579" spans="1:7" ht="15" customHeight="1">
      <c r="A3579" s="15" t="s">
        <v>1132</v>
      </c>
      <c r="B3579" s="16" t="s">
        <v>1133</v>
      </c>
      <c r="C3579" s="15" t="s">
        <v>959</v>
      </c>
      <c r="D3579" s="15" t="s">
        <v>960</v>
      </c>
      <c r="E3579" s="17">
        <v>0.34484755339581119</v>
      </c>
      <c r="F3579" s="18">
        <v>14.07</v>
      </c>
      <c r="G3579" s="18">
        <v>4.8520050762790632</v>
      </c>
    </row>
    <row r="3580" spans="1:7" ht="20.100000000000001" customHeight="1">
      <c r="A3580" s="15" t="s">
        <v>1039</v>
      </c>
      <c r="B3580" s="16" t="s">
        <v>1040</v>
      </c>
      <c r="C3580" s="15" t="s">
        <v>959</v>
      </c>
      <c r="D3580" s="15" t="s">
        <v>960</v>
      </c>
      <c r="E3580" s="17">
        <v>5.9663017632E-2</v>
      </c>
      <c r="F3580" s="18">
        <v>21.78</v>
      </c>
      <c r="G3580" s="18">
        <v>1.2994605240249599</v>
      </c>
    </row>
    <row r="3581" spans="1:7" ht="15" customHeight="1">
      <c r="A3581" s="15" t="s">
        <v>1081</v>
      </c>
      <c r="B3581" s="16" t="s">
        <v>1082</v>
      </c>
      <c r="C3581" s="15" t="s">
        <v>959</v>
      </c>
      <c r="D3581" s="15" t="s">
        <v>960</v>
      </c>
      <c r="E3581" s="17">
        <v>3.488372E-2</v>
      </c>
      <c r="F3581" s="18">
        <v>21.4</v>
      </c>
      <c r="G3581" s="18">
        <v>0.74651160800000005</v>
      </c>
    </row>
    <row r="3582" spans="1:7" ht="15" customHeight="1">
      <c r="A3582" s="15" t="s">
        <v>1090</v>
      </c>
      <c r="B3582" s="16" t="s">
        <v>1091</v>
      </c>
      <c r="C3582" s="15" t="s">
        <v>959</v>
      </c>
      <c r="D3582" s="15" t="s">
        <v>960</v>
      </c>
      <c r="E3582" s="17">
        <v>10.807342139879999</v>
      </c>
      <c r="F3582" s="18">
        <v>12.62</v>
      </c>
      <c r="G3582" s="18">
        <v>136.38865780528559</v>
      </c>
    </row>
    <row r="3583" spans="1:7" ht="15" customHeight="1">
      <c r="A3583" s="15" t="s">
        <v>1104</v>
      </c>
      <c r="B3583" s="16" t="s">
        <v>1105</v>
      </c>
      <c r="C3583" s="15" t="s">
        <v>959</v>
      </c>
      <c r="D3583" s="15" t="s">
        <v>960</v>
      </c>
      <c r="E3583" s="17">
        <v>0.82083819557040005</v>
      </c>
      <c r="F3583" s="18">
        <v>15.31</v>
      </c>
      <c r="G3583" s="18">
        <v>12.567032774182824</v>
      </c>
    </row>
    <row r="3584" spans="1:7" ht="15" customHeight="1">
      <c r="A3584" s="15" t="s">
        <v>1130</v>
      </c>
      <c r="B3584" s="16" t="s">
        <v>1131</v>
      </c>
      <c r="C3584" s="15" t="s">
        <v>959</v>
      </c>
      <c r="D3584" s="15" t="s">
        <v>960</v>
      </c>
      <c r="E3584" s="17">
        <v>5.3756723594044799E-2</v>
      </c>
      <c r="F3584" s="18">
        <v>8.7899999999999991</v>
      </c>
      <c r="G3584" s="18">
        <v>0.47252160039165381</v>
      </c>
    </row>
    <row r="3585" spans="1:7" ht="15" customHeight="1">
      <c r="A3585" s="15" t="s">
        <v>1037</v>
      </c>
      <c r="B3585" s="16" t="s">
        <v>1038</v>
      </c>
      <c r="C3585" s="15" t="s">
        <v>959</v>
      </c>
      <c r="D3585" s="15" t="s">
        <v>960</v>
      </c>
      <c r="E3585" s="17">
        <v>5.2159746479999998E-2</v>
      </c>
      <c r="F3585" s="18">
        <v>9.83</v>
      </c>
      <c r="G3585" s="18">
        <v>0.51273030789840002</v>
      </c>
    </row>
    <row r="3586" spans="1:7" ht="15" customHeight="1">
      <c r="A3586" s="15" t="s">
        <v>1527</v>
      </c>
      <c r="B3586" s="16" t="s">
        <v>1528</v>
      </c>
      <c r="C3586" s="15" t="s">
        <v>959</v>
      </c>
      <c r="D3586" s="15" t="s">
        <v>960</v>
      </c>
      <c r="E3586" s="17">
        <v>0.26079873240000001</v>
      </c>
      <c r="F3586" s="18">
        <v>16.809999999999999</v>
      </c>
      <c r="G3586" s="18">
        <v>4.3840266916440003</v>
      </c>
    </row>
    <row r="3587" spans="1:7" ht="15" customHeight="1">
      <c r="A3587" s="1"/>
      <c r="B3587" s="1"/>
      <c r="C3587" s="1"/>
      <c r="D3587" s="1"/>
      <c r="E3587" s="319" t="s">
        <v>971</v>
      </c>
      <c r="F3587" s="320"/>
      <c r="G3587" s="19">
        <v>264.09268927319062</v>
      </c>
    </row>
    <row r="3588" spans="1:7" ht="15" customHeight="1">
      <c r="A3588" s="321" t="s">
        <v>1010</v>
      </c>
      <c r="B3588" s="322"/>
      <c r="C3588" s="8" t="s">
        <v>952</v>
      </c>
      <c r="D3588" s="8" t="s">
        <v>953</v>
      </c>
      <c r="E3588" s="8" t="s">
        <v>954</v>
      </c>
      <c r="F3588" s="8" t="s">
        <v>955</v>
      </c>
      <c r="G3588" s="8" t="s">
        <v>956</v>
      </c>
    </row>
    <row r="3589" spans="1:7" ht="15" customHeight="1">
      <c r="A3589" s="15" t="s">
        <v>1041</v>
      </c>
      <c r="B3589" s="16" t="s">
        <v>1042</v>
      </c>
      <c r="C3589" s="15" t="s">
        <v>959</v>
      </c>
      <c r="D3589" s="15" t="s">
        <v>1020</v>
      </c>
      <c r="E3589" s="17">
        <v>127.354513948</v>
      </c>
      <c r="F3589" s="18">
        <v>1.04</v>
      </c>
      <c r="G3589" s="18">
        <v>132.44869450592</v>
      </c>
    </row>
    <row r="3590" spans="1:7" ht="20.100000000000001" customHeight="1">
      <c r="A3590" s="15" t="s">
        <v>1043</v>
      </c>
      <c r="B3590" s="16" t="s">
        <v>1044</v>
      </c>
      <c r="C3590" s="15" t="s">
        <v>959</v>
      </c>
      <c r="D3590" s="15" t="s">
        <v>1045</v>
      </c>
      <c r="E3590" s="17">
        <v>7.5470752000000002E-2</v>
      </c>
      <c r="F3590" s="18">
        <v>103.7</v>
      </c>
      <c r="G3590" s="18">
        <v>7.8263169823999998</v>
      </c>
    </row>
    <row r="3591" spans="1:7" ht="20.100000000000001" customHeight="1">
      <c r="A3591" s="15" t="s">
        <v>1136</v>
      </c>
      <c r="B3591" s="16" t="s">
        <v>1137</v>
      </c>
      <c r="C3591" s="15" t="s">
        <v>959</v>
      </c>
      <c r="D3591" s="15" t="s">
        <v>1020</v>
      </c>
      <c r="E3591" s="17">
        <v>3.0226475999999999E-2</v>
      </c>
      <c r="F3591" s="18">
        <v>19.53</v>
      </c>
      <c r="G3591" s="18">
        <v>0.59032307628000003</v>
      </c>
    </row>
    <row r="3592" spans="1:7" ht="20.100000000000001" customHeight="1">
      <c r="A3592" s="15" t="s">
        <v>1116</v>
      </c>
      <c r="B3592" s="16" t="s">
        <v>1117</v>
      </c>
      <c r="C3592" s="15" t="s">
        <v>959</v>
      </c>
      <c r="D3592" s="15" t="s">
        <v>1072</v>
      </c>
      <c r="E3592" s="17">
        <v>3.5747999999999999E-3</v>
      </c>
      <c r="F3592" s="18">
        <v>4.5199999999999996</v>
      </c>
      <c r="G3592" s="18">
        <v>1.6158096E-2</v>
      </c>
    </row>
    <row r="3593" spans="1:7" ht="20.100000000000001" customHeight="1">
      <c r="A3593" s="15" t="s">
        <v>1118</v>
      </c>
      <c r="B3593" s="16" t="s">
        <v>1119</v>
      </c>
      <c r="C3593" s="15" t="s">
        <v>959</v>
      </c>
      <c r="D3593" s="15" t="s">
        <v>1017</v>
      </c>
      <c r="E3593" s="17">
        <v>8.4153599999999995E-2</v>
      </c>
      <c r="F3593" s="18">
        <v>46.89</v>
      </c>
      <c r="G3593" s="18">
        <v>3.945962304</v>
      </c>
    </row>
    <row r="3594" spans="1:7" ht="15" customHeight="1">
      <c r="A3594" s="15" t="s">
        <v>1070</v>
      </c>
      <c r="B3594" s="16" t="s">
        <v>1071</v>
      </c>
      <c r="C3594" s="15" t="s">
        <v>959</v>
      </c>
      <c r="D3594" s="15" t="s">
        <v>1072</v>
      </c>
      <c r="E3594" s="17">
        <v>7.0468000000000003E-2</v>
      </c>
      <c r="F3594" s="18">
        <v>4.63</v>
      </c>
      <c r="G3594" s="18">
        <v>0.32626684</v>
      </c>
    </row>
    <row r="3595" spans="1:7" ht="20.100000000000001" customHeight="1">
      <c r="A3595" s="15" t="s">
        <v>1124</v>
      </c>
      <c r="B3595" s="16" t="s">
        <v>1125</v>
      </c>
      <c r="C3595" s="15" t="s">
        <v>959</v>
      </c>
      <c r="D3595" s="15" t="s">
        <v>1013</v>
      </c>
      <c r="E3595" s="17">
        <v>0.20261879999999999</v>
      </c>
      <c r="F3595" s="18">
        <v>1.42</v>
      </c>
      <c r="G3595" s="18">
        <v>0.287718696</v>
      </c>
    </row>
    <row r="3596" spans="1:7" ht="27.95" customHeight="1">
      <c r="A3596" s="15" t="s">
        <v>1531</v>
      </c>
      <c r="B3596" s="16" t="s">
        <v>1532</v>
      </c>
      <c r="C3596" s="15" t="s">
        <v>959</v>
      </c>
      <c r="D3596" s="15" t="s">
        <v>1072</v>
      </c>
      <c r="E3596" s="17">
        <v>3.3184079999999998</v>
      </c>
      <c r="F3596" s="18">
        <v>4.71</v>
      </c>
      <c r="G3596" s="18">
        <v>15.62970168</v>
      </c>
    </row>
    <row r="3597" spans="1:7" ht="20.100000000000001" customHeight="1">
      <c r="A3597" s="15" t="s">
        <v>1614</v>
      </c>
      <c r="B3597" s="16" t="s">
        <v>1615</v>
      </c>
      <c r="C3597" s="15" t="s">
        <v>959</v>
      </c>
      <c r="D3597" s="15" t="s">
        <v>1030</v>
      </c>
      <c r="E3597" s="17">
        <v>48.522399999999998</v>
      </c>
      <c r="F3597" s="18">
        <v>2.1</v>
      </c>
      <c r="G3597" s="18">
        <v>101.89704</v>
      </c>
    </row>
    <row r="3598" spans="1:7" ht="15" customHeight="1">
      <c r="A3598" s="15" t="s">
        <v>1521</v>
      </c>
      <c r="B3598" s="16" t="s">
        <v>1522</v>
      </c>
      <c r="C3598" s="15" t="s">
        <v>959</v>
      </c>
      <c r="D3598" s="15" t="s">
        <v>1072</v>
      </c>
      <c r="E3598" s="17">
        <v>3.8934E-3</v>
      </c>
      <c r="F3598" s="18">
        <v>5.87</v>
      </c>
      <c r="G3598" s="18">
        <v>2.2854257999999999E-2</v>
      </c>
    </row>
    <row r="3599" spans="1:7" ht="15" customHeight="1">
      <c r="A3599" s="15" t="s">
        <v>1533</v>
      </c>
      <c r="B3599" s="16" t="s">
        <v>1534</v>
      </c>
      <c r="C3599" s="15" t="s">
        <v>959</v>
      </c>
      <c r="D3599" s="15" t="s">
        <v>1020</v>
      </c>
      <c r="E3599" s="17">
        <v>1.8807600000000001E-2</v>
      </c>
      <c r="F3599" s="18">
        <v>18.3</v>
      </c>
      <c r="G3599" s="18">
        <v>0.34417908000000003</v>
      </c>
    </row>
    <row r="3600" spans="1:7" ht="27.95" customHeight="1">
      <c r="A3600" s="15" t="s">
        <v>1134</v>
      </c>
      <c r="B3600" s="16" t="s">
        <v>1135</v>
      </c>
      <c r="C3600" s="15" t="s">
        <v>959</v>
      </c>
      <c r="D3600" s="15" t="s">
        <v>1030</v>
      </c>
      <c r="E3600" s="17">
        <v>3.40471025664</v>
      </c>
      <c r="F3600" s="18">
        <v>0.21</v>
      </c>
      <c r="G3600" s="18">
        <v>0.71498915389439999</v>
      </c>
    </row>
    <row r="3601" spans="1:7" ht="20.100000000000001" customHeight="1">
      <c r="A3601" s="15" t="s">
        <v>1217</v>
      </c>
      <c r="B3601" s="16" t="s">
        <v>1218</v>
      </c>
      <c r="C3601" s="15" t="s">
        <v>959</v>
      </c>
      <c r="D3601" s="15" t="s">
        <v>1020</v>
      </c>
      <c r="E3601" s="17">
        <v>1.2936931728000001</v>
      </c>
      <c r="F3601" s="18">
        <v>10.49</v>
      </c>
      <c r="G3601" s="18">
        <v>13.570841382672</v>
      </c>
    </row>
    <row r="3602" spans="1:7" ht="20.100000000000001" customHeight="1">
      <c r="A3602" s="15" t="s">
        <v>1052</v>
      </c>
      <c r="B3602" s="16" t="s">
        <v>1053</v>
      </c>
      <c r="C3602" s="15" t="s">
        <v>959</v>
      </c>
      <c r="D3602" s="15" t="s">
        <v>1045</v>
      </c>
      <c r="E3602" s="17">
        <v>0.27947677999999998</v>
      </c>
      <c r="F3602" s="18">
        <v>75</v>
      </c>
      <c r="G3602" s="18">
        <v>20.960758500000001</v>
      </c>
    </row>
    <row r="3603" spans="1:7" ht="20.100000000000001" customHeight="1">
      <c r="A3603" s="15" t="s">
        <v>1315</v>
      </c>
      <c r="B3603" s="16" t="s">
        <v>1316</v>
      </c>
      <c r="C3603" s="15" t="s">
        <v>959</v>
      </c>
      <c r="D3603" s="15" t="s">
        <v>1045</v>
      </c>
      <c r="E3603" s="17">
        <v>3.264E-3</v>
      </c>
      <c r="F3603" s="18">
        <v>65</v>
      </c>
      <c r="G3603" s="18">
        <v>0.21215999999999999</v>
      </c>
    </row>
    <row r="3604" spans="1:7" ht="15" customHeight="1">
      <c r="A3604" s="1"/>
      <c r="B3604" s="1"/>
      <c r="C3604" s="1"/>
      <c r="D3604" s="1"/>
      <c r="E3604" s="319" t="s">
        <v>1021</v>
      </c>
      <c r="F3604" s="320"/>
      <c r="G3604" s="19">
        <v>298.79396455516638</v>
      </c>
    </row>
    <row r="3605" spans="1:7" ht="15" customHeight="1">
      <c r="A3605" s="1"/>
      <c r="B3605" s="1"/>
      <c r="C3605" s="1"/>
      <c r="D3605" s="1"/>
      <c r="E3605" s="317" t="s">
        <v>972</v>
      </c>
      <c r="F3605" s="318"/>
      <c r="G3605" s="3">
        <v>590.97</v>
      </c>
    </row>
    <row r="3606" spans="1:7" ht="15" customHeight="1">
      <c r="A3606" s="1"/>
      <c r="B3606" s="1"/>
      <c r="C3606" s="1"/>
      <c r="D3606" s="1"/>
      <c r="E3606" s="317" t="s">
        <v>973</v>
      </c>
      <c r="F3606" s="318"/>
      <c r="G3606" s="3">
        <v>119.88</v>
      </c>
    </row>
    <row r="3607" spans="1:7" ht="15" customHeight="1">
      <c r="A3607" s="1"/>
      <c r="B3607" s="1"/>
      <c r="C3607" s="1"/>
      <c r="D3607" s="1"/>
      <c r="E3607" s="317" t="s">
        <v>974</v>
      </c>
      <c r="F3607" s="318"/>
      <c r="G3607" s="3">
        <v>710.85</v>
      </c>
    </row>
    <row r="3608" spans="1:7" ht="15" customHeight="1">
      <c r="A3608" s="1"/>
      <c r="B3608" s="1"/>
      <c r="C3608" s="1"/>
      <c r="D3608" s="1"/>
      <c r="E3608" s="317" t="s">
        <v>975</v>
      </c>
      <c r="F3608" s="318"/>
      <c r="G3608" s="3">
        <v>201.52</v>
      </c>
    </row>
    <row r="3609" spans="1:7" ht="15" customHeight="1">
      <c r="A3609" s="1"/>
      <c r="B3609" s="1"/>
      <c r="C3609" s="1"/>
      <c r="D3609" s="1"/>
      <c r="E3609" s="317" t="s">
        <v>976</v>
      </c>
      <c r="F3609" s="318"/>
      <c r="G3609" s="3">
        <v>912.37</v>
      </c>
    </row>
    <row r="3610" spans="1:7" ht="15" customHeight="1">
      <c r="A3610" s="1"/>
      <c r="B3610" s="1"/>
      <c r="C3610" s="1"/>
      <c r="D3610" s="1"/>
      <c r="E3610" s="317" t="s">
        <v>977</v>
      </c>
      <c r="F3610" s="318"/>
      <c r="G3610" s="3">
        <v>1</v>
      </c>
    </row>
    <row r="3611" spans="1:7" ht="15" customHeight="1">
      <c r="A3611" s="1"/>
      <c r="B3611" s="1"/>
      <c r="C3611" s="1"/>
      <c r="D3611" s="1"/>
      <c r="E3611" s="317" t="s">
        <v>978</v>
      </c>
      <c r="F3611" s="318"/>
      <c r="G3611" s="3">
        <v>912.37</v>
      </c>
    </row>
    <row r="3612" spans="1:7" ht="9.9499999999999993" customHeight="1">
      <c r="A3612" s="1"/>
      <c r="B3612" s="1"/>
      <c r="C3612" s="323" t="s">
        <v>949</v>
      </c>
      <c r="D3612" s="324"/>
      <c r="E3612" s="1"/>
      <c r="F3612" s="1"/>
      <c r="G3612" s="1"/>
    </row>
    <row r="3613" spans="1:7" ht="27" customHeight="1">
      <c r="A3613" s="325" t="s">
        <v>1618</v>
      </c>
      <c r="B3613" s="326"/>
      <c r="C3613" s="326"/>
      <c r="D3613" s="326"/>
      <c r="E3613" s="326"/>
      <c r="F3613" s="326"/>
      <c r="G3613" s="326"/>
    </row>
    <row r="3614" spans="1:7" ht="15" customHeight="1">
      <c r="A3614" s="321" t="s">
        <v>951</v>
      </c>
      <c r="B3614" s="322"/>
      <c r="C3614" s="8" t="s">
        <v>952</v>
      </c>
      <c r="D3614" s="8" t="s">
        <v>953</v>
      </c>
      <c r="E3614" s="8" t="s">
        <v>954</v>
      </c>
      <c r="F3614" s="8" t="s">
        <v>955</v>
      </c>
      <c r="G3614" s="8" t="s">
        <v>956</v>
      </c>
    </row>
    <row r="3615" spans="1:7" ht="15" customHeight="1">
      <c r="A3615" s="15" t="s">
        <v>994</v>
      </c>
      <c r="B3615" s="16" t="s">
        <v>995</v>
      </c>
      <c r="C3615" s="15" t="s">
        <v>959</v>
      </c>
      <c r="D3615" s="15" t="s">
        <v>960</v>
      </c>
      <c r="E3615" s="17">
        <v>0.1202</v>
      </c>
      <c r="F3615" s="18">
        <v>1.04</v>
      </c>
      <c r="G3615" s="18">
        <v>0.12500800000000001</v>
      </c>
    </row>
    <row r="3616" spans="1:7" ht="20.100000000000001" customHeight="1">
      <c r="A3616" s="15" t="s">
        <v>1025</v>
      </c>
      <c r="B3616" s="16" t="s">
        <v>1026</v>
      </c>
      <c r="C3616" s="15" t="s">
        <v>959</v>
      </c>
      <c r="D3616" s="15" t="s">
        <v>960</v>
      </c>
      <c r="E3616" s="17">
        <v>6.0100000000000001E-2</v>
      </c>
      <c r="F3616" s="18">
        <v>0.63</v>
      </c>
      <c r="G3616" s="18">
        <v>3.7863000000000001E-2</v>
      </c>
    </row>
    <row r="3617" spans="1:7" ht="15" customHeight="1">
      <c r="A3617" s="15" t="s">
        <v>996</v>
      </c>
      <c r="B3617" s="16" t="s">
        <v>997</v>
      </c>
      <c r="C3617" s="15" t="s">
        <v>959</v>
      </c>
      <c r="D3617" s="15" t="s">
        <v>960</v>
      </c>
      <c r="E3617" s="17">
        <v>0.1202</v>
      </c>
      <c r="F3617" s="18">
        <v>3.18</v>
      </c>
      <c r="G3617" s="18">
        <v>0.38223600000000002</v>
      </c>
    </row>
    <row r="3618" spans="1:7" ht="20.100000000000001" customHeight="1">
      <c r="A3618" s="15" t="s">
        <v>998</v>
      </c>
      <c r="B3618" s="16" t="s">
        <v>999</v>
      </c>
      <c r="C3618" s="15" t="s">
        <v>959</v>
      </c>
      <c r="D3618" s="15" t="s">
        <v>960</v>
      </c>
      <c r="E3618" s="17">
        <v>6.0100000000000001E-2</v>
      </c>
      <c r="F3618" s="18">
        <v>0.41</v>
      </c>
      <c r="G3618" s="18">
        <v>2.4641E-2</v>
      </c>
    </row>
    <row r="3619" spans="1:7" ht="20.100000000000001" customHeight="1">
      <c r="A3619" s="15" t="s">
        <v>1000</v>
      </c>
      <c r="B3619" s="16" t="s">
        <v>1001</v>
      </c>
      <c r="C3619" s="15" t="s">
        <v>959</v>
      </c>
      <c r="D3619" s="15" t="s">
        <v>960</v>
      </c>
      <c r="E3619" s="17">
        <v>6.0100000000000001E-2</v>
      </c>
      <c r="F3619" s="18">
        <v>1.01</v>
      </c>
      <c r="G3619" s="18">
        <v>6.0700999999999998E-2</v>
      </c>
    </row>
    <row r="3620" spans="1:7" ht="20.100000000000001" customHeight="1">
      <c r="A3620" s="15" t="s">
        <v>1023</v>
      </c>
      <c r="B3620" s="16" t="s">
        <v>1024</v>
      </c>
      <c r="C3620" s="15" t="s">
        <v>959</v>
      </c>
      <c r="D3620" s="15" t="s">
        <v>960</v>
      </c>
      <c r="E3620" s="17">
        <v>6.0100000000000001E-2</v>
      </c>
      <c r="F3620" s="18">
        <v>0.01</v>
      </c>
      <c r="G3620" s="18">
        <v>6.0099999999999997E-4</v>
      </c>
    </row>
    <row r="3621" spans="1:7" ht="15" customHeight="1">
      <c r="A3621" s="15" t="s">
        <v>963</v>
      </c>
      <c r="B3621" s="16" t="s">
        <v>964</v>
      </c>
      <c r="C3621" s="15" t="s">
        <v>959</v>
      </c>
      <c r="D3621" s="15" t="s">
        <v>960</v>
      </c>
      <c r="E3621" s="17">
        <v>0.1202</v>
      </c>
      <c r="F3621" s="18">
        <v>0.55000000000000004</v>
      </c>
      <c r="G3621" s="18">
        <v>6.6110000000000002E-2</v>
      </c>
    </row>
    <row r="3622" spans="1:7" ht="15" customHeight="1">
      <c r="A3622" s="15" t="s">
        <v>965</v>
      </c>
      <c r="B3622" s="16" t="s">
        <v>966</v>
      </c>
      <c r="C3622" s="15" t="s">
        <v>959</v>
      </c>
      <c r="D3622" s="15" t="s">
        <v>960</v>
      </c>
      <c r="E3622" s="17">
        <v>0.1202</v>
      </c>
      <c r="F3622" s="18">
        <v>0.06</v>
      </c>
      <c r="G3622" s="18">
        <v>7.2119999999999997E-3</v>
      </c>
    </row>
    <row r="3623" spans="1:7" ht="17.100000000000001" customHeight="1">
      <c r="A3623" s="1"/>
      <c r="B3623" s="1"/>
      <c r="C3623" s="1"/>
      <c r="D3623" s="1"/>
      <c r="E3623" s="319" t="s">
        <v>967</v>
      </c>
      <c r="F3623" s="320"/>
      <c r="G3623" s="19">
        <v>0.704372</v>
      </c>
    </row>
    <row r="3624" spans="1:7" ht="15" customHeight="1">
      <c r="A3624" s="321" t="s">
        <v>1027</v>
      </c>
      <c r="B3624" s="322"/>
      <c r="C3624" s="8" t="s">
        <v>952</v>
      </c>
      <c r="D3624" s="8" t="s">
        <v>953</v>
      </c>
      <c r="E3624" s="8" t="s">
        <v>954</v>
      </c>
      <c r="F3624" s="8" t="s">
        <v>955</v>
      </c>
      <c r="G3624" s="8" t="s">
        <v>956</v>
      </c>
    </row>
    <row r="3625" spans="1:7" ht="44.1" customHeight="1">
      <c r="A3625" s="15" t="s">
        <v>1525</v>
      </c>
      <c r="B3625" s="16" t="s">
        <v>1526</v>
      </c>
      <c r="C3625" s="15" t="s">
        <v>959</v>
      </c>
      <c r="D3625" s="15" t="s">
        <v>1030</v>
      </c>
      <c r="E3625" s="17">
        <v>5.7263599999999997E-6</v>
      </c>
      <c r="F3625" s="18">
        <v>301582.57</v>
      </c>
      <c r="G3625" s="18">
        <v>1.7269703655452</v>
      </c>
    </row>
    <row r="3626" spans="1:7" ht="15" customHeight="1">
      <c r="A3626" s="1"/>
      <c r="B3626" s="1"/>
      <c r="C3626" s="1"/>
      <c r="D3626" s="1"/>
      <c r="E3626" s="319" t="s">
        <v>1031</v>
      </c>
      <c r="F3626" s="320"/>
      <c r="G3626" s="19">
        <v>1.7269703655452</v>
      </c>
    </row>
    <row r="3627" spans="1:7" ht="15" customHeight="1">
      <c r="A3627" s="321" t="s">
        <v>968</v>
      </c>
      <c r="B3627" s="322"/>
      <c r="C3627" s="8" t="s">
        <v>952</v>
      </c>
      <c r="D3627" s="8" t="s">
        <v>953</v>
      </c>
      <c r="E3627" s="8" t="s">
        <v>954</v>
      </c>
      <c r="F3627" s="8" t="s">
        <v>955</v>
      </c>
      <c r="G3627" s="8" t="s">
        <v>956</v>
      </c>
    </row>
    <row r="3628" spans="1:7" ht="15" customHeight="1">
      <c r="A3628" s="15" t="s">
        <v>1006</v>
      </c>
      <c r="B3628" s="16" t="s">
        <v>1007</v>
      </c>
      <c r="C3628" s="15" t="s">
        <v>959</v>
      </c>
      <c r="D3628" s="15" t="s">
        <v>960</v>
      </c>
      <c r="E3628" s="17">
        <v>6.1007510000000001E-2</v>
      </c>
      <c r="F3628" s="18">
        <v>9.25</v>
      </c>
      <c r="G3628" s="18">
        <v>0.56431946749999995</v>
      </c>
    </row>
    <row r="3629" spans="1:7" ht="15" customHeight="1">
      <c r="A3629" s="15" t="s">
        <v>1081</v>
      </c>
      <c r="B3629" s="16" t="s">
        <v>1082</v>
      </c>
      <c r="C3629" s="15" t="s">
        <v>959</v>
      </c>
      <c r="D3629" s="15" t="s">
        <v>960</v>
      </c>
      <c r="E3629" s="17">
        <v>6.0592819999999999E-2</v>
      </c>
      <c r="F3629" s="18">
        <v>21.4</v>
      </c>
      <c r="G3629" s="18">
        <v>1.2966863479999999</v>
      </c>
    </row>
    <row r="3630" spans="1:7" ht="15" customHeight="1">
      <c r="A3630" s="1"/>
      <c r="B3630" s="1"/>
      <c r="C3630" s="1"/>
      <c r="D3630" s="1"/>
      <c r="E3630" s="319" t="s">
        <v>971</v>
      </c>
      <c r="F3630" s="320"/>
      <c r="G3630" s="19">
        <v>1.8610058155</v>
      </c>
    </row>
    <row r="3631" spans="1:7" ht="15" customHeight="1">
      <c r="A3631" s="321" t="s">
        <v>1010</v>
      </c>
      <c r="B3631" s="322"/>
      <c r="C3631" s="8" t="s">
        <v>952</v>
      </c>
      <c r="D3631" s="8" t="s">
        <v>953</v>
      </c>
      <c r="E3631" s="8" t="s">
        <v>954</v>
      </c>
      <c r="F3631" s="8" t="s">
        <v>955</v>
      </c>
      <c r="G3631" s="8" t="s">
        <v>956</v>
      </c>
    </row>
    <row r="3632" spans="1:7" ht="15" customHeight="1">
      <c r="A3632" s="15" t="s">
        <v>1070</v>
      </c>
      <c r="B3632" s="16" t="s">
        <v>1071</v>
      </c>
      <c r="C3632" s="15" t="s">
        <v>959</v>
      </c>
      <c r="D3632" s="15" t="s">
        <v>1072</v>
      </c>
      <c r="E3632" s="17">
        <v>0.24262400000000001</v>
      </c>
      <c r="F3632" s="18">
        <v>4.63</v>
      </c>
      <c r="G3632" s="18">
        <v>1.1233491200000001</v>
      </c>
    </row>
    <row r="3633" spans="1:7" ht="15" customHeight="1">
      <c r="A3633" s="1"/>
      <c r="B3633" s="1"/>
      <c r="C3633" s="1"/>
      <c r="D3633" s="1"/>
      <c r="E3633" s="319" t="s">
        <v>1021</v>
      </c>
      <c r="F3633" s="320"/>
      <c r="G3633" s="19">
        <v>1.1233491200000001</v>
      </c>
    </row>
    <row r="3634" spans="1:7" ht="15" customHeight="1">
      <c r="A3634" s="1"/>
      <c r="B3634" s="1"/>
      <c r="C3634" s="1"/>
      <c r="D3634" s="1"/>
      <c r="E3634" s="317" t="s">
        <v>972</v>
      </c>
      <c r="F3634" s="318"/>
      <c r="G3634" s="3">
        <v>4.55</v>
      </c>
    </row>
    <row r="3635" spans="1:7" ht="15" customHeight="1">
      <c r="A3635" s="1"/>
      <c r="B3635" s="1"/>
      <c r="C3635" s="1"/>
      <c r="D3635" s="1"/>
      <c r="E3635" s="317" t="s">
        <v>973</v>
      </c>
      <c r="F3635" s="318"/>
      <c r="G3635" s="3">
        <v>0.85</v>
      </c>
    </row>
    <row r="3636" spans="1:7" ht="15" customHeight="1">
      <c r="A3636" s="1"/>
      <c r="B3636" s="1"/>
      <c r="C3636" s="1"/>
      <c r="D3636" s="1"/>
      <c r="E3636" s="317" t="s">
        <v>974</v>
      </c>
      <c r="F3636" s="318"/>
      <c r="G3636" s="3">
        <v>5.4</v>
      </c>
    </row>
    <row r="3637" spans="1:7" ht="15" customHeight="1">
      <c r="A3637" s="1"/>
      <c r="B3637" s="1"/>
      <c r="C3637" s="1"/>
      <c r="D3637" s="1"/>
      <c r="E3637" s="317" t="s">
        <v>975</v>
      </c>
      <c r="F3637" s="318"/>
      <c r="G3637" s="3">
        <v>1.53</v>
      </c>
    </row>
    <row r="3638" spans="1:7" ht="15" customHeight="1">
      <c r="A3638" s="1"/>
      <c r="B3638" s="1"/>
      <c r="C3638" s="1"/>
      <c r="D3638" s="1"/>
      <c r="E3638" s="317" t="s">
        <v>976</v>
      </c>
      <c r="F3638" s="318"/>
      <c r="G3638" s="3">
        <v>6.93</v>
      </c>
    </row>
    <row r="3639" spans="1:7" ht="15" customHeight="1">
      <c r="A3639" s="1"/>
      <c r="B3639" s="1"/>
      <c r="C3639" s="1"/>
      <c r="D3639" s="1"/>
      <c r="E3639" s="317" t="s">
        <v>977</v>
      </c>
      <c r="F3639" s="318"/>
      <c r="G3639" s="3">
        <v>58.12</v>
      </c>
    </row>
    <row r="3640" spans="1:7" ht="15" customHeight="1">
      <c r="A3640" s="1"/>
      <c r="B3640" s="1"/>
      <c r="C3640" s="1"/>
      <c r="D3640" s="1"/>
      <c r="E3640" s="317" t="s">
        <v>978</v>
      </c>
      <c r="F3640" s="318"/>
      <c r="G3640" s="3">
        <v>402.77</v>
      </c>
    </row>
    <row r="3641" spans="1:7" ht="9.9499999999999993" customHeight="1">
      <c r="A3641" s="1"/>
      <c r="B3641" s="1"/>
      <c r="C3641" s="323" t="s">
        <v>949</v>
      </c>
      <c r="D3641" s="324"/>
      <c r="E3641" s="1"/>
      <c r="F3641" s="1"/>
      <c r="G3641" s="1"/>
    </row>
    <row r="3642" spans="1:7" ht="27" customHeight="1">
      <c r="A3642" s="325" t="s">
        <v>1619</v>
      </c>
      <c r="B3642" s="326"/>
      <c r="C3642" s="326"/>
      <c r="D3642" s="326"/>
      <c r="E3642" s="326"/>
      <c r="F3642" s="326"/>
      <c r="G3642" s="326"/>
    </row>
    <row r="3643" spans="1:7" ht="15" customHeight="1">
      <c r="A3643" s="321" t="s">
        <v>951</v>
      </c>
      <c r="B3643" s="322"/>
      <c r="C3643" s="8" t="s">
        <v>952</v>
      </c>
      <c r="D3643" s="8" t="s">
        <v>953</v>
      </c>
      <c r="E3643" s="8" t="s">
        <v>954</v>
      </c>
      <c r="F3643" s="8" t="s">
        <v>955</v>
      </c>
      <c r="G3643" s="8" t="s">
        <v>956</v>
      </c>
    </row>
    <row r="3644" spans="1:7" ht="20.100000000000001" customHeight="1">
      <c r="A3644" s="15" t="s">
        <v>998</v>
      </c>
      <c r="B3644" s="16" t="s">
        <v>999</v>
      </c>
      <c r="C3644" s="15" t="s">
        <v>959</v>
      </c>
      <c r="D3644" s="15" t="s">
        <v>960</v>
      </c>
      <c r="E3644" s="17">
        <v>4.8506200000000003E-4</v>
      </c>
      <c r="F3644" s="18">
        <v>0.41</v>
      </c>
      <c r="G3644" s="18">
        <v>1.9887542E-4</v>
      </c>
    </row>
    <row r="3645" spans="1:7" ht="20.100000000000001" customHeight="1">
      <c r="A3645" s="15" t="s">
        <v>1000</v>
      </c>
      <c r="B3645" s="16" t="s">
        <v>1001</v>
      </c>
      <c r="C3645" s="15" t="s">
        <v>959</v>
      </c>
      <c r="D3645" s="15" t="s">
        <v>960</v>
      </c>
      <c r="E3645" s="17">
        <v>4.8506200000000003E-4</v>
      </c>
      <c r="F3645" s="18">
        <v>1.01</v>
      </c>
      <c r="G3645" s="18">
        <v>4.8991262000000002E-4</v>
      </c>
    </row>
    <row r="3646" spans="1:7" ht="20.100000000000001" customHeight="1">
      <c r="A3646" s="15" t="s">
        <v>1388</v>
      </c>
      <c r="B3646" s="16" t="s">
        <v>1389</v>
      </c>
      <c r="C3646" s="15" t="s">
        <v>959</v>
      </c>
      <c r="D3646" s="15" t="s">
        <v>960</v>
      </c>
      <c r="E3646" s="17">
        <v>0.68951960000000001</v>
      </c>
      <c r="F3646" s="18">
        <v>0.28000000000000003</v>
      </c>
      <c r="G3646" s="18">
        <v>0.19306548800000001</v>
      </c>
    </row>
    <row r="3647" spans="1:7" ht="15" customHeight="1">
      <c r="A3647" s="15" t="s">
        <v>965</v>
      </c>
      <c r="B3647" s="16" t="s">
        <v>966</v>
      </c>
      <c r="C3647" s="15" t="s">
        <v>959</v>
      </c>
      <c r="D3647" s="15" t="s">
        <v>960</v>
      </c>
      <c r="E3647" s="17">
        <v>0.69000466199999999</v>
      </c>
      <c r="F3647" s="18">
        <v>0.06</v>
      </c>
      <c r="G3647" s="18">
        <v>4.1400279720000002E-2</v>
      </c>
    </row>
    <row r="3648" spans="1:7" ht="15" customHeight="1">
      <c r="A3648" s="15" t="s">
        <v>963</v>
      </c>
      <c r="B3648" s="16" t="s">
        <v>964</v>
      </c>
      <c r="C3648" s="15" t="s">
        <v>959</v>
      </c>
      <c r="D3648" s="15" t="s">
        <v>960</v>
      </c>
      <c r="E3648" s="17">
        <v>0.69000466199999999</v>
      </c>
      <c r="F3648" s="18">
        <v>0.55000000000000004</v>
      </c>
      <c r="G3648" s="18">
        <v>0.37950256409999999</v>
      </c>
    </row>
    <row r="3649" spans="1:7" ht="15" customHeight="1">
      <c r="A3649" s="15" t="s">
        <v>994</v>
      </c>
      <c r="B3649" s="16" t="s">
        <v>995</v>
      </c>
      <c r="C3649" s="15" t="s">
        <v>959</v>
      </c>
      <c r="D3649" s="15" t="s">
        <v>960</v>
      </c>
      <c r="E3649" s="17">
        <v>0.69000466199999999</v>
      </c>
      <c r="F3649" s="18">
        <v>1.04</v>
      </c>
      <c r="G3649" s="18">
        <v>0.71760484847999995</v>
      </c>
    </row>
    <row r="3650" spans="1:7" ht="15" customHeight="1">
      <c r="A3650" s="15" t="s">
        <v>996</v>
      </c>
      <c r="B3650" s="16" t="s">
        <v>997</v>
      </c>
      <c r="C3650" s="15" t="s">
        <v>959</v>
      </c>
      <c r="D3650" s="15" t="s">
        <v>960</v>
      </c>
      <c r="E3650" s="17">
        <v>0.69000466199999999</v>
      </c>
      <c r="F3650" s="18">
        <v>3.18</v>
      </c>
      <c r="G3650" s="18">
        <v>2.19421482516</v>
      </c>
    </row>
    <row r="3651" spans="1:7" ht="20.100000000000001" customHeight="1">
      <c r="A3651" s="15" t="s">
        <v>1390</v>
      </c>
      <c r="B3651" s="16" t="s">
        <v>1391</v>
      </c>
      <c r="C3651" s="15" t="s">
        <v>959</v>
      </c>
      <c r="D3651" s="15" t="s">
        <v>960</v>
      </c>
      <c r="E3651" s="17">
        <v>0.68951960000000001</v>
      </c>
      <c r="F3651" s="18">
        <v>0.8</v>
      </c>
      <c r="G3651" s="18">
        <v>0.55161568000000005</v>
      </c>
    </row>
    <row r="3652" spans="1:7" ht="17.100000000000001" customHeight="1">
      <c r="A3652" s="1"/>
      <c r="B3652" s="1"/>
      <c r="C3652" s="1"/>
      <c r="D3652" s="1"/>
      <c r="E3652" s="319" t="s">
        <v>967</v>
      </c>
      <c r="F3652" s="320"/>
      <c r="G3652" s="19">
        <v>4.0780924734999999</v>
      </c>
    </row>
    <row r="3653" spans="1:7" ht="15" customHeight="1">
      <c r="A3653" s="321" t="s">
        <v>968</v>
      </c>
      <c r="B3653" s="322"/>
      <c r="C3653" s="8" t="s">
        <v>952</v>
      </c>
      <c r="D3653" s="8" t="s">
        <v>953</v>
      </c>
      <c r="E3653" s="8" t="s">
        <v>954</v>
      </c>
      <c r="F3653" s="8" t="s">
        <v>955</v>
      </c>
      <c r="G3653" s="8" t="s">
        <v>956</v>
      </c>
    </row>
    <row r="3654" spans="1:7" ht="15" customHeight="1">
      <c r="A3654" s="15" t="s">
        <v>1006</v>
      </c>
      <c r="B3654" s="16" t="s">
        <v>1007</v>
      </c>
      <c r="C3654" s="15" t="s">
        <v>959</v>
      </c>
      <c r="D3654" s="15" t="s">
        <v>960</v>
      </c>
      <c r="E3654" s="17">
        <v>4.9238643619999999E-4</v>
      </c>
      <c r="F3654" s="18">
        <v>9.25</v>
      </c>
      <c r="G3654" s="18">
        <v>4.5545745348499998E-3</v>
      </c>
    </row>
    <row r="3655" spans="1:7" ht="15" customHeight="1">
      <c r="A3655" s="15" t="s">
        <v>1392</v>
      </c>
      <c r="B3655" s="16" t="s">
        <v>1393</v>
      </c>
      <c r="C3655" s="15" t="s">
        <v>959</v>
      </c>
      <c r="D3655" s="15" t="s">
        <v>960</v>
      </c>
      <c r="E3655" s="17">
        <v>0.28764867024000002</v>
      </c>
      <c r="F3655" s="18">
        <v>8.94</v>
      </c>
      <c r="G3655" s="18">
        <v>2.5715791119456002</v>
      </c>
    </row>
    <row r="3656" spans="1:7" ht="15" customHeight="1">
      <c r="A3656" s="15" t="s">
        <v>1394</v>
      </c>
      <c r="B3656" s="16" t="s">
        <v>1395</v>
      </c>
      <c r="C3656" s="15" t="s">
        <v>959</v>
      </c>
      <c r="D3656" s="15" t="s">
        <v>960</v>
      </c>
      <c r="E3656" s="17">
        <v>0.41069678063999998</v>
      </c>
      <c r="F3656" s="18">
        <v>12.62</v>
      </c>
      <c r="G3656" s="18">
        <v>5.1829933716768002</v>
      </c>
    </row>
    <row r="3657" spans="1:7" ht="15" customHeight="1">
      <c r="A3657" s="1"/>
      <c r="B3657" s="1"/>
      <c r="C3657" s="1"/>
      <c r="D3657" s="1"/>
      <c r="E3657" s="319" t="s">
        <v>971</v>
      </c>
      <c r="F3657" s="320"/>
      <c r="G3657" s="19">
        <v>7.75912705815725</v>
      </c>
    </row>
    <row r="3658" spans="1:7" ht="15" customHeight="1">
      <c r="A3658" s="321" t="s">
        <v>1010</v>
      </c>
      <c r="B3658" s="322"/>
      <c r="C3658" s="8" t="s">
        <v>952</v>
      </c>
      <c r="D3658" s="8" t="s">
        <v>953</v>
      </c>
      <c r="E3658" s="8" t="s">
        <v>954</v>
      </c>
      <c r="F3658" s="8" t="s">
        <v>955</v>
      </c>
      <c r="G3658" s="8" t="s">
        <v>956</v>
      </c>
    </row>
    <row r="3659" spans="1:7" ht="20.100000000000001" customHeight="1">
      <c r="A3659" s="15" t="s">
        <v>1620</v>
      </c>
      <c r="B3659" s="16" t="s">
        <v>1621</v>
      </c>
      <c r="C3659" s="15" t="s">
        <v>959</v>
      </c>
      <c r="D3659" s="15" t="s">
        <v>1030</v>
      </c>
      <c r="E3659" s="17">
        <v>3.6700000000000003E-2</v>
      </c>
      <c r="F3659" s="18">
        <v>32.700000000000003</v>
      </c>
      <c r="G3659" s="18">
        <v>1.2000900000000001</v>
      </c>
    </row>
    <row r="3660" spans="1:7" ht="20.100000000000001" customHeight="1">
      <c r="A3660" s="15" t="s">
        <v>1622</v>
      </c>
      <c r="B3660" s="16" t="s">
        <v>1623</v>
      </c>
      <c r="C3660" s="15" t="s">
        <v>959</v>
      </c>
      <c r="D3660" s="15" t="s">
        <v>1030</v>
      </c>
      <c r="E3660" s="17">
        <v>7.4000000000000003E-3</v>
      </c>
      <c r="F3660" s="18">
        <v>11.96</v>
      </c>
      <c r="G3660" s="18">
        <v>8.8503999999999999E-2</v>
      </c>
    </row>
    <row r="3661" spans="1:7" ht="20.100000000000001" customHeight="1">
      <c r="A3661" s="15" t="s">
        <v>1567</v>
      </c>
      <c r="B3661" s="16" t="s">
        <v>1568</v>
      </c>
      <c r="C3661" s="15" t="s">
        <v>959</v>
      </c>
      <c r="D3661" s="15" t="s">
        <v>1013</v>
      </c>
      <c r="E3661" s="17">
        <v>3.288E-2</v>
      </c>
      <c r="F3661" s="18">
        <v>9.52</v>
      </c>
      <c r="G3661" s="18">
        <v>0.31301760000000001</v>
      </c>
    </row>
    <row r="3662" spans="1:7" ht="15" customHeight="1">
      <c r="A3662" s="15" t="s">
        <v>1041</v>
      </c>
      <c r="B3662" s="16" t="s">
        <v>1042</v>
      </c>
      <c r="C3662" s="15" t="s">
        <v>959</v>
      </c>
      <c r="D3662" s="15" t="s">
        <v>1020</v>
      </c>
      <c r="E3662" s="17">
        <v>2.7335536000000001E-2</v>
      </c>
      <c r="F3662" s="18">
        <v>1.04</v>
      </c>
      <c r="G3662" s="18">
        <v>2.8428957439999999E-2</v>
      </c>
    </row>
    <row r="3663" spans="1:7" ht="20.100000000000001" customHeight="1">
      <c r="A3663" s="15" t="s">
        <v>1569</v>
      </c>
      <c r="B3663" s="16" t="s">
        <v>1570</v>
      </c>
      <c r="C3663" s="15" t="s">
        <v>959</v>
      </c>
      <c r="D3663" s="15" t="s">
        <v>1030</v>
      </c>
      <c r="E3663" s="17">
        <v>0.26669999999999999</v>
      </c>
      <c r="F3663" s="18">
        <v>2.38</v>
      </c>
      <c r="G3663" s="18">
        <v>0.63474600000000003</v>
      </c>
    </row>
    <row r="3664" spans="1:7" ht="20.100000000000001" customHeight="1">
      <c r="A3664" s="15" t="s">
        <v>1136</v>
      </c>
      <c r="B3664" s="16" t="s">
        <v>1137</v>
      </c>
      <c r="C3664" s="15" t="s">
        <v>959</v>
      </c>
      <c r="D3664" s="15" t="s">
        <v>1020</v>
      </c>
      <c r="E3664" s="17">
        <v>1.096E-3</v>
      </c>
      <c r="F3664" s="18">
        <v>19.53</v>
      </c>
      <c r="G3664" s="18">
        <v>2.1404880000000001E-2</v>
      </c>
    </row>
    <row r="3665" spans="1:7" ht="20.100000000000001" customHeight="1">
      <c r="A3665" s="15" t="s">
        <v>1624</v>
      </c>
      <c r="B3665" s="16" t="s">
        <v>1625</v>
      </c>
      <c r="C3665" s="15" t="s">
        <v>959</v>
      </c>
      <c r="D3665" s="15" t="s">
        <v>1030</v>
      </c>
      <c r="E3665" s="17">
        <v>4.3E-3</v>
      </c>
      <c r="F3665" s="18">
        <v>15.01</v>
      </c>
      <c r="G3665" s="18">
        <v>6.4543000000000003E-2</v>
      </c>
    </row>
    <row r="3666" spans="1:7" ht="15" customHeight="1">
      <c r="A3666" s="15" t="s">
        <v>1402</v>
      </c>
      <c r="B3666" s="16" t="s">
        <v>1403</v>
      </c>
      <c r="C3666" s="15" t="s">
        <v>959</v>
      </c>
      <c r="D3666" s="15" t="s">
        <v>1030</v>
      </c>
      <c r="E3666" s="17">
        <v>6.9234199999999996E-2</v>
      </c>
      <c r="F3666" s="18">
        <v>1.29</v>
      </c>
      <c r="G3666" s="18">
        <v>8.9312117999999996E-2</v>
      </c>
    </row>
    <row r="3667" spans="1:7" ht="27.95" customHeight="1">
      <c r="A3667" s="15" t="s">
        <v>1437</v>
      </c>
      <c r="B3667" s="16" t="s">
        <v>1438</v>
      </c>
      <c r="C3667" s="15" t="s">
        <v>959</v>
      </c>
      <c r="D3667" s="15" t="s">
        <v>1030</v>
      </c>
      <c r="E3667" s="17">
        <v>1.35102E-2</v>
      </c>
      <c r="F3667" s="18">
        <v>0.44</v>
      </c>
      <c r="G3667" s="18">
        <v>5.9444880000000004E-3</v>
      </c>
    </row>
    <row r="3668" spans="1:7" ht="20.100000000000001" customHeight="1">
      <c r="A3668" s="15" t="s">
        <v>1626</v>
      </c>
      <c r="B3668" s="16" t="s">
        <v>1627</v>
      </c>
      <c r="C3668" s="15" t="s">
        <v>959</v>
      </c>
      <c r="D3668" s="15" t="s">
        <v>1030</v>
      </c>
      <c r="E3668" s="17">
        <v>4.3E-3</v>
      </c>
      <c r="F3668" s="18">
        <v>101.18</v>
      </c>
      <c r="G3668" s="18">
        <v>0.43507400000000002</v>
      </c>
    </row>
    <row r="3669" spans="1:7" ht="20.100000000000001" customHeight="1">
      <c r="A3669" s="15" t="s">
        <v>1628</v>
      </c>
      <c r="B3669" s="16" t="s">
        <v>1629</v>
      </c>
      <c r="C3669" s="15" t="s">
        <v>959</v>
      </c>
      <c r="D3669" s="15" t="s">
        <v>1013</v>
      </c>
      <c r="E3669" s="17">
        <v>1.04</v>
      </c>
      <c r="F3669" s="18">
        <v>23.49</v>
      </c>
      <c r="G3669" s="18">
        <v>24.429600000000001</v>
      </c>
    </row>
    <row r="3670" spans="1:7" ht="20.100000000000001" customHeight="1">
      <c r="A3670" s="15" t="s">
        <v>1400</v>
      </c>
      <c r="B3670" s="16" t="s">
        <v>1401</v>
      </c>
      <c r="C3670" s="15" t="s">
        <v>959</v>
      </c>
      <c r="D3670" s="15" t="s">
        <v>1030</v>
      </c>
      <c r="E3670" s="17">
        <v>3.1003960000000001E-2</v>
      </c>
      <c r="F3670" s="18">
        <v>56.66</v>
      </c>
      <c r="G3670" s="18">
        <v>1.7566843736</v>
      </c>
    </row>
    <row r="3671" spans="1:7" ht="20.100000000000001" customHeight="1">
      <c r="A3671" s="15" t="s">
        <v>1630</v>
      </c>
      <c r="B3671" s="16" t="s">
        <v>1631</v>
      </c>
      <c r="C3671" s="15" t="s">
        <v>959</v>
      </c>
      <c r="D3671" s="15" t="s">
        <v>1030</v>
      </c>
      <c r="E3671" s="17">
        <v>4.1000000000000002E-2</v>
      </c>
      <c r="F3671" s="18">
        <v>10</v>
      </c>
      <c r="G3671" s="18">
        <v>0.41</v>
      </c>
    </row>
    <row r="3672" spans="1:7" ht="20.100000000000001" customHeight="1">
      <c r="A3672" s="15" t="s">
        <v>1632</v>
      </c>
      <c r="B3672" s="16" t="s">
        <v>1633</v>
      </c>
      <c r="C3672" s="15" t="s">
        <v>959</v>
      </c>
      <c r="D3672" s="15" t="s">
        <v>1030</v>
      </c>
      <c r="E3672" s="17">
        <v>0.1211</v>
      </c>
      <c r="F3672" s="18">
        <v>9.4499999999999993</v>
      </c>
      <c r="G3672" s="18">
        <v>1.1443950000000001</v>
      </c>
    </row>
    <row r="3673" spans="1:7" ht="20.100000000000001" customHeight="1">
      <c r="A3673" s="15" t="s">
        <v>1634</v>
      </c>
      <c r="B3673" s="16" t="s">
        <v>1635</v>
      </c>
      <c r="C3673" s="15" t="s">
        <v>959</v>
      </c>
      <c r="D3673" s="15" t="s">
        <v>1030</v>
      </c>
      <c r="E3673" s="17">
        <v>0.1027</v>
      </c>
      <c r="F3673" s="18">
        <v>20.260000000000002</v>
      </c>
      <c r="G3673" s="18">
        <v>2.0807020000000001</v>
      </c>
    </row>
    <row r="3674" spans="1:7" ht="27.95" customHeight="1">
      <c r="A3674" s="15" t="s">
        <v>1564</v>
      </c>
      <c r="B3674" s="16" t="s">
        <v>1565</v>
      </c>
      <c r="C3674" s="15" t="s">
        <v>959</v>
      </c>
      <c r="D3674" s="15" t="s">
        <v>1030</v>
      </c>
      <c r="E3674" s="17">
        <v>1.52414E-2</v>
      </c>
      <c r="F3674" s="18">
        <v>20.64</v>
      </c>
      <c r="G3674" s="18">
        <v>0.31458249599999999</v>
      </c>
    </row>
    <row r="3675" spans="1:7" ht="20.100000000000001" customHeight="1">
      <c r="A3675" s="15" t="s">
        <v>1636</v>
      </c>
      <c r="B3675" s="16" t="s">
        <v>1637</v>
      </c>
      <c r="C3675" s="15" t="s">
        <v>959</v>
      </c>
      <c r="D3675" s="15" t="s">
        <v>1030</v>
      </c>
      <c r="E3675" s="17">
        <v>2.0999999999999999E-3</v>
      </c>
      <c r="F3675" s="18">
        <v>38.17</v>
      </c>
      <c r="G3675" s="18">
        <v>8.0157000000000006E-2</v>
      </c>
    </row>
    <row r="3676" spans="1:7" ht="20.100000000000001" customHeight="1">
      <c r="A3676" s="15" t="s">
        <v>1638</v>
      </c>
      <c r="B3676" s="16" t="s">
        <v>1639</v>
      </c>
      <c r="C3676" s="15" t="s">
        <v>959</v>
      </c>
      <c r="D3676" s="15" t="s">
        <v>1030</v>
      </c>
      <c r="E3676" s="17">
        <v>2.2700000000000001E-2</v>
      </c>
      <c r="F3676" s="18">
        <v>34.270000000000003</v>
      </c>
      <c r="G3676" s="18">
        <v>0.77792899999999998</v>
      </c>
    </row>
    <row r="3677" spans="1:7" ht="15" customHeight="1">
      <c r="A3677" s="15" t="s">
        <v>1398</v>
      </c>
      <c r="B3677" s="16" t="s">
        <v>1399</v>
      </c>
      <c r="C3677" s="15" t="s">
        <v>959</v>
      </c>
      <c r="D3677" s="15" t="s">
        <v>1030</v>
      </c>
      <c r="E3677" s="17">
        <v>1.8962360000000001E-2</v>
      </c>
      <c r="F3677" s="18">
        <v>50.01</v>
      </c>
      <c r="G3677" s="18">
        <v>0.94830762359999998</v>
      </c>
    </row>
    <row r="3678" spans="1:7" ht="20.100000000000001" customHeight="1">
      <c r="A3678" s="15" t="s">
        <v>1453</v>
      </c>
      <c r="B3678" s="16" t="s">
        <v>1454</v>
      </c>
      <c r="C3678" s="15" t="s">
        <v>959</v>
      </c>
      <c r="D3678" s="15" t="s">
        <v>1030</v>
      </c>
      <c r="E3678" s="17">
        <v>8.8999999999999995E-5</v>
      </c>
      <c r="F3678" s="18">
        <v>55.32</v>
      </c>
      <c r="G3678" s="18">
        <v>4.92348E-3</v>
      </c>
    </row>
    <row r="3679" spans="1:7" ht="20.100000000000001" customHeight="1">
      <c r="A3679" s="15" t="s">
        <v>1052</v>
      </c>
      <c r="B3679" s="16" t="s">
        <v>1053</v>
      </c>
      <c r="C3679" s="15" t="s">
        <v>959</v>
      </c>
      <c r="D3679" s="15" t="s">
        <v>1045</v>
      </c>
      <c r="E3679" s="17">
        <v>6.0562000000000001E-5</v>
      </c>
      <c r="F3679" s="18">
        <v>75</v>
      </c>
      <c r="G3679" s="18">
        <v>4.54215E-3</v>
      </c>
    </row>
    <row r="3680" spans="1:7" ht="15" customHeight="1">
      <c r="A3680" s="1"/>
      <c r="B3680" s="1"/>
      <c r="C3680" s="1"/>
      <c r="D3680" s="1"/>
      <c r="E3680" s="319" t="s">
        <v>1021</v>
      </c>
      <c r="F3680" s="320"/>
      <c r="G3680" s="19">
        <v>34.832888166639997</v>
      </c>
    </row>
    <row r="3681" spans="1:7" ht="15" customHeight="1">
      <c r="A3681" s="1"/>
      <c r="B3681" s="1"/>
      <c r="C3681" s="1"/>
      <c r="D3681" s="1"/>
      <c r="E3681" s="317" t="s">
        <v>972</v>
      </c>
      <c r="F3681" s="318"/>
      <c r="G3681" s="3">
        <v>43.01</v>
      </c>
    </row>
    <row r="3682" spans="1:7" ht="15" customHeight="1">
      <c r="A3682" s="1"/>
      <c r="B3682" s="1"/>
      <c r="C3682" s="1"/>
      <c r="D3682" s="1"/>
      <c r="E3682" s="317" t="s">
        <v>973</v>
      </c>
      <c r="F3682" s="318"/>
      <c r="G3682" s="3">
        <v>3.52</v>
      </c>
    </row>
    <row r="3683" spans="1:7" ht="15" customHeight="1">
      <c r="A3683" s="1"/>
      <c r="B3683" s="1"/>
      <c r="C3683" s="1"/>
      <c r="D3683" s="1"/>
      <c r="E3683" s="317" t="s">
        <v>974</v>
      </c>
      <c r="F3683" s="318"/>
      <c r="G3683" s="3">
        <v>46.53</v>
      </c>
    </row>
    <row r="3684" spans="1:7" ht="15" customHeight="1">
      <c r="A3684" s="1"/>
      <c r="B3684" s="1"/>
      <c r="C3684" s="1"/>
      <c r="D3684" s="1"/>
      <c r="E3684" s="317" t="s">
        <v>975</v>
      </c>
      <c r="F3684" s="318"/>
      <c r="G3684" s="3">
        <v>13.19</v>
      </c>
    </row>
    <row r="3685" spans="1:7" ht="15" customHeight="1">
      <c r="A3685" s="1"/>
      <c r="B3685" s="1"/>
      <c r="C3685" s="1"/>
      <c r="D3685" s="1"/>
      <c r="E3685" s="317" t="s">
        <v>976</v>
      </c>
      <c r="F3685" s="318"/>
      <c r="G3685" s="3">
        <v>59.72</v>
      </c>
    </row>
    <row r="3686" spans="1:7" ht="15" customHeight="1">
      <c r="A3686" s="1"/>
      <c r="B3686" s="1"/>
      <c r="C3686" s="1"/>
      <c r="D3686" s="1"/>
      <c r="E3686" s="317" t="s">
        <v>977</v>
      </c>
      <c r="F3686" s="318"/>
      <c r="G3686" s="3">
        <v>24.09</v>
      </c>
    </row>
    <row r="3687" spans="1:7" ht="15" customHeight="1">
      <c r="A3687" s="1"/>
      <c r="B3687" s="1"/>
      <c r="C3687" s="1"/>
      <c r="D3687" s="1"/>
      <c r="E3687" s="317" t="s">
        <v>978</v>
      </c>
      <c r="F3687" s="318"/>
      <c r="G3687" s="3">
        <v>1438.65</v>
      </c>
    </row>
    <row r="3688" spans="1:7" ht="9.9499999999999993" customHeight="1">
      <c r="A3688" s="1"/>
      <c r="B3688" s="1"/>
      <c r="C3688" s="323" t="s">
        <v>949</v>
      </c>
      <c r="D3688" s="324"/>
      <c r="E3688" s="1"/>
      <c r="F3688" s="1"/>
      <c r="G3688" s="1"/>
    </row>
    <row r="3689" spans="1:7" ht="20.100000000000001" customHeight="1">
      <c r="A3689" s="325" t="s">
        <v>1640</v>
      </c>
      <c r="B3689" s="326"/>
      <c r="C3689" s="326"/>
      <c r="D3689" s="326"/>
      <c r="E3689" s="326"/>
      <c r="F3689" s="326"/>
      <c r="G3689" s="326"/>
    </row>
    <row r="3690" spans="1:7" ht="15" customHeight="1">
      <c r="A3690" s="321" t="s">
        <v>951</v>
      </c>
      <c r="B3690" s="322"/>
      <c r="C3690" s="8" t="s">
        <v>952</v>
      </c>
      <c r="D3690" s="8" t="s">
        <v>953</v>
      </c>
      <c r="E3690" s="8" t="s">
        <v>954</v>
      </c>
      <c r="F3690" s="8" t="s">
        <v>955</v>
      </c>
      <c r="G3690" s="8" t="s">
        <v>956</v>
      </c>
    </row>
    <row r="3691" spans="1:7" ht="20.100000000000001" customHeight="1">
      <c r="A3691" s="15" t="s">
        <v>998</v>
      </c>
      <c r="B3691" s="16" t="s">
        <v>999</v>
      </c>
      <c r="C3691" s="15" t="s">
        <v>959</v>
      </c>
      <c r="D3691" s="15" t="s">
        <v>960</v>
      </c>
      <c r="E3691" s="17">
        <v>10.22767041</v>
      </c>
      <c r="F3691" s="18">
        <v>0.41</v>
      </c>
      <c r="G3691" s="18">
        <v>4.1933448680999996</v>
      </c>
    </row>
    <row r="3692" spans="1:7" ht="20.100000000000001" customHeight="1">
      <c r="A3692" s="15" t="s">
        <v>1023</v>
      </c>
      <c r="B3692" s="16" t="s">
        <v>1024</v>
      </c>
      <c r="C3692" s="15" t="s">
        <v>959</v>
      </c>
      <c r="D3692" s="15" t="s">
        <v>960</v>
      </c>
      <c r="E3692" s="17">
        <v>0.91717384000000002</v>
      </c>
      <c r="F3692" s="18">
        <v>0.01</v>
      </c>
      <c r="G3692" s="18">
        <v>9.1717384000000006E-3</v>
      </c>
    </row>
    <row r="3693" spans="1:7" ht="20.100000000000001" customHeight="1">
      <c r="A3693" s="15" t="s">
        <v>1000</v>
      </c>
      <c r="B3693" s="16" t="s">
        <v>1001</v>
      </c>
      <c r="C3693" s="15" t="s">
        <v>959</v>
      </c>
      <c r="D3693" s="15" t="s">
        <v>960</v>
      </c>
      <c r="E3693" s="17">
        <v>10.22767041</v>
      </c>
      <c r="F3693" s="18">
        <v>1.01</v>
      </c>
      <c r="G3693" s="18">
        <v>10.329947114099999</v>
      </c>
    </row>
    <row r="3694" spans="1:7" ht="20.100000000000001" customHeight="1">
      <c r="A3694" s="15" t="s">
        <v>1002</v>
      </c>
      <c r="B3694" s="16" t="s">
        <v>1003</v>
      </c>
      <c r="C3694" s="15" t="s">
        <v>959</v>
      </c>
      <c r="D3694" s="15" t="s">
        <v>960</v>
      </c>
      <c r="E3694" s="17">
        <v>0.308952</v>
      </c>
      <c r="F3694" s="18">
        <v>1.05</v>
      </c>
      <c r="G3694" s="18">
        <v>0.32439960000000001</v>
      </c>
    </row>
    <row r="3695" spans="1:7" ht="15" customHeight="1">
      <c r="A3695" s="15" t="s">
        <v>965</v>
      </c>
      <c r="B3695" s="16" t="s">
        <v>966</v>
      </c>
      <c r="C3695" s="15" t="s">
        <v>959</v>
      </c>
      <c r="D3695" s="15" t="s">
        <v>960</v>
      </c>
      <c r="E3695" s="17">
        <v>21.912596891</v>
      </c>
      <c r="F3695" s="18">
        <v>0.06</v>
      </c>
      <c r="G3695" s="18">
        <v>1.3147558134599999</v>
      </c>
    </row>
    <row r="3696" spans="1:7" ht="20.100000000000001" customHeight="1">
      <c r="A3696" s="15" t="s">
        <v>1025</v>
      </c>
      <c r="B3696" s="16" t="s">
        <v>1026</v>
      </c>
      <c r="C3696" s="15" t="s">
        <v>959</v>
      </c>
      <c r="D3696" s="15" t="s">
        <v>960</v>
      </c>
      <c r="E3696" s="17">
        <v>0.91717384000000002</v>
      </c>
      <c r="F3696" s="18">
        <v>0.63</v>
      </c>
      <c r="G3696" s="18">
        <v>0.57781951919999996</v>
      </c>
    </row>
    <row r="3697" spans="1:7" ht="15" customHeight="1">
      <c r="A3697" s="15" t="s">
        <v>963</v>
      </c>
      <c r="B3697" s="16" t="s">
        <v>964</v>
      </c>
      <c r="C3697" s="15" t="s">
        <v>959</v>
      </c>
      <c r="D3697" s="15" t="s">
        <v>960</v>
      </c>
      <c r="E3697" s="17">
        <v>21.912596891</v>
      </c>
      <c r="F3697" s="18">
        <v>0.55000000000000004</v>
      </c>
      <c r="G3697" s="18">
        <v>12.05192829005</v>
      </c>
    </row>
    <row r="3698" spans="1:7" ht="15" customHeight="1">
      <c r="A3698" s="15" t="s">
        <v>994</v>
      </c>
      <c r="B3698" s="16" t="s">
        <v>995</v>
      </c>
      <c r="C3698" s="15" t="s">
        <v>959</v>
      </c>
      <c r="D3698" s="15" t="s">
        <v>960</v>
      </c>
      <c r="E3698" s="17">
        <v>21.912596891</v>
      </c>
      <c r="F3698" s="18">
        <v>1.04</v>
      </c>
      <c r="G3698" s="18">
        <v>22.789100766640001</v>
      </c>
    </row>
    <row r="3699" spans="1:7" ht="15" customHeight="1">
      <c r="A3699" s="15" t="s">
        <v>996</v>
      </c>
      <c r="B3699" s="16" t="s">
        <v>997</v>
      </c>
      <c r="C3699" s="15" t="s">
        <v>959</v>
      </c>
      <c r="D3699" s="15" t="s">
        <v>960</v>
      </c>
      <c r="E3699" s="17">
        <v>21.912596891</v>
      </c>
      <c r="F3699" s="18">
        <v>3.18</v>
      </c>
      <c r="G3699" s="18">
        <v>69.682058113379995</v>
      </c>
    </row>
    <row r="3700" spans="1:7" ht="20.100000000000001" customHeight="1">
      <c r="A3700" s="15" t="s">
        <v>1004</v>
      </c>
      <c r="B3700" s="16" t="s">
        <v>1005</v>
      </c>
      <c r="C3700" s="15" t="s">
        <v>959</v>
      </c>
      <c r="D3700" s="15" t="s">
        <v>960</v>
      </c>
      <c r="E3700" s="17">
        <v>0.308952</v>
      </c>
      <c r="F3700" s="18">
        <v>0.38</v>
      </c>
      <c r="G3700" s="18">
        <v>0.11740175999999999</v>
      </c>
    </row>
    <row r="3701" spans="1:7" ht="20.100000000000001" customHeight="1">
      <c r="A3701" s="15" t="s">
        <v>1086</v>
      </c>
      <c r="B3701" s="16" t="s">
        <v>1087</v>
      </c>
      <c r="C3701" s="15" t="s">
        <v>959</v>
      </c>
      <c r="D3701" s="15" t="s">
        <v>960</v>
      </c>
      <c r="E3701" s="17">
        <v>10.458800641</v>
      </c>
      <c r="F3701" s="18">
        <v>0.57999999999999996</v>
      </c>
      <c r="G3701" s="18">
        <v>6.0661043717799998</v>
      </c>
    </row>
    <row r="3702" spans="1:7" ht="20.100000000000001" customHeight="1">
      <c r="A3702" s="15" t="s">
        <v>1088</v>
      </c>
      <c r="B3702" s="16" t="s">
        <v>1089</v>
      </c>
      <c r="C3702" s="15" t="s">
        <v>959</v>
      </c>
      <c r="D3702" s="15" t="s">
        <v>960</v>
      </c>
      <c r="E3702" s="17">
        <v>10.458800641</v>
      </c>
      <c r="F3702" s="18">
        <v>0.95</v>
      </c>
      <c r="G3702" s="18">
        <v>9.9358606089499997</v>
      </c>
    </row>
    <row r="3703" spans="1:7" ht="17.100000000000001" customHeight="1">
      <c r="A3703" s="1"/>
      <c r="B3703" s="1"/>
      <c r="C3703" s="1"/>
      <c r="D3703" s="1"/>
      <c r="E3703" s="319" t="s">
        <v>967</v>
      </c>
      <c r="F3703" s="320"/>
      <c r="G3703" s="19">
        <v>137.39189256405999</v>
      </c>
    </row>
    <row r="3704" spans="1:7" ht="15" customHeight="1">
      <c r="A3704" s="321" t="s">
        <v>1027</v>
      </c>
      <c r="B3704" s="322"/>
      <c r="C3704" s="8" t="s">
        <v>952</v>
      </c>
      <c r="D3704" s="8" t="s">
        <v>953</v>
      </c>
      <c r="E3704" s="8" t="s">
        <v>954</v>
      </c>
      <c r="F3704" s="8" t="s">
        <v>955</v>
      </c>
      <c r="G3704" s="8" t="s">
        <v>956</v>
      </c>
    </row>
    <row r="3705" spans="1:7" ht="20.100000000000001" customHeight="1">
      <c r="A3705" s="15" t="s">
        <v>1096</v>
      </c>
      <c r="B3705" s="16" t="s">
        <v>1097</v>
      </c>
      <c r="C3705" s="15" t="s">
        <v>959</v>
      </c>
      <c r="D3705" s="15" t="s">
        <v>1030</v>
      </c>
      <c r="E3705" s="17">
        <v>2.118241216E-4</v>
      </c>
      <c r="F3705" s="18">
        <v>2736.11</v>
      </c>
      <c r="G3705" s="18">
        <v>0.57957409735097598</v>
      </c>
    </row>
    <row r="3706" spans="1:7" ht="27.95" customHeight="1">
      <c r="A3706" s="15" t="s">
        <v>1102</v>
      </c>
      <c r="B3706" s="16" t="s">
        <v>1103</v>
      </c>
      <c r="C3706" s="15" t="s">
        <v>959</v>
      </c>
      <c r="D3706" s="15" t="s">
        <v>1030</v>
      </c>
      <c r="E3706" s="17">
        <v>4.7095152799999997E-5</v>
      </c>
      <c r="F3706" s="18">
        <v>4722.0600000000004</v>
      </c>
      <c r="G3706" s="18">
        <v>0.222386137230768</v>
      </c>
    </row>
    <row r="3707" spans="1:7" ht="44.1" customHeight="1">
      <c r="A3707" s="15" t="s">
        <v>1525</v>
      </c>
      <c r="B3707" s="16" t="s">
        <v>1526</v>
      </c>
      <c r="C3707" s="15" t="s">
        <v>959</v>
      </c>
      <c r="D3707" s="15" t="s">
        <v>1030</v>
      </c>
      <c r="E3707" s="17">
        <v>4.7171199999999998E-6</v>
      </c>
      <c r="F3707" s="18">
        <v>301582.57</v>
      </c>
      <c r="G3707" s="18">
        <v>1.4226011725984</v>
      </c>
    </row>
    <row r="3708" spans="1:7" ht="20.100000000000001" customHeight="1">
      <c r="A3708" s="15" t="s">
        <v>1517</v>
      </c>
      <c r="B3708" s="16" t="s">
        <v>1518</v>
      </c>
      <c r="C3708" s="15" t="s">
        <v>959</v>
      </c>
      <c r="D3708" s="15" t="s">
        <v>1030</v>
      </c>
      <c r="E3708" s="17">
        <v>3.6416159999999998E-7</v>
      </c>
      <c r="F3708" s="18">
        <v>12886.33</v>
      </c>
      <c r="G3708" s="18">
        <v>4.6927065509279999E-3</v>
      </c>
    </row>
    <row r="3709" spans="1:7" ht="27.95" customHeight="1">
      <c r="A3709" s="15" t="s">
        <v>1211</v>
      </c>
      <c r="B3709" s="16" t="s">
        <v>1212</v>
      </c>
      <c r="C3709" s="15" t="s">
        <v>959</v>
      </c>
      <c r="D3709" s="15" t="s">
        <v>1030</v>
      </c>
      <c r="E3709" s="17">
        <v>2.5893174052E-5</v>
      </c>
      <c r="F3709" s="18">
        <v>19208.37</v>
      </c>
      <c r="G3709" s="18">
        <v>0.49736566766521523</v>
      </c>
    </row>
    <row r="3710" spans="1:7" ht="27.95" customHeight="1">
      <c r="A3710" s="15" t="s">
        <v>1028</v>
      </c>
      <c r="B3710" s="16" t="s">
        <v>1029</v>
      </c>
      <c r="C3710" s="15" t="s">
        <v>959</v>
      </c>
      <c r="D3710" s="15" t="s">
        <v>1030</v>
      </c>
      <c r="E3710" s="17">
        <v>5.5444088000000004E-6</v>
      </c>
      <c r="F3710" s="18">
        <v>1139.75</v>
      </c>
      <c r="G3710" s="18">
        <v>6.3192399297999999E-3</v>
      </c>
    </row>
    <row r="3711" spans="1:7" ht="15" customHeight="1">
      <c r="A3711" s="1"/>
      <c r="B3711" s="1"/>
      <c r="C3711" s="1"/>
      <c r="D3711" s="1"/>
      <c r="E3711" s="319" t="s">
        <v>1031</v>
      </c>
      <c r="F3711" s="320"/>
      <c r="G3711" s="19">
        <v>2.7329390213260871</v>
      </c>
    </row>
    <row r="3712" spans="1:7" ht="15" customHeight="1">
      <c r="A3712" s="321" t="s">
        <v>1032</v>
      </c>
      <c r="B3712" s="322"/>
      <c r="C3712" s="8" t="s">
        <v>952</v>
      </c>
      <c r="D3712" s="8" t="s">
        <v>953</v>
      </c>
      <c r="E3712" s="8" t="s">
        <v>954</v>
      </c>
      <c r="F3712" s="8" t="s">
        <v>955</v>
      </c>
      <c r="G3712" s="8" t="s">
        <v>956</v>
      </c>
    </row>
    <row r="3713" spans="1:7" ht="15" customHeight="1">
      <c r="A3713" s="15" t="s">
        <v>1033</v>
      </c>
      <c r="B3713" s="16" t="s">
        <v>1034</v>
      </c>
      <c r="C3713" s="15" t="s">
        <v>959</v>
      </c>
      <c r="D3713" s="15" t="s">
        <v>1035</v>
      </c>
      <c r="E3713" s="17">
        <v>0.97126634999999995</v>
      </c>
      <c r="F3713" s="18">
        <v>0.9</v>
      </c>
      <c r="G3713" s="18">
        <v>0.87413971499999998</v>
      </c>
    </row>
    <row r="3714" spans="1:7" ht="15" customHeight="1">
      <c r="A3714" s="1"/>
      <c r="B3714" s="1"/>
      <c r="C3714" s="1"/>
      <c r="D3714" s="1"/>
      <c r="E3714" s="319" t="s">
        <v>1036</v>
      </c>
      <c r="F3714" s="320"/>
      <c r="G3714" s="19">
        <v>0.87413971499999998</v>
      </c>
    </row>
    <row r="3715" spans="1:7" ht="15" customHeight="1">
      <c r="A3715" s="321" t="s">
        <v>968</v>
      </c>
      <c r="B3715" s="322"/>
      <c r="C3715" s="8" t="s">
        <v>952</v>
      </c>
      <c r="D3715" s="8" t="s">
        <v>953</v>
      </c>
      <c r="E3715" s="8" t="s">
        <v>954</v>
      </c>
      <c r="F3715" s="8" t="s">
        <v>955</v>
      </c>
      <c r="G3715" s="8" t="s">
        <v>956</v>
      </c>
    </row>
    <row r="3716" spans="1:7" ht="15" customHeight="1">
      <c r="A3716" s="15" t="s">
        <v>1006</v>
      </c>
      <c r="B3716" s="16" t="s">
        <v>1007</v>
      </c>
      <c r="C3716" s="15" t="s">
        <v>959</v>
      </c>
      <c r="D3716" s="15" t="s">
        <v>960</v>
      </c>
      <c r="E3716" s="17">
        <v>10.382108233191</v>
      </c>
      <c r="F3716" s="18">
        <v>9.25</v>
      </c>
      <c r="G3716" s="18">
        <v>96.034501157016749</v>
      </c>
    </row>
    <row r="3717" spans="1:7" ht="15" customHeight="1">
      <c r="A3717" s="15" t="s">
        <v>1132</v>
      </c>
      <c r="B3717" s="16" t="s">
        <v>1133</v>
      </c>
      <c r="C3717" s="15" t="s">
        <v>959</v>
      </c>
      <c r="D3717" s="15" t="s">
        <v>960</v>
      </c>
      <c r="E3717" s="17">
        <v>0.57773633763174004</v>
      </c>
      <c r="F3717" s="18">
        <v>14.07</v>
      </c>
      <c r="G3717" s="18">
        <v>8.1287502704785819</v>
      </c>
    </row>
    <row r="3718" spans="1:7" ht="20.100000000000001" customHeight="1">
      <c r="A3718" s="15" t="s">
        <v>1039</v>
      </c>
      <c r="B3718" s="16" t="s">
        <v>1040</v>
      </c>
      <c r="C3718" s="15" t="s">
        <v>959</v>
      </c>
      <c r="D3718" s="15" t="s">
        <v>960</v>
      </c>
      <c r="E3718" s="17">
        <v>5.5817984799999998E-2</v>
      </c>
      <c r="F3718" s="18">
        <v>21.78</v>
      </c>
      <c r="G3718" s="18">
        <v>1.2157157089440001</v>
      </c>
    </row>
    <row r="3719" spans="1:7" ht="15" customHeight="1">
      <c r="A3719" s="15" t="s">
        <v>1081</v>
      </c>
      <c r="B3719" s="16" t="s">
        <v>1082</v>
      </c>
      <c r="C3719" s="15" t="s">
        <v>959</v>
      </c>
      <c r="D3719" s="15" t="s">
        <v>960</v>
      </c>
      <c r="E3719" s="17">
        <v>5.9685439999999999E-2</v>
      </c>
      <c r="F3719" s="18">
        <v>21.4</v>
      </c>
      <c r="G3719" s="18">
        <v>1.2772684160000001</v>
      </c>
    </row>
    <row r="3720" spans="1:7" ht="15" customHeight="1">
      <c r="A3720" s="15" t="s">
        <v>1090</v>
      </c>
      <c r="B3720" s="16" t="s">
        <v>1091</v>
      </c>
      <c r="C3720" s="15" t="s">
        <v>959</v>
      </c>
      <c r="D3720" s="15" t="s">
        <v>960</v>
      </c>
      <c r="E3720" s="17">
        <v>9.9443611685000004</v>
      </c>
      <c r="F3720" s="18">
        <v>12.62</v>
      </c>
      <c r="G3720" s="18">
        <v>125.49783794647</v>
      </c>
    </row>
    <row r="3721" spans="1:7" ht="15" customHeight="1">
      <c r="A3721" s="15" t="s">
        <v>1104</v>
      </c>
      <c r="B3721" s="16" t="s">
        <v>1105</v>
      </c>
      <c r="C3721" s="15" t="s">
        <v>959</v>
      </c>
      <c r="D3721" s="15" t="s">
        <v>960</v>
      </c>
      <c r="E3721" s="17">
        <v>0.807345238056</v>
      </c>
      <c r="F3721" s="18">
        <v>15.31</v>
      </c>
      <c r="G3721" s="18">
        <v>12.36045559463736</v>
      </c>
    </row>
    <row r="3722" spans="1:7" ht="15" customHeight="1">
      <c r="A3722" s="15" t="s">
        <v>1130</v>
      </c>
      <c r="B3722" s="16" t="s">
        <v>1131</v>
      </c>
      <c r="C3722" s="15" t="s">
        <v>959</v>
      </c>
      <c r="D3722" s="15" t="s">
        <v>960</v>
      </c>
      <c r="E3722" s="17">
        <v>9.0060701624460004E-2</v>
      </c>
      <c r="F3722" s="18">
        <v>8.7899999999999991</v>
      </c>
      <c r="G3722" s="18">
        <v>0.79163356727900336</v>
      </c>
    </row>
    <row r="3723" spans="1:7" ht="15" customHeight="1">
      <c r="A3723" s="15" t="s">
        <v>1037</v>
      </c>
      <c r="B3723" s="16" t="s">
        <v>1038</v>
      </c>
      <c r="C3723" s="15" t="s">
        <v>959</v>
      </c>
      <c r="D3723" s="15" t="s">
        <v>960</v>
      </c>
      <c r="E3723" s="17">
        <v>5.2032665999999998E-2</v>
      </c>
      <c r="F3723" s="18">
        <v>9.83</v>
      </c>
      <c r="G3723" s="18">
        <v>0.51148110678000003</v>
      </c>
    </row>
    <row r="3724" spans="1:7" ht="15" customHeight="1">
      <c r="A3724" s="15" t="s">
        <v>1527</v>
      </c>
      <c r="B3724" s="16" t="s">
        <v>1528</v>
      </c>
      <c r="C3724" s="15" t="s">
        <v>959</v>
      </c>
      <c r="D3724" s="15" t="s">
        <v>960</v>
      </c>
      <c r="E3724" s="17">
        <v>0.26016333000000003</v>
      </c>
      <c r="F3724" s="18">
        <v>16.809999999999999</v>
      </c>
      <c r="G3724" s="18">
        <v>4.3733455773000003</v>
      </c>
    </row>
    <row r="3725" spans="1:7" ht="15" customHeight="1">
      <c r="A3725" s="1"/>
      <c r="B3725" s="1"/>
      <c r="C3725" s="1"/>
      <c r="D3725" s="1"/>
      <c r="E3725" s="319" t="s">
        <v>971</v>
      </c>
      <c r="F3725" s="320"/>
      <c r="G3725" s="19">
        <v>250.19098934490569</v>
      </c>
    </row>
    <row r="3726" spans="1:7" ht="15" customHeight="1">
      <c r="A3726" s="321" t="s">
        <v>1010</v>
      </c>
      <c r="B3726" s="322"/>
      <c r="C3726" s="8" t="s">
        <v>952</v>
      </c>
      <c r="D3726" s="8" t="s">
        <v>953</v>
      </c>
      <c r="E3726" s="8" t="s">
        <v>954</v>
      </c>
      <c r="F3726" s="8" t="s">
        <v>955</v>
      </c>
      <c r="G3726" s="8" t="s">
        <v>956</v>
      </c>
    </row>
    <row r="3727" spans="1:7" ht="15" customHeight="1">
      <c r="A3727" s="15" t="s">
        <v>1041</v>
      </c>
      <c r="B3727" s="16" t="s">
        <v>1042</v>
      </c>
      <c r="C3727" s="15" t="s">
        <v>959</v>
      </c>
      <c r="D3727" s="15" t="s">
        <v>1020</v>
      </c>
      <c r="E3727" s="17">
        <v>147.92438326999999</v>
      </c>
      <c r="F3727" s="18">
        <v>1.04</v>
      </c>
      <c r="G3727" s="18">
        <v>153.84135860079999</v>
      </c>
    </row>
    <row r="3728" spans="1:7" ht="20.100000000000001" customHeight="1">
      <c r="A3728" s="15" t="s">
        <v>1043</v>
      </c>
      <c r="B3728" s="16" t="s">
        <v>1044</v>
      </c>
      <c r="C3728" s="15" t="s">
        <v>959</v>
      </c>
      <c r="D3728" s="15" t="s">
        <v>1045</v>
      </c>
      <c r="E3728" s="17">
        <v>0.11854336</v>
      </c>
      <c r="F3728" s="18">
        <v>103.7</v>
      </c>
      <c r="G3728" s="18">
        <v>12.292946432000001</v>
      </c>
    </row>
    <row r="3729" spans="1:7" ht="20.100000000000001" customHeight="1">
      <c r="A3729" s="15" t="s">
        <v>1136</v>
      </c>
      <c r="B3729" s="16" t="s">
        <v>1137</v>
      </c>
      <c r="C3729" s="15" t="s">
        <v>959</v>
      </c>
      <c r="D3729" s="15" t="s">
        <v>1020</v>
      </c>
      <c r="E3729" s="17">
        <v>5.0639574999999999E-2</v>
      </c>
      <c r="F3729" s="18">
        <v>19.53</v>
      </c>
      <c r="G3729" s="18">
        <v>0.98899089974999999</v>
      </c>
    </row>
    <row r="3730" spans="1:7" ht="20.100000000000001" customHeight="1">
      <c r="A3730" s="15" t="s">
        <v>1116</v>
      </c>
      <c r="B3730" s="16" t="s">
        <v>1117</v>
      </c>
      <c r="C3730" s="15" t="s">
        <v>959</v>
      </c>
      <c r="D3730" s="15" t="s">
        <v>1072</v>
      </c>
      <c r="E3730" s="17">
        <v>3.9690000000000003E-3</v>
      </c>
      <c r="F3730" s="18">
        <v>4.5199999999999996</v>
      </c>
      <c r="G3730" s="18">
        <v>1.7939879999999998E-2</v>
      </c>
    </row>
    <row r="3731" spans="1:7" ht="20.100000000000001" customHeight="1">
      <c r="A3731" s="15" t="s">
        <v>1118</v>
      </c>
      <c r="B3731" s="16" t="s">
        <v>1119</v>
      </c>
      <c r="C3731" s="15" t="s">
        <v>959</v>
      </c>
      <c r="D3731" s="15" t="s">
        <v>1017</v>
      </c>
      <c r="E3731" s="17">
        <v>9.1784000000000004E-2</v>
      </c>
      <c r="F3731" s="18">
        <v>46.89</v>
      </c>
      <c r="G3731" s="18">
        <v>4.3037517599999999</v>
      </c>
    </row>
    <row r="3732" spans="1:7" ht="15" customHeight="1">
      <c r="A3732" s="15" t="s">
        <v>1529</v>
      </c>
      <c r="B3732" s="16" t="s">
        <v>1530</v>
      </c>
      <c r="C3732" s="15" t="s">
        <v>959</v>
      </c>
      <c r="D3732" s="15" t="s">
        <v>1030</v>
      </c>
      <c r="E3732" s="17">
        <v>211.95599999999999</v>
      </c>
      <c r="F3732" s="18">
        <v>0.71</v>
      </c>
      <c r="G3732" s="18">
        <v>150.48876000000001</v>
      </c>
    </row>
    <row r="3733" spans="1:7" ht="15" customHeight="1">
      <c r="A3733" s="15" t="s">
        <v>1070</v>
      </c>
      <c r="B3733" s="16" t="s">
        <v>1071</v>
      </c>
      <c r="C3733" s="15" t="s">
        <v>959</v>
      </c>
      <c r="D3733" s="15" t="s">
        <v>1072</v>
      </c>
      <c r="E3733" s="17">
        <v>0.121312</v>
      </c>
      <c r="F3733" s="18">
        <v>4.63</v>
      </c>
      <c r="G3733" s="18">
        <v>0.56167456000000004</v>
      </c>
    </row>
    <row r="3734" spans="1:7" ht="20.100000000000001" customHeight="1">
      <c r="A3734" s="15" t="s">
        <v>1124</v>
      </c>
      <c r="B3734" s="16" t="s">
        <v>1125</v>
      </c>
      <c r="C3734" s="15" t="s">
        <v>959</v>
      </c>
      <c r="D3734" s="15" t="s">
        <v>1013</v>
      </c>
      <c r="E3734" s="17">
        <v>0.31339</v>
      </c>
      <c r="F3734" s="18">
        <v>1.42</v>
      </c>
      <c r="G3734" s="18">
        <v>0.44501380000000001</v>
      </c>
    </row>
    <row r="3735" spans="1:7" ht="15" customHeight="1">
      <c r="A3735" s="15" t="s">
        <v>1521</v>
      </c>
      <c r="B3735" s="16" t="s">
        <v>1522</v>
      </c>
      <c r="C3735" s="15" t="s">
        <v>959</v>
      </c>
      <c r="D3735" s="15" t="s">
        <v>1072</v>
      </c>
      <c r="E3735" s="17">
        <v>1.9940800000000001E-3</v>
      </c>
      <c r="F3735" s="18">
        <v>5.87</v>
      </c>
      <c r="G3735" s="18">
        <v>1.17052496E-2</v>
      </c>
    </row>
    <row r="3736" spans="1:7" ht="15" customHeight="1">
      <c r="A3736" s="15" t="s">
        <v>1533</v>
      </c>
      <c r="B3736" s="16" t="s">
        <v>1534</v>
      </c>
      <c r="C3736" s="15" t="s">
        <v>959</v>
      </c>
      <c r="D3736" s="15" t="s">
        <v>1020</v>
      </c>
      <c r="E3736" s="17">
        <v>1.8332999999999999E-2</v>
      </c>
      <c r="F3736" s="18">
        <v>18.3</v>
      </c>
      <c r="G3736" s="18">
        <v>0.33549390000000001</v>
      </c>
    </row>
    <row r="3737" spans="1:7" ht="27.95" customHeight="1">
      <c r="A3737" s="15" t="s">
        <v>1134</v>
      </c>
      <c r="B3737" s="16" t="s">
        <v>1135</v>
      </c>
      <c r="C3737" s="15" t="s">
        <v>959</v>
      </c>
      <c r="D3737" s="15" t="s">
        <v>1030</v>
      </c>
      <c r="E3737" s="17">
        <v>5.704041728</v>
      </c>
      <c r="F3737" s="18">
        <v>0.21</v>
      </c>
      <c r="G3737" s="18">
        <v>1.1978487628800001</v>
      </c>
    </row>
    <row r="3738" spans="1:7" ht="20.100000000000001" customHeight="1">
      <c r="A3738" s="15" t="s">
        <v>1217</v>
      </c>
      <c r="B3738" s="16" t="s">
        <v>1218</v>
      </c>
      <c r="C3738" s="15" t="s">
        <v>959</v>
      </c>
      <c r="D3738" s="15" t="s">
        <v>1020</v>
      </c>
      <c r="E3738" s="17">
        <v>2.16737381</v>
      </c>
      <c r="F3738" s="18">
        <v>10.49</v>
      </c>
      <c r="G3738" s="18">
        <v>22.735751266899999</v>
      </c>
    </row>
    <row r="3739" spans="1:7" ht="20.100000000000001" customHeight="1">
      <c r="A3739" s="15" t="s">
        <v>1052</v>
      </c>
      <c r="B3739" s="16" t="s">
        <v>1053</v>
      </c>
      <c r="C3739" s="15" t="s">
        <v>959</v>
      </c>
      <c r="D3739" s="15" t="s">
        <v>1045</v>
      </c>
      <c r="E3739" s="17">
        <v>0.31788727</v>
      </c>
      <c r="F3739" s="18">
        <v>75</v>
      </c>
      <c r="G3739" s="18">
        <v>23.841545249999999</v>
      </c>
    </row>
    <row r="3740" spans="1:7" ht="20.100000000000001" customHeight="1">
      <c r="A3740" s="15" t="s">
        <v>1315</v>
      </c>
      <c r="B3740" s="16" t="s">
        <v>1316</v>
      </c>
      <c r="C3740" s="15" t="s">
        <v>959</v>
      </c>
      <c r="D3740" s="15" t="s">
        <v>1045</v>
      </c>
      <c r="E3740" s="17">
        <v>1.7340000000000001E-3</v>
      </c>
      <c r="F3740" s="18">
        <v>65</v>
      </c>
      <c r="G3740" s="18">
        <v>0.11271</v>
      </c>
    </row>
    <row r="3741" spans="1:7" ht="15" customHeight="1">
      <c r="A3741" s="1"/>
      <c r="B3741" s="1"/>
      <c r="C3741" s="1"/>
      <c r="D3741" s="1"/>
      <c r="E3741" s="319" t="s">
        <v>1021</v>
      </c>
      <c r="F3741" s="320"/>
      <c r="G3741" s="19">
        <v>371.17549036192997</v>
      </c>
    </row>
    <row r="3742" spans="1:7" ht="15" customHeight="1">
      <c r="A3742" s="1"/>
      <c r="B3742" s="1"/>
      <c r="C3742" s="1"/>
      <c r="D3742" s="1"/>
      <c r="E3742" s="317" t="s">
        <v>972</v>
      </c>
      <c r="F3742" s="318"/>
      <c r="G3742" s="3">
        <v>648.48</v>
      </c>
    </row>
    <row r="3743" spans="1:7" ht="15" customHeight="1">
      <c r="A3743" s="1"/>
      <c r="B3743" s="1"/>
      <c r="C3743" s="1"/>
      <c r="D3743" s="1"/>
      <c r="E3743" s="317" t="s">
        <v>973</v>
      </c>
      <c r="F3743" s="318"/>
      <c r="G3743" s="3">
        <v>113.58</v>
      </c>
    </row>
    <row r="3744" spans="1:7" ht="15" customHeight="1">
      <c r="A3744" s="1"/>
      <c r="B3744" s="1"/>
      <c r="C3744" s="1"/>
      <c r="D3744" s="1"/>
      <c r="E3744" s="317" t="s">
        <v>974</v>
      </c>
      <c r="F3744" s="318"/>
      <c r="G3744" s="3">
        <v>762.06</v>
      </c>
    </row>
    <row r="3745" spans="1:7" ht="15" customHeight="1">
      <c r="A3745" s="1"/>
      <c r="B3745" s="1"/>
      <c r="C3745" s="1"/>
      <c r="D3745" s="1"/>
      <c r="E3745" s="317" t="s">
        <v>975</v>
      </c>
      <c r="F3745" s="318"/>
      <c r="G3745" s="3">
        <v>216.04</v>
      </c>
    </row>
    <row r="3746" spans="1:7" ht="15" customHeight="1">
      <c r="A3746" s="1"/>
      <c r="B3746" s="1"/>
      <c r="C3746" s="1"/>
      <c r="D3746" s="1"/>
      <c r="E3746" s="317" t="s">
        <v>976</v>
      </c>
      <c r="F3746" s="318"/>
      <c r="G3746" s="3">
        <v>978.1</v>
      </c>
    </row>
    <row r="3747" spans="1:7" ht="15" customHeight="1">
      <c r="A3747" s="1"/>
      <c r="B3747" s="1"/>
      <c r="C3747" s="1"/>
      <c r="D3747" s="1"/>
      <c r="E3747" s="317" t="s">
        <v>977</v>
      </c>
      <c r="F3747" s="318"/>
      <c r="G3747" s="3">
        <v>2</v>
      </c>
    </row>
    <row r="3748" spans="1:7" ht="15" customHeight="1">
      <c r="A3748" s="1"/>
      <c r="B3748" s="1"/>
      <c r="C3748" s="1"/>
      <c r="D3748" s="1"/>
      <c r="E3748" s="317" t="s">
        <v>978</v>
      </c>
      <c r="F3748" s="318"/>
      <c r="G3748" s="3">
        <v>1956.2</v>
      </c>
    </row>
    <row r="3749" spans="1:7" ht="9.9499999999999993" customHeight="1">
      <c r="A3749" s="1"/>
      <c r="B3749" s="1"/>
      <c r="C3749" s="323" t="s">
        <v>949</v>
      </c>
      <c r="D3749" s="324"/>
      <c r="E3749" s="1"/>
      <c r="F3749" s="1"/>
      <c r="G3749" s="1"/>
    </row>
    <row r="3750" spans="1:7" ht="20.100000000000001" customHeight="1">
      <c r="A3750" s="325" t="s">
        <v>1641</v>
      </c>
      <c r="B3750" s="326"/>
      <c r="C3750" s="326"/>
      <c r="D3750" s="326"/>
      <c r="E3750" s="326"/>
      <c r="F3750" s="326"/>
      <c r="G3750" s="326"/>
    </row>
    <row r="3751" spans="1:7" ht="15" customHeight="1">
      <c r="A3751" s="321" t="s">
        <v>951</v>
      </c>
      <c r="B3751" s="322"/>
      <c r="C3751" s="8" t="s">
        <v>952</v>
      </c>
      <c r="D3751" s="8" t="s">
        <v>953</v>
      </c>
      <c r="E3751" s="8" t="s">
        <v>954</v>
      </c>
      <c r="F3751" s="8" t="s">
        <v>955</v>
      </c>
      <c r="G3751" s="8" t="s">
        <v>956</v>
      </c>
    </row>
    <row r="3752" spans="1:7" ht="15" customHeight="1">
      <c r="A3752" s="15" t="s">
        <v>994</v>
      </c>
      <c r="B3752" s="16" t="s">
        <v>995</v>
      </c>
      <c r="C3752" s="15" t="s">
        <v>959</v>
      </c>
      <c r="D3752" s="15" t="s">
        <v>960</v>
      </c>
      <c r="E3752" s="17">
        <v>0.2</v>
      </c>
      <c r="F3752" s="18">
        <v>1.04</v>
      </c>
      <c r="G3752" s="18">
        <v>0.20799999999999999</v>
      </c>
    </row>
    <row r="3753" spans="1:7" ht="15" customHeight="1">
      <c r="A3753" s="15" t="s">
        <v>996</v>
      </c>
      <c r="B3753" s="16" t="s">
        <v>997</v>
      </c>
      <c r="C3753" s="15" t="s">
        <v>959</v>
      </c>
      <c r="D3753" s="15" t="s">
        <v>960</v>
      </c>
      <c r="E3753" s="17">
        <v>0.2</v>
      </c>
      <c r="F3753" s="18">
        <v>3.18</v>
      </c>
      <c r="G3753" s="18">
        <v>0.63600000000000001</v>
      </c>
    </row>
    <row r="3754" spans="1:7" ht="20.100000000000001" customHeight="1">
      <c r="A3754" s="15" t="s">
        <v>1388</v>
      </c>
      <c r="B3754" s="16" t="s">
        <v>1389</v>
      </c>
      <c r="C3754" s="15" t="s">
        <v>959</v>
      </c>
      <c r="D3754" s="15" t="s">
        <v>960</v>
      </c>
      <c r="E3754" s="17">
        <v>0.2</v>
      </c>
      <c r="F3754" s="18">
        <v>0.28000000000000003</v>
      </c>
      <c r="G3754" s="18">
        <v>5.6000000000000001E-2</v>
      </c>
    </row>
    <row r="3755" spans="1:7" ht="15" customHeight="1">
      <c r="A3755" s="15" t="s">
        <v>963</v>
      </c>
      <c r="B3755" s="16" t="s">
        <v>964</v>
      </c>
      <c r="C3755" s="15" t="s">
        <v>959</v>
      </c>
      <c r="D3755" s="15" t="s">
        <v>960</v>
      </c>
      <c r="E3755" s="17">
        <v>0.2</v>
      </c>
      <c r="F3755" s="18">
        <v>0.55000000000000004</v>
      </c>
      <c r="G3755" s="18">
        <v>0.11</v>
      </c>
    </row>
    <row r="3756" spans="1:7" ht="20.100000000000001" customHeight="1">
      <c r="A3756" s="15" t="s">
        <v>1390</v>
      </c>
      <c r="B3756" s="16" t="s">
        <v>1391</v>
      </c>
      <c r="C3756" s="15" t="s">
        <v>959</v>
      </c>
      <c r="D3756" s="15" t="s">
        <v>960</v>
      </c>
      <c r="E3756" s="17">
        <v>0.2</v>
      </c>
      <c r="F3756" s="18">
        <v>0.8</v>
      </c>
      <c r="G3756" s="18">
        <v>0.16</v>
      </c>
    </row>
    <row r="3757" spans="1:7" ht="15" customHeight="1">
      <c r="A3757" s="15" t="s">
        <v>965</v>
      </c>
      <c r="B3757" s="16" t="s">
        <v>966</v>
      </c>
      <c r="C3757" s="15" t="s">
        <v>959</v>
      </c>
      <c r="D3757" s="15" t="s">
        <v>960</v>
      </c>
      <c r="E3757" s="17">
        <v>0.2</v>
      </c>
      <c r="F3757" s="18">
        <v>0.06</v>
      </c>
      <c r="G3757" s="18">
        <v>1.2E-2</v>
      </c>
    </row>
    <row r="3758" spans="1:7" ht="17.100000000000001" customHeight="1">
      <c r="A3758" s="1"/>
      <c r="B3758" s="1"/>
      <c r="C3758" s="1"/>
      <c r="D3758" s="1"/>
      <c r="E3758" s="319" t="s">
        <v>967</v>
      </c>
      <c r="F3758" s="320"/>
      <c r="G3758" s="19">
        <v>1.1819999999999999</v>
      </c>
    </row>
    <row r="3759" spans="1:7" ht="15" customHeight="1">
      <c r="A3759" s="321" t="s">
        <v>968</v>
      </c>
      <c r="B3759" s="322"/>
      <c r="C3759" s="8" t="s">
        <v>952</v>
      </c>
      <c r="D3759" s="8" t="s">
        <v>953</v>
      </c>
      <c r="E3759" s="8" t="s">
        <v>954</v>
      </c>
      <c r="F3759" s="8" t="s">
        <v>955</v>
      </c>
      <c r="G3759" s="8" t="s">
        <v>956</v>
      </c>
    </row>
    <row r="3760" spans="1:7" ht="15" customHeight="1">
      <c r="A3760" s="15" t="s">
        <v>1392</v>
      </c>
      <c r="B3760" s="16" t="s">
        <v>1393</v>
      </c>
      <c r="C3760" s="15" t="s">
        <v>959</v>
      </c>
      <c r="D3760" s="15" t="s">
        <v>960</v>
      </c>
      <c r="E3760" s="17">
        <v>0.10128</v>
      </c>
      <c r="F3760" s="18">
        <v>8.94</v>
      </c>
      <c r="G3760" s="18">
        <v>0.9054432</v>
      </c>
    </row>
    <row r="3761" spans="1:7" ht="15" customHeight="1">
      <c r="A3761" s="15" t="s">
        <v>1394</v>
      </c>
      <c r="B3761" s="16" t="s">
        <v>1395</v>
      </c>
      <c r="C3761" s="15" t="s">
        <v>959</v>
      </c>
      <c r="D3761" s="15" t="s">
        <v>960</v>
      </c>
      <c r="E3761" s="17">
        <v>0.10128</v>
      </c>
      <c r="F3761" s="18">
        <v>12.62</v>
      </c>
      <c r="G3761" s="18">
        <v>1.2781536</v>
      </c>
    </row>
    <row r="3762" spans="1:7" ht="15" customHeight="1">
      <c r="A3762" s="1"/>
      <c r="B3762" s="1"/>
      <c r="C3762" s="1"/>
      <c r="D3762" s="1"/>
      <c r="E3762" s="319" t="s">
        <v>971</v>
      </c>
      <c r="F3762" s="320"/>
      <c r="G3762" s="19">
        <v>2.1835968000000001</v>
      </c>
    </row>
    <row r="3763" spans="1:7" ht="15" customHeight="1">
      <c r="A3763" s="321" t="s">
        <v>1010</v>
      </c>
      <c r="B3763" s="322"/>
      <c r="C3763" s="8" t="s">
        <v>952</v>
      </c>
      <c r="D3763" s="8" t="s">
        <v>953</v>
      </c>
      <c r="E3763" s="8" t="s">
        <v>954</v>
      </c>
      <c r="F3763" s="8" t="s">
        <v>955</v>
      </c>
      <c r="G3763" s="8" t="s">
        <v>956</v>
      </c>
    </row>
    <row r="3764" spans="1:7" ht="15" customHeight="1">
      <c r="A3764" s="15" t="s">
        <v>1642</v>
      </c>
      <c r="B3764" s="16" t="s">
        <v>1643</v>
      </c>
      <c r="C3764" s="15" t="s">
        <v>959</v>
      </c>
      <c r="D3764" s="15" t="s">
        <v>1030</v>
      </c>
      <c r="E3764" s="17">
        <v>1</v>
      </c>
      <c r="F3764" s="18">
        <v>25.06</v>
      </c>
      <c r="G3764" s="18">
        <v>25.06</v>
      </c>
    </row>
    <row r="3765" spans="1:7" ht="15" customHeight="1">
      <c r="A3765" s="1"/>
      <c r="B3765" s="1"/>
      <c r="C3765" s="1"/>
      <c r="D3765" s="1"/>
      <c r="E3765" s="319" t="s">
        <v>1021</v>
      </c>
      <c r="F3765" s="320"/>
      <c r="G3765" s="19">
        <v>25.06</v>
      </c>
    </row>
    <row r="3766" spans="1:7" ht="15" customHeight="1">
      <c r="A3766" s="1"/>
      <c r="B3766" s="1"/>
      <c r="C3766" s="1"/>
      <c r="D3766" s="1"/>
      <c r="E3766" s="317" t="s">
        <v>972</v>
      </c>
      <c r="F3766" s="318"/>
      <c r="G3766" s="3">
        <v>27.42</v>
      </c>
    </row>
    <row r="3767" spans="1:7" ht="15" customHeight="1">
      <c r="A3767" s="1"/>
      <c r="B3767" s="1"/>
      <c r="C3767" s="1"/>
      <c r="D3767" s="1"/>
      <c r="E3767" s="317" t="s">
        <v>973</v>
      </c>
      <c r="F3767" s="318"/>
      <c r="G3767" s="3">
        <v>0.99</v>
      </c>
    </row>
    <row r="3768" spans="1:7" ht="15" customHeight="1">
      <c r="A3768" s="1"/>
      <c r="B3768" s="1"/>
      <c r="C3768" s="1"/>
      <c r="D3768" s="1"/>
      <c r="E3768" s="317" t="s">
        <v>974</v>
      </c>
      <c r="F3768" s="318"/>
      <c r="G3768" s="3">
        <v>28.41</v>
      </c>
    </row>
    <row r="3769" spans="1:7" ht="15" customHeight="1">
      <c r="A3769" s="1"/>
      <c r="B3769" s="1"/>
      <c r="C3769" s="1"/>
      <c r="D3769" s="1"/>
      <c r="E3769" s="317" t="s">
        <v>975</v>
      </c>
      <c r="F3769" s="318"/>
      <c r="G3769" s="3">
        <v>8.0500000000000007</v>
      </c>
    </row>
    <row r="3770" spans="1:7" ht="15" customHeight="1">
      <c r="A3770" s="1"/>
      <c r="B3770" s="1"/>
      <c r="C3770" s="1"/>
      <c r="D3770" s="1"/>
      <c r="E3770" s="317" t="s">
        <v>976</v>
      </c>
      <c r="F3770" s="318"/>
      <c r="G3770" s="3">
        <v>36.46</v>
      </c>
    </row>
    <row r="3771" spans="1:7" ht="15" customHeight="1">
      <c r="A3771" s="1"/>
      <c r="B3771" s="1"/>
      <c r="C3771" s="1"/>
      <c r="D3771" s="1"/>
      <c r="E3771" s="317" t="s">
        <v>977</v>
      </c>
      <c r="F3771" s="318"/>
      <c r="G3771" s="3">
        <v>2</v>
      </c>
    </row>
    <row r="3772" spans="1:7" ht="15" customHeight="1">
      <c r="A3772" s="1"/>
      <c r="B3772" s="1"/>
      <c r="C3772" s="1"/>
      <c r="D3772" s="1"/>
      <c r="E3772" s="317" t="s">
        <v>978</v>
      </c>
      <c r="F3772" s="318"/>
      <c r="G3772" s="3">
        <v>72.92</v>
      </c>
    </row>
    <row r="3773" spans="1:7" ht="9.9499999999999993" customHeight="1">
      <c r="A3773" s="1"/>
      <c r="B3773" s="1"/>
      <c r="C3773" s="323" t="s">
        <v>949</v>
      </c>
      <c r="D3773" s="324"/>
      <c r="E3773" s="1"/>
      <c r="F3773" s="1"/>
      <c r="G3773" s="1"/>
    </row>
    <row r="3774" spans="1:7" ht="20.100000000000001" customHeight="1">
      <c r="A3774" s="325" t="s">
        <v>1644</v>
      </c>
      <c r="B3774" s="326"/>
      <c r="C3774" s="326"/>
      <c r="D3774" s="326"/>
      <c r="E3774" s="326"/>
      <c r="F3774" s="326"/>
      <c r="G3774" s="326"/>
    </row>
    <row r="3775" spans="1:7" ht="15" customHeight="1">
      <c r="A3775" s="321" t="s">
        <v>951</v>
      </c>
      <c r="B3775" s="322"/>
      <c r="C3775" s="8" t="s">
        <v>952</v>
      </c>
      <c r="D3775" s="8" t="s">
        <v>953</v>
      </c>
      <c r="E3775" s="8" t="s">
        <v>954</v>
      </c>
      <c r="F3775" s="8" t="s">
        <v>955</v>
      </c>
      <c r="G3775" s="8" t="s">
        <v>956</v>
      </c>
    </row>
    <row r="3776" spans="1:7" ht="15" customHeight="1">
      <c r="A3776" s="15" t="s">
        <v>994</v>
      </c>
      <c r="B3776" s="16" t="s">
        <v>995</v>
      </c>
      <c r="C3776" s="15" t="s">
        <v>959</v>
      </c>
      <c r="D3776" s="15" t="s">
        <v>960</v>
      </c>
      <c r="E3776" s="17">
        <v>1.196</v>
      </c>
      <c r="F3776" s="18">
        <v>1.04</v>
      </c>
      <c r="G3776" s="18">
        <v>1.2438400000000001</v>
      </c>
    </row>
    <row r="3777" spans="1:7" ht="15" customHeight="1">
      <c r="A3777" s="15" t="s">
        <v>996</v>
      </c>
      <c r="B3777" s="16" t="s">
        <v>997</v>
      </c>
      <c r="C3777" s="15" t="s">
        <v>959</v>
      </c>
      <c r="D3777" s="15" t="s">
        <v>960</v>
      </c>
      <c r="E3777" s="17">
        <v>1.196</v>
      </c>
      <c r="F3777" s="18">
        <v>3.18</v>
      </c>
      <c r="G3777" s="18">
        <v>3.80328</v>
      </c>
    </row>
    <row r="3778" spans="1:7" ht="20.100000000000001" customHeight="1">
      <c r="A3778" s="15" t="s">
        <v>998</v>
      </c>
      <c r="B3778" s="16" t="s">
        <v>999</v>
      </c>
      <c r="C3778" s="15" t="s">
        <v>959</v>
      </c>
      <c r="D3778" s="15" t="s">
        <v>960</v>
      </c>
      <c r="E3778" s="17">
        <v>0.65900000000000003</v>
      </c>
      <c r="F3778" s="18">
        <v>0.41</v>
      </c>
      <c r="G3778" s="18">
        <v>0.27018999999999999</v>
      </c>
    </row>
    <row r="3779" spans="1:7" ht="20.100000000000001" customHeight="1">
      <c r="A3779" s="15" t="s">
        <v>1023</v>
      </c>
      <c r="B3779" s="16" t="s">
        <v>1024</v>
      </c>
      <c r="C3779" s="15" t="s">
        <v>959</v>
      </c>
      <c r="D3779" s="15" t="s">
        <v>960</v>
      </c>
      <c r="E3779" s="17">
        <v>0.53700000000000003</v>
      </c>
      <c r="F3779" s="18">
        <v>0.01</v>
      </c>
      <c r="G3779" s="18">
        <v>5.3699999999999998E-3</v>
      </c>
    </row>
    <row r="3780" spans="1:7" ht="20.100000000000001" customHeight="1">
      <c r="A3780" s="15" t="s">
        <v>1000</v>
      </c>
      <c r="B3780" s="16" t="s">
        <v>1001</v>
      </c>
      <c r="C3780" s="15" t="s">
        <v>959</v>
      </c>
      <c r="D3780" s="15" t="s">
        <v>960</v>
      </c>
      <c r="E3780" s="17">
        <v>0.65900000000000003</v>
      </c>
      <c r="F3780" s="18">
        <v>1.01</v>
      </c>
      <c r="G3780" s="18">
        <v>0.66559000000000001</v>
      </c>
    </row>
    <row r="3781" spans="1:7" ht="15" customHeight="1">
      <c r="A3781" s="15" t="s">
        <v>965</v>
      </c>
      <c r="B3781" s="16" t="s">
        <v>966</v>
      </c>
      <c r="C3781" s="15" t="s">
        <v>959</v>
      </c>
      <c r="D3781" s="15" t="s">
        <v>960</v>
      </c>
      <c r="E3781" s="17">
        <v>1.196</v>
      </c>
      <c r="F3781" s="18">
        <v>0.06</v>
      </c>
      <c r="G3781" s="18">
        <v>7.1760000000000004E-2</v>
      </c>
    </row>
    <row r="3782" spans="1:7" ht="20.100000000000001" customHeight="1">
      <c r="A3782" s="15" t="s">
        <v>1025</v>
      </c>
      <c r="B3782" s="16" t="s">
        <v>1026</v>
      </c>
      <c r="C3782" s="15" t="s">
        <v>959</v>
      </c>
      <c r="D3782" s="15" t="s">
        <v>960</v>
      </c>
      <c r="E3782" s="17">
        <v>0.53700000000000003</v>
      </c>
      <c r="F3782" s="18">
        <v>0.63</v>
      </c>
      <c r="G3782" s="18">
        <v>0.33831</v>
      </c>
    </row>
    <row r="3783" spans="1:7" ht="15" customHeight="1">
      <c r="A3783" s="15" t="s">
        <v>963</v>
      </c>
      <c r="B3783" s="16" t="s">
        <v>964</v>
      </c>
      <c r="C3783" s="15" t="s">
        <v>959</v>
      </c>
      <c r="D3783" s="15" t="s">
        <v>960</v>
      </c>
      <c r="E3783" s="17">
        <v>1.196</v>
      </c>
      <c r="F3783" s="18">
        <v>0.55000000000000004</v>
      </c>
      <c r="G3783" s="18">
        <v>0.65780000000000005</v>
      </c>
    </row>
    <row r="3784" spans="1:7" ht="17.100000000000001" customHeight="1">
      <c r="A3784" s="1"/>
      <c r="B3784" s="1"/>
      <c r="C3784" s="1"/>
      <c r="D3784" s="1"/>
      <c r="E3784" s="319" t="s">
        <v>967</v>
      </c>
      <c r="F3784" s="320"/>
      <c r="G3784" s="19">
        <v>7.0561400000000001</v>
      </c>
    </row>
    <row r="3785" spans="1:7" ht="15" customHeight="1">
      <c r="A3785" s="321" t="s">
        <v>1027</v>
      </c>
      <c r="B3785" s="322"/>
      <c r="C3785" s="8" t="s">
        <v>952</v>
      </c>
      <c r="D3785" s="8" t="s">
        <v>953</v>
      </c>
      <c r="E3785" s="8" t="s">
        <v>954</v>
      </c>
      <c r="F3785" s="8" t="s">
        <v>955</v>
      </c>
      <c r="G3785" s="8" t="s">
        <v>956</v>
      </c>
    </row>
    <row r="3786" spans="1:7" ht="36" customHeight="1">
      <c r="A3786" s="15" t="s">
        <v>1515</v>
      </c>
      <c r="B3786" s="16" t="s">
        <v>1516</v>
      </c>
      <c r="C3786" s="15" t="s">
        <v>959</v>
      </c>
      <c r="D3786" s="15" t="s">
        <v>1030</v>
      </c>
      <c r="E3786" s="17">
        <v>7.8449999999999996E-7</v>
      </c>
      <c r="F3786" s="18">
        <v>347975.94</v>
      </c>
      <c r="G3786" s="18">
        <v>0.27298712492999999</v>
      </c>
    </row>
    <row r="3787" spans="1:7" ht="20.100000000000001" customHeight="1">
      <c r="A3787" s="15" t="s">
        <v>1517</v>
      </c>
      <c r="B3787" s="16" t="s">
        <v>1518</v>
      </c>
      <c r="C3787" s="15" t="s">
        <v>959</v>
      </c>
      <c r="D3787" s="15" t="s">
        <v>1030</v>
      </c>
      <c r="E3787" s="17">
        <v>5.0325399999999998E-5</v>
      </c>
      <c r="F3787" s="18">
        <v>12886.33</v>
      </c>
      <c r="G3787" s="18">
        <v>0.64850971178200001</v>
      </c>
    </row>
    <row r="3788" spans="1:7" ht="36" customHeight="1">
      <c r="A3788" s="15" t="s">
        <v>1519</v>
      </c>
      <c r="B3788" s="16" t="s">
        <v>1520</v>
      </c>
      <c r="C3788" s="15" t="s">
        <v>959</v>
      </c>
      <c r="D3788" s="15" t="s">
        <v>1030</v>
      </c>
      <c r="E3788" s="17">
        <v>7.8449999999999996E-7</v>
      </c>
      <c r="F3788" s="18">
        <v>85950</v>
      </c>
      <c r="G3788" s="18">
        <v>6.7427774999999995E-2</v>
      </c>
    </row>
    <row r="3789" spans="1:7" ht="15" customHeight="1">
      <c r="A3789" s="1"/>
      <c r="B3789" s="1"/>
      <c r="C3789" s="1"/>
      <c r="D3789" s="1"/>
      <c r="E3789" s="319" t="s">
        <v>1031</v>
      </c>
      <c r="F3789" s="320"/>
      <c r="G3789" s="19">
        <v>0.98892461171199997</v>
      </c>
    </row>
    <row r="3790" spans="1:7" ht="15" customHeight="1">
      <c r="A3790" s="321" t="s">
        <v>968</v>
      </c>
      <c r="B3790" s="322"/>
      <c r="C3790" s="8" t="s">
        <v>952</v>
      </c>
      <c r="D3790" s="8" t="s">
        <v>953</v>
      </c>
      <c r="E3790" s="8" t="s">
        <v>954</v>
      </c>
      <c r="F3790" s="8" t="s">
        <v>955</v>
      </c>
      <c r="G3790" s="8" t="s">
        <v>956</v>
      </c>
    </row>
    <row r="3791" spans="1:7" ht="15" customHeight="1">
      <c r="A3791" s="15" t="s">
        <v>1006</v>
      </c>
      <c r="B3791" s="16" t="s">
        <v>1007</v>
      </c>
      <c r="C3791" s="15" t="s">
        <v>959</v>
      </c>
      <c r="D3791" s="15" t="s">
        <v>960</v>
      </c>
      <c r="E3791" s="17">
        <v>0.66895090000000001</v>
      </c>
      <c r="F3791" s="18">
        <v>9.25</v>
      </c>
      <c r="G3791" s="18">
        <v>6.1877958250000002</v>
      </c>
    </row>
    <row r="3792" spans="1:7" ht="15" customHeight="1">
      <c r="A3792" s="15" t="s">
        <v>1068</v>
      </c>
      <c r="B3792" s="16" t="s">
        <v>1069</v>
      </c>
      <c r="C3792" s="15" t="s">
        <v>959</v>
      </c>
      <c r="D3792" s="15" t="s">
        <v>960</v>
      </c>
      <c r="E3792" s="17">
        <v>9.0323999999999995E-3</v>
      </c>
      <c r="F3792" s="18">
        <v>17.579999999999998</v>
      </c>
      <c r="G3792" s="18">
        <v>0.15878959200000001</v>
      </c>
    </row>
    <row r="3793" spans="1:7" ht="20.100000000000001" customHeight="1">
      <c r="A3793" s="15" t="s">
        <v>1039</v>
      </c>
      <c r="B3793" s="16" t="s">
        <v>1040</v>
      </c>
      <c r="C3793" s="15" t="s">
        <v>959</v>
      </c>
      <c r="D3793" s="15" t="s">
        <v>960</v>
      </c>
      <c r="E3793" s="17">
        <v>0.53232959999999996</v>
      </c>
      <c r="F3793" s="18">
        <v>21.78</v>
      </c>
      <c r="G3793" s="18">
        <v>11.594138687999999</v>
      </c>
    </row>
    <row r="3794" spans="1:7" ht="15" customHeight="1">
      <c r="A3794" s="1"/>
      <c r="B3794" s="1"/>
      <c r="C3794" s="1"/>
      <c r="D3794" s="1"/>
      <c r="E3794" s="319" t="s">
        <v>971</v>
      </c>
      <c r="F3794" s="320"/>
      <c r="G3794" s="19">
        <v>17.940724105000001</v>
      </c>
    </row>
    <row r="3795" spans="1:7" ht="15" customHeight="1">
      <c r="A3795" s="321" t="s">
        <v>1010</v>
      </c>
      <c r="B3795" s="322"/>
      <c r="C3795" s="8" t="s">
        <v>952</v>
      </c>
      <c r="D3795" s="8" t="s">
        <v>953</v>
      </c>
      <c r="E3795" s="8" t="s">
        <v>954</v>
      </c>
      <c r="F3795" s="8" t="s">
        <v>955</v>
      </c>
      <c r="G3795" s="8" t="s">
        <v>956</v>
      </c>
    </row>
    <row r="3796" spans="1:7" ht="15" customHeight="1">
      <c r="A3796" s="15" t="s">
        <v>1070</v>
      </c>
      <c r="B3796" s="16" t="s">
        <v>1071</v>
      </c>
      <c r="C3796" s="15" t="s">
        <v>959</v>
      </c>
      <c r="D3796" s="15" t="s">
        <v>1072</v>
      </c>
      <c r="E3796" s="17">
        <v>0.19295999999999999</v>
      </c>
      <c r="F3796" s="18">
        <v>4.63</v>
      </c>
      <c r="G3796" s="18">
        <v>0.8934048</v>
      </c>
    </row>
    <row r="3797" spans="1:7" ht="15" customHeight="1">
      <c r="A3797" s="15" t="s">
        <v>1521</v>
      </c>
      <c r="B3797" s="16" t="s">
        <v>1522</v>
      </c>
      <c r="C3797" s="15" t="s">
        <v>959</v>
      </c>
      <c r="D3797" s="15" t="s">
        <v>1072</v>
      </c>
      <c r="E3797" s="17">
        <v>0.28222000000000003</v>
      </c>
      <c r="F3797" s="18">
        <v>5.87</v>
      </c>
      <c r="G3797" s="18">
        <v>1.6566314</v>
      </c>
    </row>
    <row r="3798" spans="1:7" ht="15" customHeight="1">
      <c r="A3798" s="1"/>
      <c r="B3798" s="1"/>
      <c r="C3798" s="1"/>
      <c r="D3798" s="1"/>
      <c r="E3798" s="319" t="s">
        <v>1021</v>
      </c>
      <c r="F3798" s="320"/>
      <c r="G3798" s="19">
        <v>2.5500362000000001</v>
      </c>
    </row>
    <row r="3799" spans="1:7" ht="15" customHeight="1">
      <c r="A3799" s="1"/>
      <c r="B3799" s="1"/>
      <c r="C3799" s="1"/>
      <c r="D3799" s="1"/>
      <c r="E3799" s="317" t="s">
        <v>972</v>
      </c>
      <c r="F3799" s="318"/>
      <c r="G3799" s="3">
        <v>20.350000000000001</v>
      </c>
    </row>
    <row r="3800" spans="1:7" ht="15" customHeight="1">
      <c r="A3800" s="1"/>
      <c r="B3800" s="1"/>
      <c r="C3800" s="1"/>
      <c r="D3800" s="1"/>
      <c r="E3800" s="317" t="s">
        <v>973</v>
      </c>
      <c r="F3800" s="318"/>
      <c r="G3800" s="3">
        <v>8.14</v>
      </c>
    </row>
    <row r="3801" spans="1:7" ht="15" customHeight="1">
      <c r="A3801" s="1"/>
      <c r="B3801" s="1"/>
      <c r="C3801" s="1"/>
      <c r="D3801" s="1"/>
      <c r="E3801" s="317" t="s">
        <v>974</v>
      </c>
      <c r="F3801" s="318"/>
      <c r="G3801" s="3">
        <v>28.49</v>
      </c>
    </row>
    <row r="3802" spans="1:7" ht="15" customHeight="1">
      <c r="A3802" s="1"/>
      <c r="B3802" s="1"/>
      <c r="C3802" s="1"/>
      <c r="D3802" s="1"/>
      <c r="E3802" s="317" t="s">
        <v>975</v>
      </c>
      <c r="F3802" s="318"/>
      <c r="G3802" s="3">
        <v>8.07</v>
      </c>
    </row>
    <row r="3803" spans="1:7" ht="15" customHeight="1">
      <c r="A3803" s="1"/>
      <c r="B3803" s="1"/>
      <c r="C3803" s="1"/>
      <c r="D3803" s="1"/>
      <c r="E3803" s="317" t="s">
        <v>976</v>
      </c>
      <c r="F3803" s="318"/>
      <c r="G3803" s="3">
        <v>36.56</v>
      </c>
    </row>
    <row r="3804" spans="1:7" ht="15" customHeight="1">
      <c r="A3804" s="1"/>
      <c r="B3804" s="1"/>
      <c r="C3804" s="1"/>
      <c r="D3804" s="1"/>
      <c r="E3804" s="317" t="s">
        <v>977</v>
      </c>
      <c r="F3804" s="318"/>
      <c r="G3804" s="3">
        <v>2.56</v>
      </c>
    </row>
    <row r="3805" spans="1:7" ht="15" customHeight="1">
      <c r="A3805" s="1"/>
      <c r="B3805" s="1"/>
      <c r="C3805" s="1"/>
      <c r="D3805" s="1"/>
      <c r="E3805" s="317" t="s">
        <v>978</v>
      </c>
      <c r="F3805" s="318"/>
      <c r="G3805" s="3">
        <v>93.59</v>
      </c>
    </row>
    <row r="3806" spans="1:7" ht="9.9499999999999993" customHeight="1">
      <c r="A3806" s="1"/>
      <c r="B3806" s="1"/>
      <c r="C3806" s="323" t="s">
        <v>949</v>
      </c>
      <c r="D3806" s="324"/>
      <c r="E3806" s="1"/>
      <c r="F3806" s="1"/>
      <c r="G3806" s="1"/>
    </row>
    <row r="3807" spans="1:7" ht="20.100000000000001" customHeight="1">
      <c r="A3807" s="325" t="s">
        <v>1645</v>
      </c>
      <c r="B3807" s="326"/>
      <c r="C3807" s="326"/>
      <c r="D3807" s="326"/>
      <c r="E3807" s="326"/>
      <c r="F3807" s="326"/>
      <c r="G3807" s="326"/>
    </row>
    <row r="3808" spans="1:7" ht="15" customHeight="1">
      <c r="A3808" s="321" t="s">
        <v>951</v>
      </c>
      <c r="B3808" s="322"/>
      <c r="C3808" s="8" t="s">
        <v>952</v>
      </c>
      <c r="D3808" s="8" t="s">
        <v>953</v>
      </c>
      <c r="E3808" s="8" t="s">
        <v>954</v>
      </c>
      <c r="F3808" s="8" t="s">
        <v>955</v>
      </c>
      <c r="G3808" s="8" t="s">
        <v>956</v>
      </c>
    </row>
    <row r="3809" spans="1:7" ht="15" customHeight="1">
      <c r="A3809" s="15" t="s">
        <v>994</v>
      </c>
      <c r="B3809" s="16" t="s">
        <v>995</v>
      </c>
      <c r="C3809" s="15" t="s">
        <v>959</v>
      </c>
      <c r="D3809" s="15" t="s">
        <v>960</v>
      </c>
      <c r="E3809" s="17">
        <v>3.956</v>
      </c>
      <c r="F3809" s="18">
        <v>1.04</v>
      </c>
      <c r="G3809" s="18">
        <v>4.1142399999999997</v>
      </c>
    </row>
    <row r="3810" spans="1:7" ht="15" customHeight="1">
      <c r="A3810" s="15" t="s">
        <v>996</v>
      </c>
      <c r="B3810" s="16" t="s">
        <v>997</v>
      </c>
      <c r="C3810" s="15" t="s">
        <v>959</v>
      </c>
      <c r="D3810" s="15" t="s">
        <v>960</v>
      </c>
      <c r="E3810" s="17">
        <v>3.956</v>
      </c>
      <c r="F3810" s="18">
        <v>3.18</v>
      </c>
      <c r="G3810" s="18">
        <v>12.580080000000001</v>
      </c>
    </row>
    <row r="3811" spans="1:7" ht="20.100000000000001" customHeight="1">
      <c r="A3811" s="15" t="s">
        <v>998</v>
      </c>
      <c r="B3811" s="16" t="s">
        <v>999</v>
      </c>
      <c r="C3811" s="15" t="s">
        <v>959</v>
      </c>
      <c r="D3811" s="15" t="s">
        <v>960</v>
      </c>
      <c r="E3811" s="17">
        <v>3.956</v>
      </c>
      <c r="F3811" s="18">
        <v>0.41</v>
      </c>
      <c r="G3811" s="18">
        <v>1.6219600000000001</v>
      </c>
    </row>
    <row r="3812" spans="1:7" ht="20.100000000000001" customHeight="1">
      <c r="A3812" s="15" t="s">
        <v>1000</v>
      </c>
      <c r="B3812" s="16" t="s">
        <v>1001</v>
      </c>
      <c r="C3812" s="15" t="s">
        <v>959</v>
      </c>
      <c r="D3812" s="15" t="s">
        <v>960</v>
      </c>
      <c r="E3812" s="17">
        <v>3.956</v>
      </c>
      <c r="F3812" s="18">
        <v>1.01</v>
      </c>
      <c r="G3812" s="18">
        <v>3.9955599999999998</v>
      </c>
    </row>
    <row r="3813" spans="1:7" ht="15" customHeight="1">
      <c r="A3813" s="15" t="s">
        <v>963</v>
      </c>
      <c r="B3813" s="16" t="s">
        <v>964</v>
      </c>
      <c r="C3813" s="15" t="s">
        <v>959</v>
      </c>
      <c r="D3813" s="15" t="s">
        <v>960</v>
      </c>
      <c r="E3813" s="17">
        <v>3.956</v>
      </c>
      <c r="F3813" s="18">
        <v>0.55000000000000004</v>
      </c>
      <c r="G3813" s="18">
        <v>2.1758000000000002</v>
      </c>
    </row>
    <row r="3814" spans="1:7" ht="15" customHeight="1">
      <c r="A3814" s="15" t="s">
        <v>965</v>
      </c>
      <c r="B3814" s="16" t="s">
        <v>966</v>
      </c>
      <c r="C3814" s="15" t="s">
        <v>959</v>
      </c>
      <c r="D3814" s="15" t="s">
        <v>960</v>
      </c>
      <c r="E3814" s="17">
        <v>3.956</v>
      </c>
      <c r="F3814" s="18">
        <v>0.06</v>
      </c>
      <c r="G3814" s="18">
        <v>0.23735999999999999</v>
      </c>
    </row>
    <row r="3815" spans="1:7" ht="17.100000000000001" customHeight="1">
      <c r="A3815" s="1"/>
      <c r="B3815" s="1"/>
      <c r="C3815" s="1"/>
      <c r="D3815" s="1"/>
      <c r="E3815" s="319" t="s">
        <v>967</v>
      </c>
      <c r="F3815" s="320"/>
      <c r="G3815" s="19">
        <v>24.725000000000001</v>
      </c>
    </row>
    <row r="3816" spans="1:7" ht="15" customHeight="1">
      <c r="A3816" s="321" t="s">
        <v>968</v>
      </c>
      <c r="B3816" s="322"/>
      <c r="C3816" s="8" t="s">
        <v>952</v>
      </c>
      <c r="D3816" s="8" t="s">
        <v>953</v>
      </c>
      <c r="E3816" s="8" t="s">
        <v>954</v>
      </c>
      <c r="F3816" s="8" t="s">
        <v>955</v>
      </c>
      <c r="G3816" s="8" t="s">
        <v>956</v>
      </c>
    </row>
    <row r="3817" spans="1:7" ht="15" customHeight="1">
      <c r="A3817" s="15" t="s">
        <v>1006</v>
      </c>
      <c r="B3817" s="16" t="s">
        <v>1007</v>
      </c>
      <c r="C3817" s="15" t="s">
        <v>959</v>
      </c>
      <c r="D3817" s="15" t="s">
        <v>960</v>
      </c>
      <c r="E3817" s="17">
        <v>4.0157356000000002</v>
      </c>
      <c r="F3817" s="18">
        <v>9.25</v>
      </c>
      <c r="G3817" s="18">
        <v>37.145554300000001</v>
      </c>
    </row>
    <row r="3818" spans="1:7" ht="15" customHeight="1">
      <c r="A3818" s="1"/>
      <c r="B3818" s="1"/>
      <c r="C3818" s="1"/>
      <c r="D3818" s="1"/>
      <c r="E3818" s="319" t="s">
        <v>971</v>
      </c>
      <c r="F3818" s="320"/>
      <c r="G3818" s="19">
        <v>37.145554300000001</v>
      </c>
    </row>
    <row r="3819" spans="1:7" ht="15" customHeight="1">
      <c r="A3819" s="1"/>
      <c r="B3819" s="1"/>
      <c r="C3819" s="1"/>
      <c r="D3819" s="1"/>
      <c r="E3819" s="317" t="s">
        <v>972</v>
      </c>
      <c r="F3819" s="318"/>
      <c r="G3819" s="3">
        <v>44.97</v>
      </c>
    </row>
    <row r="3820" spans="1:7" ht="15" customHeight="1">
      <c r="A3820" s="1"/>
      <c r="B3820" s="1"/>
      <c r="C3820" s="1"/>
      <c r="D3820" s="1"/>
      <c r="E3820" s="317" t="s">
        <v>973</v>
      </c>
      <c r="F3820" s="318"/>
      <c r="G3820" s="3">
        <v>16.86</v>
      </c>
    </row>
    <row r="3821" spans="1:7" ht="15" customHeight="1">
      <c r="A3821" s="1"/>
      <c r="B3821" s="1"/>
      <c r="C3821" s="1"/>
      <c r="D3821" s="1"/>
      <c r="E3821" s="317" t="s">
        <v>974</v>
      </c>
      <c r="F3821" s="318"/>
      <c r="G3821" s="3">
        <v>61.83</v>
      </c>
    </row>
    <row r="3822" spans="1:7" ht="15" customHeight="1">
      <c r="A3822" s="1"/>
      <c r="B3822" s="1"/>
      <c r="C3822" s="1"/>
      <c r="D3822" s="1"/>
      <c r="E3822" s="317" t="s">
        <v>975</v>
      </c>
      <c r="F3822" s="318"/>
      <c r="G3822" s="3">
        <v>17.52</v>
      </c>
    </row>
    <row r="3823" spans="1:7" ht="15" customHeight="1">
      <c r="A3823" s="1"/>
      <c r="B3823" s="1"/>
      <c r="C3823" s="1"/>
      <c r="D3823" s="1"/>
      <c r="E3823" s="317" t="s">
        <v>976</v>
      </c>
      <c r="F3823" s="318"/>
      <c r="G3823" s="3">
        <v>79.349999999999994</v>
      </c>
    </row>
    <row r="3824" spans="1:7" ht="15" customHeight="1">
      <c r="A3824" s="1"/>
      <c r="B3824" s="1"/>
      <c r="C3824" s="1"/>
      <c r="D3824" s="1"/>
      <c r="E3824" s="317" t="s">
        <v>977</v>
      </c>
      <c r="F3824" s="318"/>
      <c r="G3824" s="3">
        <v>2.67</v>
      </c>
    </row>
    <row r="3825" spans="1:7" ht="15" customHeight="1">
      <c r="A3825" s="1"/>
      <c r="B3825" s="1"/>
      <c r="C3825" s="1"/>
      <c r="D3825" s="1"/>
      <c r="E3825" s="317" t="s">
        <v>978</v>
      </c>
      <c r="F3825" s="318"/>
      <c r="G3825" s="3">
        <v>211.86</v>
      </c>
    </row>
    <row r="3826" spans="1:7" ht="9.9499999999999993" customHeight="1">
      <c r="A3826" s="1"/>
      <c r="B3826" s="1"/>
      <c r="C3826" s="323" t="s">
        <v>949</v>
      </c>
      <c r="D3826" s="324"/>
      <c r="E3826" s="1"/>
      <c r="F3826" s="1"/>
      <c r="G3826" s="1"/>
    </row>
    <row r="3827" spans="1:7" ht="20.100000000000001" customHeight="1">
      <c r="A3827" s="325" t="s">
        <v>1646</v>
      </c>
      <c r="B3827" s="326"/>
      <c r="C3827" s="326"/>
      <c r="D3827" s="326"/>
      <c r="E3827" s="326"/>
      <c r="F3827" s="326"/>
      <c r="G3827" s="326"/>
    </row>
    <row r="3828" spans="1:7" ht="15" customHeight="1">
      <c r="A3828" s="321" t="s">
        <v>951</v>
      </c>
      <c r="B3828" s="322"/>
      <c r="C3828" s="8" t="s">
        <v>952</v>
      </c>
      <c r="D3828" s="8" t="s">
        <v>953</v>
      </c>
      <c r="E3828" s="8" t="s">
        <v>954</v>
      </c>
      <c r="F3828" s="8" t="s">
        <v>955</v>
      </c>
      <c r="G3828" s="8" t="s">
        <v>956</v>
      </c>
    </row>
    <row r="3829" spans="1:7" ht="15" customHeight="1">
      <c r="A3829" s="15" t="s">
        <v>994</v>
      </c>
      <c r="B3829" s="16" t="s">
        <v>995</v>
      </c>
      <c r="C3829" s="15" t="s">
        <v>959</v>
      </c>
      <c r="D3829" s="15" t="s">
        <v>960</v>
      </c>
      <c r="E3829" s="17">
        <v>0.2</v>
      </c>
      <c r="F3829" s="18">
        <v>1.04</v>
      </c>
      <c r="G3829" s="18">
        <v>0.20799999999999999</v>
      </c>
    </row>
    <row r="3830" spans="1:7" ht="15" customHeight="1">
      <c r="A3830" s="15" t="s">
        <v>996</v>
      </c>
      <c r="B3830" s="16" t="s">
        <v>997</v>
      </c>
      <c r="C3830" s="15" t="s">
        <v>959</v>
      </c>
      <c r="D3830" s="15" t="s">
        <v>960</v>
      </c>
      <c r="E3830" s="17">
        <v>0.2</v>
      </c>
      <c r="F3830" s="18">
        <v>3.18</v>
      </c>
      <c r="G3830" s="18">
        <v>0.63600000000000001</v>
      </c>
    </row>
    <row r="3831" spans="1:7" ht="20.100000000000001" customHeight="1">
      <c r="A3831" s="15" t="s">
        <v>1388</v>
      </c>
      <c r="B3831" s="16" t="s">
        <v>1389</v>
      </c>
      <c r="C3831" s="15" t="s">
        <v>959</v>
      </c>
      <c r="D3831" s="15" t="s">
        <v>960</v>
      </c>
      <c r="E3831" s="17">
        <v>0.2</v>
      </c>
      <c r="F3831" s="18">
        <v>0.28000000000000003</v>
      </c>
      <c r="G3831" s="18">
        <v>5.6000000000000001E-2</v>
      </c>
    </row>
    <row r="3832" spans="1:7" ht="15" customHeight="1">
      <c r="A3832" s="15" t="s">
        <v>963</v>
      </c>
      <c r="B3832" s="16" t="s">
        <v>964</v>
      </c>
      <c r="C3832" s="15" t="s">
        <v>959</v>
      </c>
      <c r="D3832" s="15" t="s">
        <v>960</v>
      </c>
      <c r="E3832" s="17">
        <v>0.2</v>
      </c>
      <c r="F3832" s="18">
        <v>0.55000000000000004</v>
      </c>
      <c r="G3832" s="18">
        <v>0.11</v>
      </c>
    </row>
    <row r="3833" spans="1:7" ht="20.100000000000001" customHeight="1">
      <c r="A3833" s="15" t="s">
        <v>1390</v>
      </c>
      <c r="B3833" s="16" t="s">
        <v>1391</v>
      </c>
      <c r="C3833" s="15" t="s">
        <v>959</v>
      </c>
      <c r="D3833" s="15" t="s">
        <v>960</v>
      </c>
      <c r="E3833" s="17">
        <v>0.2</v>
      </c>
      <c r="F3833" s="18">
        <v>0.8</v>
      </c>
      <c r="G3833" s="18">
        <v>0.16</v>
      </c>
    </row>
    <row r="3834" spans="1:7" ht="15" customHeight="1">
      <c r="A3834" s="15" t="s">
        <v>965</v>
      </c>
      <c r="B3834" s="16" t="s">
        <v>966</v>
      </c>
      <c r="C3834" s="15" t="s">
        <v>959</v>
      </c>
      <c r="D3834" s="15" t="s">
        <v>960</v>
      </c>
      <c r="E3834" s="17">
        <v>0.2</v>
      </c>
      <c r="F3834" s="18">
        <v>0.06</v>
      </c>
      <c r="G3834" s="18">
        <v>1.2E-2</v>
      </c>
    </row>
    <row r="3835" spans="1:7" ht="17.100000000000001" customHeight="1">
      <c r="A3835" s="1"/>
      <c r="B3835" s="1"/>
      <c r="C3835" s="1"/>
      <c r="D3835" s="1"/>
      <c r="E3835" s="319" t="s">
        <v>967</v>
      </c>
      <c r="F3835" s="320"/>
      <c r="G3835" s="19">
        <v>1.1819999999999999</v>
      </c>
    </row>
    <row r="3836" spans="1:7" ht="15" customHeight="1">
      <c r="A3836" s="321" t="s">
        <v>968</v>
      </c>
      <c r="B3836" s="322"/>
      <c r="C3836" s="8" t="s">
        <v>952</v>
      </c>
      <c r="D3836" s="8" t="s">
        <v>953</v>
      </c>
      <c r="E3836" s="8" t="s">
        <v>954</v>
      </c>
      <c r="F3836" s="8" t="s">
        <v>955</v>
      </c>
      <c r="G3836" s="8" t="s">
        <v>956</v>
      </c>
    </row>
    <row r="3837" spans="1:7" ht="15" customHeight="1">
      <c r="A3837" s="15" t="s">
        <v>1392</v>
      </c>
      <c r="B3837" s="16" t="s">
        <v>1393</v>
      </c>
      <c r="C3837" s="15" t="s">
        <v>959</v>
      </c>
      <c r="D3837" s="15" t="s">
        <v>960</v>
      </c>
      <c r="E3837" s="17">
        <v>0.10128</v>
      </c>
      <c r="F3837" s="18">
        <v>8.94</v>
      </c>
      <c r="G3837" s="18">
        <v>0.9054432</v>
      </c>
    </row>
    <row r="3838" spans="1:7" ht="15" customHeight="1">
      <c r="A3838" s="15" t="s">
        <v>1394</v>
      </c>
      <c r="B3838" s="16" t="s">
        <v>1395</v>
      </c>
      <c r="C3838" s="15" t="s">
        <v>959</v>
      </c>
      <c r="D3838" s="15" t="s">
        <v>960</v>
      </c>
      <c r="E3838" s="17">
        <v>0.10128</v>
      </c>
      <c r="F3838" s="18">
        <v>12.62</v>
      </c>
      <c r="G3838" s="18">
        <v>1.2781536</v>
      </c>
    </row>
    <row r="3839" spans="1:7" ht="15" customHeight="1">
      <c r="A3839" s="1"/>
      <c r="B3839" s="1"/>
      <c r="C3839" s="1"/>
      <c r="D3839" s="1"/>
      <c r="E3839" s="319" t="s">
        <v>971</v>
      </c>
      <c r="F3839" s="320"/>
      <c r="G3839" s="19">
        <v>2.1835968000000001</v>
      </c>
    </row>
    <row r="3840" spans="1:7" ht="15" customHeight="1">
      <c r="A3840" s="1"/>
      <c r="B3840" s="1"/>
      <c r="C3840" s="1"/>
      <c r="D3840" s="1"/>
      <c r="E3840" s="317" t="s">
        <v>972</v>
      </c>
      <c r="F3840" s="318"/>
      <c r="G3840" s="3">
        <v>2.36</v>
      </c>
    </row>
    <row r="3841" spans="1:7" ht="15" customHeight="1">
      <c r="A3841" s="1"/>
      <c r="B3841" s="1"/>
      <c r="C3841" s="1"/>
      <c r="D3841" s="1"/>
      <c r="E3841" s="317" t="s">
        <v>973</v>
      </c>
      <c r="F3841" s="318"/>
      <c r="G3841" s="3">
        <v>0.99</v>
      </c>
    </row>
    <row r="3842" spans="1:7" ht="15" customHeight="1">
      <c r="A3842" s="1"/>
      <c r="B3842" s="1"/>
      <c r="C3842" s="1"/>
      <c r="D3842" s="1"/>
      <c r="E3842" s="317" t="s">
        <v>974</v>
      </c>
      <c r="F3842" s="318"/>
      <c r="G3842" s="3">
        <v>3.35</v>
      </c>
    </row>
    <row r="3843" spans="1:7" ht="15" customHeight="1">
      <c r="A3843" s="1"/>
      <c r="B3843" s="1"/>
      <c r="C3843" s="1"/>
      <c r="D3843" s="1"/>
      <c r="E3843" s="317" t="s">
        <v>975</v>
      </c>
      <c r="F3843" s="318"/>
      <c r="G3843" s="3">
        <v>0.94</v>
      </c>
    </row>
    <row r="3844" spans="1:7" ht="15" customHeight="1">
      <c r="A3844" s="1"/>
      <c r="B3844" s="1"/>
      <c r="C3844" s="1"/>
      <c r="D3844" s="1"/>
      <c r="E3844" s="317" t="s">
        <v>976</v>
      </c>
      <c r="F3844" s="318"/>
      <c r="G3844" s="3">
        <v>4.29</v>
      </c>
    </row>
    <row r="3845" spans="1:7" ht="15" customHeight="1">
      <c r="A3845" s="1"/>
      <c r="B3845" s="1"/>
      <c r="C3845" s="1"/>
      <c r="D3845" s="1"/>
      <c r="E3845" s="317" t="s">
        <v>977</v>
      </c>
      <c r="F3845" s="318"/>
      <c r="G3845" s="3">
        <v>213.37</v>
      </c>
    </row>
    <row r="3846" spans="1:7" ht="15" customHeight="1">
      <c r="A3846" s="1"/>
      <c r="B3846" s="1"/>
      <c r="C3846" s="1"/>
      <c r="D3846" s="1"/>
      <c r="E3846" s="317" t="s">
        <v>978</v>
      </c>
      <c r="F3846" s="318"/>
      <c r="G3846" s="3">
        <v>915.35</v>
      </c>
    </row>
    <row r="3847" spans="1:7" ht="9.9499999999999993" customHeight="1">
      <c r="A3847" s="1"/>
      <c r="B3847" s="1"/>
      <c r="C3847" s="323" t="s">
        <v>949</v>
      </c>
      <c r="D3847" s="324"/>
      <c r="E3847" s="1"/>
      <c r="F3847" s="1"/>
      <c r="G3847" s="1"/>
    </row>
    <row r="3848" spans="1:7" ht="20.100000000000001" customHeight="1">
      <c r="A3848" s="325" t="s">
        <v>1647</v>
      </c>
      <c r="B3848" s="326"/>
      <c r="C3848" s="326"/>
      <c r="D3848" s="326"/>
      <c r="E3848" s="326"/>
      <c r="F3848" s="326"/>
      <c r="G3848" s="326"/>
    </row>
    <row r="3849" spans="1:7" ht="15" customHeight="1">
      <c r="A3849" s="321" t="s">
        <v>951</v>
      </c>
      <c r="B3849" s="322"/>
      <c r="C3849" s="8" t="s">
        <v>952</v>
      </c>
      <c r="D3849" s="8" t="s">
        <v>953</v>
      </c>
      <c r="E3849" s="8" t="s">
        <v>954</v>
      </c>
      <c r="F3849" s="8" t="s">
        <v>955</v>
      </c>
      <c r="G3849" s="8" t="s">
        <v>956</v>
      </c>
    </row>
    <row r="3850" spans="1:7" ht="15" customHeight="1">
      <c r="A3850" s="15" t="s">
        <v>994</v>
      </c>
      <c r="B3850" s="16" t="s">
        <v>995</v>
      </c>
      <c r="C3850" s="15" t="s">
        <v>959</v>
      </c>
      <c r="D3850" s="15" t="s">
        <v>960</v>
      </c>
      <c r="E3850" s="17">
        <v>1.31</v>
      </c>
      <c r="F3850" s="18">
        <v>1.04</v>
      </c>
      <c r="G3850" s="18">
        <v>1.3624000000000001</v>
      </c>
    </row>
    <row r="3851" spans="1:7" ht="20.100000000000001" customHeight="1">
      <c r="A3851" s="15" t="s">
        <v>1086</v>
      </c>
      <c r="B3851" s="16" t="s">
        <v>1087</v>
      </c>
      <c r="C3851" s="15" t="s">
        <v>959</v>
      </c>
      <c r="D3851" s="15" t="s">
        <v>960</v>
      </c>
      <c r="E3851" s="17">
        <v>1.01</v>
      </c>
      <c r="F3851" s="18">
        <v>0.57999999999999996</v>
      </c>
      <c r="G3851" s="18">
        <v>0.58579999999999999</v>
      </c>
    </row>
    <row r="3852" spans="1:7" ht="15" customHeight="1">
      <c r="A3852" s="15" t="s">
        <v>996</v>
      </c>
      <c r="B3852" s="16" t="s">
        <v>997</v>
      </c>
      <c r="C3852" s="15" t="s">
        <v>959</v>
      </c>
      <c r="D3852" s="15" t="s">
        <v>960</v>
      </c>
      <c r="E3852" s="17">
        <v>1.31</v>
      </c>
      <c r="F3852" s="18">
        <v>3.18</v>
      </c>
      <c r="G3852" s="18">
        <v>4.1657999999999999</v>
      </c>
    </row>
    <row r="3853" spans="1:7" ht="20.100000000000001" customHeight="1">
      <c r="A3853" s="15" t="s">
        <v>1088</v>
      </c>
      <c r="B3853" s="16" t="s">
        <v>1089</v>
      </c>
      <c r="C3853" s="15" t="s">
        <v>959</v>
      </c>
      <c r="D3853" s="15" t="s">
        <v>960</v>
      </c>
      <c r="E3853" s="17">
        <v>1.01</v>
      </c>
      <c r="F3853" s="18">
        <v>0.95</v>
      </c>
      <c r="G3853" s="18">
        <v>0.95950000000000002</v>
      </c>
    </row>
    <row r="3854" spans="1:7" ht="20.100000000000001" customHeight="1">
      <c r="A3854" s="15" t="s">
        <v>998</v>
      </c>
      <c r="B3854" s="16" t="s">
        <v>999</v>
      </c>
      <c r="C3854" s="15" t="s">
        <v>959</v>
      </c>
      <c r="D3854" s="15" t="s">
        <v>960</v>
      </c>
      <c r="E3854" s="17">
        <v>0.3</v>
      </c>
      <c r="F3854" s="18">
        <v>0.41</v>
      </c>
      <c r="G3854" s="18">
        <v>0.123</v>
      </c>
    </row>
    <row r="3855" spans="1:7" ht="20.100000000000001" customHeight="1">
      <c r="A3855" s="15" t="s">
        <v>1000</v>
      </c>
      <c r="B3855" s="16" t="s">
        <v>1001</v>
      </c>
      <c r="C3855" s="15" t="s">
        <v>959</v>
      </c>
      <c r="D3855" s="15" t="s">
        <v>960</v>
      </c>
      <c r="E3855" s="17">
        <v>0.3</v>
      </c>
      <c r="F3855" s="18">
        <v>1.01</v>
      </c>
      <c r="G3855" s="18">
        <v>0.30299999999999999</v>
      </c>
    </row>
    <row r="3856" spans="1:7" ht="15" customHeight="1">
      <c r="A3856" s="15" t="s">
        <v>963</v>
      </c>
      <c r="B3856" s="16" t="s">
        <v>964</v>
      </c>
      <c r="C3856" s="15" t="s">
        <v>959</v>
      </c>
      <c r="D3856" s="15" t="s">
        <v>960</v>
      </c>
      <c r="E3856" s="17">
        <v>1.31</v>
      </c>
      <c r="F3856" s="18">
        <v>0.55000000000000004</v>
      </c>
      <c r="G3856" s="18">
        <v>0.72050000000000003</v>
      </c>
    </row>
    <row r="3857" spans="1:7" ht="15" customHeight="1">
      <c r="A3857" s="15" t="s">
        <v>965</v>
      </c>
      <c r="B3857" s="16" t="s">
        <v>966</v>
      </c>
      <c r="C3857" s="15" t="s">
        <v>959</v>
      </c>
      <c r="D3857" s="15" t="s">
        <v>960</v>
      </c>
      <c r="E3857" s="17">
        <v>1.31</v>
      </c>
      <c r="F3857" s="18">
        <v>0.06</v>
      </c>
      <c r="G3857" s="18">
        <v>7.8600000000000003E-2</v>
      </c>
    </row>
    <row r="3858" spans="1:7" ht="17.100000000000001" customHeight="1">
      <c r="A3858" s="1"/>
      <c r="B3858" s="1"/>
      <c r="C3858" s="1"/>
      <c r="D3858" s="1"/>
      <c r="E3858" s="319" t="s">
        <v>967</v>
      </c>
      <c r="F3858" s="320"/>
      <c r="G3858" s="19">
        <v>8.2986000000000004</v>
      </c>
    </row>
    <row r="3859" spans="1:7" ht="15" customHeight="1">
      <c r="A3859" s="321" t="s">
        <v>968</v>
      </c>
      <c r="B3859" s="322"/>
      <c r="C3859" s="8" t="s">
        <v>952</v>
      </c>
      <c r="D3859" s="8" t="s">
        <v>953</v>
      </c>
      <c r="E3859" s="8" t="s">
        <v>954</v>
      </c>
      <c r="F3859" s="8" t="s">
        <v>955</v>
      </c>
      <c r="G3859" s="8" t="s">
        <v>956</v>
      </c>
    </row>
    <row r="3860" spans="1:7" ht="15" customHeight="1">
      <c r="A3860" s="15" t="s">
        <v>1006</v>
      </c>
      <c r="B3860" s="16" t="s">
        <v>1007</v>
      </c>
      <c r="C3860" s="15" t="s">
        <v>959</v>
      </c>
      <c r="D3860" s="15" t="s">
        <v>960</v>
      </c>
      <c r="E3860" s="17">
        <v>0.30453000000000002</v>
      </c>
      <c r="F3860" s="18">
        <v>9.25</v>
      </c>
      <c r="G3860" s="18">
        <v>2.8169024999999999</v>
      </c>
    </row>
    <row r="3861" spans="1:7" ht="15" customHeight="1">
      <c r="A3861" s="15" t="s">
        <v>1090</v>
      </c>
      <c r="B3861" s="16" t="s">
        <v>1091</v>
      </c>
      <c r="C3861" s="15" t="s">
        <v>959</v>
      </c>
      <c r="D3861" s="15" t="s">
        <v>960</v>
      </c>
      <c r="E3861" s="17">
        <v>1.0252509999999999</v>
      </c>
      <c r="F3861" s="18">
        <v>12.62</v>
      </c>
      <c r="G3861" s="18">
        <v>12.93866762</v>
      </c>
    </row>
    <row r="3862" spans="1:7" ht="15" customHeight="1">
      <c r="A3862" s="1"/>
      <c r="B3862" s="1"/>
      <c r="C3862" s="1"/>
      <c r="D3862" s="1"/>
      <c r="E3862" s="319" t="s">
        <v>971</v>
      </c>
      <c r="F3862" s="320"/>
      <c r="G3862" s="19">
        <v>15.75557012</v>
      </c>
    </row>
    <row r="3863" spans="1:7" ht="15" customHeight="1">
      <c r="A3863" s="1"/>
      <c r="B3863" s="1"/>
      <c r="C3863" s="1"/>
      <c r="D3863" s="1"/>
      <c r="E3863" s="317" t="s">
        <v>972</v>
      </c>
      <c r="F3863" s="318"/>
      <c r="G3863" s="3">
        <v>16.89</v>
      </c>
    </row>
    <row r="3864" spans="1:7" ht="15" customHeight="1">
      <c r="A3864" s="1"/>
      <c r="B3864" s="1"/>
      <c r="C3864" s="1"/>
      <c r="D3864" s="1"/>
      <c r="E3864" s="317" t="s">
        <v>973</v>
      </c>
      <c r="F3864" s="318"/>
      <c r="G3864" s="3">
        <v>7.15</v>
      </c>
    </row>
    <row r="3865" spans="1:7" ht="15" customHeight="1">
      <c r="A3865" s="1"/>
      <c r="B3865" s="1"/>
      <c r="C3865" s="1"/>
      <c r="D3865" s="1"/>
      <c r="E3865" s="317" t="s">
        <v>974</v>
      </c>
      <c r="F3865" s="318"/>
      <c r="G3865" s="3">
        <v>24.04</v>
      </c>
    </row>
    <row r="3866" spans="1:7" ht="15" customHeight="1">
      <c r="A3866" s="1"/>
      <c r="B3866" s="1"/>
      <c r="C3866" s="1"/>
      <c r="D3866" s="1"/>
      <c r="E3866" s="317" t="s">
        <v>975</v>
      </c>
      <c r="F3866" s="318"/>
      <c r="G3866" s="3">
        <v>6.81</v>
      </c>
    </row>
    <row r="3867" spans="1:7" ht="15" customHeight="1">
      <c r="A3867" s="1"/>
      <c r="B3867" s="1"/>
      <c r="C3867" s="1"/>
      <c r="D3867" s="1"/>
      <c r="E3867" s="317" t="s">
        <v>976</v>
      </c>
      <c r="F3867" s="318"/>
      <c r="G3867" s="3">
        <v>30.85</v>
      </c>
    </row>
    <row r="3868" spans="1:7" ht="15" customHeight="1">
      <c r="A3868" s="1"/>
      <c r="B3868" s="1"/>
      <c r="C3868" s="1"/>
      <c r="D3868" s="1"/>
      <c r="E3868" s="317" t="s">
        <v>977</v>
      </c>
      <c r="F3868" s="318"/>
      <c r="G3868" s="3">
        <v>8</v>
      </c>
    </row>
    <row r="3869" spans="1:7" ht="15" customHeight="1">
      <c r="A3869" s="1"/>
      <c r="B3869" s="1"/>
      <c r="C3869" s="1"/>
      <c r="D3869" s="1"/>
      <c r="E3869" s="317" t="s">
        <v>978</v>
      </c>
      <c r="F3869" s="318"/>
      <c r="G3869" s="3">
        <v>246.8</v>
      </c>
    </row>
    <row r="3870" spans="1:7" ht="9.9499999999999993" customHeight="1">
      <c r="A3870" s="1"/>
      <c r="B3870" s="1"/>
      <c r="C3870" s="323" t="s">
        <v>949</v>
      </c>
      <c r="D3870" s="324"/>
      <c r="E3870" s="1"/>
      <c r="F3870" s="1"/>
      <c r="G3870" s="1"/>
    </row>
    <row r="3871" spans="1:7" ht="20.100000000000001" customHeight="1">
      <c r="A3871" s="325" t="s">
        <v>1648</v>
      </c>
      <c r="B3871" s="326"/>
      <c r="C3871" s="326"/>
      <c r="D3871" s="326"/>
      <c r="E3871" s="326"/>
      <c r="F3871" s="326"/>
      <c r="G3871" s="326"/>
    </row>
    <row r="3872" spans="1:7" ht="15" customHeight="1">
      <c r="A3872" s="321" t="s">
        <v>951</v>
      </c>
      <c r="B3872" s="322"/>
      <c r="C3872" s="8" t="s">
        <v>952</v>
      </c>
      <c r="D3872" s="8" t="s">
        <v>953</v>
      </c>
      <c r="E3872" s="8" t="s">
        <v>954</v>
      </c>
      <c r="F3872" s="8" t="s">
        <v>955</v>
      </c>
      <c r="G3872" s="8" t="s">
        <v>956</v>
      </c>
    </row>
    <row r="3873" spans="1:7" ht="20.100000000000001" customHeight="1">
      <c r="A3873" s="15" t="s">
        <v>1025</v>
      </c>
      <c r="B3873" s="16" t="s">
        <v>1026</v>
      </c>
      <c r="C3873" s="15" t="s">
        <v>959</v>
      </c>
      <c r="D3873" s="15" t="s">
        <v>960</v>
      </c>
      <c r="E3873" s="17">
        <v>0.503</v>
      </c>
      <c r="F3873" s="18">
        <v>0.63</v>
      </c>
      <c r="G3873" s="18">
        <v>0.31689000000000001</v>
      </c>
    </row>
    <row r="3874" spans="1:7" ht="15" customHeight="1">
      <c r="A3874" s="15" t="s">
        <v>994</v>
      </c>
      <c r="B3874" s="16" t="s">
        <v>995</v>
      </c>
      <c r="C3874" s="15" t="s">
        <v>959</v>
      </c>
      <c r="D3874" s="15" t="s">
        <v>960</v>
      </c>
      <c r="E3874" s="17">
        <v>1.085</v>
      </c>
      <c r="F3874" s="18">
        <v>1.04</v>
      </c>
      <c r="G3874" s="18">
        <v>1.1284000000000001</v>
      </c>
    </row>
    <row r="3875" spans="1:7" ht="15" customHeight="1">
      <c r="A3875" s="15" t="s">
        <v>996</v>
      </c>
      <c r="B3875" s="16" t="s">
        <v>997</v>
      </c>
      <c r="C3875" s="15" t="s">
        <v>959</v>
      </c>
      <c r="D3875" s="15" t="s">
        <v>960</v>
      </c>
      <c r="E3875" s="17">
        <v>1.085</v>
      </c>
      <c r="F3875" s="18">
        <v>3.18</v>
      </c>
      <c r="G3875" s="18">
        <v>3.4502999999999999</v>
      </c>
    </row>
    <row r="3876" spans="1:7" ht="20.100000000000001" customHeight="1">
      <c r="A3876" s="15" t="s">
        <v>1023</v>
      </c>
      <c r="B3876" s="16" t="s">
        <v>1024</v>
      </c>
      <c r="C3876" s="15" t="s">
        <v>959</v>
      </c>
      <c r="D3876" s="15" t="s">
        <v>960</v>
      </c>
      <c r="E3876" s="17">
        <v>0.503</v>
      </c>
      <c r="F3876" s="18">
        <v>0.01</v>
      </c>
      <c r="G3876" s="18">
        <v>5.0299999999999997E-3</v>
      </c>
    </row>
    <row r="3877" spans="1:7" ht="20.100000000000001" customHeight="1">
      <c r="A3877" s="15" t="s">
        <v>1388</v>
      </c>
      <c r="B3877" s="16" t="s">
        <v>1389</v>
      </c>
      <c r="C3877" s="15" t="s">
        <v>959</v>
      </c>
      <c r="D3877" s="15" t="s">
        <v>960</v>
      </c>
      <c r="E3877" s="17">
        <v>0.58199999999999996</v>
      </c>
      <c r="F3877" s="18">
        <v>0.28000000000000003</v>
      </c>
      <c r="G3877" s="18">
        <v>0.16295999999999999</v>
      </c>
    </row>
    <row r="3878" spans="1:7" ht="15" customHeight="1">
      <c r="A3878" s="15" t="s">
        <v>963</v>
      </c>
      <c r="B3878" s="16" t="s">
        <v>964</v>
      </c>
      <c r="C3878" s="15" t="s">
        <v>959</v>
      </c>
      <c r="D3878" s="15" t="s">
        <v>960</v>
      </c>
      <c r="E3878" s="17">
        <v>1.085</v>
      </c>
      <c r="F3878" s="18">
        <v>0.55000000000000004</v>
      </c>
      <c r="G3878" s="18">
        <v>0.59675</v>
      </c>
    </row>
    <row r="3879" spans="1:7" ht="20.100000000000001" customHeight="1">
      <c r="A3879" s="15" t="s">
        <v>1390</v>
      </c>
      <c r="B3879" s="16" t="s">
        <v>1391</v>
      </c>
      <c r="C3879" s="15" t="s">
        <v>959</v>
      </c>
      <c r="D3879" s="15" t="s">
        <v>960</v>
      </c>
      <c r="E3879" s="17">
        <v>0.58199999999999996</v>
      </c>
      <c r="F3879" s="18">
        <v>0.8</v>
      </c>
      <c r="G3879" s="18">
        <v>0.46560000000000001</v>
      </c>
    </row>
    <row r="3880" spans="1:7" ht="15" customHeight="1">
      <c r="A3880" s="15" t="s">
        <v>965</v>
      </c>
      <c r="B3880" s="16" t="s">
        <v>966</v>
      </c>
      <c r="C3880" s="15" t="s">
        <v>959</v>
      </c>
      <c r="D3880" s="15" t="s">
        <v>960</v>
      </c>
      <c r="E3880" s="17">
        <v>1.085</v>
      </c>
      <c r="F3880" s="18">
        <v>0.06</v>
      </c>
      <c r="G3880" s="18">
        <v>6.5100000000000005E-2</v>
      </c>
    </row>
    <row r="3881" spans="1:7" ht="17.100000000000001" customHeight="1">
      <c r="A3881" s="1"/>
      <c r="B3881" s="1"/>
      <c r="C3881" s="1"/>
      <c r="D3881" s="1"/>
      <c r="E3881" s="319" t="s">
        <v>967</v>
      </c>
      <c r="F3881" s="320"/>
      <c r="G3881" s="19">
        <v>6.1910299999999996</v>
      </c>
    </row>
    <row r="3882" spans="1:7" ht="15" customHeight="1">
      <c r="A3882" s="321" t="s">
        <v>1027</v>
      </c>
      <c r="B3882" s="322"/>
      <c r="C3882" s="8" t="s">
        <v>952</v>
      </c>
      <c r="D3882" s="8" t="s">
        <v>953</v>
      </c>
      <c r="E3882" s="8" t="s">
        <v>954</v>
      </c>
      <c r="F3882" s="8" t="s">
        <v>955</v>
      </c>
      <c r="G3882" s="8" t="s">
        <v>956</v>
      </c>
    </row>
    <row r="3883" spans="1:7" ht="20.100000000000001" customHeight="1">
      <c r="A3883" s="15" t="s">
        <v>1458</v>
      </c>
      <c r="B3883" s="16" t="s">
        <v>1459</v>
      </c>
      <c r="C3883" s="15" t="s">
        <v>959</v>
      </c>
      <c r="D3883" s="15" t="s">
        <v>1030</v>
      </c>
      <c r="E3883" s="17">
        <v>4.8574800000000001E-5</v>
      </c>
      <c r="F3883" s="18">
        <v>21622.37</v>
      </c>
      <c r="G3883" s="18">
        <v>1.050302298276</v>
      </c>
    </row>
    <row r="3884" spans="1:7" ht="15" customHeight="1">
      <c r="A3884" s="1"/>
      <c r="B3884" s="1"/>
      <c r="C3884" s="1"/>
      <c r="D3884" s="1"/>
      <c r="E3884" s="319" t="s">
        <v>1031</v>
      </c>
      <c r="F3884" s="320"/>
      <c r="G3884" s="19">
        <v>1.050302298276</v>
      </c>
    </row>
    <row r="3885" spans="1:7" ht="15" customHeight="1">
      <c r="A3885" s="321" t="s">
        <v>968</v>
      </c>
      <c r="B3885" s="322"/>
      <c r="C3885" s="8" t="s">
        <v>952</v>
      </c>
      <c r="D3885" s="8" t="s">
        <v>953</v>
      </c>
      <c r="E3885" s="8" t="s">
        <v>954</v>
      </c>
      <c r="F3885" s="8" t="s">
        <v>955</v>
      </c>
      <c r="G3885" s="8" t="s">
        <v>956</v>
      </c>
    </row>
    <row r="3886" spans="1:7" ht="15" customHeight="1">
      <c r="A3886" s="15" t="s">
        <v>1392</v>
      </c>
      <c r="B3886" s="16" t="s">
        <v>1393</v>
      </c>
      <c r="C3886" s="15" t="s">
        <v>959</v>
      </c>
      <c r="D3886" s="15" t="s">
        <v>960</v>
      </c>
      <c r="E3886" s="17">
        <v>8.0011200000000005E-2</v>
      </c>
      <c r="F3886" s="18">
        <v>8.94</v>
      </c>
      <c r="G3886" s="18">
        <v>0.71530012799999998</v>
      </c>
    </row>
    <row r="3887" spans="1:7" ht="15" customHeight="1">
      <c r="A3887" s="15" t="s">
        <v>1460</v>
      </c>
      <c r="B3887" s="16" t="s">
        <v>1461</v>
      </c>
      <c r="C3887" s="15" t="s">
        <v>959</v>
      </c>
      <c r="D3887" s="15" t="s">
        <v>960</v>
      </c>
      <c r="E3887" s="17">
        <v>0.50596770000000002</v>
      </c>
      <c r="F3887" s="18">
        <v>16.45</v>
      </c>
      <c r="G3887" s="18">
        <v>8.3231686650000007</v>
      </c>
    </row>
    <row r="3888" spans="1:7" ht="15" customHeight="1">
      <c r="A3888" s="15" t="s">
        <v>1394</v>
      </c>
      <c r="B3888" s="16" t="s">
        <v>1395</v>
      </c>
      <c r="C3888" s="15" t="s">
        <v>959</v>
      </c>
      <c r="D3888" s="15" t="s">
        <v>960</v>
      </c>
      <c r="E3888" s="17">
        <v>0.50943839999999996</v>
      </c>
      <c r="F3888" s="18">
        <v>12.62</v>
      </c>
      <c r="G3888" s="18">
        <v>6.4291126079999996</v>
      </c>
    </row>
    <row r="3889" spans="1:7" ht="15" customHeight="1">
      <c r="A3889" s="1"/>
      <c r="B3889" s="1"/>
      <c r="C3889" s="1"/>
      <c r="D3889" s="1"/>
      <c r="E3889" s="319" t="s">
        <v>971</v>
      </c>
      <c r="F3889" s="320"/>
      <c r="G3889" s="19">
        <v>15.467581401</v>
      </c>
    </row>
    <row r="3890" spans="1:7" ht="15" customHeight="1">
      <c r="A3890" s="1"/>
      <c r="B3890" s="1"/>
      <c r="C3890" s="1"/>
      <c r="D3890" s="1"/>
      <c r="E3890" s="317" t="s">
        <v>972</v>
      </c>
      <c r="F3890" s="318"/>
      <c r="G3890" s="3">
        <v>15.64</v>
      </c>
    </row>
    <row r="3891" spans="1:7" ht="15" customHeight="1">
      <c r="A3891" s="1"/>
      <c r="B3891" s="1"/>
      <c r="C3891" s="1"/>
      <c r="D3891" s="1"/>
      <c r="E3891" s="317" t="s">
        <v>973</v>
      </c>
      <c r="F3891" s="318"/>
      <c r="G3891" s="3">
        <v>7.04</v>
      </c>
    </row>
    <row r="3892" spans="1:7" ht="15" customHeight="1">
      <c r="A3892" s="1"/>
      <c r="B3892" s="1"/>
      <c r="C3892" s="1"/>
      <c r="D3892" s="1"/>
      <c r="E3892" s="317" t="s">
        <v>974</v>
      </c>
      <c r="F3892" s="318"/>
      <c r="G3892" s="3">
        <v>22.68</v>
      </c>
    </row>
    <row r="3893" spans="1:7" ht="15" customHeight="1">
      <c r="A3893" s="1"/>
      <c r="B3893" s="1"/>
      <c r="C3893" s="1"/>
      <c r="D3893" s="1"/>
      <c r="E3893" s="317" t="s">
        <v>975</v>
      </c>
      <c r="F3893" s="318"/>
      <c r="G3893" s="3">
        <v>6.42</v>
      </c>
    </row>
    <row r="3894" spans="1:7" ht="15" customHeight="1">
      <c r="A3894" s="1"/>
      <c r="B3894" s="1"/>
      <c r="C3894" s="1"/>
      <c r="D3894" s="1"/>
      <c r="E3894" s="317" t="s">
        <v>976</v>
      </c>
      <c r="F3894" s="318"/>
      <c r="G3894" s="3">
        <v>29.1</v>
      </c>
    </row>
    <row r="3895" spans="1:7" ht="15" customHeight="1">
      <c r="A3895" s="1"/>
      <c r="B3895" s="1"/>
      <c r="C3895" s="1"/>
      <c r="D3895" s="1"/>
      <c r="E3895" s="317" t="s">
        <v>977</v>
      </c>
      <c r="F3895" s="318"/>
      <c r="G3895" s="3">
        <v>74.23</v>
      </c>
    </row>
    <row r="3896" spans="1:7" ht="15" customHeight="1">
      <c r="A3896" s="1"/>
      <c r="B3896" s="1"/>
      <c r="C3896" s="1"/>
      <c r="D3896" s="1"/>
      <c r="E3896" s="317" t="s">
        <v>978</v>
      </c>
      <c r="F3896" s="318"/>
      <c r="G3896" s="3">
        <v>2160.09</v>
      </c>
    </row>
    <row r="3897" spans="1:7" ht="9.9499999999999993" customHeight="1">
      <c r="A3897" s="1"/>
      <c r="B3897" s="1"/>
      <c r="C3897" s="323" t="s">
        <v>949</v>
      </c>
      <c r="D3897" s="324"/>
      <c r="E3897" s="1"/>
      <c r="F3897" s="1"/>
      <c r="G3897" s="1"/>
    </row>
    <row r="3898" spans="1:7" ht="20.100000000000001" customHeight="1">
      <c r="A3898" s="325" t="s">
        <v>1649</v>
      </c>
      <c r="B3898" s="326"/>
      <c r="C3898" s="326"/>
      <c r="D3898" s="326"/>
      <c r="E3898" s="326"/>
      <c r="F3898" s="326"/>
      <c r="G3898" s="326"/>
    </row>
    <row r="3899" spans="1:7" ht="15" customHeight="1">
      <c r="A3899" s="321" t="s">
        <v>951</v>
      </c>
      <c r="B3899" s="322"/>
      <c r="C3899" s="8" t="s">
        <v>952</v>
      </c>
      <c r="D3899" s="8" t="s">
        <v>953</v>
      </c>
      <c r="E3899" s="8" t="s">
        <v>954</v>
      </c>
      <c r="F3899" s="8" t="s">
        <v>955</v>
      </c>
      <c r="G3899" s="8" t="s">
        <v>956</v>
      </c>
    </row>
    <row r="3900" spans="1:7" ht="20.100000000000001" customHeight="1">
      <c r="A3900" s="15" t="s">
        <v>1025</v>
      </c>
      <c r="B3900" s="16" t="s">
        <v>1026</v>
      </c>
      <c r="C3900" s="15" t="s">
        <v>959</v>
      </c>
      <c r="D3900" s="15" t="s">
        <v>960</v>
      </c>
      <c r="E3900" s="17">
        <v>0.58399999999999996</v>
      </c>
      <c r="F3900" s="18">
        <v>0.63</v>
      </c>
      <c r="G3900" s="18">
        <v>0.36792000000000002</v>
      </c>
    </row>
    <row r="3901" spans="1:7" ht="15" customHeight="1">
      <c r="A3901" s="15" t="s">
        <v>994</v>
      </c>
      <c r="B3901" s="16" t="s">
        <v>995</v>
      </c>
      <c r="C3901" s="15" t="s">
        <v>959</v>
      </c>
      <c r="D3901" s="15" t="s">
        <v>960</v>
      </c>
      <c r="E3901" s="17">
        <v>1.258</v>
      </c>
      <c r="F3901" s="18">
        <v>1.04</v>
      </c>
      <c r="G3901" s="18">
        <v>1.3083199999999999</v>
      </c>
    </row>
    <row r="3902" spans="1:7" ht="15" customHeight="1">
      <c r="A3902" s="15" t="s">
        <v>996</v>
      </c>
      <c r="B3902" s="16" t="s">
        <v>997</v>
      </c>
      <c r="C3902" s="15" t="s">
        <v>959</v>
      </c>
      <c r="D3902" s="15" t="s">
        <v>960</v>
      </c>
      <c r="E3902" s="17">
        <v>1.258</v>
      </c>
      <c r="F3902" s="18">
        <v>3.18</v>
      </c>
      <c r="G3902" s="18">
        <v>4.0004400000000002</v>
      </c>
    </row>
    <row r="3903" spans="1:7" ht="20.100000000000001" customHeight="1">
      <c r="A3903" s="15" t="s">
        <v>1023</v>
      </c>
      <c r="B3903" s="16" t="s">
        <v>1024</v>
      </c>
      <c r="C3903" s="15" t="s">
        <v>959</v>
      </c>
      <c r="D3903" s="15" t="s">
        <v>960</v>
      </c>
      <c r="E3903" s="17">
        <v>0.58399999999999996</v>
      </c>
      <c r="F3903" s="18">
        <v>0.01</v>
      </c>
      <c r="G3903" s="18">
        <v>5.8399999999999997E-3</v>
      </c>
    </row>
    <row r="3904" spans="1:7" ht="20.100000000000001" customHeight="1">
      <c r="A3904" s="15" t="s">
        <v>1388</v>
      </c>
      <c r="B3904" s="16" t="s">
        <v>1389</v>
      </c>
      <c r="C3904" s="15" t="s">
        <v>959</v>
      </c>
      <c r="D3904" s="15" t="s">
        <v>960</v>
      </c>
      <c r="E3904" s="17">
        <v>0.67400000000000004</v>
      </c>
      <c r="F3904" s="18">
        <v>0.28000000000000003</v>
      </c>
      <c r="G3904" s="18">
        <v>0.18872</v>
      </c>
    </row>
    <row r="3905" spans="1:7" ht="15" customHeight="1">
      <c r="A3905" s="15" t="s">
        <v>963</v>
      </c>
      <c r="B3905" s="16" t="s">
        <v>964</v>
      </c>
      <c r="C3905" s="15" t="s">
        <v>959</v>
      </c>
      <c r="D3905" s="15" t="s">
        <v>960</v>
      </c>
      <c r="E3905" s="17">
        <v>1.258</v>
      </c>
      <c r="F3905" s="18">
        <v>0.55000000000000004</v>
      </c>
      <c r="G3905" s="18">
        <v>0.69189999999999996</v>
      </c>
    </row>
    <row r="3906" spans="1:7" ht="20.100000000000001" customHeight="1">
      <c r="A3906" s="15" t="s">
        <v>1390</v>
      </c>
      <c r="B3906" s="16" t="s">
        <v>1391</v>
      </c>
      <c r="C3906" s="15" t="s">
        <v>959</v>
      </c>
      <c r="D3906" s="15" t="s">
        <v>960</v>
      </c>
      <c r="E3906" s="17">
        <v>0.67400000000000004</v>
      </c>
      <c r="F3906" s="18">
        <v>0.8</v>
      </c>
      <c r="G3906" s="18">
        <v>0.53920000000000001</v>
      </c>
    </row>
    <row r="3907" spans="1:7" ht="15" customHeight="1">
      <c r="A3907" s="15" t="s">
        <v>965</v>
      </c>
      <c r="B3907" s="16" t="s">
        <v>966</v>
      </c>
      <c r="C3907" s="15" t="s">
        <v>959</v>
      </c>
      <c r="D3907" s="15" t="s">
        <v>960</v>
      </c>
      <c r="E3907" s="17">
        <v>1.258</v>
      </c>
      <c r="F3907" s="18">
        <v>0.06</v>
      </c>
      <c r="G3907" s="18">
        <v>7.5480000000000005E-2</v>
      </c>
    </row>
    <row r="3908" spans="1:7" ht="17.100000000000001" customHeight="1">
      <c r="A3908" s="1"/>
      <c r="B3908" s="1"/>
      <c r="C3908" s="1"/>
      <c r="D3908" s="1"/>
      <c r="E3908" s="319" t="s">
        <v>967</v>
      </c>
      <c r="F3908" s="320"/>
      <c r="G3908" s="19">
        <v>7.1778199999999996</v>
      </c>
    </row>
    <row r="3909" spans="1:7" ht="15" customHeight="1">
      <c r="A3909" s="321" t="s">
        <v>1027</v>
      </c>
      <c r="B3909" s="322"/>
      <c r="C3909" s="8" t="s">
        <v>952</v>
      </c>
      <c r="D3909" s="8" t="s">
        <v>953</v>
      </c>
      <c r="E3909" s="8" t="s">
        <v>954</v>
      </c>
      <c r="F3909" s="8" t="s">
        <v>955</v>
      </c>
      <c r="G3909" s="8" t="s">
        <v>956</v>
      </c>
    </row>
    <row r="3910" spans="1:7" ht="20.100000000000001" customHeight="1">
      <c r="A3910" s="15" t="s">
        <v>1458</v>
      </c>
      <c r="B3910" s="16" t="s">
        <v>1459</v>
      </c>
      <c r="C3910" s="15" t="s">
        <v>959</v>
      </c>
      <c r="D3910" s="15" t="s">
        <v>1030</v>
      </c>
      <c r="E3910" s="17">
        <v>5.6454399999999999E-5</v>
      </c>
      <c r="F3910" s="18">
        <v>21622.37</v>
      </c>
      <c r="G3910" s="18">
        <v>1.220677924928</v>
      </c>
    </row>
    <row r="3911" spans="1:7" ht="15" customHeight="1">
      <c r="A3911" s="1"/>
      <c r="B3911" s="1"/>
      <c r="C3911" s="1"/>
      <c r="D3911" s="1"/>
      <c r="E3911" s="319" t="s">
        <v>1031</v>
      </c>
      <c r="F3911" s="320"/>
      <c r="G3911" s="19">
        <v>1.220677924928</v>
      </c>
    </row>
    <row r="3912" spans="1:7" ht="15" customHeight="1">
      <c r="A3912" s="321" t="s">
        <v>968</v>
      </c>
      <c r="B3912" s="322"/>
      <c r="C3912" s="8" t="s">
        <v>952</v>
      </c>
      <c r="D3912" s="8" t="s">
        <v>953</v>
      </c>
      <c r="E3912" s="8" t="s">
        <v>954</v>
      </c>
      <c r="F3912" s="8" t="s">
        <v>955</v>
      </c>
      <c r="G3912" s="8" t="s">
        <v>956</v>
      </c>
    </row>
    <row r="3913" spans="1:7" ht="15" customHeight="1">
      <c r="A3913" s="15" t="s">
        <v>1392</v>
      </c>
      <c r="B3913" s="16" t="s">
        <v>1393</v>
      </c>
      <c r="C3913" s="15" t="s">
        <v>959</v>
      </c>
      <c r="D3913" s="15" t="s">
        <v>960</v>
      </c>
      <c r="E3913" s="17">
        <v>9.2164800000000005E-2</v>
      </c>
      <c r="F3913" s="18">
        <v>8.94</v>
      </c>
      <c r="G3913" s="18">
        <v>0.82395331199999999</v>
      </c>
    </row>
    <row r="3914" spans="1:7" ht="15" customHeight="1">
      <c r="A3914" s="15" t="s">
        <v>1460</v>
      </c>
      <c r="B3914" s="16" t="s">
        <v>1461</v>
      </c>
      <c r="C3914" s="15" t="s">
        <v>959</v>
      </c>
      <c r="D3914" s="15" t="s">
        <v>960</v>
      </c>
      <c r="E3914" s="17">
        <v>0.58744560000000001</v>
      </c>
      <c r="F3914" s="18">
        <v>16.45</v>
      </c>
      <c r="G3914" s="18">
        <v>9.6634801199999991</v>
      </c>
    </row>
    <row r="3915" spans="1:7" ht="15" customHeight="1">
      <c r="A3915" s="15" t="s">
        <v>1394</v>
      </c>
      <c r="B3915" s="16" t="s">
        <v>1395</v>
      </c>
      <c r="C3915" s="15" t="s">
        <v>959</v>
      </c>
      <c r="D3915" s="15" t="s">
        <v>960</v>
      </c>
      <c r="E3915" s="17">
        <v>0.59046240000000005</v>
      </c>
      <c r="F3915" s="18">
        <v>12.62</v>
      </c>
      <c r="G3915" s="18">
        <v>7.451635488</v>
      </c>
    </row>
    <row r="3916" spans="1:7" ht="15" customHeight="1">
      <c r="A3916" s="1"/>
      <c r="B3916" s="1"/>
      <c r="C3916" s="1"/>
      <c r="D3916" s="1"/>
      <c r="E3916" s="319" t="s">
        <v>971</v>
      </c>
      <c r="F3916" s="320"/>
      <c r="G3916" s="19">
        <v>17.93906892</v>
      </c>
    </row>
    <row r="3917" spans="1:7" ht="15" customHeight="1">
      <c r="A3917" s="1"/>
      <c r="B3917" s="1"/>
      <c r="C3917" s="1"/>
      <c r="D3917" s="1"/>
      <c r="E3917" s="317" t="s">
        <v>972</v>
      </c>
      <c r="F3917" s="318"/>
      <c r="G3917" s="3">
        <v>18.16</v>
      </c>
    </row>
    <row r="3918" spans="1:7" ht="15" customHeight="1">
      <c r="A3918" s="1"/>
      <c r="B3918" s="1"/>
      <c r="C3918" s="1"/>
      <c r="D3918" s="1"/>
      <c r="E3918" s="317" t="s">
        <v>973</v>
      </c>
      <c r="F3918" s="318"/>
      <c r="G3918" s="3">
        <v>8.15</v>
      </c>
    </row>
    <row r="3919" spans="1:7" ht="15" customHeight="1">
      <c r="A3919" s="1"/>
      <c r="B3919" s="1"/>
      <c r="C3919" s="1"/>
      <c r="D3919" s="1"/>
      <c r="E3919" s="317" t="s">
        <v>974</v>
      </c>
      <c r="F3919" s="318"/>
      <c r="G3919" s="3">
        <v>26.31</v>
      </c>
    </row>
    <row r="3920" spans="1:7" ht="15" customHeight="1">
      <c r="A3920" s="1"/>
      <c r="B3920" s="1"/>
      <c r="C3920" s="1"/>
      <c r="D3920" s="1"/>
      <c r="E3920" s="317" t="s">
        <v>975</v>
      </c>
      <c r="F3920" s="318"/>
      <c r="G3920" s="3">
        <v>7.45</v>
      </c>
    </row>
    <row r="3921" spans="1:7" ht="15" customHeight="1">
      <c r="A3921" s="1"/>
      <c r="B3921" s="1"/>
      <c r="C3921" s="1"/>
      <c r="D3921" s="1"/>
      <c r="E3921" s="317" t="s">
        <v>976</v>
      </c>
      <c r="F3921" s="318"/>
      <c r="G3921" s="3">
        <v>33.76</v>
      </c>
    </row>
    <row r="3922" spans="1:7" ht="15" customHeight="1">
      <c r="A3922" s="1"/>
      <c r="B3922" s="1"/>
      <c r="C3922" s="1"/>
      <c r="D3922" s="1"/>
      <c r="E3922" s="317" t="s">
        <v>977</v>
      </c>
      <c r="F3922" s="318"/>
      <c r="G3922" s="3">
        <v>38.880000000000003</v>
      </c>
    </row>
    <row r="3923" spans="1:7" ht="15" customHeight="1">
      <c r="A3923" s="1"/>
      <c r="B3923" s="1"/>
      <c r="C3923" s="1"/>
      <c r="D3923" s="1"/>
      <c r="E3923" s="317" t="s">
        <v>978</v>
      </c>
      <c r="F3923" s="318"/>
      <c r="G3923" s="3">
        <v>1312.58</v>
      </c>
    </row>
    <row r="3924" spans="1:7" ht="9.9499999999999993" customHeight="1">
      <c r="A3924" s="1"/>
      <c r="B3924" s="1"/>
      <c r="C3924" s="323" t="s">
        <v>949</v>
      </c>
      <c r="D3924" s="324"/>
      <c r="E3924" s="1"/>
      <c r="F3924" s="1"/>
      <c r="G3924" s="1"/>
    </row>
    <row r="3925" spans="1:7" ht="20.100000000000001" customHeight="1">
      <c r="A3925" s="325" t="s">
        <v>1650</v>
      </c>
      <c r="B3925" s="326"/>
      <c r="C3925" s="326"/>
      <c r="D3925" s="326"/>
      <c r="E3925" s="326"/>
      <c r="F3925" s="326"/>
      <c r="G3925" s="326"/>
    </row>
    <row r="3926" spans="1:7" ht="15" customHeight="1">
      <c r="A3926" s="321" t="s">
        <v>951</v>
      </c>
      <c r="B3926" s="322"/>
      <c r="C3926" s="8" t="s">
        <v>952</v>
      </c>
      <c r="D3926" s="8" t="s">
        <v>953</v>
      </c>
      <c r="E3926" s="8" t="s">
        <v>954</v>
      </c>
      <c r="F3926" s="8" t="s">
        <v>955</v>
      </c>
      <c r="G3926" s="8" t="s">
        <v>956</v>
      </c>
    </row>
    <row r="3927" spans="1:7" ht="15" customHeight="1">
      <c r="A3927" s="15" t="s">
        <v>994</v>
      </c>
      <c r="B3927" s="16" t="s">
        <v>995</v>
      </c>
      <c r="C3927" s="15" t="s">
        <v>959</v>
      </c>
      <c r="D3927" s="15" t="s">
        <v>960</v>
      </c>
      <c r="E3927" s="17">
        <v>1.54</v>
      </c>
      <c r="F3927" s="18">
        <v>1.04</v>
      </c>
      <c r="G3927" s="18">
        <v>1.6015999999999999</v>
      </c>
    </row>
    <row r="3928" spans="1:7" ht="20.100000000000001" customHeight="1">
      <c r="A3928" s="15" t="s">
        <v>1086</v>
      </c>
      <c r="B3928" s="16" t="s">
        <v>1087</v>
      </c>
      <c r="C3928" s="15" t="s">
        <v>959</v>
      </c>
      <c r="D3928" s="15" t="s">
        <v>960</v>
      </c>
      <c r="E3928" s="17">
        <v>0.14000000000000001</v>
      </c>
      <c r="F3928" s="18">
        <v>0.57999999999999996</v>
      </c>
      <c r="G3928" s="18">
        <v>8.1199999999999994E-2</v>
      </c>
    </row>
    <row r="3929" spans="1:7" ht="15" customHeight="1">
      <c r="A3929" s="15" t="s">
        <v>996</v>
      </c>
      <c r="B3929" s="16" t="s">
        <v>997</v>
      </c>
      <c r="C3929" s="15" t="s">
        <v>959</v>
      </c>
      <c r="D3929" s="15" t="s">
        <v>960</v>
      </c>
      <c r="E3929" s="17">
        <v>1.54</v>
      </c>
      <c r="F3929" s="18">
        <v>3.18</v>
      </c>
      <c r="G3929" s="18">
        <v>4.8971999999999998</v>
      </c>
    </row>
    <row r="3930" spans="1:7" ht="20.100000000000001" customHeight="1">
      <c r="A3930" s="15" t="s">
        <v>1088</v>
      </c>
      <c r="B3930" s="16" t="s">
        <v>1089</v>
      </c>
      <c r="C3930" s="15" t="s">
        <v>959</v>
      </c>
      <c r="D3930" s="15" t="s">
        <v>960</v>
      </c>
      <c r="E3930" s="17">
        <v>0.14000000000000001</v>
      </c>
      <c r="F3930" s="18">
        <v>0.95</v>
      </c>
      <c r="G3930" s="18">
        <v>0.13300000000000001</v>
      </c>
    </row>
    <row r="3931" spans="1:7" ht="20.100000000000001" customHeight="1">
      <c r="A3931" s="15" t="s">
        <v>998</v>
      </c>
      <c r="B3931" s="16" t="s">
        <v>999</v>
      </c>
      <c r="C3931" s="15" t="s">
        <v>959</v>
      </c>
      <c r="D3931" s="15" t="s">
        <v>960</v>
      </c>
      <c r="E3931" s="17">
        <v>1.4</v>
      </c>
      <c r="F3931" s="18">
        <v>0.41</v>
      </c>
      <c r="G3931" s="18">
        <v>0.57399999999999995</v>
      </c>
    </row>
    <row r="3932" spans="1:7" ht="20.100000000000001" customHeight="1">
      <c r="A3932" s="15" t="s">
        <v>1000</v>
      </c>
      <c r="B3932" s="16" t="s">
        <v>1001</v>
      </c>
      <c r="C3932" s="15" t="s">
        <v>959</v>
      </c>
      <c r="D3932" s="15" t="s">
        <v>960</v>
      </c>
      <c r="E3932" s="17">
        <v>1.4</v>
      </c>
      <c r="F3932" s="18">
        <v>1.01</v>
      </c>
      <c r="G3932" s="18">
        <v>1.4139999999999999</v>
      </c>
    </row>
    <row r="3933" spans="1:7" ht="15" customHeight="1">
      <c r="A3933" s="15" t="s">
        <v>963</v>
      </c>
      <c r="B3933" s="16" t="s">
        <v>964</v>
      </c>
      <c r="C3933" s="15" t="s">
        <v>959</v>
      </c>
      <c r="D3933" s="15" t="s">
        <v>960</v>
      </c>
      <c r="E3933" s="17">
        <v>1.54</v>
      </c>
      <c r="F3933" s="18">
        <v>0.55000000000000004</v>
      </c>
      <c r="G3933" s="18">
        <v>0.84699999999999998</v>
      </c>
    </row>
    <row r="3934" spans="1:7" ht="15" customHeight="1">
      <c r="A3934" s="15" t="s">
        <v>965</v>
      </c>
      <c r="B3934" s="16" t="s">
        <v>966</v>
      </c>
      <c r="C3934" s="15" t="s">
        <v>959</v>
      </c>
      <c r="D3934" s="15" t="s">
        <v>960</v>
      </c>
      <c r="E3934" s="17">
        <v>1.54</v>
      </c>
      <c r="F3934" s="18">
        <v>0.06</v>
      </c>
      <c r="G3934" s="18">
        <v>9.2399999999999996E-2</v>
      </c>
    </row>
    <row r="3935" spans="1:7" ht="17.100000000000001" customHeight="1">
      <c r="A3935" s="1"/>
      <c r="B3935" s="1"/>
      <c r="C3935" s="1"/>
      <c r="D3935" s="1"/>
      <c r="E3935" s="319" t="s">
        <v>967</v>
      </c>
      <c r="F3935" s="320"/>
      <c r="G3935" s="19">
        <v>9.6403999999999996</v>
      </c>
    </row>
    <row r="3936" spans="1:7" ht="15" customHeight="1">
      <c r="A3936" s="321" t="s">
        <v>968</v>
      </c>
      <c r="B3936" s="322"/>
      <c r="C3936" s="8" t="s">
        <v>952</v>
      </c>
      <c r="D3936" s="8" t="s">
        <v>953</v>
      </c>
      <c r="E3936" s="8" t="s">
        <v>954</v>
      </c>
      <c r="F3936" s="8" t="s">
        <v>955</v>
      </c>
      <c r="G3936" s="8" t="s">
        <v>956</v>
      </c>
    </row>
    <row r="3937" spans="1:7" ht="15" customHeight="1">
      <c r="A3937" s="15" t="s">
        <v>1006</v>
      </c>
      <c r="B3937" s="16" t="s">
        <v>1007</v>
      </c>
      <c r="C3937" s="15" t="s">
        <v>959</v>
      </c>
      <c r="D3937" s="15" t="s">
        <v>960</v>
      </c>
      <c r="E3937" s="17">
        <v>1.4211400000000001</v>
      </c>
      <c r="F3937" s="18">
        <v>9.25</v>
      </c>
      <c r="G3937" s="18">
        <v>13.145545</v>
      </c>
    </row>
    <row r="3938" spans="1:7" ht="15" customHeight="1">
      <c r="A3938" s="15" t="s">
        <v>1090</v>
      </c>
      <c r="B3938" s="16" t="s">
        <v>1091</v>
      </c>
      <c r="C3938" s="15" t="s">
        <v>959</v>
      </c>
      <c r="D3938" s="15" t="s">
        <v>960</v>
      </c>
      <c r="E3938" s="17">
        <v>0.14211399999999999</v>
      </c>
      <c r="F3938" s="18">
        <v>12.62</v>
      </c>
      <c r="G3938" s="18">
        <v>1.79347868</v>
      </c>
    </row>
    <row r="3939" spans="1:7" ht="15" customHeight="1">
      <c r="A3939" s="1"/>
      <c r="B3939" s="1"/>
      <c r="C3939" s="1"/>
      <c r="D3939" s="1"/>
      <c r="E3939" s="319" t="s">
        <v>971</v>
      </c>
      <c r="F3939" s="320"/>
      <c r="G3939" s="19">
        <v>14.93902368</v>
      </c>
    </row>
    <row r="3940" spans="1:7" ht="15" customHeight="1">
      <c r="A3940" s="1"/>
      <c r="B3940" s="1"/>
      <c r="C3940" s="1"/>
      <c r="D3940" s="1"/>
      <c r="E3940" s="317" t="s">
        <v>972</v>
      </c>
      <c r="F3940" s="318"/>
      <c r="G3940" s="3">
        <v>17.77</v>
      </c>
    </row>
    <row r="3941" spans="1:7" ht="15" customHeight="1">
      <c r="A3941" s="1"/>
      <c r="B3941" s="1"/>
      <c r="C3941" s="1"/>
      <c r="D3941" s="1"/>
      <c r="E3941" s="317" t="s">
        <v>973</v>
      </c>
      <c r="F3941" s="318"/>
      <c r="G3941" s="3">
        <v>6.79</v>
      </c>
    </row>
    <row r="3942" spans="1:7" ht="15" customHeight="1">
      <c r="A3942" s="1"/>
      <c r="B3942" s="1"/>
      <c r="C3942" s="1"/>
      <c r="D3942" s="1"/>
      <c r="E3942" s="317" t="s">
        <v>974</v>
      </c>
      <c r="F3942" s="318"/>
      <c r="G3942" s="3">
        <v>24.56</v>
      </c>
    </row>
    <row r="3943" spans="1:7" ht="15" customHeight="1">
      <c r="A3943" s="1"/>
      <c r="B3943" s="1"/>
      <c r="C3943" s="1"/>
      <c r="D3943" s="1"/>
      <c r="E3943" s="317" t="s">
        <v>975</v>
      </c>
      <c r="F3943" s="318"/>
      <c r="G3943" s="3">
        <v>6.96</v>
      </c>
    </row>
    <row r="3944" spans="1:7" ht="15" customHeight="1">
      <c r="A3944" s="1"/>
      <c r="B3944" s="1"/>
      <c r="C3944" s="1"/>
      <c r="D3944" s="1"/>
      <c r="E3944" s="317" t="s">
        <v>976</v>
      </c>
      <c r="F3944" s="318"/>
      <c r="G3944" s="3">
        <v>31.52</v>
      </c>
    </row>
    <row r="3945" spans="1:7" ht="15" customHeight="1">
      <c r="A3945" s="1"/>
      <c r="B3945" s="1"/>
      <c r="C3945" s="1"/>
      <c r="D3945" s="1"/>
      <c r="E3945" s="317" t="s">
        <v>977</v>
      </c>
      <c r="F3945" s="318"/>
      <c r="G3945" s="3">
        <v>5.23</v>
      </c>
    </row>
    <row r="3946" spans="1:7" ht="15" customHeight="1">
      <c r="A3946" s="1"/>
      <c r="B3946" s="1"/>
      <c r="C3946" s="1"/>
      <c r="D3946" s="1"/>
      <c r="E3946" s="317" t="s">
        <v>978</v>
      </c>
      <c r="F3946" s="318"/>
      <c r="G3946" s="3">
        <v>164.84</v>
      </c>
    </row>
    <row r="3947" spans="1:7" ht="9.9499999999999993" customHeight="1">
      <c r="A3947" s="1"/>
      <c r="B3947" s="1"/>
      <c r="C3947" s="323" t="s">
        <v>949</v>
      </c>
      <c r="D3947" s="324"/>
      <c r="E3947" s="1"/>
      <c r="F3947" s="1"/>
      <c r="G3947" s="1"/>
    </row>
    <row r="3948" spans="1:7" ht="20.100000000000001" customHeight="1">
      <c r="A3948" s="325" t="s">
        <v>1651</v>
      </c>
      <c r="B3948" s="326"/>
      <c r="C3948" s="326"/>
      <c r="D3948" s="326"/>
      <c r="E3948" s="326"/>
      <c r="F3948" s="326"/>
      <c r="G3948" s="326"/>
    </row>
    <row r="3949" spans="1:7" ht="15" customHeight="1">
      <c r="A3949" s="321" t="s">
        <v>951</v>
      </c>
      <c r="B3949" s="322"/>
      <c r="C3949" s="8" t="s">
        <v>952</v>
      </c>
      <c r="D3949" s="8" t="s">
        <v>953</v>
      </c>
      <c r="E3949" s="8" t="s">
        <v>954</v>
      </c>
      <c r="F3949" s="8" t="s">
        <v>955</v>
      </c>
      <c r="G3949" s="8" t="s">
        <v>956</v>
      </c>
    </row>
    <row r="3950" spans="1:7" ht="15" customHeight="1">
      <c r="A3950" s="15" t="s">
        <v>994</v>
      </c>
      <c r="B3950" s="16" t="s">
        <v>995</v>
      </c>
      <c r="C3950" s="15" t="s">
        <v>959</v>
      </c>
      <c r="D3950" s="15" t="s">
        <v>960</v>
      </c>
      <c r="E3950" s="17">
        <v>3.6</v>
      </c>
      <c r="F3950" s="18">
        <v>1.04</v>
      </c>
      <c r="G3950" s="18">
        <v>3.7440000000000002</v>
      </c>
    </row>
    <row r="3951" spans="1:7" ht="15" customHeight="1">
      <c r="A3951" s="15" t="s">
        <v>996</v>
      </c>
      <c r="B3951" s="16" t="s">
        <v>997</v>
      </c>
      <c r="C3951" s="15" t="s">
        <v>959</v>
      </c>
      <c r="D3951" s="15" t="s">
        <v>960</v>
      </c>
      <c r="E3951" s="17">
        <v>3.6</v>
      </c>
      <c r="F3951" s="18">
        <v>3.18</v>
      </c>
      <c r="G3951" s="18">
        <v>11.448</v>
      </c>
    </row>
    <row r="3952" spans="1:7" ht="20.100000000000001" customHeight="1">
      <c r="A3952" s="15" t="s">
        <v>998</v>
      </c>
      <c r="B3952" s="16" t="s">
        <v>999</v>
      </c>
      <c r="C3952" s="15" t="s">
        <v>959</v>
      </c>
      <c r="D3952" s="15" t="s">
        <v>960</v>
      </c>
      <c r="E3952" s="17">
        <v>3</v>
      </c>
      <c r="F3952" s="18">
        <v>0.41</v>
      </c>
      <c r="G3952" s="18">
        <v>1.23</v>
      </c>
    </row>
    <row r="3953" spans="1:7" ht="20.100000000000001" customHeight="1">
      <c r="A3953" s="15" t="s">
        <v>1000</v>
      </c>
      <c r="B3953" s="16" t="s">
        <v>1001</v>
      </c>
      <c r="C3953" s="15" t="s">
        <v>959</v>
      </c>
      <c r="D3953" s="15" t="s">
        <v>960</v>
      </c>
      <c r="E3953" s="17">
        <v>3</v>
      </c>
      <c r="F3953" s="18">
        <v>1.01</v>
      </c>
      <c r="G3953" s="18">
        <v>3.03</v>
      </c>
    </row>
    <row r="3954" spans="1:7" ht="15" customHeight="1">
      <c r="A3954" s="15" t="s">
        <v>965</v>
      </c>
      <c r="B3954" s="16" t="s">
        <v>966</v>
      </c>
      <c r="C3954" s="15" t="s">
        <v>959</v>
      </c>
      <c r="D3954" s="15" t="s">
        <v>960</v>
      </c>
      <c r="E3954" s="17">
        <v>3.6</v>
      </c>
      <c r="F3954" s="18">
        <v>0.06</v>
      </c>
      <c r="G3954" s="18">
        <v>0.216</v>
      </c>
    </row>
    <row r="3955" spans="1:7" ht="20.100000000000001" customHeight="1">
      <c r="A3955" s="15" t="s">
        <v>1086</v>
      </c>
      <c r="B3955" s="16" t="s">
        <v>1087</v>
      </c>
      <c r="C3955" s="15" t="s">
        <v>959</v>
      </c>
      <c r="D3955" s="15" t="s">
        <v>960</v>
      </c>
      <c r="E3955" s="17">
        <v>0.6</v>
      </c>
      <c r="F3955" s="18">
        <v>0.57999999999999996</v>
      </c>
      <c r="G3955" s="18">
        <v>0.34799999999999998</v>
      </c>
    </row>
    <row r="3956" spans="1:7" ht="20.100000000000001" customHeight="1">
      <c r="A3956" s="15" t="s">
        <v>1088</v>
      </c>
      <c r="B3956" s="16" t="s">
        <v>1089</v>
      </c>
      <c r="C3956" s="15" t="s">
        <v>959</v>
      </c>
      <c r="D3956" s="15" t="s">
        <v>960</v>
      </c>
      <c r="E3956" s="17">
        <v>0.6</v>
      </c>
      <c r="F3956" s="18">
        <v>0.95</v>
      </c>
      <c r="G3956" s="18">
        <v>0.56999999999999995</v>
      </c>
    </row>
    <row r="3957" spans="1:7" ht="15" customHeight="1">
      <c r="A3957" s="15" t="s">
        <v>963</v>
      </c>
      <c r="B3957" s="16" t="s">
        <v>964</v>
      </c>
      <c r="C3957" s="15" t="s">
        <v>959</v>
      </c>
      <c r="D3957" s="15" t="s">
        <v>960</v>
      </c>
      <c r="E3957" s="17">
        <v>3.6</v>
      </c>
      <c r="F3957" s="18">
        <v>0.55000000000000004</v>
      </c>
      <c r="G3957" s="18">
        <v>1.98</v>
      </c>
    </row>
    <row r="3958" spans="1:7" ht="17.100000000000001" customHeight="1">
      <c r="A3958" s="1"/>
      <c r="B3958" s="1"/>
      <c r="C3958" s="1"/>
      <c r="D3958" s="1"/>
      <c r="E3958" s="319" t="s">
        <v>967</v>
      </c>
      <c r="F3958" s="320"/>
      <c r="G3958" s="19">
        <v>22.565999999999999</v>
      </c>
    </row>
    <row r="3959" spans="1:7" ht="15" customHeight="1">
      <c r="A3959" s="321" t="s">
        <v>1027</v>
      </c>
      <c r="B3959" s="322"/>
      <c r="C3959" s="8" t="s">
        <v>952</v>
      </c>
      <c r="D3959" s="8" t="s">
        <v>953</v>
      </c>
      <c r="E3959" s="8" t="s">
        <v>954</v>
      </c>
      <c r="F3959" s="8" t="s">
        <v>955</v>
      </c>
      <c r="G3959" s="8" t="s">
        <v>956</v>
      </c>
    </row>
    <row r="3960" spans="1:7" ht="20.100000000000001" customHeight="1">
      <c r="A3960" s="15" t="s">
        <v>1240</v>
      </c>
      <c r="B3960" s="16" t="s">
        <v>1241</v>
      </c>
      <c r="C3960" s="15" t="s">
        <v>959</v>
      </c>
      <c r="D3960" s="15" t="s">
        <v>1030</v>
      </c>
      <c r="E3960" s="17">
        <v>1.8239999999999999E-4</v>
      </c>
      <c r="F3960" s="18">
        <v>6438.55</v>
      </c>
      <c r="G3960" s="18">
        <v>1.1743915199999999</v>
      </c>
    </row>
    <row r="3961" spans="1:7" ht="15" customHeight="1">
      <c r="A3961" s="1"/>
      <c r="B3961" s="1"/>
      <c r="C3961" s="1"/>
      <c r="D3961" s="1"/>
      <c r="E3961" s="319" t="s">
        <v>1031</v>
      </c>
      <c r="F3961" s="320"/>
      <c r="G3961" s="19">
        <v>1.1743915199999999</v>
      </c>
    </row>
    <row r="3962" spans="1:7" ht="15" customHeight="1">
      <c r="A3962" s="321" t="s">
        <v>1032</v>
      </c>
      <c r="B3962" s="322"/>
      <c r="C3962" s="8" t="s">
        <v>952</v>
      </c>
      <c r="D3962" s="8" t="s">
        <v>953</v>
      </c>
      <c r="E3962" s="8" t="s">
        <v>954</v>
      </c>
      <c r="F3962" s="8" t="s">
        <v>955</v>
      </c>
      <c r="G3962" s="8" t="s">
        <v>956</v>
      </c>
    </row>
    <row r="3963" spans="1:7" ht="15" customHeight="1">
      <c r="A3963" s="15" t="s">
        <v>1033</v>
      </c>
      <c r="B3963" s="16" t="s">
        <v>1034</v>
      </c>
      <c r="C3963" s="15" t="s">
        <v>959</v>
      </c>
      <c r="D3963" s="15" t="s">
        <v>1035</v>
      </c>
      <c r="E3963" s="17">
        <v>3.81</v>
      </c>
      <c r="F3963" s="18">
        <v>0.9</v>
      </c>
      <c r="G3963" s="18">
        <v>3.4289999999999998</v>
      </c>
    </row>
    <row r="3964" spans="1:7" ht="15" customHeight="1">
      <c r="A3964" s="1"/>
      <c r="B3964" s="1"/>
      <c r="C3964" s="1"/>
      <c r="D3964" s="1"/>
      <c r="E3964" s="319" t="s">
        <v>1036</v>
      </c>
      <c r="F3964" s="320"/>
      <c r="G3964" s="19">
        <v>3.4289999999999998</v>
      </c>
    </row>
    <row r="3965" spans="1:7" ht="15" customHeight="1">
      <c r="A3965" s="321" t="s">
        <v>968</v>
      </c>
      <c r="B3965" s="322"/>
      <c r="C3965" s="8" t="s">
        <v>952</v>
      </c>
      <c r="D3965" s="8" t="s">
        <v>953</v>
      </c>
      <c r="E3965" s="8" t="s">
        <v>954</v>
      </c>
      <c r="F3965" s="8" t="s">
        <v>955</v>
      </c>
      <c r="G3965" s="8" t="s">
        <v>956</v>
      </c>
    </row>
    <row r="3966" spans="1:7" ht="15" customHeight="1">
      <c r="A3966" s="15" t="s">
        <v>1006</v>
      </c>
      <c r="B3966" s="16" t="s">
        <v>1007</v>
      </c>
      <c r="C3966" s="15" t="s">
        <v>959</v>
      </c>
      <c r="D3966" s="15" t="s">
        <v>960</v>
      </c>
      <c r="E3966" s="17">
        <v>3.0453000000000001</v>
      </c>
      <c r="F3966" s="18">
        <v>9.25</v>
      </c>
      <c r="G3966" s="18">
        <v>28.169025000000001</v>
      </c>
    </row>
    <row r="3967" spans="1:7" ht="15" customHeight="1">
      <c r="A3967" s="15" t="s">
        <v>1090</v>
      </c>
      <c r="B3967" s="16" t="s">
        <v>1091</v>
      </c>
      <c r="C3967" s="15" t="s">
        <v>959</v>
      </c>
      <c r="D3967" s="15" t="s">
        <v>960</v>
      </c>
      <c r="E3967" s="17">
        <v>0.60906000000000005</v>
      </c>
      <c r="F3967" s="18">
        <v>12.62</v>
      </c>
      <c r="G3967" s="18">
        <v>7.6863371999999996</v>
      </c>
    </row>
    <row r="3968" spans="1:7" ht="15" customHeight="1">
      <c r="A3968" s="1"/>
      <c r="B3968" s="1"/>
      <c r="C3968" s="1"/>
      <c r="D3968" s="1"/>
      <c r="E3968" s="319" t="s">
        <v>971</v>
      </c>
      <c r="F3968" s="320"/>
      <c r="G3968" s="19">
        <v>35.855362200000002</v>
      </c>
    </row>
    <row r="3969" spans="1:7" ht="15" customHeight="1">
      <c r="A3969" s="321" t="s">
        <v>1010</v>
      </c>
      <c r="B3969" s="322"/>
      <c r="C3969" s="8" t="s">
        <v>952</v>
      </c>
      <c r="D3969" s="8" t="s">
        <v>953</v>
      </c>
      <c r="E3969" s="8" t="s">
        <v>954</v>
      </c>
      <c r="F3969" s="8" t="s">
        <v>955</v>
      </c>
      <c r="G3969" s="8" t="s">
        <v>956</v>
      </c>
    </row>
    <row r="3970" spans="1:7" ht="15" customHeight="1">
      <c r="A3970" s="15" t="s">
        <v>1270</v>
      </c>
      <c r="B3970" s="16" t="s">
        <v>1271</v>
      </c>
      <c r="C3970" s="15" t="s">
        <v>959</v>
      </c>
      <c r="D3970" s="15" t="s">
        <v>1072</v>
      </c>
      <c r="E3970" s="17">
        <v>0.21176</v>
      </c>
      <c r="F3970" s="18">
        <v>23.03</v>
      </c>
      <c r="G3970" s="18">
        <v>4.8768327999999999</v>
      </c>
    </row>
    <row r="3971" spans="1:7" ht="15" customHeight="1">
      <c r="A3971" s="15" t="s">
        <v>1041</v>
      </c>
      <c r="B3971" s="16" t="s">
        <v>1042</v>
      </c>
      <c r="C3971" s="15" t="s">
        <v>959</v>
      </c>
      <c r="D3971" s="15" t="s">
        <v>1020</v>
      </c>
      <c r="E3971" s="17">
        <v>8</v>
      </c>
      <c r="F3971" s="18">
        <v>1.04</v>
      </c>
      <c r="G3971" s="18">
        <v>8.32</v>
      </c>
    </row>
    <row r="3972" spans="1:7" ht="20.100000000000001" customHeight="1">
      <c r="A3972" s="15" t="s">
        <v>1242</v>
      </c>
      <c r="B3972" s="16" t="s">
        <v>1243</v>
      </c>
      <c r="C3972" s="15" t="s">
        <v>959</v>
      </c>
      <c r="D3972" s="15" t="s">
        <v>1013</v>
      </c>
      <c r="E3972" s="17">
        <v>2</v>
      </c>
      <c r="F3972" s="18">
        <v>1.07</v>
      </c>
      <c r="G3972" s="18">
        <v>2.14</v>
      </c>
    </row>
    <row r="3973" spans="1:7" ht="27.95" customHeight="1">
      <c r="A3973" s="15" t="s">
        <v>1244</v>
      </c>
      <c r="B3973" s="16" t="s">
        <v>1245</v>
      </c>
      <c r="C3973" s="15" t="s">
        <v>959</v>
      </c>
      <c r="D3973" s="15" t="s">
        <v>1020</v>
      </c>
      <c r="E3973" s="17">
        <v>14</v>
      </c>
      <c r="F3973" s="18">
        <v>0.57999999999999996</v>
      </c>
      <c r="G3973" s="18">
        <v>8.1199999999999992</v>
      </c>
    </row>
    <row r="3974" spans="1:7" ht="15" customHeight="1">
      <c r="A3974" s="1"/>
      <c r="B3974" s="1"/>
      <c r="C3974" s="1"/>
      <c r="D3974" s="1"/>
      <c r="E3974" s="319" t="s">
        <v>1021</v>
      </c>
      <c r="F3974" s="320"/>
      <c r="G3974" s="19">
        <v>23.456832800000001</v>
      </c>
    </row>
    <row r="3975" spans="1:7" ht="15" customHeight="1">
      <c r="A3975" s="1"/>
      <c r="B3975" s="1"/>
      <c r="C3975" s="1"/>
      <c r="D3975" s="1"/>
      <c r="E3975" s="317" t="s">
        <v>972</v>
      </c>
      <c r="F3975" s="318"/>
      <c r="G3975" s="3">
        <v>70.14</v>
      </c>
    </row>
    <row r="3976" spans="1:7" ht="15" customHeight="1">
      <c r="A3976" s="1"/>
      <c r="B3976" s="1"/>
      <c r="C3976" s="1"/>
      <c r="D3976" s="1"/>
      <c r="E3976" s="317" t="s">
        <v>973</v>
      </c>
      <c r="F3976" s="318"/>
      <c r="G3976" s="3">
        <v>16.27</v>
      </c>
    </row>
    <row r="3977" spans="1:7" ht="15" customHeight="1">
      <c r="A3977" s="1"/>
      <c r="B3977" s="1"/>
      <c r="C3977" s="1"/>
      <c r="D3977" s="1"/>
      <c r="E3977" s="317" t="s">
        <v>974</v>
      </c>
      <c r="F3977" s="318"/>
      <c r="G3977" s="3">
        <v>86.41</v>
      </c>
    </row>
    <row r="3978" spans="1:7" ht="15" customHeight="1">
      <c r="A3978" s="1"/>
      <c r="B3978" s="1"/>
      <c r="C3978" s="1"/>
      <c r="D3978" s="1"/>
      <c r="E3978" s="317" t="s">
        <v>975</v>
      </c>
      <c r="F3978" s="318"/>
      <c r="G3978" s="3">
        <v>24.49</v>
      </c>
    </row>
    <row r="3979" spans="1:7" ht="15" customHeight="1">
      <c r="A3979" s="1"/>
      <c r="B3979" s="1"/>
      <c r="C3979" s="1"/>
      <c r="D3979" s="1"/>
      <c r="E3979" s="317" t="s">
        <v>976</v>
      </c>
      <c r="F3979" s="318"/>
      <c r="G3979" s="3">
        <v>110.9</v>
      </c>
    </row>
    <row r="3980" spans="1:7" ht="15" customHeight="1">
      <c r="A3980" s="1"/>
      <c r="B3980" s="1"/>
      <c r="C3980" s="1"/>
      <c r="D3980" s="1"/>
      <c r="E3980" s="317" t="s">
        <v>977</v>
      </c>
      <c r="F3980" s="318"/>
      <c r="G3980" s="3">
        <v>5.23</v>
      </c>
    </row>
    <row r="3981" spans="1:7" ht="15" customHeight="1">
      <c r="A3981" s="1"/>
      <c r="B3981" s="1"/>
      <c r="C3981" s="1"/>
      <c r="D3981" s="1"/>
      <c r="E3981" s="317" t="s">
        <v>978</v>
      </c>
      <c r="F3981" s="318"/>
      <c r="G3981" s="3">
        <v>580</v>
      </c>
    </row>
    <row r="3982" spans="1:7" ht="9.9499999999999993" customHeight="1">
      <c r="A3982" s="1"/>
      <c r="B3982" s="1"/>
      <c r="C3982" s="323" t="s">
        <v>949</v>
      </c>
      <c r="D3982" s="324"/>
      <c r="E3982" s="1"/>
      <c r="F3982" s="1"/>
      <c r="G3982" s="1"/>
    </row>
    <row r="3983" spans="1:7" ht="20.100000000000001" customHeight="1">
      <c r="A3983" s="325" t="s">
        <v>1652</v>
      </c>
      <c r="B3983" s="326"/>
      <c r="C3983" s="326"/>
      <c r="D3983" s="326"/>
      <c r="E3983" s="326"/>
      <c r="F3983" s="326"/>
      <c r="G3983" s="326"/>
    </row>
    <row r="3984" spans="1:7" ht="15" customHeight="1">
      <c r="A3984" s="321" t="s">
        <v>951</v>
      </c>
      <c r="B3984" s="322"/>
      <c r="C3984" s="8" t="s">
        <v>952</v>
      </c>
      <c r="D3984" s="8" t="s">
        <v>953</v>
      </c>
      <c r="E3984" s="8" t="s">
        <v>954</v>
      </c>
      <c r="F3984" s="8" t="s">
        <v>955</v>
      </c>
      <c r="G3984" s="8" t="s">
        <v>956</v>
      </c>
    </row>
    <row r="3985" spans="1:7" ht="15" customHeight="1">
      <c r="A3985" s="15" t="s">
        <v>994</v>
      </c>
      <c r="B3985" s="16" t="s">
        <v>995</v>
      </c>
      <c r="C3985" s="15" t="s">
        <v>959</v>
      </c>
      <c r="D3985" s="15" t="s">
        <v>960</v>
      </c>
      <c r="E3985" s="17">
        <v>1.82142</v>
      </c>
      <c r="F3985" s="18">
        <v>1.04</v>
      </c>
      <c r="G3985" s="18">
        <v>1.8942768000000001</v>
      </c>
    </row>
    <row r="3986" spans="1:7" ht="20.100000000000001" customHeight="1">
      <c r="A3986" s="15" t="s">
        <v>1086</v>
      </c>
      <c r="B3986" s="16" t="s">
        <v>1087</v>
      </c>
      <c r="C3986" s="15" t="s">
        <v>959</v>
      </c>
      <c r="D3986" s="15" t="s">
        <v>960</v>
      </c>
      <c r="E3986" s="17">
        <v>1.82142</v>
      </c>
      <c r="F3986" s="18">
        <v>0.57999999999999996</v>
      </c>
      <c r="G3986" s="18">
        <v>1.0564236</v>
      </c>
    </row>
    <row r="3987" spans="1:7" ht="15" customHeight="1">
      <c r="A3987" s="15" t="s">
        <v>996</v>
      </c>
      <c r="B3987" s="16" t="s">
        <v>997</v>
      </c>
      <c r="C3987" s="15" t="s">
        <v>959</v>
      </c>
      <c r="D3987" s="15" t="s">
        <v>960</v>
      </c>
      <c r="E3987" s="17">
        <v>1.82142</v>
      </c>
      <c r="F3987" s="18">
        <v>3.18</v>
      </c>
      <c r="G3987" s="18">
        <v>5.7921155999999998</v>
      </c>
    </row>
    <row r="3988" spans="1:7" ht="20.100000000000001" customHeight="1">
      <c r="A3988" s="15" t="s">
        <v>1088</v>
      </c>
      <c r="B3988" s="16" t="s">
        <v>1089</v>
      </c>
      <c r="C3988" s="15" t="s">
        <v>959</v>
      </c>
      <c r="D3988" s="15" t="s">
        <v>960</v>
      </c>
      <c r="E3988" s="17">
        <v>1.82142</v>
      </c>
      <c r="F3988" s="18">
        <v>0.95</v>
      </c>
      <c r="G3988" s="18">
        <v>1.7303489999999999</v>
      </c>
    </row>
    <row r="3989" spans="1:7" ht="15" customHeight="1">
      <c r="A3989" s="15" t="s">
        <v>963</v>
      </c>
      <c r="B3989" s="16" t="s">
        <v>964</v>
      </c>
      <c r="C3989" s="15" t="s">
        <v>959</v>
      </c>
      <c r="D3989" s="15" t="s">
        <v>960</v>
      </c>
      <c r="E3989" s="17">
        <v>1.82142</v>
      </c>
      <c r="F3989" s="18">
        <v>0.55000000000000004</v>
      </c>
      <c r="G3989" s="18">
        <v>1.001781</v>
      </c>
    </row>
    <row r="3990" spans="1:7" ht="15" customHeight="1">
      <c r="A3990" s="15" t="s">
        <v>965</v>
      </c>
      <c r="B3990" s="16" t="s">
        <v>966</v>
      </c>
      <c r="C3990" s="15" t="s">
        <v>959</v>
      </c>
      <c r="D3990" s="15" t="s">
        <v>960</v>
      </c>
      <c r="E3990" s="17">
        <v>1.82142</v>
      </c>
      <c r="F3990" s="18">
        <v>0.06</v>
      </c>
      <c r="G3990" s="18">
        <v>0.1092852</v>
      </c>
    </row>
    <row r="3991" spans="1:7" ht="17.100000000000001" customHeight="1">
      <c r="A3991" s="1"/>
      <c r="B3991" s="1"/>
      <c r="C3991" s="1"/>
      <c r="D3991" s="1"/>
      <c r="E3991" s="319" t="s">
        <v>967</v>
      </c>
      <c r="F3991" s="320"/>
      <c r="G3991" s="19">
        <v>11.5842312</v>
      </c>
    </row>
    <row r="3992" spans="1:7" ht="15" customHeight="1">
      <c r="A3992" s="321" t="s">
        <v>968</v>
      </c>
      <c r="B3992" s="322"/>
      <c r="C3992" s="8" t="s">
        <v>952</v>
      </c>
      <c r="D3992" s="8" t="s">
        <v>953</v>
      </c>
      <c r="E3992" s="8" t="s">
        <v>954</v>
      </c>
      <c r="F3992" s="8" t="s">
        <v>955</v>
      </c>
      <c r="G3992" s="8" t="s">
        <v>956</v>
      </c>
    </row>
    <row r="3993" spans="1:7" ht="15" customHeight="1">
      <c r="A3993" s="15" t="s">
        <v>1355</v>
      </c>
      <c r="B3993" s="16" t="s">
        <v>1356</v>
      </c>
      <c r="C3993" s="15" t="s">
        <v>959</v>
      </c>
      <c r="D3993" s="15" t="s">
        <v>960</v>
      </c>
      <c r="E3993" s="17">
        <v>1.84054491</v>
      </c>
      <c r="F3993" s="18">
        <v>14.29</v>
      </c>
      <c r="G3993" s="18">
        <v>26.301386763899998</v>
      </c>
    </row>
    <row r="3994" spans="1:7" ht="15" customHeight="1">
      <c r="A3994" s="1"/>
      <c r="B3994" s="1"/>
      <c r="C3994" s="1"/>
      <c r="D3994" s="1"/>
      <c r="E3994" s="319" t="s">
        <v>971</v>
      </c>
      <c r="F3994" s="320"/>
      <c r="G3994" s="19">
        <v>26.301386763899998</v>
      </c>
    </row>
    <row r="3995" spans="1:7" ht="15" customHeight="1">
      <c r="A3995" s="321" t="s">
        <v>1010</v>
      </c>
      <c r="B3995" s="322"/>
      <c r="C3995" s="8" t="s">
        <v>952</v>
      </c>
      <c r="D3995" s="8" t="s">
        <v>953</v>
      </c>
      <c r="E3995" s="8" t="s">
        <v>954</v>
      </c>
      <c r="F3995" s="8" t="s">
        <v>955</v>
      </c>
      <c r="G3995" s="8" t="s">
        <v>956</v>
      </c>
    </row>
    <row r="3996" spans="1:7" ht="15" customHeight="1">
      <c r="A3996" s="15" t="s">
        <v>1653</v>
      </c>
      <c r="B3996" s="16" t="s">
        <v>1654</v>
      </c>
      <c r="C3996" s="15" t="s">
        <v>959</v>
      </c>
      <c r="D3996" s="15" t="s">
        <v>1017</v>
      </c>
      <c r="E3996" s="17">
        <v>1</v>
      </c>
      <c r="F3996" s="18">
        <v>645.95000000000005</v>
      </c>
      <c r="G3996" s="18">
        <v>645.95000000000005</v>
      </c>
    </row>
    <row r="3997" spans="1:7" ht="20.100000000000001" customHeight="1">
      <c r="A3997" s="15" t="s">
        <v>1259</v>
      </c>
      <c r="B3997" s="16" t="s">
        <v>1260</v>
      </c>
      <c r="C3997" s="15" t="s">
        <v>959</v>
      </c>
      <c r="D3997" s="15" t="s">
        <v>1072</v>
      </c>
      <c r="E3997" s="17">
        <v>0.18</v>
      </c>
      <c r="F3997" s="18">
        <v>10.53</v>
      </c>
      <c r="G3997" s="18">
        <v>1.8954</v>
      </c>
    </row>
    <row r="3998" spans="1:7" ht="15" customHeight="1">
      <c r="A3998" s="1"/>
      <c r="B3998" s="1"/>
      <c r="C3998" s="1"/>
      <c r="D3998" s="1"/>
      <c r="E3998" s="319" t="s">
        <v>1021</v>
      </c>
      <c r="F3998" s="320"/>
      <c r="G3998" s="19">
        <v>647.84540000000004</v>
      </c>
    </row>
    <row r="3999" spans="1:7" ht="15" customHeight="1">
      <c r="A3999" s="1"/>
      <c r="B3999" s="1"/>
      <c r="C3999" s="1"/>
      <c r="D3999" s="1"/>
      <c r="E3999" s="317" t="s">
        <v>972</v>
      </c>
      <c r="F3999" s="318"/>
      <c r="G3999" s="3">
        <v>673.77</v>
      </c>
    </row>
    <row r="4000" spans="1:7" ht="15" customHeight="1">
      <c r="A4000" s="1"/>
      <c r="B4000" s="1"/>
      <c r="C4000" s="1"/>
      <c r="D4000" s="1"/>
      <c r="E4000" s="317" t="s">
        <v>973</v>
      </c>
      <c r="F4000" s="318"/>
      <c r="G4000" s="3">
        <v>11.95</v>
      </c>
    </row>
    <row r="4001" spans="1:7" ht="15" customHeight="1">
      <c r="A4001" s="1"/>
      <c r="B4001" s="1"/>
      <c r="C4001" s="1"/>
      <c r="D4001" s="1"/>
      <c r="E4001" s="317" t="s">
        <v>974</v>
      </c>
      <c r="F4001" s="318"/>
      <c r="G4001" s="3">
        <v>685.72</v>
      </c>
    </row>
    <row r="4002" spans="1:7" ht="15" customHeight="1">
      <c r="A4002" s="1"/>
      <c r="B4002" s="1"/>
      <c r="C4002" s="1"/>
      <c r="D4002" s="1"/>
      <c r="E4002" s="317" t="s">
        <v>975</v>
      </c>
      <c r="F4002" s="318"/>
      <c r="G4002" s="3">
        <v>194.4</v>
      </c>
    </row>
    <row r="4003" spans="1:7" ht="15" customHeight="1">
      <c r="A4003" s="1"/>
      <c r="B4003" s="1"/>
      <c r="C4003" s="1"/>
      <c r="D4003" s="1"/>
      <c r="E4003" s="317" t="s">
        <v>976</v>
      </c>
      <c r="F4003" s="318"/>
      <c r="G4003" s="3">
        <v>880.12</v>
      </c>
    </row>
    <row r="4004" spans="1:7" ht="15" customHeight="1">
      <c r="A4004" s="1"/>
      <c r="B4004" s="1"/>
      <c r="C4004" s="1"/>
      <c r="D4004" s="1"/>
      <c r="E4004" s="317" t="s">
        <v>977</v>
      </c>
      <c r="F4004" s="318"/>
      <c r="G4004" s="3">
        <v>4.29</v>
      </c>
    </row>
    <row r="4005" spans="1:7" ht="15" customHeight="1">
      <c r="A4005" s="1"/>
      <c r="B4005" s="1"/>
      <c r="C4005" s="1"/>
      <c r="D4005" s="1"/>
      <c r="E4005" s="317" t="s">
        <v>978</v>
      </c>
      <c r="F4005" s="318"/>
      <c r="G4005" s="3">
        <v>3775.71</v>
      </c>
    </row>
    <row r="4006" spans="1:7" ht="9.9499999999999993" customHeight="1">
      <c r="A4006" s="1"/>
      <c r="B4006" s="1"/>
      <c r="C4006" s="323" t="s">
        <v>949</v>
      </c>
      <c r="D4006" s="324"/>
      <c r="E4006" s="1"/>
      <c r="F4006" s="1"/>
      <c r="G4006" s="1"/>
    </row>
    <row r="4007" spans="1:7" ht="20.100000000000001" customHeight="1">
      <c r="A4007" s="325" t="s">
        <v>1655</v>
      </c>
      <c r="B4007" s="326"/>
      <c r="C4007" s="326"/>
      <c r="D4007" s="326"/>
      <c r="E4007" s="326"/>
      <c r="F4007" s="326"/>
      <c r="G4007" s="326"/>
    </row>
    <row r="4008" spans="1:7" ht="15" customHeight="1">
      <c r="A4008" s="321" t="s">
        <v>951</v>
      </c>
      <c r="B4008" s="322"/>
      <c r="C4008" s="8" t="s">
        <v>952</v>
      </c>
      <c r="D4008" s="8" t="s">
        <v>953</v>
      </c>
      <c r="E4008" s="8" t="s">
        <v>954</v>
      </c>
      <c r="F4008" s="8" t="s">
        <v>955</v>
      </c>
      <c r="G4008" s="8" t="s">
        <v>956</v>
      </c>
    </row>
    <row r="4009" spans="1:7" ht="15" customHeight="1">
      <c r="A4009" s="15" t="s">
        <v>994</v>
      </c>
      <c r="B4009" s="16" t="s">
        <v>995</v>
      </c>
      <c r="C4009" s="15" t="s">
        <v>959</v>
      </c>
      <c r="D4009" s="15" t="s">
        <v>960</v>
      </c>
      <c r="E4009" s="17">
        <v>1.3269</v>
      </c>
      <c r="F4009" s="18">
        <v>1.04</v>
      </c>
      <c r="G4009" s="18">
        <v>1.3799760000000001</v>
      </c>
    </row>
    <row r="4010" spans="1:7" ht="15" customHeight="1">
      <c r="A4010" s="15" t="s">
        <v>996</v>
      </c>
      <c r="B4010" s="16" t="s">
        <v>997</v>
      </c>
      <c r="C4010" s="15" t="s">
        <v>959</v>
      </c>
      <c r="D4010" s="15" t="s">
        <v>960</v>
      </c>
      <c r="E4010" s="17">
        <v>1.3269</v>
      </c>
      <c r="F4010" s="18">
        <v>3.18</v>
      </c>
      <c r="G4010" s="18">
        <v>4.2195419999999997</v>
      </c>
    </row>
    <row r="4011" spans="1:7" ht="20.100000000000001" customHeight="1">
      <c r="A4011" s="15" t="s">
        <v>998</v>
      </c>
      <c r="B4011" s="16" t="s">
        <v>999</v>
      </c>
      <c r="C4011" s="15" t="s">
        <v>959</v>
      </c>
      <c r="D4011" s="15" t="s">
        <v>960</v>
      </c>
      <c r="E4011" s="17">
        <v>0.31790000000000002</v>
      </c>
      <c r="F4011" s="18">
        <v>0.41</v>
      </c>
      <c r="G4011" s="18">
        <v>0.13033900000000001</v>
      </c>
    </row>
    <row r="4012" spans="1:7" ht="20.100000000000001" customHeight="1">
      <c r="A4012" s="15" t="s">
        <v>1000</v>
      </c>
      <c r="B4012" s="16" t="s">
        <v>1001</v>
      </c>
      <c r="C4012" s="15" t="s">
        <v>959</v>
      </c>
      <c r="D4012" s="15" t="s">
        <v>960</v>
      </c>
      <c r="E4012" s="17">
        <v>0.31790000000000002</v>
      </c>
      <c r="F4012" s="18">
        <v>1.01</v>
      </c>
      <c r="G4012" s="18">
        <v>0.321079</v>
      </c>
    </row>
    <row r="4013" spans="1:7" ht="20.100000000000001" customHeight="1">
      <c r="A4013" s="15" t="s">
        <v>1388</v>
      </c>
      <c r="B4013" s="16" t="s">
        <v>1389</v>
      </c>
      <c r="C4013" s="15" t="s">
        <v>959</v>
      </c>
      <c r="D4013" s="15" t="s">
        <v>960</v>
      </c>
      <c r="E4013" s="17">
        <v>1.0089999999999999</v>
      </c>
      <c r="F4013" s="18">
        <v>0.28000000000000003</v>
      </c>
      <c r="G4013" s="18">
        <v>0.28251999999999999</v>
      </c>
    </row>
    <row r="4014" spans="1:7" ht="15" customHeight="1">
      <c r="A4014" s="15" t="s">
        <v>963</v>
      </c>
      <c r="B4014" s="16" t="s">
        <v>964</v>
      </c>
      <c r="C4014" s="15" t="s">
        <v>959</v>
      </c>
      <c r="D4014" s="15" t="s">
        <v>960</v>
      </c>
      <c r="E4014" s="17">
        <v>1.3269</v>
      </c>
      <c r="F4014" s="18">
        <v>0.55000000000000004</v>
      </c>
      <c r="G4014" s="18">
        <v>0.72979499999999997</v>
      </c>
    </row>
    <row r="4015" spans="1:7" ht="20.100000000000001" customHeight="1">
      <c r="A4015" s="15" t="s">
        <v>1390</v>
      </c>
      <c r="B4015" s="16" t="s">
        <v>1391</v>
      </c>
      <c r="C4015" s="15" t="s">
        <v>959</v>
      </c>
      <c r="D4015" s="15" t="s">
        <v>960</v>
      </c>
      <c r="E4015" s="17">
        <v>1.0089999999999999</v>
      </c>
      <c r="F4015" s="18">
        <v>0.8</v>
      </c>
      <c r="G4015" s="18">
        <v>0.80720000000000003</v>
      </c>
    </row>
    <row r="4016" spans="1:7" ht="15" customHeight="1">
      <c r="A4016" s="15" t="s">
        <v>965</v>
      </c>
      <c r="B4016" s="16" t="s">
        <v>966</v>
      </c>
      <c r="C4016" s="15" t="s">
        <v>959</v>
      </c>
      <c r="D4016" s="15" t="s">
        <v>960</v>
      </c>
      <c r="E4016" s="17">
        <v>1.3269</v>
      </c>
      <c r="F4016" s="18">
        <v>0.06</v>
      </c>
      <c r="G4016" s="18">
        <v>7.9614000000000004E-2</v>
      </c>
    </row>
    <row r="4017" spans="1:7" ht="17.100000000000001" customHeight="1">
      <c r="A4017" s="1"/>
      <c r="B4017" s="1"/>
      <c r="C4017" s="1"/>
      <c r="D4017" s="1"/>
      <c r="E4017" s="319" t="s">
        <v>967</v>
      </c>
      <c r="F4017" s="320"/>
      <c r="G4017" s="19">
        <v>7.9500650000000004</v>
      </c>
    </row>
    <row r="4018" spans="1:7" ht="15" customHeight="1">
      <c r="A4018" s="321" t="s">
        <v>968</v>
      </c>
      <c r="B4018" s="322"/>
      <c r="C4018" s="8" t="s">
        <v>952</v>
      </c>
      <c r="D4018" s="8" t="s">
        <v>953</v>
      </c>
      <c r="E4018" s="8" t="s">
        <v>954</v>
      </c>
      <c r="F4018" s="8" t="s">
        <v>955</v>
      </c>
      <c r="G4018" s="8" t="s">
        <v>956</v>
      </c>
    </row>
    <row r="4019" spans="1:7" ht="15" customHeight="1">
      <c r="A4019" s="15" t="s">
        <v>1006</v>
      </c>
      <c r="B4019" s="16" t="s">
        <v>1007</v>
      </c>
      <c r="C4019" s="15" t="s">
        <v>959</v>
      </c>
      <c r="D4019" s="15" t="s">
        <v>960</v>
      </c>
      <c r="E4019" s="17">
        <v>0.32270029</v>
      </c>
      <c r="F4019" s="18">
        <v>9.25</v>
      </c>
      <c r="G4019" s="18">
        <v>2.9849776824999998</v>
      </c>
    </row>
    <row r="4020" spans="1:7" ht="15" customHeight="1">
      <c r="A4020" s="15" t="s">
        <v>1394</v>
      </c>
      <c r="B4020" s="16" t="s">
        <v>1395</v>
      </c>
      <c r="C4020" s="15" t="s">
        <v>959</v>
      </c>
      <c r="D4020" s="15" t="s">
        <v>960</v>
      </c>
      <c r="E4020" s="17">
        <v>1.0219152</v>
      </c>
      <c r="F4020" s="18">
        <v>12.62</v>
      </c>
      <c r="G4020" s="18">
        <v>12.896569824</v>
      </c>
    </row>
    <row r="4021" spans="1:7" ht="15" customHeight="1">
      <c r="A4021" s="1"/>
      <c r="B4021" s="1"/>
      <c r="C4021" s="1"/>
      <c r="D4021" s="1"/>
      <c r="E4021" s="319" t="s">
        <v>971</v>
      </c>
      <c r="F4021" s="320"/>
      <c r="G4021" s="19">
        <v>15.8815475065</v>
      </c>
    </row>
    <row r="4022" spans="1:7" ht="15" customHeight="1">
      <c r="A4022" s="321" t="s">
        <v>1010</v>
      </c>
      <c r="B4022" s="322"/>
      <c r="C4022" s="8" t="s">
        <v>952</v>
      </c>
      <c r="D4022" s="8" t="s">
        <v>953</v>
      </c>
      <c r="E4022" s="8" t="s">
        <v>954</v>
      </c>
      <c r="F4022" s="8" t="s">
        <v>955</v>
      </c>
      <c r="G4022" s="8" t="s">
        <v>956</v>
      </c>
    </row>
    <row r="4023" spans="1:7" ht="20.100000000000001" customHeight="1">
      <c r="A4023" s="15" t="s">
        <v>1656</v>
      </c>
      <c r="B4023" s="16" t="s">
        <v>1657</v>
      </c>
      <c r="C4023" s="15" t="s">
        <v>959</v>
      </c>
      <c r="D4023" s="15" t="s">
        <v>1030</v>
      </c>
      <c r="E4023" s="17">
        <v>1</v>
      </c>
      <c r="F4023" s="18">
        <v>191.08</v>
      </c>
      <c r="G4023" s="18">
        <v>191.08</v>
      </c>
    </row>
    <row r="4024" spans="1:7" ht="20.100000000000001" customHeight="1">
      <c r="A4024" s="15" t="s">
        <v>1658</v>
      </c>
      <c r="B4024" s="16" t="s">
        <v>1659</v>
      </c>
      <c r="C4024" s="15" t="s">
        <v>959</v>
      </c>
      <c r="D4024" s="15" t="s">
        <v>1030</v>
      </c>
      <c r="E4024" s="17">
        <v>1</v>
      </c>
      <c r="F4024" s="18">
        <v>229.83</v>
      </c>
      <c r="G4024" s="18">
        <v>229.83</v>
      </c>
    </row>
    <row r="4025" spans="1:7" ht="15" customHeight="1">
      <c r="A4025" s="15" t="s">
        <v>1660</v>
      </c>
      <c r="B4025" s="16" t="s">
        <v>1661</v>
      </c>
      <c r="C4025" s="15" t="s">
        <v>959</v>
      </c>
      <c r="D4025" s="15" t="s">
        <v>1030</v>
      </c>
      <c r="E4025" s="17">
        <v>3.6499999999999998E-2</v>
      </c>
      <c r="F4025" s="18">
        <v>2.5499999999999998</v>
      </c>
      <c r="G4025" s="18">
        <v>9.3075000000000005E-2</v>
      </c>
    </row>
    <row r="4026" spans="1:7" ht="20.100000000000001" customHeight="1">
      <c r="A4026" s="15" t="s">
        <v>1662</v>
      </c>
      <c r="B4026" s="16" t="s">
        <v>1663</v>
      </c>
      <c r="C4026" s="15" t="s">
        <v>959</v>
      </c>
      <c r="D4026" s="15" t="s">
        <v>1030</v>
      </c>
      <c r="E4026" s="17">
        <v>1</v>
      </c>
      <c r="F4026" s="18">
        <v>6.42</v>
      </c>
      <c r="G4026" s="18">
        <v>6.42</v>
      </c>
    </row>
    <row r="4027" spans="1:7" ht="27.95" customHeight="1">
      <c r="A4027" s="15" t="s">
        <v>1664</v>
      </c>
      <c r="B4027" s="16" t="s">
        <v>1665</v>
      </c>
      <c r="C4027" s="15" t="s">
        <v>959</v>
      </c>
      <c r="D4027" s="15" t="s">
        <v>1030</v>
      </c>
      <c r="E4027" s="17">
        <v>2</v>
      </c>
      <c r="F4027" s="18">
        <v>11.55</v>
      </c>
      <c r="G4027" s="18">
        <v>23.1</v>
      </c>
    </row>
    <row r="4028" spans="1:7" ht="15" customHeight="1">
      <c r="A4028" s="1"/>
      <c r="B4028" s="1"/>
      <c r="C4028" s="1"/>
      <c r="D4028" s="1"/>
      <c r="E4028" s="319" t="s">
        <v>1021</v>
      </c>
      <c r="F4028" s="320"/>
      <c r="G4028" s="19">
        <v>450.52307500000001</v>
      </c>
    </row>
    <row r="4029" spans="1:7" ht="15" customHeight="1">
      <c r="A4029" s="1"/>
      <c r="B4029" s="1"/>
      <c r="C4029" s="1"/>
      <c r="D4029" s="1"/>
      <c r="E4029" s="317" t="s">
        <v>972</v>
      </c>
      <c r="F4029" s="318"/>
      <c r="G4029" s="3">
        <v>467.12</v>
      </c>
    </row>
    <row r="4030" spans="1:7" ht="15" customHeight="1">
      <c r="A4030" s="1"/>
      <c r="B4030" s="1"/>
      <c r="C4030" s="1"/>
      <c r="D4030" s="1"/>
      <c r="E4030" s="317" t="s">
        <v>973</v>
      </c>
      <c r="F4030" s="318"/>
      <c r="G4030" s="3">
        <v>7.21</v>
      </c>
    </row>
    <row r="4031" spans="1:7" ht="15" customHeight="1">
      <c r="A4031" s="1"/>
      <c r="B4031" s="1"/>
      <c r="C4031" s="1"/>
      <c r="D4031" s="1"/>
      <c r="E4031" s="317" t="s">
        <v>974</v>
      </c>
      <c r="F4031" s="318"/>
      <c r="G4031" s="3">
        <v>474.33</v>
      </c>
    </row>
    <row r="4032" spans="1:7" ht="15" customHeight="1">
      <c r="A4032" s="1"/>
      <c r="B4032" s="1"/>
      <c r="C4032" s="1"/>
      <c r="D4032" s="1"/>
      <c r="E4032" s="317" t="s">
        <v>975</v>
      </c>
      <c r="F4032" s="318"/>
      <c r="G4032" s="3">
        <v>134.47</v>
      </c>
    </row>
    <row r="4033" spans="1:7" ht="15" customHeight="1">
      <c r="A4033" s="1"/>
      <c r="B4033" s="1"/>
      <c r="C4033" s="1"/>
      <c r="D4033" s="1"/>
      <c r="E4033" s="317" t="s">
        <v>976</v>
      </c>
      <c r="F4033" s="318"/>
      <c r="G4033" s="3">
        <v>608.79999999999995</v>
      </c>
    </row>
    <row r="4034" spans="1:7" ht="15" customHeight="1">
      <c r="A4034" s="1"/>
      <c r="B4034" s="1"/>
      <c r="C4034" s="1"/>
      <c r="D4034" s="1"/>
      <c r="E4034" s="317" t="s">
        <v>977</v>
      </c>
      <c r="F4034" s="318"/>
      <c r="G4034" s="3">
        <v>2</v>
      </c>
    </row>
    <row r="4035" spans="1:7" ht="15" customHeight="1">
      <c r="A4035" s="1"/>
      <c r="B4035" s="1"/>
      <c r="C4035" s="1"/>
      <c r="D4035" s="1"/>
      <c r="E4035" s="317" t="s">
        <v>978</v>
      </c>
      <c r="F4035" s="318"/>
      <c r="G4035" s="3">
        <v>1217.5999999999999</v>
      </c>
    </row>
    <row r="4036" spans="1:7" ht="9.9499999999999993" customHeight="1">
      <c r="A4036" s="1"/>
      <c r="B4036" s="1"/>
      <c r="C4036" s="323" t="s">
        <v>949</v>
      </c>
      <c r="D4036" s="324"/>
      <c r="E4036" s="1"/>
      <c r="F4036" s="1"/>
      <c r="G4036" s="1"/>
    </row>
    <row r="4037" spans="1:7" ht="20.100000000000001" customHeight="1">
      <c r="A4037" s="325" t="s">
        <v>1666</v>
      </c>
      <c r="B4037" s="326"/>
      <c r="C4037" s="326"/>
      <c r="D4037" s="326"/>
      <c r="E4037" s="326"/>
      <c r="F4037" s="326"/>
      <c r="G4037" s="326"/>
    </row>
    <row r="4038" spans="1:7" ht="15" customHeight="1">
      <c r="A4038" s="321" t="s">
        <v>951</v>
      </c>
      <c r="B4038" s="322"/>
      <c r="C4038" s="8" t="s">
        <v>952</v>
      </c>
      <c r="D4038" s="8" t="s">
        <v>953</v>
      </c>
      <c r="E4038" s="8" t="s">
        <v>954</v>
      </c>
      <c r="F4038" s="8" t="s">
        <v>955</v>
      </c>
      <c r="G4038" s="8" t="s">
        <v>956</v>
      </c>
    </row>
    <row r="4039" spans="1:7" ht="15" customHeight="1">
      <c r="A4039" s="15" t="s">
        <v>994</v>
      </c>
      <c r="B4039" s="16" t="s">
        <v>995</v>
      </c>
      <c r="C4039" s="15" t="s">
        <v>959</v>
      </c>
      <c r="D4039" s="15" t="s">
        <v>960</v>
      </c>
      <c r="E4039" s="17">
        <v>1.4180999999999999</v>
      </c>
      <c r="F4039" s="18">
        <v>1.04</v>
      </c>
      <c r="G4039" s="18">
        <v>1.4748239999999999</v>
      </c>
    </row>
    <row r="4040" spans="1:7" ht="15" customHeight="1">
      <c r="A4040" s="15" t="s">
        <v>996</v>
      </c>
      <c r="B4040" s="16" t="s">
        <v>997</v>
      </c>
      <c r="C4040" s="15" t="s">
        <v>959</v>
      </c>
      <c r="D4040" s="15" t="s">
        <v>960</v>
      </c>
      <c r="E4040" s="17">
        <v>1.4180999999999999</v>
      </c>
      <c r="F4040" s="18">
        <v>3.18</v>
      </c>
      <c r="G4040" s="18">
        <v>4.5095580000000002</v>
      </c>
    </row>
    <row r="4041" spans="1:7" ht="20.100000000000001" customHeight="1">
      <c r="A4041" s="15" t="s">
        <v>998</v>
      </c>
      <c r="B4041" s="16" t="s">
        <v>999</v>
      </c>
      <c r="C4041" s="15" t="s">
        <v>959</v>
      </c>
      <c r="D4041" s="15" t="s">
        <v>960</v>
      </c>
      <c r="E4041" s="17">
        <v>0.48649999999999999</v>
      </c>
      <c r="F4041" s="18">
        <v>0.41</v>
      </c>
      <c r="G4041" s="18">
        <v>0.199465</v>
      </c>
    </row>
    <row r="4042" spans="1:7" ht="20.100000000000001" customHeight="1">
      <c r="A4042" s="15" t="s">
        <v>1000</v>
      </c>
      <c r="B4042" s="16" t="s">
        <v>1001</v>
      </c>
      <c r="C4042" s="15" t="s">
        <v>959</v>
      </c>
      <c r="D4042" s="15" t="s">
        <v>960</v>
      </c>
      <c r="E4042" s="17">
        <v>0.48649999999999999</v>
      </c>
      <c r="F4042" s="18">
        <v>1.01</v>
      </c>
      <c r="G4042" s="18">
        <v>0.491365</v>
      </c>
    </row>
    <row r="4043" spans="1:7" ht="20.100000000000001" customHeight="1">
      <c r="A4043" s="15" t="s">
        <v>1388</v>
      </c>
      <c r="B4043" s="16" t="s">
        <v>1389</v>
      </c>
      <c r="C4043" s="15" t="s">
        <v>959</v>
      </c>
      <c r="D4043" s="15" t="s">
        <v>960</v>
      </c>
      <c r="E4043" s="17">
        <v>0.93159999999999998</v>
      </c>
      <c r="F4043" s="18">
        <v>0.28000000000000003</v>
      </c>
      <c r="G4043" s="18">
        <v>0.26084800000000002</v>
      </c>
    </row>
    <row r="4044" spans="1:7" ht="20.100000000000001" customHeight="1">
      <c r="A4044" s="15" t="s">
        <v>1390</v>
      </c>
      <c r="B4044" s="16" t="s">
        <v>1391</v>
      </c>
      <c r="C4044" s="15" t="s">
        <v>959</v>
      </c>
      <c r="D4044" s="15" t="s">
        <v>960</v>
      </c>
      <c r="E4044" s="17">
        <v>0.93159999999999998</v>
      </c>
      <c r="F4044" s="18">
        <v>0.8</v>
      </c>
      <c r="G4044" s="18">
        <v>0.74528000000000005</v>
      </c>
    </row>
    <row r="4045" spans="1:7" ht="15" customHeight="1">
      <c r="A4045" s="15" t="s">
        <v>965</v>
      </c>
      <c r="B4045" s="16" t="s">
        <v>966</v>
      </c>
      <c r="C4045" s="15" t="s">
        <v>959</v>
      </c>
      <c r="D4045" s="15" t="s">
        <v>960</v>
      </c>
      <c r="E4045" s="17">
        <v>1.4180999999999999</v>
      </c>
      <c r="F4045" s="18">
        <v>0.06</v>
      </c>
      <c r="G4045" s="18">
        <v>8.5085999999999995E-2</v>
      </c>
    </row>
    <row r="4046" spans="1:7" ht="15" customHeight="1">
      <c r="A4046" s="15" t="s">
        <v>963</v>
      </c>
      <c r="B4046" s="16" t="s">
        <v>964</v>
      </c>
      <c r="C4046" s="15" t="s">
        <v>959</v>
      </c>
      <c r="D4046" s="15" t="s">
        <v>960</v>
      </c>
      <c r="E4046" s="17">
        <v>1.4180999999999999</v>
      </c>
      <c r="F4046" s="18">
        <v>0.55000000000000004</v>
      </c>
      <c r="G4046" s="18">
        <v>0.77995499999999995</v>
      </c>
    </row>
    <row r="4047" spans="1:7" ht="17.100000000000001" customHeight="1">
      <c r="A4047" s="1"/>
      <c r="B4047" s="1"/>
      <c r="C4047" s="1"/>
      <c r="D4047" s="1"/>
      <c r="E4047" s="319" t="s">
        <v>967</v>
      </c>
      <c r="F4047" s="320"/>
      <c r="G4047" s="19">
        <v>8.5463810000000002</v>
      </c>
    </row>
    <row r="4048" spans="1:7" ht="15" customHeight="1">
      <c r="A4048" s="321" t="s">
        <v>968</v>
      </c>
      <c r="B4048" s="322"/>
      <c r="C4048" s="8" t="s">
        <v>952</v>
      </c>
      <c r="D4048" s="8" t="s">
        <v>953</v>
      </c>
      <c r="E4048" s="8" t="s">
        <v>954</v>
      </c>
      <c r="F4048" s="8" t="s">
        <v>955</v>
      </c>
      <c r="G4048" s="8" t="s">
        <v>956</v>
      </c>
    </row>
    <row r="4049" spans="1:7" ht="15" customHeight="1">
      <c r="A4049" s="15" t="s">
        <v>1006</v>
      </c>
      <c r="B4049" s="16" t="s">
        <v>1007</v>
      </c>
      <c r="C4049" s="15" t="s">
        <v>959</v>
      </c>
      <c r="D4049" s="15" t="s">
        <v>960</v>
      </c>
      <c r="E4049" s="17">
        <v>0.49384614999999998</v>
      </c>
      <c r="F4049" s="18">
        <v>9.25</v>
      </c>
      <c r="G4049" s="18">
        <v>4.5680768875000002</v>
      </c>
    </row>
    <row r="4050" spans="1:7" ht="15" customHeight="1">
      <c r="A4050" s="15" t="s">
        <v>1394</v>
      </c>
      <c r="B4050" s="16" t="s">
        <v>1395</v>
      </c>
      <c r="C4050" s="15" t="s">
        <v>959</v>
      </c>
      <c r="D4050" s="15" t="s">
        <v>960</v>
      </c>
      <c r="E4050" s="17">
        <v>0.94352448</v>
      </c>
      <c r="F4050" s="18">
        <v>12.62</v>
      </c>
      <c r="G4050" s="18">
        <v>11.907278937599999</v>
      </c>
    </row>
    <row r="4051" spans="1:7" ht="15" customHeight="1">
      <c r="A4051" s="1"/>
      <c r="B4051" s="1"/>
      <c r="C4051" s="1"/>
      <c r="D4051" s="1"/>
      <c r="E4051" s="319" t="s">
        <v>971</v>
      </c>
      <c r="F4051" s="320"/>
      <c r="G4051" s="19">
        <v>16.475355825099999</v>
      </c>
    </row>
    <row r="4052" spans="1:7" ht="15" customHeight="1">
      <c r="A4052" s="321" t="s">
        <v>1010</v>
      </c>
      <c r="B4052" s="322"/>
      <c r="C4052" s="8" t="s">
        <v>952</v>
      </c>
      <c r="D4052" s="8" t="s">
        <v>953</v>
      </c>
      <c r="E4052" s="8" t="s">
        <v>954</v>
      </c>
      <c r="F4052" s="8" t="s">
        <v>955</v>
      </c>
      <c r="G4052" s="8" t="s">
        <v>956</v>
      </c>
    </row>
    <row r="4053" spans="1:7" ht="15" customHeight="1">
      <c r="A4053" s="15" t="s">
        <v>1667</v>
      </c>
      <c r="B4053" s="16" t="s">
        <v>1668</v>
      </c>
      <c r="C4053" s="15" t="s">
        <v>959</v>
      </c>
      <c r="D4053" s="15" t="s">
        <v>1030</v>
      </c>
      <c r="E4053" s="17">
        <v>1</v>
      </c>
      <c r="F4053" s="18">
        <v>37.06</v>
      </c>
      <c r="G4053" s="18">
        <v>37.06</v>
      </c>
    </row>
    <row r="4054" spans="1:7" ht="20.100000000000001" customHeight="1">
      <c r="A4054" s="15" t="s">
        <v>1669</v>
      </c>
      <c r="B4054" s="16" t="s">
        <v>1670</v>
      </c>
      <c r="C4054" s="15" t="s">
        <v>959</v>
      </c>
      <c r="D4054" s="15" t="s">
        <v>1030</v>
      </c>
      <c r="E4054" s="17">
        <v>1</v>
      </c>
      <c r="F4054" s="18">
        <v>205.14</v>
      </c>
      <c r="G4054" s="18">
        <v>205.14</v>
      </c>
    </row>
    <row r="4055" spans="1:7" ht="15" customHeight="1">
      <c r="A4055" s="15" t="s">
        <v>1671</v>
      </c>
      <c r="B4055" s="16" t="s">
        <v>1672</v>
      </c>
      <c r="C4055" s="15" t="s">
        <v>959</v>
      </c>
      <c r="D4055" s="15" t="s">
        <v>1020</v>
      </c>
      <c r="E4055" s="17">
        <v>8.8099999999999998E-2</v>
      </c>
      <c r="F4055" s="18">
        <v>111.3</v>
      </c>
      <c r="G4055" s="18">
        <v>9.8055299999999992</v>
      </c>
    </row>
    <row r="4056" spans="1:7" ht="27.95" customHeight="1">
      <c r="A4056" s="15" t="s">
        <v>1673</v>
      </c>
      <c r="B4056" s="16" t="s">
        <v>1674</v>
      </c>
      <c r="C4056" s="15" t="s">
        <v>959</v>
      </c>
      <c r="D4056" s="15" t="s">
        <v>1030</v>
      </c>
      <c r="E4056" s="17">
        <v>2</v>
      </c>
      <c r="F4056" s="18">
        <v>15.58</v>
      </c>
      <c r="G4056" s="18">
        <v>31.16</v>
      </c>
    </row>
    <row r="4057" spans="1:7" ht="20.100000000000001" customHeight="1">
      <c r="A4057" s="15" t="s">
        <v>1675</v>
      </c>
      <c r="B4057" s="16" t="s">
        <v>1676</v>
      </c>
      <c r="C4057" s="15" t="s">
        <v>959</v>
      </c>
      <c r="D4057" s="15" t="s">
        <v>1030</v>
      </c>
      <c r="E4057" s="17">
        <v>1</v>
      </c>
      <c r="F4057" s="18">
        <v>7.59</v>
      </c>
      <c r="G4057" s="18">
        <v>7.59</v>
      </c>
    </row>
    <row r="4058" spans="1:7" ht="15" customHeight="1">
      <c r="A4058" s="15" t="s">
        <v>1660</v>
      </c>
      <c r="B4058" s="16" t="s">
        <v>1661</v>
      </c>
      <c r="C4058" s="15" t="s">
        <v>959</v>
      </c>
      <c r="D4058" s="15" t="s">
        <v>1030</v>
      </c>
      <c r="E4058" s="17">
        <v>2.1000000000000001E-2</v>
      </c>
      <c r="F4058" s="18">
        <v>2.5499999999999998</v>
      </c>
      <c r="G4058" s="18">
        <v>5.355E-2</v>
      </c>
    </row>
    <row r="4059" spans="1:7" ht="15" customHeight="1">
      <c r="A4059" s="1"/>
      <c r="B4059" s="1"/>
      <c r="C4059" s="1"/>
      <c r="D4059" s="1"/>
      <c r="E4059" s="319" t="s">
        <v>1021</v>
      </c>
      <c r="F4059" s="320"/>
      <c r="G4059" s="19">
        <v>290.80907999999999</v>
      </c>
    </row>
    <row r="4060" spans="1:7" ht="15" customHeight="1">
      <c r="A4060" s="1"/>
      <c r="B4060" s="1"/>
      <c r="C4060" s="1"/>
      <c r="D4060" s="1"/>
      <c r="E4060" s="317" t="s">
        <v>972</v>
      </c>
      <c r="F4060" s="318"/>
      <c r="G4060" s="3">
        <v>308.31</v>
      </c>
    </row>
    <row r="4061" spans="1:7" ht="15" customHeight="1">
      <c r="A4061" s="1"/>
      <c r="B4061" s="1"/>
      <c r="C4061" s="1"/>
      <c r="D4061" s="1"/>
      <c r="E4061" s="317" t="s">
        <v>973</v>
      </c>
      <c r="F4061" s="318"/>
      <c r="G4061" s="3">
        <v>7.5</v>
      </c>
    </row>
    <row r="4062" spans="1:7" ht="15" customHeight="1">
      <c r="A4062" s="1"/>
      <c r="B4062" s="1"/>
      <c r="C4062" s="1"/>
      <c r="D4062" s="1"/>
      <c r="E4062" s="317" t="s">
        <v>974</v>
      </c>
      <c r="F4062" s="318"/>
      <c r="G4062" s="3">
        <v>315.81</v>
      </c>
    </row>
    <row r="4063" spans="1:7" ht="15" customHeight="1">
      <c r="A4063" s="1"/>
      <c r="B4063" s="1"/>
      <c r="C4063" s="1"/>
      <c r="D4063" s="1"/>
      <c r="E4063" s="317" t="s">
        <v>975</v>
      </c>
      <c r="F4063" s="318"/>
      <c r="G4063" s="3">
        <v>89.53</v>
      </c>
    </row>
    <row r="4064" spans="1:7" ht="15" customHeight="1">
      <c r="A4064" s="1"/>
      <c r="B4064" s="1"/>
      <c r="C4064" s="1"/>
      <c r="D4064" s="1"/>
      <c r="E4064" s="317" t="s">
        <v>976</v>
      </c>
      <c r="F4064" s="318"/>
      <c r="G4064" s="3">
        <v>405.34</v>
      </c>
    </row>
    <row r="4065" spans="1:7" ht="15" customHeight="1">
      <c r="A4065" s="1"/>
      <c r="B4065" s="1"/>
      <c r="C4065" s="1"/>
      <c r="D4065" s="1"/>
      <c r="E4065" s="317" t="s">
        <v>977</v>
      </c>
      <c r="F4065" s="318"/>
      <c r="G4065" s="3">
        <v>8</v>
      </c>
    </row>
    <row r="4066" spans="1:7" ht="15" customHeight="1">
      <c r="A4066" s="1"/>
      <c r="B4066" s="1"/>
      <c r="C4066" s="1"/>
      <c r="D4066" s="1"/>
      <c r="E4066" s="317" t="s">
        <v>978</v>
      </c>
      <c r="F4066" s="318"/>
      <c r="G4066" s="3">
        <v>3242.72</v>
      </c>
    </row>
    <row r="4067" spans="1:7" ht="9.9499999999999993" customHeight="1">
      <c r="A4067" s="1"/>
      <c r="B4067" s="1"/>
      <c r="C4067" s="323" t="s">
        <v>949</v>
      </c>
      <c r="D4067" s="324"/>
      <c r="E4067" s="1"/>
      <c r="F4067" s="1"/>
      <c r="G4067" s="1"/>
    </row>
    <row r="4068" spans="1:7" ht="20.100000000000001" customHeight="1">
      <c r="A4068" s="325" t="s">
        <v>1677</v>
      </c>
      <c r="B4068" s="326"/>
      <c r="C4068" s="326"/>
      <c r="D4068" s="326"/>
      <c r="E4068" s="326"/>
      <c r="F4068" s="326"/>
      <c r="G4068" s="326"/>
    </row>
    <row r="4069" spans="1:7" ht="15" customHeight="1">
      <c r="A4069" s="321" t="s">
        <v>951</v>
      </c>
      <c r="B4069" s="322"/>
      <c r="C4069" s="8" t="s">
        <v>952</v>
      </c>
      <c r="D4069" s="8" t="s">
        <v>953</v>
      </c>
      <c r="E4069" s="8" t="s">
        <v>954</v>
      </c>
      <c r="F4069" s="8" t="s">
        <v>955</v>
      </c>
      <c r="G4069" s="8" t="s">
        <v>956</v>
      </c>
    </row>
    <row r="4070" spans="1:7" ht="15" customHeight="1">
      <c r="A4070" s="15" t="s">
        <v>994</v>
      </c>
      <c r="B4070" s="16" t="s">
        <v>995</v>
      </c>
      <c r="C4070" s="15" t="s">
        <v>959</v>
      </c>
      <c r="D4070" s="15" t="s">
        <v>960</v>
      </c>
      <c r="E4070" s="17">
        <v>0.83150000000000002</v>
      </c>
      <c r="F4070" s="18">
        <v>1.04</v>
      </c>
      <c r="G4070" s="18">
        <v>0.86475999999999997</v>
      </c>
    </row>
    <row r="4071" spans="1:7" ht="15" customHeight="1">
      <c r="A4071" s="15" t="s">
        <v>996</v>
      </c>
      <c r="B4071" s="16" t="s">
        <v>997</v>
      </c>
      <c r="C4071" s="15" t="s">
        <v>959</v>
      </c>
      <c r="D4071" s="15" t="s">
        <v>960</v>
      </c>
      <c r="E4071" s="17">
        <v>0.83150000000000002</v>
      </c>
      <c r="F4071" s="18">
        <v>3.18</v>
      </c>
      <c r="G4071" s="18">
        <v>2.6441699999999999</v>
      </c>
    </row>
    <row r="4072" spans="1:7" ht="20.100000000000001" customHeight="1">
      <c r="A4072" s="15" t="s">
        <v>998</v>
      </c>
      <c r="B4072" s="16" t="s">
        <v>999</v>
      </c>
      <c r="C4072" s="15" t="s">
        <v>959</v>
      </c>
      <c r="D4072" s="15" t="s">
        <v>960</v>
      </c>
      <c r="E4072" s="17">
        <v>0.19919999999999999</v>
      </c>
      <c r="F4072" s="18">
        <v>0.41</v>
      </c>
      <c r="G4072" s="18">
        <v>8.1671999999999995E-2</v>
      </c>
    </row>
    <row r="4073" spans="1:7" ht="20.100000000000001" customHeight="1">
      <c r="A4073" s="15" t="s">
        <v>1000</v>
      </c>
      <c r="B4073" s="16" t="s">
        <v>1001</v>
      </c>
      <c r="C4073" s="15" t="s">
        <v>959</v>
      </c>
      <c r="D4073" s="15" t="s">
        <v>960</v>
      </c>
      <c r="E4073" s="17">
        <v>0.19919999999999999</v>
      </c>
      <c r="F4073" s="18">
        <v>1.01</v>
      </c>
      <c r="G4073" s="18">
        <v>0.20119200000000001</v>
      </c>
    </row>
    <row r="4074" spans="1:7" ht="20.100000000000001" customHeight="1">
      <c r="A4074" s="15" t="s">
        <v>1388</v>
      </c>
      <c r="B4074" s="16" t="s">
        <v>1389</v>
      </c>
      <c r="C4074" s="15" t="s">
        <v>959</v>
      </c>
      <c r="D4074" s="15" t="s">
        <v>960</v>
      </c>
      <c r="E4074" s="17">
        <v>0.63229999999999997</v>
      </c>
      <c r="F4074" s="18">
        <v>0.28000000000000003</v>
      </c>
      <c r="G4074" s="18">
        <v>0.17704400000000001</v>
      </c>
    </row>
    <row r="4075" spans="1:7" ht="15" customHeight="1">
      <c r="A4075" s="15" t="s">
        <v>963</v>
      </c>
      <c r="B4075" s="16" t="s">
        <v>964</v>
      </c>
      <c r="C4075" s="15" t="s">
        <v>959</v>
      </c>
      <c r="D4075" s="15" t="s">
        <v>960</v>
      </c>
      <c r="E4075" s="17">
        <v>0.83150000000000002</v>
      </c>
      <c r="F4075" s="18">
        <v>0.55000000000000004</v>
      </c>
      <c r="G4075" s="18">
        <v>0.45732499999999998</v>
      </c>
    </row>
    <row r="4076" spans="1:7" ht="20.100000000000001" customHeight="1">
      <c r="A4076" s="15" t="s">
        <v>1390</v>
      </c>
      <c r="B4076" s="16" t="s">
        <v>1391</v>
      </c>
      <c r="C4076" s="15" t="s">
        <v>959</v>
      </c>
      <c r="D4076" s="15" t="s">
        <v>960</v>
      </c>
      <c r="E4076" s="17">
        <v>0.63229999999999997</v>
      </c>
      <c r="F4076" s="18">
        <v>0.8</v>
      </c>
      <c r="G4076" s="18">
        <v>0.50583999999999996</v>
      </c>
    </row>
    <row r="4077" spans="1:7" ht="15" customHeight="1">
      <c r="A4077" s="15" t="s">
        <v>965</v>
      </c>
      <c r="B4077" s="16" t="s">
        <v>966</v>
      </c>
      <c r="C4077" s="15" t="s">
        <v>959</v>
      </c>
      <c r="D4077" s="15" t="s">
        <v>960</v>
      </c>
      <c r="E4077" s="17">
        <v>0.83150000000000002</v>
      </c>
      <c r="F4077" s="18">
        <v>0.06</v>
      </c>
      <c r="G4077" s="18">
        <v>4.9889999999999997E-2</v>
      </c>
    </row>
    <row r="4078" spans="1:7" ht="17.100000000000001" customHeight="1">
      <c r="A4078" s="1"/>
      <c r="B4078" s="1"/>
      <c r="C4078" s="1"/>
      <c r="D4078" s="1"/>
      <c r="E4078" s="319" t="s">
        <v>967</v>
      </c>
      <c r="F4078" s="320"/>
      <c r="G4078" s="19">
        <v>4.9818930000000003</v>
      </c>
    </row>
    <row r="4079" spans="1:7" ht="15" customHeight="1">
      <c r="A4079" s="321" t="s">
        <v>968</v>
      </c>
      <c r="B4079" s="322"/>
      <c r="C4079" s="8" t="s">
        <v>952</v>
      </c>
      <c r="D4079" s="8" t="s">
        <v>953</v>
      </c>
      <c r="E4079" s="8" t="s">
        <v>954</v>
      </c>
      <c r="F4079" s="8" t="s">
        <v>955</v>
      </c>
      <c r="G4079" s="8" t="s">
        <v>956</v>
      </c>
    </row>
    <row r="4080" spans="1:7" ht="15" customHeight="1">
      <c r="A4080" s="15" t="s">
        <v>1006</v>
      </c>
      <c r="B4080" s="16" t="s">
        <v>1007</v>
      </c>
      <c r="C4080" s="15" t="s">
        <v>959</v>
      </c>
      <c r="D4080" s="15" t="s">
        <v>960</v>
      </c>
      <c r="E4080" s="17">
        <v>0.20220792000000001</v>
      </c>
      <c r="F4080" s="18">
        <v>9.25</v>
      </c>
      <c r="G4080" s="18">
        <v>1.8704232599999999</v>
      </c>
    </row>
    <row r="4081" spans="1:7" ht="15" customHeight="1">
      <c r="A4081" s="15" t="s">
        <v>1394</v>
      </c>
      <c r="B4081" s="16" t="s">
        <v>1395</v>
      </c>
      <c r="C4081" s="15" t="s">
        <v>959</v>
      </c>
      <c r="D4081" s="15" t="s">
        <v>960</v>
      </c>
      <c r="E4081" s="17">
        <v>0.64039343999999998</v>
      </c>
      <c r="F4081" s="18">
        <v>12.62</v>
      </c>
      <c r="G4081" s="18">
        <v>8.0817652128000006</v>
      </c>
    </row>
    <row r="4082" spans="1:7" ht="15" customHeight="1">
      <c r="A4082" s="1"/>
      <c r="B4082" s="1"/>
      <c r="C4082" s="1"/>
      <c r="D4082" s="1"/>
      <c r="E4082" s="319" t="s">
        <v>971</v>
      </c>
      <c r="F4082" s="320"/>
      <c r="G4082" s="19">
        <v>9.9521884727999996</v>
      </c>
    </row>
    <row r="4083" spans="1:7" ht="15" customHeight="1">
      <c r="A4083" s="321" t="s">
        <v>1010</v>
      </c>
      <c r="B4083" s="322"/>
      <c r="C4083" s="8" t="s">
        <v>952</v>
      </c>
      <c r="D4083" s="8" t="s">
        <v>953</v>
      </c>
      <c r="E4083" s="8" t="s">
        <v>954</v>
      </c>
      <c r="F4083" s="8" t="s">
        <v>955</v>
      </c>
      <c r="G4083" s="8" t="s">
        <v>956</v>
      </c>
    </row>
    <row r="4084" spans="1:7" ht="15" customHeight="1">
      <c r="A4084" s="15" t="s">
        <v>1678</v>
      </c>
      <c r="B4084" s="16" t="s">
        <v>1679</v>
      </c>
      <c r="C4084" s="15" t="s">
        <v>959</v>
      </c>
      <c r="D4084" s="15" t="s">
        <v>1030</v>
      </c>
      <c r="E4084" s="17">
        <v>1</v>
      </c>
      <c r="F4084" s="18">
        <v>28.37</v>
      </c>
      <c r="G4084" s="18">
        <v>28.37</v>
      </c>
    </row>
    <row r="4085" spans="1:7" ht="15" customHeight="1">
      <c r="A4085" s="1"/>
      <c r="B4085" s="1"/>
      <c r="C4085" s="1"/>
      <c r="D4085" s="1"/>
      <c r="E4085" s="319" t="s">
        <v>1021</v>
      </c>
      <c r="F4085" s="320"/>
      <c r="G4085" s="19">
        <v>28.37</v>
      </c>
    </row>
    <row r="4086" spans="1:7" ht="15" customHeight="1">
      <c r="A4086" s="1"/>
      <c r="B4086" s="1"/>
      <c r="C4086" s="1"/>
      <c r="D4086" s="1"/>
      <c r="E4086" s="317" t="s">
        <v>972</v>
      </c>
      <c r="F4086" s="318"/>
      <c r="G4086" s="3">
        <v>38.770000000000003</v>
      </c>
    </row>
    <row r="4087" spans="1:7" ht="15" customHeight="1">
      <c r="A4087" s="1"/>
      <c r="B4087" s="1"/>
      <c r="C4087" s="1"/>
      <c r="D4087" s="1"/>
      <c r="E4087" s="317" t="s">
        <v>973</v>
      </c>
      <c r="F4087" s="318"/>
      <c r="G4087" s="3">
        <v>4.5199999999999996</v>
      </c>
    </row>
    <row r="4088" spans="1:7" ht="15" customHeight="1">
      <c r="A4088" s="1"/>
      <c r="B4088" s="1"/>
      <c r="C4088" s="1"/>
      <c r="D4088" s="1"/>
      <c r="E4088" s="317" t="s">
        <v>974</v>
      </c>
      <c r="F4088" s="318"/>
      <c r="G4088" s="3">
        <v>43.29</v>
      </c>
    </row>
    <row r="4089" spans="1:7" ht="15" customHeight="1">
      <c r="A4089" s="1"/>
      <c r="B4089" s="1"/>
      <c r="C4089" s="1"/>
      <c r="D4089" s="1"/>
      <c r="E4089" s="317" t="s">
        <v>975</v>
      </c>
      <c r="F4089" s="318"/>
      <c r="G4089" s="3">
        <v>12.27</v>
      </c>
    </row>
    <row r="4090" spans="1:7" ht="15" customHeight="1">
      <c r="A4090" s="1"/>
      <c r="B4090" s="1"/>
      <c r="C4090" s="1"/>
      <c r="D4090" s="1"/>
      <c r="E4090" s="317" t="s">
        <v>976</v>
      </c>
      <c r="F4090" s="318"/>
      <c r="G4090" s="3">
        <v>55.56</v>
      </c>
    </row>
    <row r="4091" spans="1:7" ht="15" customHeight="1">
      <c r="A4091" s="1"/>
      <c r="B4091" s="1"/>
      <c r="C4091" s="1"/>
      <c r="D4091" s="1"/>
      <c r="E4091" s="317" t="s">
        <v>977</v>
      </c>
      <c r="F4091" s="318"/>
      <c r="G4091" s="3">
        <v>5</v>
      </c>
    </row>
    <row r="4092" spans="1:7" ht="15" customHeight="1">
      <c r="A4092" s="1"/>
      <c r="B4092" s="1"/>
      <c r="C4092" s="1"/>
      <c r="D4092" s="1"/>
      <c r="E4092" s="317" t="s">
        <v>978</v>
      </c>
      <c r="F4092" s="318"/>
      <c r="G4092" s="3">
        <v>277.8</v>
      </c>
    </row>
    <row r="4093" spans="1:7" ht="9.9499999999999993" customHeight="1">
      <c r="A4093" s="1"/>
      <c r="B4093" s="1"/>
      <c r="C4093" s="323" t="s">
        <v>949</v>
      </c>
      <c r="D4093" s="324"/>
      <c r="E4093" s="1"/>
      <c r="F4093" s="1"/>
      <c r="G4093" s="1"/>
    </row>
    <row r="4094" spans="1:7" ht="20.100000000000001" customHeight="1">
      <c r="A4094" s="325" t="s">
        <v>1680</v>
      </c>
      <c r="B4094" s="326"/>
      <c r="C4094" s="326"/>
      <c r="D4094" s="326"/>
      <c r="E4094" s="326"/>
      <c r="F4094" s="326"/>
      <c r="G4094" s="326"/>
    </row>
    <row r="4095" spans="1:7" ht="15" customHeight="1">
      <c r="A4095" s="321" t="s">
        <v>951</v>
      </c>
      <c r="B4095" s="322"/>
      <c r="C4095" s="8" t="s">
        <v>952</v>
      </c>
      <c r="D4095" s="8" t="s">
        <v>953</v>
      </c>
      <c r="E4095" s="8" t="s">
        <v>954</v>
      </c>
      <c r="F4095" s="8" t="s">
        <v>955</v>
      </c>
      <c r="G4095" s="8" t="s">
        <v>956</v>
      </c>
    </row>
    <row r="4096" spans="1:7" ht="15" customHeight="1">
      <c r="A4096" s="15" t="s">
        <v>994</v>
      </c>
      <c r="B4096" s="16" t="s">
        <v>995</v>
      </c>
      <c r="C4096" s="15" t="s">
        <v>959</v>
      </c>
      <c r="D4096" s="15" t="s">
        <v>960</v>
      </c>
      <c r="E4096" s="17">
        <v>0.4158</v>
      </c>
      <c r="F4096" s="18">
        <v>1.04</v>
      </c>
      <c r="G4096" s="18">
        <v>0.43243199999999998</v>
      </c>
    </row>
    <row r="4097" spans="1:7" ht="15" customHeight="1">
      <c r="A4097" s="15" t="s">
        <v>996</v>
      </c>
      <c r="B4097" s="16" t="s">
        <v>997</v>
      </c>
      <c r="C4097" s="15" t="s">
        <v>959</v>
      </c>
      <c r="D4097" s="15" t="s">
        <v>960</v>
      </c>
      <c r="E4097" s="17">
        <v>0.4158</v>
      </c>
      <c r="F4097" s="18">
        <v>3.18</v>
      </c>
      <c r="G4097" s="18">
        <v>1.322244</v>
      </c>
    </row>
    <row r="4098" spans="1:7" ht="20.100000000000001" customHeight="1">
      <c r="A4098" s="15" t="s">
        <v>998</v>
      </c>
      <c r="B4098" s="16" t="s">
        <v>999</v>
      </c>
      <c r="C4098" s="15" t="s">
        <v>959</v>
      </c>
      <c r="D4098" s="15" t="s">
        <v>960</v>
      </c>
      <c r="E4098" s="17">
        <v>9.9599999999999994E-2</v>
      </c>
      <c r="F4098" s="18">
        <v>0.41</v>
      </c>
      <c r="G4098" s="18">
        <v>4.0835999999999997E-2</v>
      </c>
    </row>
    <row r="4099" spans="1:7" ht="20.100000000000001" customHeight="1">
      <c r="A4099" s="15" t="s">
        <v>1000</v>
      </c>
      <c r="B4099" s="16" t="s">
        <v>1001</v>
      </c>
      <c r="C4099" s="15" t="s">
        <v>959</v>
      </c>
      <c r="D4099" s="15" t="s">
        <v>960</v>
      </c>
      <c r="E4099" s="17">
        <v>9.9599999999999994E-2</v>
      </c>
      <c r="F4099" s="18">
        <v>1.01</v>
      </c>
      <c r="G4099" s="18">
        <v>0.100596</v>
      </c>
    </row>
    <row r="4100" spans="1:7" ht="20.100000000000001" customHeight="1">
      <c r="A4100" s="15" t="s">
        <v>1388</v>
      </c>
      <c r="B4100" s="16" t="s">
        <v>1389</v>
      </c>
      <c r="C4100" s="15" t="s">
        <v>959</v>
      </c>
      <c r="D4100" s="15" t="s">
        <v>960</v>
      </c>
      <c r="E4100" s="17">
        <v>0.31619999999999998</v>
      </c>
      <c r="F4100" s="18">
        <v>0.28000000000000003</v>
      </c>
      <c r="G4100" s="18">
        <v>8.8536000000000004E-2</v>
      </c>
    </row>
    <row r="4101" spans="1:7" ht="15" customHeight="1">
      <c r="A4101" s="15" t="s">
        <v>963</v>
      </c>
      <c r="B4101" s="16" t="s">
        <v>964</v>
      </c>
      <c r="C4101" s="15" t="s">
        <v>959</v>
      </c>
      <c r="D4101" s="15" t="s">
        <v>960</v>
      </c>
      <c r="E4101" s="17">
        <v>0.4158</v>
      </c>
      <c r="F4101" s="18">
        <v>0.55000000000000004</v>
      </c>
      <c r="G4101" s="18">
        <v>0.22869</v>
      </c>
    </row>
    <row r="4102" spans="1:7" ht="20.100000000000001" customHeight="1">
      <c r="A4102" s="15" t="s">
        <v>1390</v>
      </c>
      <c r="B4102" s="16" t="s">
        <v>1391</v>
      </c>
      <c r="C4102" s="15" t="s">
        <v>959</v>
      </c>
      <c r="D4102" s="15" t="s">
        <v>960</v>
      </c>
      <c r="E4102" s="17">
        <v>0.31619999999999998</v>
      </c>
      <c r="F4102" s="18">
        <v>0.8</v>
      </c>
      <c r="G4102" s="18">
        <v>0.25296000000000002</v>
      </c>
    </row>
    <row r="4103" spans="1:7" ht="15" customHeight="1">
      <c r="A4103" s="15" t="s">
        <v>965</v>
      </c>
      <c r="B4103" s="16" t="s">
        <v>966</v>
      </c>
      <c r="C4103" s="15" t="s">
        <v>959</v>
      </c>
      <c r="D4103" s="15" t="s">
        <v>960</v>
      </c>
      <c r="E4103" s="17">
        <v>0.4158</v>
      </c>
      <c r="F4103" s="18">
        <v>0.06</v>
      </c>
      <c r="G4103" s="18">
        <v>2.4948000000000001E-2</v>
      </c>
    </row>
    <row r="4104" spans="1:7" ht="17.100000000000001" customHeight="1">
      <c r="A4104" s="1"/>
      <c r="B4104" s="1"/>
      <c r="C4104" s="1"/>
      <c r="D4104" s="1"/>
      <c r="E4104" s="319" t="s">
        <v>967</v>
      </c>
      <c r="F4104" s="320"/>
      <c r="G4104" s="19">
        <v>2.4912420000000002</v>
      </c>
    </row>
    <row r="4105" spans="1:7" ht="15" customHeight="1">
      <c r="A4105" s="321" t="s">
        <v>968</v>
      </c>
      <c r="B4105" s="322"/>
      <c r="C4105" s="8" t="s">
        <v>952</v>
      </c>
      <c r="D4105" s="8" t="s">
        <v>953</v>
      </c>
      <c r="E4105" s="8" t="s">
        <v>954</v>
      </c>
      <c r="F4105" s="8" t="s">
        <v>955</v>
      </c>
      <c r="G4105" s="8" t="s">
        <v>956</v>
      </c>
    </row>
    <row r="4106" spans="1:7" ht="15" customHeight="1">
      <c r="A4106" s="15" t="s">
        <v>1006</v>
      </c>
      <c r="B4106" s="16" t="s">
        <v>1007</v>
      </c>
      <c r="C4106" s="15" t="s">
        <v>959</v>
      </c>
      <c r="D4106" s="15" t="s">
        <v>960</v>
      </c>
      <c r="E4106" s="17">
        <v>0.10110396000000001</v>
      </c>
      <c r="F4106" s="18">
        <v>9.25</v>
      </c>
      <c r="G4106" s="18">
        <v>0.93521162999999996</v>
      </c>
    </row>
    <row r="4107" spans="1:7" ht="15" customHeight="1">
      <c r="A4107" s="15" t="s">
        <v>1394</v>
      </c>
      <c r="B4107" s="16" t="s">
        <v>1395</v>
      </c>
      <c r="C4107" s="15" t="s">
        <v>959</v>
      </c>
      <c r="D4107" s="15" t="s">
        <v>960</v>
      </c>
      <c r="E4107" s="17">
        <v>0.32024735999999998</v>
      </c>
      <c r="F4107" s="18">
        <v>12.62</v>
      </c>
      <c r="G4107" s="18">
        <v>4.0415216832</v>
      </c>
    </row>
    <row r="4108" spans="1:7" ht="15" customHeight="1">
      <c r="A4108" s="1"/>
      <c r="B4108" s="1"/>
      <c r="C4108" s="1"/>
      <c r="D4108" s="1"/>
      <c r="E4108" s="319" t="s">
        <v>971</v>
      </c>
      <c r="F4108" s="320"/>
      <c r="G4108" s="19">
        <v>4.9767333131999996</v>
      </c>
    </row>
    <row r="4109" spans="1:7" ht="15" customHeight="1">
      <c r="A4109" s="321" t="s">
        <v>1010</v>
      </c>
      <c r="B4109" s="322"/>
      <c r="C4109" s="8" t="s">
        <v>952</v>
      </c>
      <c r="D4109" s="8" t="s">
        <v>953</v>
      </c>
      <c r="E4109" s="8" t="s">
        <v>954</v>
      </c>
      <c r="F4109" s="8" t="s">
        <v>955</v>
      </c>
      <c r="G4109" s="8" t="s">
        <v>956</v>
      </c>
    </row>
    <row r="4110" spans="1:7" ht="15" customHeight="1">
      <c r="A4110" s="15" t="s">
        <v>1681</v>
      </c>
      <c r="B4110" s="16" t="s">
        <v>1682</v>
      </c>
      <c r="C4110" s="15" t="s">
        <v>959</v>
      </c>
      <c r="D4110" s="15" t="s">
        <v>1030</v>
      </c>
      <c r="E4110" s="17">
        <v>1</v>
      </c>
      <c r="F4110" s="18">
        <v>23.85</v>
      </c>
      <c r="G4110" s="18">
        <v>23.85</v>
      </c>
    </row>
    <row r="4111" spans="1:7" ht="15" customHeight="1">
      <c r="A4111" s="1"/>
      <c r="B4111" s="1"/>
      <c r="C4111" s="1"/>
      <c r="D4111" s="1"/>
      <c r="E4111" s="319" t="s">
        <v>1021</v>
      </c>
      <c r="F4111" s="320"/>
      <c r="G4111" s="19">
        <v>23.85</v>
      </c>
    </row>
    <row r="4112" spans="1:7" ht="15" customHeight="1">
      <c r="A4112" s="1"/>
      <c r="B4112" s="1"/>
      <c r="C4112" s="1"/>
      <c r="D4112" s="1"/>
      <c r="E4112" s="317" t="s">
        <v>972</v>
      </c>
      <c r="F4112" s="318"/>
      <c r="G4112" s="3">
        <v>29.05</v>
      </c>
    </row>
    <row r="4113" spans="1:7" ht="15" customHeight="1">
      <c r="A4113" s="1"/>
      <c r="B4113" s="1"/>
      <c r="C4113" s="1"/>
      <c r="D4113" s="1"/>
      <c r="E4113" s="317" t="s">
        <v>973</v>
      </c>
      <c r="F4113" s="318"/>
      <c r="G4113" s="3">
        <v>2.25</v>
      </c>
    </row>
    <row r="4114" spans="1:7" ht="15" customHeight="1">
      <c r="A4114" s="1"/>
      <c r="B4114" s="1"/>
      <c r="C4114" s="1"/>
      <c r="D4114" s="1"/>
      <c r="E4114" s="317" t="s">
        <v>974</v>
      </c>
      <c r="F4114" s="318"/>
      <c r="G4114" s="3">
        <v>31.3</v>
      </c>
    </row>
    <row r="4115" spans="1:7" ht="15" customHeight="1">
      <c r="A4115" s="1"/>
      <c r="B4115" s="1"/>
      <c r="C4115" s="1"/>
      <c r="D4115" s="1"/>
      <c r="E4115" s="317" t="s">
        <v>975</v>
      </c>
      <c r="F4115" s="318"/>
      <c r="G4115" s="3">
        <v>8.8699999999999992</v>
      </c>
    </row>
    <row r="4116" spans="1:7" ht="15" customHeight="1">
      <c r="A4116" s="1"/>
      <c r="B4116" s="1"/>
      <c r="C4116" s="1"/>
      <c r="D4116" s="1"/>
      <c r="E4116" s="317" t="s">
        <v>976</v>
      </c>
      <c r="F4116" s="318"/>
      <c r="G4116" s="3">
        <v>40.17</v>
      </c>
    </row>
    <row r="4117" spans="1:7" ht="15" customHeight="1">
      <c r="A4117" s="1"/>
      <c r="B4117" s="1"/>
      <c r="C4117" s="1"/>
      <c r="D4117" s="1"/>
      <c r="E4117" s="317" t="s">
        <v>977</v>
      </c>
      <c r="F4117" s="318"/>
      <c r="G4117" s="3">
        <v>12</v>
      </c>
    </row>
    <row r="4118" spans="1:7" ht="15" customHeight="1">
      <c r="A4118" s="1"/>
      <c r="B4118" s="1"/>
      <c r="C4118" s="1"/>
      <c r="D4118" s="1"/>
      <c r="E4118" s="317" t="s">
        <v>978</v>
      </c>
      <c r="F4118" s="318"/>
      <c r="G4118" s="3">
        <v>482.04</v>
      </c>
    </row>
    <row r="4119" spans="1:7" ht="9.9499999999999993" customHeight="1">
      <c r="A4119" s="1"/>
      <c r="B4119" s="1"/>
      <c r="C4119" s="323" t="s">
        <v>949</v>
      </c>
      <c r="D4119" s="324"/>
      <c r="E4119" s="1"/>
      <c r="F4119" s="1"/>
      <c r="G4119" s="1"/>
    </row>
    <row r="4120" spans="1:7" ht="20.100000000000001" customHeight="1">
      <c r="A4120" s="325" t="s">
        <v>1683</v>
      </c>
      <c r="B4120" s="326"/>
      <c r="C4120" s="326"/>
      <c r="D4120" s="326"/>
      <c r="E4120" s="326"/>
      <c r="F4120" s="326"/>
      <c r="G4120" s="326"/>
    </row>
    <row r="4121" spans="1:7" ht="15" customHeight="1">
      <c r="A4121" s="321" t="s">
        <v>951</v>
      </c>
      <c r="B4121" s="322"/>
      <c r="C4121" s="8" t="s">
        <v>952</v>
      </c>
      <c r="D4121" s="8" t="s">
        <v>953</v>
      </c>
      <c r="E4121" s="8" t="s">
        <v>954</v>
      </c>
      <c r="F4121" s="8" t="s">
        <v>955</v>
      </c>
      <c r="G4121" s="8" t="s">
        <v>956</v>
      </c>
    </row>
    <row r="4122" spans="1:7" ht="15" customHeight="1">
      <c r="A4122" s="15" t="s">
        <v>994</v>
      </c>
      <c r="B4122" s="16" t="s">
        <v>995</v>
      </c>
      <c r="C4122" s="15" t="s">
        <v>959</v>
      </c>
      <c r="D4122" s="15" t="s">
        <v>960</v>
      </c>
      <c r="E4122" s="17">
        <v>0.4158</v>
      </c>
      <c r="F4122" s="18">
        <v>1.04</v>
      </c>
      <c r="G4122" s="18">
        <v>0.43243199999999998</v>
      </c>
    </row>
    <row r="4123" spans="1:7" ht="15" customHeight="1">
      <c r="A4123" s="15" t="s">
        <v>996</v>
      </c>
      <c r="B4123" s="16" t="s">
        <v>997</v>
      </c>
      <c r="C4123" s="15" t="s">
        <v>959</v>
      </c>
      <c r="D4123" s="15" t="s">
        <v>960</v>
      </c>
      <c r="E4123" s="17">
        <v>0.4158</v>
      </c>
      <c r="F4123" s="18">
        <v>3.18</v>
      </c>
      <c r="G4123" s="18">
        <v>1.322244</v>
      </c>
    </row>
    <row r="4124" spans="1:7" ht="20.100000000000001" customHeight="1">
      <c r="A4124" s="15" t="s">
        <v>998</v>
      </c>
      <c r="B4124" s="16" t="s">
        <v>999</v>
      </c>
      <c r="C4124" s="15" t="s">
        <v>959</v>
      </c>
      <c r="D4124" s="15" t="s">
        <v>960</v>
      </c>
      <c r="E4124" s="17">
        <v>9.9599999999999994E-2</v>
      </c>
      <c r="F4124" s="18">
        <v>0.41</v>
      </c>
      <c r="G4124" s="18">
        <v>4.0835999999999997E-2</v>
      </c>
    </row>
    <row r="4125" spans="1:7" ht="20.100000000000001" customHeight="1">
      <c r="A4125" s="15" t="s">
        <v>1000</v>
      </c>
      <c r="B4125" s="16" t="s">
        <v>1001</v>
      </c>
      <c r="C4125" s="15" t="s">
        <v>959</v>
      </c>
      <c r="D4125" s="15" t="s">
        <v>960</v>
      </c>
      <c r="E4125" s="17">
        <v>9.9599999999999994E-2</v>
      </c>
      <c r="F4125" s="18">
        <v>1.01</v>
      </c>
      <c r="G4125" s="18">
        <v>0.100596</v>
      </c>
    </row>
    <row r="4126" spans="1:7" ht="20.100000000000001" customHeight="1">
      <c r="A4126" s="15" t="s">
        <v>1388</v>
      </c>
      <c r="B4126" s="16" t="s">
        <v>1389</v>
      </c>
      <c r="C4126" s="15" t="s">
        <v>959</v>
      </c>
      <c r="D4126" s="15" t="s">
        <v>960</v>
      </c>
      <c r="E4126" s="17">
        <v>0.31619999999999998</v>
      </c>
      <c r="F4126" s="18">
        <v>0.28000000000000003</v>
      </c>
      <c r="G4126" s="18">
        <v>8.8536000000000004E-2</v>
      </c>
    </row>
    <row r="4127" spans="1:7" ht="15" customHeight="1">
      <c r="A4127" s="15" t="s">
        <v>963</v>
      </c>
      <c r="B4127" s="16" t="s">
        <v>964</v>
      </c>
      <c r="C4127" s="15" t="s">
        <v>959</v>
      </c>
      <c r="D4127" s="15" t="s">
        <v>960</v>
      </c>
      <c r="E4127" s="17">
        <v>0.4158</v>
      </c>
      <c r="F4127" s="18">
        <v>0.55000000000000004</v>
      </c>
      <c r="G4127" s="18">
        <v>0.22869</v>
      </c>
    </row>
    <row r="4128" spans="1:7" ht="20.100000000000001" customHeight="1">
      <c r="A4128" s="15" t="s">
        <v>1390</v>
      </c>
      <c r="B4128" s="16" t="s">
        <v>1391</v>
      </c>
      <c r="C4128" s="15" t="s">
        <v>959</v>
      </c>
      <c r="D4128" s="15" t="s">
        <v>960</v>
      </c>
      <c r="E4128" s="17">
        <v>0.31619999999999998</v>
      </c>
      <c r="F4128" s="18">
        <v>0.8</v>
      </c>
      <c r="G4128" s="18">
        <v>0.25296000000000002</v>
      </c>
    </row>
    <row r="4129" spans="1:7" ht="15" customHeight="1">
      <c r="A4129" s="15" t="s">
        <v>965</v>
      </c>
      <c r="B4129" s="16" t="s">
        <v>966</v>
      </c>
      <c r="C4129" s="15" t="s">
        <v>959</v>
      </c>
      <c r="D4129" s="15" t="s">
        <v>960</v>
      </c>
      <c r="E4129" s="17">
        <v>0.4158</v>
      </c>
      <c r="F4129" s="18">
        <v>0.06</v>
      </c>
      <c r="G4129" s="18">
        <v>2.4948000000000001E-2</v>
      </c>
    </row>
    <row r="4130" spans="1:7" ht="17.100000000000001" customHeight="1">
      <c r="A4130" s="1"/>
      <c r="B4130" s="1"/>
      <c r="C4130" s="1"/>
      <c r="D4130" s="1"/>
      <c r="E4130" s="319" t="s">
        <v>967</v>
      </c>
      <c r="F4130" s="320"/>
      <c r="G4130" s="19">
        <v>2.4912420000000002</v>
      </c>
    </row>
    <row r="4131" spans="1:7" ht="15" customHeight="1">
      <c r="A4131" s="321" t="s">
        <v>968</v>
      </c>
      <c r="B4131" s="322"/>
      <c r="C4131" s="8" t="s">
        <v>952</v>
      </c>
      <c r="D4131" s="8" t="s">
        <v>953</v>
      </c>
      <c r="E4131" s="8" t="s">
        <v>954</v>
      </c>
      <c r="F4131" s="8" t="s">
        <v>955</v>
      </c>
      <c r="G4131" s="8" t="s">
        <v>956</v>
      </c>
    </row>
    <row r="4132" spans="1:7" ht="15" customHeight="1">
      <c r="A4132" s="15" t="s">
        <v>1006</v>
      </c>
      <c r="B4132" s="16" t="s">
        <v>1007</v>
      </c>
      <c r="C4132" s="15" t="s">
        <v>959</v>
      </c>
      <c r="D4132" s="15" t="s">
        <v>960</v>
      </c>
      <c r="E4132" s="17">
        <v>0.10110396000000001</v>
      </c>
      <c r="F4132" s="18">
        <v>9.25</v>
      </c>
      <c r="G4132" s="18">
        <v>0.93521162999999996</v>
      </c>
    </row>
    <row r="4133" spans="1:7" ht="15" customHeight="1">
      <c r="A4133" s="15" t="s">
        <v>1394</v>
      </c>
      <c r="B4133" s="16" t="s">
        <v>1395</v>
      </c>
      <c r="C4133" s="15" t="s">
        <v>959</v>
      </c>
      <c r="D4133" s="15" t="s">
        <v>960</v>
      </c>
      <c r="E4133" s="17">
        <v>0.32024735999999998</v>
      </c>
      <c r="F4133" s="18">
        <v>12.62</v>
      </c>
      <c r="G4133" s="18">
        <v>4.0415216832</v>
      </c>
    </row>
    <row r="4134" spans="1:7" ht="15" customHeight="1">
      <c r="A4134" s="1"/>
      <c r="B4134" s="1"/>
      <c r="C4134" s="1"/>
      <c r="D4134" s="1"/>
      <c r="E4134" s="319" t="s">
        <v>971</v>
      </c>
      <c r="F4134" s="320"/>
      <c r="G4134" s="19">
        <v>4.9767333131999996</v>
      </c>
    </row>
    <row r="4135" spans="1:7" ht="15" customHeight="1">
      <c r="A4135" s="321" t="s">
        <v>1010</v>
      </c>
      <c r="B4135" s="322"/>
      <c r="C4135" s="8" t="s">
        <v>952</v>
      </c>
      <c r="D4135" s="8" t="s">
        <v>953</v>
      </c>
      <c r="E4135" s="8" t="s">
        <v>954</v>
      </c>
      <c r="F4135" s="8" t="s">
        <v>955</v>
      </c>
      <c r="G4135" s="8" t="s">
        <v>956</v>
      </c>
    </row>
    <row r="4136" spans="1:7" ht="20.100000000000001" customHeight="1">
      <c r="A4136" s="15" t="s">
        <v>1684</v>
      </c>
      <c r="B4136" s="16" t="s">
        <v>1685</v>
      </c>
      <c r="C4136" s="15" t="s">
        <v>959</v>
      </c>
      <c r="D4136" s="15" t="s">
        <v>1030</v>
      </c>
      <c r="E4136" s="17">
        <v>1</v>
      </c>
      <c r="F4136" s="18">
        <v>57.6</v>
      </c>
      <c r="G4136" s="18">
        <v>57.6</v>
      </c>
    </row>
    <row r="4137" spans="1:7" ht="15" customHeight="1">
      <c r="A4137" s="1"/>
      <c r="B4137" s="1"/>
      <c r="C4137" s="1"/>
      <c r="D4137" s="1"/>
      <c r="E4137" s="319" t="s">
        <v>1021</v>
      </c>
      <c r="F4137" s="320"/>
      <c r="G4137" s="19">
        <v>57.6</v>
      </c>
    </row>
    <row r="4138" spans="1:7" ht="15" customHeight="1">
      <c r="A4138" s="1"/>
      <c r="B4138" s="1"/>
      <c r="C4138" s="1"/>
      <c r="D4138" s="1"/>
      <c r="E4138" s="317" t="s">
        <v>972</v>
      </c>
      <c r="F4138" s="318"/>
      <c r="G4138" s="3">
        <v>62.8</v>
      </c>
    </row>
    <row r="4139" spans="1:7" ht="15" customHeight="1">
      <c r="A4139" s="1"/>
      <c r="B4139" s="1"/>
      <c r="C4139" s="1"/>
      <c r="D4139" s="1"/>
      <c r="E4139" s="317" t="s">
        <v>973</v>
      </c>
      <c r="F4139" s="318"/>
      <c r="G4139" s="3">
        <v>2.25</v>
      </c>
    </row>
    <row r="4140" spans="1:7" ht="15" customHeight="1">
      <c r="A4140" s="1"/>
      <c r="B4140" s="1"/>
      <c r="C4140" s="1"/>
      <c r="D4140" s="1"/>
      <c r="E4140" s="317" t="s">
        <v>974</v>
      </c>
      <c r="F4140" s="318"/>
      <c r="G4140" s="3">
        <v>65.05</v>
      </c>
    </row>
    <row r="4141" spans="1:7" ht="15" customHeight="1">
      <c r="A4141" s="1"/>
      <c r="B4141" s="1"/>
      <c r="C4141" s="1"/>
      <c r="D4141" s="1"/>
      <c r="E4141" s="317" t="s">
        <v>975</v>
      </c>
      <c r="F4141" s="318"/>
      <c r="G4141" s="3">
        <v>18.440000000000001</v>
      </c>
    </row>
    <row r="4142" spans="1:7" ht="15" customHeight="1">
      <c r="A4142" s="1"/>
      <c r="B4142" s="1"/>
      <c r="C4142" s="1"/>
      <c r="D4142" s="1"/>
      <c r="E4142" s="317" t="s">
        <v>976</v>
      </c>
      <c r="F4142" s="318"/>
      <c r="G4142" s="3">
        <v>83.49</v>
      </c>
    </row>
    <row r="4143" spans="1:7" ht="15" customHeight="1">
      <c r="A4143" s="1"/>
      <c r="B4143" s="1"/>
      <c r="C4143" s="1"/>
      <c r="D4143" s="1"/>
      <c r="E4143" s="317" t="s">
        <v>977</v>
      </c>
      <c r="F4143" s="318"/>
      <c r="G4143" s="3">
        <v>16</v>
      </c>
    </row>
    <row r="4144" spans="1:7" ht="15" customHeight="1">
      <c r="A4144" s="1"/>
      <c r="B4144" s="1"/>
      <c r="C4144" s="1"/>
      <c r="D4144" s="1"/>
      <c r="E4144" s="317" t="s">
        <v>978</v>
      </c>
      <c r="F4144" s="318"/>
      <c r="G4144" s="3">
        <v>1335.84</v>
      </c>
    </row>
    <row r="4145" spans="1:7" ht="9.9499999999999993" customHeight="1">
      <c r="A4145" s="1"/>
      <c r="B4145" s="1"/>
      <c r="C4145" s="323" t="s">
        <v>949</v>
      </c>
      <c r="D4145" s="324"/>
      <c r="E4145" s="1"/>
      <c r="F4145" s="1"/>
      <c r="G4145" s="1"/>
    </row>
    <row r="4146" spans="1:7" ht="20.100000000000001" customHeight="1">
      <c r="A4146" s="325" t="s">
        <v>1686</v>
      </c>
      <c r="B4146" s="326"/>
      <c r="C4146" s="326"/>
      <c r="D4146" s="326"/>
      <c r="E4146" s="326"/>
      <c r="F4146" s="326"/>
      <c r="G4146" s="326"/>
    </row>
    <row r="4147" spans="1:7" ht="15" customHeight="1">
      <c r="A4147" s="321" t="s">
        <v>951</v>
      </c>
      <c r="B4147" s="322"/>
      <c r="C4147" s="8" t="s">
        <v>952</v>
      </c>
      <c r="D4147" s="8" t="s">
        <v>953</v>
      </c>
      <c r="E4147" s="8" t="s">
        <v>954</v>
      </c>
      <c r="F4147" s="8" t="s">
        <v>955</v>
      </c>
      <c r="G4147" s="8" t="s">
        <v>956</v>
      </c>
    </row>
    <row r="4148" spans="1:7" ht="15" customHeight="1">
      <c r="A4148" s="15" t="s">
        <v>994</v>
      </c>
      <c r="B4148" s="16" t="s">
        <v>995</v>
      </c>
      <c r="C4148" s="15" t="s">
        <v>959</v>
      </c>
      <c r="D4148" s="15" t="s">
        <v>960</v>
      </c>
      <c r="E4148" s="17">
        <v>1.2473000000000001</v>
      </c>
      <c r="F4148" s="18">
        <v>1.04</v>
      </c>
      <c r="G4148" s="18">
        <v>1.2971919999999999</v>
      </c>
    </row>
    <row r="4149" spans="1:7" ht="15" customHeight="1">
      <c r="A4149" s="15" t="s">
        <v>996</v>
      </c>
      <c r="B4149" s="16" t="s">
        <v>997</v>
      </c>
      <c r="C4149" s="15" t="s">
        <v>959</v>
      </c>
      <c r="D4149" s="15" t="s">
        <v>960</v>
      </c>
      <c r="E4149" s="17">
        <v>1.2473000000000001</v>
      </c>
      <c r="F4149" s="18">
        <v>3.18</v>
      </c>
      <c r="G4149" s="18">
        <v>3.9664139999999999</v>
      </c>
    </row>
    <row r="4150" spans="1:7" ht="20.100000000000001" customHeight="1">
      <c r="A4150" s="15" t="s">
        <v>998</v>
      </c>
      <c r="B4150" s="16" t="s">
        <v>999</v>
      </c>
      <c r="C4150" s="15" t="s">
        <v>959</v>
      </c>
      <c r="D4150" s="15" t="s">
        <v>960</v>
      </c>
      <c r="E4150" s="17">
        <v>0.29880000000000001</v>
      </c>
      <c r="F4150" s="18">
        <v>0.41</v>
      </c>
      <c r="G4150" s="18">
        <v>0.12250800000000001</v>
      </c>
    </row>
    <row r="4151" spans="1:7" ht="20.100000000000001" customHeight="1">
      <c r="A4151" s="15" t="s">
        <v>1000</v>
      </c>
      <c r="B4151" s="16" t="s">
        <v>1001</v>
      </c>
      <c r="C4151" s="15" t="s">
        <v>959</v>
      </c>
      <c r="D4151" s="15" t="s">
        <v>960</v>
      </c>
      <c r="E4151" s="17">
        <v>0.29880000000000001</v>
      </c>
      <c r="F4151" s="18">
        <v>1.01</v>
      </c>
      <c r="G4151" s="18">
        <v>0.301788</v>
      </c>
    </row>
    <row r="4152" spans="1:7" ht="20.100000000000001" customHeight="1">
      <c r="A4152" s="15" t="s">
        <v>1388</v>
      </c>
      <c r="B4152" s="16" t="s">
        <v>1389</v>
      </c>
      <c r="C4152" s="15" t="s">
        <v>959</v>
      </c>
      <c r="D4152" s="15" t="s">
        <v>960</v>
      </c>
      <c r="E4152" s="17">
        <v>0.94850000000000001</v>
      </c>
      <c r="F4152" s="18">
        <v>0.28000000000000003</v>
      </c>
      <c r="G4152" s="18">
        <v>0.26557999999999998</v>
      </c>
    </row>
    <row r="4153" spans="1:7" ht="15" customHeight="1">
      <c r="A4153" s="15" t="s">
        <v>963</v>
      </c>
      <c r="B4153" s="16" t="s">
        <v>964</v>
      </c>
      <c r="C4153" s="15" t="s">
        <v>959</v>
      </c>
      <c r="D4153" s="15" t="s">
        <v>960</v>
      </c>
      <c r="E4153" s="17">
        <v>1.2473000000000001</v>
      </c>
      <c r="F4153" s="18">
        <v>0.55000000000000004</v>
      </c>
      <c r="G4153" s="18">
        <v>0.68601500000000004</v>
      </c>
    </row>
    <row r="4154" spans="1:7" ht="20.100000000000001" customHeight="1">
      <c r="A4154" s="15" t="s">
        <v>1390</v>
      </c>
      <c r="B4154" s="16" t="s">
        <v>1391</v>
      </c>
      <c r="C4154" s="15" t="s">
        <v>959</v>
      </c>
      <c r="D4154" s="15" t="s">
        <v>960</v>
      </c>
      <c r="E4154" s="17">
        <v>0.94850000000000001</v>
      </c>
      <c r="F4154" s="18">
        <v>0.8</v>
      </c>
      <c r="G4154" s="18">
        <v>0.75880000000000003</v>
      </c>
    </row>
    <row r="4155" spans="1:7" ht="15" customHeight="1">
      <c r="A4155" s="15" t="s">
        <v>965</v>
      </c>
      <c r="B4155" s="16" t="s">
        <v>966</v>
      </c>
      <c r="C4155" s="15" t="s">
        <v>959</v>
      </c>
      <c r="D4155" s="15" t="s">
        <v>960</v>
      </c>
      <c r="E4155" s="17">
        <v>1.2473000000000001</v>
      </c>
      <c r="F4155" s="18">
        <v>0.06</v>
      </c>
      <c r="G4155" s="18">
        <v>7.4838000000000002E-2</v>
      </c>
    </row>
    <row r="4156" spans="1:7" ht="17.100000000000001" customHeight="1">
      <c r="A4156" s="1"/>
      <c r="B4156" s="1"/>
      <c r="C4156" s="1"/>
      <c r="D4156" s="1"/>
      <c r="E4156" s="319" t="s">
        <v>967</v>
      </c>
      <c r="F4156" s="320"/>
      <c r="G4156" s="19">
        <v>7.4731350000000001</v>
      </c>
    </row>
    <row r="4157" spans="1:7" ht="15" customHeight="1">
      <c r="A4157" s="321" t="s">
        <v>968</v>
      </c>
      <c r="B4157" s="322"/>
      <c r="C4157" s="8" t="s">
        <v>952</v>
      </c>
      <c r="D4157" s="8" t="s">
        <v>953</v>
      </c>
      <c r="E4157" s="8" t="s">
        <v>954</v>
      </c>
      <c r="F4157" s="8" t="s">
        <v>955</v>
      </c>
      <c r="G4157" s="8" t="s">
        <v>956</v>
      </c>
    </row>
    <row r="4158" spans="1:7" ht="15" customHeight="1">
      <c r="A4158" s="15" t="s">
        <v>1006</v>
      </c>
      <c r="B4158" s="16" t="s">
        <v>1007</v>
      </c>
      <c r="C4158" s="15" t="s">
        <v>959</v>
      </c>
      <c r="D4158" s="15" t="s">
        <v>960</v>
      </c>
      <c r="E4158" s="17">
        <v>0.30331187999999998</v>
      </c>
      <c r="F4158" s="18">
        <v>9.25</v>
      </c>
      <c r="G4158" s="18">
        <v>2.8056348899999999</v>
      </c>
    </row>
    <row r="4159" spans="1:7" ht="15" customHeight="1">
      <c r="A4159" s="15" t="s">
        <v>1394</v>
      </c>
      <c r="B4159" s="16" t="s">
        <v>1395</v>
      </c>
      <c r="C4159" s="15" t="s">
        <v>959</v>
      </c>
      <c r="D4159" s="15" t="s">
        <v>960</v>
      </c>
      <c r="E4159" s="17">
        <v>0.96064079999999996</v>
      </c>
      <c r="F4159" s="18">
        <v>12.62</v>
      </c>
      <c r="G4159" s="18">
        <v>12.123286896</v>
      </c>
    </row>
    <row r="4160" spans="1:7" ht="15" customHeight="1">
      <c r="A4160" s="1"/>
      <c r="B4160" s="1"/>
      <c r="C4160" s="1"/>
      <c r="D4160" s="1"/>
      <c r="E4160" s="319" t="s">
        <v>971</v>
      </c>
      <c r="F4160" s="320"/>
      <c r="G4160" s="19">
        <v>14.928921786</v>
      </c>
    </row>
    <row r="4161" spans="1:7" ht="15" customHeight="1">
      <c r="A4161" s="321" t="s">
        <v>1010</v>
      </c>
      <c r="B4161" s="322"/>
      <c r="C4161" s="8" t="s">
        <v>952</v>
      </c>
      <c r="D4161" s="8" t="s">
        <v>953</v>
      </c>
      <c r="E4161" s="8" t="s">
        <v>954</v>
      </c>
      <c r="F4161" s="8" t="s">
        <v>955</v>
      </c>
      <c r="G4161" s="8" t="s">
        <v>956</v>
      </c>
    </row>
    <row r="4162" spans="1:7" ht="20.100000000000001" customHeight="1">
      <c r="A4162" s="15" t="s">
        <v>1687</v>
      </c>
      <c r="B4162" s="16" t="s">
        <v>1688</v>
      </c>
      <c r="C4162" s="15" t="s">
        <v>959</v>
      </c>
      <c r="D4162" s="15" t="s">
        <v>1030</v>
      </c>
      <c r="E4162" s="17">
        <v>1</v>
      </c>
      <c r="F4162" s="18">
        <v>139.25</v>
      </c>
      <c r="G4162" s="18">
        <v>139.25</v>
      </c>
    </row>
    <row r="4163" spans="1:7" ht="27.95" customHeight="1">
      <c r="A4163" s="15" t="s">
        <v>1664</v>
      </c>
      <c r="B4163" s="16" t="s">
        <v>1665</v>
      </c>
      <c r="C4163" s="15" t="s">
        <v>959</v>
      </c>
      <c r="D4163" s="15" t="s">
        <v>1030</v>
      </c>
      <c r="E4163" s="17">
        <v>6</v>
      </c>
      <c r="F4163" s="18">
        <v>11.55</v>
      </c>
      <c r="G4163" s="18">
        <v>69.3</v>
      </c>
    </row>
    <row r="4164" spans="1:7" ht="15" customHeight="1">
      <c r="A4164" s="1"/>
      <c r="B4164" s="1"/>
      <c r="C4164" s="1"/>
      <c r="D4164" s="1"/>
      <c r="E4164" s="319" t="s">
        <v>1021</v>
      </c>
      <c r="F4164" s="320"/>
      <c r="G4164" s="19">
        <v>208.55</v>
      </c>
    </row>
    <row r="4165" spans="1:7" ht="15" customHeight="1">
      <c r="A4165" s="1"/>
      <c r="B4165" s="1"/>
      <c r="C4165" s="1"/>
      <c r="D4165" s="1"/>
      <c r="E4165" s="317" t="s">
        <v>972</v>
      </c>
      <c r="F4165" s="318"/>
      <c r="G4165" s="3">
        <v>224.15</v>
      </c>
    </row>
    <row r="4166" spans="1:7" ht="15" customHeight="1">
      <c r="A4166" s="1"/>
      <c r="B4166" s="1"/>
      <c r="C4166" s="1"/>
      <c r="D4166" s="1"/>
      <c r="E4166" s="317" t="s">
        <v>973</v>
      </c>
      <c r="F4166" s="318"/>
      <c r="G4166" s="3">
        <v>6.79</v>
      </c>
    </row>
    <row r="4167" spans="1:7" ht="15" customHeight="1">
      <c r="A4167" s="1"/>
      <c r="B4167" s="1"/>
      <c r="C4167" s="1"/>
      <c r="D4167" s="1"/>
      <c r="E4167" s="317" t="s">
        <v>974</v>
      </c>
      <c r="F4167" s="318"/>
      <c r="G4167" s="3">
        <v>230.94</v>
      </c>
    </row>
    <row r="4168" spans="1:7" ht="15" customHeight="1">
      <c r="A4168" s="1"/>
      <c r="B4168" s="1"/>
      <c r="C4168" s="1"/>
      <c r="D4168" s="1"/>
      <c r="E4168" s="317" t="s">
        <v>975</v>
      </c>
      <c r="F4168" s="318"/>
      <c r="G4168" s="3">
        <v>65.47</v>
      </c>
    </row>
    <row r="4169" spans="1:7" ht="15" customHeight="1">
      <c r="A4169" s="1"/>
      <c r="B4169" s="1"/>
      <c r="C4169" s="1"/>
      <c r="D4169" s="1"/>
      <c r="E4169" s="317" t="s">
        <v>976</v>
      </c>
      <c r="F4169" s="318"/>
      <c r="G4169" s="3">
        <v>296.41000000000003</v>
      </c>
    </row>
    <row r="4170" spans="1:7" ht="15" customHeight="1">
      <c r="A4170" s="1"/>
      <c r="B4170" s="1"/>
      <c r="C4170" s="1"/>
      <c r="D4170" s="1"/>
      <c r="E4170" s="317" t="s">
        <v>977</v>
      </c>
      <c r="F4170" s="318"/>
      <c r="G4170" s="3">
        <v>4</v>
      </c>
    </row>
    <row r="4171" spans="1:7" ht="15" customHeight="1">
      <c r="A4171" s="1"/>
      <c r="B4171" s="1"/>
      <c r="C4171" s="1"/>
      <c r="D4171" s="1"/>
      <c r="E4171" s="317" t="s">
        <v>978</v>
      </c>
      <c r="F4171" s="318"/>
      <c r="G4171" s="3">
        <v>1185.6400000000001</v>
      </c>
    </row>
    <row r="4172" spans="1:7" ht="9.9499999999999993" customHeight="1">
      <c r="A4172" s="1"/>
      <c r="B4172" s="1"/>
      <c r="C4172" s="323" t="s">
        <v>949</v>
      </c>
      <c r="D4172" s="324"/>
      <c r="E4172" s="1"/>
      <c r="F4172" s="1"/>
      <c r="G4172" s="1"/>
    </row>
    <row r="4173" spans="1:7" ht="20.100000000000001" customHeight="1">
      <c r="A4173" s="325" t="s">
        <v>1689</v>
      </c>
      <c r="B4173" s="326"/>
      <c r="C4173" s="326"/>
      <c r="D4173" s="326"/>
      <c r="E4173" s="326"/>
      <c r="F4173" s="326"/>
      <c r="G4173" s="326"/>
    </row>
    <row r="4174" spans="1:7" ht="15" customHeight="1">
      <c r="A4174" s="321" t="s">
        <v>951</v>
      </c>
      <c r="B4174" s="322"/>
      <c r="C4174" s="8" t="s">
        <v>952</v>
      </c>
      <c r="D4174" s="8" t="s">
        <v>953</v>
      </c>
      <c r="E4174" s="8" t="s">
        <v>954</v>
      </c>
      <c r="F4174" s="8" t="s">
        <v>955</v>
      </c>
      <c r="G4174" s="8" t="s">
        <v>956</v>
      </c>
    </row>
    <row r="4175" spans="1:7" ht="15" customHeight="1">
      <c r="A4175" s="15" t="s">
        <v>994</v>
      </c>
      <c r="B4175" s="16" t="s">
        <v>995</v>
      </c>
      <c r="C4175" s="15" t="s">
        <v>959</v>
      </c>
      <c r="D4175" s="15" t="s">
        <v>960</v>
      </c>
      <c r="E4175" s="17">
        <v>2.9</v>
      </c>
      <c r="F4175" s="18">
        <v>1.04</v>
      </c>
      <c r="G4175" s="18">
        <v>3.016</v>
      </c>
    </row>
    <row r="4176" spans="1:7" ht="15" customHeight="1">
      <c r="A4176" s="15" t="s">
        <v>996</v>
      </c>
      <c r="B4176" s="16" t="s">
        <v>997</v>
      </c>
      <c r="C4176" s="15" t="s">
        <v>959</v>
      </c>
      <c r="D4176" s="15" t="s">
        <v>960</v>
      </c>
      <c r="E4176" s="17">
        <v>2.9</v>
      </c>
      <c r="F4176" s="18">
        <v>3.18</v>
      </c>
      <c r="G4176" s="18">
        <v>9.2219999999999995</v>
      </c>
    </row>
    <row r="4177" spans="1:7" ht="20.100000000000001" customHeight="1">
      <c r="A4177" s="15" t="s">
        <v>998</v>
      </c>
      <c r="B4177" s="16" t="s">
        <v>999</v>
      </c>
      <c r="C4177" s="15" t="s">
        <v>959</v>
      </c>
      <c r="D4177" s="15" t="s">
        <v>960</v>
      </c>
      <c r="E4177" s="17">
        <v>0.98</v>
      </c>
      <c r="F4177" s="18">
        <v>0.41</v>
      </c>
      <c r="G4177" s="18">
        <v>0.40179999999999999</v>
      </c>
    </row>
    <row r="4178" spans="1:7" ht="20.100000000000001" customHeight="1">
      <c r="A4178" s="15" t="s">
        <v>1000</v>
      </c>
      <c r="B4178" s="16" t="s">
        <v>1001</v>
      </c>
      <c r="C4178" s="15" t="s">
        <v>959</v>
      </c>
      <c r="D4178" s="15" t="s">
        <v>960</v>
      </c>
      <c r="E4178" s="17">
        <v>0.98</v>
      </c>
      <c r="F4178" s="18">
        <v>1.01</v>
      </c>
      <c r="G4178" s="18">
        <v>0.98980000000000001</v>
      </c>
    </row>
    <row r="4179" spans="1:7" ht="15" customHeight="1">
      <c r="A4179" s="15" t="s">
        <v>965</v>
      </c>
      <c r="B4179" s="16" t="s">
        <v>966</v>
      </c>
      <c r="C4179" s="15" t="s">
        <v>959</v>
      </c>
      <c r="D4179" s="15" t="s">
        <v>960</v>
      </c>
      <c r="E4179" s="17">
        <v>2.9</v>
      </c>
      <c r="F4179" s="18">
        <v>0.06</v>
      </c>
      <c r="G4179" s="18">
        <v>0.17399999999999999</v>
      </c>
    </row>
    <row r="4180" spans="1:7" ht="20.100000000000001" customHeight="1">
      <c r="A4180" s="15" t="s">
        <v>1086</v>
      </c>
      <c r="B4180" s="16" t="s">
        <v>1087</v>
      </c>
      <c r="C4180" s="15" t="s">
        <v>959</v>
      </c>
      <c r="D4180" s="15" t="s">
        <v>960</v>
      </c>
      <c r="E4180" s="17">
        <v>1.92</v>
      </c>
      <c r="F4180" s="18">
        <v>0.57999999999999996</v>
      </c>
      <c r="G4180" s="18">
        <v>1.1135999999999999</v>
      </c>
    </row>
    <row r="4181" spans="1:7" ht="20.100000000000001" customHeight="1">
      <c r="A4181" s="15" t="s">
        <v>1088</v>
      </c>
      <c r="B4181" s="16" t="s">
        <v>1089</v>
      </c>
      <c r="C4181" s="15" t="s">
        <v>959</v>
      </c>
      <c r="D4181" s="15" t="s">
        <v>960</v>
      </c>
      <c r="E4181" s="17">
        <v>1.92</v>
      </c>
      <c r="F4181" s="18">
        <v>0.95</v>
      </c>
      <c r="G4181" s="18">
        <v>1.8240000000000001</v>
      </c>
    </row>
    <row r="4182" spans="1:7" ht="15" customHeight="1">
      <c r="A4182" s="15" t="s">
        <v>963</v>
      </c>
      <c r="B4182" s="16" t="s">
        <v>964</v>
      </c>
      <c r="C4182" s="15" t="s">
        <v>959</v>
      </c>
      <c r="D4182" s="15" t="s">
        <v>960</v>
      </c>
      <c r="E4182" s="17">
        <v>2.9</v>
      </c>
      <c r="F4182" s="18">
        <v>0.55000000000000004</v>
      </c>
      <c r="G4182" s="18">
        <v>1.595</v>
      </c>
    </row>
    <row r="4183" spans="1:7" ht="17.100000000000001" customHeight="1">
      <c r="A4183" s="1"/>
      <c r="B4183" s="1"/>
      <c r="C4183" s="1"/>
      <c r="D4183" s="1"/>
      <c r="E4183" s="319" t="s">
        <v>967</v>
      </c>
      <c r="F4183" s="320"/>
      <c r="G4183" s="19">
        <v>18.336200000000002</v>
      </c>
    </row>
    <row r="4184" spans="1:7" ht="15" customHeight="1">
      <c r="A4184" s="321" t="s">
        <v>968</v>
      </c>
      <c r="B4184" s="322"/>
      <c r="C4184" s="8" t="s">
        <v>952</v>
      </c>
      <c r="D4184" s="8" t="s">
        <v>953</v>
      </c>
      <c r="E4184" s="8" t="s">
        <v>954</v>
      </c>
      <c r="F4184" s="8" t="s">
        <v>955</v>
      </c>
      <c r="G4184" s="8" t="s">
        <v>956</v>
      </c>
    </row>
    <row r="4185" spans="1:7" ht="15" customHeight="1">
      <c r="A4185" s="15" t="s">
        <v>1006</v>
      </c>
      <c r="B4185" s="16" t="s">
        <v>1007</v>
      </c>
      <c r="C4185" s="15" t="s">
        <v>959</v>
      </c>
      <c r="D4185" s="15" t="s">
        <v>960</v>
      </c>
      <c r="E4185" s="17">
        <v>0.99479799999999996</v>
      </c>
      <c r="F4185" s="18">
        <v>9.25</v>
      </c>
      <c r="G4185" s="18">
        <v>9.2018815000000007</v>
      </c>
    </row>
    <row r="4186" spans="1:7" ht="15" customHeight="1">
      <c r="A4186" s="15" t="s">
        <v>1228</v>
      </c>
      <c r="B4186" s="16" t="s">
        <v>1229</v>
      </c>
      <c r="C4186" s="15" t="s">
        <v>959</v>
      </c>
      <c r="D4186" s="15" t="s">
        <v>960</v>
      </c>
      <c r="E4186" s="17">
        <v>1.9401600000000001</v>
      </c>
      <c r="F4186" s="18">
        <v>15.88</v>
      </c>
      <c r="G4186" s="18">
        <v>30.8097408</v>
      </c>
    </row>
    <row r="4187" spans="1:7" ht="15" customHeight="1">
      <c r="A4187" s="1"/>
      <c r="B4187" s="1"/>
      <c r="C4187" s="1"/>
      <c r="D4187" s="1"/>
      <c r="E4187" s="319" t="s">
        <v>971</v>
      </c>
      <c r="F4187" s="320"/>
      <c r="G4187" s="19">
        <v>40.011622299999999</v>
      </c>
    </row>
    <row r="4188" spans="1:7" ht="15" customHeight="1">
      <c r="A4188" s="321" t="s">
        <v>1010</v>
      </c>
      <c r="B4188" s="322"/>
      <c r="C4188" s="8" t="s">
        <v>952</v>
      </c>
      <c r="D4188" s="8" t="s">
        <v>953</v>
      </c>
      <c r="E4188" s="8" t="s">
        <v>954</v>
      </c>
      <c r="F4188" s="8" t="s">
        <v>955</v>
      </c>
      <c r="G4188" s="8" t="s">
        <v>956</v>
      </c>
    </row>
    <row r="4189" spans="1:7" ht="27.95" customHeight="1">
      <c r="A4189" s="15" t="s">
        <v>1690</v>
      </c>
      <c r="B4189" s="16" t="s">
        <v>1691</v>
      </c>
      <c r="C4189" s="15" t="s">
        <v>959</v>
      </c>
      <c r="D4189" s="15" t="s">
        <v>1017</v>
      </c>
      <c r="E4189" s="17">
        <v>0.71199999999999997</v>
      </c>
      <c r="F4189" s="18">
        <v>422.64</v>
      </c>
      <c r="G4189" s="18">
        <v>300.91968000000003</v>
      </c>
    </row>
    <row r="4190" spans="1:7" ht="27.95" customHeight="1">
      <c r="A4190" s="15" t="s">
        <v>1372</v>
      </c>
      <c r="B4190" s="16" t="s">
        <v>1373</v>
      </c>
      <c r="C4190" s="15" t="s">
        <v>959</v>
      </c>
      <c r="D4190" s="15" t="s">
        <v>1030</v>
      </c>
      <c r="E4190" s="17">
        <v>6</v>
      </c>
      <c r="F4190" s="18">
        <v>0.73</v>
      </c>
      <c r="G4190" s="18">
        <v>4.38</v>
      </c>
    </row>
    <row r="4191" spans="1:7" ht="20.100000000000001" customHeight="1">
      <c r="A4191" s="15" t="s">
        <v>1692</v>
      </c>
      <c r="B4191" s="16" t="s">
        <v>1693</v>
      </c>
      <c r="C4191" s="15" t="s">
        <v>959</v>
      </c>
      <c r="D4191" s="15" t="s">
        <v>1030</v>
      </c>
      <c r="E4191" s="17">
        <v>2</v>
      </c>
      <c r="F4191" s="18">
        <v>21.92</v>
      </c>
      <c r="G4191" s="18">
        <v>43.84</v>
      </c>
    </row>
    <row r="4192" spans="1:7" ht="15" customHeight="1">
      <c r="A4192" s="15" t="s">
        <v>1694</v>
      </c>
      <c r="B4192" s="16" t="s">
        <v>1695</v>
      </c>
      <c r="C4192" s="15" t="s">
        <v>959</v>
      </c>
      <c r="D4192" s="15" t="s">
        <v>1020</v>
      </c>
      <c r="E4192" s="17">
        <v>0.72599999999999998</v>
      </c>
      <c r="F4192" s="18">
        <v>29.08</v>
      </c>
      <c r="G4192" s="18">
        <v>21.112079999999999</v>
      </c>
    </row>
    <row r="4193" spans="1:7" ht="15" customHeight="1">
      <c r="A4193" s="15" t="s">
        <v>1671</v>
      </c>
      <c r="B4193" s="16" t="s">
        <v>1672</v>
      </c>
      <c r="C4193" s="15" t="s">
        <v>959</v>
      </c>
      <c r="D4193" s="15" t="s">
        <v>1020</v>
      </c>
      <c r="E4193" s="17">
        <v>4.8500000000000001E-2</v>
      </c>
      <c r="F4193" s="18">
        <v>111.3</v>
      </c>
      <c r="G4193" s="18">
        <v>5.3980499999999996</v>
      </c>
    </row>
    <row r="4194" spans="1:7" ht="15" customHeight="1">
      <c r="A4194" s="1"/>
      <c r="B4194" s="1"/>
      <c r="C4194" s="1"/>
      <c r="D4194" s="1"/>
      <c r="E4194" s="319" t="s">
        <v>1021</v>
      </c>
      <c r="F4194" s="320"/>
      <c r="G4194" s="19">
        <v>375.64981</v>
      </c>
    </row>
    <row r="4195" spans="1:7" ht="15" customHeight="1">
      <c r="A4195" s="1"/>
      <c r="B4195" s="1"/>
      <c r="C4195" s="1"/>
      <c r="D4195" s="1"/>
      <c r="E4195" s="317" t="s">
        <v>972</v>
      </c>
      <c r="F4195" s="318"/>
      <c r="G4195" s="3">
        <v>415.8</v>
      </c>
    </row>
    <row r="4196" spans="1:7" ht="15" customHeight="1">
      <c r="A4196" s="1"/>
      <c r="B4196" s="1"/>
      <c r="C4196" s="1"/>
      <c r="D4196" s="1"/>
      <c r="E4196" s="317" t="s">
        <v>973</v>
      </c>
      <c r="F4196" s="318"/>
      <c r="G4196" s="3">
        <v>18.14</v>
      </c>
    </row>
    <row r="4197" spans="1:7" ht="15" customHeight="1">
      <c r="A4197" s="1"/>
      <c r="B4197" s="1"/>
      <c r="C4197" s="1"/>
      <c r="D4197" s="1"/>
      <c r="E4197" s="317" t="s">
        <v>974</v>
      </c>
      <c r="F4197" s="318"/>
      <c r="G4197" s="3">
        <v>433.94</v>
      </c>
    </row>
    <row r="4198" spans="1:7" ht="15" customHeight="1">
      <c r="A4198" s="1"/>
      <c r="B4198" s="1"/>
      <c r="C4198" s="1"/>
      <c r="D4198" s="1"/>
      <c r="E4198" s="317" t="s">
        <v>975</v>
      </c>
      <c r="F4198" s="318"/>
      <c r="G4198" s="3">
        <v>123.02</v>
      </c>
    </row>
    <row r="4199" spans="1:7" ht="15" customHeight="1">
      <c r="A4199" s="1"/>
      <c r="B4199" s="1"/>
      <c r="C4199" s="1"/>
      <c r="D4199" s="1"/>
      <c r="E4199" s="317" t="s">
        <v>976</v>
      </c>
      <c r="F4199" s="318"/>
      <c r="G4199" s="3">
        <v>556.96</v>
      </c>
    </row>
    <row r="4200" spans="1:7" ht="15" customHeight="1">
      <c r="A4200" s="1"/>
      <c r="B4200" s="1"/>
      <c r="C4200" s="1"/>
      <c r="D4200" s="1"/>
      <c r="E4200" s="317" t="s">
        <v>977</v>
      </c>
      <c r="F4200" s="318"/>
      <c r="G4200" s="3">
        <v>1</v>
      </c>
    </row>
    <row r="4201" spans="1:7" ht="15" customHeight="1">
      <c r="A4201" s="1"/>
      <c r="B4201" s="1"/>
      <c r="C4201" s="1"/>
      <c r="D4201" s="1"/>
      <c r="E4201" s="317" t="s">
        <v>978</v>
      </c>
      <c r="F4201" s="318"/>
      <c r="G4201" s="3">
        <v>556.96</v>
      </c>
    </row>
    <row r="4202" spans="1:7" ht="9.9499999999999993" customHeight="1">
      <c r="A4202" s="1"/>
      <c r="B4202" s="1"/>
      <c r="C4202" s="323" t="s">
        <v>949</v>
      </c>
      <c r="D4202" s="324"/>
      <c r="E4202" s="1"/>
      <c r="F4202" s="1"/>
      <c r="G4202" s="1"/>
    </row>
    <row r="4203" spans="1:7" ht="20.100000000000001" customHeight="1">
      <c r="A4203" s="325" t="s">
        <v>1696</v>
      </c>
      <c r="B4203" s="326"/>
      <c r="C4203" s="326"/>
      <c r="D4203" s="326"/>
      <c r="E4203" s="326"/>
      <c r="F4203" s="326"/>
      <c r="G4203" s="326"/>
    </row>
    <row r="4204" spans="1:7" ht="15" customHeight="1">
      <c r="A4204" s="321" t="s">
        <v>951</v>
      </c>
      <c r="B4204" s="322"/>
      <c r="C4204" s="8" t="s">
        <v>952</v>
      </c>
      <c r="D4204" s="8" t="s">
        <v>953</v>
      </c>
      <c r="E4204" s="8" t="s">
        <v>954</v>
      </c>
      <c r="F4204" s="8" t="s">
        <v>955</v>
      </c>
      <c r="G4204" s="8" t="s">
        <v>956</v>
      </c>
    </row>
    <row r="4205" spans="1:7" ht="15" customHeight="1">
      <c r="A4205" s="15" t="s">
        <v>994</v>
      </c>
      <c r="B4205" s="16" t="s">
        <v>995</v>
      </c>
      <c r="C4205" s="15" t="s">
        <v>959</v>
      </c>
      <c r="D4205" s="15" t="s">
        <v>960</v>
      </c>
      <c r="E4205" s="17">
        <v>2.4700000000000002</v>
      </c>
      <c r="F4205" s="18">
        <v>1.04</v>
      </c>
      <c r="G4205" s="18">
        <v>2.5688</v>
      </c>
    </row>
    <row r="4206" spans="1:7" ht="15" customHeight="1">
      <c r="A4206" s="15" t="s">
        <v>996</v>
      </c>
      <c r="B4206" s="16" t="s">
        <v>997</v>
      </c>
      <c r="C4206" s="15" t="s">
        <v>959</v>
      </c>
      <c r="D4206" s="15" t="s">
        <v>960</v>
      </c>
      <c r="E4206" s="17">
        <v>2.4700000000000002</v>
      </c>
      <c r="F4206" s="18">
        <v>3.18</v>
      </c>
      <c r="G4206" s="18">
        <v>7.8545999999999996</v>
      </c>
    </row>
    <row r="4207" spans="1:7" ht="20.100000000000001" customHeight="1">
      <c r="A4207" s="15" t="s">
        <v>998</v>
      </c>
      <c r="B4207" s="16" t="s">
        <v>999</v>
      </c>
      <c r="C4207" s="15" t="s">
        <v>959</v>
      </c>
      <c r="D4207" s="15" t="s">
        <v>960</v>
      </c>
      <c r="E4207" s="17">
        <v>0.98</v>
      </c>
      <c r="F4207" s="18">
        <v>0.41</v>
      </c>
      <c r="G4207" s="18">
        <v>0.40179999999999999</v>
      </c>
    </row>
    <row r="4208" spans="1:7" ht="20.100000000000001" customHeight="1">
      <c r="A4208" s="15" t="s">
        <v>1000</v>
      </c>
      <c r="B4208" s="16" t="s">
        <v>1001</v>
      </c>
      <c r="C4208" s="15" t="s">
        <v>959</v>
      </c>
      <c r="D4208" s="15" t="s">
        <v>960</v>
      </c>
      <c r="E4208" s="17">
        <v>0.98</v>
      </c>
      <c r="F4208" s="18">
        <v>1.01</v>
      </c>
      <c r="G4208" s="18">
        <v>0.98980000000000001</v>
      </c>
    </row>
    <row r="4209" spans="1:7" ht="15" customHeight="1">
      <c r="A4209" s="15" t="s">
        <v>965</v>
      </c>
      <c r="B4209" s="16" t="s">
        <v>966</v>
      </c>
      <c r="C4209" s="15" t="s">
        <v>959</v>
      </c>
      <c r="D4209" s="15" t="s">
        <v>960</v>
      </c>
      <c r="E4209" s="17">
        <v>2.4700000000000002</v>
      </c>
      <c r="F4209" s="18">
        <v>0.06</v>
      </c>
      <c r="G4209" s="18">
        <v>0.1482</v>
      </c>
    </row>
    <row r="4210" spans="1:7" ht="20.100000000000001" customHeight="1">
      <c r="A4210" s="15" t="s">
        <v>1086</v>
      </c>
      <c r="B4210" s="16" t="s">
        <v>1087</v>
      </c>
      <c r="C4210" s="15" t="s">
        <v>959</v>
      </c>
      <c r="D4210" s="15" t="s">
        <v>960</v>
      </c>
      <c r="E4210" s="17">
        <v>1.49</v>
      </c>
      <c r="F4210" s="18">
        <v>0.57999999999999996</v>
      </c>
      <c r="G4210" s="18">
        <v>0.86419999999999997</v>
      </c>
    </row>
    <row r="4211" spans="1:7" ht="20.100000000000001" customHeight="1">
      <c r="A4211" s="15" t="s">
        <v>1088</v>
      </c>
      <c r="B4211" s="16" t="s">
        <v>1089</v>
      </c>
      <c r="C4211" s="15" t="s">
        <v>959</v>
      </c>
      <c r="D4211" s="15" t="s">
        <v>960</v>
      </c>
      <c r="E4211" s="17">
        <v>1.49</v>
      </c>
      <c r="F4211" s="18">
        <v>0.95</v>
      </c>
      <c r="G4211" s="18">
        <v>1.4155</v>
      </c>
    </row>
    <row r="4212" spans="1:7" ht="15" customHeight="1">
      <c r="A4212" s="15" t="s">
        <v>963</v>
      </c>
      <c r="B4212" s="16" t="s">
        <v>964</v>
      </c>
      <c r="C4212" s="15" t="s">
        <v>959</v>
      </c>
      <c r="D4212" s="15" t="s">
        <v>960</v>
      </c>
      <c r="E4212" s="17">
        <v>2.4700000000000002</v>
      </c>
      <c r="F4212" s="18">
        <v>0.55000000000000004</v>
      </c>
      <c r="G4212" s="18">
        <v>1.3585</v>
      </c>
    </row>
    <row r="4213" spans="1:7" ht="17.100000000000001" customHeight="1">
      <c r="A4213" s="1"/>
      <c r="B4213" s="1"/>
      <c r="C4213" s="1"/>
      <c r="D4213" s="1"/>
      <c r="E4213" s="319" t="s">
        <v>967</v>
      </c>
      <c r="F4213" s="320"/>
      <c r="G4213" s="19">
        <v>15.6014</v>
      </c>
    </row>
    <row r="4214" spans="1:7" ht="15" customHeight="1">
      <c r="A4214" s="321" t="s">
        <v>968</v>
      </c>
      <c r="B4214" s="322"/>
      <c r="C4214" s="8" t="s">
        <v>952</v>
      </c>
      <c r="D4214" s="8" t="s">
        <v>953</v>
      </c>
      <c r="E4214" s="8" t="s">
        <v>954</v>
      </c>
      <c r="F4214" s="8" t="s">
        <v>955</v>
      </c>
      <c r="G4214" s="8" t="s">
        <v>956</v>
      </c>
    </row>
    <row r="4215" spans="1:7" ht="15" customHeight="1">
      <c r="A4215" s="15" t="s">
        <v>1006</v>
      </c>
      <c r="B4215" s="16" t="s">
        <v>1007</v>
      </c>
      <c r="C4215" s="15" t="s">
        <v>959</v>
      </c>
      <c r="D4215" s="15" t="s">
        <v>960</v>
      </c>
      <c r="E4215" s="17">
        <v>0.99479799999999996</v>
      </c>
      <c r="F4215" s="18">
        <v>9.25</v>
      </c>
      <c r="G4215" s="18">
        <v>9.2018815000000007</v>
      </c>
    </row>
    <row r="4216" spans="1:7" ht="15" customHeight="1">
      <c r="A4216" s="15" t="s">
        <v>1228</v>
      </c>
      <c r="B4216" s="16" t="s">
        <v>1229</v>
      </c>
      <c r="C4216" s="15" t="s">
        <v>959</v>
      </c>
      <c r="D4216" s="15" t="s">
        <v>960</v>
      </c>
      <c r="E4216" s="17">
        <v>1.5056449999999999</v>
      </c>
      <c r="F4216" s="18">
        <v>15.88</v>
      </c>
      <c r="G4216" s="18">
        <v>23.909642600000002</v>
      </c>
    </row>
    <row r="4217" spans="1:7" ht="15" customHeight="1">
      <c r="A4217" s="1"/>
      <c r="B4217" s="1"/>
      <c r="C4217" s="1"/>
      <c r="D4217" s="1"/>
      <c r="E4217" s="319" t="s">
        <v>971</v>
      </c>
      <c r="F4217" s="320"/>
      <c r="G4217" s="19">
        <v>33.111524099999997</v>
      </c>
    </row>
    <row r="4218" spans="1:7" ht="15" customHeight="1">
      <c r="A4218" s="321" t="s">
        <v>1010</v>
      </c>
      <c r="B4218" s="322"/>
      <c r="C4218" s="8" t="s">
        <v>952</v>
      </c>
      <c r="D4218" s="8" t="s">
        <v>953</v>
      </c>
      <c r="E4218" s="8" t="s">
        <v>954</v>
      </c>
      <c r="F4218" s="8" t="s">
        <v>955</v>
      </c>
      <c r="G4218" s="8" t="s">
        <v>956</v>
      </c>
    </row>
    <row r="4219" spans="1:7" ht="27.95" customHeight="1">
      <c r="A4219" s="15" t="s">
        <v>1690</v>
      </c>
      <c r="B4219" s="16" t="s">
        <v>1691</v>
      </c>
      <c r="C4219" s="15" t="s">
        <v>959</v>
      </c>
      <c r="D4219" s="15" t="s">
        <v>1017</v>
      </c>
      <c r="E4219" s="17">
        <v>1.74</v>
      </c>
      <c r="F4219" s="18">
        <v>422.64</v>
      </c>
      <c r="G4219" s="18">
        <v>735.39359999999999</v>
      </c>
    </row>
    <row r="4220" spans="1:7" ht="27.95" customHeight="1">
      <c r="A4220" s="15" t="s">
        <v>1372</v>
      </c>
      <c r="B4220" s="16" t="s">
        <v>1373</v>
      </c>
      <c r="C4220" s="15" t="s">
        <v>959</v>
      </c>
      <c r="D4220" s="15" t="s">
        <v>1030</v>
      </c>
      <c r="E4220" s="17">
        <v>9</v>
      </c>
      <c r="F4220" s="18">
        <v>0.73</v>
      </c>
      <c r="G4220" s="18">
        <v>6.57</v>
      </c>
    </row>
    <row r="4221" spans="1:7" ht="20.100000000000001" customHeight="1">
      <c r="A4221" s="15" t="s">
        <v>1692</v>
      </c>
      <c r="B4221" s="16" t="s">
        <v>1693</v>
      </c>
      <c r="C4221" s="15" t="s">
        <v>959</v>
      </c>
      <c r="D4221" s="15" t="s">
        <v>1030</v>
      </c>
      <c r="E4221" s="17">
        <v>3</v>
      </c>
      <c r="F4221" s="18">
        <v>21.92</v>
      </c>
      <c r="G4221" s="18">
        <v>65.760000000000005</v>
      </c>
    </row>
    <row r="4222" spans="1:7" ht="15" customHeight="1">
      <c r="A4222" s="15" t="s">
        <v>1694</v>
      </c>
      <c r="B4222" s="16" t="s">
        <v>1695</v>
      </c>
      <c r="C4222" s="15" t="s">
        <v>959</v>
      </c>
      <c r="D4222" s="15" t="s">
        <v>1020</v>
      </c>
      <c r="E4222" s="17">
        <v>0.90514600000000001</v>
      </c>
      <c r="F4222" s="18">
        <v>29.08</v>
      </c>
      <c r="G4222" s="18">
        <v>26.32164568</v>
      </c>
    </row>
    <row r="4223" spans="1:7" ht="15" customHeight="1">
      <c r="A4223" s="15" t="s">
        <v>1671</v>
      </c>
      <c r="B4223" s="16" t="s">
        <v>1672</v>
      </c>
      <c r="C4223" s="15" t="s">
        <v>959</v>
      </c>
      <c r="D4223" s="15" t="s">
        <v>1020</v>
      </c>
      <c r="E4223" s="17">
        <v>7.0199999999999999E-2</v>
      </c>
      <c r="F4223" s="18">
        <v>111.3</v>
      </c>
      <c r="G4223" s="18">
        <v>7.8132599999999996</v>
      </c>
    </row>
    <row r="4224" spans="1:7" ht="15" customHeight="1">
      <c r="A4224" s="1"/>
      <c r="B4224" s="1"/>
      <c r="C4224" s="1"/>
      <c r="D4224" s="1"/>
      <c r="E4224" s="319" t="s">
        <v>1021</v>
      </c>
      <c r="F4224" s="320"/>
      <c r="G4224" s="19">
        <v>841.85850568000001</v>
      </c>
    </row>
    <row r="4225" spans="1:7" ht="15" customHeight="1">
      <c r="A4225" s="1"/>
      <c r="B4225" s="1"/>
      <c r="C4225" s="1"/>
      <c r="D4225" s="1"/>
      <c r="E4225" s="317" t="s">
        <v>972</v>
      </c>
      <c r="F4225" s="318"/>
      <c r="G4225" s="3">
        <v>875.51</v>
      </c>
    </row>
    <row r="4226" spans="1:7" ht="15" customHeight="1">
      <c r="A4226" s="1"/>
      <c r="B4226" s="1"/>
      <c r="C4226" s="1"/>
      <c r="D4226" s="1"/>
      <c r="E4226" s="317" t="s">
        <v>973</v>
      </c>
      <c r="F4226" s="318"/>
      <c r="G4226" s="3">
        <v>15.02</v>
      </c>
    </row>
    <row r="4227" spans="1:7" ht="15" customHeight="1">
      <c r="A4227" s="1"/>
      <c r="B4227" s="1"/>
      <c r="C4227" s="1"/>
      <c r="D4227" s="1"/>
      <c r="E4227" s="317" t="s">
        <v>974</v>
      </c>
      <c r="F4227" s="318"/>
      <c r="G4227" s="3">
        <v>890.53</v>
      </c>
    </row>
    <row r="4228" spans="1:7" ht="15" customHeight="1">
      <c r="A4228" s="1"/>
      <c r="B4228" s="1"/>
      <c r="C4228" s="1"/>
      <c r="D4228" s="1"/>
      <c r="E4228" s="317" t="s">
        <v>975</v>
      </c>
      <c r="F4228" s="318"/>
      <c r="G4228" s="3">
        <v>252.46</v>
      </c>
    </row>
    <row r="4229" spans="1:7" ht="15" customHeight="1">
      <c r="A4229" s="1"/>
      <c r="B4229" s="1"/>
      <c r="C4229" s="1"/>
      <c r="D4229" s="1"/>
      <c r="E4229" s="317" t="s">
        <v>976</v>
      </c>
      <c r="F4229" s="318"/>
      <c r="G4229" s="3">
        <v>1142.99</v>
      </c>
    </row>
    <row r="4230" spans="1:7" ht="15" customHeight="1">
      <c r="A4230" s="1"/>
      <c r="B4230" s="1"/>
      <c r="C4230" s="1"/>
      <c r="D4230" s="1"/>
      <c r="E4230" s="317" t="s">
        <v>977</v>
      </c>
      <c r="F4230" s="318"/>
      <c r="G4230" s="3">
        <v>2</v>
      </c>
    </row>
    <row r="4231" spans="1:7" ht="15" customHeight="1">
      <c r="A4231" s="1"/>
      <c r="B4231" s="1"/>
      <c r="C4231" s="1"/>
      <c r="D4231" s="1"/>
      <c r="E4231" s="317" t="s">
        <v>978</v>
      </c>
      <c r="F4231" s="318"/>
      <c r="G4231" s="3">
        <v>2285.98</v>
      </c>
    </row>
    <row r="4232" spans="1:7" ht="9.9499999999999993" customHeight="1">
      <c r="A4232" s="1"/>
      <c r="B4232" s="1"/>
      <c r="C4232" s="323" t="s">
        <v>949</v>
      </c>
      <c r="D4232" s="324"/>
      <c r="E4232" s="1"/>
      <c r="F4232" s="1"/>
      <c r="G4232" s="1"/>
    </row>
    <row r="4233" spans="1:7" ht="27" customHeight="1">
      <c r="A4233" s="325" t="s">
        <v>1697</v>
      </c>
      <c r="B4233" s="326"/>
      <c r="C4233" s="326"/>
      <c r="D4233" s="326"/>
      <c r="E4233" s="326"/>
      <c r="F4233" s="326"/>
      <c r="G4233" s="326"/>
    </row>
    <row r="4234" spans="1:7" ht="15" customHeight="1">
      <c r="A4234" s="321" t="s">
        <v>951</v>
      </c>
      <c r="B4234" s="322"/>
      <c r="C4234" s="8" t="s">
        <v>952</v>
      </c>
      <c r="D4234" s="8" t="s">
        <v>953</v>
      </c>
      <c r="E4234" s="8" t="s">
        <v>954</v>
      </c>
      <c r="F4234" s="8" t="s">
        <v>955</v>
      </c>
      <c r="G4234" s="8" t="s">
        <v>956</v>
      </c>
    </row>
    <row r="4235" spans="1:7" ht="15" customHeight="1">
      <c r="A4235" s="15" t="s">
        <v>994</v>
      </c>
      <c r="B4235" s="16" t="s">
        <v>995</v>
      </c>
      <c r="C4235" s="15" t="s">
        <v>959</v>
      </c>
      <c r="D4235" s="15" t="s">
        <v>960</v>
      </c>
      <c r="E4235" s="17">
        <v>1.0492999999999999</v>
      </c>
      <c r="F4235" s="18">
        <v>1.04</v>
      </c>
      <c r="G4235" s="18">
        <v>1.091272</v>
      </c>
    </row>
    <row r="4236" spans="1:7" ht="15" customHeight="1">
      <c r="A4236" s="15" t="s">
        <v>996</v>
      </c>
      <c r="B4236" s="16" t="s">
        <v>997</v>
      </c>
      <c r="C4236" s="15" t="s">
        <v>959</v>
      </c>
      <c r="D4236" s="15" t="s">
        <v>960</v>
      </c>
      <c r="E4236" s="17">
        <v>1.0492999999999999</v>
      </c>
      <c r="F4236" s="18">
        <v>3.18</v>
      </c>
      <c r="G4236" s="18">
        <v>3.3367740000000001</v>
      </c>
    </row>
    <row r="4237" spans="1:7" ht="20.100000000000001" customHeight="1">
      <c r="A4237" s="15" t="s">
        <v>998</v>
      </c>
      <c r="B4237" s="16" t="s">
        <v>999</v>
      </c>
      <c r="C4237" s="15" t="s">
        <v>959</v>
      </c>
      <c r="D4237" s="15" t="s">
        <v>960</v>
      </c>
      <c r="E4237" s="17">
        <v>0.30209999999999998</v>
      </c>
      <c r="F4237" s="18">
        <v>0.41</v>
      </c>
      <c r="G4237" s="18">
        <v>0.123861</v>
      </c>
    </row>
    <row r="4238" spans="1:7" ht="20.100000000000001" customHeight="1">
      <c r="A4238" s="15" t="s">
        <v>1000</v>
      </c>
      <c r="B4238" s="16" t="s">
        <v>1001</v>
      </c>
      <c r="C4238" s="15" t="s">
        <v>959</v>
      </c>
      <c r="D4238" s="15" t="s">
        <v>960</v>
      </c>
      <c r="E4238" s="17">
        <v>0.30209999999999998</v>
      </c>
      <c r="F4238" s="18">
        <v>1.01</v>
      </c>
      <c r="G4238" s="18">
        <v>0.30512099999999998</v>
      </c>
    </row>
    <row r="4239" spans="1:7" ht="20.100000000000001" customHeight="1">
      <c r="A4239" s="15" t="s">
        <v>1388</v>
      </c>
      <c r="B4239" s="16" t="s">
        <v>1389</v>
      </c>
      <c r="C4239" s="15" t="s">
        <v>959</v>
      </c>
      <c r="D4239" s="15" t="s">
        <v>960</v>
      </c>
      <c r="E4239" s="17">
        <v>0.74719999999999998</v>
      </c>
      <c r="F4239" s="18">
        <v>0.28000000000000003</v>
      </c>
      <c r="G4239" s="18">
        <v>0.20921600000000001</v>
      </c>
    </row>
    <row r="4240" spans="1:7" ht="20.100000000000001" customHeight="1">
      <c r="A4240" s="15" t="s">
        <v>1390</v>
      </c>
      <c r="B4240" s="16" t="s">
        <v>1391</v>
      </c>
      <c r="C4240" s="15" t="s">
        <v>959</v>
      </c>
      <c r="D4240" s="15" t="s">
        <v>960</v>
      </c>
      <c r="E4240" s="17">
        <v>0.74719999999999998</v>
      </c>
      <c r="F4240" s="18">
        <v>0.8</v>
      </c>
      <c r="G4240" s="18">
        <v>0.59775999999999996</v>
      </c>
    </row>
    <row r="4241" spans="1:7" ht="15" customHeight="1">
      <c r="A4241" s="15" t="s">
        <v>965</v>
      </c>
      <c r="B4241" s="16" t="s">
        <v>966</v>
      </c>
      <c r="C4241" s="15" t="s">
        <v>959</v>
      </c>
      <c r="D4241" s="15" t="s">
        <v>960</v>
      </c>
      <c r="E4241" s="17">
        <v>1.0492999999999999</v>
      </c>
      <c r="F4241" s="18">
        <v>0.06</v>
      </c>
      <c r="G4241" s="18">
        <v>6.2958E-2</v>
      </c>
    </row>
    <row r="4242" spans="1:7" ht="15" customHeight="1">
      <c r="A4242" s="15" t="s">
        <v>963</v>
      </c>
      <c r="B4242" s="16" t="s">
        <v>964</v>
      </c>
      <c r="C4242" s="15" t="s">
        <v>959</v>
      </c>
      <c r="D4242" s="15" t="s">
        <v>960</v>
      </c>
      <c r="E4242" s="17">
        <v>1.0492999999999999</v>
      </c>
      <c r="F4242" s="18">
        <v>0.55000000000000004</v>
      </c>
      <c r="G4242" s="18">
        <v>0.57711500000000004</v>
      </c>
    </row>
    <row r="4243" spans="1:7" ht="17.100000000000001" customHeight="1">
      <c r="A4243" s="1"/>
      <c r="B4243" s="1"/>
      <c r="C4243" s="1"/>
      <c r="D4243" s="1"/>
      <c r="E4243" s="319" t="s">
        <v>967</v>
      </c>
      <c r="F4243" s="320"/>
      <c r="G4243" s="19">
        <v>6.3040770000000004</v>
      </c>
    </row>
    <row r="4244" spans="1:7" ht="15" customHeight="1">
      <c r="A4244" s="321" t="s">
        <v>968</v>
      </c>
      <c r="B4244" s="322"/>
      <c r="C4244" s="8" t="s">
        <v>952</v>
      </c>
      <c r="D4244" s="8" t="s">
        <v>953</v>
      </c>
      <c r="E4244" s="8" t="s">
        <v>954</v>
      </c>
      <c r="F4244" s="8" t="s">
        <v>955</v>
      </c>
      <c r="G4244" s="8" t="s">
        <v>956</v>
      </c>
    </row>
    <row r="4245" spans="1:7" ht="15" customHeight="1">
      <c r="A4245" s="15" t="s">
        <v>1006</v>
      </c>
      <c r="B4245" s="16" t="s">
        <v>1007</v>
      </c>
      <c r="C4245" s="15" t="s">
        <v>959</v>
      </c>
      <c r="D4245" s="15" t="s">
        <v>960</v>
      </c>
      <c r="E4245" s="17">
        <v>0.30666170999999998</v>
      </c>
      <c r="F4245" s="18">
        <v>9.25</v>
      </c>
      <c r="G4245" s="18">
        <v>2.8366208175000001</v>
      </c>
    </row>
    <row r="4246" spans="1:7" ht="15" customHeight="1">
      <c r="A4246" s="15" t="s">
        <v>1394</v>
      </c>
      <c r="B4246" s="16" t="s">
        <v>1395</v>
      </c>
      <c r="C4246" s="15" t="s">
        <v>959</v>
      </c>
      <c r="D4246" s="15" t="s">
        <v>960</v>
      </c>
      <c r="E4246" s="17">
        <v>0.75676416000000002</v>
      </c>
      <c r="F4246" s="18">
        <v>12.62</v>
      </c>
      <c r="G4246" s="18">
        <v>9.5503636992000001</v>
      </c>
    </row>
    <row r="4247" spans="1:7" ht="15" customHeight="1">
      <c r="A4247" s="1"/>
      <c r="B4247" s="1"/>
      <c r="C4247" s="1"/>
      <c r="D4247" s="1"/>
      <c r="E4247" s="319" t="s">
        <v>971</v>
      </c>
      <c r="F4247" s="320"/>
      <c r="G4247" s="19">
        <v>12.3869845167</v>
      </c>
    </row>
    <row r="4248" spans="1:7" ht="15" customHeight="1">
      <c r="A4248" s="321" t="s">
        <v>1010</v>
      </c>
      <c r="B4248" s="322"/>
      <c r="C4248" s="8" t="s">
        <v>952</v>
      </c>
      <c r="D4248" s="8" t="s">
        <v>953</v>
      </c>
      <c r="E4248" s="8" t="s">
        <v>954</v>
      </c>
      <c r="F4248" s="8" t="s">
        <v>955</v>
      </c>
      <c r="G4248" s="8" t="s">
        <v>956</v>
      </c>
    </row>
    <row r="4249" spans="1:7" ht="20.100000000000001" customHeight="1">
      <c r="A4249" s="15" t="s">
        <v>1698</v>
      </c>
      <c r="B4249" s="16" t="s">
        <v>1699</v>
      </c>
      <c r="C4249" s="15" t="s">
        <v>959</v>
      </c>
      <c r="D4249" s="15" t="s">
        <v>1030</v>
      </c>
      <c r="E4249" s="17">
        <v>1</v>
      </c>
      <c r="F4249" s="18">
        <v>3.1</v>
      </c>
      <c r="G4249" s="18">
        <v>3.1</v>
      </c>
    </row>
    <row r="4250" spans="1:7" ht="20.100000000000001" customHeight="1">
      <c r="A4250" s="15" t="s">
        <v>1700</v>
      </c>
      <c r="B4250" s="16" t="s">
        <v>1701</v>
      </c>
      <c r="C4250" s="15" t="s">
        <v>959</v>
      </c>
      <c r="D4250" s="15" t="s">
        <v>1030</v>
      </c>
      <c r="E4250" s="17">
        <v>1</v>
      </c>
      <c r="F4250" s="18">
        <v>6.9</v>
      </c>
      <c r="G4250" s="18">
        <v>6.9</v>
      </c>
    </row>
    <row r="4251" spans="1:7" ht="20.100000000000001" customHeight="1">
      <c r="A4251" s="15" t="s">
        <v>1702</v>
      </c>
      <c r="B4251" s="16" t="s">
        <v>1703</v>
      </c>
      <c r="C4251" s="15" t="s">
        <v>1016</v>
      </c>
      <c r="D4251" s="15" t="s">
        <v>1030</v>
      </c>
      <c r="E4251" s="17">
        <v>1</v>
      </c>
      <c r="F4251" s="18">
        <v>284.52</v>
      </c>
      <c r="G4251" s="18">
        <v>284.52</v>
      </c>
    </row>
    <row r="4252" spans="1:7" ht="27.95" customHeight="1">
      <c r="A4252" s="15" t="s">
        <v>1664</v>
      </c>
      <c r="B4252" s="16" t="s">
        <v>1665</v>
      </c>
      <c r="C4252" s="15" t="s">
        <v>959</v>
      </c>
      <c r="D4252" s="15" t="s">
        <v>1030</v>
      </c>
      <c r="E4252" s="17">
        <v>2</v>
      </c>
      <c r="F4252" s="18">
        <v>11.55</v>
      </c>
      <c r="G4252" s="18">
        <v>23.1</v>
      </c>
    </row>
    <row r="4253" spans="1:7" ht="15" customHeight="1">
      <c r="A4253" s="15" t="s">
        <v>1671</v>
      </c>
      <c r="B4253" s="16" t="s">
        <v>1672</v>
      </c>
      <c r="C4253" s="15" t="s">
        <v>959</v>
      </c>
      <c r="D4253" s="15" t="s">
        <v>1020</v>
      </c>
      <c r="E4253" s="17">
        <v>3.04E-2</v>
      </c>
      <c r="F4253" s="18">
        <v>111.3</v>
      </c>
      <c r="G4253" s="18">
        <v>3.3835199999999999</v>
      </c>
    </row>
    <row r="4254" spans="1:7" ht="20.100000000000001" customHeight="1">
      <c r="A4254" s="15" t="s">
        <v>1704</v>
      </c>
      <c r="B4254" s="16" t="s">
        <v>1705</v>
      </c>
      <c r="C4254" s="15" t="s">
        <v>959</v>
      </c>
      <c r="D4254" s="15" t="s">
        <v>1030</v>
      </c>
      <c r="E4254" s="17">
        <v>1</v>
      </c>
      <c r="F4254" s="18">
        <v>49.68</v>
      </c>
      <c r="G4254" s="18">
        <v>49.68</v>
      </c>
    </row>
    <row r="4255" spans="1:7" ht="20.100000000000001" customHeight="1">
      <c r="A4255" s="15" t="s">
        <v>1706</v>
      </c>
      <c r="B4255" s="16" t="s">
        <v>1707</v>
      </c>
      <c r="C4255" s="15" t="s">
        <v>959</v>
      </c>
      <c r="D4255" s="15" t="s">
        <v>1030</v>
      </c>
      <c r="E4255" s="17">
        <v>1</v>
      </c>
      <c r="F4255" s="18">
        <v>2.48</v>
      </c>
      <c r="G4255" s="18">
        <v>2.48</v>
      </c>
    </row>
    <row r="4256" spans="1:7" ht="15" customHeight="1">
      <c r="A4256" s="15" t="s">
        <v>1660</v>
      </c>
      <c r="B4256" s="16" t="s">
        <v>1661</v>
      </c>
      <c r="C4256" s="15" t="s">
        <v>959</v>
      </c>
      <c r="D4256" s="15" t="s">
        <v>1030</v>
      </c>
      <c r="E4256" s="17">
        <v>8.7400000000000005E-2</v>
      </c>
      <c r="F4256" s="18">
        <v>2.5499999999999998</v>
      </c>
      <c r="G4256" s="18">
        <v>0.22287000000000001</v>
      </c>
    </row>
    <row r="4257" spans="1:7" ht="15" customHeight="1">
      <c r="A4257" s="1"/>
      <c r="B4257" s="1"/>
      <c r="C4257" s="1"/>
      <c r="D4257" s="1"/>
      <c r="E4257" s="319" t="s">
        <v>1021</v>
      </c>
      <c r="F4257" s="320"/>
      <c r="G4257" s="19">
        <v>373.38639000000001</v>
      </c>
    </row>
    <row r="4258" spans="1:7" ht="15" customHeight="1">
      <c r="A4258" s="1"/>
      <c r="B4258" s="1"/>
      <c r="C4258" s="1"/>
      <c r="D4258" s="1"/>
      <c r="E4258" s="317" t="s">
        <v>972</v>
      </c>
      <c r="F4258" s="318"/>
      <c r="G4258" s="3">
        <v>386.39</v>
      </c>
    </row>
    <row r="4259" spans="1:7" ht="15" customHeight="1">
      <c r="A4259" s="1"/>
      <c r="B4259" s="1"/>
      <c r="C4259" s="1"/>
      <c r="D4259" s="1"/>
      <c r="E4259" s="317" t="s">
        <v>973</v>
      </c>
      <c r="F4259" s="318"/>
      <c r="G4259" s="3">
        <v>5.63</v>
      </c>
    </row>
    <row r="4260" spans="1:7" ht="15" customHeight="1">
      <c r="A4260" s="1"/>
      <c r="B4260" s="1"/>
      <c r="C4260" s="1"/>
      <c r="D4260" s="1"/>
      <c r="E4260" s="317" t="s">
        <v>974</v>
      </c>
      <c r="F4260" s="318"/>
      <c r="G4260" s="3">
        <v>392.02</v>
      </c>
    </row>
    <row r="4261" spans="1:7" ht="15" customHeight="1">
      <c r="A4261" s="1"/>
      <c r="B4261" s="1"/>
      <c r="C4261" s="1"/>
      <c r="D4261" s="1"/>
      <c r="E4261" s="317" t="s">
        <v>975</v>
      </c>
      <c r="F4261" s="318"/>
      <c r="G4261" s="3">
        <v>111.13</v>
      </c>
    </row>
    <row r="4262" spans="1:7" ht="15" customHeight="1">
      <c r="A4262" s="1"/>
      <c r="B4262" s="1"/>
      <c r="C4262" s="1"/>
      <c r="D4262" s="1"/>
      <c r="E4262" s="317" t="s">
        <v>976</v>
      </c>
      <c r="F4262" s="318"/>
      <c r="G4262" s="3">
        <v>503.15</v>
      </c>
    </row>
    <row r="4263" spans="1:7" ht="15" customHeight="1">
      <c r="A4263" s="1"/>
      <c r="B4263" s="1"/>
      <c r="C4263" s="1"/>
      <c r="D4263" s="1"/>
      <c r="E4263" s="317" t="s">
        <v>977</v>
      </c>
      <c r="F4263" s="318"/>
      <c r="G4263" s="3">
        <v>2</v>
      </c>
    </row>
    <row r="4264" spans="1:7" ht="15" customHeight="1">
      <c r="A4264" s="1"/>
      <c r="B4264" s="1"/>
      <c r="C4264" s="1"/>
      <c r="D4264" s="1"/>
      <c r="E4264" s="317" t="s">
        <v>978</v>
      </c>
      <c r="F4264" s="318"/>
      <c r="G4264" s="3">
        <v>1006.3</v>
      </c>
    </row>
    <row r="4265" spans="1:7" ht="9.9499999999999993" customHeight="1">
      <c r="A4265" s="1"/>
      <c r="B4265" s="1"/>
      <c r="C4265" s="323" t="s">
        <v>949</v>
      </c>
      <c r="D4265" s="324"/>
      <c r="E4265" s="1"/>
      <c r="F4265" s="1"/>
      <c r="G4265" s="1"/>
    </row>
    <row r="4266" spans="1:7" ht="20.100000000000001" customHeight="1">
      <c r="A4266" s="325" t="s">
        <v>1708</v>
      </c>
      <c r="B4266" s="326"/>
      <c r="C4266" s="326"/>
      <c r="D4266" s="326"/>
      <c r="E4266" s="326"/>
      <c r="F4266" s="326"/>
      <c r="G4266" s="326"/>
    </row>
    <row r="4267" spans="1:7" ht="15" customHeight="1">
      <c r="A4267" s="321" t="s">
        <v>951</v>
      </c>
      <c r="B4267" s="322"/>
      <c r="C4267" s="8" t="s">
        <v>952</v>
      </c>
      <c r="D4267" s="8" t="s">
        <v>953</v>
      </c>
      <c r="E4267" s="8" t="s">
        <v>954</v>
      </c>
      <c r="F4267" s="8" t="s">
        <v>955</v>
      </c>
      <c r="G4267" s="8" t="s">
        <v>956</v>
      </c>
    </row>
    <row r="4268" spans="1:7" ht="15" customHeight="1">
      <c r="A4268" s="15" t="s">
        <v>994</v>
      </c>
      <c r="B4268" s="16" t="s">
        <v>995</v>
      </c>
      <c r="C4268" s="15" t="s">
        <v>959</v>
      </c>
      <c r="D4268" s="15" t="s">
        <v>960</v>
      </c>
      <c r="E4268" s="17">
        <v>0.1263</v>
      </c>
      <c r="F4268" s="18">
        <v>1.04</v>
      </c>
      <c r="G4268" s="18">
        <v>0.131352</v>
      </c>
    </row>
    <row r="4269" spans="1:7" ht="15" customHeight="1">
      <c r="A4269" s="15" t="s">
        <v>996</v>
      </c>
      <c r="B4269" s="16" t="s">
        <v>997</v>
      </c>
      <c r="C4269" s="15" t="s">
        <v>959</v>
      </c>
      <c r="D4269" s="15" t="s">
        <v>960</v>
      </c>
      <c r="E4269" s="17">
        <v>0.1263</v>
      </c>
      <c r="F4269" s="18">
        <v>3.18</v>
      </c>
      <c r="G4269" s="18">
        <v>0.40163399999999999</v>
      </c>
    </row>
    <row r="4270" spans="1:7" ht="20.100000000000001" customHeight="1">
      <c r="A4270" s="15" t="s">
        <v>998</v>
      </c>
      <c r="B4270" s="16" t="s">
        <v>999</v>
      </c>
      <c r="C4270" s="15" t="s">
        <v>959</v>
      </c>
      <c r="D4270" s="15" t="s">
        <v>960</v>
      </c>
      <c r="E4270" s="17">
        <v>3.0300000000000001E-2</v>
      </c>
      <c r="F4270" s="18">
        <v>0.41</v>
      </c>
      <c r="G4270" s="18">
        <v>1.2423E-2</v>
      </c>
    </row>
    <row r="4271" spans="1:7" ht="20.100000000000001" customHeight="1">
      <c r="A4271" s="15" t="s">
        <v>1000</v>
      </c>
      <c r="B4271" s="16" t="s">
        <v>1001</v>
      </c>
      <c r="C4271" s="15" t="s">
        <v>959</v>
      </c>
      <c r="D4271" s="15" t="s">
        <v>960</v>
      </c>
      <c r="E4271" s="17">
        <v>3.0300000000000001E-2</v>
      </c>
      <c r="F4271" s="18">
        <v>1.01</v>
      </c>
      <c r="G4271" s="18">
        <v>3.0603000000000002E-2</v>
      </c>
    </row>
    <row r="4272" spans="1:7" ht="20.100000000000001" customHeight="1">
      <c r="A4272" s="15" t="s">
        <v>1388</v>
      </c>
      <c r="B4272" s="16" t="s">
        <v>1389</v>
      </c>
      <c r="C4272" s="15" t="s">
        <v>959</v>
      </c>
      <c r="D4272" s="15" t="s">
        <v>960</v>
      </c>
      <c r="E4272" s="17">
        <v>9.6000000000000002E-2</v>
      </c>
      <c r="F4272" s="18">
        <v>0.28000000000000003</v>
      </c>
      <c r="G4272" s="18">
        <v>2.6880000000000001E-2</v>
      </c>
    </row>
    <row r="4273" spans="1:7" ht="15" customHeight="1">
      <c r="A4273" s="15" t="s">
        <v>963</v>
      </c>
      <c r="B4273" s="16" t="s">
        <v>964</v>
      </c>
      <c r="C4273" s="15" t="s">
        <v>959</v>
      </c>
      <c r="D4273" s="15" t="s">
        <v>960</v>
      </c>
      <c r="E4273" s="17">
        <v>0.1263</v>
      </c>
      <c r="F4273" s="18">
        <v>0.55000000000000004</v>
      </c>
      <c r="G4273" s="18">
        <v>6.9464999999999999E-2</v>
      </c>
    </row>
    <row r="4274" spans="1:7" ht="20.100000000000001" customHeight="1">
      <c r="A4274" s="15" t="s">
        <v>1390</v>
      </c>
      <c r="B4274" s="16" t="s">
        <v>1391</v>
      </c>
      <c r="C4274" s="15" t="s">
        <v>959</v>
      </c>
      <c r="D4274" s="15" t="s">
        <v>960</v>
      </c>
      <c r="E4274" s="17">
        <v>9.6000000000000002E-2</v>
      </c>
      <c r="F4274" s="18">
        <v>0.8</v>
      </c>
      <c r="G4274" s="18">
        <v>7.6799999999999993E-2</v>
      </c>
    </row>
    <row r="4275" spans="1:7" ht="15" customHeight="1">
      <c r="A4275" s="15" t="s">
        <v>965</v>
      </c>
      <c r="B4275" s="16" t="s">
        <v>966</v>
      </c>
      <c r="C4275" s="15" t="s">
        <v>959</v>
      </c>
      <c r="D4275" s="15" t="s">
        <v>960</v>
      </c>
      <c r="E4275" s="17">
        <v>0.1263</v>
      </c>
      <c r="F4275" s="18">
        <v>0.06</v>
      </c>
      <c r="G4275" s="18">
        <v>7.5779999999999997E-3</v>
      </c>
    </row>
    <row r="4276" spans="1:7" ht="17.100000000000001" customHeight="1">
      <c r="A4276" s="1"/>
      <c r="B4276" s="1"/>
      <c r="C4276" s="1"/>
      <c r="D4276" s="1"/>
      <c r="E4276" s="319" t="s">
        <v>967</v>
      </c>
      <c r="F4276" s="320"/>
      <c r="G4276" s="19">
        <v>0.75673500000000005</v>
      </c>
    </row>
    <row r="4277" spans="1:7" ht="15" customHeight="1">
      <c r="A4277" s="321" t="s">
        <v>968</v>
      </c>
      <c r="B4277" s="322"/>
      <c r="C4277" s="8" t="s">
        <v>952</v>
      </c>
      <c r="D4277" s="8" t="s">
        <v>953</v>
      </c>
      <c r="E4277" s="8" t="s">
        <v>954</v>
      </c>
      <c r="F4277" s="8" t="s">
        <v>955</v>
      </c>
      <c r="G4277" s="8" t="s">
        <v>956</v>
      </c>
    </row>
    <row r="4278" spans="1:7" ht="15" customHeight="1">
      <c r="A4278" s="15" t="s">
        <v>1006</v>
      </c>
      <c r="B4278" s="16" t="s">
        <v>1007</v>
      </c>
      <c r="C4278" s="15" t="s">
        <v>959</v>
      </c>
      <c r="D4278" s="15" t="s">
        <v>960</v>
      </c>
      <c r="E4278" s="17">
        <v>3.0757530000000002E-2</v>
      </c>
      <c r="F4278" s="18">
        <v>9.25</v>
      </c>
      <c r="G4278" s="18">
        <v>0.28450715250000003</v>
      </c>
    </row>
    <row r="4279" spans="1:7" ht="15" customHeight="1">
      <c r="A4279" s="15" t="s">
        <v>1394</v>
      </c>
      <c r="B4279" s="16" t="s">
        <v>1395</v>
      </c>
      <c r="C4279" s="15" t="s">
        <v>959</v>
      </c>
      <c r="D4279" s="15" t="s">
        <v>960</v>
      </c>
      <c r="E4279" s="17">
        <v>9.7228800000000004E-2</v>
      </c>
      <c r="F4279" s="18">
        <v>12.62</v>
      </c>
      <c r="G4279" s="18">
        <v>1.2270274560000001</v>
      </c>
    </row>
    <row r="4280" spans="1:7" ht="15" customHeight="1">
      <c r="A4280" s="1"/>
      <c r="B4280" s="1"/>
      <c r="C4280" s="1"/>
      <c r="D4280" s="1"/>
      <c r="E4280" s="319" t="s">
        <v>971</v>
      </c>
      <c r="F4280" s="320"/>
      <c r="G4280" s="19">
        <v>1.5115346085000001</v>
      </c>
    </row>
    <row r="4281" spans="1:7" ht="15" customHeight="1">
      <c r="A4281" s="321" t="s">
        <v>1010</v>
      </c>
      <c r="B4281" s="322"/>
      <c r="C4281" s="8" t="s">
        <v>952</v>
      </c>
      <c r="D4281" s="8" t="s">
        <v>953</v>
      </c>
      <c r="E4281" s="8" t="s">
        <v>954</v>
      </c>
      <c r="F4281" s="8" t="s">
        <v>955</v>
      </c>
      <c r="G4281" s="8" t="s">
        <v>956</v>
      </c>
    </row>
    <row r="4282" spans="1:7" ht="20.100000000000001" customHeight="1">
      <c r="A4282" s="15" t="s">
        <v>1709</v>
      </c>
      <c r="B4282" s="16" t="s">
        <v>1710</v>
      </c>
      <c r="C4282" s="15" t="s">
        <v>959</v>
      </c>
      <c r="D4282" s="15" t="s">
        <v>1030</v>
      </c>
      <c r="E4282" s="17">
        <v>1</v>
      </c>
      <c r="F4282" s="18">
        <v>57.3</v>
      </c>
      <c r="G4282" s="18">
        <v>57.3</v>
      </c>
    </row>
    <row r="4283" spans="1:7" ht="15" customHeight="1">
      <c r="A4283" s="15" t="s">
        <v>1660</v>
      </c>
      <c r="B4283" s="16" t="s">
        <v>1661</v>
      </c>
      <c r="C4283" s="15" t="s">
        <v>959</v>
      </c>
      <c r="D4283" s="15" t="s">
        <v>1030</v>
      </c>
      <c r="E4283" s="17">
        <v>2.1000000000000001E-2</v>
      </c>
      <c r="F4283" s="18">
        <v>2.5499999999999998</v>
      </c>
      <c r="G4283" s="18">
        <v>5.355E-2</v>
      </c>
    </row>
    <row r="4284" spans="1:7" ht="15" customHeight="1">
      <c r="A4284" s="1"/>
      <c r="B4284" s="1"/>
      <c r="C4284" s="1"/>
      <c r="D4284" s="1"/>
      <c r="E4284" s="319" t="s">
        <v>1021</v>
      </c>
      <c r="F4284" s="320"/>
      <c r="G4284" s="19">
        <v>57.353549999999998</v>
      </c>
    </row>
    <row r="4285" spans="1:7" ht="15" customHeight="1">
      <c r="A4285" s="1"/>
      <c r="B4285" s="1"/>
      <c r="C4285" s="1"/>
      <c r="D4285" s="1"/>
      <c r="E4285" s="317" t="s">
        <v>972</v>
      </c>
      <c r="F4285" s="318"/>
      <c r="G4285" s="3">
        <v>58.92</v>
      </c>
    </row>
    <row r="4286" spans="1:7" ht="15" customHeight="1">
      <c r="A4286" s="1"/>
      <c r="B4286" s="1"/>
      <c r="C4286" s="1"/>
      <c r="D4286" s="1"/>
      <c r="E4286" s="317" t="s">
        <v>973</v>
      </c>
      <c r="F4286" s="318"/>
      <c r="G4286" s="3">
        <v>0.69</v>
      </c>
    </row>
    <row r="4287" spans="1:7" ht="15" customHeight="1">
      <c r="A4287" s="1"/>
      <c r="B4287" s="1"/>
      <c r="C4287" s="1"/>
      <c r="D4287" s="1"/>
      <c r="E4287" s="317" t="s">
        <v>974</v>
      </c>
      <c r="F4287" s="318"/>
      <c r="G4287" s="3">
        <v>59.61</v>
      </c>
    </row>
    <row r="4288" spans="1:7" ht="15" customHeight="1">
      <c r="A4288" s="1"/>
      <c r="B4288" s="1"/>
      <c r="C4288" s="1"/>
      <c r="D4288" s="1"/>
      <c r="E4288" s="317" t="s">
        <v>975</v>
      </c>
      <c r="F4288" s="318"/>
      <c r="G4288" s="3">
        <v>16.89</v>
      </c>
    </row>
    <row r="4289" spans="1:7" ht="15" customHeight="1">
      <c r="A4289" s="1"/>
      <c r="B4289" s="1"/>
      <c r="C4289" s="1"/>
      <c r="D4289" s="1"/>
      <c r="E4289" s="317" t="s">
        <v>976</v>
      </c>
      <c r="F4289" s="318"/>
      <c r="G4289" s="3">
        <v>76.5</v>
      </c>
    </row>
    <row r="4290" spans="1:7" ht="15" customHeight="1">
      <c r="A4290" s="1"/>
      <c r="B4290" s="1"/>
      <c r="C4290" s="1"/>
      <c r="D4290" s="1"/>
      <c r="E4290" s="317" t="s">
        <v>977</v>
      </c>
      <c r="F4290" s="318"/>
      <c r="G4290" s="3">
        <v>9</v>
      </c>
    </row>
    <row r="4291" spans="1:7" ht="15" customHeight="1">
      <c r="A4291" s="1"/>
      <c r="B4291" s="1"/>
      <c r="C4291" s="1"/>
      <c r="D4291" s="1"/>
      <c r="E4291" s="317" t="s">
        <v>978</v>
      </c>
      <c r="F4291" s="318"/>
      <c r="G4291" s="3">
        <v>688.5</v>
      </c>
    </row>
    <row r="4292" spans="1:7" ht="9.9499999999999993" customHeight="1">
      <c r="A4292" s="1"/>
      <c r="B4292" s="1"/>
      <c r="C4292" s="323" t="s">
        <v>949</v>
      </c>
      <c r="D4292" s="324"/>
      <c r="E4292" s="1"/>
      <c r="F4292" s="1"/>
      <c r="G4292" s="1"/>
    </row>
    <row r="4293" spans="1:7" ht="20.100000000000001" customHeight="1">
      <c r="A4293" s="325" t="s">
        <v>1711</v>
      </c>
      <c r="B4293" s="326"/>
      <c r="C4293" s="326"/>
      <c r="D4293" s="326"/>
      <c r="E4293" s="326"/>
      <c r="F4293" s="326"/>
      <c r="G4293" s="326"/>
    </row>
    <row r="4294" spans="1:7" ht="15" customHeight="1">
      <c r="A4294" s="321" t="s">
        <v>951</v>
      </c>
      <c r="B4294" s="322"/>
      <c r="C4294" s="8" t="s">
        <v>952</v>
      </c>
      <c r="D4294" s="8" t="s">
        <v>953</v>
      </c>
      <c r="E4294" s="8" t="s">
        <v>954</v>
      </c>
      <c r="F4294" s="8" t="s">
        <v>955</v>
      </c>
      <c r="G4294" s="8" t="s">
        <v>956</v>
      </c>
    </row>
    <row r="4295" spans="1:7" ht="15" customHeight="1">
      <c r="A4295" s="15" t="s">
        <v>994</v>
      </c>
      <c r="B4295" s="16" t="s">
        <v>995</v>
      </c>
      <c r="C4295" s="15" t="s">
        <v>959</v>
      </c>
      <c r="D4295" s="15" t="s">
        <v>960</v>
      </c>
      <c r="E4295" s="17">
        <v>0.2006</v>
      </c>
      <c r="F4295" s="18">
        <v>1.04</v>
      </c>
      <c r="G4295" s="18">
        <v>0.208624</v>
      </c>
    </row>
    <row r="4296" spans="1:7" ht="15" customHeight="1">
      <c r="A4296" s="15" t="s">
        <v>996</v>
      </c>
      <c r="B4296" s="16" t="s">
        <v>997</v>
      </c>
      <c r="C4296" s="15" t="s">
        <v>959</v>
      </c>
      <c r="D4296" s="15" t="s">
        <v>960</v>
      </c>
      <c r="E4296" s="17">
        <v>0.2006</v>
      </c>
      <c r="F4296" s="18">
        <v>3.18</v>
      </c>
      <c r="G4296" s="18">
        <v>0.63790800000000003</v>
      </c>
    </row>
    <row r="4297" spans="1:7" ht="20.100000000000001" customHeight="1">
      <c r="A4297" s="15" t="s">
        <v>998</v>
      </c>
      <c r="B4297" s="16" t="s">
        <v>999</v>
      </c>
      <c r="C4297" s="15" t="s">
        <v>959</v>
      </c>
      <c r="D4297" s="15" t="s">
        <v>960</v>
      </c>
      <c r="E4297" s="17">
        <v>4.8099999999999997E-2</v>
      </c>
      <c r="F4297" s="18">
        <v>0.41</v>
      </c>
      <c r="G4297" s="18">
        <v>1.9720999999999999E-2</v>
      </c>
    </row>
    <row r="4298" spans="1:7" ht="20.100000000000001" customHeight="1">
      <c r="A4298" s="15" t="s">
        <v>1000</v>
      </c>
      <c r="B4298" s="16" t="s">
        <v>1001</v>
      </c>
      <c r="C4298" s="15" t="s">
        <v>959</v>
      </c>
      <c r="D4298" s="15" t="s">
        <v>960</v>
      </c>
      <c r="E4298" s="17">
        <v>4.8099999999999997E-2</v>
      </c>
      <c r="F4298" s="18">
        <v>1.01</v>
      </c>
      <c r="G4298" s="18">
        <v>4.8580999999999999E-2</v>
      </c>
    </row>
    <row r="4299" spans="1:7" ht="20.100000000000001" customHeight="1">
      <c r="A4299" s="15" t="s">
        <v>1388</v>
      </c>
      <c r="B4299" s="16" t="s">
        <v>1389</v>
      </c>
      <c r="C4299" s="15" t="s">
        <v>959</v>
      </c>
      <c r="D4299" s="15" t="s">
        <v>960</v>
      </c>
      <c r="E4299" s="17">
        <v>0.1525</v>
      </c>
      <c r="F4299" s="18">
        <v>0.28000000000000003</v>
      </c>
      <c r="G4299" s="18">
        <v>4.2700000000000002E-2</v>
      </c>
    </row>
    <row r="4300" spans="1:7" ht="15" customHeight="1">
      <c r="A4300" s="15" t="s">
        <v>963</v>
      </c>
      <c r="B4300" s="16" t="s">
        <v>964</v>
      </c>
      <c r="C4300" s="15" t="s">
        <v>959</v>
      </c>
      <c r="D4300" s="15" t="s">
        <v>960</v>
      </c>
      <c r="E4300" s="17">
        <v>0.2006</v>
      </c>
      <c r="F4300" s="18">
        <v>0.55000000000000004</v>
      </c>
      <c r="G4300" s="18">
        <v>0.11033</v>
      </c>
    </row>
    <row r="4301" spans="1:7" ht="20.100000000000001" customHeight="1">
      <c r="A4301" s="15" t="s">
        <v>1390</v>
      </c>
      <c r="B4301" s="16" t="s">
        <v>1391</v>
      </c>
      <c r="C4301" s="15" t="s">
        <v>959</v>
      </c>
      <c r="D4301" s="15" t="s">
        <v>960</v>
      </c>
      <c r="E4301" s="17">
        <v>0.1525</v>
      </c>
      <c r="F4301" s="18">
        <v>0.8</v>
      </c>
      <c r="G4301" s="18">
        <v>0.122</v>
      </c>
    </row>
    <row r="4302" spans="1:7" ht="15" customHeight="1">
      <c r="A4302" s="15" t="s">
        <v>965</v>
      </c>
      <c r="B4302" s="16" t="s">
        <v>966</v>
      </c>
      <c r="C4302" s="15" t="s">
        <v>959</v>
      </c>
      <c r="D4302" s="15" t="s">
        <v>960</v>
      </c>
      <c r="E4302" s="17">
        <v>0.2006</v>
      </c>
      <c r="F4302" s="18">
        <v>0.06</v>
      </c>
      <c r="G4302" s="18">
        <v>1.2036E-2</v>
      </c>
    </row>
    <row r="4303" spans="1:7" ht="17.100000000000001" customHeight="1">
      <c r="A4303" s="1"/>
      <c r="B4303" s="1"/>
      <c r="C4303" s="1"/>
      <c r="D4303" s="1"/>
      <c r="E4303" s="319" t="s">
        <v>967</v>
      </c>
      <c r="F4303" s="320"/>
      <c r="G4303" s="19">
        <v>1.2019</v>
      </c>
    </row>
    <row r="4304" spans="1:7" ht="15" customHeight="1">
      <c r="A4304" s="321" t="s">
        <v>968</v>
      </c>
      <c r="B4304" s="322"/>
      <c r="C4304" s="8" t="s">
        <v>952</v>
      </c>
      <c r="D4304" s="8" t="s">
        <v>953</v>
      </c>
      <c r="E4304" s="8" t="s">
        <v>954</v>
      </c>
      <c r="F4304" s="8" t="s">
        <v>955</v>
      </c>
      <c r="G4304" s="8" t="s">
        <v>956</v>
      </c>
    </row>
    <row r="4305" spans="1:7" ht="15" customHeight="1">
      <c r="A4305" s="15" t="s">
        <v>1006</v>
      </c>
      <c r="B4305" s="16" t="s">
        <v>1007</v>
      </c>
      <c r="C4305" s="15" t="s">
        <v>959</v>
      </c>
      <c r="D4305" s="15" t="s">
        <v>960</v>
      </c>
      <c r="E4305" s="17">
        <v>4.8826309999999998E-2</v>
      </c>
      <c r="F4305" s="18">
        <v>9.25</v>
      </c>
      <c r="G4305" s="18">
        <v>0.4516433675</v>
      </c>
    </row>
    <row r="4306" spans="1:7" ht="15" customHeight="1">
      <c r="A4306" s="15" t="s">
        <v>1394</v>
      </c>
      <c r="B4306" s="16" t="s">
        <v>1395</v>
      </c>
      <c r="C4306" s="15" t="s">
        <v>959</v>
      </c>
      <c r="D4306" s="15" t="s">
        <v>960</v>
      </c>
      <c r="E4306" s="17">
        <v>0.15445200000000001</v>
      </c>
      <c r="F4306" s="18">
        <v>12.62</v>
      </c>
      <c r="G4306" s="18">
        <v>1.9491842399999999</v>
      </c>
    </row>
    <row r="4307" spans="1:7" ht="15" customHeight="1">
      <c r="A4307" s="1"/>
      <c r="B4307" s="1"/>
      <c r="C4307" s="1"/>
      <c r="D4307" s="1"/>
      <c r="E4307" s="319" t="s">
        <v>971</v>
      </c>
      <c r="F4307" s="320"/>
      <c r="G4307" s="19">
        <v>2.4008276075000001</v>
      </c>
    </row>
    <row r="4308" spans="1:7" ht="15" customHeight="1">
      <c r="A4308" s="321" t="s">
        <v>1010</v>
      </c>
      <c r="B4308" s="322"/>
      <c r="C4308" s="8" t="s">
        <v>952</v>
      </c>
      <c r="D4308" s="8" t="s">
        <v>953</v>
      </c>
      <c r="E4308" s="8" t="s">
        <v>954</v>
      </c>
      <c r="F4308" s="8" t="s">
        <v>955</v>
      </c>
      <c r="G4308" s="8" t="s">
        <v>956</v>
      </c>
    </row>
    <row r="4309" spans="1:7" ht="20.100000000000001" customHeight="1">
      <c r="A4309" s="15" t="s">
        <v>1698</v>
      </c>
      <c r="B4309" s="16" t="s">
        <v>1699</v>
      </c>
      <c r="C4309" s="15" t="s">
        <v>959</v>
      </c>
      <c r="D4309" s="15" t="s">
        <v>1030</v>
      </c>
      <c r="E4309" s="17">
        <v>1</v>
      </c>
      <c r="F4309" s="18">
        <v>3.1</v>
      </c>
      <c r="G4309" s="18">
        <v>3.1</v>
      </c>
    </row>
    <row r="4310" spans="1:7" ht="15" customHeight="1">
      <c r="A4310" s="15" t="s">
        <v>1660</v>
      </c>
      <c r="B4310" s="16" t="s">
        <v>1661</v>
      </c>
      <c r="C4310" s="15" t="s">
        <v>959</v>
      </c>
      <c r="D4310" s="15" t="s">
        <v>1030</v>
      </c>
      <c r="E4310" s="17">
        <v>2.1000000000000001E-2</v>
      </c>
      <c r="F4310" s="18">
        <v>2.5499999999999998</v>
      </c>
      <c r="G4310" s="18">
        <v>5.355E-2</v>
      </c>
    </row>
    <row r="4311" spans="1:7" ht="15" customHeight="1">
      <c r="A4311" s="1"/>
      <c r="B4311" s="1"/>
      <c r="C4311" s="1"/>
      <c r="D4311" s="1"/>
      <c r="E4311" s="319" t="s">
        <v>1021</v>
      </c>
      <c r="F4311" s="320"/>
      <c r="G4311" s="19">
        <v>3.1535500000000001</v>
      </c>
    </row>
    <row r="4312" spans="1:7" ht="15" customHeight="1">
      <c r="A4312" s="1"/>
      <c r="B4312" s="1"/>
      <c r="C4312" s="1"/>
      <c r="D4312" s="1"/>
      <c r="E4312" s="317" t="s">
        <v>972</v>
      </c>
      <c r="F4312" s="318"/>
      <c r="G4312" s="3">
        <v>5.65</v>
      </c>
    </row>
    <row r="4313" spans="1:7" ht="15" customHeight="1">
      <c r="A4313" s="1"/>
      <c r="B4313" s="1"/>
      <c r="C4313" s="1"/>
      <c r="D4313" s="1"/>
      <c r="E4313" s="317" t="s">
        <v>973</v>
      </c>
      <c r="F4313" s="318"/>
      <c r="G4313" s="3">
        <v>1.1000000000000001</v>
      </c>
    </row>
    <row r="4314" spans="1:7" ht="15" customHeight="1">
      <c r="A4314" s="1"/>
      <c r="B4314" s="1"/>
      <c r="C4314" s="1"/>
      <c r="D4314" s="1"/>
      <c r="E4314" s="317" t="s">
        <v>974</v>
      </c>
      <c r="F4314" s="318"/>
      <c r="G4314" s="3">
        <v>6.75</v>
      </c>
    </row>
    <row r="4315" spans="1:7" ht="15" customHeight="1">
      <c r="A4315" s="1"/>
      <c r="B4315" s="1"/>
      <c r="C4315" s="1"/>
      <c r="D4315" s="1"/>
      <c r="E4315" s="317" t="s">
        <v>975</v>
      </c>
      <c r="F4315" s="318"/>
      <c r="G4315" s="3">
        <v>1.91</v>
      </c>
    </row>
    <row r="4316" spans="1:7" ht="15" customHeight="1">
      <c r="A4316" s="1"/>
      <c r="B4316" s="1"/>
      <c r="C4316" s="1"/>
      <c r="D4316" s="1"/>
      <c r="E4316" s="317" t="s">
        <v>976</v>
      </c>
      <c r="F4316" s="318"/>
      <c r="G4316" s="3">
        <v>8.66</v>
      </c>
    </row>
    <row r="4317" spans="1:7" ht="15" customHeight="1">
      <c r="A4317" s="1"/>
      <c r="B4317" s="1"/>
      <c r="C4317" s="1"/>
      <c r="D4317" s="1"/>
      <c r="E4317" s="317" t="s">
        <v>977</v>
      </c>
      <c r="F4317" s="318"/>
      <c r="G4317" s="3">
        <v>13</v>
      </c>
    </row>
    <row r="4318" spans="1:7" ht="15" customHeight="1">
      <c r="A4318" s="1"/>
      <c r="B4318" s="1"/>
      <c r="C4318" s="1"/>
      <c r="D4318" s="1"/>
      <c r="E4318" s="317" t="s">
        <v>978</v>
      </c>
      <c r="F4318" s="318"/>
      <c r="G4318" s="3">
        <v>112.58</v>
      </c>
    </row>
    <row r="4319" spans="1:7" ht="9.9499999999999993" customHeight="1">
      <c r="A4319" s="1"/>
      <c r="B4319" s="1"/>
      <c r="C4319" s="323" t="s">
        <v>949</v>
      </c>
      <c r="D4319" s="324"/>
      <c r="E4319" s="1"/>
      <c r="F4319" s="1"/>
      <c r="G4319" s="1"/>
    </row>
    <row r="4320" spans="1:7" ht="20.100000000000001" customHeight="1">
      <c r="A4320" s="325" t="s">
        <v>1712</v>
      </c>
      <c r="B4320" s="326"/>
      <c r="C4320" s="326"/>
      <c r="D4320" s="326"/>
      <c r="E4320" s="326"/>
      <c r="F4320" s="326"/>
      <c r="G4320" s="326"/>
    </row>
    <row r="4321" spans="1:7" ht="15" customHeight="1">
      <c r="A4321" s="321" t="s">
        <v>951</v>
      </c>
      <c r="B4321" s="322"/>
      <c r="C4321" s="8" t="s">
        <v>952</v>
      </c>
      <c r="D4321" s="8" t="s">
        <v>953</v>
      </c>
      <c r="E4321" s="8" t="s">
        <v>954</v>
      </c>
      <c r="F4321" s="8" t="s">
        <v>955</v>
      </c>
      <c r="G4321" s="8" t="s">
        <v>956</v>
      </c>
    </row>
    <row r="4322" spans="1:7" ht="15" customHeight="1">
      <c r="A4322" s="15" t="s">
        <v>994</v>
      </c>
      <c r="B4322" s="16" t="s">
        <v>995</v>
      </c>
      <c r="C4322" s="15" t="s">
        <v>959</v>
      </c>
      <c r="D4322" s="15" t="s">
        <v>960</v>
      </c>
      <c r="E4322" s="17">
        <v>1.4599</v>
      </c>
      <c r="F4322" s="18">
        <v>1.04</v>
      </c>
      <c r="G4322" s="18">
        <v>1.5182960000000001</v>
      </c>
    </row>
    <row r="4323" spans="1:7" ht="15" customHeight="1">
      <c r="A4323" s="15" t="s">
        <v>996</v>
      </c>
      <c r="B4323" s="16" t="s">
        <v>997</v>
      </c>
      <c r="C4323" s="15" t="s">
        <v>959</v>
      </c>
      <c r="D4323" s="15" t="s">
        <v>960</v>
      </c>
      <c r="E4323" s="17">
        <v>1.4599</v>
      </c>
      <c r="F4323" s="18">
        <v>3.18</v>
      </c>
      <c r="G4323" s="18">
        <v>4.6424820000000002</v>
      </c>
    </row>
    <row r="4324" spans="1:7" ht="20.100000000000001" customHeight="1">
      <c r="A4324" s="15" t="s">
        <v>998</v>
      </c>
      <c r="B4324" s="16" t="s">
        <v>999</v>
      </c>
      <c r="C4324" s="15" t="s">
        <v>959</v>
      </c>
      <c r="D4324" s="15" t="s">
        <v>960</v>
      </c>
      <c r="E4324" s="17">
        <v>0.35139999999999999</v>
      </c>
      <c r="F4324" s="18">
        <v>0.41</v>
      </c>
      <c r="G4324" s="18">
        <v>0.14407400000000001</v>
      </c>
    </row>
    <row r="4325" spans="1:7" ht="20.100000000000001" customHeight="1">
      <c r="A4325" s="15" t="s">
        <v>1000</v>
      </c>
      <c r="B4325" s="16" t="s">
        <v>1001</v>
      </c>
      <c r="C4325" s="15" t="s">
        <v>959</v>
      </c>
      <c r="D4325" s="15" t="s">
        <v>960</v>
      </c>
      <c r="E4325" s="17">
        <v>0.35139999999999999</v>
      </c>
      <c r="F4325" s="18">
        <v>1.01</v>
      </c>
      <c r="G4325" s="18">
        <v>0.35491400000000001</v>
      </c>
    </row>
    <row r="4326" spans="1:7" ht="20.100000000000001" customHeight="1">
      <c r="A4326" s="15" t="s">
        <v>1388</v>
      </c>
      <c r="B4326" s="16" t="s">
        <v>1389</v>
      </c>
      <c r="C4326" s="15" t="s">
        <v>959</v>
      </c>
      <c r="D4326" s="15" t="s">
        <v>960</v>
      </c>
      <c r="E4326" s="17">
        <v>0.25850000000000001</v>
      </c>
      <c r="F4326" s="18">
        <v>0.28000000000000003</v>
      </c>
      <c r="G4326" s="18">
        <v>7.238E-2</v>
      </c>
    </row>
    <row r="4327" spans="1:7" ht="20.100000000000001" customHeight="1">
      <c r="A4327" s="15" t="s">
        <v>1390</v>
      </c>
      <c r="B4327" s="16" t="s">
        <v>1391</v>
      </c>
      <c r="C4327" s="15" t="s">
        <v>959</v>
      </c>
      <c r="D4327" s="15" t="s">
        <v>960</v>
      </c>
      <c r="E4327" s="17">
        <v>0.25850000000000001</v>
      </c>
      <c r="F4327" s="18">
        <v>0.8</v>
      </c>
      <c r="G4327" s="18">
        <v>0.20680000000000001</v>
      </c>
    </row>
    <row r="4328" spans="1:7" ht="15" customHeight="1">
      <c r="A4328" s="15" t="s">
        <v>965</v>
      </c>
      <c r="B4328" s="16" t="s">
        <v>966</v>
      </c>
      <c r="C4328" s="15" t="s">
        <v>959</v>
      </c>
      <c r="D4328" s="15" t="s">
        <v>960</v>
      </c>
      <c r="E4328" s="17">
        <v>1.4599</v>
      </c>
      <c r="F4328" s="18">
        <v>0.06</v>
      </c>
      <c r="G4328" s="18">
        <v>8.7594000000000005E-2</v>
      </c>
    </row>
    <row r="4329" spans="1:7" ht="20.100000000000001" customHeight="1">
      <c r="A4329" s="15" t="s">
        <v>1086</v>
      </c>
      <c r="B4329" s="16" t="s">
        <v>1087</v>
      </c>
      <c r="C4329" s="15" t="s">
        <v>959</v>
      </c>
      <c r="D4329" s="15" t="s">
        <v>960</v>
      </c>
      <c r="E4329" s="17">
        <v>0.85</v>
      </c>
      <c r="F4329" s="18">
        <v>0.57999999999999996</v>
      </c>
      <c r="G4329" s="18">
        <v>0.49299999999999999</v>
      </c>
    </row>
    <row r="4330" spans="1:7" ht="20.100000000000001" customHeight="1">
      <c r="A4330" s="15" t="s">
        <v>1088</v>
      </c>
      <c r="B4330" s="16" t="s">
        <v>1089</v>
      </c>
      <c r="C4330" s="15" t="s">
        <v>959</v>
      </c>
      <c r="D4330" s="15" t="s">
        <v>960</v>
      </c>
      <c r="E4330" s="17">
        <v>0.85</v>
      </c>
      <c r="F4330" s="18">
        <v>0.95</v>
      </c>
      <c r="G4330" s="18">
        <v>0.8075</v>
      </c>
    </row>
    <row r="4331" spans="1:7" ht="15" customHeight="1">
      <c r="A4331" s="15" t="s">
        <v>963</v>
      </c>
      <c r="B4331" s="16" t="s">
        <v>964</v>
      </c>
      <c r="C4331" s="15" t="s">
        <v>959</v>
      </c>
      <c r="D4331" s="15" t="s">
        <v>960</v>
      </c>
      <c r="E4331" s="17">
        <v>1.4599</v>
      </c>
      <c r="F4331" s="18">
        <v>0.55000000000000004</v>
      </c>
      <c r="G4331" s="18">
        <v>0.80294500000000002</v>
      </c>
    </row>
    <row r="4332" spans="1:7" ht="17.100000000000001" customHeight="1">
      <c r="A4332" s="1"/>
      <c r="B4332" s="1"/>
      <c r="C4332" s="1"/>
      <c r="D4332" s="1"/>
      <c r="E4332" s="319" t="s">
        <v>967</v>
      </c>
      <c r="F4332" s="320"/>
      <c r="G4332" s="19">
        <v>9.1299849999999996</v>
      </c>
    </row>
    <row r="4333" spans="1:7" ht="15" customHeight="1">
      <c r="A4333" s="321" t="s">
        <v>968</v>
      </c>
      <c r="B4333" s="322"/>
      <c r="C4333" s="8" t="s">
        <v>952</v>
      </c>
      <c r="D4333" s="8" t="s">
        <v>953</v>
      </c>
      <c r="E4333" s="8" t="s">
        <v>954</v>
      </c>
      <c r="F4333" s="8" t="s">
        <v>955</v>
      </c>
      <c r="G4333" s="8" t="s">
        <v>956</v>
      </c>
    </row>
    <row r="4334" spans="1:7" ht="15" customHeight="1">
      <c r="A4334" s="15" t="s">
        <v>1006</v>
      </c>
      <c r="B4334" s="16" t="s">
        <v>1007</v>
      </c>
      <c r="C4334" s="15" t="s">
        <v>959</v>
      </c>
      <c r="D4334" s="15" t="s">
        <v>960</v>
      </c>
      <c r="E4334" s="17">
        <v>0.35670614</v>
      </c>
      <c r="F4334" s="18">
        <v>9.25</v>
      </c>
      <c r="G4334" s="18">
        <v>3.299531795</v>
      </c>
    </row>
    <row r="4335" spans="1:7" ht="15" customHeight="1">
      <c r="A4335" s="15" t="s">
        <v>1394</v>
      </c>
      <c r="B4335" s="16" t="s">
        <v>1395</v>
      </c>
      <c r="C4335" s="15" t="s">
        <v>959</v>
      </c>
      <c r="D4335" s="15" t="s">
        <v>960</v>
      </c>
      <c r="E4335" s="17">
        <v>0.26180880000000001</v>
      </c>
      <c r="F4335" s="18">
        <v>12.62</v>
      </c>
      <c r="G4335" s="18">
        <v>3.3040270559999998</v>
      </c>
    </row>
    <row r="4336" spans="1:7" ht="15" customHeight="1">
      <c r="A4336" s="15" t="s">
        <v>1228</v>
      </c>
      <c r="B4336" s="16" t="s">
        <v>1229</v>
      </c>
      <c r="C4336" s="15" t="s">
        <v>959</v>
      </c>
      <c r="D4336" s="15" t="s">
        <v>960</v>
      </c>
      <c r="E4336" s="17">
        <v>0.85892500000000005</v>
      </c>
      <c r="F4336" s="18">
        <v>15.88</v>
      </c>
      <c r="G4336" s="18">
        <v>13.639729000000001</v>
      </c>
    </row>
    <row r="4337" spans="1:7" ht="15" customHeight="1">
      <c r="A4337" s="1"/>
      <c r="B4337" s="1"/>
      <c r="C4337" s="1"/>
      <c r="D4337" s="1"/>
      <c r="E4337" s="319" t="s">
        <v>971</v>
      </c>
      <c r="F4337" s="320"/>
      <c r="G4337" s="19">
        <v>20.243287851000002</v>
      </c>
    </row>
    <row r="4338" spans="1:7" ht="15" customHeight="1">
      <c r="A4338" s="321" t="s">
        <v>1010</v>
      </c>
      <c r="B4338" s="322"/>
      <c r="C4338" s="8" t="s">
        <v>952</v>
      </c>
      <c r="D4338" s="8" t="s">
        <v>953</v>
      </c>
      <c r="E4338" s="8" t="s">
        <v>954</v>
      </c>
      <c r="F4338" s="8" t="s">
        <v>955</v>
      </c>
      <c r="G4338" s="8" t="s">
        <v>956</v>
      </c>
    </row>
    <row r="4339" spans="1:7" ht="20.100000000000001" customHeight="1">
      <c r="A4339" s="15" t="s">
        <v>1700</v>
      </c>
      <c r="B4339" s="16" t="s">
        <v>1701</v>
      </c>
      <c r="C4339" s="15" t="s">
        <v>959</v>
      </c>
      <c r="D4339" s="15" t="s">
        <v>1030</v>
      </c>
      <c r="E4339" s="17">
        <v>1</v>
      </c>
      <c r="F4339" s="18">
        <v>6.9</v>
      </c>
      <c r="G4339" s="18">
        <v>6.9</v>
      </c>
    </row>
    <row r="4340" spans="1:7" ht="15" customHeight="1">
      <c r="A4340" s="15" t="s">
        <v>1694</v>
      </c>
      <c r="B4340" s="16" t="s">
        <v>1695</v>
      </c>
      <c r="C4340" s="15" t="s">
        <v>959</v>
      </c>
      <c r="D4340" s="15" t="s">
        <v>1020</v>
      </c>
      <c r="E4340" s="17">
        <v>0.52710000000000001</v>
      </c>
      <c r="F4340" s="18">
        <v>29.08</v>
      </c>
      <c r="G4340" s="18">
        <v>15.328068</v>
      </c>
    </row>
    <row r="4341" spans="1:7" ht="20.100000000000001" customHeight="1">
      <c r="A4341" s="15" t="s">
        <v>1713</v>
      </c>
      <c r="B4341" s="16" t="s">
        <v>1714</v>
      </c>
      <c r="C4341" s="15" t="s">
        <v>1016</v>
      </c>
      <c r="D4341" s="15" t="s">
        <v>1030</v>
      </c>
      <c r="E4341" s="17">
        <v>1</v>
      </c>
      <c r="F4341" s="18">
        <v>85.76</v>
      </c>
      <c r="G4341" s="18">
        <v>85.76</v>
      </c>
    </row>
    <row r="4342" spans="1:7" ht="20.100000000000001" customHeight="1">
      <c r="A4342" s="15" t="s">
        <v>1715</v>
      </c>
      <c r="B4342" s="16" t="s">
        <v>1716</v>
      </c>
      <c r="C4342" s="15" t="s">
        <v>959</v>
      </c>
      <c r="D4342" s="15" t="s">
        <v>1030</v>
      </c>
      <c r="E4342" s="17">
        <v>1</v>
      </c>
      <c r="F4342" s="18">
        <v>25.89</v>
      </c>
      <c r="G4342" s="18">
        <v>25.89</v>
      </c>
    </row>
    <row r="4343" spans="1:7" ht="15" customHeight="1">
      <c r="A4343" s="15" t="s">
        <v>1660</v>
      </c>
      <c r="B4343" s="16" t="s">
        <v>1661</v>
      </c>
      <c r="C4343" s="15" t="s">
        <v>959</v>
      </c>
      <c r="D4343" s="15" t="s">
        <v>1030</v>
      </c>
      <c r="E4343" s="17">
        <v>8.1199999999999994E-2</v>
      </c>
      <c r="F4343" s="18">
        <v>2.5499999999999998</v>
      </c>
      <c r="G4343" s="18">
        <v>0.20705999999999999</v>
      </c>
    </row>
    <row r="4344" spans="1:7" ht="15" customHeight="1">
      <c r="A4344" s="1"/>
      <c r="B4344" s="1"/>
      <c r="C4344" s="1"/>
      <c r="D4344" s="1"/>
      <c r="E4344" s="319" t="s">
        <v>1021</v>
      </c>
      <c r="F4344" s="320"/>
      <c r="G4344" s="19">
        <v>134.085128</v>
      </c>
    </row>
    <row r="4345" spans="1:7" ht="15" customHeight="1">
      <c r="A4345" s="1"/>
      <c r="B4345" s="1"/>
      <c r="C4345" s="1"/>
      <c r="D4345" s="1"/>
      <c r="E4345" s="317" t="s">
        <v>972</v>
      </c>
      <c r="F4345" s="318"/>
      <c r="G4345" s="3">
        <v>154.22</v>
      </c>
    </row>
    <row r="4346" spans="1:7" ht="15" customHeight="1">
      <c r="A4346" s="1"/>
      <c r="B4346" s="1"/>
      <c r="C4346" s="1"/>
      <c r="D4346" s="1"/>
      <c r="E4346" s="317" t="s">
        <v>973</v>
      </c>
      <c r="F4346" s="318"/>
      <c r="G4346" s="3">
        <v>9.19</v>
      </c>
    </row>
    <row r="4347" spans="1:7" ht="15" customHeight="1">
      <c r="A4347" s="1"/>
      <c r="B4347" s="1"/>
      <c r="C4347" s="1"/>
      <c r="D4347" s="1"/>
      <c r="E4347" s="317" t="s">
        <v>974</v>
      </c>
      <c r="F4347" s="318"/>
      <c r="G4347" s="3">
        <v>163.41</v>
      </c>
    </row>
    <row r="4348" spans="1:7" ht="15" customHeight="1">
      <c r="A4348" s="1"/>
      <c r="B4348" s="1"/>
      <c r="C4348" s="1"/>
      <c r="D4348" s="1"/>
      <c r="E4348" s="317" t="s">
        <v>975</v>
      </c>
      <c r="F4348" s="318"/>
      <c r="G4348" s="3">
        <v>46.32</v>
      </c>
    </row>
    <row r="4349" spans="1:7" ht="15" customHeight="1">
      <c r="A4349" s="1"/>
      <c r="B4349" s="1"/>
      <c r="C4349" s="1"/>
      <c r="D4349" s="1"/>
      <c r="E4349" s="317" t="s">
        <v>976</v>
      </c>
      <c r="F4349" s="318"/>
      <c r="G4349" s="3">
        <v>209.73</v>
      </c>
    </row>
    <row r="4350" spans="1:7" ht="15" customHeight="1">
      <c r="A4350" s="1"/>
      <c r="B4350" s="1"/>
      <c r="C4350" s="1"/>
      <c r="D4350" s="1"/>
      <c r="E4350" s="317" t="s">
        <v>977</v>
      </c>
      <c r="F4350" s="318"/>
      <c r="G4350" s="3">
        <v>9</v>
      </c>
    </row>
    <row r="4351" spans="1:7" ht="15" customHeight="1">
      <c r="A4351" s="1"/>
      <c r="B4351" s="1"/>
      <c r="C4351" s="1"/>
      <c r="D4351" s="1"/>
      <c r="E4351" s="317" t="s">
        <v>978</v>
      </c>
      <c r="F4351" s="318"/>
      <c r="G4351" s="3">
        <v>1887.57</v>
      </c>
    </row>
    <row r="4352" spans="1:7" ht="9.9499999999999993" customHeight="1">
      <c r="A4352" s="1"/>
      <c r="B4352" s="1"/>
      <c r="C4352" s="323" t="s">
        <v>949</v>
      </c>
      <c r="D4352" s="324"/>
      <c r="E4352" s="1"/>
      <c r="F4352" s="1"/>
      <c r="G4352" s="1"/>
    </row>
    <row r="4353" spans="1:7" ht="20.100000000000001" customHeight="1">
      <c r="A4353" s="325" t="s">
        <v>1717</v>
      </c>
      <c r="B4353" s="326"/>
      <c r="C4353" s="326"/>
      <c r="D4353" s="326"/>
      <c r="E4353" s="326"/>
      <c r="F4353" s="326"/>
      <c r="G4353" s="326"/>
    </row>
    <row r="4354" spans="1:7" ht="15" customHeight="1">
      <c r="A4354" s="321" t="s">
        <v>951</v>
      </c>
      <c r="B4354" s="322"/>
      <c r="C4354" s="8" t="s">
        <v>952</v>
      </c>
      <c r="D4354" s="8" t="s">
        <v>953</v>
      </c>
      <c r="E4354" s="8" t="s">
        <v>954</v>
      </c>
      <c r="F4354" s="8" t="s">
        <v>955</v>
      </c>
      <c r="G4354" s="8" t="s">
        <v>956</v>
      </c>
    </row>
    <row r="4355" spans="1:7" ht="15" customHeight="1">
      <c r="A4355" s="15" t="s">
        <v>994</v>
      </c>
      <c r="B4355" s="16" t="s">
        <v>995</v>
      </c>
      <c r="C4355" s="15" t="s">
        <v>959</v>
      </c>
      <c r="D4355" s="15" t="s">
        <v>960</v>
      </c>
      <c r="E4355" s="17">
        <v>2.4700000000000002</v>
      </c>
      <c r="F4355" s="18">
        <v>1.04</v>
      </c>
      <c r="G4355" s="18">
        <v>2.5688</v>
      </c>
    </row>
    <row r="4356" spans="1:7" ht="15" customHeight="1">
      <c r="A4356" s="15" t="s">
        <v>996</v>
      </c>
      <c r="B4356" s="16" t="s">
        <v>997</v>
      </c>
      <c r="C4356" s="15" t="s">
        <v>959</v>
      </c>
      <c r="D4356" s="15" t="s">
        <v>960</v>
      </c>
      <c r="E4356" s="17">
        <v>2.4700000000000002</v>
      </c>
      <c r="F4356" s="18">
        <v>3.18</v>
      </c>
      <c r="G4356" s="18">
        <v>7.8545999999999996</v>
      </c>
    </row>
    <row r="4357" spans="1:7" ht="20.100000000000001" customHeight="1">
      <c r="A4357" s="15" t="s">
        <v>998</v>
      </c>
      <c r="B4357" s="16" t="s">
        <v>999</v>
      </c>
      <c r="C4357" s="15" t="s">
        <v>959</v>
      </c>
      <c r="D4357" s="15" t="s">
        <v>960</v>
      </c>
      <c r="E4357" s="17">
        <v>0.98</v>
      </c>
      <c r="F4357" s="18">
        <v>0.41</v>
      </c>
      <c r="G4357" s="18">
        <v>0.40179999999999999</v>
      </c>
    </row>
    <row r="4358" spans="1:7" ht="20.100000000000001" customHeight="1">
      <c r="A4358" s="15" t="s">
        <v>1000</v>
      </c>
      <c r="B4358" s="16" t="s">
        <v>1001</v>
      </c>
      <c r="C4358" s="15" t="s">
        <v>959</v>
      </c>
      <c r="D4358" s="15" t="s">
        <v>960</v>
      </c>
      <c r="E4358" s="17">
        <v>0.98</v>
      </c>
      <c r="F4358" s="18">
        <v>1.01</v>
      </c>
      <c r="G4358" s="18">
        <v>0.98980000000000001</v>
      </c>
    </row>
    <row r="4359" spans="1:7" ht="15" customHeight="1">
      <c r="A4359" s="15" t="s">
        <v>965</v>
      </c>
      <c r="B4359" s="16" t="s">
        <v>966</v>
      </c>
      <c r="C4359" s="15" t="s">
        <v>959</v>
      </c>
      <c r="D4359" s="15" t="s">
        <v>960</v>
      </c>
      <c r="E4359" s="17">
        <v>2.4700000000000002</v>
      </c>
      <c r="F4359" s="18">
        <v>0.06</v>
      </c>
      <c r="G4359" s="18">
        <v>0.1482</v>
      </c>
    </row>
    <row r="4360" spans="1:7" ht="20.100000000000001" customHeight="1">
      <c r="A4360" s="15" t="s">
        <v>1086</v>
      </c>
      <c r="B4360" s="16" t="s">
        <v>1087</v>
      </c>
      <c r="C4360" s="15" t="s">
        <v>959</v>
      </c>
      <c r="D4360" s="15" t="s">
        <v>960</v>
      </c>
      <c r="E4360" s="17">
        <v>1.49</v>
      </c>
      <c r="F4360" s="18">
        <v>0.57999999999999996</v>
      </c>
      <c r="G4360" s="18">
        <v>0.86419999999999997</v>
      </c>
    </row>
    <row r="4361" spans="1:7" ht="20.100000000000001" customHeight="1">
      <c r="A4361" s="15" t="s">
        <v>1088</v>
      </c>
      <c r="B4361" s="16" t="s">
        <v>1089</v>
      </c>
      <c r="C4361" s="15" t="s">
        <v>959</v>
      </c>
      <c r="D4361" s="15" t="s">
        <v>960</v>
      </c>
      <c r="E4361" s="17">
        <v>1.49</v>
      </c>
      <c r="F4361" s="18">
        <v>0.95</v>
      </c>
      <c r="G4361" s="18">
        <v>1.4155</v>
      </c>
    </row>
    <row r="4362" spans="1:7" ht="15" customHeight="1">
      <c r="A4362" s="15" t="s">
        <v>963</v>
      </c>
      <c r="B4362" s="16" t="s">
        <v>964</v>
      </c>
      <c r="C4362" s="15" t="s">
        <v>959</v>
      </c>
      <c r="D4362" s="15" t="s">
        <v>960</v>
      </c>
      <c r="E4362" s="17">
        <v>2.4700000000000002</v>
      </c>
      <c r="F4362" s="18">
        <v>0.55000000000000004</v>
      </c>
      <c r="G4362" s="18">
        <v>1.3585</v>
      </c>
    </row>
    <row r="4363" spans="1:7" ht="17.100000000000001" customHeight="1">
      <c r="A4363" s="1"/>
      <c r="B4363" s="1"/>
      <c r="C4363" s="1"/>
      <c r="D4363" s="1"/>
      <c r="E4363" s="319" t="s">
        <v>967</v>
      </c>
      <c r="F4363" s="320"/>
      <c r="G4363" s="19">
        <v>15.6014</v>
      </c>
    </row>
    <row r="4364" spans="1:7" ht="15" customHeight="1">
      <c r="A4364" s="321" t="s">
        <v>968</v>
      </c>
      <c r="B4364" s="322"/>
      <c r="C4364" s="8" t="s">
        <v>952</v>
      </c>
      <c r="D4364" s="8" t="s">
        <v>953</v>
      </c>
      <c r="E4364" s="8" t="s">
        <v>954</v>
      </c>
      <c r="F4364" s="8" t="s">
        <v>955</v>
      </c>
      <c r="G4364" s="8" t="s">
        <v>956</v>
      </c>
    </row>
    <row r="4365" spans="1:7" ht="15" customHeight="1">
      <c r="A4365" s="15" t="s">
        <v>1006</v>
      </c>
      <c r="B4365" s="16" t="s">
        <v>1007</v>
      </c>
      <c r="C4365" s="15" t="s">
        <v>959</v>
      </c>
      <c r="D4365" s="15" t="s">
        <v>960</v>
      </c>
      <c r="E4365" s="17">
        <v>0.99479799999999996</v>
      </c>
      <c r="F4365" s="18">
        <v>9.25</v>
      </c>
      <c r="G4365" s="18">
        <v>9.2018815000000007</v>
      </c>
    </row>
    <row r="4366" spans="1:7" ht="15" customHeight="1">
      <c r="A4366" s="15" t="s">
        <v>1228</v>
      </c>
      <c r="B4366" s="16" t="s">
        <v>1229</v>
      </c>
      <c r="C4366" s="15" t="s">
        <v>959</v>
      </c>
      <c r="D4366" s="15" t="s">
        <v>960</v>
      </c>
      <c r="E4366" s="17">
        <v>1.5056449999999999</v>
      </c>
      <c r="F4366" s="18">
        <v>15.88</v>
      </c>
      <c r="G4366" s="18">
        <v>23.909642600000002</v>
      </c>
    </row>
    <row r="4367" spans="1:7" ht="15" customHeight="1">
      <c r="A4367" s="1"/>
      <c r="B4367" s="1"/>
      <c r="C4367" s="1"/>
      <c r="D4367" s="1"/>
      <c r="E4367" s="319" t="s">
        <v>971</v>
      </c>
      <c r="F4367" s="320"/>
      <c r="G4367" s="19">
        <v>33.111524099999997</v>
      </c>
    </row>
    <row r="4368" spans="1:7" ht="15" customHeight="1">
      <c r="A4368" s="321" t="s">
        <v>1010</v>
      </c>
      <c r="B4368" s="322"/>
      <c r="C4368" s="8" t="s">
        <v>952</v>
      </c>
      <c r="D4368" s="8" t="s">
        <v>953</v>
      </c>
      <c r="E4368" s="8" t="s">
        <v>954</v>
      </c>
      <c r="F4368" s="8" t="s">
        <v>955</v>
      </c>
      <c r="G4368" s="8" t="s">
        <v>956</v>
      </c>
    </row>
    <row r="4369" spans="1:7" ht="27.95" customHeight="1">
      <c r="A4369" s="15" t="s">
        <v>1690</v>
      </c>
      <c r="B4369" s="16" t="s">
        <v>1691</v>
      </c>
      <c r="C4369" s="15" t="s">
        <v>959</v>
      </c>
      <c r="D4369" s="15" t="s">
        <v>1017</v>
      </c>
      <c r="E4369" s="17">
        <v>1.0720000000000001</v>
      </c>
      <c r="F4369" s="18">
        <v>422.64</v>
      </c>
      <c r="G4369" s="18">
        <v>453.07008000000002</v>
      </c>
    </row>
    <row r="4370" spans="1:7" ht="27.95" customHeight="1">
      <c r="A4370" s="15" t="s">
        <v>1372</v>
      </c>
      <c r="B4370" s="16" t="s">
        <v>1373</v>
      </c>
      <c r="C4370" s="15" t="s">
        <v>959</v>
      </c>
      <c r="D4370" s="15" t="s">
        <v>1030</v>
      </c>
      <c r="E4370" s="17">
        <v>6</v>
      </c>
      <c r="F4370" s="18">
        <v>0.73</v>
      </c>
      <c r="G4370" s="18">
        <v>4.38</v>
      </c>
    </row>
    <row r="4371" spans="1:7" ht="15" customHeight="1">
      <c r="A4371" s="15" t="s">
        <v>1694</v>
      </c>
      <c r="B4371" s="16" t="s">
        <v>1695</v>
      </c>
      <c r="C4371" s="15" t="s">
        <v>959</v>
      </c>
      <c r="D4371" s="15" t="s">
        <v>1020</v>
      </c>
      <c r="E4371" s="17">
        <v>0.55769999999999997</v>
      </c>
      <c r="F4371" s="18">
        <v>29.08</v>
      </c>
      <c r="G4371" s="18">
        <v>16.217915999999999</v>
      </c>
    </row>
    <row r="4372" spans="1:7" ht="15" customHeight="1">
      <c r="A4372" s="15" t="s">
        <v>1671</v>
      </c>
      <c r="B4372" s="16" t="s">
        <v>1672</v>
      </c>
      <c r="C4372" s="15" t="s">
        <v>959</v>
      </c>
      <c r="D4372" s="15" t="s">
        <v>1020</v>
      </c>
      <c r="E4372" s="17">
        <v>3.7400000000000003E-2</v>
      </c>
      <c r="F4372" s="18">
        <v>111.3</v>
      </c>
      <c r="G4372" s="18">
        <v>4.1626200000000004</v>
      </c>
    </row>
    <row r="4373" spans="1:7" ht="20.100000000000001" customHeight="1">
      <c r="A4373" s="15" t="s">
        <v>1718</v>
      </c>
      <c r="B4373" s="16" t="s">
        <v>1719</v>
      </c>
      <c r="C4373" s="15" t="s">
        <v>959</v>
      </c>
      <c r="D4373" s="15" t="s">
        <v>1030</v>
      </c>
      <c r="E4373" s="17">
        <v>2</v>
      </c>
      <c r="F4373" s="18">
        <v>26.35</v>
      </c>
      <c r="G4373" s="18">
        <v>52.7</v>
      </c>
    </row>
    <row r="4374" spans="1:7" ht="15" customHeight="1">
      <c r="A4374" s="1"/>
      <c r="B4374" s="1"/>
      <c r="C4374" s="1"/>
      <c r="D4374" s="1"/>
      <c r="E4374" s="319" t="s">
        <v>1021</v>
      </c>
      <c r="F4374" s="320"/>
      <c r="G4374" s="19">
        <v>530.53061600000001</v>
      </c>
    </row>
    <row r="4375" spans="1:7" ht="15" customHeight="1">
      <c r="A4375" s="1"/>
      <c r="B4375" s="1"/>
      <c r="C4375" s="1"/>
      <c r="D4375" s="1"/>
      <c r="E4375" s="317" t="s">
        <v>972</v>
      </c>
      <c r="F4375" s="318"/>
      <c r="G4375" s="3">
        <v>564.17999999999995</v>
      </c>
    </row>
    <row r="4376" spans="1:7" ht="15" customHeight="1">
      <c r="A4376" s="1"/>
      <c r="B4376" s="1"/>
      <c r="C4376" s="1"/>
      <c r="D4376" s="1"/>
      <c r="E4376" s="317" t="s">
        <v>973</v>
      </c>
      <c r="F4376" s="318"/>
      <c r="G4376" s="3">
        <v>15.02</v>
      </c>
    </row>
    <row r="4377" spans="1:7" ht="15" customHeight="1">
      <c r="A4377" s="1"/>
      <c r="B4377" s="1"/>
      <c r="C4377" s="1"/>
      <c r="D4377" s="1"/>
      <c r="E4377" s="317" t="s">
        <v>974</v>
      </c>
      <c r="F4377" s="318"/>
      <c r="G4377" s="3">
        <v>579.20000000000005</v>
      </c>
    </row>
    <row r="4378" spans="1:7" ht="15" customHeight="1">
      <c r="A4378" s="1"/>
      <c r="B4378" s="1"/>
      <c r="C4378" s="1"/>
      <c r="D4378" s="1"/>
      <c r="E4378" s="317" t="s">
        <v>975</v>
      </c>
      <c r="F4378" s="318"/>
      <c r="G4378" s="3">
        <v>164.2</v>
      </c>
    </row>
    <row r="4379" spans="1:7" ht="15" customHeight="1">
      <c r="A4379" s="1"/>
      <c r="B4379" s="1"/>
      <c r="C4379" s="1"/>
      <c r="D4379" s="1"/>
      <c r="E4379" s="317" t="s">
        <v>976</v>
      </c>
      <c r="F4379" s="318"/>
      <c r="G4379" s="3">
        <v>743.4</v>
      </c>
    </row>
    <row r="4380" spans="1:7" ht="15" customHeight="1">
      <c r="A4380" s="1"/>
      <c r="B4380" s="1"/>
      <c r="C4380" s="1"/>
      <c r="D4380" s="1"/>
      <c r="E4380" s="317" t="s">
        <v>977</v>
      </c>
      <c r="F4380" s="318"/>
      <c r="G4380" s="3">
        <v>8.9499999999999993</v>
      </c>
    </row>
    <row r="4381" spans="1:7" ht="15" customHeight="1">
      <c r="A4381" s="1"/>
      <c r="B4381" s="1"/>
      <c r="C4381" s="1"/>
      <c r="D4381" s="1"/>
      <c r="E4381" s="317" t="s">
        <v>978</v>
      </c>
      <c r="F4381" s="318"/>
      <c r="G4381" s="3">
        <v>6653.43</v>
      </c>
    </row>
    <row r="4382" spans="1:7" ht="9.9499999999999993" customHeight="1">
      <c r="A4382" s="1"/>
      <c r="B4382" s="1"/>
      <c r="C4382" s="323" t="s">
        <v>949</v>
      </c>
      <c r="D4382" s="324"/>
      <c r="E4382" s="1"/>
      <c r="F4382" s="1"/>
      <c r="G4382" s="1"/>
    </row>
    <row r="4383" spans="1:7" ht="20.100000000000001" customHeight="1">
      <c r="A4383" s="325" t="s">
        <v>1720</v>
      </c>
      <c r="B4383" s="326"/>
      <c r="C4383" s="326"/>
      <c r="D4383" s="326"/>
      <c r="E4383" s="326"/>
      <c r="F4383" s="326"/>
      <c r="G4383" s="326"/>
    </row>
    <row r="4384" spans="1:7" ht="15" customHeight="1">
      <c r="A4384" s="321" t="s">
        <v>951</v>
      </c>
      <c r="B4384" s="322"/>
      <c r="C4384" s="8" t="s">
        <v>952</v>
      </c>
      <c r="D4384" s="8" t="s">
        <v>953</v>
      </c>
      <c r="E4384" s="8" t="s">
        <v>954</v>
      </c>
      <c r="F4384" s="8" t="s">
        <v>955</v>
      </c>
      <c r="G4384" s="8" t="s">
        <v>956</v>
      </c>
    </row>
    <row r="4385" spans="1:7" ht="15" customHeight="1">
      <c r="A4385" s="15" t="s">
        <v>994</v>
      </c>
      <c r="B4385" s="16" t="s">
        <v>995</v>
      </c>
      <c r="C4385" s="15" t="s">
        <v>959</v>
      </c>
      <c r="D4385" s="15" t="s">
        <v>960</v>
      </c>
      <c r="E4385" s="17">
        <v>2.4700000000000002</v>
      </c>
      <c r="F4385" s="18">
        <v>1.04</v>
      </c>
      <c r="G4385" s="18">
        <v>2.5688</v>
      </c>
    </row>
    <row r="4386" spans="1:7" ht="15" customHeight="1">
      <c r="A4386" s="15" t="s">
        <v>996</v>
      </c>
      <c r="B4386" s="16" t="s">
        <v>997</v>
      </c>
      <c r="C4386" s="15" t="s">
        <v>959</v>
      </c>
      <c r="D4386" s="15" t="s">
        <v>960</v>
      </c>
      <c r="E4386" s="17">
        <v>2.4700000000000002</v>
      </c>
      <c r="F4386" s="18">
        <v>3.18</v>
      </c>
      <c r="G4386" s="18">
        <v>7.8545999999999996</v>
      </c>
    </row>
    <row r="4387" spans="1:7" ht="20.100000000000001" customHeight="1">
      <c r="A4387" s="15" t="s">
        <v>998</v>
      </c>
      <c r="B4387" s="16" t="s">
        <v>999</v>
      </c>
      <c r="C4387" s="15" t="s">
        <v>959</v>
      </c>
      <c r="D4387" s="15" t="s">
        <v>960</v>
      </c>
      <c r="E4387" s="17">
        <v>0.98</v>
      </c>
      <c r="F4387" s="18">
        <v>0.41</v>
      </c>
      <c r="G4387" s="18">
        <v>0.40179999999999999</v>
      </c>
    </row>
    <row r="4388" spans="1:7" ht="20.100000000000001" customHeight="1">
      <c r="A4388" s="15" t="s">
        <v>1000</v>
      </c>
      <c r="B4388" s="16" t="s">
        <v>1001</v>
      </c>
      <c r="C4388" s="15" t="s">
        <v>959</v>
      </c>
      <c r="D4388" s="15" t="s">
        <v>960</v>
      </c>
      <c r="E4388" s="17">
        <v>0.98</v>
      </c>
      <c r="F4388" s="18">
        <v>1.01</v>
      </c>
      <c r="G4388" s="18">
        <v>0.98980000000000001</v>
      </c>
    </row>
    <row r="4389" spans="1:7" ht="15" customHeight="1">
      <c r="A4389" s="15" t="s">
        <v>965</v>
      </c>
      <c r="B4389" s="16" t="s">
        <v>966</v>
      </c>
      <c r="C4389" s="15" t="s">
        <v>959</v>
      </c>
      <c r="D4389" s="15" t="s">
        <v>960</v>
      </c>
      <c r="E4389" s="17">
        <v>2.4700000000000002</v>
      </c>
      <c r="F4389" s="18">
        <v>0.06</v>
      </c>
      <c r="G4389" s="18">
        <v>0.1482</v>
      </c>
    </row>
    <row r="4390" spans="1:7" ht="20.100000000000001" customHeight="1">
      <c r="A4390" s="15" t="s">
        <v>1086</v>
      </c>
      <c r="B4390" s="16" t="s">
        <v>1087</v>
      </c>
      <c r="C4390" s="15" t="s">
        <v>959</v>
      </c>
      <c r="D4390" s="15" t="s">
        <v>960</v>
      </c>
      <c r="E4390" s="17">
        <v>1.49</v>
      </c>
      <c r="F4390" s="18">
        <v>0.57999999999999996</v>
      </c>
      <c r="G4390" s="18">
        <v>0.86419999999999997</v>
      </c>
    </row>
    <row r="4391" spans="1:7" ht="20.100000000000001" customHeight="1">
      <c r="A4391" s="15" t="s">
        <v>1088</v>
      </c>
      <c r="B4391" s="16" t="s">
        <v>1089</v>
      </c>
      <c r="C4391" s="15" t="s">
        <v>959</v>
      </c>
      <c r="D4391" s="15" t="s">
        <v>960</v>
      </c>
      <c r="E4391" s="17">
        <v>1.49</v>
      </c>
      <c r="F4391" s="18">
        <v>0.95</v>
      </c>
      <c r="G4391" s="18">
        <v>1.4155</v>
      </c>
    </row>
    <row r="4392" spans="1:7" ht="15" customHeight="1">
      <c r="A4392" s="15" t="s">
        <v>963</v>
      </c>
      <c r="B4392" s="16" t="s">
        <v>964</v>
      </c>
      <c r="C4392" s="15" t="s">
        <v>959</v>
      </c>
      <c r="D4392" s="15" t="s">
        <v>960</v>
      </c>
      <c r="E4392" s="17">
        <v>2.4700000000000002</v>
      </c>
      <c r="F4392" s="18">
        <v>0.55000000000000004</v>
      </c>
      <c r="G4392" s="18">
        <v>1.3585</v>
      </c>
    </row>
    <row r="4393" spans="1:7" ht="17.100000000000001" customHeight="1">
      <c r="A4393" s="1"/>
      <c r="B4393" s="1"/>
      <c r="C4393" s="1"/>
      <c r="D4393" s="1"/>
      <c r="E4393" s="319" t="s">
        <v>967</v>
      </c>
      <c r="F4393" s="320"/>
      <c r="G4393" s="19">
        <v>15.6014</v>
      </c>
    </row>
    <row r="4394" spans="1:7" ht="15" customHeight="1">
      <c r="A4394" s="321" t="s">
        <v>968</v>
      </c>
      <c r="B4394" s="322"/>
      <c r="C4394" s="8" t="s">
        <v>952</v>
      </c>
      <c r="D4394" s="8" t="s">
        <v>953</v>
      </c>
      <c r="E4394" s="8" t="s">
        <v>954</v>
      </c>
      <c r="F4394" s="8" t="s">
        <v>955</v>
      </c>
      <c r="G4394" s="8" t="s">
        <v>956</v>
      </c>
    </row>
    <row r="4395" spans="1:7" ht="15" customHeight="1">
      <c r="A4395" s="15" t="s">
        <v>1006</v>
      </c>
      <c r="B4395" s="16" t="s">
        <v>1007</v>
      </c>
      <c r="C4395" s="15" t="s">
        <v>959</v>
      </c>
      <c r="D4395" s="15" t="s">
        <v>960</v>
      </c>
      <c r="E4395" s="17">
        <v>0.99479799999999996</v>
      </c>
      <c r="F4395" s="18">
        <v>9.25</v>
      </c>
      <c r="G4395" s="18">
        <v>9.2018815000000007</v>
      </c>
    </row>
    <row r="4396" spans="1:7" ht="15" customHeight="1">
      <c r="A4396" s="15" t="s">
        <v>1228</v>
      </c>
      <c r="B4396" s="16" t="s">
        <v>1229</v>
      </c>
      <c r="C4396" s="15" t="s">
        <v>959</v>
      </c>
      <c r="D4396" s="15" t="s">
        <v>960</v>
      </c>
      <c r="E4396" s="17">
        <v>1.5056449999999999</v>
      </c>
      <c r="F4396" s="18">
        <v>15.88</v>
      </c>
      <c r="G4396" s="18">
        <v>23.909642600000002</v>
      </c>
    </row>
    <row r="4397" spans="1:7" ht="15" customHeight="1">
      <c r="A4397" s="1"/>
      <c r="B4397" s="1"/>
      <c r="C4397" s="1"/>
      <c r="D4397" s="1"/>
      <c r="E4397" s="319" t="s">
        <v>971</v>
      </c>
      <c r="F4397" s="320"/>
      <c r="G4397" s="19">
        <v>33.111524099999997</v>
      </c>
    </row>
    <row r="4398" spans="1:7" ht="15" customHeight="1">
      <c r="A4398" s="321" t="s">
        <v>1010</v>
      </c>
      <c r="B4398" s="322"/>
      <c r="C4398" s="8" t="s">
        <v>952</v>
      </c>
      <c r="D4398" s="8" t="s">
        <v>953</v>
      </c>
      <c r="E4398" s="8" t="s">
        <v>954</v>
      </c>
      <c r="F4398" s="8" t="s">
        <v>955</v>
      </c>
      <c r="G4398" s="8" t="s">
        <v>956</v>
      </c>
    </row>
    <row r="4399" spans="1:7" ht="27.95" customHeight="1">
      <c r="A4399" s="15" t="s">
        <v>1690</v>
      </c>
      <c r="B4399" s="16" t="s">
        <v>1691</v>
      </c>
      <c r="C4399" s="15" t="s">
        <v>959</v>
      </c>
      <c r="D4399" s="15" t="s">
        <v>1017</v>
      </c>
      <c r="E4399" s="17">
        <v>1.0720000000000001</v>
      </c>
      <c r="F4399" s="18">
        <v>422.64</v>
      </c>
      <c r="G4399" s="18">
        <v>453.07008000000002</v>
      </c>
    </row>
    <row r="4400" spans="1:7" ht="27.95" customHeight="1">
      <c r="A4400" s="15" t="s">
        <v>1372</v>
      </c>
      <c r="B4400" s="16" t="s">
        <v>1373</v>
      </c>
      <c r="C4400" s="15" t="s">
        <v>959</v>
      </c>
      <c r="D4400" s="15" t="s">
        <v>1030</v>
      </c>
      <c r="E4400" s="17">
        <v>6</v>
      </c>
      <c r="F4400" s="18">
        <v>0.73</v>
      </c>
      <c r="G4400" s="18">
        <v>4.38</v>
      </c>
    </row>
    <row r="4401" spans="1:7" ht="15" customHeight="1">
      <c r="A4401" s="15" t="s">
        <v>1694</v>
      </c>
      <c r="B4401" s="16" t="s">
        <v>1695</v>
      </c>
      <c r="C4401" s="15" t="s">
        <v>959</v>
      </c>
      <c r="D4401" s="15" t="s">
        <v>1020</v>
      </c>
      <c r="E4401" s="17">
        <v>0.55769999999999997</v>
      </c>
      <c r="F4401" s="18">
        <v>29.08</v>
      </c>
      <c r="G4401" s="18">
        <v>16.217915999999999</v>
      </c>
    </row>
    <row r="4402" spans="1:7" ht="15" customHeight="1">
      <c r="A4402" s="15" t="s">
        <v>1671</v>
      </c>
      <c r="B4402" s="16" t="s">
        <v>1672</v>
      </c>
      <c r="C4402" s="15" t="s">
        <v>959</v>
      </c>
      <c r="D4402" s="15" t="s">
        <v>1020</v>
      </c>
      <c r="E4402" s="17">
        <v>3.7400000000000003E-2</v>
      </c>
      <c r="F4402" s="18">
        <v>111.3</v>
      </c>
      <c r="G4402" s="18">
        <v>4.1626200000000004</v>
      </c>
    </row>
    <row r="4403" spans="1:7" ht="20.100000000000001" customHeight="1">
      <c r="A4403" s="15" t="s">
        <v>1718</v>
      </c>
      <c r="B4403" s="16" t="s">
        <v>1719</v>
      </c>
      <c r="C4403" s="15" t="s">
        <v>959</v>
      </c>
      <c r="D4403" s="15" t="s">
        <v>1030</v>
      </c>
      <c r="E4403" s="17">
        <v>2</v>
      </c>
      <c r="F4403" s="18">
        <v>26.35</v>
      </c>
      <c r="G4403" s="18">
        <v>52.7</v>
      </c>
    </row>
    <row r="4404" spans="1:7" ht="15" customHeight="1">
      <c r="A4404" s="1"/>
      <c r="B4404" s="1"/>
      <c r="C4404" s="1"/>
      <c r="D4404" s="1"/>
      <c r="E4404" s="319" t="s">
        <v>1021</v>
      </c>
      <c r="F4404" s="320"/>
      <c r="G4404" s="19">
        <v>530.53061600000001</v>
      </c>
    </row>
    <row r="4405" spans="1:7" ht="15" customHeight="1">
      <c r="A4405" s="1"/>
      <c r="B4405" s="1"/>
      <c r="C4405" s="1"/>
      <c r="D4405" s="1"/>
      <c r="E4405" s="317" t="s">
        <v>972</v>
      </c>
      <c r="F4405" s="318"/>
      <c r="G4405" s="3">
        <v>564.17999999999995</v>
      </c>
    </row>
    <row r="4406" spans="1:7" ht="15" customHeight="1">
      <c r="A4406" s="1"/>
      <c r="B4406" s="1"/>
      <c r="C4406" s="1"/>
      <c r="D4406" s="1"/>
      <c r="E4406" s="317" t="s">
        <v>973</v>
      </c>
      <c r="F4406" s="318"/>
      <c r="G4406" s="3">
        <v>15.02</v>
      </c>
    </row>
    <row r="4407" spans="1:7" ht="15" customHeight="1">
      <c r="A4407" s="1"/>
      <c r="B4407" s="1"/>
      <c r="C4407" s="1"/>
      <c r="D4407" s="1"/>
      <c r="E4407" s="317" t="s">
        <v>974</v>
      </c>
      <c r="F4407" s="318"/>
      <c r="G4407" s="3">
        <v>579.20000000000005</v>
      </c>
    </row>
    <row r="4408" spans="1:7" ht="15" customHeight="1">
      <c r="A4408" s="1"/>
      <c r="B4408" s="1"/>
      <c r="C4408" s="1"/>
      <c r="D4408" s="1"/>
      <c r="E4408" s="317" t="s">
        <v>975</v>
      </c>
      <c r="F4408" s="318"/>
      <c r="G4408" s="3">
        <v>164.2</v>
      </c>
    </row>
    <row r="4409" spans="1:7" ht="15" customHeight="1">
      <c r="A4409" s="1"/>
      <c r="B4409" s="1"/>
      <c r="C4409" s="1"/>
      <c r="D4409" s="1"/>
      <c r="E4409" s="317" t="s">
        <v>976</v>
      </c>
      <c r="F4409" s="318"/>
      <c r="G4409" s="3">
        <v>743.4</v>
      </c>
    </row>
    <row r="4410" spans="1:7" ht="15" customHeight="1">
      <c r="A4410" s="1"/>
      <c r="B4410" s="1"/>
      <c r="C4410" s="1"/>
      <c r="D4410" s="1"/>
      <c r="E4410" s="317" t="s">
        <v>977</v>
      </c>
      <c r="F4410" s="318"/>
      <c r="G4410" s="3">
        <v>1</v>
      </c>
    </row>
    <row r="4411" spans="1:7" ht="15" customHeight="1">
      <c r="A4411" s="1"/>
      <c r="B4411" s="1"/>
      <c r="C4411" s="1"/>
      <c r="D4411" s="1"/>
      <c r="E4411" s="317" t="s">
        <v>978</v>
      </c>
      <c r="F4411" s="318"/>
      <c r="G4411" s="3">
        <v>743.4</v>
      </c>
    </row>
    <row r="4412" spans="1:7" ht="9.9499999999999993" customHeight="1">
      <c r="A4412" s="1"/>
      <c r="B4412" s="1"/>
      <c r="C4412" s="323" t="s">
        <v>949</v>
      </c>
      <c r="D4412" s="324"/>
      <c r="E4412" s="1"/>
      <c r="F4412" s="1"/>
      <c r="G4412" s="1"/>
    </row>
    <row r="4413" spans="1:7" ht="20.100000000000001" customHeight="1">
      <c r="A4413" s="325" t="s">
        <v>1721</v>
      </c>
      <c r="B4413" s="326"/>
      <c r="C4413" s="326"/>
      <c r="D4413" s="326"/>
      <c r="E4413" s="326"/>
      <c r="F4413" s="326"/>
      <c r="G4413" s="326"/>
    </row>
    <row r="4414" spans="1:7" ht="15" customHeight="1">
      <c r="A4414" s="321" t="s">
        <v>951</v>
      </c>
      <c r="B4414" s="322"/>
      <c r="C4414" s="8" t="s">
        <v>952</v>
      </c>
      <c r="D4414" s="8" t="s">
        <v>953</v>
      </c>
      <c r="E4414" s="8" t="s">
        <v>954</v>
      </c>
      <c r="F4414" s="8" t="s">
        <v>955</v>
      </c>
      <c r="G4414" s="8" t="s">
        <v>956</v>
      </c>
    </row>
    <row r="4415" spans="1:7" ht="15" customHeight="1">
      <c r="A4415" s="15" t="s">
        <v>994</v>
      </c>
      <c r="B4415" s="16" t="s">
        <v>995</v>
      </c>
      <c r="C4415" s="15" t="s">
        <v>959</v>
      </c>
      <c r="D4415" s="15" t="s">
        <v>960</v>
      </c>
      <c r="E4415" s="17">
        <v>2.4700000000000002</v>
      </c>
      <c r="F4415" s="18">
        <v>1.04</v>
      </c>
      <c r="G4415" s="18">
        <v>2.5688</v>
      </c>
    </row>
    <row r="4416" spans="1:7" ht="15" customHeight="1">
      <c r="A4416" s="15" t="s">
        <v>996</v>
      </c>
      <c r="B4416" s="16" t="s">
        <v>997</v>
      </c>
      <c r="C4416" s="15" t="s">
        <v>959</v>
      </c>
      <c r="D4416" s="15" t="s">
        <v>960</v>
      </c>
      <c r="E4416" s="17">
        <v>2.4700000000000002</v>
      </c>
      <c r="F4416" s="18">
        <v>3.18</v>
      </c>
      <c r="G4416" s="18">
        <v>7.8545999999999996</v>
      </c>
    </row>
    <row r="4417" spans="1:7" ht="20.100000000000001" customHeight="1">
      <c r="A4417" s="15" t="s">
        <v>998</v>
      </c>
      <c r="B4417" s="16" t="s">
        <v>999</v>
      </c>
      <c r="C4417" s="15" t="s">
        <v>959</v>
      </c>
      <c r="D4417" s="15" t="s">
        <v>960</v>
      </c>
      <c r="E4417" s="17">
        <v>0.98</v>
      </c>
      <c r="F4417" s="18">
        <v>0.41</v>
      </c>
      <c r="G4417" s="18">
        <v>0.40179999999999999</v>
      </c>
    </row>
    <row r="4418" spans="1:7" ht="20.100000000000001" customHeight="1">
      <c r="A4418" s="15" t="s">
        <v>1000</v>
      </c>
      <c r="B4418" s="16" t="s">
        <v>1001</v>
      </c>
      <c r="C4418" s="15" t="s">
        <v>959</v>
      </c>
      <c r="D4418" s="15" t="s">
        <v>960</v>
      </c>
      <c r="E4418" s="17">
        <v>0.98</v>
      </c>
      <c r="F4418" s="18">
        <v>1.01</v>
      </c>
      <c r="G4418" s="18">
        <v>0.98980000000000001</v>
      </c>
    </row>
    <row r="4419" spans="1:7" ht="15" customHeight="1">
      <c r="A4419" s="15" t="s">
        <v>965</v>
      </c>
      <c r="B4419" s="16" t="s">
        <v>966</v>
      </c>
      <c r="C4419" s="15" t="s">
        <v>959</v>
      </c>
      <c r="D4419" s="15" t="s">
        <v>960</v>
      </c>
      <c r="E4419" s="17">
        <v>2.4700000000000002</v>
      </c>
      <c r="F4419" s="18">
        <v>0.06</v>
      </c>
      <c r="G4419" s="18">
        <v>0.1482</v>
      </c>
    </row>
    <row r="4420" spans="1:7" ht="20.100000000000001" customHeight="1">
      <c r="A4420" s="15" t="s">
        <v>1086</v>
      </c>
      <c r="B4420" s="16" t="s">
        <v>1087</v>
      </c>
      <c r="C4420" s="15" t="s">
        <v>959</v>
      </c>
      <c r="D4420" s="15" t="s">
        <v>960</v>
      </c>
      <c r="E4420" s="17">
        <v>1.49</v>
      </c>
      <c r="F4420" s="18">
        <v>0.57999999999999996</v>
      </c>
      <c r="G4420" s="18">
        <v>0.86419999999999997</v>
      </c>
    </row>
    <row r="4421" spans="1:7" ht="20.100000000000001" customHeight="1">
      <c r="A4421" s="15" t="s">
        <v>1088</v>
      </c>
      <c r="B4421" s="16" t="s">
        <v>1089</v>
      </c>
      <c r="C4421" s="15" t="s">
        <v>959</v>
      </c>
      <c r="D4421" s="15" t="s">
        <v>960</v>
      </c>
      <c r="E4421" s="17">
        <v>1.49</v>
      </c>
      <c r="F4421" s="18">
        <v>0.95</v>
      </c>
      <c r="G4421" s="18">
        <v>1.4155</v>
      </c>
    </row>
    <row r="4422" spans="1:7" ht="15" customHeight="1">
      <c r="A4422" s="15" t="s">
        <v>963</v>
      </c>
      <c r="B4422" s="16" t="s">
        <v>964</v>
      </c>
      <c r="C4422" s="15" t="s">
        <v>959</v>
      </c>
      <c r="D4422" s="15" t="s">
        <v>960</v>
      </c>
      <c r="E4422" s="17">
        <v>2.4700000000000002</v>
      </c>
      <c r="F4422" s="18">
        <v>0.55000000000000004</v>
      </c>
      <c r="G4422" s="18">
        <v>1.3585</v>
      </c>
    </row>
    <row r="4423" spans="1:7" ht="17.100000000000001" customHeight="1">
      <c r="A4423" s="1"/>
      <c r="B4423" s="1"/>
      <c r="C4423" s="1"/>
      <c r="D4423" s="1"/>
      <c r="E4423" s="319" t="s">
        <v>967</v>
      </c>
      <c r="F4423" s="320"/>
      <c r="G4423" s="19">
        <v>15.6014</v>
      </c>
    </row>
    <row r="4424" spans="1:7" ht="15" customHeight="1">
      <c r="A4424" s="321" t="s">
        <v>968</v>
      </c>
      <c r="B4424" s="322"/>
      <c r="C4424" s="8" t="s">
        <v>952</v>
      </c>
      <c r="D4424" s="8" t="s">
        <v>953</v>
      </c>
      <c r="E4424" s="8" t="s">
        <v>954</v>
      </c>
      <c r="F4424" s="8" t="s">
        <v>955</v>
      </c>
      <c r="G4424" s="8" t="s">
        <v>956</v>
      </c>
    </row>
    <row r="4425" spans="1:7" ht="15" customHeight="1">
      <c r="A4425" s="15" t="s">
        <v>1006</v>
      </c>
      <c r="B4425" s="16" t="s">
        <v>1007</v>
      </c>
      <c r="C4425" s="15" t="s">
        <v>959</v>
      </c>
      <c r="D4425" s="15" t="s">
        <v>960</v>
      </c>
      <c r="E4425" s="17">
        <v>0.99479799999999996</v>
      </c>
      <c r="F4425" s="18">
        <v>9.25</v>
      </c>
      <c r="G4425" s="18">
        <v>9.2018815000000007</v>
      </c>
    </row>
    <row r="4426" spans="1:7" ht="15" customHeight="1">
      <c r="A4426" s="15" t="s">
        <v>1228</v>
      </c>
      <c r="B4426" s="16" t="s">
        <v>1229</v>
      </c>
      <c r="C4426" s="15" t="s">
        <v>959</v>
      </c>
      <c r="D4426" s="15" t="s">
        <v>960</v>
      </c>
      <c r="E4426" s="17">
        <v>1.5056449999999999</v>
      </c>
      <c r="F4426" s="18">
        <v>15.88</v>
      </c>
      <c r="G4426" s="18">
        <v>23.909642600000002</v>
      </c>
    </row>
    <row r="4427" spans="1:7" ht="15" customHeight="1">
      <c r="A4427" s="1"/>
      <c r="B4427" s="1"/>
      <c r="C4427" s="1"/>
      <c r="D4427" s="1"/>
      <c r="E4427" s="319" t="s">
        <v>971</v>
      </c>
      <c r="F4427" s="320"/>
      <c r="G4427" s="19">
        <v>33.111524099999997</v>
      </c>
    </row>
    <row r="4428" spans="1:7" ht="15" customHeight="1">
      <c r="A4428" s="321" t="s">
        <v>1010</v>
      </c>
      <c r="B4428" s="322"/>
      <c r="C4428" s="8" t="s">
        <v>952</v>
      </c>
      <c r="D4428" s="8" t="s">
        <v>953</v>
      </c>
      <c r="E4428" s="8" t="s">
        <v>954</v>
      </c>
      <c r="F4428" s="8" t="s">
        <v>955</v>
      </c>
      <c r="G4428" s="8" t="s">
        <v>956</v>
      </c>
    </row>
    <row r="4429" spans="1:7" ht="27.95" customHeight="1">
      <c r="A4429" s="15" t="s">
        <v>1690</v>
      </c>
      <c r="B4429" s="16" t="s">
        <v>1691</v>
      </c>
      <c r="C4429" s="15" t="s">
        <v>959</v>
      </c>
      <c r="D4429" s="15" t="s">
        <v>1017</v>
      </c>
      <c r="E4429" s="17">
        <v>1.26</v>
      </c>
      <c r="F4429" s="18">
        <v>422.64</v>
      </c>
      <c r="G4429" s="18">
        <v>532.52639999999997</v>
      </c>
    </row>
    <row r="4430" spans="1:7" ht="27.95" customHeight="1">
      <c r="A4430" s="15" t="s">
        <v>1372</v>
      </c>
      <c r="B4430" s="16" t="s">
        <v>1373</v>
      </c>
      <c r="C4430" s="15" t="s">
        <v>959</v>
      </c>
      <c r="D4430" s="15" t="s">
        <v>1030</v>
      </c>
      <c r="E4430" s="17">
        <v>6</v>
      </c>
      <c r="F4430" s="18">
        <v>0.73</v>
      </c>
      <c r="G4430" s="18">
        <v>4.38</v>
      </c>
    </row>
    <row r="4431" spans="1:7" ht="15" customHeight="1">
      <c r="A4431" s="15" t="s">
        <v>1694</v>
      </c>
      <c r="B4431" s="16" t="s">
        <v>1695</v>
      </c>
      <c r="C4431" s="15" t="s">
        <v>959</v>
      </c>
      <c r="D4431" s="15" t="s">
        <v>1020</v>
      </c>
      <c r="E4431" s="17">
        <v>0.65545100000000001</v>
      </c>
      <c r="F4431" s="18">
        <v>29.08</v>
      </c>
      <c r="G4431" s="18">
        <v>19.060515079999998</v>
      </c>
    </row>
    <row r="4432" spans="1:7" ht="15" customHeight="1">
      <c r="A4432" s="15" t="s">
        <v>1671</v>
      </c>
      <c r="B4432" s="16" t="s">
        <v>1672</v>
      </c>
      <c r="C4432" s="15" t="s">
        <v>959</v>
      </c>
      <c r="D4432" s="15" t="s">
        <v>1020</v>
      </c>
      <c r="E4432" s="17">
        <v>4.446E-2</v>
      </c>
      <c r="F4432" s="18">
        <v>111.3</v>
      </c>
      <c r="G4432" s="18">
        <v>4.9483980000000001</v>
      </c>
    </row>
    <row r="4433" spans="1:7" ht="20.100000000000001" customHeight="1">
      <c r="A4433" s="15" t="s">
        <v>1718</v>
      </c>
      <c r="B4433" s="16" t="s">
        <v>1719</v>
      </c>
      <c r="C4433" s="15" t="s">
        <v>959</v>
      </c>
      <c r="D4433" s="15" t="s">
        <v>1030</v>
      </c>
      <c r="E4433" s="17">
        <v>2</v>
      </c>
      <c r="F4433" s="18">
        <v>26.35</v>
      </c>
      <c r="G4433" s="18">
        <v>52.7</v>
      </c>
    </row>
    <row r="4434" spans="1:7" ht="15" customHeight="1">
      <c r="A4434" s="1"/>
      <c r="B4434" s="1"/>
      <c r="C4434" s="1"/>
      <c r="D4434" s="1"/>
      <c r="E4434" s="319" t="s">
        <v>1021</v>
      </c>
      <c r="F4434" s="320"/>
      <c r="G4434" s="19">
        <v>613.61531307999996</v>
      </c>
    </row>
    <row r="4435" spans="1:7" ht="15" customHeight="1">
      <c r="A4435" s="1"/>
      <c r="B4435" s="1"/>
      <c r="C4435" s="1"/>
      <c r="D4435" s="1"/>
      <c r="E4435" s="317" t="s">
        <v>972</v>
      </c>
      <c r="F4435" s="318"/>
      <c r="G4435" s="3">
        <v>647.26</v>
      </c>
    </row>
    <row r="4436" spans="1:7" ht="15" customHeight="1">
      <c r="A4436" s="1"/>
      <c r="B4436" s="1"/>
      <c r="C4436" s="1"/>
      <c r="D4436" s="1"/>
      <c r="E4436" s="317" t="s">
        <v>973</v>
      </c>
      <c r="F4436" s="318"/>
      <c r="G4436" s="3">
        <v>15.02</v>
      </c>
    </row>
    <row r="4437" spans="1:7" ht="15" customHeight="1">
      <c r="A4437" s="1"/>
      <c r="B4437" s="1"/>
      <c r="C4437" s="1"/>
      <c r="D4437" s="1"/>
      <c r="E4437" s="317" t="s">
        <v>974</v>
      </c>
      <c r="F4437" s="318"/>
      <c r="G4437" s="3">
        <v>662.28</v>
      </c>
    </row>
    <row r="4438" spans="1:7" ht="15" customHeight="1">
      <c r="A4438" s="1"/>
      <c r="B4438" s="1"/>
      <c r="C4438" s="1"/>
      <c r="D4438" s="1"/>
      <c r="E4438" s="317" t="s">
        <v>975</v>
      </c>
      <c r="F4438" s="318"/>
      <c r="G4438" s="3">
        <v>187.75</v>
      </c>
    </row>
    <row r="4439" spans="1:7" ht="15" customHeight="1">
      <c r="A4439" s="1"/>
      <c r="B4439" s="1"/>
      <c r="C4439" s="1"/>
      <c r="D4439" s="1"/>
      <c r="E4439" s="317" t="s">
        <v>976</v>
      </c>
      <c r="F4439" s="318"/>
      <c r="G4439" s="3">
        <v>850.03</v>
      </c>
    </row>
    <row r="4440" spans="1:7" ht="15" customHeight="1">
      <c r="A4440" s="1"/>
      <c r="B4440" s="1"/>
      <c r="C4440" s="1"/>
      <c r="D4440" s="1"/>
      <c r="E4440" s="317" t="s">
        <v>977</v>
      </c>
      <c r="F4440" s="318"/>
      <c r="G4440" s="3">
        <v>1</v>
      </c>
    </row>
    <row r="4441" spans="1:7" ht="15" customHeight="1">
      <c r="A4441" s="1"/>
      <c r="B4441" s="1"/>
      <c r="C4441" s="1"/>
      <c r="D4441" s="1"/>
      <c r="E4441" s="317" t="s">
        <v>978</v>
      </c>
      <c r="F4441" s="318"/>
      <c r="G4441" s="3">
        <v>850.03</v>
      </c>
    </row>
    <row r="4442" spans="1:7" ht="9.9499999999999993" customHeight="1">
      <c r="A4442" s="1"/>
      <c r="B4442" s="1"/>
      <c r="C4442" s="323" t="s">
        <v>949</v>
      </c>
      <c r="D4442" s="324"/>
      <c r="E4442" s="1"/>
      <c r="F4442" s="1"/>
      <c r="G4442" s="1"/>
    </row>
    <row r="4443" spans="1:7" ht="20.100000000000001" customHeight="1">
      <c r="A4443" s="325" t="s">
        <v>1722</v>
      </c>
      <c r="B4443" s="326"/>
      <c r="C4443" s="326"/>
      <c r="D4443" s="326"/>
      <c r="E4443" s="326"/>
      <c r="F4443" s="326"/>
      <c r="G4443" s="326"/>
    </row>
    <row r="4444" spans="1:7" ht="15" customHeight="1">
      <c r="A4444" s="321" t="s">
        <v>951</v>
      </c>
      <c r="B4444" s="322"/>
      <c r="C4444" s="8" t="s">
        <v>952</v>
      </c>
      <c r="D4444" s="8" t="s">
        <v>953</v>
      </c>
      <c r="E4444" s="8" t="s">
        <v>954</v>
      </c>
      <c r="F4444" s="8" t="s">
        <v>955</v>
      </c>
      <c r="G4444" s="8" t="s">
        <v>956</v>
      </c>
    </row>
    <row r="4445" spans="1:7" ht="15" customHeight="1">
      <c r="A4445" s="15" t="s">
        <v>994</v>
      </c>
      <c r="B4445" s="16" t="s">
        <v>995</v>
      </c>
      <c r="C4445" s="15" t="s">
        <v>959</v>
      </c>
      <c r="D4445" s="15" t="s">
        <v>960</v>
      </c>
      <c r="E4445" s="17">
        <v>2.4700000000000002</v>
      </c>
      <c r="F4445" s="18">
        <v>1.04</v>
      </c>
      <c r="G4445" s="18">
        <v>2.5688</v>
      </c>
    </row>
    <row r="4446" spans="1:7" ht="15" customHeight="1">
      <c r="A4446" s="15" t="s">
        <v>996</v>
      </c>
      <c r="B4446" s="16" t="s">
        <v>997</v>
      </c>
      <c r="C4446" s="15" t="s">
        <v>959</v>
      </c>
      <c r="D4446" s="15" t="s">
        <v>960</v>
      </c>
      <c r="E4446" s="17">
        <v>2.4700000000000002</v>
      </c>
      <c r="F4446" s="18">
        <v>3.18</v>
      </c>
      <c r="G4446" s="18">
        <v>7.8545999999999996</v>
      </c>
    </row>
    <row r="4447" spans="1:7" ht="20.100000000000001" customHeight="1">
      <c r="A4447" s="15" t="s">
        <v>998</v>
      </c>
      <c r="B4447" s="16" t="s">
        <v>999</v>
      </c>
      <c r="C4447" s="15" t="s">
        <v>959</v>
      </c>
      <c r="D4447" s="15" t="s">
        <v>960</v>
      </c>
      <c r="E4447" s="17">
        <v>0.98</v>
      </c>
      <c r="F4447" s="18">
        <v>0.41</v>
      </c>
      <c r="G4447" s="18">
        <v>0.40179999999999999</v>
      </c>
    </row>
    <row r="4448" spans="1:7" ht="20.100000000000001" customHeight="1">
      <c r="A4448" s="15" t="s">
        <v>1000</v>
      </c>
      <c r="B4448" s="16" t="s">
        <v>1001</v>
      </c>
      <c r="C4448" s="15" t="s">
        <v>959</v>
      </c>
      <c r="D4448" s="15" t="s">
        <v>960</v>
      </c>
      <c r="E4448" s="17">
        <v>0.98</v>
      </c>
      <c r="F4448" s="18">
        <v>1.01</v>
      </c>
      <c r="G4448" s="18">
        <v>0.98980000000000001</v>
      </c>
    </row>
    <row r="4449" spans="1:7" ht="15" customHeight="1">
      <c r="A4449" s="15" t="s">
        <v>965</v>
      </c>
      <c r="B4449" s="16" t="s">
        <v>966</v>
      </c>
      <c r="C4449" s="15" t="s">
        <v>959</v>
      </c>
      <c r="D4449" s="15" t="s">
        <v>960</v>
      </c>
      <c r="E4449" s="17">
        <v>2.4700000000000002</v>
      </c>
      <c r="F4449" s="18">
        <v>0.06</v>
      </c>
      <c r="G4449" s="18">
        <v>0.1482</v>
      </c>
    </row>
    <row r="4450" spans="1:7" ht="20.100000000000001" customHeight="1">
      <c r="A4450" s="15" t="s">
        <v>1086</v>
      </c>
      <c r="B4450" s="16" t="s">
        <v>1087</v>
      </c>
      <c r="C4450" s="15" t="s">
        <v>959</v>
      </c>
      <c r="D4450" s="15" t="s">
        <v>960</v>
      </c>
      <c r="E4450" s="17">
        <v>1.49</v>
      </c>
      <c r="F4450" s="18">
        <v>0.57999999999999996</v>
      </c>
      <c r="G4450" s="18">
        <v>0.86419999999999997</v>
      </c>
    </row>
    <row r="4451" spans="1:7" ht="20.100000000000001" customHeight="1">
      <c r="A4451" s="15" t="s">
        <v>1088</v>
      </c>
      <c r="B4451" s="16" t="s">
        <v>1089</v>
      </c>
      <c r="C4451" s="15" t="s">
        <v>959</v>
      </c>
      <c r="D4451" s="15" t="s">
        <v>960</v>
      </c>
      <c r="E4451" s="17">
        <v>1.49</v>
      </c>
      <c r="F4451" s="18">
        <v>0.95</v>
      </c>
      <c r="G4451" s="18">
        <v>1.4155</v>
      </c>
    </row>
    <row r="4452" spans="1:7" ht="15" customHeight="1">
      <c r="A4452" s="15" t="s">
        <v>963</v>
      </c>
      <c r="B4452" s="16" t="s">
        <v>964</v>
      </c>
      <c r="C4452" s="15" t="s">
        <v>959</v>
      </c>
      <c r="D4452" s="15" t="s">
        <v>960</v>
      </c>
      <c r="E4452" s="17">
        <v>2.4700000000000002</v>
      </c>
      <c r="F4452" s="18">
        <v>0.55000000000000004</v>
      </c>
      <c r="G4452" s="18">
        <v>1.3585</v>
      </c>
    </row>
    <row r="4453" spans="1:7" ht="17.100000000000001" customHeight="1">
      <c r="A4453" s="1"/>
      <c r="B4453" s="1"/>
      <c r="C4453" s="1"/>
      <c r="D4453" s="1"/>
      <c r="E4453" s="319" t="s">
        <v>967</v>
      </c>
      <c r="F4453" s="320"/>
      <c r="G4453" s="19">
        <v>15.6014</v>
      </c>
    </row>
    <row r="4454" spans="1:7" ht="15" customHeight="1">
      <c r="A4454" s="321" t="s">
        <v>968</v>
      </c>
      <c r="B4454" s="322"/>
      <c r="C4454" s="8" t="s">
        <v>952</v>
      </c>
      <c r="D4454" s="8" t="s">
        <v>953</v>
      </c>
      <c r="E4454" s="8" t="s">
        <v>954</v>
      </c>
      <c r="F4454" s="8" t="s">
        <v>955</v>
      </c>
      <c r="G4454" s="8" t="s">
        <v>956</v>
      </c>
    </row>
    <row r="4455" spans="1:7" ht="15" customHeight="1">
      <c r="A4455" s="15" t="s">
        <v>1006</v>
      </c>
      <c r="B4455" s="16" t="s">
        <v>1007</v>
      </c>
      <c r="C4455" s="15" t="s">
        <v>959</v>
      </c>
      <c r="D4455" s="15" t="s">
        <v>960</v>
      </c>
      <c r="E4455" s="17">
        <v>0.99479799999999996</v>
      </c>
      <c r="F4455" s="18">
        <v>9.25</v>
      </c>
      <c r="G4455" s="18">
        <v>9.2018815000000007</v>
      </c>
    </row>
    <row r="4456" spans="1:7" ht="15" customHeight="1">
      <c r="A4456" s="15" t="s">
        <v>1228</v>
      </c>
      <c r="B4456" s="16" t="s">
        <v>1229</v>
      </c>
      <c r="C4456" s="15" t="s">
        <v>959</v>
      </c>
      <c r="D4456" s="15" t="s">
        <v>960</v>
      </c>
      <c r="E4456" s="17">
        <v>1.5056449999999999</v>
      </c>
      <c r="F4456" s="18">
        <v>15.88</v>
      </c>
      <c r="G4456" s="18">
        <v>23.909642600000002</v>
      </c>
    </row>
    <row r="4457" spans="1:7" ht="15" customHeight="1">
      <c r="A4457" s="1"/>
      <c r="B4457" s="1"/>
      <c r="C4457" s="1"/>
      <c r="D4457" s="1"/>
      <c r="E4457" s="319" t="s">
        <v>971</v>
      </c>
      <c r="F4457" s="320"/>
      <c r="G4457" s="19">
        <v>33.111524099999997</v>
      </c>
    </row>
    <row r="4458" spans="1:7" ht="15" customHeight="1">
      <c r="A4458" s="321" t="s">
        <v>1010</v>
      </c>
      <c r="B4458" s="322"/>
      <c r="C4458" s="8" t="s">
        <v>952</v>
      </c>
      <c r="D4458" s="8" t="s">
        <v>953</v>
      </c>
      <c r="E4458" s="8" t="s">
        <v>954</v>
      </c>
      <c r="F4458" s="8" t="s">
        <v>955</v>
      </c>
      <c r="G4458" s="8" t="s">
        <v>956</v>
      </c>
    </row>
    <row r="4459" spans="1:7" ht="27.95" customHeight="1">
      <c r="A4459" s="15" t="s">
        <v>1690</v>
      </c>
      <c r="B4459" s="16" t="s">
        <v>1691</v>
      </c>
      <c r="C4459" s="15" t="s">
        <v>959</v>
      </c>
      <c r="D4459" s="15" t="s">
        <v>1017</v>
      </c>
      <c r="E4459" s="17">
        <v>1.32</v>
      </c>
      <c r="F4459" s="18">
        <v>422.64</v>
      </c>
      <c r="G4459" s="18">
        <v>557.88480000000004</v>
      </c>
    </row>
    <row r="4460" spans="1:7" ht="27.95" customHeight="1">
      <c r="A4460" s="15" t="s">
        <v>1372</v>
      </c>
      <c r="B4460" s="16" t="s">
        <v>1373</v>
      </c>
      <c r="C4460" s="15" t="s">
        <v>959</v>
      </c>
      <c r="D4460" s="15" t="s">
        <v>1030</v>
      </c>
      <c r="E4460" s="17">
        <v>9</v>
      </c>
      <c r="F4460" s="18">
        <v>0.73</v>
      </c>
      <c r="G4460" s="18">
        <v>6.57</v>
      </c>
    </row>
    <row r="4461" spans="1:7" ht="15" customHeight="1">
      <c r="A4461" s="15" t="s">
        <v>1694</v>
      </c>
      <c r="B4461" s="16" t="s">
        <v>1695</v>
      </c>
      <c r="C4461" s="15" t="s">
        <v>959</v>
      </c>
      <c r="D4461" s="15" t="s">
        <v>1020</v>
      </c>
      <c r="E4461" s="17">
        <v>0.68669999999999998</v>
      </c>
      <c r="F4461" s="18">
        <v>29.08</v>
      </c>
      <c r="G4461" s="18">
        <v>19.969235999999999</v>
      </c>
    </row>
    <row r="4462" spans="1:7" ht="15" customHeight="1">
      <c r="A4462" s="15" t="s">
        <v>1671</v>
      </c>
      <c r="B4462" s="16" t="s">
        <v>1672</v>
      </c>
      <c r="C4462" s="15" t="s">
        <v>959</v>
      </c>
      <c r="D4462" s="15" t="s">
        <v>1020</v>
      </c>
      <c r="E4462" s="17">
        <v>4.6800000000000001E-2</v>
      </c>
      <c r="F4462" s="18">
        <v>111.3</v>
      </c>
      <c r="G4462" s="18">
        <v>5.2088400000000004</v>
      </c>
    </row>
    <row r="4463" spans="1:7" ht="20.100000000000001" customHeight="1">
      <c r="A4463" s="15" t="s">
        <v>1718</v>
      </c>
      <c r="B4463" s="16" t="s">
        <v>1719</v>
      </c>
      <c r="C4463" s="15" t="s">
        <v>959</v>
      </c>
      <c r="D4463" s="15" t="s">
        <v>1030</v>
      </c>
      <c r="E4463" s="17">
        <v>3</v>
      </c>
      <c r="F4463" s="18">
        <v>26.35</v>
      </c>
      <c r="G4463" s="18">
        <v>79.05</v>
      </c>
    </row>
    <row r="4464" spans="1:7" ht="15" customHeight="1">
      <c r="A4464" s="1"/>
      <c r="B4464" s="1"/>
      <c r="C4464" s="1"/>
      <c r="D4464" s="1"/>
      <c r="E4464" s="319" t="s">
        <v>1021</v>
      </c>
      <c r="F4464" s="320"/>
      <c r="G4464" s="19">
        <v>668.68287599999996</v>
      </c>
    </row>
    <row r="4465" spans="1:7" ht="15" customHeight="1">
      <c r="A4465" s="1"/>
      <c r="B4465" s="1"/>
      <c r="C4465" s="1"/>
      <c r="D4465" s="1"/>
      <c r="E4465" s="317" t="s">
        <v>972</v>
      </c>
      <c r="F4465" s="318"/>
      <c r="G4465" s="3">
        <v>702.32</v>
      </c>
    </row>
    <row r="4466" spans="1:7" ht="15" customHeight="1">
      <c r="A4466" s="1"/>
      <c r="B4466" s="1"/>
      <c r="C4466" s="1"/>
      <c r="D4466" s="1"/>
      <c r="E4466" s="317" t="s">
        <v>973</v>
      </c>
      <c r="F4466" s="318"/>
      <c r="G4466" s="3">
        <v>15.02</v>
      </c>
    </row>
    <row r="4467" spans="1:7" ht="15" customHeight="1">
      <c r="A4467" s="1"/>
      <c r="B4467" s="1"/>
      <c r="C4467" s="1"/>
      <c r="D4467" s="1"/>
      <c r="E4467" s="317" t="s">
        <v>974</v>
      </c>
      <c r="F4467" s="318"/>
      <c r="G4467" s="3">
        <v>717.34</v>
      </c>
    </row>
    <row r="4468" spans="1:7" ht="15" customHeight="1">
      <c r="A4468" s="1"/>
      <c r="B4468" s="1"/>
      <c r="C4468" s="1"/>
      <c r="D4468" s="1"/>
      <c r="E4468" s="317" t="s">
        <v>975</v>
      </c>
      <c r="F4468" s="318"/>
      <c r="G4468" s="3">
        <v>203.36</v>
      </c>
    </row>
    <row r="4469" spans="1:7" ht="15" customHeight="1">
      <c r="A4469" s="1"/>
      <c r="B4469" s="1"/>
      <c r="C4469" s="1"/>
      <c r="D4469" s="1"/>
      <c r="E4469" s="317" t="s">
        <v>976</v>
      </c>
      <c r="F4469" s="318"/>
      <c r="G4469" s="3">
        <v>920.7</v>
      </c>
    </row>
    <row r="4470" spans="1:7" ht="15" customHeight="1">
      <c r="A4470" s="1"/>
      <c r="B4470" s="1"/>
      <c r="C4470" s="1"/>
      <c r="D4470" s="1"/>
      <c r="E4470" s="317" t="s">
        <v>977</v>
      </c>
      <c r="F4470" s="318"/>
      <c r="G4470" s="3">
        <v>1</v>
      </c>
    </row>
    <row r="4471" spans="1:7" ht="15" customHeight="1">
      <c r="A4471" s="1"/>
      <c r="B4471" s="1"/>
      <c r="C4471" s="1"/>
      <c r="D4471" s="1"/>
      <c r="E4471" s="317" t="s">
        <v>978</v>
      </c>
      <c r="F4471" s="318"/>
      <c r="G4471" s="3">
        <v>920.7</v>
      </c>
    </row>
    <row r="4472" spans="1:7" ht="9.9499999999999993" customHeight="1">
      <c r="A4472" s="1"/>
      <c r="B4472" s="1"/>
      <c r="C4472" s="323" t="s">
        <v>949</v>
      </c>
      <c r="D4472" s="324"/>
      <c r="E4472" s="1"/>
      <c r="F4472" s="1"/>
      <c r="G4472" s="1"/>
    </row>
    <row r="4473" spans="1:7" ht="20.100000000000001" customHeight="1">
      <c r="A4473" s="325" t="s">
        <v>1723</v>
      </c>
      <c r="B4473" s="326"/>
      <c r="C4473" s="326"/>
      <c r="D4473" s="326"/>
      <c r="E4473" s="326"/>
      <c r="F4473" s="326"/>
      <c r="G4473" s="326"/>
    </row>
    <row r="4474" spans="1:7" ht="15" customHeight="1">
      <c r="A4474" s="321" t="s">
        <v>951</v>
      </c>
      <c r="B4474" s="322"/>
      <c r="C4474" s="8" t="s">
        <v>952</v>
      </c>
      <c r="D4474" s="8" t="s">
        <v>953</v>
      </c>
      <c r="E4474" s="8" t="s">
        <v>954</v>
      </c>
      <c r="F4474" s="8" t="s">
        <v>955</v>
      </c>
      <c r="G4474" s="8" t="s">
        <v>956</v>
      </c>
    </row>
    <row r="4475" spans="1:7" ht="15" customHeight="1">
      <c r="A4475" s="15" t="s">
        <v>994</v>
      </c>
      <c r="B4475" s="16" t="s">
        <v>995</v>
      </c>
      <c r="C4475" s="15" t="s">
        <v>959</v>
      </c>
      <c r="D4475" s="15" t="s">
        <v>960</v>
      </c>
      <c r="E4475" s="17">
        <v>2.4700000000000002</v>
      </c>
      <c r="F4475" s="18">
        <v>1.04</v>
      </c>
      <c r="G4475" s="18">
        <v>2.5688</v>
      </c>
    </row>
    <row r="4476" spans="1:7" ht="15" customHeight="1">
      <c r="A4476" s="15" t="s">
        <v>996</v>
      </c>
      <c r="B4476" s="16" t="s">
        <v>997</v>
      </c>
      <c r="C4476" s="15" t="s">
        <v>959</v>
      </c>
      <c r="D4476" s="15" t="s">
        <v>960</v>
      </c>
      <c r="E4476" s="17">
        <v>2.4700000000000002</v>
      </c>
      <c r="F4476" s="18">
        <v>3.18</v>
      </c>
      <c r="G4476" s="18">
        <v>7.8545999999999996</v>
      </c>
    </row>
    <row r="4477" spans="1:7" ht="20.100000000000001" customHeight="1">
      <c r="A4477" s="15" t="s">
        <v>998</v>
      </c>
      <c r="B4477" s="16" t="s">
        <v>999</v>
      </c>
      <c r="C4477" s="15" t="s">
        <v>959</v>
      </c>
      <c r="D4477" s="15" t="s">
        <v>960</v>
      </c>
      <c r="E4477" s="17">
        <v>0.98</v>
      </c>
      <c r="F4477" s="18">
        <v>0.41</v>
      </c>
      <c r="G4477" s="18">
        <v>0.40179999999999999</v>
      </c>
    </row>
    <row r="4478" spans="1:7" ht="20.100000000000001" customHeight="1">
      <c r="A4478" s="15" t="s">
        <v>1000</v>
      </c>
      <c r="B4478" s="16" t="s">
        <v>1001</v>
      </c>
      <c r="C4478" s="15" t="s">
        <v>959</v>
      </c>
      <c r="D4478" s="15" t="s">
        <v>960</v>
      </c>
      <c r="E4478" s="17">
        <v>0.98</v>
      </c>
      <c r="F4478" s="18">
        <v>1.01</v>
      </c>
      <c r="G4478" s="18">
        <v>0.98980000000000001</v>
      </c>
    </row>
    <row r="4479" spans="1:7" ht="15" customHeight="1">
      <c r="A4479" s="15" t="s">
        <v>965</v>
      </c>
      <c r="B4479" s="16" t="s">
        <v>966</v>
      </c>
      <c r="C4479" s="15" t="s">
        <v>959</v>
      </c>
      <c r="D4479" s="15" t="s">
        <v>960</v>
      </c>
      <c r="E4479" s="17">
        <v>2.4700000000000002</v>
      </c>
      <c r="F4479" s="18">
        <v>0.06</v>
      </c>
      <c r="G4479" s="18">
        <v>0.1482</v>
      </c>
    </row>
    <row r="4480" spans="1:7" ht="20.100000000000001" customHeight="1">
      <c r="A4480" s="15" t="s">
        <v>1086</v>
      </c>
      <c r="B4480" s="16" t="s">
        <v>1087</v>
      </c>
      <c r="C4480" s="15" t="s">
        <v>959</v>
      </c>
      <c r="D4480" s="15" t="s">
        <v>960</v>
      </c>
      <c r="E4480" s="17">
        <v>1.49</v>
      </c>
      <c r="F4480" s="18">
        <v>0.57999999999999996</v>
      </c>
      <c r="G4480" s="18">
        <v>0.86419999999999997</v>
      </c>
    </row>
    <row r="4481" spans="1:7" ht="20.100000000000001" customHeight="1">
      <c r="A4481" s="15" t="s">
        <v>1088</v>
      </c>
      <c r="B4481" s="16" t="s">
        <v>1089</v>
      </c>
      <c r="C4481" s="15" t="s">
        <v>959</v>
      </c>
      <c r="D4481" s="15" t="s">
        <v>960</v>
      </c>
      <c r="E4481" s="17">
        <v>1.49</v>
      </c>
      <c r="F4481" s="18">
        <v>0.95</v>
      </c>
      <c r="G4481" s="18">
        <v>1.4155</v>
      </c>
    </row>
    <row r="4482" spans="1:7" ht="15" customHeight="1">
      <c r="A4482" s="15" t="s">
        <v>963</v>
      </c>
      <c r="B4482" s="16" t="s">
        <v>964</v>
      </c>
      <c r="C4482" s="15" t="s">
        <v>959</v>
      </c>
      <c r="D4482" s="15" t="s">
        <v>960</v>
      </c>
      <c r="E4482" s="17">
        <v>2.4700000000000002</v>
      </c>
      <c r="F4482" s="18">
        <v>0.55000000000000004</v>
      </c>
      <c r="G4482" s="18">
        <v>1.3585</v>
      </c>
    </row>
    <row r="4483" spans="1:7" ht="17.100000000000001" customHeight="1">
      <c r="A4483" s="1"/>
      <c r="B4483" s="1"/>
      <c r="C4483" s="1"/>
      <c r="D4483" s="1"/>
      <c r="E4483" s="319" t="s">
        <v>967</v>
      </c>
      <c r="F4483" s="320"/>
      <c r="G4483" s="19">
        <v>15.6014</v>
      </c>
    </row>
    <row r="4484" spans="1:7" ht="15" customHeight="1">
      <c r="A4484" s="321" t="s">
        <v>968</v>
      </c>
      <c r="B4484" s="322"/>
      <c r="C4484" s="8" t="s">
        <v>952</v>
      </c>
      <c r="D4484" s="8" t="s">
        <v>953</v>
      </c>
      <c r="E4484" s="8" t="s">
        <v>954</v>
      </c>
      <c r="F4484" s="8" t="s">
        <v>955</v>
      </c>
      <c r="G4484" s="8" t="s">
        <v>956</v>
      </c>
    </row>
    <row r="4485" spans="1:7" ht="15" customHeight="1">
      <c r="A4485" s="15" t="s">
        <v>1006</v>
      </c>
      <c r="B4485" s="16" t="s">
        <v>1007</v>
      </c>
      <c r="C4485" s="15" t="s">
        <v>959</v>
      </c>
      <c r="D4485" s="15" t="s">
        <v>960</v>
      </c>
      <c r="E4485" s="17">
        <v>0.99479799999999996</v>
      </c>
      <c r="F4485" s="18">
        <v>9.25</v>
      </c>
      <c r="G4485" s="18">
        <v>9.2018815000000007</v>
      </c>
    </row>
    <row r="4486" spans="1:7" ht="15" customHeight="1">
      <c r="A4486" s="15" t="s">
        <v>1228</v>
      </c>
      <c r="B4486" s="16" t="s">
        <v>1229</v>
      </c>
      <c r="C4486" s="15" t="s">
        <v>959</v>
      </c>
      <c r="D4486" s="15" t="s">
        <v>960</v>
      </c>
      <c r="E4486" s="17">
        <v>1.5056449999999999</v>
      </c>
      <c r="F4486" s="18">
        <v>15.88</v>
      </c>
      <c r="G4486" s="18">
        <v>23.909642600000002</v>
      </c>
    </row>
    <row r="4487" spans="1:7" ht="15" customHeight="1">
      <c r="A4487" s="1"/>
      <c r="B4487" s="1"/>
      <c r="C4487" s="1"/>
      <c r="D4487" s="1"/>
      <c r="E4487" s="319" t="s">
        <v>971</v>
      </c>
      <c r="F4487" s="320"/>
      <c r="G4487" s="19">
        <v>33.111524099999997</v>
      </c>
    </row>
    <row r="4488" spans="1:7" ht="15" customHeight="1">
      <c r="A4488" s="321" t="s">
        <v>1010</v>
      </c>
      <c r="B4488" s="322"/>
      <c r="C4488" s="8" t="s">
        <v>952</v>
      </c>
      <c r="D4488" s="8" t="s">
        <v>953</v>
      </c>
      <c r="E4488" s="8" t="s">
        <v>954</v>
      </c>
      <c r="F4488" s="8" t="s">
        <v>955</v>
      </c>
      <c r="G4488" s="8" t="s">
        <v>956</v>
      </c>
    </row>
    <row r="4489" spans="1:7" ht="27.95" customHeight="1">
      <c r="A4489" s="15" t="s">
        <v>1690</v>
      </c>
      <c r="B4489" s="16" t="s">
        <v>1691</v>
      </c>
      <c r="C4489" s="15" t="s">
        <v>959</v>
      </c>
      <c r="D4489" s="15" t="s">
        <v>1017</v>
      </c>
      <c r="E4489" s="17">
        <v>0.80400000000000005</v>
      </c>
      <c r="F4489" s="18">
        <v>422.64</v>
      </c>
      <c r="G4489" s="18">
        <v>339.80256000000003</v>
      </c>
    </row>
    <row r="4490" spans="1:7" ht="27.95" customHeight="1">
      <c r="A4490" s="15" t="s">
        <v>1372</v>
      </c>
      <c r="B4490" s="16" t="s">
        <v>1373</v>
      </c>
      <c r="C4490" s="15" t="s">
        <v>959</v>
      </c>
      <c r="D4490" s="15" t="s">
        <v>1030</v>
      </c>
      <c r="E4490" s="17">
        <v>6</v>
      </c>
      <c r="F4490" s="18">
        <v>0.73</v>
      </c>
      <c r="G4490" s="18">
        <v>4.38</v>
      </c>
    </row>
    <row r="4491" spans="1:7" ht="15" customHeight="1">
      <c r="A4491" s="15" t="s">
        <v>1694</v>
      </c>
      <c r="B4491" s="16" t="s">
        <v>1695</v>
      </c>
      <c r="C4491" s="15" t="s">
        <v>959</v>
      </c>
      <c r="D4491" s="15" t="s">
        <v>1020</v>
      </c>
      <c r="E4491" s="17">
        <v>0.41820000000000002</v>
      </c>
      <c r="F4491" s="18">
        <v>29.08</v>
      </c>
      <c r="G4491" s="18">
        <v>12.161256</v>
      </c>
    </row>
    <row r="4492" spans="1:7" ht="15" customHeight="1">
      <c r="A4492" s="15" t="s">
        <v>1671</v>
      </c>
      <c r="B4492" s="16" t="s">
        <v>1672</v>
      </c>
      <c r="C4492" s="15" t="s">
        <v>959</v>
      </c>
      <c r="D4492" s="15" t="s">
        <v>1020</v>
      </c>
      <c r="E4492" s="17">
        <v>2.81E-2</v>
      </c>
      <c r="F4492" s="18">
        <v>111.3</v>
      </c>
      <c r="G4492" s="18">
        <v>3.1275300000000001</v>
      </c>
    </row>
    <row r="4493" spans="1:7" ht="20.100000000000001" customHeight="1">
      <c r="A4493" s="15" t="s">
        <v>1718</v>
      </c>
      <c r="B4493" s="16" t="s">
        <v>1719</v>
      </c>
      <c r="C4493" s="15" t="s">
        <v>959</v>
      </c>
      <c r="D4493" s="15" t="s">
        <v>1030</v>
      </c>
      <c r="E4493" s="17">
        <v>2</v>
      </c>
      <c r="F4493" s="18">
        <v>26.35</v>
      </c>
      <c r="G4493" s="18">
        <v>52.7</v>
      </c>
    </row>
    <row r="4494" spans="1:7" ht="15" customHeight="1">
      <c r="A4494" s="1"/>
      <c r="B4494" s="1"/>
      <c r="C4494" s="1"/>
      <c r="D4494" s="1"/>
      <c r="E4494" s="319" t="s">
        <v>1021</v>
      </c>
      <c r="F4494" s="320"/>
      <c r="G4494" s="19">
        <v>412.17134600000003</v>
      </c>
    </row>
    <row r="4495" spans="1:7" ht="15" customHeight="1">
      <c r="A4495" s="1"/>
      <c r="B4495" s="1"/>
      <c r="C4495" s="1"/>
      <c r="D4495" s="1"/>
      <c r="E4495" s="317" t="s">
        <v>972</v>
      </c>
      <c r="F4495" s="318"/>
      <c r="G4495" s="3">
        <v>445.82</v>
      </c>
    </row>
    <row r="4496" spans="1:7" ht="15" customHeight="1">
      <c r="A4496" s="1"/>
      <c r="B4496" s="1"/>
      <c r="C4496" s="1"/>
      <c r="D4496" s="1"/>
      <c r="E4496" s="317" t="s">
        <v>973</v>
      </c>
      <c r="F4496" s="318"/>
      <c r="G4496" s="3">
        <v>15.02</v>
      </c>
    </row>
    <row r="4497" spans="1:7" ht="15" customHeight="1">
      <c r="A4497" s="1"/>
      <c r="B4497" s="1"/>
      <c r="C4497" s="1"/>
      <c r="D4497" s="1"/>
      <c r="E4497" s="317" t="s">
        <v>974</v>
      </c>
      <c r="F4497" s="318"/>
      <c r="G4497" s="3">
        <v>460.84</v>
      </c>
    </row>
    <row r="4498" spans="1:7" ht="15" customHeight="1">
      <c r="A4498" s="1"/>
      <c r="B4498" s="1"/>
      <c r="C4498" s="1"/>
      <c r="D4498" s="1"/>
      <c r="E4498" s="317" t="s">
        <v>975</v>
      </c>
      <c r="F4498" s="318"/>
      <c r="G4498" s="3">
        <v>130.63999999999999</v>
      </c>
    </row>
    <row r="4499" spans="1:7" ht="15" customHeight="1">
      <c r="A4499" s="1"/>
      <c r="B4499" s="1"/>
      <c r="C4499" s="1"/>
      <c r="D4499" s="1"/>
      <c r="E4499" s="317" t="s">
        <v>976</v>
      </c>
      <c r="F4499" s="318"/>
      <c r="G4499" s="3">
        <v>591.48</v>
      </c>
    </row>
    <row r="4500" spans="1:7" ht="15" customHeight="1">
      <c r="A4500" s="1"/>
      <c r="B4500" s="1"/>
      <c r="C4500" s="1"/>
      <c r="D4500" s="1"/>
      <c r="E4500" s="317" t="s">
        <v>977</v>
      </c>
      <c r="F4500" s="318"/>
      <c r="G4500" s="3">
        <v>1</v>
      </c>
    </row>
    <row r="4501" spans="1:7" ht="15" customHeight="1">
      <c r="A4501" s="1"/>
      <c r="B4501" s="1"/>
      <c r="C4501" s="1"/>
      <c r="D4501" s="1"/>
      <c r="E4501" s="317" t="s">
        <v>978</v>
      </c>
      <c r="F4501" s="318"/>
      <c r="G4501" s="3">
        <v>591.48</v>
      </c>
    </row>
    <row r="4502" spans="1:7" ht="9.9499999999999993" customHeight="1">
      <c r="A4502" s="1"/>
      <c r="B4502" s="1"/>
      <c r="C4502" s="323" t="s">
        <v>949</v>
      </c>
      <c r="D4502" s="324"/>
      <c r="E4502" s="1"/>
      <c r="F4502" s="1"/>
      <c r="G4502" s="1"/>
    </row>
    <row r="4503" spans="1:7" ht="20.100000000000001" customHeight="1">
      <c r="A4503" s="325" t="s">
        <v>1724</v>
      </c>
      <c r="B4503" s="326"/>
      <c r="C4503" s="326"/>
      <c r="D4503" s="326"/>
      <c r="E4503" s="326"/>
      <c r="F4503" s="326"/>
      <c r="G4503" s="326"/>
    </row>
    <row r="4504" spans="1:7" ht="15" customHeight="1">
      <c r="A4504" s="321" t="s">
        <v>951</v>
      </c>
      <c r="B4504" s="322"/>
      <c r="C4504" s="8" t="s">
        <v>952</v>
      </c>
      <c r="D4504" s="8" t="s">
        <v>953</v>
      </c>
      <c r="E4504" s="8" t="s">
        <v>954</v>
      </c>
      <c r="F4504" s="8" t="s">
        <v>955</v>
      </c>
      <c r="G4504" s="8" t="s">
        <v>956</v>
      </c>
    </row>
    <row r="4505" spans="1:7" ht="15" customHeight="1">
      <c r="A4505" s="15" t="s">
        <v>994</v>
      </c>
      <c r="B4505" s="16" t="s">
        <v>995</v>
      </c>
      <c r="C4505" s="15" t="s">
        <v>959</v>
      </c>
      <c r="D4505" s="15" t="s">
        <v>960</v>
      </c>
      <c r="E4505" s="17">
        <v>0.81</v>
      </c>
      <c r="F4505" s="18">
        <v>1.04</v>
      </c>
      <c r="G4505" s="18">
        <v>0.84240000000000004</v>
      </c>
    </row>
    <row r="4506" spans="1:7" ht="15" customHeight="1">
      <c r="A4506" s="15" t="s">
        <v>996</v>
      </c>
      <c r="B4506" s="16" t="s">
        <v>997</v>
      </c>
      <c r="C4506" s="15" t="s">
        <v>959</v>
      </c>
      <c r="D4506" s="15" t="s">
        <v>960</v>
      </c>
      <c r="E4506" s="17">
        <v>0.81</v>
      </c>
      <c r="F4506" s="18">
        <v>3.18</v>
      </c>
      <c r="G4506" s="18">
        <v>2.5758000000000001</v>
      </c>
    </row>
    <row r="4507" spans="1:7" ht="20.100000000000001" customHeight="1">
      <c r="A4507" s="15" t="s">
        <v>998</v>
      </c>
      <c r="B4507" s="16" t="s">
        <v>999</v>
      </c>
      <c r="C4507" s="15" t="s">
        <v>959</v>
      </c>
      <c r="D4507" s="15" t="s">
        <v>960</v>
      </c>
      <c r="E4507" s="17">
        <v>0.19</v>
      </c>
      <c r="F4507" s="18">
        <v>0.41</v>
      </c>
      <c r="G4507" s="18">
        <v>7.7899999999999997E-2</v>
      </c>
    </row>
    <row r="4508" spans="1:7" ht="20.100000000000001" customHeight="1">
      <c r="A4508" s="15" t="s">
        <v>1000</v>
      </c>
      <c r="B4508" s="16" t="s">
        <v>1001</v>
      </c>
      <c r="C4508" s="15" t="s">
        <v>959</v>
      </c>
      <c r="D4508" s="15" t="s">
        <v>960</v>
      </c>
      <c r="E4508" s="17">
        <v>0.19</v>
      </c>
      <c r="F4508" s="18">
        <v>1.01</v>
      </c>
      <c r="G4508" s="18">
        <v>0.19189999999999999</v>
      </c>
    </row>
    <row r="4509" spans="1:7" ht="20.100000000000001" customHeight="1">
      <c r="A4509" s="15" t="s">
        <v>1388</v>
      </c>
      <c r="B4509" s="16" t="s">
        <v>1389</v>
      </c>
      <c r="C4509" s="15" t="s">
        <v>959</v>
      </c>
      <c r="D4509" s="15" t="s">
        <v>960</v>
      </c>
      <c r="E4509" s="17">
        <v>0.14000000000000001</v>
      </c>
      <c r="F4509" s="18">
        <v>0.28000000000000003</v>
      </c>
      <c r="G4509" s="18">
        <v>3.9199999999999999E-2</v>
      </c>
    </row>
    <row r="4510" spans="1:7" ht="20.100000000000001" customHeight="1">
      <c r="A4510" s="15" t="s">
        <v>1390</v>
      </c>
      <c r="B4510" s="16" t="s">
        <v>1391</v>
      </c>
      <c r="C4510" s="15" t="s">
        <v>959</v>
      </c>
      <c r="D4510" s="15" t="s">
        <v>960</v>
      </c>
      <c r="E4510" s="17">
        <v>0.14000000000000001</v>
      </c>
      <c r="F4510" s="18">
        <v>0.8</v>
      </c>
      <c r="G4510" s="18">
        <v>0.112</v>
      </c>
    </row>
    <row r="4511" spans="1:7" ht="15" customHeight="1">
      <c r="A4511" s="15" t="s">
        <v>965</v>
      </c>
      <c r="B4511" s="16" t="s">
        <v>966</v>
      </c>
      <c r="C4511" s="15" t="s">
        <v>959</v>
      </c>
      <c r="D4511" s="15" t="s">
        <v>960</v>
      </c>
      <c r="E4511" s="17">
        <v>0.81</v>
      </c>
      <c r="F4511" s="18">
        <v>0.06</v>
      </c>
      <c r="G4511" s="18">
        <v>4.8599999999999997E-2</v>
      </c>
    </row>
    <row r="4512" spans="1:7" ht="20.100000000000001" customHeight="1">
      <c r="A4512" s="15" t="s">
        <v>1086</v>
      </c>
      <c r="B4512" s="16" t="s">
        <v>1087</v>
      </c>
      <c r="C4512" s="15" t="s">
        <v>959</v>
      </c>
      <c r="D4512" s="15" t="s">
        <v>960</v>
      </c>
      <c r="E4512" s="17">
        <v>0.48</v>
      </c>
      <c r="F4512" s="18">
        <v>0.57999999999999996</v>
      </c>
      <c r="G4512" s="18">
        <v>0.27839999999999998</v>
      </c>
    </row>
    <row r="4513" spans="1:7" ht="20.100000000000001" customHeight="1">
      <c r="A4513" s="15" t="s">
        <v>1088</v>
      </c>
      <c r="B4513" s="16" t="s">
        <v>1089</v>
      </c>
      <c r="C4513" s="15" t="s">
        <v>959</v>
      </c>
      <c r="D4513" s="15" t="s">
        <v>960</v>
      </c>
      <c r="E4513" s="17">
        <v>0.48</v>
      </c>
      <c r="F4513" s="18">
        <v>0.95</v>
      </c>
      <c r="G4513" s="18">
        <v>0.45600000000000002</v>
      </c>
    </row>
    <row r="4514" spans="1:7" ht="15" customHeight="1">
      <c r="A4514" s="15" t="s">
        <v>963</v>
      </c>
      <c r="B4514" s="16" t="s">
        <v>964</v>
      </c>
      <c r="C4514" s="15" t="s">
        <v>959</v>
      </c>
      <c r="D4514" s="15" t="s">
        <v>960</v>
      </c>
      <c r="E4514" s="17">
        <v>0.81</v>
      </c>
      <c r="F4514" s="18">
        <v>0.55000000000000004</v>
      </c>
      <c r="G4514" s="18">
        <v>0.44550000000000001</v>
      </c>
    </row>
    <row r="4515" spans="1:7" ht="17.100000000000001" customHeight="1">
      <c r="A4515" s="1"/>
      <c r="B4515" s="1"/>
      <c r="C4515" s="1"/>
      <c r="D4515" s="1"/>
      <c r="E4515" s="319" t="s">
        <v>967</v>
      </c>
      <c r="F4515" s="320"/>
      <c r="G4515" s="19">
        <v>5.0677000000000003</v>
      </c>
    </row>
    <row r="4516" spans="1:7" ht="15" customHeight="1">
      <c r="A4516" s="321" t="s">
        <v>968</v>
      </c>
      <c r="B4516" s="322"/>
      <c r="C4516" s="8" t="s">
        <v>952</v>
      </c>
      <c r="D4516" s="8" t="s">
        <v>953</v>
      </c>
      <c r="E4516" s="8" t="s">
        <v>954</v>
      </c>
      <c r="F4516" s="8" t="s">
        <v>955</v>
      </c>
      <c r="G4516" s="8" t="s">
        <v>956</v>
      </c>
    </row>
    <row r="4517" spans="1:7" ht="15" customHeight="1">
      <c r="A4517" s="15" t="s">
        <v>1006</v>
      </c>
      <c r="B4517" s="16" t="s">
        <v>1007</v>
      </c>
      <c r="C4517" s="15" t="s">
        <v>959</v>
      </c>
      <c r="D4517" s="15" t="s">
        <v>960</v>
      </c>
      <c r="E4517" s="17">
        <v>0.19286900000000001</v>
      </c>
      <c r="F4517" s="18">
        <v>9.25</v>
      </c>
      <c r="G4517" s="18">
        <v>1.78403825</v>
      </c>
    </row>
    <row r="4518" spans="1:7" ht="15" customHeight="1">
      <c r="A4518" s="15" t="s">
        <v>1394</v>
      </c>
      <c r="B4518" s="16" t="s">
        <v>1395</v>
      </c>
      <c r="C4518" s="15" t="s">
        <v>959</v>
      </c>
      <c r="D4518" s="15" t="s">
        <v>960</v>
      </c>
      <c r="E4518" s="17">
        <v>0.141792</v>
      </c>
      <c r="F4518" s="18">
        <v>12.62</v>
      </c>
      <c r="G4518" s="18">
        <v>1.78941504</v>
      </c>
    </row>
    <row r="4519" spans="1:7" ht="15" customHeight="1">
      <c r="A4519" s="15" t="s">
        <v>1228</v>
      </c>
      <c r="B4519" s="16" t="s">
        <v>1229</v>
      </c>
      <c r="C4519" s="15" t="s">
        <v>959</v>
      </c>
      <c r="D4519" s="15" t="s">
        <v>960</v>
      </c>
      <c r="E4519" s="17">
        <v>0.48504000000000003</v>
      </c>
      <c r="F4519" s="18">
        <v>15.88</v>
      </c>
      <c r="G4519" s="18">
        <v>7.7024352</v>
      </c>
    </row>
    <row r="4520" spans="1:7" ht="15" customHeight="1">
      <c r="A4520" s="1"/>
      <c r="B4520" s="1"/>
      <c r="C4520" s="1"/>
      <c r="D4520" s="1"/>
      <c r="E4520" s="319" t="s">
        <v>971</v>
      </c>
      <c r="F4520" s="320"/>
      <c r="G4520" s="19">
        <v>11.27588849</v>
      </c>
    </row>
    <row r="4521" spans="1:7" ht="15" customHeight="1">
      <c r="A4521" s="321" t="s">
        <v>1010</v>
      </c>
      <c r="B4521" s="322"/>
      <c r="C4521" s="8" t="s">
        <v>952</v>
      </c>
      <c r="D4521" s="8" t="s">
        <v>953</v>
      </c>
      <c r="E4521" s="8" t="s">
        <v>954</v>
      </c>
      <c r="F4521" s="8" t="s">
        <v>955</v>
      </c>
      <c r="G4521" s="8" t="s">
        <v>956</v>
      </c>
    </row>
    <row r="4522" spans="1:7" ht="20.100000000000001" customHeight="1">
      <c r="A4522" s="15" t="s">
        <v>1725</v>
      </c>
      <c r="B4522" s="16" t="s">
        <v>1726</v>
      </c>
      <c r="C4522" s="15" t="s">
        <v>1016</v>
      </c>
      <c r="D4522" s="15" t="s">
        <v>1030</v>
      </c>
      <c r="E4522" s="17">
        <v>1</v>
      </c>
      <c r="F4522" s="18">
        <v>165.5</v>
      </c>
      <c r="G4522" s="18">
        <v>165.5</v>
      </c>
    </row>
    <row r="4523" spans="1:7" ht="15" customHeight="1">
      <c r="A4523" s="15" t="s">
        <v>1694</v>
      </c>
      <c r="B4523" s="16" t="s">
        <v>1695</v>
      </c>
      <c r="C4523" s="15" t="s">
        <v>959</v>
      </c>
      <c r="D4523" s="15" t="s">
        <v>1020</v>
      </c>
      <c r="E4523" s="17">
        <v>0.2974</v>
      </c>
      <c r="F4523" s="18">
        <v>29.08</v>
      </c>
      <c r="G4523" s="18">
        <v>8.6483919999999994</v>
      </c>
    </row>
    <row r="4524" spans="1:7" ht="15" customHeight="1">
      <c r="A4524" s="15" t="s">
        <v>1727</v>
      </c>
      <c r="B4524" s="16" t="s">
        <v>1728</v>
      </c>
      <c r="C4524" s="15" t="s">
        <v>959</v>
      </c>
      <c r="D4524" s="15" t="s">
        <v>1030</v>
      </c>
      <c r="E4524" s="17">
        <v>1</v>
      </c>
      <c r="F4524" s="18">
        <v>13.76</v>
      </c>
      <c r="G4524" s="18">
        <v>13.76</v>
      </c>
    </row>
    <row r="4525" spans="1:7" ht="15" customHeight="1">
      <c r="A4525" s="15" t="s">
        <v>1660</v>
      </c>
      <c r="B4525" s="16" t="s">
        <v>1661</v>
      </c>
      <c r="C4525" s="15" t="s">
        <v>959</v>
      </c>
      <c r="D4525" s="15" t="s">
        <v>1030</v>
      </c>
      <c r="E4525" s="17">
        <v>0.05</v>
      </c>
      <c r="F4525" s="18">
        <v>2.5499999999999998</v>
      </c>
      <c r="G4525" s="18">
        <v>0.1275</v>
      </c>
    </row>
    <row r="4526" spans="1:7" ht="15" customHeight="1">
      <c r="A4526" s="1"/>
      <c r="B4526" s="1"/>
      <c r="C4526" s="1"/>
      <c r="D4526" s="1"/>
      <c r="E4526" s="319" t="s">
        <v>1021</v>
      </c>
      <c r="F4526" s="320"/>
      <c r="G4526" s="19">
        <v>188.03589199999999</v>
      </c>
    </row>
    <row r="4527" spans="1:7" ht="15" customHeight="1">
      <c r="A4527" s="1"/>
      <c r="B4527" s="1"/>
      <c r="C4527" s="1"/>
      <c r="D4527" s="1"/>
      <c r="E4527" s="317" t="s">
        <v>972</v>
      </c>
      <c r="F4527" s="318"/>
      <c r="G4527" s="3">
        <v>199.23</v>
      </c>
    </row>
    <row r="4528" spans="1:7" ht="15" customHeight="1">
      <c r="A4528" s="1"/>
      <c r="B4528" s="1"/>
      <c r="C4528" s="1"/>
      <c r="D4528" s="1"/>
      <c r="E4528" s="317" t="s">
        <v>973</v>
      </c>
      <c r="F4528" s="318"/>
      <c r="G4528" s="3">
        <v>5.1100000000000003</v>
      </c>
    </row>
    <row r="4529" spans="1:7" ht="15" customHeight="1">
      <c r="A4529" s="1"/>
      <c r="B4529" s="1"/>
      <c r="C4529" s="1"/>
      <c r="D4529" s="1"/>
      <c r="E4529" s="317" t="s">
        <v>974</v>
      </c>
      <c r="F4529" s="318"/>
      <c r="G4529" s="3">
        <v>204.34</v>
      </c>
    </row>
    <row r="4530" spans="1:7" ht="15" customHeight="1">
      <c r="A4530" s="1"/>
      <c r="B4530" s="1"/>
      <c r="C4530" s="1"/>
      <c r="D4530" s="1"/>
      <c r="E4530" s="317" t="s">
        <v>975</v>
      </c>
      <c r="F4530" s="318"/>
      <c r="G4530" s="3">
        <v>57.93</v>
      </c>
    </row>
    <row r="4531" spans="1:7" ht="15" customHeight="1">
      <c r="A4531" s="1"/>
      <c r="B4531" s="1"/>
      <c r="C4531" s="1"/>
      <c r="D4531" s="1"/>
      <c r="E4531" s="317" t="s">
        <v>976</v>
      </c>
      <c r="F4531" s="318"/>
      <c r="G4531" s="3">
        <v>262.27</v>
      </c>
    </row>
    <row r="4532" spans="1:7" ht="15" customHeight="1">
      <c r="A4532" s="1"/>
      <c r="B4532" s="1"/>
      <c r="C4532" s="1"/>
      <c r="D4532" s="1"/>
      <c r="E4532" s="317" t="s">
        <v>977</v>
      </c>
      <c r="F4532" s="318"/>
      <c r="G4532" s="3">
        <v>4</v>
      </c>
    </row>
    <row r="4533" spans="1:7" ht="15" customHeight="1">
      <c r="A4533" s="1"/>
      <c r="B4533" s="1"/>
      <c r="C4533" s="1"/>
      <c r="D4533" s="1"/>
      <c r="E4533" s="317" t="s">
        <v>978</v>
      </c>
      <c r="F4533" s="318"/>
      <c r="G4533" s="3">
        <v>1049.08</v>
      </c>
    </row>
    <row r="4534" spans="1:7" ht="9.9499999999999993" customHeight="1">
      <c r="A4534" s="1"/>
      <c r="B4534" s="1"/>
      <c r="C4534" s="323" t="s">
        <v>949</v>
      </c>
      <c r="D4534" s="324"/>
      <c r="E4534" s="1"/>
      <c r="F4534" s="1"/>
      <c r="G4534" s="1"/>
    </row>
    <row r="4535" spans="1:7" ht="20.100000000000001" customHeight="1">
      <c r="A4535" s="325" t="s">
        <v>1729</v>
      </c>
      <c r="B4535" s="326"/>
      <c r="C4535" s="326"/>
      <c r="D4535" s="326"/>
      <c r="E4535" s="326"/>
      <c r="F4535" s="326"/>
      <c r="G4535" s="326"/>
    </row>
    <row r="4536" spans="1:7" ht="15" customHeight="1">
      <c r="A4536" s="321" t="s">
        <v>951</v>
      </c>
      <c r="B4536" s="322"/>
      <c r="C4536" s="8" t="s">
        <v>952</v>
      </c>
      <c r="D4536" s="8" t="s">
        <v>953</v>
      </c>
      <c r="E4536" s="8" t="s">
        <v>954</v>
      </c>
      <c r="F4536" s="8" t="s">
        <v>955</v>
      </c>
      <c r="G4536" s="8" t="s">
        <v>956</v>
      </c>
    </row>
    <row r="4537" spans="1:7" ht="15" customHeight="1">
      <c r="A4537" s="15" t="s">
        <v>994</v>
      </c>
      <c r="B4537" s="16" t="s">
        <v>995</v>
      </c>
      <c r="C4537" s="15" t="s">
        <v>959</v>
      </c>
      <c r="D4537" s="15" t="s">
        <v>960</v>
      </c>
      <c r="E4537" s="17">
        <v>0.15310000000000001</v>
      </c>
      <c r="F4537" s="18">
        <v>1.04</v>
      </c>
      <c r="G4537" s="18">
        <v>0.159224</v>
      </c>
    </row>
    <row r="4538" spans="1:7" ht="15" customHeight="1">
      <c r="A4538" s="15" t="s">
        <v>996</v>
      </c>
      <c r="B4538" s="16" t="s">
        <v>997</v>
      </c>
      <c r="C4538" s="15" t="s">
        <v>959</v>
      </c>
      <c r="D4538" s="15" t="s">
        <v>960</v>
      </c>
      <c r="E4538" s="17">
        <v>0.15310000000000001</v>
      </c>
      <c r="F4538" s="18">
        <v>3.18</v>
      </c>
      <c r="G4538" s="18">
        <v>0.48685800000000001</v>
      </c>
    </row>
    <row r="4539" spans="1:7" ht="20.100000000000001" customHeight="1">
      <c r="A4539" s="15" t="s">
        <v>998</v>
      </c>
      <c r="B4539" s="16" t="s">
        <v>999</v>
      </c>
      <c r="C4539" s="15" t="s">
        <v>959</v>
      </c>
      <c r="D4539" s="15" t="s">
        <v>960</v>
      </c>
      <c r="E4539" s="17">
        <v>3.6700000000000003E-2</v>
      </c>
      <c r="F4539" s="18">
        <v>0.41</v>
      </c>
      <c r="G4539" s="18">
        <v>1.5047E-2</v>
      </c>
    </row>
    <row r="4540" spans="1:7" ht="20.100000000000001" customHeight="1">
      <c r="A4540" s="15" t="s">
        <v>1000</v>
      </c>
      <c r="B4540" s="16" t="s">
        <v>1001</v>
      </c>
      <c r="C4540" s="15" t="s">
        <v>959</v>
      </c>
      <c r="D4540" s="15" t="s">
        <v>960</v>
      </c>
      <c r="E4540" s="17">
        <v>3.6700000000000003E-2</v>
      </c>
      <c r="F4540" s="18">
        <v>1.01</v>
      </c>
      <c r="G4540" s="18">
        <v>3.7067000000000003E-2</v>
      </c>
    </row>
    <row r="4541" spans="1:7" ht="20.100000000000001" customHeight="1">
      <c r="A4541" s="15" t="s">
        <v>1388</v>
      </c>
      <c r="B4541" s="16" t="s">
        <v>1389</v>
      </c>
      <c r="C4541" s="15" t="s">
        <v>959</v>
      </c>
      <c r="D4541" s="15" t="s">
        <v>960</v>
      </c>
      <c r="E4541" s="17">
        <v>0.1164</v>
      </c>
      <c r="F4541" s="18">
        <v>0.28000000000000003</v>
      </c>
      <c r="G4541" s="18">
        <v>3.2592000000000003E-2</v>
      </c>
    </row>
    <row r="4542" spans="1:7" ht="15" customHeight="1">
      <c r="A4542" s="15" t="s">
        <v>963</v>
      </c>
      <c r="B4542" s="16" t="s">
        <v>964</v>
      </c>
      <c r="C4542" s="15" t="s">
        <v>959</v>
      </c>
      <c r="D4542" s="15" t="s">
        <v>960</v>
      </c>
      <c r="E4542" s="17">
        <v>0.15310000000000001</v>
      </c>
      <c r="F4542" s="18">
        <v>0.55000000000000004</v>
      </c>
      <c r="G4542" s="18">
        <v>8.4205000000000002E-2</v>
      </c>
    </row>
    <row r="4543" spans="1:7" ht="20.100000000000001" customHeight="1">
      <c r="A4543" s="15" t="s">
        <v>1390</v>
      </c>
      <c r="B4543" s="16" t="s">
        <v>1391</v>
      </c>
      <c r="C4543" s="15" t="s">
        <v>959</v>
      </c>
      <c r="D4543" s="15" t="s">
        <v>960</v>
      </c>
      <c r="E4543" s="17">
        <v>0.1164</v>
      </c>
      <c r="F4543" s="18">
        <v>0.8</v>
      </c>
      <c r="G4543" s="18">
        <v>9.3119999999999994E-2</v>
      </c>
    </row>
    <row r="4544" spans="1:7" ht="15" customHeight="1">
      <c r="A4544" s="15" t="s">
        <v>965</v>
      </c>
      <c r="B4544" s="16" t="s">
        <v>966</v>
      </c>
      <c r="C4544" s="15" t="s">
        <v>959</v>
      </c>
      <c r="D4544" s="15" t="s">
        <v>960</v>
      </c>
      <c r="E4544" s="17">
        <v>0.15310000000000001</v>
      </c>
      <c r="F4544" s="18">
        <v>0.06</v>
      </c>
      <c r="G4544" s="18">
        <v>9.1859999999999997E-3</v>
      </c>
    </row>
    <row r="4545" spans="1:7" ht="17.100000000000001" customHeight="1">
      <c r="A4545" s="1"/>
      <c r="B4545" s="1"/>
      <c r="C4545" s="1"/>
      <c r="D4545" s="1"/>
      <c r="E4545" s="319" t="s">
        <v>967</v>
      </c>
      <c r="F4545" s="320"/>
      <c r="G4545" s="19">
        <v>0.91729899999999998</v>
      </c>
    </row>
    <row r="4546" spans="1:7" ht="15" customHeight="1">
      <c r="A4546" s="321" t="s">
        <v>968</v>
      </c>
      <c r="B4546" s="322"/>
      <c r="C4546" s="8" t="s">
        <v>952</v>
      </c>
      <c r="D4546" s="8" t="s">
        <v>953</v>
      </c>
      <c r="E4546" s="8" t="s">
        <v>954</v>
      </c>
      <c r="F4546" s="8" t="s">
        <v>955</v>
      </c>
      <c r="G4546" s="8" t="s">
        <v>956</v>
      </c>
    </row>
    <row r="4547" spans="1:7" ht="15" customHeight="1">
      <c r="A4547" s="15" t="s">
        <v>1006</v>
      </c>
      <c r="B4547" s="16" t="s">
        <v>1007</v>
      </c>
      <c r="C4547" s="15" t="s">
        <v>959</v>
      </c>
      <c r="D4547" s="15" t="s">
        <v>960</v>
      </c>
      <c r="E4547" s="17">
        <v>3.7254170000000003E-2</v>
      </c>
      <c r="F4547" s="18">
        <v>9.25</v>
      </c>
      <c r="G4547" s="18">
        <v>0.34460107249999999</v>
      </c>
    </row>
    <row r="4548" spans="1:7" ht="15" customHeight="1">
      <c r="A4548" s="15" t="s">
        <v>1394</v>
      </c>
      <c r="B4548" s="16" t="s">
        <v>1395</v>
      </c>
      <c r="C4548" s="15" t="s">
        <v>959</v>
      </c>
      <c r="D4548" s="15" t="s">
        <v>960</v>
      </c>
      <c r="E4548" s="17">
        <v>0.11788992</v>
      </c>
      <c r="F4548" s="18">
        <v>12.62</v>
      </c>
      <c r="G4548" s="18">
        <v>1.4877707903999999</v>
      </c>
    </row>
    <row r="4549" spans="1:7" ht="15" customHeight="1">
      <c r="A4549" s="1"/>
      <c r="B4549" s="1"/>
      <c r="C4549" s="1"/>
      <c r="D4549" s="1"/>
      <c r="E4549" s="319" t="s">
        <v>971</v>
      </c>
      <c r="F4549" s="320"/>
      <c r="G4549" s="19">
        <v>1.8323718629000001</v>
      </c>
    </row>
    <row r="4550" spans="1:7" ht="15" customHeight="1">
      <c r="A4550" s="321" t="s">
        <v>1010</v>
      </c>
      <c r="B4550" s="322"/>
      <c r="C4550" s="8" t="s">
        <v>952</v>
      </c>
      <c r="D4550" s="8" t="s">
        <v>953</v>
      </c>
      <c r="E4550" s="8" t="s">
        <v>954</v>
      </c>
      <c r="F4550" s="8" t="s">
        <v>955</v>
      </c>
      <c r="G4550" s="8" t="s">
        <v>956</v>
      </c>
    </row>
    <row r="4551" spans="1:7" ht="20.100000000000001" customHeight="1">
      <c r="A4551" s="15" t="s">
        <v>1730</v>
      </c>
      <c r="B4551" s="16" t="s">
        <v>1731</v>
      </c>
      <c r="C4551" s="15" t="s">
        <v>959</v>
      </c>
      <c r="D4551" s="15" t="s">
        <v>1030</v>
      </c>
      <c r="E4551" s="17">
        <v>1</v>
      </c>
      <c r="F4551" s="18">
        <v>110.3</v>
      </c>
      <c r="G4551" s="18">
        <v>110.3</v>
      </c>
    </row>
    <row r="4552" spans="1:7" ht="15" customHeight="1">
      <c r="A4552" s="15" t="s">
        <v>1660</v>
      </c>
      <c r="B4552" s="16" t="s">
        <v>1661</v>
      </c>
      <c r="C4552" s="15" t="s">
        <v>959</v>
      </c>
      <c r="D4552" s="15" t="s">
        <v>1030</v>
      </c>
      <c r="E4552" s="17">
        <v>2.1000000000000001E-2</v>
      </c>
      <c r="F4552" s="18">
        <v>2.5499999999999998</v>
      </c>
      <c r="G4552" s="18">
        <v>5.355E-2</v>
      </c>
    </row>
    <row r="4553" spans="1:7" ht="15" customHeight="1">
      <c r="A4553" s="1"/>
      <c r="B4553" s="1"/>
      <c r="C4553" s="1"/>
      <c r="D4553" s="1"/>
      <c r="E4553" s="319" t="s">
        <v>1021</v>
      </c>
      <c r="F4553" s="320"/>
      <c r="G4553" s="19">
        <v>110.35355</v>
      </c>
    </row>
    <row r="4554" spans="1:7" ht="15" customHeight="1">
      <c r="A4554" s="1"/>
      <c r="B4554" s="1"/>
      <c r="C4554" s="1"/>
      <c r="D4554" s="1"/>
      <c r="E4554" s="317" t="s">
        <v>972</v>
      </c>
      <c r="F4554" s="318"/>
      <c r="G4554" s="3">
        <v>112.25</v>
      </c>
    </row>
    <row r="4555" spans="1:7" ht="15" customHeight="1">
      <c r="A4555" s="1"/>
      <c r="B4555" s="1"/>
      <c r="C4555" s="1"/>
      <c r="D4555" s="1"/>
      <c r="E4555" s="317" t="s">
        <v>973</v>
      </c>
      <c r="F4555" s="318"/>
      <c r="G4555" s="3">
        <v>0.84</v>
      </c>
    </row>
    <row r="4556" spans="1:7" ht="15" customHeight="1">
      <c r="A4556" s="1"/>
      <c r="B4556" s="1"/>
      <c r="C4556" s="1"/>
      <c r="D4556" s="1"/>
      <c r="E4556" s="317" t="s">
        <v>974</v>
      </c>
      <c r="F4556" s="318"/>
      <c r="G4556" s="3">
        <v>113.09</v>
      </c>
    </row>
    <row r="4557" spans="1:7" ht="15" customHeight="1">
      <c r="A4557" s="1"/>
      <c r="B4557" s="1"/>
      <c r="C4557" s="1"/>
      <c r="D4557" s="1"/>
      <c r="E4557" s="317" t="s">
        <v>975</v>
      </c>
      <c r="F4557" s="318"/>
      <c r="G4557" s="3">
        <v>32.06</v>
      </c>
    </row>
    <row r="4558" spans="1:7" ht="15" customHeight="1">
      <c r="A4558" s="1"/>
      <c r="B4558" s="1"/>
      <c r="C4558" s="1"/>
      <c r="D4558" s="1"/>
      <c r="E4558" s="317" t="s">
        <v>976</v>
      </c>
      <c r="F4558" s="318"/>
      <c r="G4558" s="3">
        <v>145.15</v>
      </c>
    </row>
    <row r="4559" spans="1:7" ht="15" customHeight="1">
      <c r="A4559" s="1"/>
      <c r="B4559" s="1"/>
      <c r="C4559" s="1"/>
      <c r="D4559" s="1"/>
      <c r="E4559" s="317" t="s">
        <v>977</v>
      </c>
      <c r="F4559" s="318"/>
      <c r="G4559" s="3">
        <v>4</v>
      </c>
    </row>
    <row r="4560" spans="1:7" ht="15" customHeight="1">
      <c r="A4560" s="1"/>
      <c r="B4560" s="1"/>
      <c r="C4560" s="1"/>
      <c r="D4560" s="1"/>
      <c r="E4560" s="317" t="s">
        <v>978</v>
      </c>
      <c r="F4560" s="318"/>
      <c r="G4560" s="3">
        <v>580.6</v>
      </c>
    </row>
    <row r="4561" spans="1:7" ht="9.9499999999999993" customHeight="1">
      <c r="A4561" s="1"/>
      <c r="B4561" s="1"/>
      <c r="C4561" s="323" t="s">
        <v>949</v>
      </c>
      <c r="D4561" s="324"/>
      <c r="E4561" s="1"/>
      <c r="F4561" s="1"/>
      <c r="G4561" s="1"/>
    </row>
    <row r="4562" spans="1:7" ht="20.100000000000001" customHeight="1">
      <c r="A4562" s="325" t="s">
        <v>1732</v>
      </c>
      <c r="B4562" s="326"/>
      <c r="C4562" s="326"/>
      <c r="D4562" s="326"/>
      <c r="E4562" s="326"/>
      <c r="F4562" s="326"/>
      <c r="G4562" s="326"/>
    </row>
    <row r="4563" spans="1:7" ht="15" customHeight="1">
      <c r="A4563" s="321" t="s">
        <v>951</v>
      </c>
      <c r="B4563" s="322"/>
      <c r="C4563" s="8" t="s">
        <v>952</v>
      </c>
      <c r="D4563" s="8" t="s">
        <v>953</v>
      </c>
      <c r="E4563" s="8" t="s">
        <v>954</v>
      </c>
      <c r="F4563" s="8" t="s">
        <v>955</v>
      </c>
      <c r="G4563" s="8" t="s">
        <v>956</v>
      </c>
    </row>
    <row r="4564" spans="1:7" ht="15" customHeight="1">
      <c r="A4564" s="15" t="s">
        <v>994</v>
      </c>
      <c r="B4564" s="16" t="s">
        <v>995</v>
      </c>
      <c r="C4564" s="15" t="s">
        <v>959</v>
      </c>
      <c r="D4564" s="15" t="s">
        <v>960</v>
      </c>
      <c r="E4564" s="17">
        <v>0.4088</v>
      </c>
      <c r="F4564" s="18">
        <v>1.04</v>
      </c>
      <c r="G4564" s="18">
        <v>0.42515199999999997</v>
      </c>
    </row>
    <row r="4565" spans="1:7" ht="15" customHeight="1">
      <c r="A4565" s="15" t="s">
        <v>996</v>
      </c>
      <c r="B4565" s="16" t="s">
        <v>997</v>
      </c>
      <c r="C4565" s="15" t="s">
        <v>959</v>
      </c>
      <c r="D4565" s="15" t="s">
        <v>960</v>
      </c>
      <c r="E4565" s="17">
        <v>0.4088</v>
      </c>
      <c r="F4565" s="18">
        <v>3.18</v>
      </c>
      <c r="G4565" s="18">
        <v>1.299984</v>
      </c>
    </row>
    <row r="4566" spans="1:7" ht="20.100000000000001" customHeight="1">
      <c r="A4566" s="15" t="s">
        <v>998</v>
      </c>
      <c r="B4566" s="16" t="s">
        <v>999</v>
      </c>
      <c r="C4566" s="15" t="s">
        <v>959</v>
      </c>
      <c r="D4566" s="15" t="s">
        <v>960</v>
      </c>
      <c r="E4566" s="17">
        <v>9.4799999999999995E-2</v>
      </c>
      <c r="F4566" s="18">
        <v>0.41</v>
      </c>
      <c r="G4566" s="18">
        <v>3.8868E-2</v>
      </c>
    </row>
    <row r="4567" spans="1:7" ht="20.100000000000001" customHeight="1">
      <c r="A4567" s="15" t="s">
        <v>1000</v>
      </c>
      <c r="B4567" s="16" t="s">
        <v>1001</v>
      </c>
      <c r="C4567" s="15" t="s">
        <v>959</v>
      </c>
      <c r="D4567" s="15" t="s">
        <v>960</v>
      </c>
      <c r="E4567" s="17">
        <v>9.4799999999999995E-2</v>
      </c>
      <c r="F4567" s="18">
        <v>1.01</v>
      </c>
      <c r="G4567" s="18">
        <v>9.5748E-2</v>
      </c>
    </row>
    <row r="4568" spans="1:7" ht="20.100000000000001" customHeight="1">
      <c r="A4568" s="15" t="s">
        <v>1388</v>
      </c>
      <c r="B4568" s="16" t="s">
        <v>1389</v>
      </c>
      <c r="C4568" s="15" t="s">
        <v>959</v>
      </c>
      <c r="D4568" s="15" t="s">
        <v>960</v>
      </c>
      <c r="E4568" s="17">
        <v>0.314</v>
      </c>
      <c r="F4568" s="18">
        <v>0.28000000000000003</v>
      </c>
      <c r="G4568" s="18">
        <v>8.7919999999999998E-2</v>
      </c>
    </row>
    <row r="4569" spans="1:7" ht="15" customHeight="1">
      <c r="A4569" s="15" t="s">
        <v>963</v>
      </c>
      <c r="B4569" s="16" t="s">
        <v>964</v>
      </c>
      <c r="C4569" s="15" t="s">
        <v>959</v>
      </c>
      <c r="D4569" s="15" t="s">
        <v>960</v>
      </c>
      <c r="E4569" s="17">
        <v>0.4088</v>
      </c>
      <c r="F4569" s="18">
        <v>0.55000000000000004</v>
      </c>
      <c r="G4569" s="18">
        <v>0.22484000000000001</v>
      </c>
    </row>
    <row r="4570" spans="1:7" ht="20.100000000000001" customHeight="1">
      <c r="A4570" s="15" t="s">
        <v>1390</v>
      </c>
      <c r="B4570" s="16" t="s">
        <v>1391</v>
      </c>
      <c r="C4570" s="15" t="s">
        <v>959</v>
      </c>
      <c r="D4570" s="15" t="s">
        <v>960</v>
      </c>
      <c r="E4570" s="17">
        <v>0.314</v>
      </c>
      <c r="F4570" s="18">
        <v>0.8</v>
      </c>
      <c r="G4570" s="18">
        <v>0.25119999999999998</v>
      </c>
    </row>
    <row r="4571" spans="1:7" ht="15" customHeight="1">
      <c r="A4571" s="15" t="s">
        <v>965</v>
      </c>
      <c r="B4571" s="16" t="s">
        <v>966</v>
      </c>
      <c r="C4571" s="15" t="s">
        <v>959</v>
      </c>
      <c r="D4571" s="15" t="s">
        <v>960</v>
      </c>
      <c r="E4571" s="17">
        <v>0.4088</v>
      </c>
      <c r="F4571" s="18">
        <v>0.06</v>
      </c>
      <c r="G4571" s="18">
        <v>2.4528000000000001E-2</v>
      </c>
    </row>
    <row r="4572" spans="1:7" ht="17.100000000000001" customHeight="1">
      <c r="A4572" s="1"/>
      <c r="B4572" s="1"/>
      <c r="C4572" s="1"/>
      <c r="D4572" s="1"/>
      <c r="E4572" s="319" t="s">
        <v>967</v>
      </c>
      <c r="F4572" s="320"/>
      <c r="G4572" s="19">
        <v>2.4482400000000002</v>
      </c>
    </row>
    <row r="4573" spans="1:7" ht="15" customHeight="1">
      <c r="A4573" s="321" t="s">
        <v>968</v>
      </c>
      <c r="B4573" s="322"/>
      <c r="C4573" s="8" t="s">
        <v>952</v>
      </c>
      <c r="D4573" s="8" t="s">
        <v>953</v>
      </c>
      <c r="E4573" s="8" t="s">
        <v>954</v>
      </c>
      <c r="F4573" s="8" t="s">
        <v>955</v>
      </c>
      <c r="G4573" s="8" t="s">
        <v>956</v>
      </c>
    </row>
    <row r="4574" spans="1:7" ht="15" customHeight="1">
      <c r="A4574" s="15" t="s">
        <v>1006</v>
      </c>
      <c r="B4574" s="16" t="s">
        <v>1007</v>
      </c>
      <c r="C4574" s="15" t="s">
        <v>959</v>
      </c>
      <c r="D4574" s="15" t="s">
        <v>960</v>
      </c>
      <c r="E4574" s="17">
        <v>9.6231479999999994E-2</v>
      </c>
      <c r="F4574" s="18">
        <v>9.25</v>
      </c>
      <c r="G4574" s="18">
        <v>0.89014119000000003</v>
      </c>
    </row>
    <row r="4575" spans="1:7" ht="15" customHeight="1">
      <c r="A4575" s="15" t="s">
        <v>1394</v>
      </c>
      <c r="B4575" s="16" t="s">
        <v>1395</v>
      </c>
      <c r="C4575" s="15" t="s">
        <v>959</v>
      </c>
      <c r="D4575" s="15" t="s">
        <v>960</v>
      </c>
      <c r="E4575" s="17">
        <v>0.3180192</v>
      </c>
      <c r="F4575" s="18">
        <v>12.62</v>
      </c>
      <c r="G4575" s="18">
        <v>4.0134023040000004</v>
      </c>
    </row>
    <row r="4576" spans="1:7" ht="15" customHeight="1">
      <c r="A4576" s="1"/>
      <c r="B4576" s="1"/>
      <c r="C4576" s="1"/>
      <c r="D4576" s="1"/>
      <c r="E4576" s="319" t="s">
        <v>971</v>
      </c>
      <c r="F4576" s="320"/>
      <c r="G4576" s="19">
        <v>4.903543494</v>
      </c>
    </row>
    <row r="4577" spans="1:7" ht="15" customHeight="1">
      <c r="A4577" s="321" t="s">
        <v>1010</v>
      </c>
      <c r="B4577" s="322"/>
      <c r="C4577" s="8" t="s">
        <v>952</v>
      </c>
      <c r="D4577" s="8" t="s">
        <v>953</v>
      </c>
      <c r="E4577" s="8" t="s">
        <v>954</v>
      </c>
      <c r="F4577" s="8" t="s">
        <v>955</v>
      </c>
      <c r="G4577" s="8" t="s">
        <v>956</v>
      </c>
    </row>
    <row r="4578" spans="1:7" ht="15" customHeight="1">
      <c r="A4578" s="15" t="s">
        <v>1727</v>
      </c>
      <c r="B4578" s="16" t="s">
        <v>1728</v>
      </c>
      <c r="C4578" s="15" t="s">
        <v>959</v>
      </c>
      <c r="D4578" s="15" t="s">
        <v>1030</v>
      </c>
      <c r="E4578" s="17">
        <v>1</v>
      </c>
      <c r="F4578" s="18">
        <v>13.76</v>
      </c>
      <c r="G4578" s="18">
        <v>13.76</v>
      </c>
    </row>
    <row r="4579" spans="1:7" ht="20.100000000000001" customHeight="1">
      <c r="A4579" s="15" t="s">
        <v>1733</v>
      </c>
      <c r="B4579" s="16" t="s">
        <v>1734</v>
      </c>
      <c r="C4579" s="15" t="s">
        <v>1016</v>
      </c>
      <c r="D4579" s="15" t="s">
        <v>1030</v>
      </c>
      <c r="E4579" s="17">
        <v>1</v>
      </c>
      <c r="F4579" s="18">
        <v>2400</v>
      </c>
      <c r="G4579" s="18">
        <v>2400</v>
      </c>
    </row>
    <row r="4580" spans="1:7" ht="20.100000000000001" customHeight="1">
      <c r="A4580" s="15" t="s">
        <v>1735</v>
      </c>
      <c r="B4580" s="16" t="s">
        <v>1736</v>
      </c>
      <c r="C4580" s="15" t="s">
        <v>959</v>
      </c>
      <c r="D4580" s="15" t="s">
        <v>1030</v>
      </c>
      <c r="E4580" s="17">
        <v>1</v>
      </c>
      <c r="F4580" s="18">
        <v>50.43</v>
      </c>
      <c r="G4580" s="18">
        <v>50.43</v>
      </c>
    </row>
    <row r="4581" spans="1:7" ht="15" customHeight="1">
      <c r="A4581" s="15" t="s">
        <v>1660</v>
      </c>
      <c r="B4581" s="16" t="s">
        <v>1661</v>
      </c>
      <c r="C4581" s="15" t="s">
        <v>959</v>
      </c>
      <c r="D4581" s="15" t="s">
        <v>1030</v>
      </c>
      <c r="E4581" s="17">
        <v>9.8000000000000004E-2</v>
      </c>
      <c r="F4581" s="18">
        <v>2.5499999999999998</v>
      </c>
      <c r="G4581" s="18">
        <v>0.24990000000000001</v>
      </c>
    </row>
    <row r="4582" spans="1:7" ht="15" customHeight="1">
      <c r="A4582" s="1"/>
      <c r="B4582" s="1"/>
      <c r="C4582" s="1"/>
      <c r="D4582" s="1"/>
      <c r="E4582" s="319" t="s">
        <v>1021</v>
      </c>
      <c r="F4582" s="320"/>
      <c r="G4582" s="19">
        <v>2464.4398999999999</v>
      </c>
    </row>
    <row r="4583" spans="1:7" ht="15" customHeight="1">
      <c r="A4583" s="1"/>
      <c r="B4583" s="1"/>
      <c r="C4583" s="1"/>
      <c r="D4583" s="1"/>
      <c r="E4583" s="317" t="s">
        <v>972</v>
      </c>
      <c r="F4583" s="318"/>
      <c r="G4583" s="3">
        <v>2469.54</v>
      </c>
    </row>
    <row r="4584" spans="1:7" ht="15" customHeight="1">
      <c r="A4584" s="1"/>
      <c r="B4584" s="1"/>
      <c r="C4584" s="1"/>
      <c r="D4584" s="1"/>
      <c r="E4584" s="317" t="s">
        <v>973</v>
      </c>
      <c r="F4584" s="318"/>
      <c r="G4584" s="3">
        <v>2.2200000000000002</v>
      </c>
    </row>
    <row r="4585" spans="1:7" ht="15" customHeight="1">
      <c r="A4585" s="1"/>
      <c r="B4585" s="1"/>
      <c r="C4585" s="1"/>
      <c r="D4585" s="1"/>
      <c r="E4585" s="317" t="s">
        <v>974</v>
      </c>
      <c r="F4585" s="318"/>
      <c r="G4585" s="3">
        <v>2471.7600000000002</v>
      </c>
    </row>
    <row r="4586" spans="1:7" ht="15" customHeight="1">
      <c r="A4586" s="1"/>
      <c r="B4586" s="1"/>
      <c r="C4586" s="1"/>
      <c r="D4586" s="1"/>
      <c r="E4586" s="317" t="s">
        <v>975</v>
      </c>
      <c r="F4586" s="318"/>
      <c r="G4586" s="3">
        <v>700.74</v>
      </c>
    </row>
    <row r="4587" spans="1:7" ht="15" customHeight="1">
      <c r="A4587" s="1"/>
      <c r="B4587" s="1"/>
      <c r="C4587" s="1"/>
      <c r="D4587" s="1"/>
      <c r="E4587" s="317" t="s">
        <v>976</v>
      </c>
      <c r="F4587" s="318"/>
      <c r="G4587" s="3">
        <v>3172.5</v>
      </c>
    </row>
    <row r="4588" spans="1:7" ht="15" customHeight="1">
      <c r="A4588" s="1"/>
      <c r="B4588" s="1"/>
      <c r="C4588" s="1"/>
      <c r="D4588" s="1"/>
      <c r="E4588" s="317" t="s">
        <v>977</v>
      </c>
      <c r="F4588" s="318"/>
      <c r="G4588" s="3">
        <v>1</v>
      </c>
    </row>
    <row r="4589" spans="1:7" ht="15" customHeight="1">
      <c r="A4589" s="1"/>
      <c r="B4589" s="1"/>
      <c r="C4589" s="1"/>
      <c r="D4589" s="1"/>
      <c r="E4589" s="317" t="s">
        <v>978</v>
      </c>
      <c r="F4589" s="318"/>
      <c r="G4589" s="3">
        <v>3172.5</v>
      </c>
    </row>
    <row r="4590" spans="1:7" ht="9.9499999999999993" customHeight="1">
      <c r="A4590" s="1"/>
      <c r="B4590" s="1"/>
      <c r="C4590" s="323" t="s">
        <v>949</v>
      </c>
      <c r="D4590" s="324"/>
      <c r="E4590" s="1"/>
      <c r="F4590" s="1"/>
      <c r="G4590" s="1"/>
    </row>
    <row r="4591" spans="1:7" ht="20.100000000000001" customHeight="1">
      <c r="A4591" s="325" t="s">
        <v>1737</v>
      </c>
      <c r="B4591" s="326"/>
      <c r="C4591" s="326"/>
      <c r="D4591" s="326"/>
      <c r="E4591" s="326"/>
      <c r="F4591" s="326"/>
      <c r="G4591" s="326"/>
    </row>
    <row r="4592" spans="1:7" ht="15" customHeight="1">
      <c r="A4592" s="321" t="s">
        <v>951</v>
      </c>
      <c r="B4592" s="322"/>
      <c r="C4592" s="8" t="s">
        <v>952</v>
      </c>
      <c r="D4592" s="8" t="s">
        <v>953</v>
      </c>
      <c r="E4592" s="8" t="s">
        <v>954</v>
      </c>
      <c r="F4592" s="8" t="s">
        <v>955</v>
      </c>
      <c r="G4592" s="8" t="s">
        <v>956</v>
      </c>
    </row>
    <row r="4593" spans="1:7" ht="15" customHeight="1">
      <c r="A4593" s="15" t="s">
        <v>994</v>
      </c>
      <c r="B4593" s="16" t="s">
        <v>995</v>
      </c>
      <c r="C4593" s="15" t="s">
        <v>959</v>
      </c>
      <c r="D4593" s="15" t="s">
        <v>960</v>
      </c>
      <c r="E4593" s="17">
        <v>2.48</v>
      </c>
      <c r="F4593" s="18">
        <v>1.04</v>
      </c>
      <c r="G4593" s="18">
        <v>2.5792000000000002</v>
      </c>
    </row>
    <row r="4594" spans="1:7" ht="15" customHeight="1">
      <c r="A4594" s="15" t="s">
        <v>996</v>
      </c>
      <c r="B4594" s="16" t="s">
        <v>997</v>
      </c>
      <c r="C4594" s="15" t="s">
        <v>959</v>
      </c>
      <c r="D4594" s="15" t="s">
        <v>960</v>
      </c>
      <c r="E4594" s="17">
        <v>2.48</v>
      </c>
      <c r="F4594" s="18">
        <v>3.18</v>
      </c>
      <c r="G4594" s="18">
        <v>7.8864000000000001</v>
      </c>
    </row>
    <row r="4595" spans="1:7" ht="20.100000000000001" customHeight="1">
      <c r="A4595" s="15" t="s">
        <v>998</v>
      </c>
      <c r="B4595" s="16" t="s">
        <v>999</v>
      </c>
      <c r="C4595" s="15" t="s">
        <v>959</v>
      </c>
      <c r="D4595" s="15" t="s">
        <v>960</v>
      </c>
      <c r="E4595" s="17">
        <v>0.71109999999999995</v>
      </c>
      <c r="F4595" s="18">
        <v>0.41</v>
      </c>
      <c r="G4595" s="18">
        <v>0.291551</v>
      </c>
    </row>
    <row r="4596" spans="1:7" ht="20.100000000000001" customHeight="1">
      <c r="A4596" s="15" t="s">
        <v>1000</v>
      </c>
      <c r="B4596" s="16" t="s">
        <v>1001</v>
      </c>
      <c r="C4596" s="15" t="s">
        <v>959</v>
      </c>
      <c r="D4596" s="15" t="s">
        <v>960</v>
      </c>
      <c r="E4596" s="17">
        <v>0.71109999999999995</v>
      </c>
      <c r="F4596" s="18">
        <v>1.01</v>
      </c>
      <c r="G4596" s="18">
        <v>0.71821100000000004</v>
      </c>
    </row>
    <row r="4597" spans="1:7" ht="20.100000000000001" customHeight="1">
      <c r="A4597" s="15" t="s">
        <v>1388</v>
      </c>
      <c r="B4597" s="16" t="s">
        <v>1389</v>
      </c>
      <c r="C4597" s="15" t="s">
        <v>959</v>
      </c>
      <c r="D4597" s="15" t="s">
        <v>960</v>
      </c>
      <c r="E4597" s="17">
        <v>1.7688999999999999</v>
      </c>
      <c r="F4597" s="18">
        <v>0.28000000000000003</v>
      </c>
      <c r="G4597" s="18">
        <v>0.49529200000000001</v>
      </c>
    </row>
    <row r="4598" spans="1:7" ht="15" customHeight="1">
      <c r="A4598" s="15" t="s">
        <v>963</v>
      </c>
      <c r="B4598" s="16" t="s">
        <v>964</v>
      </c>
      <c r="C4598" s="15" t="s">
        <v>959</v>
      </c>
      <c r="D4598" s="15" t="s">
        <v>960</v>
      </c>
      <c r="E4598" s="17">
        <v>2.48</v>
      </c>
      <c r="F4598" s="18">
        <v>0.55000000000000004</v>
      </c>
      <c r="G4598" s="18">
        <v>1.3640000000000001</v>
      </c>
    </row>
    <row r="4599" spans="1:7" ht="20.100000000000001" customHeight="1">
      <c r="A4599" s="15" t="s">
        <v>1390</v>
      </c>
      <c r="B4599" s="16" t="s">
        <v>1391</v>
      </c>
      <c r="C4599" s="15" t="s">
        <v>959</v>
      </c>
      <c r="D4599" s="15" t="s">
        <v>960</v>
      </c>
      <c r="E4599" s="17">
        <v>1.7688999999999999</v>
      </c>
      <c r="F4599" s="18">
        <v>0.8</v>
      </c>
      <c r="G4599" s="18">
        <v>1.4151199999999999</v>
      </c>
    </row>
    <row r="4600" spans="1:7" ht="15" customHeight="1">
      <c r="A4600" s="15" t="s">
        <v>965</v>
      </c>
      <c r="B4600" s="16" t="s">
        <v>966</v>
      </c>
      <c r="C4600" s="15" t="s">
        <v>959</v>
      </c>
      <c r="D4600" s="15" t="s">
        <v>960</v>
      </c>
      <c r="E4600" s="17">
        <v>2.48</v>
      </c>
      <c r="F4600" s="18">
        <v>0.06</v>
      </c>
      <c r="G4600" s="18">
        <v>0.14879999999999999</v>
      </c>
    </row>
    <row r="4601" spans="1:7" ht="17.100000000000001" customHeight="1">
      <c r="A4601" s="1"/>
      <c r="B4601" s="1"/>
      <c r="C4601" s="1"/>
      <c r="D4601" s="1"/>
      <c r="E4601" s="319" t="s">
        <v>967</v>
      </c>
      <c r="F4601" s="320"/>
      <c r="G4601" s="19">
        <v>14.898574</v>
      </c>
    </row>
    <row r="4602" spans="1:7" ht="15" customHeight="1">
      <c r="A4602" s="321" t="s">
        <v>968</v>
      </c>
      <c r="B4602" s="322"/>
      <c r="C4602" s="8" t="s">
        <v>952</v>
      </c>
      <c r="D4602" s="8" t="s">
        <v>953</v>
      </c>
      <c r="E4602" s="8" t="s">
        <v>954</v>
      </c>
      <c r="F4602" s="8" t="s">
        <v>955</v>
      </c>
      <c r="G4602" s="8" t="s">
        <v>956</v>
      </c>
    </row>
    <row r="4603" spans="1:7" ht="15" customHeight="1">
      <c r="A4603" s="15" t="s">
        <v>1006</v>
      </c>
      <c r="B4603" s="16" t="s">
        <v>1007</v>
      </c>
      <c r="C4603" s="15" t="s">
        <v>959</v>
      </c>
      <c r="D4603" s="15" t="s">
        <v>960</v>
      </c>
      <c r="E4603" s="17">
        <v>0.72183761000000002</v>
      </c>
      <c r="F4603" s="18">
        <v>9.25</v>
      </c>
      <c r="G4603" s="18">
        <v>6.6769978925000002</v>
      </c>
    </row>
    <row r="4604" spans="1:7" ht="15" customHeight="1">
      <c r="A4604" s="15" t="s">
        <v>1394</v>
      </c>
      <c r="B4604" s="16" t="s">
        <v>1395</v>
      </c>
      <c r="C4604" s="15" t="s">
        <v>959</v>
      </c>
      <c r="D4604" s="15" t="s">
        <v>960</v>
      </c>
      <c r="E4604" s="17">
        <v>1.79154192</v>
      </c>
      <c r="F4604" s="18">
        <v>12.62</v>
      </c>
      <c r="G4604" s="18">
        <v>22.609259030400001</v>
      </c>
    </row>
    <row r="4605" spans="1:7" ht="15" customHeight="1">
      <c r="A4605" s="1"/>
      <c r="B4605" s="1"/>
      <c r="C4605" s="1"/>
      <c r="D4605" s="1"/>
      <c r="E4605" s="319" t="s">
        <v>971</v>
      </c>
      <c r="F4605" s="320"/>
      <c r="G4605" s="19">
        <v>29.286256922900002</v>
      </c>
    </row>
    <row r="4606" spans="1:7" ht="15" customHeight="1">
      <c r="A4606" s="321" t="s">
        <v>1010</v>
      </c>
      <c r="B4606" s="322"/>
      <c r="C4606" s="8" t="s">
        <v>952</v>
      </c>
      <c r="D4606" s="8" t="s">
        <v>953</v>
      </c>
      <c r="E4606" s="8" t="s">
        <v>954</v>
      </c>
      <c r="F4606" s="8" t="s">
        <v>955</v>
      </c>
      <c r="G4606" s="8" t="s">
        <v>956</v>
      </c>
    </row>
    <row r="4607" spans="1:7" ht="15" customHeight="1">
      <c r="A4607" s="15" t="s">
        <v>1671</v>
      </c>
      <c r="B4607" s="16" t="s">
        <v>1672</v>
      </c>
      <c r="C4607" s="15" t="s">
        <v>959</v>
      </c>
      <c r="D4607" s="15" t="s">
        <v>1020</v>
      </c>
      <c r="E4607" s="17">
        <v>7.0199999999999999E-2</v>
      </c>
      <c r="F4607" s="18">
        <v>111.3</v>
      </c>
      <c r="G4607" s="18">
        <v>7.8132599999999996</v>
      </c>
    </row>
    <row r="4608" spans="1:7" ht="15" customHeight="1">
      <c r="A4608" s="15" t="s">
        <v>1738</v>
      </c>
      <c r="B4608" s="16" t="s">
        <v>1739</v>
      </c>
      <c r="C4608" s="15" t="s">
        <v>959</v>
      </c>
      <c r="D4608" s="15" t="s">
        <v>1030</v>
      </c>
      <c r="E4608" s="17">
        <v>1</v>
      </c>
      <c r="F4608" s="18">
        <v>286.29000000000002</v>
      </c>
      <c r="G4608" s="18">
        <v>286.29000000000002</v>
      </c>
    </row>
    <row r="4609" spans="1:7" ht="27.95" customHeight="1">
      <c r="A4609" s="15" t="s">
        <v>1664</v>
      </c>
      <c r="B4609" s="16" t="s">
        <v>1665</v>
      </c>
      <c r="C4609" s="15" t="s">
        <v>959</v>
      </c>
      <c r="D4609" s="15" t="s">
        <v>1030</v>
      </c>
      <c r="E4609" s="17">
        <v>6</v>
      </c>
      <c r="F4609" s="18">
        <v>11.55</v>
      </c>
      <c r="G4609" s="18">
        <v>69.3</v>
      </c>
    </row>
    <row r="4610" spans="1:7" ht="15" customHeight="1">
      <c r="A4610" s="1"/>
      <c r="B4610" s="1"/>
      <c r="C4610" s="1"/>
      <c r="D4610" s="1"/>
      <c r="E4610" s="319" t="s">
        <v>1021</v>
      </c>
      <c r="F4610" s="320"/>
      <c r="G4610" s="19">
        <v>363.40325999999999</v>
      </c>
    </row>
    <row r="4611" spans="1:7" ht="15" customHeight="1">
      <c r="A4611" s="1"/>
      <c r="B4611" s="1"/>
      <c r="C4611" s="1"/>
      <c r="D4611" s="1"/>
      <c r="E4611" s="317" t="s">
        <v>972</v>
      </c>
      <c r="F4611" s="318"/>
      <c r="G4611" s="3">
        <v>394.26</v>
      </c>
    </row>
    <row r="4612" spans="1:7" ht="15" customHeight="1">
      <c r="A4612" s="1"/>
      <c r="B4612" s="1"/>
      <c r="C4612" s="1"/>
      <c r="D4612" s="1"/>
      <c r="E4612" s="317" t="s">
        <v>973</v>
      </c>
      <c r="F4612" s="318"/>
      <c r="G4612" s="3">
        <v>13.31</v>
      </c>
    </row>
    <row r="4613" spans="1:7" ht="15" customHeight="1">
      <c r="A4613" s="1"/>
      <c r="B4613" s="1"/>
      <c r="C4613" s="1"/>
      <c r="D4613" s="1"/>
      <c r="E4613" s="317" t="s">
        <v>974</v>
      </c>
      <c r="F4613" s="318"/>
      <c r="G4613" s="3">
        <v>407.57</v>
      </c>
    </row>
    <row r="4614" spans="1:7" ht="15" customHeight="1">
      <c r="A4614" s="1"/>
      <c r="B4614" s="1"/>
      <c r="C4614" s="1"/>
      <c r="D4614" s="1"/>
      <c r="E4614" s="317" t="s">
        <v>975</v>
      </c>
      <c r="F4614" s="318"/>
      <c r="G4614" s="3">
        <v>115.54</v>
      </c>
    </row>
    <row r="4615" spans="1:7" ht="15" customHeight="1">
      <c r="A4615" s="1"/>
      <c r="B4615" s="1"/>
      <c r="C4615" s="1"/>
      <c r="D4615" s="1"/>
      <c r="E4615" s="317" t="s">
        <v>976</v>
      </c>
      <c r="F4615" s="318"/>
      <c r="G4615" s="3">
        <v>523.11</v>
      </c>
    </row>
    <row r="4616" spans="1:7" ht="15" customHeight="1">
      <c r="A4616" s="1"/>
      <c r="B4616" s="1"/>
      <c r="C4616" s="1"/>
      <c r="D4616" s="1"/>
      <c r="E4616" s="317" t="s">
        <v>977</v>
      </c>
      <c r="F4616" s="318"/>
      <c r="G4616" s="3">
        <v>2</v>
      </c>
    </row>
    <row r="4617" spans="1:7" ht="15" customHeight="1">
      <c r="A4617" s="1"/>
      <c r="B4617" s="1"/>
      <c r="C4617" s="1"/>
      <c r="D4617" s="1"/>
      <c r="E4617" s="317" t="s">
        <v>978</v>
      </c>
      <c r="F4617" s="318"/>
      <c r="G4617" s="3">
        <v>1046.22</v>
      </c>
    </row>
    <row r="4618" spans="1:7" ht="9.9499999999999993" customHeight="1">
      <c r="A4618" s="1"/>
      <c r="B4618" s="1"/>
      <c r="C4618" s="323" t="s">
        <v>949</v>
      </c>
      <c r="D4618" s="324"/>
      <c r="E4618" s="1"/>
      <c r="F4618" s="1"/>
      <c r="G4618" s="1"/>
    </row>
    <row r="4619" spans="1:7" ht="20.100000000000001" customHeight="1">
      <c r="A4619" s="325" t="s">
        <v>1740</v>
      </c>
      <c r="B4619" s="326"/>
      <c r="C4619" s="326"/>
      <c r="D4619" s="326"/>
      <c r="E4619" s="326"/>
      <c r="F4619" s="326"/>
      <c r="G4619" s="326"/>
    </row>
    <row r="4620" spans="1:7" ht="15" customHeight="1">
      <c r="A4620" s="321" t="s">
        <v>951</v>
      </c>
      <c r="B4620" s="322"/>
      <c r="C4620" s="8" t="s">
        <v>952</v>
      </c>
      <c r="D4620" s="8" t="s">
        <v>953</v>
      </c>
      <c r="E4620" s="8" t="s">
        <v>954</v>
      </c>
      <c r="F4620" s="8" t="s">
        <v>955</v>
      </c>
      <c r="G4620" s="8" t="s">
        <v>956</v>
      </c>
    </row>
    <row r="4621" spans="1:7" ht="15" customHeight="1">
      <c r="A4621" s="15" t="s">
        <v>994</v>
      </c>
      <c r="B4621" s="16" t="s">
        <v>995</v>
      </c>
      <c r="C4621" s="15" t="s">
        <v>959</v>
      </c>
      <c r="D4621" s="15" t="s">
        <v>960</v>
      </c>
      <c r="E4621" s="17">
        <v>0.1111</v>
      </c>
      <c r="F4621" s="18">
        <v>1.04</v>
      </c>
      <c r="G4621" s="18">
        <v>0.11554399999999999</v>
      </c>
    </row>
    <row r="4622" spans="1:7" ht="15" customHeight="1">
      <c r="A4622" s="15" t="s">
        <v>996</v>
      </c>
      <c r="B4622" s="16" t="s">
        <v>997</v>
      </c>
      <c r="C4622" s="15" t="s">
        <v>959</v>
      </c>
      <c r="D4622" s="15" t="s">
        <v>960</v>
      </c>
      <c r="E4622" s="17">
        <v>0.1111</v>
      </c>
      <c r="F4622" s="18">
        <v>3.18</v>
      </c>
      <c r="G4622" s="18">
        <v>0.353298</v>
      </c>
    </row>
    <row r="4623" spans="1:7" ht="20.100000000000001" customHeight="1">
      <c r="A4623" s="15" t="s">
        <v>998</v>
      </c>
      <c r="B4623" s="16" t="s">
        <v>999</v>
      </c>
      <c r="C4623" s="15" t="s">
        <v>959</v>
      </c>
      <c r="D4623" s="15" t="s">
        <v>960</v>
      </c>
      <c r="E4623" s="17">
        <v>2.6599999999999999E-2</v>
      </c>
      <c r="F4623" s="18">
        <v>0.41</v>
      </c>
      <c r="G4623" s="18">
        <v>1.0906000000000001E-2</v>
      </c>
    </row>
    <row r="4624" spans="1:7" ht="20.100000000000001" customHeight="1">
      <c r="A4624" s="15" t="s">
        <v>1000</v>
      </c>
      <c r="B4624" s="16" t="s">
        <v>1001</v>
      </c>
      <c r="C4624" s="15" t="s">
        <v>959</v>
      </c>
      <c r="D4624" s="15" t="s">
        <v>960</v>
      </c>
      <c r="E4624" s="17">
        <v>2.6599999999999999E-2</v>
      </c>
      <c r="F4624" s="18">
        <v>1.01</v>
      </c>
      <c r="G4624" s="18">
        <v>2.6866000000000001E-2</v>
      </c>
    </row>
    <row r="4625" spans="1:7" ht="20.100000000000001" customHeight="1">
      <c r="A4625" s="15" t="s">
        <v>1388</v>
      </c>
      <c r="B4625" s="16" t="s">
        <v>1389</v>
      </c>
      <c r="C4625" s="15" t="s">
        <v>959</v>
      </c>
      <c r="D4625" s="15" t="s">
        <v>960</v>
      </c>
      <c r="E4625" s="17">
        <v>8.4500000000000006E-2</v>
      </c>
      <c r="F4625" s="18">
        <v>0.28000000000000003</v>
      </c>
      <c r="G4625" s="18">
        <v>2.366E-2</v>
      </c>
    </row>
    <row r="4626" spans="1:7" ht="15" customHeight="1">
      <c r="A4626" s="15" t="s">
        <v>963</v>
      </c>
      <c r="B4626" s="16" t="s">
        <v>964</v>
      </c>
      <c r="C4626" s="15" t="s">
        <v>959</v>
      </c>
      <c r="D4626" s="15" t="s">
        <v>960</v>
      </c>
      <c r="E4626" s="17">
        <v>0.1111</v>
      </c>
      <c r="F4626" s="18">
        <v>0.55000000000000004</v>
      </c>
      <c r="G4626" s="18">
        <v>6.1105E-2</v>
      </c>
    </row>
    <row r="4627" spans="1:7" ht="20.100000000000001" customHeight="1">
      <c r="A4627" s="15" t="s">
        <v>1390</v>
      </c>
      <c r="B4627" s="16" t="s">
        <v>1391</v>
      </c>
      <c r="C4627" s="15" t="s">
        <v>959</v>
      </c>
      <c r="D4627" s="15" t="s">
        <v>960</v>
      </c>
      <c r="E4627" s="17">
        <v>8.4500000000000006E-2</v>
      </c>
      <c r="F4627" s="18">
        <v>0.8</v>
      </c>
      <c r="G4627" s="18">
        <v>6.7599999999999993E-2</v>
      </c>
    </row>
    <row r="4628" spans="1:7" ht="15" customHeight="1">
      <c r="A4628" s="15" t="s">
        <v>965</v>
      </c>
      <c r="B4628" s="16" t="s">
        <v>966</v>
      </c>
      <c r="C4628" s="15" t="s">
        <v>959</v>
      </c>
      <c r="D4628" s="15" t="s">
        <v>960</v>
      </c>
      <c r="E4628" s="17">
        <v>0.1111</v>
      </c>
      <c r="F4628" s="18">
        <v>0.06</v>
      </c>
      <c r="G4628" s="18">
        <v>6.6660000000000001E-3</v>
      </c>
    </row>
    <row r="4629" spans="1:7" ht="17.100000000000001" customHeight="1">
      <c r="A4629" s="1"/>
      <c r="B4629" s="1"/>
      <c r="C4629" s="1"/>
      <c r="D4629" s="1"/>
      <c r="E4629" s="319" t="s">
        <v>967</v>
      </c>
      <c r="F4629" s="320"/>
      <c r="G4629" s="19">
        <v>0.66564500000000004</v>
      </c>
    </row>
    <row r="4630" spans="1:7" ht="15" customHeight="1">
      <c r="A4630" s="321" t="s">
        <v>968</v>
      </c>
      <c r="B4630" s="322"/>
      <c r="C4630" s="8" t="s">
        <v>952</v>
      </c>
      <c r="D4630" s="8" t="s">
        <v>953</v>
      </c>
      <c r="E4630" s="8" t="s">
        <v>954</v>
      </c>
      <c r="F4630" s="8" t="s">
        <v>955</v>
      </c>
      <c r="G4630" s="8" t="s">
        <v>956</v>
      </c>
    </row>
    <row r="4631" spans="1:7" ht="15" customHeight="1">
      <c r="A4631" s="15" t="s">
        <v>1006</v>
      </c>
      <c r="B4631" s="16" t="s">
        <v>1007</v>
      </c>
      <c r="C4631" s="15" t="s">
        <v>959</v>
      </c>
      <c r="D4631" s="15" t="s">
        <v>960</v>
      </c>
      <c r="E4631" s="17">
        <v>2.700166E-2</v>
      </c>
      <c r="F4631" s="18">
        <v>9.25</v>
      </c>
      <c r="G4631" s="18">
        <v>0.24976535499999999</v>
      </c>
    </row>
    <row r="4632" spans="1:7" ht="15" customHeight="1">
      <c r="A4632" s="15" t="s">
        <v>1394</v>
      </c>
      <c r="B4632" s="16" t="s">
        <v>1395</v>
      </c>
      <c r="C4632" s="15" t="s">
        <v>959</v>
      </c>
      <c r="D4632" s="15" t="s">
        <v>960</v>
      </c>
      <c r="E4632" s="17">
        <v>8.5581599999999994E-2</v>
      </c>
      <c r="F4632" s="18">
        <v>12.62</v>
      </c>
      <c r="G4632" s="18">
        <v>1.080039792</v>
      </c>
    </row>
    <row r="4633" spans="1:7" ht="15" customHeight="1">
      <c r="A4633" s="1"/>
      <c r="B4633" s="1"/>
      <c r="C4633" s="1"/>
      <c r="D4633" s="1"/>
      <c r="E4633" s="319" t="s">
        <v>971</v>
      </c>
      <c r="F4633" s="320"/>
      <c r="G4633" s="19">
        <v>1.3298051470000001</v>
      </c>
    </row>
    <row r="4634" spans="1:7" ht="15" customHeight="1">
      <c r="A4634" s="321" t="s">
        <v>1010</v>
      </c>
      <c r="B4634" s="322"/>
      <c r="C4634" s="8" t="s">
        <v>952</v>
      </c>
      <c r="D4634" s="8" t="s">
        <v>953</v>
      </c>
      <c r="E4634" s="8" t="s">
        <v>954</v>
      </c>
      <c r="F4634" s="8" t="s">
        <v>955</v>
      </c>
      <c r="G4634" s="8" t="s">
        <v>956</v>
      </c>
    </row>
    <row r="4635" spans="1:7" ht="20.100000000000001" customHeight="1">
      <c r="A4635" s="15" t="s">
        <v>1700</v>
      </c>
      <c r="B4635" s="16" t="s">
        <v>1701</v>
      </c>
      <c r="C4635" s="15" t="s">
        <v>959</v>
      </c>
      <c r="D4635" s="15" t="s">
        <v>1030</v>
      </c>
      <c r="E4635" s="17">
        <v>1</v>
      </c>
      <c r="F4635" s="18">
        <v>6.9</v>
      </c>
      <c r="G4635" s="18">
        <v>6.9</v>
      </c>
    </row>
    <row r="4636" spans="1:7" ht="15" customHeight="1">
      <c r="A4636" s="15" t="s">
        <v>1660</v>
      </c>
      <c r="B4636" s="16" t="s">
        <v>1661</v>
      </c>
      <c r="C4636" s="15" t="s">
        <v>959</v>
      </c>
      <c r="D4636" s="15" t="s">
        <v>1030</v>
      </c>
      <c r="E4636" s="17">
        <v>3.32E-2</v>
      </c>
      <c r="F4636" s="18">
        <v>2.5499999999999998</v>
      </c>
      <c r="G4636" s="18">
        <v>8.4659999999999999E-2</v>
      </c>
    </row>
    <row r="4637" spans="1:7" ht="15" customHeight="1">
      <c r="A4637" s="1"/>
      <c r="B4637" s="1"/>
      <c r="C4637" s="1"/>
      <c r="D4637" s="1"/>
      <c r="E4637" s="319" t="s">
        <v>1021</v>
      </c>
      <c r="F4637" s="320"/>
      <c r="G4637" s="19">
        <v>6.9846599999999999</v>
      </c>
    </row>
    <row r="4638" spans="1:7" ht="15" customHeight="1">
      <c r="A4638" s="1"/>
      <c r="B4638" s="1"/>
      <c r="C4638" s="1"/>
      <c r="D4638" s="1"/>
      <c r="E4638" s="317" t="s">
        <v>972</v>
      </c>
      <c r="F4638" s="318"/>
      <c r="G4638" s="3">
        <v>8.36</v>
      </c>
    </row>
    <row r="4639" spans="1:7" ht="15" customHeight="1">
      <c r="A4639" s="1"/>
      <c r="B4639" s="1"/>
      <c r="C4639" s="1"/>
      <c r="D4639" s="1"/>
      <c r="E4639" s="317" t="s">
        <v>973</v>
      </c>
      <c r="F4639" s="318"/>
      <c r="G4639" s="3">
        <v>0.6</v>
      </c>
    </row>
    <row r="4640" spans="1:7" ht="15" customHeight="1">
      <c r="A4640" s="1"/>
      <c r="B4640" s="1"/>
      <c r="C4640" s="1"/>
      <c r="D4640" s="1"/>
      <c r="E4640" s="317" t="s">
        <v>974</v>
      </c>
      <c r="F4640" s="318"/>
      <c r="G4640" s="3">
        <v>8.9600000000000009</v>
      </c>
    </row>
    <row r="4641" spans="1:7" ht="15" customHeight="1">
      <c r="A4641" s="1"/>
      <c r="B4641" s="1"/>
      <c r="C4641" s="1"/>
      <c r="D4641" s="1"/>
      <c r="E4641" s="317" t="s">
        <v>975</v>
      </c>
      <c r="F4641" s="318"/>
      <c r="G4641" s="3">
        <v>2.54</v>
      </c>
    </row>
    <row r="4642" spans="1:7" ht="15" customHeight="1">
      <c r="A4642" s="1"/>
      <c r="B4642" s="1"/>
      <c r="C4642" s="1"/>
      <c r="D4642" s="1"/>
      <c r="E4642" s="317" t="s">
        <v>976</v>
      </c>
      <c r="F4642" s="318"/>
      <c r="G4642" s="3">
        <v>11.5</v>
      </c>
    </row>
    <row r="4643" spans="1:7" ht="15" customHeight="1">
      <c r="A4643" s="1"/>
      <c r="B4643" s="1"/>
      <c r="C4643" s="1"/>
      <c r="D4643" s="1"/>
      <c r="E4643" s="317" t="s">
        <v>977</v>
      </c>
      <c r="F4643" s="318"/>
      <c r="G4643" s="3">
        <v>2</v>
      </c>
    </row>
    <row r="4644" spans="1:7" ht="15" customHeight="1">
      <c r="A4644" s="1"/>
      <c r="B4644" s="1"/>
      <c r="C4644" s="1"/>
      <c r="D4644" s="1"/>
      <c r="E4644" s="317" t="s">
        <v>978</v>
      </c>
      <c r="F4644" s="318"/>
      <c r="G4644" s="3">
        <v>23</v>
      </c>
    </row>
    <row r="4645" spans="1:7" ht="9.9499999999999993" customHeight="1">
      <c r="A4645" s="1"/>
      <c r="B4645" s="1"/>
      <c r="C4645" s="323" t="s">
        <v>949</v>
      </c>
      <c r="D4645" s="324"/>
      <c r="E4645" s="1"/>
      <c r="F4645" s="1"/>
      <c r="G4645" s="1"/>
    </row>
    <row r="4646" spans="1:7" ht="20.100000000000001" customHeight="1">
      <c r="A4646" s="325" t="s">
        <v>1741</v>
      </c>
      <c r="B4646" s="326"/>
      <c r="C4646" s="326"/>
      <c r="D4646" s="326"/>
      <c r="E4646" s="326"/>
      <c r="F4646" s="326"/>
      <c r="G4646" s="326"/>
    </row>
    <row r="4647" spans="1:7" ht="15" customHeight="1">
      <c r="A4647" s="321" t="s">
        <v>951</v>
      </c>
      <c r="B4647" s="322"/>
      <c r="C4647" s="8" t="s">
        <v>952</v>
      </c>
      <c r="D4647" s="8" t="s">
        <v>953</v>
      </c>
      <c r="E4647" s="8" t="s">
        <v>954</v>
      </c>
      <c r="F4647" s="8" t="s">
        <v>955</v>
      </c>
      <c r="G4647" s="8" t="s">
        <v>956</v>
      </c>
    </row>
    <row r="4648" spans="1:7" ht="15" customHeight="1">
      <c r="A4648" s="15" t="s">
        <v>994</v>
      </c>
      <c r="B4648" s="16" t="s">
        <v>995</v>
      </c>
      <c r="C4648" s="15" t="s">
        <v>959</v>
      </c>
      <c r="D4648" s="15" t="s">
        <v>960</v>
      </c>
      <c r="E4648" s="17">
        <v>0.2288</v>
      </c>
      <c r="F4648" s="18">
        <v>1.04</v>
      </c>
      <c r="G4648" s="18">
        <v>0.237952</v>
      </c>
    </row>
    <row r="4649" spans="1:7" ht="15" customHeight="1">
      <c r="A4649" s="15" t="s">
        <v>996</v>
      </c>
      <c r="B4649" s="16" t="s">
        <v>997</v>
      </c>
      <c r="C4649" s="15" t="s">
        <v>959</v>
      </c>
      <c r="D4649" s="15" t="s">
        <v>960</v>
      </c>
      <c r="E4649" s="17">
        <v>0.2288</v>
      </c>
      <c r="F4649" s="18">
        <v>3.18</v>
      </c>
      <c r="G4649" s="18">
        <v>0.72758400000000001</v>
      </c>
    </row>
    <row r="4650" spans="1:7" ht="20.100000000000001" customHeight="1">
      <c r="A4650" s="15" t="s">
        <v>998</v>
      </c>
      <c r="B4650" s="16" t="s">
        <v>999</v>
      </c>
      <c r="C4650" s="15" t="s">
        <v>959</v>
      </c>
      <c r="D4650" s="15" t="s">
        <v>960</v>
      </c>
      <c r="E4650" s="17">
        <v>5.4800000000000001E-2</v>
      </c>
      <c r="F4650" s="18">
        <v>0.41</v>
      </c>
      <c r="G4650" s="18">
        <v>2.2467999999999998E-2</v>
      </c>
    </row>
    <row r="4651" spans="1:7" ht="20.100000000000001" customHeight="1">
      <c r="A4651" s="15" t="s">
        <v>1000</v>
      </c>
      <c r="B4651" s="16" t="s">
        <v>1001</v>
      </c>
      <c r="C4651" s="15" t="s">
        <v>959</v>
      </c>
      <c r="D4651" s="15" t="s">
        <v>960</v>
      </c>
      <c r="E4651" s="17">
        <v>5.4800000000000001E-2</v>
      </c>
      <c r="F4651" s="18">
        <v>1.01</v>
      </c>
      <c r="G4651" s="18">
        <v>5.5348000000000001E-2</v>
      </c>
    </row>
    <row r="4652" spans="1:7" ht="20.100000000000001" customHeight="1">
      <c r="A4652" s="15" t="s">
        <v>1388</v>
      </c>
      <c r="B4652" s="16" t="s">
        <v>1389</v>
      </c>
      <c r="C4652" s="15" t="s">
        <v>959</v>
      </c>
      <c r="D4652" s="15" t="s">
        <v>960</v>
      </c>
      <c r="E4652" s="17">
        <v>0.17399999999999999</v>
      </c>
      <c r="F4652" s="18">
        <v>0.28000000000000003</v>
      </c>
      <c r="G4652" s="18">
        <v>4.8719999999999999E-2</v>
      </c>
    </row>
    <row r="4653" spans="1:7" ht="15" customHeight="1">
      <c r="A4653" s="15" t="s">
        <v>963</v>
      </c>
      <c r="B4653" s="16" t="s">
        <v>964</v>
      </c>
      <c r="C4653" s="15" t="s">
        <v>959</v>
      </c>
      <c r="D4653" s="15" t="s">
        <v>960</v>
      </c>
      <c r="E4653" s="17">
        <v>0.2288</v>
      </c>
      <c r="F4653" s="18">
        <v>0.55000000000000004</v>
      </c>
      <c r="G4653" s="18">
        <v>0.12584000000000001</v>
      </c>
    </row>
    <row r="4654" spans="1:7" ht="20.100000000000001" customHeight="1">
      <c r="A4654" s="15" t="s">
        <v>1390</v>
      </c>
      <c r="B4654" s="16" t="s">
        <v>1391</v>
      </c>
      <c r="C4654" s="15" t="s">
        <v>959</v>
      </c>
      <c r="D4654" s="15" t="s">
        <v>960</v>
      </c>
      <c r="E4654" s="17">
        <v>0.17399999999999999</v>
      </c>
      <c r="F4654" s="18">
        <v>0.8</v>
      </c>
      <c r="G4654" s="18">
        <v>0.13919999999999999</v>
      </c>
    </row>
    <row r="4655" spans="1:7" ht="15" customHeight="1">
      <c r="A4655" s="15" t="s">
        <v>965</v>
      </c>
      <c r="B4655" s="16" t="s">
        <v>966</v>
      </c>
      <c r="C4655" s="15" t="s">
        <v>959</v>
      </c>
      <c r="D4655" s="15" t="s">
        <v>960</v>
      </c>
      <c r="E4655" s="17">
        <v>0.2288</v>
      </c>
      <c r="F4655" s="18">
        <v>0.06</v>
      </c>
      <c r="G4655" s="18">
        <v>1.3728000000000001E-2</v>
      </c>
    </row>
    <row r="4656" spans="1:7" ht="17.100000000000001" customHeight="1">
      <c r="A4656" s="1"/>
      <c r="B4656" s="1"/>
      <c r="C4656" s="1"/>
      <c r="D4656" s="1"/>
      <c r="E4656" s="319" t="s">
        <v>967</v>
      </c>
      <c r="F4656" s="320"/>
      <c r="G4656" s="19">
        <v>1.3708400000000001</v>
      </c>
    </row>
    <row r="4657" spans="1:7" ht="15" customHeight="1">
      <c r="A4657" s="321" t="s">
        <v>968</v>
      </c>
      <c r="B4657" s="322"/>
      <c r="C4657" s="8" t="s">
        <v>952</v>
      </c>
      <c r="D4657" s="8" t="s">
        <v>953</v>
      </c>
      <c r="E4657" s="8" t="s">
        <v>954</v>
      </c>
      <c r="F4657" s="8" t="s">
        <v>955</v>
      </c>
      <c r="G4657" s="8" t="s">
        <v>956</v>
      </c>
    </row>
    <row r="4658" spans="1:7" ht="15" customHeight="1">
      <c r="A4658" s="15" t="s">
        <v>1006</v>
      </c>
      <c r="B4658" s="16" t="s">
        <v>1007</v>
      </c>
      <c r="C4658" s="15" t="s">
        <v>959</v>
      </c>
      <c r="D4658" s="15" t="s">
        <v>960</v>
      </c>
      <c r="E4658" s="17">
        <v>5.562748E-2</v>
      </c>
      <c r="F4658" s="18">
        <v>9.25</v>
      </c>
      <c r="G4658" s="18">
        <v>0.51455419000000002</v>
      </c>
    </row>
    <row r="4659" spans="1:7" ht="15" customHeight="1">
      <c r="A4659" s="15" t="s">
        <v>1394</v>
      </c>
      <c r="B4659" s="16" t="s">
        <v>1395</v>
      </c>
      <c r="C4659" s="15" t="s">
        <v>959</v>
      </c>
      <c r="D4659" s="15" t="s">
        <v>960</v>
      </c>
      <c r="E4659" s="17">
        <v>0.1762272</v>
      </c>
      <c r="F4659" s="18">
        <v>12.62</v>
      </c>
      <c r="G4659" s="18">
        <v>2.2239872639999998</v>
      </c>
    </row>
    <row r="4660" spans="1:7" ht="15" customHeight="1">
      <c r="A4660" s="1"/>
      <c r="B4660" s="1"/>
      <c r="C4660" s="1"/>
      <c r="D4660" s="1"/>
      <c r="E4660" s="319" t="s">
        <v>971</v>
      </c>
      <c r="F4660" s="320"/>
      <c r="G4660" s="19">
        <v>2.7385414539999999</v>
      </c>
    </row>
    <row r="4661" spans="1:7" ht="15" customHeight="1">
      <c r="A4661" s="321" t="s">
        <v>1010</v>
      </c>
      <c r="B4661" s="322"/>
      <c r="C4661" s="8" t="s">
        <v>952</v>
      </c>
      <c r="D4661" s="8" t="s">
        <v>953</v>
      </c>
      <c r="E4661" s="8" t="s">
        <v>954</v>
      </c>
      <c r="F4661" s="8" t="s">
        <v>955</v>
      </c>
      <c r="G4661" s="8" t="s">
        <v>956</v>
      </c>
    </row>
    <row r="4662" spans="1:7" ht="20.100000000000001" customHeight="1">
      <c r="A4662" s="15" t="s">
        <v>1715</v>
      </c>
      <c r="B4662" s="16" t="s">
        <v>1716</v>
      </c>
      <c r="C4662" s="15" t="s">
        <v>959</v>
      </c>
      <c r="D4662" s="15" t="s">
        <v>1030</v>
      </c>
      <c r="E4662" s="17">
        <v>1</v>
      </c>
      <c r="F4662" s="18">
        <v>25.89</v>
      </c>
      <c r="G4662" s="18">
        <v>25.89</v>
      </c>
    </row>
    <row r="4663" spans="1:7" ht="15" customHeight="1">
      <c r="A4663" s="15" t="s">
        <v>1660</v>
      </c>
      <c r="B4663" s="16" t="s">
        <v>1661</v>
      </c>
      <c r="C4663" s="15" t="s">
        <v>959</v>
      </c>
      <c r="D4663" s="15" t="s">
        <v>1030</v>
      </c>
      <c r="E4663" s="17">
        <v>4.8000000000000001E-2</v>
      </c>
      <c r="F4663" s="18">
        <v>2.5499999999999998</v>
      </c>
      <c r="G4663" s="18">
        <v>0.12239999999999999</v>
      </c>
    </row>
    <row r="4664" spans="1:7" ht="15" customHeight="1">
      <c r="A4664" s="1"/>
      <c r="B4664" s="1"/>
      <c r="C4664" s="1"/>
      <c r="D4664" s="1"/>
      <c r="E4664" s="319" t="s">
        <v>1021</v>
      </c>
      <c r="F4664" s="320"/>
      <c r="G4664" s="19">
        <v>26.0124</v>
      </c>
    </row>
    <row r="4665" spans="1:7" ht="15" customHeight="1">
      <c r="A4665" s="1"/>
      <c r="B4665" s="1"/>
      <c r="C4665" s="1"/>
      <c r="D4665" s="1"/>
      <c r="E4665" s="317" t="s">
        <v>972</v>
      </c>
      <c r="F4665" s="318"/>
      <c r="G4665" s="3">
        <v>28.87</v>
      </c>
    </row>
    <row r="4666" spans="1:7" ht="15" customHeight="1">
      <c r="A4666" s="1"/>
      <c r="B4666" s="1"/>
      <c r="C4666" s="1"/>
      <c r="D4666" s="1"/>
      <c r="E4666" s="317" t="s">
        <v>973</v>
      </c>
      <c r="F4666" s="318"/>
      <c r="G4666" s="3">
        <v>1.24</v>
      </c>
    </row>
    <row r="4667" spans="1:7" ht="15" customHeight="1">
      <c r="A4667" s="1"/>
      <c r="B4667" s="1"/>
      <c r="C4667" s="1"/>
      <c r="D4667" s="1"/>
      <c r="E4667" s="317" t="s">
        <v>974</v>
      </c>
      <c r="F4667" s="318"/>
      <c r="G4667" s="3">
        <v>30.11</v>
      </c>
    </row>
    <row r="4668" spans="1:7" ht="15" customHeight="1">
      <c r="A4668" s="1"/>
      <c r="B4668" s="1"/>
      <c r="C4668" s="1"/>
      <c r="D4668" s="1"/>
      <c r="E4668" s="317" t="s">
        <v>975</v>
      </c>
      <c r="F4668" s="318"/>
      <c r="G4668" s="3">
        <v>8.5299999999999994</v>
      </c>
    </row>
    <row r="4669" spans="1:7" ht="15" customHeight="1">
      <c r="A4669" s="1"/>
      <c r="B4669" s="1"/>
      <c r="C4669" s="1"/>
      <c r="D4669" s="1"/>
      <c r="E4669" s="317" t="s">
        <v>976</v>
      </c>
      <c r="F4669" s="318"/>
      <c r="G4669" s="3">
        <v>38.64</v>
      </c>
    </row>
    <row r="4670" spans="1:7" ht="15" customHeight="1">
      <c r="A4670" s="1"/>
      <c r="B4670" s="1"/>
      <c r="C4670" s="1"/>
      <c r="D4670" s="1"/>
      <c r="E4670" s="317" t="s">
        <v>977</v>
      </c>
      <c r="F4670" s="318"/>
      <c r="G4670" s="3">
        <v>2</v>
      </c>
    </row>
    <row r="4671" spans="1:7" ht="15" customHeight="1">
      <c r="A4671" s="1"/>
      <c r="B4671" s="1"/>
      <c r="C4671" s="1"/>
      <c r="D4671" s="1"/>
      <c r="E4671" s="317" t="s">
        <v>978</v>
      </c>
      <c r="F4671" s="318"/>
      <c r="G4671" s="3">
        <v>77.28</v>
      </c>
    </row>
    <row r="4672" spans="1:7" ht="9.9499999999999993" customHeight="1">
      <c r="A4672" s="1"/>
      <c r="B4672" s="1"/>
      <c r="C4672" s="323" t="s">
        <v>949</v>
      </c>
      <c r="D4672" s="324"/>
      <c r="E4672" s="1"/>
      <c r="F4672" s="1"/>
      <c r="G4672" s="1"/>
    </row>
    <row r="4673" spans="1:7" ht="20.100000000000001" customHeight="1">
      <c r="A4673" s="325" t="s">
        <v>1742</v>
      </c>
      <c r="B4673" s="326"/>
      <c r="C4673" s="326"/>
      <c r="D4673" s="326"/>
      <c r="E4673" s="326"/>
      <c r="F4673" s="326"/>
      <c r="G4673" s="326"/>
    </row>
    <row r="4674" spans="1:7" ht="15" customHeight="1">
      <c r="A4674" s="321" t="s">
        <v>951</v>
      </c>
      <c r="B4674" s="322"/>
      <c r="C4674" s="8" t="s">
        <v>952</v>
      </c>
      <c r="D4674" s="8" t="s">
        <v>953</v>
      </c>
      <c r="E4674" s="8" t="s">
        <v>954</v>
      </c>
      <c r="F4674" s="8" t="s">
        <v>955</v>
      </c>
      <c r="G4674" s="8" t="s">
        <v>956</v>
      </c>
    </row>
    <row r="4675" spans="1:7" ht="15" customHeight="1">
      <c r="A4675" s="15" t="s">
        <v>994</v>
      </c>
      <c r="B4675" s="16" t="s">
        <v>995</v>
      </c>
      <c r="C4675" s="15" t="s">
        <v>959</v>
      </c>
      <c r="D4675" s="15" t="s">
        <v>960</v>
      </c>
      <c r="E4675" s="17">
        <v>0.2006</v>
      </c>
      <c r="F4675" s="18">
        <v>1.04</v>
      </c>
      <c r="G4675" s="18">
        <v>0.208624</v>
      </c>
    </row>
    <row r="4676" spans="1:7" ht="15" customHeight="1">
      <c r="A4676" s="15" t="s">
        <v>996</v>
      </c>
      <c r="B4676" s="16" t="s">
        <v>997</v>
      </c>
      <c r="C4676" s="15" t="s">
        <v>959</v>
      </c>
      <c r="D4676" s="15" t="s">
        <v>960</v>
      </c>
      <c r="E4676" s="17">
        <v>0.2006</v>
      </c>
      <c r="F4676" s="18">
        <v>3.18</v>
      </c>
      <c r="G4676" s="18">
        <v>0.63790800000000003</v>
      </c>
    </row>
    <row r="4677" spans="1:7" ht="20.100000000000001" customHeight="1">
      <c r="A4677" s="15" t="s">
        <v>998</v>
      </c>
      <c r="B4677" s="16" t="s">
        <v>999</v>
      </c>
      <c r="C4677" s="15" t="s">
        <v>959</v>
      </c>
      <c r="D4677" s="15" t="s">
        <v>960</v>
      </c>
      <c r="E4677" s="17">
        <v>4.8099999999999997E-2</v>
      </c>
      <c r="F4677" s="18">
        <v>0.41</v>
      </c>
      <c r="G4677" s="18">
        <v>1.9720999999999999E-2</v>
      </c>
    </row>
    <row r="4678" spans="1:7" ht="20.100000000000001" customHeight="1">
      <c r="A4678" s="15" t="s">
        <v>1000</v>
      </c>
      <c r="B4678" s="16" t="s">
        <v>1001</v>
      </c>
      <c r="C4678" s="15" t="s">
        <v>959</v>
      </c>
      <c r="D4678" s="15" t="s">
        <v>960</v>
      </c>
      <c r="E4678" s="17">
        <v>4.8099999999999997E-2</v>
      </c>
      <c r="F4678" s="18">
        <v>1.01</v>
      </c>
      <c r="G4678" s="18">
        <v>4.8580999999999999E-2</v>
      </c>
    </row>
    <row r="4679" spans="1:7" ht="20.100000000000001" customHeight="1">
      <c r="A4679" s="15" t="s">
        <v>1388</v>
      </c>
      <c r="B4679" s="16" t="s">
        <v>1389</v>
      </c>
      <c r="C4679" s="15" t="s">
        <v>959</v>
      </c>
      <c r="D4679" s="15" t="s">
        <v>960</v>
      </c>
      <c r="E4679" s="17">
        <v>0.1525</v>
      </c>
      <c r="F4679" s="18">
        <v>0.28000000000000003</v>
      </c>
      <c r="G4679" s="18">
        <v>4.2700000000000002E-2</v>
      </c>
    </row>
    <row r="4680" spans="1:7" ht="15" customHeight="1">
      <c r="A4680" s="15" t="s">
        <v>963</v>
      </c>
      <c r="B4680" s="16" t="s">
        <v>964</v>
      </c>
      <c r="C4680" s="15" t="s">
        <v>959</v>
      </c>
      <c r="D4680" s="15" t="s">
        <v>960</v>
      </c>
      <c r="E4680" s="17">
        <v>0.2006</v>
      </c>
      <c r="F4680" s="18">
        <v>0.55000000000000004</v>
      </c>
      <c r="G4680" s="18">
        <v>0.11033</v>
      </c>
    </row>
    <row r="4681" spans="1:7" ht="20.100000000000001" customHeight="1">
      <c r="A4681" s="15" t="s">
        <v>1390</v>
      </c>
      <c r="B4681" s="16" t="s">
        <v>1391</v>
      </c>
      <c r="C4681" s="15" t="s">
        <v>959</v>
      </c>
      <c r="D4681" s="15" t="s">
        <v>960</v>
      </c>
      <c r="E4681" s="17">
        <v>0.1525</v>
      </c>
      <c r="F4681" s="18">
        <v>0.8</v>
      </c>
      <c r="G4681" s="18">
        <v>0.122</v>
      </c>
    </row>
    <row r="4682" spans="1:7" ht="15" customHeight="1">
      <c r="A4682" s="15" t="s">
        <v>965</v>
      </c>
      <c r="B4682" s="16" t="s">
        <v>966</v>
      </c>
      <c r="C4682" s="15" t="s">
        <v>959</v>
      </c>
      <c r="D4682" s="15" t="s">
        <v>960</v>
      </c>
      <c r="E4682" s="17">
        <v>0.2006</v>
      </c>
      <c r="F4682" s="18">
        <v>0.06</v>
      </c>
      <c r="G4682" s="18">
        <v>1.2036E-2</v>
      </c>
    </row>
    <row r="4683" spans="1:7" ht="17.100000000000001" customHeight="1">
      <c r="A4683" s="1"/>
      <c r="B4683" s="1"/>
      <c r="C4683" s="1"/>
      <c r="D4683" s="1"/>
      <c r="E4683" s="319" t="s">
        <v>967</v>
      </c>
      <c r="F4683" s="320"/>
      <c r="G4683" s="19">
        <v>1.2019</v>
      </c>
    </row>
    <row r="4684" spans="1:7" ht="15" customHeight="1">
      <c r="A4684" s="321" t="s">
        <v>968</v>
      </c>
      <c r="B4684" s="322"/>
      <c r="C4684" s="8" t="s">
        <v>952</v>
      </c>
      <c r="D4684" s="8" t="s">
        <v>953</v>
      </c>
      <c r="E4684" s="8" t="s">
        <v>954</v>
      </c>
      <c r="F4684" s="8" t="s">
        <v>955</v>
      </c>
      <c r="G4684" s="8" t="s">
        <v>956</v>
      </c>
    </row>
    <row r="4685" spans="1:7" ht="15" customHeight="1">
      <c r="A4685" s="15" t="s">
        <v>1006</v>
      </c>
      <c r="B4685" s="16" t="s">
        <v>1007</v>
      </c>
      <c r="C4685" s="15" t="s">
        <v>959</v>
      </c>
      <c r="D4685" s="15" t="s">
        <v>960</v>
      </c>
      <c r="E4685" s="17">
        <v>4.8826309999999998E-2</v>
      </c>
      <c r="F4685" s="18">
        <v>9.25</v>
      </c>
      <c r="G4685" s="18">
        <v>0.4516433675</v>
      </c>
    </row>
    <row r="4686" spans="1:7" ht="15" customHeight="1">
      <c r="A4686" s="15" t="s">
        <v>1394</v>
      </c>
      <c r="B4686" s="16" t="s">
        <v>1395</v>
      </c>
      <c r="C4686" s="15" t="s">
        <v>959</v>
      </c>
      <c r="D4686" s="15" t="s">
        <v>960</v>
      </c>
      <c r="E4686" s="17">
        <v>0.15445200000000001</v>
      </c>
      <c r="F4686" s="18">
        <v>12.62</v>
      </c>
      <c r="G4686" s="18">
        <v>1.9491842399999999</v>
      </c>
    </row>
    <row r="4687" spans="1:7" ht="15" customHeight="1">
      <c r="A4687" s="1"/>
      <c r="B4687" s="1"/>
      <c r="C4687" s="1"/>
      <c r="D4687" s="1"/>
      <c r="E4687" s="319" t="s">
        <v>971</v>
      </c>
      <c r="F4687" s="320"/>
      <c r="G4687" s="19">
        <v>2.4008276075000001</v>
      </c>
    </row>
    <row r="4688" spans="1:7" ht="15" customHeight="1">
      <c r="A4688" s="321" t="s">
        <v>1010</v>
      </c>
      <c r="B4688" s="322"/>
      <c r="C4688" s="8" t="s">
        <v>952</v>
      </c>
      <c r="D4688" s="8" t="s">
        <v>953</v>
      </c>
      <c r="E4688" s="8" t="s">
        <v>954</v>
      </c>
      <c r="F4688" s="8" t="s">
        <v>955</v>
      </c>
      <c r="G4688" s="8" t="s">
        <v>956</v>
      </c>
    </row>
    <row r="4689" spans="1:7" ht="20.100000000000001" customHeight="1">
      <c r="A4689" s="15" t="s">
        <v>1743</v>
      </c>
      <c r="B4689" s="16" t="s">
        <v>1744</v>
      </c>
      <c r="C4689" s="15" t="s">
        <v>959</v>
      </c>
      <c r="D4689" s="15" t="s">
        <v>1030</v>
      </c>
      <c r="E4689" s="17">
        <v>1</v>
      </c>
      <c r="F4689" s="18">
        <v>41.86</v>
      </c>
      <c r="G4689" s="18">
        <v>41.86</v>
      </c>
    </row>
    <row r="4690" spans="1:7" ht="15" customHeight="1">
      <c r="A4690" s="15" t="s">
        <v>1660</v>
      </c>
      <c r="B4690" s="16" t="s">
        <v>1661</v>
      </c>
      <c r="C4690" s="15" t="s">
        <v>959</v>
      </c>
      <c r="D4690" s="15" t="s">
        <v>1030</v>
      </c>
      <c r="E4690" s="17">
        <v>2.1000000000000001E-2</v>
      </c>
      <c r="F4690" s="18">
        <v>2.5499999999999998</v>
      </c>
      <c r="G4690" s="18">
        <v>5.355E-2</v>
      </c>
    </row>
    <row r="4691" spans="1:7" ht="15" customHeight="1">
      <c r="A4691" s="1"/>
      <c r="B4691" s="1"/>
      <c r="C4691" s="1"/>
      <c r="D4691" s="1"/>
      <c r="E4691" s="319" t="s">
        <v>1021</v>
      </c>
      <c r="F4691" s="320"/>
      <c r="G4691" s="19">
        <v>41.913550000000001</v>
      </c>
    </row>
    <row r="4692" spans="1:7" ht="15" customHeight="1">
      <c r="A4692" s="1"/>
      <c r="B4692" s="1"/>
      <c r="C4692" s="1"/>
      <c r="D4692" s="1"/>
      <c r="E4692" s="317" t="s">
        <v>972</v>
      </c>
      <c r="F4692" s="318"/>
      <c r="G4692" s="3">
        <v>44.41</v>
      </c>
    </row>
    <row r="4693" spans="1:7" ht="15" customHeight="1">
      <c r="A4693" s="1"/>
      <c r="B4693" s="1"/>
      <c r="C4693" s="1"/>
      <c r="D4693" s="1"/>
      <c r="E4693" s="317" t="s">
        <v>973</v>
      </c>
      <c r="F4693" s="318"/>
      <c r="G4693" s="3">
        <v>1.1000000000000001</v>
      </c>
    </row>
    <row r="4694" spans="1:7" ht="15" customHeight="1">
      <c r="A4694" s="1"/>
      <c r="B4694" s="1"/>
      <c r="C4694" s="1"/>
      <c r="D4694" s="1"/>
      <c r="E4694" s="317" t="s">
        <v>974</v>
      </c>
      <c r="F4694" s="318"/>
      <c r="G4694" s="3">
        <v>45.51</v>
      </c>
    </row>
    <row r="4695" spans="1:7" ht="15" customHeight="1">
      <c r="A4695" s="1"/>
      <c r="B4695" s="1"/>
      <c r="C4695" s="1"/>
      <c r="D4695" s="1"/>
      <c r="E4695" s="317" t="s">
        <v>975</v>
      </c>
      <c r="F4695" s="318"/>
      <c r="G4695" s="3">
        <v>12.9</v>
      </c>
    </row>
    <row r="4696" spans="1:7" ht="15" customHeight="1">
      <c r="A4696" s="1"/>
      <c r="B4696" s="1"/>
      <c r="C4696" s="1"/>
      <c r="D4696" s="1"/>
      <c r="E4696" s="317" t="s">
        <v>976</v>
      </c>
      <c r="F4696" s="318"/>
      <c r="G4696" s="3">
        <v>58.41</v>
      </c>
    </row>
    <row r="4697" spans="1:7" ht="15" customHeight="1">
      <c r="A4697" s="1"/>
      <c r="B4697" s="1"/>
      <c r="C4697" s="1"/>
      <c r="D4697" s="1"/>
      <c r="E4697" s="317" t="s">
        <v>977</v>
      </c>
      <c r="F4697" s="318"/>
      <c r="G4697" s="3">
        <v>3</v>
      </c>
    </row>
    <row r="4698" spans="1:7" ht="15" customHeight="1">
      <c r="A4698" s="1"/>
      <c r="B4698" s="1"/>
      <c r="C4698" s="1"/>
      <c r="D4698" s="1"/>
      <c r="E4698" s="317" t="s">
        <v>978</v>
      </c>
      <c r="F4698" s="318"/>
      <c r="G4698" s="3">
        <v>175.23</v>
      </c>
    </row>
    <row r="4699" spans="1:7" ht="9.9499999999999993" customHeight="1">
      <c r="A4699" s="1"/>
      <c r="B4699" s="1"/>
      <c r="C4699" s="323" t="s">
        <v>949</v>
      </c>
      <c r="D4699" s="324"/>
      <c r="E4699" s="1"/>
      <c r="F4699" s="1"/>
      <c r="G4699" s="1"/>
    </row>
    <row r="4700" spans="1:7" ht="20.100000000000001" customHeight="1">
      <c r="A4700" s="325" t="s">
        <v>1745</v>
      </c>
      <c r="B4700" s="326"/>
      <c r="C4700" s="326"/>
      <c r="D4700" s="326"/>
      <c r="E4700" s="326"/>
      <c r="F4700" s="326"/>
      <c r="G4700" s="326"/>
    </row>
    <row r="4701" spans="1:7" ht="15" customHeight="1">
      <c r="A4701" s="321" t="s">
        <v>951</v>
      </c>
      <c r="B4701" s="322"/>
      <c r="C4701" s="8" t="s">
        <v>952</v>
      </c>
      <c r="D4701" s="8" t="s">
        <v>953</v>
      </c>
      <c r="E4701" s="8" t="s">
        <v>954</v>
      </c>
      <c r="F4701" s="8" t="s">
        <v>955</v>
      </c>
      <c r="G4701" s="8" t="s">
        <v>956</v>
      </c>
    </row>
    <row r="4702" spans="1:7" ht="15" customHeight="1">
      <c r="A4702" s="15" t="s">
        <v>994</v>
      </c>
      <c r="B4702" s="16" t="s">
        <v>995</v>
      </c>
      <c r="C4702" s="15" t="s">
        <v>959</v>
      </c>
      <c r="D4702" s="15" t="s">
        <v>960</v>
      </c>
      <c r="E4702" s="17">
        <v>0.13</v>
      </c>
      <c r="F4702" s="18">
        <v>1.04</v>
      </c>
      <c r="G4702" s="18">
        <v>0.13519999999999999</v>
      </c>
    </row>
    <row r="4703" spans="1:7" ht="15" customHeight="1">
      <c r="A4703" s="15" t="s">
        <v>996</v>
      </c>
      <c r="B4703" s="16" t="s">
        <v>997</v>
      </c>
      <c r="C4703" s="15" t="s">
        <v>959</v>
      </c>
      <c r="D4703" s="15" t="s">
        <v>960</v>
      </c>
      <c r="E4703" s="17">
        <v>0.13</v>
      </c>
      <c r="F4703" s="18">
        <v>3.18</v>
      </c>
      <c r="G4703" s="18">
        <v>0.41339999999999999</v>
      </c>
    </row>
    <row r="4704" spans="1:7" ht="20.100000000000001" customHeight="1">
      <c r="A4704" s="15" t="s">
        <v>998</v>
      </c>
      <c r="B4704" s="16" t="s">
        <v>999</v>
      </c>
      <c r="C4704" s="15" t="s">
        <v>959</v>
      </c>
      <c r="D4704" s="15" t="s">
        <v>960</v>
      </c>
      <c r="E4704" s="17">
        <v>0.03</v>
      </c>
      <c r="F4704" s="18">
        <v>0.41</v>
      </c>
      <c r="G4704" s="18">
        <v>1.23E-2</v>
      </c>
    </row>
    <row r="4705" spans="1:7" ht="20.100000000000001" customHeight="1">
      <c r="A4705" s="15" t="s">
        <v>1000</v>
      </c>
      <c r="B4705" s="16" t="s">
        <v>1001</v>
      </c>
      <c r="C4705" s="15" t="s">
        <v>959</v>
      </c>
      <c r="D4705" s="15" t="s">
        <v>960</v>
      </c>
      <c r="E4705" s="17">
        <v>0.03</v>
      </c>
      <c r="F4705" s="18">
        <v>1.01</v>
      </c>
      <c r="G4705" s="18">
        <v>3.0300000000000001E-2</v>
      </c>
    </row>
    <row r="4706" spans="1:7" ht="20.100000000000001" customHeight="1">
      <c r="A4706" s="15" t="s">
        <v>1388</v>
      </c>
      <c r="B4706" s="16" t="s">
        <v>1389</v>
      </c>
      <c r="C4706" s="15" t="s">
        <v>959</v>
      </c>
      <c r="D4706" s="15" t="s">
        <v>960</v>
      </c>
      <c r="E4706" s="17">
        <v>0.1</v>
      </c>
      <c r="F4706" s="18">
        <v>0.28000000000000003</v>
      </c>
      <c r="G4706" s="18">
        <v>2.8000000000000001E-2</v>
      </c>
    </row>
    <row r="4707" spans="1:7" ht="15" customHeight="1">
      <c r="A4707" s="15" t="s">
        <v>963</v>
      </c>
      <c r="B4707" s="16" t="s">
        <v>964</v>
      </c>
      <c r="C4707" s="15" t="s">
        <v>959</v>
      </c>
      <c r="D4707" s="15" t="s">
        <v>960</v>
      </c>
      <c r="E4707" s="17">
        <v>0.13</v>
      </c>
      <c r="F4707" s="18">
        <v>0.55000000000000004</v>
      </c>
      <c r="G4707" s="18">
        <v>7.1499999999999994E-2</v>
      </c>
    </row>
    <row r="4708" spans="1:7" ht="20.100000000000001" customHeight="1">
      <c r="A4708" s="15" t="s">
        <v>1390</v>
      </c>
      <c r="B4708" s="16" t="s">
        <v>1391</v>
      </c>
      <c r="C4708" s="15" t="s">
        <v>959</v>
      </c>
      <c r="D4708" s="15" t="s">
        <v>960</v>
      </c>
      <c r="E4708" s="17">
        <v>0.1</v>
      </c>
      <c r="F4708" s="18">
        <v>0.8</v>
      </c>
      <c r="G4708" s="18">
        <v>0.08</v>
      </c>
    </row>
    <row r="4709" spans="1:7" ht="15" customHeight="1">
      <c r="A4709" s="15" t="s">
        <v>965</v>
      </c>
      <c r="B4709" s="16" t="s">
        <v>966</v>
      </c>
      <c r="C4709" s="15" t="s">
        <v>959</v>
      </c>
      <c r="D4709" s="15" t="s">
        <v>960</v>
      </c>
      <c r="E4709" s="17">
        <v>0.13</v>
      </c>
      <c r="F4709" s="18">
        <v>0.06</v>
      </c>
      <c r="G4709" s="18">
        <v>7.7999999999999996E-3</v>
      </c>
    </row>
    <row r="4710" spans="1:7" ht="17.100000000000001" customHeight="1">
      <c r="A4710" s="1"/>
      <c r="B4710" s="1"/>
      <c r="C4710" s="1"/>
      <c r="D4710" s="1"/>
      <c r="E4710" s="319" t="s">
        <v>967</v>
      </c>
      <c r="F4710" s="320"/>
      <c r="G4710" s="19">
        <v>0.77849999999999997</v>
      </c>
    </row>
    <row r="4711" spans="1:7" ht="15" customHeight="1">
      <c r="A4711" s="321" t="s">
        <v>968</v>
      </c>
      <c r="B4711" s="322"/>
      <c r="C4711" s="8" t="s">
        <v>952</v>
      </c>
      <c r="D4711" s="8" t="s">
        <v>953</v>
      </c>
      <c r="E4711" s="8" t="s">
        <v>954</v>
      </c>
      <c r="F4711" s="8" t="s">
        <v>955</v>
      </c>
      <c r="G4711" s="8" t="s">
        <v>956</v>
      </c>
    </row>
    <row r="4712" spans="1:7" ht="15" customHeight="1">
      <c r="A4712" s="15" t="s">
        <v>1006</v>
      </c>
      <c r="B4712" s="16" t="s">
        <v>1007</v>
      </c>
      <c r="C4712" s="15" t="s">
        <v>959</v>
      </c>
      <c r="D4712" s="15" t="s">
        <v>960</v>
      </c>
      <c r="E4712" s="17">
        <v>3.0453000000000001E-2</v>
      </c>
      <c r="F4712" s="18">
        <v>9.25</v>
      </c>
      <c r="G4712" s="18">
        <v>0.28169024999999998</v>
      </c>
    </row>
    <row r="4713" spans="1:7" ht="15" customHeight="1">
      <c r="A4713" s="15" t="s">
        <v>1394</v>
      </c>
      <c r="B4713" s="16" t="s">
        <v>1395</v>
      </c>
      <c r="C4713" s="15" t="s">
        <v>959</v>
      </c>
      <c r="D4713" s="15" t="s">
        <v>960</v>
      </c>
      <c r="E4713" s="17">
        <v>0.10128</v>
      </c>
      <c r="F4713" s="18">
        <v>12.62</v>
      </c>
      <c r="G4713" s="18">
        <v>1.2781536</v>
      </c>
    </row>
    <row r="4714" spans="1:7" ht="15" customHeight="1">
      <c r="A4714" s="1"/>
      <c r="B4714" s="1"/>
      <c r="C4714" s="1"/>
      <c r="D4714" s="1"/>
      <c r="E4714" s="319" t="s">
        <v>971</v>
      </c>
      <c r="F4714" s="320"/>
      <c r="G4714" s="19">
        <v>1.55984385</v>
      </c>
    </row>
    <row r="4715" spans="1:7" ht="15" customHeight="1">
      <c r="A4715" s="321" t="s">
        <v>1010</v>
      </c>
      <c r="B4715" s="322"/>
      <c r="C4715" s="8" t="s">
        <v>952</v>
      </c>
      <c r="D4715" s="8" t="s">
        <v>953</v>
      </c>
      <c r="E4715" s="8" t="s">
        <v>954</v>
      </c>
      <c r="F4715" s="8" t="s">
        <v>955</v>
      </c>
      <c r="G4715" s="8" t="s">
        <v>956</v>
      </c>
    </row>
    <row r="4716" spans="1:7" ht="20.100000000000001" customHeight="1">
      <c r="A4716" s="15" t="s">
        <v>1746</v>
      </c>
      <c r="B4716" s="16" t="s">
        <v>1747</v>
      </c>
      <c r="C4716" s="15" t="s">
        <v>959</v>
      </c>
      <c r="D4716" s="15" t="s">
        <v>1030</v>
      </c>
      <c r="E4716" s="17">
        <v>1</v>
      </c>
      <c r="F4716" s="18">
        <v>8.08</v>
      </c>
      <c r="G4716" s="18">
        <v>8.08</v>
      </c>
    </row>
    <row r="4717" spans="1:7" ht="15" customHeight="1">
      <c r="A4717" s="15" t="s">
        <v>1660</v>
      </c>
      <c r="B4717" s="16" t="s">
        <v>1661</v>
      </c>
      <c r="C4717" s="15" t="s">
        <v>959</v>
      </c>
      <c r="D4717" s="15" t="s">
        <v>1030</v>
      </c>
      <c r="E4717" s="17">
        <v>3.04E-2</v>
      </c>
      <c r="F4717" s="18">
        <v>2.5499999999999998</v>
      </c>
      <c r="G4717" s="18">
        <v>7.7520000000000006E-2</v>
      </c>
    </row>
    <row r="4718" spans="1:7" ht="15" customHeight="1">
      <c r="A4718" s="1"/>
      <c r="B4718" s="1"/>
      <c r="C4718" s="1"/>
      <c r="D4718" s="1"/>
      <c r="E4718" s="319" t="s">
        <v>1021</v>
      </c>
      <c r="F4718" s="320"/>
      <c r="G4718" s="19">
        <v>8.1575199999999999</v>
      </c>
    </row>
    <row r="4719" spans="1:7" ht="15" customHeight="1">
      <c r="A4719" s="1"/>
      <c r="B4719" s="1"/>
      <c r="C4719" s="1"/>
      <c r="D4719" s="1"/>
      <c r="E4719" s="317" t="s">
        <v>972</v>
      </c>
      <c r="F4719" s="318"/>
      <c r="G4719" s="3">
        <v>9.77</v>
      </c>
    </row>
    <row r="4720" spans="1:7" ht="15" customHeight="1">
      <c r="A4720" s="1"/>
      <c r="B4720" s="1"/>
      <c r="C4720" s="1"/>
      <c r="D4720" s="1"/>
      <c r="E4720" s="317" t="s">
        <v>973</v>
      </c>
      <c r="F4720" s="318"/>
      <c r="G4720" s="3">
        <v>0.7</v>
      </c>
    </row>
    <row r="4721" spans="1:7" ht="15" customHeight="1">
      <c r="A4721" s="1"/>
      <c r="B4721" s="1"/>
      <c r="C4721" s="1"/>
      <c r="D4721" s="1"/>
      <c r="E4721" s="317" t="s">
        <v>974</v>
      </c>
      <c r="F4721" s="318"/>
      <c r="G4721" s="3">
        <v>10.47</v>
      </c>
    </row>
    <row r="4722" spans="1:7" ht="15" customHeight="1">
      <c r="A4722" s="1"/>
      <c r="B4722" s="1"/>
      <c r="C4722" s="1"/>
      <c r="D4722" s="1"/>
      <c r="E4722" s="317" t="s">
        <v>975</v>
      </c>
      <c r="F4722" s="318"/>
      <c r="G4722" s="3">
        <v>2.96</v>
      </c>
    </row>
    <row r="4723" spans="1:7" ht="15" customHeight="1">
      <c r="A4723" s="1"/>
      <c r="B4723" s="1"/>
      <c r="C4723" s="1"/>
      <c r="D4723" s="1"/>
      <c r="E4723" s="317" t="s">
        <v>976</v>
      </c>
      <c r="F4723" s="318"/>
      <c r="G4723" s="3">
        <v>13.43</v>
      </c>
    </row>
    <row r="4724" spans="1:7" ht="15" customHeight="1">
      <c r="A4724" s="1"/>
      <c r="B4724" s="1"/>
      <c r="C4724" s="1"/>
      <c r="D4724" s="1"/>
      <c r="E4724" s="317" t="s">
        <v>977</v>
      </c>
      <c r="F4724" s="318"/>
      <c r="G4724" s="3">
        <v>5</v>
      </c>
    </row>
    <row r="4725" spans="1:7" ht="15" customHeight="1">
      <c r="A4725" s="1"/>
      <c r="B4725" s="1"/>
      <c r="C4725" s="1"/>
      <c r="D4725" s="1"/>
      <c r="E4725" s="317" t="s">
        <v>978</v>
      </c>
      <c r="F4725" s="318"/>
      <c r="G4725" s="3">
        <v>67.150000000000006</v>
      </c>
    </row>
    <row r="4726" spans="1:7" ht="9.9499999999999993" customHeight="1">
      <c r="A4726" s="1"/>
      <c r="B4726" s="1"/>
      <c r="C4726" s="323" t="s">
        <v>949</v>
      </c>
      <c r="D4726" s="324"/>
      <c r="E4726" s="1"/>
      <c r="F4726" s="1"/>
      <c r="G4726" s="1"/>
    </row>
    <row r="4727" spans="1:7" ht="20.100000000000001" customHeight="1">
      <c r="A4727" s="325" t="s">
        <v>1748</v>
      </c>
      <c r="B4727" s="326"/>
      <c r="C4727" s="326"/>
      <c r="D4727" s="326"/>
      <c r="E4727" s="326"/>
      <c r="F4727" s="326"/>
      <c r="G4727" s="326"/>
    </row>
    <row r="4728" spans="1:7" ht="15" customHeight="1">
      <c r="A4728" s="321" t="s">
        <v>951</v>
      </c>
      <c r="B4728" s="322"/>
      <c r="C4728" s="8" t="s">
        <v>952</v>
      </c>
      <c r="D4728" s="8" t="s">
        <v>953</v>
      </c>
      <c r="E4728" s="8" t="s">
        <v>954</v>
      </c>
      <c r="F4728" s="8" t="s">
        <v>955</v>
      </c>
      <c r="G4728" s="8" t="s">
        <v>956</v>
      </c>
    </row>
    <row r="4729" spans="1:7" ht="15" customHeight="1">
      <c r="A4729" s="15" t="s">
        <v>994</v>
      </c>
      <c r="B4729" s="16" t="s">
        <v>995</v>
      </c>
      <c r="C4729" s="15" t="s">
        <v>959</v>
      </c>
      <c r="D4729" s="15" t="s">
        <v>960</v>
      </c>
      <c r="E4729" s="17">
        <v>1.4206000000000001</v>
      </c>
      <c r="F4729" s="18">
        <v>1.04</v>
      </c>
      <c r="G4729" s="18">
        <v>1.4774240000000001</v>
      </c>
    </row>
    <row r="4730" spans="1:7" ht="15" customHeight="1">
      <c r="A4730" s="15" t="s">
        <v>996</v>
      </c>
      <c r="B4730" s="16" t="s">
        <v>997</v>
      </c>
      <c r="C4730" s="15" t="s">
        <v>959</v>
      </c>
      <c r="D4730" s="15" t="s">
        <v>960</v>
      </c>
      <c r="E4730" s="17">
        <v>1.4206000000000001</v>
      </c>
      <c r="F4730" s="18">
        <v>3.18</v>
      </c>
      <c r="G4730" s="18">
        <v>4.5175080000000003</v>
      </c>
    </row>
    <row r="4731" spans="1:7" ht="20.100000000000001" customHeight="1">
      <c r="A4731" s="15" t="s">
        <v>998</v>
      </c>
      <c r="B4731" s="16" t="s">
        <v>999</v>
      </c>
      <c r="C4731" s="15" t="s">
        <v>959</v>
      </c>
      <c r="D4731" s="15" t="s">
        <v>960</v>
      </c>
      <c r="E4731" s="17">
        <v>0.48809999999999998</v>
      </c>
      <c r="F4731" s="18">
        <v>0.41</v>
      </c>
      <c r="G4731" s="18">
        <v>0.20012099999999999</v>
      </c>
    </row>
    <row r="4732" spans="1:7" ht="20.100000000000001" customHeight="1">
      <c r="A4732" s="15" t="s">
        <v>1000</v>
      </c>
      <c r="B4732" s="16" t="s">
        <v>1001</v>
      </c>
      <c r="C4732" s="15" t="s">
        <v>959</v>
      </c>
      <c r="D4732" s="15" t="s">
        <v>960</v>
      </c>
      <c r="E4732" s="17">
        <v>0.48809999999999998</v>
      </c>
      <c r="F4732" s="18">
        <v>1.01</v>
      </c>
      <c r="G4732" s="18">
        <v>0.492981</v>
      </c>
    </row>
    <row r="4733" spans="1:7" ht="20.100000000000001" customHeight="1">
      <c r="A4733" s="15" t="s">
        <v>1388</v>
      </c>
      <c r="B4733" s="16" t="s">
        <v>1389</v>
      </c>
      <c r="C4733" s="15" t="s">
        <v>959</v>
      </c>
      <c r="D4733" s="15" t="s">
        <v>960</v>
      </c>
      <c r="E4733" s="17">
        <v>0.9325</v>
      </c>
      <c r="F4733" s="18">
        <v>0.28000000000000003</v>
      </c>
      <c r="G4733" s="18">
        <v>0.2611</v>
      </c>
    </row>
    <row r="4734" spans="1:7" ht="20.100000000000001" customHeight="1">
      <c r="A4734" s="15" t="s">
        <v>1390</v>
      </c>
      <c r="B4734" s="16" t="s">
        <v>1391</v>
      </c>
      <c r="C4734" s="15" t="s">
        <v>959</v>
      </c>
      <c r="D4734" s="15" t="s">
        <v>960</v>
      </c>
      <c r="E4734" s="17">
        <v>0.9325</v>
      </c>
      <c r="F4734" s="18">
        <v>0.8</v>
      </c>
      <c r="G4734" s="18">
        <v>0.746</v>
      </c>
    </row>
    <row r="4735" spans="1:7" ht="15" customHeight="1">
      <c r="A4735" s="15" t="s">
        <v>965</v>
      </c>
      <c r="B4735" s="16" t="s">
        <v>966</v>
      </c>
      <c r="C4735" s="15" t="s">
        <v>959</v>
      </c>
      <c r="D4735" s="15" t="s">
        <v>960</v>
      </c>
      <c r="E4735" s="17">
        <v>1.4206000000000001</v>
      </c>
      <c r="F4735" s="18">
        <v>0.06</v>
      </c>
      <c r="G4735" s="18">
        <v>8.5236000000000006E-2</v>
      </c>
    </row>
    <row r="4736" spans="1:7" ht="15" customHeight="1">
      <c r="A4736" s="15" t="s">
        <v>963</v>
      </c>
      <c r="B4736" s="16" t="s">
        <v>964</v>
      </c>
      <c r="C4736" s="15" t="s">
        <v>959</v>
      </c>
      <c r="D4736" s="15" t="s">
        <v>960</v>
      </c>
      <c r="E4736" s="17">
        <v>1.4206000000000001</v>
      </c>
      <c r="F4736" s="18">
        <v>0.55000000000000004</v>
      </c>
      <c r="G4736" s="18">
        <v>0.78132999999999997</v>
      </c>
    </row>
    <row r="4737" spans="1:7" ht="17.100000000000001" customHeight="1">
      <c r="A4737" s="1"/>
      <c r="B4737" s="1"/>
      <c r="C4737" s="1"/>
      <c r="D4737" s="1"/>
      <c r="E4737" s="319" t="s">
        <v>967</v>
      </c>
      <c r="F4737" s="320"/>
      <c r="G4737" s="19">
        <v>8.5617000000000001</v>
      </c>
    </row>
    <row r="4738" spans="1:7" ht="15" customHeight="1">
      <c r="A4738" s="321" t="s">
        <v>968</v>
      </c>
      <c r="B4738" s="322"/>
      <c r="C4738" s="8" t="s">
        <v>952</v>
      </c>
      <c r="D4738" s="8" t="s">
        <v>953</v>
      </c>
      <c r="E4738" s="8" t="s">
        <v>954</v>
      </c>
      <c r="F4738" s="8" t="s">
        <v>955</v>
      </c>
      <c r="G4738" s="8" t="s">
        <v>956</v>
      </c>
    </row>
    <row r="4739" spans="1:7" ht="15" customHeight="1">
      <c r="A4739" s="15" t="s">
        <v>1006</v>
      </c>
      <c r="B4739" s="16" t="s">
        <v>1007</v>
      </c>
      <c r="C4739" s="15" t="s">
        <v>959</v>
      </c>
      <c r="D4739" s="15" t="s">
        <v>960</v>
      </c>
      <c r="E4739" s="17">
        <v>0.49547031000000002</v>
      </c>
      <c r="F4739" s="18">
        <v>9.25</v>
      </c>
      <c r="G4739" s="18">
        <v>4.5831003675000002</v>
      </c>
    </row>
    <row r="4740" spans="1:7" ht="15" customHeight="1">
      <c r="A4740" s="15" t="s">
        <v>1394</v>
      </c>
      <c r="B4740" s="16" t="s">
        <v>1395</v>
      </c>
      <c r="C4740" s="15" t="s">
        <v>959</v>
      </c>
      <c r="D4740" s="15" t="s">
        <v>960</v>
      </c>
      <c r="E4740" s="17">
        <v>0.94443600000000005</v>
      </c>
      <c r="F4740" s="18">
        <v>12.62</v>
      </c>
      <c r="G4740" s="18">
        <v>11.91878232</v>
      </c>
    </row>
    <row r="4741" spans="1:7" ht="15" customHeight="1">
      <c r="A4741" s="1"/>
      <c r="B4741" s="1"/>
      <c r="C4741" s="1"/>
      <c r="D4741" s="1"/>
      <c r="E4741" s="319" t="s">
        <v>971</v>
      </c>
      <c r="F4741" s="320"/>
      <c r="G4741" s="19">
        <v>16.5018826875</v>
      </c>
    </row>
    <row r="4742" spans="1:7" ht="15" customHeight="1">
      <c r="A4742" s="321" t="s">
        <v>1010</v>
      </c>
      <c r="B4742" s="322"/>
      <c r="C4742" s="8" t="s">
        <v>952</v>
      </c>
      <c r="D4742" s="8" t="s">
        <v>953</v>
      </c>
      <c r="E4742" s="8" t="s">
        <v>954</v>
      </c>
      <c r="F4742" s="8" t="s">
        <v>955</v>
      </c>
      <c r="G4742" s="8" t="s">
        <v>956</v>
      </c>
    </row>
    <row r="4743" spans="1:7" ht="20.100000000000001" customHeight="1">
      <c r="A4743" s="15" t="s">
        <v>1749</v>
      </c>
      <c r="B4743" s="16" t="s">
        <v>1750</v>
      </c>
      <c r="C4743" s="15" t="s">
        <v>1016</v>
      </c>
      <c r="D4743" s="15" t="s">
        <v>1030</v>
      </c>
      <c r="E4743" s="17">
        <v>1</v>
      </c>
      <c r="F4743" s="18">
        <v>689.9</v>
      </c>
      <c r="G4743" s="18">
        <v>689.9</v>
      </c>
    </row>
    <row r="4744" spans="1:7" ht="15" customHeight="1">
      <c r="A4744" s="15" t="s">
        <v>1671</v>
      </c>
      <c r="B4744" s="16" t="s">
        <v>1672</v>
      </c>
      <c r="C4744" s="15" t="s">
        <v>959</v>
      </c>
      <c r="D4744" s="15" t="s">
        <v>1020</v>
      </c>
      <c r="E4744" s="17">
        <v>0.1469</v>
      </c>
      <c r="F4744" s="18">
        <v>111.3</v>
      </c>
      <c r="G4744" s="18">
        <v>16.349969999999999</v>
      </c>
    </row>
    <row r="4745" spans="1:7" ht="27.95" customHeight="1">
      <c r="A4745" s="15" t="s">
        <v>1673</v>
      </c>
      <c r="B4745" s="16" t="s">
        <v>1674</v>
      </c>
      <c r="C4745" s="15" t="s">
        <v>959</v>
      </c>
      <c r="D4745" s="15" t="s">
        <v>1030</v>
      </c>
      <c r="E4745" s="17">
        <v>2</v>
      </c>
      <c r="F4745" s="18">
        <v>15.58</v>
      </c>
      <c r="G4745" s="18">
        <v>31.16</v>
      </c>
    </row>
    <row r="4746" spans="1:7" ht="20.100000000000001" customHeight="1">
      <c r="A4746" s="15" t="s">
        <v>1751</v>
      </c>
      <c r="B4746" s="16" t="s">
        <v>1752</v>
      </c>
      <c r="C4746" s="15" t="s">
        <v>959</v>
      </c>
      <c r="D4746" s="15" t="s">
        <v>1030</v>
      </c>
      <c r="E4746" s="17">
        <v>1</v>
      </c>
      <c r="F4746" s="18">
        <v>6.39</v>
      </c>
      <c r="G4746" s="18">
        <v>6.39</v>
      </c>
    </row>
    <row r="4747" spans="1:7" ht="20.100000000000001" customHeight="1">
      <c r="A4747" s="15" t="s">
        <v>1675</v>
      </c>
      <c r="B4747" s="16" t="s">
        <v>1676</v>
      </c>
      <c r="C4747" s="15" t="s">
        <v>959</v>
      </c>
      <c r="D4747" s="15" t="s">
        <v>1030</v>
      </c>
      <c r="E4747" s="17">
        <v>1</v>
      </c>
      <c r="F4747" s="18">
        <v>7.59</v>
      </c>
      <c r="G4747" s="18">
        <v>7.59</v>
      </c>
    </row>
    <row r="4748" spans="1:7" ht="15" customHeight="1">
      <c r="A4748" s="15" t="s">
        <v>1660</v>
      </c>
      <c r="B4748" s="16" t="s">
        <v>1661</v>
      </c>
      <c r="C4748" s="15" t="s">
        <v>959</v>
      </c>
      <c r="D4748" s="15" t="s">
        <v>1030</v>
      </c>
      <c r="E4748" s="17">
        <v>2.1000000000000001E-2</v>
      </c>
      <c r="F4748" s="18">
        <v>2.5499999999999998</v>
      </c>
      <c r="G4748" s="18">
        <v>5.355E-2</v>
      </c>
    </row>
    <row r="4749" spans="1:7" ht="15" customHeight="1">
      <c r="A4749" s="1"/>
      <c r="B4749" s="1"/>
      <c r="C4749" s="1"/>
      <c r="D4749" s="1"/>
      <c r="E4749" s="319" t="s">
        <v>1021</v>
      </c>
      <c r="F4749" s="320"/>
      <c r="G4749" s="19">
        <v>751.44352000000003</v>
      </c>
    </row>
    <row r="4750" spans="1:7" ht="15" customHeight="1">
      <c r="A4750" s="1"/>
      <c r="B4750" s="1"/>
      <c r="C4750" s="1"/>
      <c r="D4750" s="1"/>
      <c r="E4750" s="317" t="s">
        <v>972</v>
      </c>
      <c r="F4750" s="318"/>
      <c r="G4750" s="3">
        <v>768.97</v>
      </c>
    </row>
    <row r="4751" spans="1:7" ht="15" customHeight="1">
      <c r="A4751" s="1"/>
      <c r="B4751" s="1"/>
      <c r="C4751" s="1"/>
      <c r="D4751" s="1"/>
      <c r="E4751" s="317" t="s">
        <v>973</v>
      </c>
      <c r="F4751" s="318"/>
      <c r="G4751" s="3">
        <v>7.5</v>
      </c>
    </row>
    <row r="4752" spans="1:7" ht="15" customHeight="1">
      <c r="A4752" s="1"/>
      <c r="B4752" s="1"/>
      <c r="C4752" s="1"/>
      <c r="D4752" s="1"/>
      <c r="E4752" s="317" t="s">
        <v>974</v>
      </c>
      <c r="F4752" s="318"/>
      <c r="G4752" s="3">
        <v>776.47</v>
      </c>
    </row>
    <row r="4753" spans="1:7" ht="15" customHeight="1">
      <c r="A4753" s="1"/>
      <c r="B4753" s="1"/>
      <c r="C4753" s="1"/>
      <c r="D4753" s="1"/>
      <c r="E4753" s="317" t="s">
        <v>975</v>
      </c>
      <c r="F4753" s="318"/>
      <c r="G4753" s="3">
        <v>220.12</v>
      </c>
    </row>
    <row r="4754" spans="1:7" ht="15" customHeight="1">
      <c r="A4754" s="1"/>
      <c r="B4754" s="1"/>
      <c r="C4754" s="1"/>
      <c r="D4754" s="1"/>
      <c r="E4754" s="317" t="s">
        <v>976</v>
      </c>
      <c r="F4754" s="318"/>
      <c r="G4754" s="3">
        <v>996.59</v>
      </c>
    </row>
    <row r="4755" spans="1:7" ht="15" customHeight="1">
      <c r="A4755" s="1"/>
      <c r="B4755" s="1"/>
      <c r="C4755" s="1"/>
      <c r="D4755" s="1"/>
      <c r="E4755" s="317" t="s">
        <v>977</v>
      </c>
      <c r="F4755" s="318"/>
      <c r="G4755" s="3">
        <v>2</v>
      </c>
    </row>
    <row r="4756" spans="1:7" ht="15" customHeight="1">
      <c r="A4756" s="1"/>
      <c r="B4756" s="1"/>
      <c r="C4756" s="1"/>
      <c r="D4756" s="1"/>
      <c r="E4756" s="317" t="s">
        <v>978</v>
      </c>
      <c r="F4756" s="318"/>
      <c r="G4756" s="3">
        <v>1993.18</v>
      </c>
    </row>
    <row r="4757" spans="1:7" ht="9.9499999999999993" customHeight="1">
      <c r="A4757" s="1"/>
      <c r="B4757" s="1"/>
      <c r="C4757" s="323" t="s">
        <v>949</v>
      </c>
      <c r="D4757" s="324"/>
      <c r="E4757" s="1"/>
      <c r="F4757" s="1"/>
      <c r="G4757" s="1"/>
    </row>
    <row r="4758" spans="1:7" ht="20.100000000000001" customHeight="1">
      <c r="A4758" s="325" t="s">
        <v>1753</v>
      </c>
      <c r="B4758" s="326"/>
      <c r="C4758" s="326"/>
      <c r="D4758" s="326"/>
      <c r="E4758" s="326"/>
      <c r="F4758" s="326"/>
      <c r="G4758" s="326"/>
    </row>
    <row r="4759" spans="1:7" ht="15" customHeight="1">
      <c r="A4759" s="321" t="s">
        <v>951</v>
      </c>
      <c r="B4759" s="322"/>
      <c r="C4759" s="8" t="s">
        <v>952</v>
      </c>
      <c r="D4759" s="8" t="s">
        <v>953</v>
      </c>
      <c r="E4759" s="8" t="s">
        <v>954</v>
      </c>
      <c r="F4759" s="8" t="s">
        <v>955</v>
      </c>
      <c r="G4759" s="8" t="s">
        <v>956</v>
      </c>
    </row>
    <row r="4760" spans="1:7" ht="15" customHeight="1">
      <c r="A4760" s="15" t="s">
        <v>994</v>
      </c>
      <c r="B4760" s="16" t="s">
        <v>995</v>
      </c>
      <c r="C4760" s="15" t="s">
        <v>959</v>
      </c>
      <c r="D4760" s="15" t="s">
        <v>960</v>
      </c>
      <c r="E4760" s="17">
        <v>0.20200000000000001</v>
      </c>
      <c r="F4760" s="18">
        <v>1.04</v>
      </c>
      <c r="G4760" s="18">
        <v>0.21007999999999999</v>
      </c>
    </row>
    <row r="4761" spans="1:7" ht="15" customHeight="1">
      <c r="A4761" s="15" t="s">
        <v>996</v>
      </c>
      <c r="B4761" s="16" t="s">
        <v>997</v>
      </c>
      <c r="C4761" s="15" t="s">
        <v>959</v>
      </c>
      <c r="D4761" s="15" t="s">
        <v>960</v>
      </c>
      <c r="E4761" s="17">
        <v>0.20200000000000001</v>
      </c>
      <c r="F4761" s="18">
        <v>3.18</v>
      </c>
      <c r="G4761" s="18">
        <v>0.64236000000000004</v>
      </c>
    </row>
    <row r="4762" spans="1:7" ht="20.100000000000001" customHeight="1">
      <c r="A4762" s="15" t="s">
        <v>998</v>
      </c>
      <c r="B4762" s="16" t="s">
        <v>999</v>
      </c>
      <c r="C4762" s="15" t="s">
        <v>959</v>
      </c>
      <c r="D4762" s="15" t="s">
        <v>960</v>
      </c>
      <c r="E4762" s="17">
        <v>4.8399999999999999E-2</v>
      </c>
      <c r="F4762" s="18">
        <v>0.41</v>
      </c>
      <c r="G4762" s="18">
        <v>1.9844000000000001E-2</v>
      </c>
    </row>
    <row r="4763" spans="1:7" ht="20.100000000000001" customHeight="1">
      <c r="A4763" s="15" t="s">
        <v>1000</v>
      </c>
      <c r="B4763" s="16" t="s">
        <v>1001</v>
      </c>
      <c r="C4763" s="15" t="s">
        <v>959</v>
      </c>
      <c r="D4763" s="15" t="s">
        <v>960</v>
      </c>
      <c r="E4763" s="17">
        <v>4.8399999999999999E-2</v>
      </c>
      <c r="F4763" s="18">
        <v>1.01</v>
      </c>
      <c r="G4763" s="18">
        <v>4.8883999999999997E-2</v>
      </c>
    </row>
    <row r="4764" spans="1:7" ht="20.100000000000001" customHeight="1">
      <c r="A4764" s="15" t="s">
        <v>1388</v>
      </c>
      <c r="B4764" s="16" t="s">
        <v>1389</v>
      </c>
      <c r="C4764" s="15" t="s">
        <v>959</v>
      </c>
      <c r="D4764" s="15" t="s">
        <v>960</v>
      </c>
      <c r="E4764" s="17">
        <v>0.15359999999999999</v>
      </c>
      <c r="F4764" s="18">
        <v>0.28000000000000003</v>
      </c>
      <c r="G4764" s="18">
        <v>4.3007999999999998E-2</v>
      </c>
    </row>
    <row r="4765" spans="1:7" ht="15" customHeight="1">
      <c r="A4765" s="15" t="s">
        <v>963</v>
      </c>
      <c r="B4765" s="16" t="s">
        <v>964</v>
      </c>
      <c r="C4765" s="15" t="s">
        <v>959</v>
      </c>
      <c r="D4765" s="15" t="s">
        <v>960</v>
      </c>
      <c r="E4765" s="17">
        <v>0.20200000000000001</v>
      </c>
      <c r="F4765" s="18">
        <v>0.55000000000000004</v>
      </c>
      <c r="G4765" s="18">
        <v>0.1111</v>
      </c>
    </row>
    <row r="4766" spans="1:7" ht="20.100000000000001" customHeight="1">
      <c r="A4766" s="15" t="s">
        <v>1390</v>
      </c>
      <c r="B4766" s="16" t="s">
        <v>1391</v>
      </c>
      <c r="C4766" s="15" t="s">
        <v>959</v>
      </c>
      <c r="D4766" s="15" t="s">
        <v>960</v>
      </c>
      <c r="E4766" s="17">
        <v>0.15359999999999999</v>
      </c>
      <c r="F4766" s="18">
        <v>0.8</v>
      </c>
      <c r="G4766" s="18">
        <v>0.12288</v>
      </c>
    </row>
    <row r="4767" spans="1:7" ht="15" customHeight="1">
      <c r="A4767" s="15" t="s">
        <v>965</v>
      </c>
      <c r="B4767" s="16" t="s">
        <v>966</v>
      </c>
      <c r="C4767" s="15" t="s">
        <v>959</v>
      </c>
      <c r="D4767" s="15" t="s">
        <v>960</v>
      </c>
      <c r="E4767" s="17">
        <v>0.20200000000000001</v>
      </c>
      <c r="F4767" s="18">
        <v>0.06</v>
      </c>
      <c r="G4767" s="18">
        <v>1.2120000000000001E-2</v>
      </c>
    </row>
    <row r="4768" spans="1:7" ht="17.100000000000001" customHeight="1">
      <c r="A4768" s="1"/>
      <c r="B4768" s="1"/>
      <c r="C4768" s="1"/>
      <c r="D4768" s="1"/>
      <c r="E4768" s="319" t="s">
        <v>967</v>
      </c>
      <c r="F4768" s="320"/>
      <c r="G4768" s="19">
        <v>1.2102759999999999</v>
      </c>
    </row>
    <row r="4769" spans="1:7" ht="15" customHeight="1">
      <c r="A4769" s="321" t="s">
        <v>968</v>
      </c>
      <c r="B4769" s="322"/>
      <c r="C4769" s="8" t="s">
        <v>952</v>
      </c>
      <c r="D4769" s="8" t="s">
        <v>953</v>
      </c>
      <c r="E4769" s="8" t="s">
        <v>954</v>
      </c>
      <c r="F4769" s="8" t="s">
        <v>955</v>
      </c>
      <c r="G4769" s="8" t="s">
        <v>956</v>
      </c>
    </row>
    <row r="4770" spans="1:7" ht="15" customHeight="1">
      <c r="A4770" s="15" t="s">
        <v>1006</v>
      </c>
      <c r="B4770" s="16" t="s">
        <v>1007</v>
      </c>
      <c r="C4770" s="15" t="s">
        <v>959</v>
      </c>
      <c r="D4770" s="15" t="s">
        <v>960</v>
      </c>
      <c r="E4770" s="17">
        <v>4.9130840000000002E-2</v>
      </c>
      <c r="F4770" s="18">
        <v>9.25</v>
      </c>
      <c r="G4770" s="18">
        <v>0.45446027</v>
      </c>
    </row>
    <row r="4771" spans="1:7" ht="15" customHeight="1">
      <c r="A4771" s="15" t="s">
        <v>1394</v>
      </c>
      <c r="B4771" s="16" t="s">
        <v>1395</v>
      </c>
      <c r="C4771" s="15" t="s">
        <v>959</v>
      </c>
      <c r="D4771" s="15" t="s">
        <v>960</v>
      </c>
      <c r="E4771" s="17">
        <v>0.15556608</v>
      </c>
      <c r="F4771" s="18">
        <v>12.62</v>
      </c>
      <c r="G4771" s="18">
        <v>1.9632439295999999</v>
      </c>
    </row>
    <row r="4772" spans="1:7" ht="15" customHeight="1">
      <c r="A4772" s="1"/>
      <c r="B4772" s="1"/>
      <c r="C4772" s="1"/>
      <c r="D4772" s="1"/>
      <c r="E4772" s="319" t="s">
        <v>971</v>
      </c>
      <c r="F4772" s="320"/>
      <c r="G4772" s="19">
        <v>2.4177041996000002</v>
      </c>
    </row>
    <row r="4773" spans="1:7" ht="15" customHeight="1">
      <c r="A4773" s="321" t="s">
        <v>1010</v>
      </c>
      <c r="B4773" s="322"/>
      <c r="C4773" s="8" t="s">
        <v>952</v>
      </c>
      <c r="D4773" s="8" t="s">
        <v>953</v>
      </c>
      <c r="E4773" s="8" t="s">
        <v>954</v>
      </c>
      <c r="F4773" s="8" t="s">
        <v>955</v>
      </c>
      <c r="G4773" s="8" t="s">
        <v>956</v>
      </c>
    </row>
    <row r="4774" spans="1:7" ht="15" customHeight="1">
      <c r="A4774" s="15" t="s">
        <v>1754</v>
      </c>
      <c r="B4774" s="16" t="s">
        <v>1755</v>
      </c>
      <c r="C4774" s="15" t="s">
        <v>959</v>
      </c>
      <c r="D4774" s="15" t="s">
        <v>1030</v>
      </c>
      <c r="E4774" s="17">
        <v>1</v>
      </c>
      <c r="F4774" s="18">
        <v>27.5</v>
      </c>
      <c r="G4774" s="18">
        <v>27.5</v>
      </c>
    </row>
    <row r="4775" spans="1:7" ht="15" customHeight="1">
      <c r="A4775" s="1"/>
      <c r="B4775" s="1"/>
      <c r="C4775" s="1"/>
      <c r="D4775" s="1"/>
      <c r="E4775" s="319" t="s">
        <v>1021</v>
      </c>
      <c r="F4775" s="320"/>
      <c r="G4775" s="19">
        <v>27.5</v>
      </c>
    </row>
    <row r="4776" spans="1:7" ht="15" customHeight="1">
      <c r="A4776" s="1"/>
      <c r="B4776" s="1"/>
      <c r="C4776" s="1"/>
      <c r="D4776" s="1"/>
      <c r="E4776" s="317" t="s">
        <v>972</v>
      </c>
      <c r="F4776" s="318"/>
      <c r="G4776" s="3">
        <v>30.02</v>
      </c>
    </row>
    <row r="4777" spans="1:7" ht="15" customHeight="1">
      <c r="A4777" s="1"/>
      <c r="B4777" s="1"/>
      <c r="C4777" s="1"/>
      <c r="D4777" s="1"/>
      <c r="E4777" s="317" t="s">
        <v>973</v>
      </c>
      <c r="F4777" s="318"/>
      <c r="G4777" s="3">
        <v>1.1000000000000001</v>
      </c>
    </row>
    <row r="4778" spans="1:7" ht="15" customHeight="1">
      <c r="A4778" s="1"/>
      <c r="B4778" s="1"/>
      <c r="C4778" s="1"/>
      <c r="D4778" s="1"/>
      <c r="E4778" s="317" t="s">
        <v>974</v>
      </c>
      <c r="F4778" s="318"/>
      <c r="G4778" s="3">
        <v>31.12</v>
      </c>
    </row>
    <row r="4779" spans="1:7" ht="15" customHeight="1">
      <c r="A4779" s="1"/>
      <c r="B4779" s="1"/>
      <c r="C4779" s="1"/>
      <c r="D4779" s="1"/>
      <c r="E4779" s="317" t="s">
        <v>975</v>
      </c>
      <c r="F4779" s="318"/>
      <c r="G4779" s="3">
        <v>8.82</v>
      </c>
    </row>
    <row r="4780" spans="1:7" ht="15" customHeight="1">
      <c r="A4780" s="1"/>
      <c r="B4780" s="1"/>
      <c r="C4780" s="1"/>
      <c r="D4780" s="1"/>
      <c r="E4780" s="317" t="s">
        <v>976</v>
      </c>
      <c r="F4780" s="318"/>
      <c r="G4780" s="3">
        <v>39.94</v>
      </c>
    </row>
    <row r="4781" spans="1:7" ht="15" customHeight="1">
      <c r="A4781" s="1"/>
      <c r="B4781" s="1"/>
      <c r="C4781" s="1"/>
      <c r="D4781" s="1"/>
      <c r="E4781" s="317" t="s">
        <v>977</v>
      </c>
      <c r="F4781" s="318"/>
      <c r="G4781" s="3">
        <v>10</v>
      </c>
    </row>
    <row r="4782" spans="1:7" ht="15" customHeight="1">
      <c r="A4782" s="1"/>
      <c r="B4782" s="1"/>
      <c r="C4782" s="1"/>
      <c r="D4782" s="1"/>
      <c r="E4782" s="317" t="s">
        <v>978</v>
      </c>
      <c r="F4782" s="318"/>
      <c r="G4782" s="3">
        <v>399.4</v>
      </c>
    </row>
    <row r="4783" spans="1:7" ht="9.9499999999999993" customHeight="1">
      <c r="A4783" s="1"/>
      <c r="B4783" s="1"/>
      <c r="C4783" s="323" t="s">
        <v>949</v>
      </c>
      <c r="D4783" s="324"/>
      <c r="E4783" s="1"/>
      <c r="F4783" s="1"/>
      <c r="G4783" s="1"/>
    </row>
    <row r="4784" spans="1:7" ht="20.100000000000001" customHeight="1">
      <c r="A4784" s="325" t="s">
        <v>1756</v>
      </c>
      <c r="B4784" s="326"/>
      <c r="C4784" s="326"/>
      <c r="D4784" s="326"/>
      <c r="E4784" s="326"/>
      <c r="F4784" s="326"/>
      <c r="G4784" s="326"/>
    </row>
    <row r="4785" spans="1:7" ht="15" customHeight="1">
      <c r="A4785" s="321" t="s">
        <v>951</v>
      </c>
      <c r="B4785" s="322"/>
      <c r="C4785" s="8" t="s">
        <v>952</v>
      </c>
      <c r="D4785" s="8" t="s">
        <v>953</v>
      </c>
      <c r="E4785" s="8" t="s">
        <v>954</v>
      </c>
      <c r="F4785" s="8" t="s">
        <v>955</v>
      </c>
      <c r="G4785" s="8" t="s">
        <v>956</v>
      </c>
    </row>
    <row r="4786" spans="1:7" ht="15" customHeight="1">
      <c r="A4786" s="15" t="s">
        <v>994</v>
      </c>
      <c r="B4786" s="16" t="s">
        <v>995</v>
      </c>
      <c r="C4786" s="15" t="s">
        <v>959</v>
      </c>
      <c r="D4786" s="15" t="s">
        <v>960</v>
      </c>
      <c r="E4786" s="17">
        <v>0.4158</v>
      </c>
      <c r="F4786" s="18">
        <v>1.04</v>
      </c>
      <c r="G4786" s="18">
        <v>0.43243199999999998</v>
      </c>
    </row>
    <row r="4787" spans="1:7" ht="15" customHeight="1">
      <c r="A4787" s="15" t="s">
        <v>996</v>
      </c>
      <c r="B4787" s="16" t="s">
        <v>997</v>
      </c>
      <c r="C4787" s="15" t="s">
        <v>959</v>
      </c>
      <c r="D4787" s="15" t="s">
        <v>960</v>
      </c>
      <c r="E4787" s="17">
        <v>0.4158</v>
      </c>
      <c r="F4787" s="18">
        <v>3.18</v>
      </c>
      <c r="G4787" s="18">
        <v>1.322244</v>
      </c>
    </row>
    <row r="4788" spans="1:7" ht="20.100000000000001" customHeight="1">
      <c r="A4788" s="15" t="s">
        <v>998</v>
      </c>
      <c r="B4788" s="16" t="s">
        <v>999</v>
      </c>
      <c r="C4788" s="15" t="s">
        <v>959</v>
      </c>
      <c r="D4788" s="15" t="s">
        <v>960</v>
      </c>
      <c r="E4788" s="17">
        <v>9.9599999999999994E-2</v>
      </c>
      <c r="F4788" s="18">
        <v>0.41</v>
      </c>
      <c r="G4788" s="18">
        <v>4.0835999999999997E-2</v>
      </c>
    </row>
    <row r="4789" spans="1:7" ht="20.100000000000001" customHeight="1">
      <c r="A4789" s="15" t="s">
        <v>1000</v>
      </c>
      <c r="B4789" s="16" t="s">
        <v>1001</v>
      </c>
      <c r="C4789" s="15" t="s">
        <v>959</v>
      </c>
      <c r="D4789" s="15" t="s">
        <v>960</v>
      </c>
      <c r="E4789" s="17">
        <v>9.9599999999999994E-2</v>
      </c>
      <c r="F4789" s="18">
        <v>1.01</v>
      </c>
      <c r="G4789" s="18">
        <v>0.100596</v>
      </c>
    </row>
    <row r="4790" spans="1:7" ht="20.100000000000001" customHeight="1">
      <c r="A4790" s="15" t="s">
        <v>1388</v>
      </c>
      <c r="B4790" s="16" t="s">
        <v>1389</v>
      </c>
      <c r="C4790" s="15" t="s">
        <v>959</v>
      </c>
      <c r="D4790" s="15" t="s">
        <v>960</v>
      </c>
      <c r="E4790" s="17">
        <v>0.31619999999999998</v>
      </c>
      <c r="F4790" s="18">
        <v>0.28000000000000003</v>
      </c>
      <c r="G4790" s="18">
        <v>8.8536000000000004E-2</v>
      </c>
    </row>
    <row r="4791" spans="1:7" ht="15" customHeight="1">
      <c r="A4791" s="15" t="s">
        <v>963</v>
      </c>
      <c r="B4791" s="16" t="s">
        <v>964</v>
      </c>
      <c r="C4791" s="15" t="s">
        <v>959</v>
      </c>
      <c r="D4791" s="15" t="s">
        <v>960</v>
      </c>
      <c r="E4791" s="17">
        <v>0.4158</v>
      </c>
      <c r="F4791" s="18">
        <v>0.55000000000000004</v>
      </c>
      <c r="G4791" s="18">
        <v>0.22869</v>
      </c>
    </row>
    <row r="4792" spans="1:7" ht="20.100000000000001" customHeight="1">
      <c r="A4792" s="15" t="s">
        <v>1390</v>
      </c>
      <c r="B4792" s="16" t="s">
        <v>1391</v>
      </c>
      <c r="C4792" s="15" t="s">
        <v>959</v>
      </c>
      <c r="D4792" s="15" t="s">
        <v>960</v>
      </c>
      <c r="E4792" s="17">
        <v>0.31619999999999998</v>
      </c>
      <c r="F4792" s="18">
        <v>0.8</v>
      </c>
      <c r="G4792" s="18">
        <v>0.25296000000000002</v>
      </c>
    </row>
    <row r="4793" spans="1:7" ht="15" customHeight="1">
      <c r="A4793" s="15" t="s">
        <v>965</v>
      </c>
      <c r="B4793" s="16" t="s">
        <v>966</v>
      </c>
      <c r="C4793" s="15" t="s">
        <v>959</v>
      </c>
      <c r="D4793" s="15" t="s">
        <v>960</v>
      </c>
      <c r="E4793" s="17">
        <v>0.4158</v>
      </c>
      <c r="F4793" s="18">
        <v>0.06</v>
      </c>
      <c r="G4793" s="18">
        <v>2.4948000000000001E-2</v>
      </c>
    </row>
    <row r="4794" spans="1:7" ht="17.100000000000001" customHeight="1">
      <c r="A4794" s="1"/>
      <c r="B4794" s="1"/>
      <c r="C4794" s="1"/>
      <c r="D4794" s="1"/>
      <c r="E4794" s="319" t="s">
        <v>967</v>
      </c>
      <c r="F4794" s="320"/>
      <c r="G4794" s="19">
        <v>2.4912420000000002</v>
      </c>
    </row>
    <row r="4795" spans="1:7" ht="15" customHeight="1">
      <c r="A4795" s="321" t="s">
        <v>968</v>
      </c>
      <c r="B4795" s="322"/>
      <c r="C4795" s="8" t="s">
        <v>952</v>
      </c>
      <c r="D4795" s="8" t="s">
        <v>953</v>
      </c>
      <c r="E4795" s="8" t="s">
        <v>954</v>
      </c>
      <c r="F4795" s="8" t="s">
        <v>955</v>
      </c>
      <c r="G4795" s="8" t="s">
        <v>956</v>
      </c>
    </row>
    <row r="4796" spans="1:7" ht="15" customHeight="1">
      <c r="A4796" s="15" t="s">
        <v>1006</v>
      </c>
      <c r="B4796" s="16" t="s">
        <v>1007</v>
      </c>
      <c r="C4796" s="15" t="s">
        <v>959</v>
      </c>
      <c r="D4796" s="15" t="s">
        <v>960</v>
      </c>
      <c r="E4796" s="17">
        <v>0.10110396000000001</v>
      </c>
      <c r="F4796" s="18">
        <v>9.25</v>
      </c>
      <c r="G4796" s="18">
        <v>0.93521162999999996</v>
      </c>
    </row>
    <row r="4797" spans="1:7" ht="15" customHeight="1">
      <c r="A4797" s="15" t="s">
        <v>1394</v>
      </c>
      <c r="B4797" s="16" t="s">
        <v>1395</v>
      </c>
      <c r="C4797" s="15" t="s">
        <v>959</v>
      </c>
      <c r="D4797" s="15" t="s">
        <v>960</v>
      </c>
      <c r="E4797" s="17">
        <v>0.32024735999999998</v>
      </c>
      <c r="F4797" s="18">
        <v>12.62</v>
      </c>
      <c r="G4797" s="18">
        <v>4.0415216832</v>
      </c>
    </row>
    <row r="4798" spans="1:7" ht="15" customHeight="1">
      <c r="A4798" s="1"/>
      <c r="B4798" s="1"/>
      <c r="C4798" s="1"/>
      <c r="D4798" s="1"/>
      <c r="E4798" s="319" t="s">
        <v>971</v>
      </c>
      <c r="F4798" s="320"/>
      <c r="G4798" s="19">
        <v>4.9767333131999996</v>
      </c>
    </row>
    <row r="4799" spans="1:7" ht="15" customHeight="1">
      <c r="A4799" s="321" t="s">
        <v>1010</v>
      </c>
      <c r="B4799" s="322"/>
      <c r="C4799" s="8" t="s">
        <v>952</v>
      </c>
      <c r="D4799" s="8" t="s">
        <v>953</v>
      </c>
      <c r="E4799" s="8" t="s">
        <v>954</v>
      </c>
      <c r="F4799" s="8" t="s">
        <v>955</v>
      </c>
      <c r="G4799" s="8" t="s">
        <v>956</v>
      </c>
    </row>
    <row r="4800" spans="1:7" ht="15" customHeight="1">
      <c r="A4800" s="15" t="s">
        <v>1757</v>
      </c>
      <c r="B4800" s="16" t="s">
        <v>1758</v>
      </c>
      <c r="C4800" s="15" t="s">
        <v>959</v>
      </c>
      <c r="D4800" s="15" t="s">
        <v>1030</v>
      </c>
      <c r="E4800" s="17">
        <v>1</v>
      </c>
      <c r="F4800" s="18">
        <v>23.25</v>
      </c>
      <c r="G4800" s="18">
        <v>23.25</v>
      </c>
    </row>
    <row r="4801" spans="1:7" ht="15" customHeight="1">
      <c r="A4801" s="1"/>
      <c r="B4801" s="1"/>
      <c r="C4801" s="1"/>
      <c r="D4801" s="1"/>
      <c r="E4801" s="319" t="s">
        <v>1021</v>
      </c>
      <c r="F4801" s="320"/>
      <c r="G4801" s="19">
        <v>23.25</v>
      </c>
    </row>
    <row r="4802" spans="1:7" ht="15" customHeight="1">
      <c r="A4802" s="1"/>
      <c r="B4802" s="1"/>
      <c r="C4802" s="1"/>
      <c r="D4802" s="1"/>
      <c r="E4802" s="317" t="s">
        <v>972</v>
      </c>
      <c r="F4802" s="318"/>
      <c r="G4802" s="3">
        <v>28.45</v>
      </c>
    </row>
    <row r="4803" spans="1:7" ht="15" customHeight="1">
      <c r="A4803" s="1"/>
      <c r="B4803" s="1"/>
      <c r="C4803" s="1"/>
      <c r="D4803" s="1"/>
      <c r="E4803" s="317" t="s">
        <v>973</v>
      </c>
      <c r="F4803" s="318"/>
      <c r="G4803" s="3">
        <v>2.25</v>
      </c>
    </row>
    <row r="4804" spans="1:7" ht="15" customHeight="1">
      <c r="A4804" s="1"/>
      <c r="B4804" s="1"/>
      <c r="C4804" s="1"/>
      <c r="D4804" s="1"/>
      <c r="E4804" s="317" t="s">
        <v>974</v>
      </c>
      <c r="F4804" s="318"/>
      <c r="G4804" s="3">
        <v>30.7</v>
      </c>
    </row>
    <row r="4805" spans="1:7" ht="15" customHeight="1">
      <c r="A4805" s="1"/>
      <c r="B4805" s="1"/>
      <c r="C4805" s="1"/>
      <c r="D4805" s="1"/>
      <c r="E4805" s="317" t="s">
        <v>975</v>
      </c>
      <c r="F4805" s="318"/>
      <c r="G4805" s="3">
        <v>8.6999999999999993</v>
      </c>
    </row>
    <row r="4806" spans="1:7" ht="15" customHeight="1">
      <c r="A4806" s="1"/>
      <c r="B4806" s="1"/>
      <c r="C4806" s="1"/>
      <c r="D4806" s="1"/>
      <c r="E4806" s="317" t="s">
        <v>976</v>
      </c>
      <c r="F4806" s="318"/>
      <c r="G4806" s="3">
        <v>39.4</v>
      </c>
    </row>
    <row r="4807" spans="1:7" ht="15" customHeight="1">
      <c r="A4807" s="1"/>
      <c r="B4807" s="1"/>
      <c r="C4807" s="1"/>
      <c r="D4807" s="1"/>
      <c r="E4807" s="317" t="s">
        <v>977</v>
      </c>
      <c r="F4807" s="318"/>
      <c r="G4807" s="3">
        <v>5</v>
      </c>
    </row>
    <row r="4808" spans="1:7" ht="15" customHeight="1">
      <c r="A4808" s="1"/>
      <c r="B4808" s="1"/>
      <c r="C4808" s="1"/>
      <c r="D4808" s="1"/>
      <c r="E4808" s="317" t="s">
        <v>978</v>
      </c>
      <c r="F4808" s="318"/>
      <c r="G4808" s="3">
        <v>197</v>
      </c>
    </row>
    <row r="4809" spans="1:7" ht="9.9499999999999993" customHeight="1">
      <c r="A4809" s="1"/>
      <c r="B4809" s="1"/>
      <c r="C4809" s="323" t="s">
        <v>949</v>
      </c>
      <c r="D4809" s="324"/>
      <c r="E4809" s="1"/>
      <c r="F4809" s="1"/>
      <c r="G4809" s="1"/>
    </row>
    <row r="4810" spans="1:7" ht="20.100000000000001" customHeight="1">
      <c r="A4810" s="325" t="s">
        <v>1759</v>
      </c>
      <c r="B4810" s="326"/>
      <c r="C4810" s="326"/>
      <c r="D4810" s="326"/>
      <c r="E4810" s="326"/>
      <c r="F4810" s="326"/>
      <c r="G4810" s="326"/>
    </row>
    <row r="4811" spans="1:7" ht="15" customHeight="1">
      <c r="A4811" s="321" t="s">
        <v>951</v>
      </c>
      <c r="B4811" s="322"/>
      <c r="C4811" s="8" t="s">
        <v>952</v>
      </c>
      <c r="D4811" s="8" t="s">
        <v>953</v>
      </c>
      <c r="E4811" s="8" t="s">
        <v>954</v>
      </c>
      <c r="F4811" s="8" t="s">
        <v>955</v>
      </c>
      <c r="G4811" s="8" t="s">
        <v>956</v>
      </c>
    </row>
    <row r="4812" spans="1:7" ht="15" customHeight="1">
      <c r="A4812" s="15" t="s">
        <v>994</v>
      </c>
      <c r="B4812" s="16" t="s">
        <v>995</v>
      </c>
      <c r="C4812" s="15" t="s">
        <v>959</v>
      </c>
      <c r="D4812" s="15" t="s">
        <v>960</v>
      </c>
      <c r="E4812" s="17">
        <v>1.4206000000000001</v>
      </c>
      <c r="F4812" s="18">
        <v>1.04</v>
      </c>
      <c r="G4812" s="18">
        <v>1.4774240000000001</v>
      </c>
    </row>
    <row r="4813" spans="1:7" ht="15" customHeight="1">
      <c r="A4813" s="15" t="s">
        <v>996</v>
      </c>
      <c r="B4813" s="16" t="s">
        <v>997</v>
      </c>
      <c r="C4813" s="15" t="s">
        <v>959</v>
      </c>
      <c r="D4813" s="15" t="s">
        <v>960</v>
      </c>
      <c r="E4813" s="17">
        <v>1.4206000000000001</v>
      </c>
      <c r="F4813" s="18">
        <v>3.18</v>
      </c>
      <c r="G4813" s="18">
        <v>4.5175080000000003</v>
      </c>
    </row>
    <row r="4814" spans="1:7" ht="20.100000000000001" customHeight="1">
      <c r="A4814" s="15" t="s">
        <v>998</v>
      </c>
      <c r="B4814" s="16" t="s">
        <v>999</v>
      </c>
      <c r="C4814" s="15" t="s">
        <v>959</v>
      </c>
      <c r="D4814" s="15" t="s">
        <v>960</v>
      </c>
      <c r="E4814" s="17">
        <v>0.48809999999999998</v>
      </c>
      <c r="F4814" s="18">
        <v>0.41</v>
      </c>
      <c r="G4814" s="18">
        <v>0.20012099999999999</v>
      </c>
    </row>
    <row r="4815" spans="1:7" ht="20.100000000000001" customHeight="1">
      <c r="A4815" s="15" t="s">
        <v>1000</v>
      </c>
      <c r="B4815" s="16" t="s">
        <v>1001</v>
      </c>
      <c r="C4815" s="15" t="s">
        <v>959</v>
      </c>
      <c r="D4815" s="15" t="s">
        <v>960</v>
      </c>
      <c r="E4815" s="17">
        <v>0.48809999999999998</v>
      </c>
      <c r="F4815" s="18">
        <v>1.01</v>
      </c>
      <c r="G4815" s="18">
        <v>0.492981</v>
      </c>
    </row>
    <row r="4816" spans="1:7" ht="20.100000000000001" customHeight="1">
      <c r="A4816" s="15" t="s">
        <v>1388</v>
      </c>
      <c r="B4816" s="16" t="s">
        <v>1389</v>
      </c>
      <c r="C4816" s="15" t="s">
        <v>959</v>
      </c>
      <c r="D4816" s="15" t="s">
        <v>960</v>
      </c>
      <c r="E4816" s="17">
        <v>0.9325</v>
      </c>
      <c r="F4816" s="18">
        <v>0.28000000000000003</v>
      </c>
      <c r="G4816" s="18">
        <v>0.2611</v>
      </c>
    </row>
    <row r="4817" spans="1:7" ht="20.100000000000001" customHeight="1">
      <c r="A4817" s="15" t="s">
        <v>1390</v>
      </c>
      <c r="B4817" s="16" t="s">
        <v>1391</v>
      </c>
      <c r="C4817" s="15" t="s">
        <v>959</v>
      </c>
      <c r="D4817" s="15" t="s">
        <v>960</v>
      </c>
      <c r="E4817" s="17">
        <v>0.9325</v>
      </c>
      <c r="F4817" s="18">
        <v>0.8</v>
      </c>
      <c r="G4817" s="18">
        <v>0.746</v>
      </c>
    </row>
    <row r="4818" spans="1:7" ht="15" customHeight="1">
      <c r="A4818" s="15" t="s">
        <v>965</v>
      </c>
      <c r="B4818" s="16" t="s">
        <v>966</v>
      </c>
      <c r="C4818" s="15" t="s">
        <v>959</v>
      </c>
      <c r="D4818" s="15" t="s">
        <v>960</v>
      </c>
      <c r="E4818" s="17">
        <v>1.4206000000000001</v>
      </c>
      <c r="F4818" s="18">
        <v>0.06</v>
      </c>
      <c r="G4818" s="18">
        <v>8.5236000000000006E-2</v>
      </c>
    </row>
    <row r="4819" spans="1:7" ht="15" customHeight="1">
      <c r="A4819" s="15" t="s">
        <v>963</v>
      </c>
      <c r="B4819" s="16" t="s">
        <v>964</v>
      </c>
      <c r="C4819" s="15" t="s">
        <v>959</v>
      </c>
      <c r="D4819" s="15" t="s">
        <v>960</v>
      </c>
      <c r="E4819" s="17">
        <v>1.4206000000000001</v>
      </c>
      <c r="F4819" s="18">
        <v>0.55000000000000004</v>
      </c>
      <c r="G4819" s="18">
        <v>0.78132999999999997</v>
      </c>
    </row>
    <row r="4820" spans="1:7" ht="17.100000000000001" customHeight="1">
      <c r="A4820" s="1"/>
      <c r="B4820" s="1"/>
      <c r="C4820" s="1"/>
      <c r="D4820" s="1"/>
      <c r="E4820" s="319" t="s">
        <v>967</v>
      </c>
      <c r="F4820" s="320"/>
      <c r="G4820" s="19">
        <v>8.5617000000000001</v>
      </c>
    </row>
    <row r="4821" spans="1:7" ht="15" customHeight="1">
      <c r="A4821" s="321" t="s">
        <v>968</v>
      </c>
      <c r="B4821" s="322"/>
      <c r="C4821" s="8" t="s">
        <v>952</v>
      </c>
      <c r="D4821" s="8" t="s">
        <v>953</v>
      </c>
      <c r="E4821" s="8" t="s">
        <v>954</v>
      </c>
      <c r="F4821" s="8" t="s">
        <v>955</v>
      </c>
      <c r="G4821" s="8" t="s">
        <v>956</v>
      </c>
    </row>
    <row r="4822" spans="1:7" ht="15" customHeight="1">
      <c r="A4822" s="15" t="s">
        <v>1006</v>
      </c>
      <c r="B4822" s="16" t="s">
        <v>1007</v>
      </c>
      <c r="C4822" s="15" t="s">
        <v>959</v>
      </c>
      <c r="D4822" s="15" t="s">
        <v>960</v>
      </c>
      <c r="E4822" s="17">
        <v>0.49547031000000002</v>
      </c>
      <c r="F4822" s="18">
        <v>9.25</v>
      </c>
      <c r="G4822" s="18">
        <v>4.5831003675000002</v>
      </c>
    </row>
    <row r="4823" spans="1:7" ht="15" customHeight="1">
      <c r="A4823" s="15" t="s">
        <v>1394</v>
      </c>
      <c r="B4823" s="16" t="s">
        <v>1395</v>
      </c>
      <c r="C4823" s="15" t="s">
        <v>959</v>
      </c>
      <c r="D4823" s="15" t="s">
        <v>960</v>
      </c>
      <c r="E4823" s="17">
        <v>0.94443600000000005</v>
      </c>
      <c r="F4823" s="18">
        <v>12.62</v>
      </c>
      <c r="G4823" s="18">
        <v>11.91878232</v>
      </c>
    </row>
    <row r="4824" spans="1:7" ht="15" customHeight="1">
      <c r="A4824" s="1"/>
      <c r="B4824" s="1"/>
      <c r="C4824" s="1"/>
      <c r="D4824" s="1"/>
      <c r="E4824" s="319" t="s">
        <v>971</v>
      </c>
      <c r="F4824" s="320"/>
      <c r="G4824" s="19">
        <v>16.5018826875</v>
      </c>
    </row>
    <row r="4825" spans="1:7" ht="15" customHeight="1">
      <c r="A4825" s="321" t="s">
        <v>1010</v>
      </c>
      <c r="B4825" s="322"/>
      <c r="C4825" s="8" t="s">
        <v>952</v>
      </c>
      <c r="D4825" s="8" t="s">
        <v>953</v>
      </c>
      <c r="E4825" s="8" t="s">
        <v>954</v>
      </c>
      <c r="F4825" s="8" t="s">
        <v>955</v>
      </c>
      <c r="G4825" s="8" t="s">
        <v>956</v>
      </c>
    </row>
    <row r="4826" spans="1:7" ht="20.100000000000001" customHeight="1">
      <c r="A4826" s="15" t="s">
        <v>1760</v>
      </c>
      <c r="B4826" s="16" t="s">
        <v>1761</v>
      </c>
      <c r="C4826" s="15" t="s">
        <v>1016</v>
      </c>
      <c r="D4826" s="15" t="s">
        <v>1030</v>
      </c>
      <c r="E4826" s="17">
        <v>1</v>
      </c>
      <c r="F4826" s="18">
        <v>662.2</v>
      </c>
      <c r="G4826" s="18">
        <v>662.2</v>
      </c>
    </row>
    <row r="4827" spans="1:7" ht="15" customHeight="1">
      <c r="A4827" s="15" t="s">
        <v>1671</v>
      </c>
      <c r="B4827" s="16" t="s">
        <v>1672</v>
      </c>
      <c r="C4827" s="15" t="s">
        <v>959</v>
      </c>
      <c r="D4827" s="15" t="s">
        <v>1020</v>
      </c>
      <c r="E4827" s="17">
        <v>0.1469</v>
      </c>
      <c r="F4827" s="18">
        <v>111.3</v>
      </c>
      <c r="G4827" s="18">
        <v>16.349969999999999</v>
      </c>
    </row>
    <row r="4828" spans="1:7" ht="27.95" customHeight="1">
      <c r="A4828" s="15" t="s">
        <v>1673</v>
      </c>
      <c r="B4828" s="16" t="s">
        <v>1674</v>
      </c>
      <c r="C4828" s="15" t="s">
        <v>959</v>
      </c>
      <c r="D4828" s="15" t="s">
        <v>1030</v>
      </c>
      <c r="E4828" s="17">
        <v>2</v>
      </c>
      <c r="F4828" s="18">
        <v>15.58</v>
      </c>
      <c r="G4828" s="18">
        <v>31.16</v>
      </c>
    </row>
    <row r="4829" spans="1:7" ht="20.100000000000001" customHeight="1">
      <c r="A4829" s="15" t="s">
        <v>1751</v>
      </c>
      <c r="B4829" s="16" t="s">
        <v>1752</v>
      </c>
      <c r="C4829" s="15" t="s">
        <v>959</v>
      </c>
      <c r="D4829" s="15" t="s">
        <v>1030</v>
      </c>
      <c r="E4829" s="17">
        <v>1</v>
      </c>
      <c r="F4829" s="18">
        <v>6.39</v>
      </c>
      <c r="G4829" s="18">
        <v>6.39</v>
      </c>
    </row>
    <row r="4830" spans="1:7" ht="20.100000000000001" customHeight="1">
      <c r="A4830" s="15" t="s">
        <v>1675</v>
      </c>
      <c r="B4830" s="16" t="s">
        <v>1676</v>
      </c>
      <c r="C4830" s="15" t="s">
        <v>959</v>
      </c>
      <c r="D4830" s="15" t="s">
        <v>1030</v>
      </c>
      <c r="E4830" s="17">
        <v>1</v>
      </c>
      <c r="F4830" s="18">
        <v>7.59</v>
      </c>
      <c r="G4830" s="18">
        <v>7.59</v>
      </c>
    </row>
    <row r="4831" spans="1:7" ht="15" customHeight="1">
      <c r="A4831" s="15" t="s">
        <v>1660</v>
      </c>
      <c r="B4831" s="16" t="s">
        <v>1661</v>
      </c>
      <c r="C4831" s="15" t="s">
        <v>959</v>
      </c>
      <c r="D4831" s="15" t="s">
        <v>1030</v>
      </c>
      <c r="E4831" s="17">
        <v>2.1000000000000001E-2</v>
      </c>
      <c r="F4831" s="18">
        <v>2.5499999999999998</v>
      </c>
      <c r="G4831" s="18">
        <v>5.355E-2</v>
      </c>
    </row>
    <row r="4832" spans="1:7" ht="15" customHeight="1">
      <c r="A4832" s="1"/>
      <c r="B4832" s="1"/>
      <c r="C4832" s="1"/>
      <c r="D4832" s="1"/>
      <c r="E4832" s="319" t="s">
        <v>1021</v>
      </c>
      <c r="F4832" s="320"/>
      <c r="G4832" s="19">
        <v>723.74351999999999</v>
      </c>
    </row>
    <row r="4833" spans="1:7" ht="15" customHeight="1">
      <c r="A4833" s="1"/>
      <c r="B4833" s="1"/>
      <c r="C4833" s="1"/>
      <c r="D4833" s="1"/>
      <c r="E4833" s="317" t="s">
        <v>972</v>
      </c>
      <c r="F4833" s="318"/>
      <c r="G4833" s="3">
        <v>741.27</v>
      </c>
    </row>
    <row r="4834" spans="1:7" ht="15" customHeight="1">
      <c r="A4834" s="1"/>
      <c r="B4834" s="1"/>
      <c r="C4834" s="1"/>
      <c r="D4834" s="1"/>
      <c r="E4834" s="317" t="s">
        <v>973</v>
      </c>
      <c r="F4834" s="318"/>
      <c r="G4834" s="3">
        <v>7.5</v>
      </c>
    </row>
    <row r="4835" spans="1:7" ht="15" customHeight="1">
      <c r="A4835" s="1"/>
      <c r="B4835" s="1"/>
      <c r="C4835" s="1"/>
      <c r="D4835" s="1"/>
      <c r="E4835" s="317" t="s">
        <v>974</v>
      </c>
      <c r="F4835" s="318"/>
      <c r="G4835" s="3">
        <v>748.77</v>
      </c>
    </row>
    <row r="4836" spans="1:7" ht="15" customHeight="1">
      <c r="A4836" s="1"/>
      <c r="B4836" s="1"/>
      <c r="C4836" s="1"/>
      <c r="D4836" s="1"/>
      <c r="E4836" s="317" t="s">
        <v>975</v>
      </c>
      <c r="F4836" s="318"/>
      <c r="G4836" s="3">
        <v>212.27</v>
      </c>
    </row>
    <row r="4837" spans="1:7" ht="15" customHeight="1">
      <c r="A4837" s="1"/>
      <c r="B4837" s="1"/>
      <c r="C4837" s="1"/>
      <c r="D4837" s="1"/>
      <c r="E4837" s="317" t="s">
        <v>976</v>
      </c>
      <c r="F4837" s="318"/>
      <c r="G4837" s="3">
        <v>961.04</v>
      </c>
    </row>
    <row r="4838" spans="1:7" ht="15" customHeight="1">
      <c r="A4838" s="1"/>
      <c r="B4838" s="1"/>
      <c r="C4838" s="1"/>
      <c r="D4838" s="1"/>
      <c r="E4838" s="317" t="s">
        <v>977</v>
      </c>
      <c r="F4838" s="318"/>
      <c r="G4838" s="3">
        <v>2</v>
      </c>
    </row>
    <row r="4839" spans="1:7" ht="15" customHeight="1">
      <c r="A4839" s="1"/>
      <c r="B4839" s="1"/>
      <c r="C4839" s="1"/>
      <c r="D4839" s="1"/>
      <c r="E4839" s="317" t="s">
        <v>978</v>
      </c>
      <c r="F4839" s="318"/>
      <c r="G4839" s="3">
        <v>1922.08</v>
      </c>
    </row>
    <row r="4840" spans="1:7" ht="9.9499999999999993" customHeight="1">
      <c r="A4840" s="1"/>
      <c r="B4840" s="1"/>
      <c r="C4840" s="323" t="s">
        <v>949</v>
      </c>
      <c r="D4840" s="324"/>
      <c r="E4840" s="1"/>
      <c r="F4840" s="1"/>
      <c r="G4840" s="1"/>
    </row>
    <row r="4841" spans="1:7" ht="20.100000000000001" customHeight="1">
      <c r="A4841" s="325" t="s">
        <v>1762</v>
      </c>
      <c r="B4841" s="326"/>
      <c r="C4841" s="326"/>
      <c r="D4841" s="326"/>
      <c r="E4841" s="326"/>
      <c r="F4841" s="326"/>
      <c r="G4841" s="326"/>
    </row>
    <row r="4842" spans="1:7" ht="15" customHeight="1">
      <c r="A4842" s="321" t="s">
        <v>951</v>
      </c>
      <c r="B4842" s="322"/>
      <c r="C4842" s="8" t="s">
        <v>952</v>
      </c>
      <c r="D4842" s="8" t="s">
        <v>953</v>
      </c>
      <c r="E4842" s="8" t="s">
        <v>954</v>
      </c>
      <c r="F4842" s="8" t="s">
        <v>955</v>
      </c>
      <c r="G4842" s="8" t="s">
        <v>956</v>
      </c>
    </row>
    <row r="4843" spans="1:7" ht="15" customHeight="1">
      <c r="A4843" s="15" t="s">
        <v>994</v>
      </c>
      <c r="B4843" s="16" t="s">
        <v>995</v>
      </c>
      <c r="C4843" s="15" t="s">
        <v>959</v>
      </c>
      <c r="D4843" s="15" t="s">
        <v>960</v>
      </c>
      <c r="E4843" s="17">
        <v>1.2473000000000001</v>
      </c>
      <c r="F4843" s="18">
        <v>1.04</v>
      </c>
      <c r="G4843" s="18">
        <v>1.2971919999999999</v>
      </c>
    </row>
    <row r="4844" spans="1:7" ht="15" customHeight="1">
      <c r="A4844" s="15" t="s">
        <v>996</v>
      </c>
      <c r="B4844" s="16" t="s">
        <v>997</v>
      </c>
      <c r="C4844" s="15" t="s">
        <v>959</v>
      </c>
      <c r="D4844" s="15" t="s">
        <v>960</v>
      </c>
      <c r="E4844" s="17">
        <v>1.2473000000000001</v>
      </c>
      <c r="F4844" s="18">
        <v>3.18</v>
      </c>
      <c r="G4844" s="18">
        <v>3.9664139999999999</v>
      </c>
    </row>
    <row r="4845" spans="1:7" ht="20.100000000000001" customHeight="1">
      <c r="A4845" s="15" t="s">
        <v>998</v>
      </c>
      <c r="B4845" s="16" t="s">
        <v>999</v>
      </c>
      <c r="C4845" s="15" t="s">
        <v>959</v>
      </c>
      <c r="D4845" s="15" t="s">
        <v>960</v>
      </c>
      <c r="E4845" s="17">
        <v>0.29880000000000001</v>
      </c>
      <c r="F4845" s="18">
        <v>0.41</v>
      </c>
      <c r="G4845" s="18">
        <v>0.12250800000000001</v>
      </c>
    </row>
    <row r="4846" spans="1:7" ht="20.100000000000001" customHeight="1">
      <c r="A4846" s="15" t="s">
        <v>1000</v>
      </c>
      <c r="B4846" s="16" t="s">
        <v>1001</v>
      </c>
      <c r="C4846" s="15" t="s">
        <v>959</v>
      </c>
      <c r="D4846" s="15" t="s">
        <v>960</v>
      </c>
      <c r="E4846" s="17">
        <v>0.29880000000000001</v>
      </c>
      <c r="F4846" s="18">
        <v>1.01</v>
      </c>
      <c r="G4846" s="18">
        <v>0.301788</v>
      </c>
    </row>
    <row r="4847" spans="1:7" ht="20.100000000000001" customHeight="1">
      <c r="A4847" s="15" t="s">
        <v>1388</v>
      </c>
      <c r="B4847" s="16" t="s">
        <v>1389</v>
      </c>
      <c r="C4847" s="15" t="s">
        <v>959</v>
      </c>
      <c r="D4847" s="15" t="s">
        <v>960</v>
      </c>
      <c r="E4847" s="17">
        <v>0.94850000000000001</v>
      </c>
      <c r="F4847" s="18">
        <v>0.28000000000000003</v>
      </c>
      <c r="G4847" s="18">
        <v>0.26557999999999998</v>
      </c>
    </row>
    <row r="4848" spans="1:7" ht="15" customHeight="1">
      <c r="A4848" s="15" t="s">
        <v>963</v>
      </c>
      <c r="B4848" s="16" t="s">
        <v>964</v>
      </c>
      <c r="C4848" s="15" t="s">
        <v>959</v>
      </c>
      <c r="D4848" s="15" t="s">
        <v>960</v>
      </c>
      <c r="E4848" s="17">
        <v>1.2473000000000001</v>
      </c>
      <c r="F4848" s="18">
        <v>0.55000000000000004</v>
      </c>
      <c r="G4848" s="18">
        <v>0.68601500000000004</v>
      </c>
    </row>
    <row r="4849" spans="1:7" ht="20.100000000000001" customHeight="1">
      <c r="A4849" s="15" t="s">
        <v>1390</v>
      </c>
      <c r="B4849" s="16" t="s">
        <v>1391</v>
      </c>
      <c r="C4849" s="15" t="s">
        <v>959</v>
      </c>
      <c r="D4849" s="15" t="s">
        <v>960</v>
      </c>
      <c r="E4849" s="17">
        <v>0.94850000000000001</v>
      </c>
      <c r="F4849" s="18">
        <v>0.8</v>
      </c>
      <c r="G4849" s="18">
        <v>0.75880000000000003</v>
      </c>
    </row>
    <row r="4850" spans="1:7" ht="15" customHeight="1">
      <c r="A4850" s="15" t="s">
        <v>965</v>
      </c>
      <c r="B4850" s="16" t="s">
        <v>966</v>
      </c>
      <c r="C4850" s="15" t="s">
        <v>959</v>
      </c>
      <c r="D4850" s="15" t="s">
        <v>960</v>
      </c>
      <c r="E4850" s="17">
        <v>1.2473000000000001</v>
      </c>
      <c r="F4850" s="18">
        <v>0.06</v>
      </c>
      <c r="G4850" s="18">
        <v>7.4838000000000002E-2</v>
      </c>
    </row>
    <row r="4851" spans="1:7" ht="17.100000000000001" customHeight="1">
      <c r="A4851" s="1"/>
      <c r="B4851" s="1"/>
      <c r="C4851" s="1"/>
      <c r="D4851" s="1"/>
      <c r="E4851" s="319" t="s">
        <v>967</v>
      </c>
      <c r="F4851" s="320"/>
      <c r="G4851" s="19">
        <v>7.4731350000000001</v>
      </c>
    </row>
    <row r="4852" spans="1:7" ht="15" customHeight="1">
      <c r="A4852" s="321" t="s">
        <v>968</v>
      </c>
      <c r="B4852" s="322"/>
      <c r="C4852" s="8" t="s">
        <v>952</v>
      </c>
      <c r="D4852" s="8" t="s">
        <v>953</v>
      </c>
      <c r="E4852" s="8" t="s">
        <v>954</v>
      </c>
      <c r="F4852" s="8" t="s">
        <v>955</v>
      </c>
      <c r="G4852" s="8" t="s">
        <v>956</v>
      </c>
    </row>
    <row r="4853" spans="1:7" ht="15" customHeight="1">
      <c r="A4853" s="15" t="s">
        <v>1006</v>
      </c>
      <c r="B4853" s="16" t="s">
        <v>1007</v>
      </c>
      <c r="C4853" s="15" t="s">
        <v>959</v>
      </c>
      <c r="D4853" s="15" t="s">
        <v>960</v>
      </c>
      <c r="E4853" s="17">
        <v>0.30331187999999998</v>
      </c>
      <c r="F4853" s="18">
        <v>9.25</v>
      </c>
      <c r="G4853" s="18">
        <v>2.8056348899999999</v>
      </c>
    </row>
    <row r="4854" spans="1:7" ht="15" customHeight="1">
      <c r="A4854" s="15" t="s">
        <v>1394</v>
      </c>
      <c r="B4854" s="16" t="s">
        <v>1395</v>
      </c>
      <c r="C4854" s="15" t="s">
        <v>959</v>
      </c>
      <c r="D4854" s="15" t="s">
        <v>960</v>
      </c>
      <c r="E4854" s="17">
        <v>0.96064079999999996</v>
      </c>
      <c r="F4854" s="18">
        <v>12.62</v>
      </c>
      <c r="G4854" s="18">
        <v>12.123286896</v>
      </c>
    </row>
    <row r="4855" spans="1:7" ht="15" customHeight="1">
      <c r="A4855" s="1"/>
      <c r="B4855" s="1"/>
      <c r="C4855" s="1"/>
      <c r="D4855" s="1"/>
      <c r="E4855" s="319" t="s">
        <v>971</v>
      </c>
      <c r="F4855" s="320"/>
      <c r="G4855" s="19">
        <v>14.928921786</v>
      </c>
    </row>
    <row r="4856" spans="1:7" ht="15" customHeight="1">
      <c r="A4856" s="321" t="s">
        <v>1010</v>
      </c>
      <c r="B4856" s="322"/>
      <c r="C4856" s="8" t="s">
        <v>952</v>
      </c>
      <c r="D4856" s="8" t="s">
        <v>953</v>
      </c>
      <c r="E4856" s="8" t="s">
        <v>954</v>
      </c>
      <c r="F4856" s="8" t="s">
        <v>955</v>
      </c>
      <c r="G4856" s="8" t="s">
        <v>956</v>
      </c>
    </row>
    <row r="4857" spans="1:7" ht="20.100000000000001" customHeight="1">
      <c r="A4857" s="15" t="s">
        <v>1763</v>
      </c>
      <c r="B4857" s="16" t="s">
        <v>1764</v>
      </c>
      <c r="C4857" s="15" t="s">
        <v>959</v>
      </c>
      <c r="D4857" s="15" t="s">
        <v>1030</v>
      </c>
      <c r="E4857" s="17">
        <v>1</v>
      </c>
      <c r="F4857" s="18">
        <v>130.6</v>
      </c>
      <c r="G4857" s="18">
        <v>130.6</v>
      </c>
    </row>
    <row r="4858" spans="1:7" ht="27.95" customHeight="1">
      <c r="A4858" s="15" t="s">
        <v>1664</v>
      </c>
      <c r="B4858" s="16" t="s">
        <v>1665</v>
      </c>
      <c r="C4858" s="15" t="s">
        <v>959</v>
      </c>
      <c r="D4858" s="15" t="s">
        <v>1030</v>
      </c>
      <c r="E4858" s="17">
        <v>6</v>
      </c>
      <c r="F4858" s="18">
        <v>11.55</v>
      </c>
      <c r="G4858" s="18">
        <v>69.3</v>
      </c>
    </row>
    <row r="4859" spans="1:7" ht="15" customHeight="1">
      <c r="A4859" s="1"/>
      <c r="B4859" s="1"/>
      <c r="C4859" s="1"/>
      <c r="D4859" s="1"/>
      <c r="E4859" s="319" t="s">
        <v>1021</v>
      </c>
      <c r="F4859" s="320"/>
      <c r="G4859" s="19">
        <v>199.9</v>
      </c>
    </row>
    <row r="4860" spans="1:7" ht="15" customHeight="1">
      <c r="A4860" s="1"/>
      <c r="B4860" s="1"/>
      <c r="C4860" s="1"/>
      <c r="D4860" s="1"/>
      <c r="E4860" s="317" t="s">
        <v>972</v>
      </c>
      <c r="F4860" s="318"/>
      <c r="G4860" s="3">
        <v>215.5</v>
      </c>
    </row>
    <row r="4861" spans="1:7" ht="15" customHeight="1">
      <c r="A4861" s="1"/>
      <c r="B4861" s="1"/>
      <c r="C4861" s="1"/>
      <c r="D4861" s="1"/>
      <c r="E4861" s="317" t="s">
        <v>973</v>
      </c>
      <c r="F4861" s="318"/>
      <c r="G4861" s="3">
        <v>6.79</v>
      </c>
    </row>
    <row r="4862" spans="1:7" ht="15" customHeight="1">
      <c r="A4862" s="1"/>
      <c r="B4862" s="1"/>
      <c r="C4862" s="1"/>
      <c r="D4862" s="1"/>
      <c r="E4862" s="317" t="s">
        <v>974</v>
      </c>
      <c r="F4862" s="318"/>
      <c r="G4862" s="3">
        <v>222.29</v>
      </c>
    </row>
    <row r="4863" spans="1:7" ht="15" customHeight="1">
      <c r="A4863" s="1"/>
      <c r="B4863" s="1"/>
      <c r="C4863" s="1"/>
      <c r="D4863" s="1"/>
      <c r="E4863" s="317" t="s">
        <v>975</v>
      </c>
      <c r="F4863" s="318"/>
      <c r="G4863" s="3">
        <v>63.01</v>
      </c>
    </row>
    <row r="4864" spans="1:7" ht="15" customHeight="1">
      <c r="A4864" s="1"/>
      <c r="B4864" s="1"/>
      <c r="C4864" s="1"/>
      <c r="D4864" s="1"/>
      <c r="E4864" s="317" t="s">
        <v>976</v>
      </c>
      <c r="F4864" s="318"/>
      <c r="G4864" s="3">
        <v>285.3</v>
      </c>
    </row>
    <row r="4865" spans="1:7" ht="15" customHeight="1">
      <c r="A4865" s="1"/>
      <c r="B4865" s="1"/>
      <c r="C4865" s="1"/>
      <c r="D4865" s="1"/>
      <c r="E4865" s="317" t="s">
        <v>977</v>
      </c>
      <c r="F4865" s="318"/>
      <c r="G4865" s="3">
        <v>4</v>
      </c>
    </row>
    <row r="4866" spans="1:7" ht="15" customHeight="1">
      <c r="A4866" s="1"/>
      <c r="B4866" s="1"/>
      <c r="C4866" s="1"/>
      <c r="D4866" s="1"/>
      <c r="E4866" s="317" t="s">
        <v>978</v>
      </c>
      <c r="F4866" s="318"/>
      <c r="G4866" s="3">
        <v>1141.2</v>
      </c>
    </row>
    <row r="4867" spans="1:7" ht="9.9499999999999993" customHeight="1">
      <c r="A4867" s="1"/>
      <c r="B4867" s="1"/>
      <c r="C4867" s="323" t="s">
        <v>949</v>
      </c>
      <c r="D4867" s="324"/>
      <c r="E4867" s="1"/>
      <c r="F4867" s="1"/>
      <c r="G4867" s="1"/>
    </row>
    <row r="4868" spans="1:7" ht="20.100000000000001" customHeight="1">
      <c r="A4868" s="325" t="s">
        <v>1765</v>
      </c>
      <c r="B4868" s="326"/>
      <c r="C4868" s="326"/>
      <c r="D4868" s="326"/>
      <c r="E4868" s="326"/>
      <c r="F4868" s="326"/>
      <c r="G4868" s="326"/>
    </row>
    <row r="4869" spans="1:7" ht="15" customHeight="1">
      <c r="A4869" s="321" t="s">
        <v>951</v>
      </c>
      <c r="B4869" s="322"/>
      <c r="C4869" s="8" t="s">
        <v>952</v>
      </c>
      <c r="D4869" s="8" t="s">
        <v>953</v>
      </c>
      <c r="E4869" s="8" t="s">
        <v>954</v>
      </c>
      <c r="F4869" s="8" t="s">
        <v>955</v>
      </c>
      <c r="G4869" s="8" t="s">
        <v>956</v>
      </c>
    </row>
    <row r="4870" spans="1:7" ht="15" customHeight="1">
      <c r="A4870" s="15" t="s">
        <v>994</v>
      </c>
      <c r="B4870" s="16" t="s">
        <v>995</v>
      </c>
      <c r="C4870" s="15" t="s">
        <v>959</v>
      </c>
      <c r="D4870" s="15" t="s">
        <v>960</v>
      </c>
      <c r="E4870" s="17">
        <v>2</v>
      </c>
      <c r="F4870" s="18">
        <v>1.04</v>
      </c>
      <c r="G4870" s="18">
        <v>2.08</v>
      </c>
    </row>
    <row r="4871" spans="1:7" ht="20.100000000000001" customHeight="1">
      <c r="A4871" s="15" t="s">
        <v>1086</v>
      </c>
      <c r="B4871" s="16" t="s">
        <v>1087</v>
      </c>
      <c r="C4871" s="15" t="s">
        <v>959</v>
      </c>
      <c r="D4871" s="15" t="s">
        <v>960</v>
      </c>
      <c r="E4871" s="17">
        <v>1</v>
      </c>
      <c r="F4871" s="18">
        <v>0.57999999999999996</v>
      </c>
      <c r="G4871" s="18">
        <v>0.57999999999999996</v>
      </c>
    </row>
    <row r="4872" spans="1:7" ht="15" customHeight="1">
      <c r="A4872" s="15" t="s">
        <v>996</v>
      </c>
      <c r="B4872" s="16" t="s">
        <v>997</v>
      </c>
      <c r="C4872" s="15" t="s">
        <v>959</v>
      </c>
      <c r="D4872" s="15" t="s">
        <v>960</v>
      </c>
      <c r="E4872" s="17">
        <v>2</v>
      </c>
      <c r="F4872" s="18">
        <v>3.18</v>
      </c>
      <c r="G4872" s="18">
        <v>6.36</v>
      </c>
    </row>
    <row r="4873" spans="1:7" ht="20.100000000000001" customHeight="1">
      <c r="A4873" s="15" t="s">
        <v>1088</v>
      </c>
      <c r="B4873" s="16" t="s">
        <v>1089</v>
      </c>
      <c r="C4873" s="15" t="s">
        <v>959</v>
      </c>
      <c r="D4873" s="15" t="s">
        <v>960</v>
      </c>
      <c r="E4873" s="17">
        <v>1</v>
      </c>
      <c r="F4873" s="18">
        <v>0.95</v>
      </c>
      <c r="G4873" s="18">
        <v>0.95</v>
      </c>
    </row>
    <row r="4874" spans="1:7" ht="20.100000000000001" customHeight="1">
      <c r="A4874" s="15" t="s">
        <v>998</v>
      </c>
      <c r="B4874" s="16" t="s">
        <v>999</v>
      </c>
      <c r="C4874" s="15" t="s">
        <v>959</v>
      </c>
      <c r="D4874" s="15" t="s">
        <v>960</v>
      </c>
      <c r="E4874" s="17">
        <v>1</v>
      </c>
      <c r="F4874" s="18">
        <v>0.41</v>
      </c>
      <c r="G4874" s="18">
        <v>0.41</v>
      </c>
    </row>
    <row r="4875" spans="1:7" ht="20.100000000000001" customHeight="1">
      <c r="A4875" s="15" t="s">
        <v>1000</v>
      </c>
      <c r="B4875" s="16" t="s">
        <v>1001</v>
      </c>
      <c r="C4875" s="15" t="s">
        <v>959</v>
      </c>
      <c r="D4875" s="15" t="s">
        <v>960</v>
      </c>
      <c r="E4875" s="17">
        <v>1</v>
      </c>
      <c r="F4875" s="18">
        <v>1.01</v>
      </c>
      <c r="G4875" s="18">
        <v>1.01</v>
      </c>
    </row>
    <row r="4876" spans="1:7" ht="15" customHeight="1">
      <c r="A4876" s="15" t="s">
        <v>963</v>
      </c>
      <c r="B4876" s="16" t="s">
        <v>964</v>
      </c>
      <c r="C4876" s="15" t="s">
        <v>959</v>
      </c>
      <c r="D4876" s="15" t="s">
        <v>960</v>
      </c>
      <c r="E4876" s="17">
        <v>2</v>
      </c>
      <c r="F4876" s="18">
        <v>0.55000000000000004</v>
      </c>
      <c r="G4876" s="18">
        <v>1.1000000000000001</v>
      </c>
    </row>
    <row r="4877" spans="1:7" ht="15" customHeight="1">
      <c r="A4877" s="15" t="s">
        <v>965</v>
      </c>
      <c r="B4877" s="16" t="s">
        <v>966</v>
      </c>
      <c r="C4877" s="15" t="s">
        <v>959</v>
      </c>
      <c r="D4877" s="15" t="s">
        <v>960</v>
      </c>
      <c r="E4877" s="17">
        <v>2</v>
      </c>
      <c r="F4877" s="18">
        <v>0.06</v>
      </c>
      <c r="G4877" s="18">
        <v>0.12</v>
      </c>
    </row>
    <row r="4878" spans="1:7" ht="17.100000000000001" customHeight="1">
      <c r="A4878" s="1"/>
      <c r="B4878" s="1"/>
      <c r="C4878" s="1"/>
      <c r="D4878" s="1"/>
      <c r="E4878" s="319" t="s">
        <v>967</v>
      </c>
      <c r="F4878" s="320"/>
      <c r="G4878" s="19">
        <v>12.61</v>
      </c>
    </row>
    <row r="4879" spans="1:7" ht="15" customHeight="1">
      <c r="A4879" s="321" t="s">
        <v>968</v>
      </c>
      <c r="B4879" s="322"/>
      <c r="C4879" s="8" t="s">
        <v>952</v>
      </c>
      <c r="D4879" s="8" t="s">
        <v>953</v>
      </c>
      <c r="E4879" s="8" t="s">
        <v>954</v>
      </c>
      <c r="F4879" s="8" t="s">
        <v>955</v>
      </c>
      <c r="G4879" s="8" t="s">
        <v>956</v>
      </c>
    </row>
    <row r="4880" spans="1:7" ht="15" customHeight="1">
      <c r="A4880" s="15" t="s">
        <v>1006</v>
      </c>
      <c r="B4880" s="16" t="s">
        <v>1007</v>
      </c>
      <c r="C4880" s="15" t="s">
        <v>959</v>
      </c>
      <c r="D4880" s="15" t="s">
        <v>960</v>
      </c>
      <c r="E4880" s="17">
        <v>1.0150999999999999</v>
      </c>
      <c r="F4880" s="18">
        <v>9.25</v>
      </c>
      <c r="G4880" s="18">
        <v>9.3896750000000004</v>
      </c>
    </row>
    <row r="4881" spans="1:7" ht="15" customHeight="1">
      <c r="A4881" s="15" t="s">
        <v>1090</v>
      </c>
      <c r="B4881" s="16" t="s">
        <v>1091</v>
      </c>
      <c r="C4881" s="15" t="s">
        <v>959</v>
      </c>
      <c r="D4881" s="15" t="s">
        <v>960</v>
      </c>
      <c r="E4881" s="17">
        <v>1.0150999999999999</v>
      </c>
      <c r="F4881" s="18">
        <v>12.62</v>
      </c>
      <c r="G4881" s="18">
        <v>12.810561999999999</v>
      </c>
    </row>
    <row r="4882" spans="1:7" ht="15" customHeight="1">
      <c r="A4882" s="1"/>
      <c r="B4882" s="1"/>
      <c r="C4882" s="1"/>
      <c r="D4882" s="1"/>
      <c r="E4882" s="319" t="s">
        <v>971</v>
      </c>
      <c r="F4882" s="320"/>
      <c r="G4882" s="19">
        <v>22.200237000000001</v>
      </c>
    </row>
    <row r="4883" spans="1:7" ht="15" customHeight="1">
      <c r="A4883" s="321" t="s">
        <v>1010</v>
      </c>
      <c r="B4883" s="322"/>
      <c r="C4883" s="8" t="s">
        <v>952</v>
      </c>
      <c r="D4883" s="8" t="s">
        <v>953</v>
      </c>
      <c r="E4883" s="8" t="s">
        <v>954</v>
      </c>
      <c r="F4883" s="8" t="s">
        <v>955</v>
      </c>
      <c r="G4883" s="8" t="s">
        <v>956</v>
      </c>
    </row>
    <row r="4884" spans="1:7" ht="20.100000000000001" customHeight="1">
      <c r="A4884" s="15" t="s">
        <v>1766</v>
      </c>
      <c r="B4884" s="16" t="s">
        <v>1767</v>
      </c>
      <c r="C4884" s="15" t="s">
        <v>1016</v>
      </c>
      <c r="D4884" s="15" t="s">
        <v>1030</v>
      </c>
      <c r="E4884" s="17">
        <v>1</v>
      </c>
      <c r="F4884" s="18">
        <v>100.2</v>
      </c>
      <c r="G4884" s="18">
        <v>100.2</v>
      </c>
    </row>
    <row r="4885" spans="1:7" ht="15" customHeight="1">
      <c r="A4885" s="1"/>
      <c r="B4885" s="1"/>
      <c r="C4885" s="1"/>
      <c r="D4885" s="1"/>
      <c r="E4885" s="319" t="s">
        <v>1021</v>
      </c>
      <c r="F4885" s="320"/>
      <c r="G4885" s="19">
        <v>100.2</v>
      </c>
    </row>
    <row r="4886" spans="1:7" ht="15" customHeight="1">
      <c r="A4886" s="1"/>
      <c r="B4886" s="1"/>
      <c r="C4886" s="1"/>
      <c r="D4886" s="1"/>
      <c r="E4886" s="317" t="s">
        <v>972</v>
      </c>
      <c r="F4886" s="318"/>
      <c r="G4886" s="3">
        <v>124.92</v>
      </c>
    </row>
    <row r="4887" spans="1:7" ht="15" customHeight="1">
      <c r="A4887" s="1"/>
      <c r="B4887" s="1"/>
      <c r="C4887" s="1"/>
      <c r="D4887" s="1"/>
      <c r="E4887" s="317" t="s">
        <v>973</v>
      </c>
      <c r="F4887" s="318"/>
      <c r="G4887" s="3">
        <v>10.08</v>
      </c>
    </row>
    <row r="4888" spans="1:7" ht="15" customHeight="1">
      <c r="A4888" s="1"/>
      <c r="B4888" s="1"/>
      <c r="C4888" s="1"/>
      <c r="D4888" s="1"/>
      <c r="E4888" s="317" t="s">
        <v>974</v>
      </c>
      <c r="F4888" s="318"/>
      <c r="G4888" s="3">
        <v>135</v>
      </c>
    </row>
    <row r="4889" spans="1:7" ht="15" customHeight="1">
      <c r="A4889" s="1"/>
      <c r="B4889" s="1"/>
      <c r="C4889" s="1"/>
      <c r="D4889" s="1"/>
      <c r="E4889" s="317" t="s">
        <v>975</v>
      </c>
      <c r="F4889" s="318"/>
      <c r="G4889" s="3">
        <v>38.270000000000003</v>
      </c>
    </row>
    <row r="4890" spans="1:7" ht="15" customHeight="1">
      <c r="A4890" s="1"/>
      <c r="B4890" s="1"/>
      <c r="C4890" s="1"/>
      <c r="D4890" s="1"/>
      <c r="E4890" s="317" t="s">
        <v>976</v>
      </c>
      <c r="F4890" s="318"/>
      <c r="G4890" s="3">
        <v>173.27</v>
      </c>
    </row>
    <row r="4891" spans="1:7" ht="15" customHeight="1">
      <c r="A4891" s="1"/>
      <c r="B4891" s="1"/>
      <c r="C4891" s="1"/>
      <c r="D4891" s="1"/>
      <c r="E4891" s="317" t="s">
        <v>977</v>
      </c>
      <c r="F4891" s="318"/>
      <c r="G4891" s="3">
        <v>6</v>
      </c>
    </row>
    <row r="4892" spans="1:7" ht="15" customHeight="1">
      <c r="A4892" s="1"/>
      <c r="B4892" s="1"/>
      <c r="C4892" s="1"/>
      <c r="D4892" s="1"/>
      <c r="E4892" s="317" t="s">
        <v>978</v>
      </c>
      <c r="F4892" s="318"/>
      <c r="G4892" s="3">
        <v>1039.6199999999999</v>
      </c>
    </row>
    <row r="4893" spans="1:7" ht="9.9499999999999993" customHeight="1">
      <c r="A4893" s="1"/>
      <c r="B4893" s="1"/>
      <c r="C4893" s="323" t="s">
        <v>949</v>
      </c>
      <c r="D4893" s="324"/>
      <c r="E4893" s="1"/>
      <c r="F4893" s="1"/>
      <c r="G4893" s="1"/>
    </row>
    <row r="4894" spans="1:7" ht="27" customHeight="1">
      <c r="A4894" s="325" t="s">
        <v>1768</v>
      </c>
      <c r="B4894" s="326"/>
      <c r="C4894" s="326"/>
      <c r="D4894" s="326"/>
      <c r="E4894" s="326"/>
      <c r="F4894" s="326"/>
      <c r="G4894" s="326"/>
    </row>
    <row r="4895" spans="1:7" ht="15" customHeight="1">
      <c r="A4895" s="321" t="s">
        <v>951</v>
      </c>
      <c r="B4895" s="322"/>
      <c r="C4895" s="8" t="s">
        <v>952</v>
      </c>
      <c r="D4895" s="8" t="s">
        <v>953</v>
      </c>
      <c r="E4895" s="8" t="s">
        <v>954</v>
      </c>
      <c r="F4895" s="8" t="s">
        <v>955</v>
      </c>
      <c r="G4895" s="8" t="s">
        <v>956</v>
      </c>
    </row>
    <row r="4896" spans="1:7" ht="15" customHeight="1">
      <c r="A4896" s="15" t="s">
        <v>994</v>
      </c>
      <c r="B4896" s="16" t="s">
        <v>995</v>
      </c>
      <c r="C4896" s="15" t="s">
        <v>959</v>
      </c>
      <c r="D4896" s="15" t="s">
        <v>960</v>
      </c>
      <c r="E4896" s="17">
        <v>1.2427999999999999</v>
      </c>
      <c r="F4896" s="18">
        <v>1.04</v>
      </c>
      <c r="G4896" s="18">
        <v>1.2925120000000001</v>
      </c>
    </row>
    <row r="4897" spans="1:7" ht="15" customHeight="1">
      <c r="A4897" s="15" t="s">
        <v>996</v>
      </c>
      <c r="B4897" s="16" t="s">
        <v>997</v>
      </c>
      <c r="C4897" s="15" t="s">
        <v>959</v>
      </c>
      <c r="D4897" s="15" t="s">
        <v>960</v>
      </c>
      <c r="E4897" s="17">
        <v>1.2427999999999999</v>
      </c>
      <c r="F4897" s="18">
        <v>3.18</v>
      </c>
      <c r="G4897" s="18">
        <v>3.9521039999999998</v>
      </c>
    </row>
    <row r="4898" spans="1:7" ht="20.100000000000001" customHeight="1">
      <c r="A4898" s="15" t="s">
        <v>998</v>
      </c>
      <c r="B4898" s="16" t="s">
        <v>999</v>
      </c>
      <c r="C4898" s="15" t="s">
        <v>959</v>
      </c>
      <c r="D4898" s="15" t="s">
        <v>960</v>
      </c>
      <c r="E4898" s="17">
        <v>0.34849999999999998</v>
      </c>
      <c r="F4898" s="18">
        <v>0.41</v>
      </c>
      <c r="G4898" s="18">
        <v>0.14288500000000001</v>
      </c>
    </row>
    <row r="4899" spans="1:7" ht="20.100000000000001" customHeight="1">
      <c r="A4899" s="15" t="s">
        <v>1000</v>
      </c>
      <c r="B4899" s="16" t="s">
        <v>1001</v>
      </c>
      <c r="C4899" s="15" t="s">
        <v>959</v>
      </c>
      <c r="D4899" s="15" t="s">
        <v>960</v>
      </c>
      <c r="E4899" s="17">
        <v>0.34849999999999998</v>
      </c>
      <c r="F4899" s="18">
        <v>1.01</v>
      </c>
      <c r="G4899" s="18">
        <v>0.35198499999999999</v>
      </c>
    </row>
    <row r="4900" spans="1:7" ht="20.100000000000001" customHeight="1">
      <c r="A4900" s="15" t="s">
        <v>1388</v>
      </c>
      <c r="B4900" s="16" t="s">
        <v>1389</v>
      </c>
      <c r="C4900" s="15" t="s">
        <v>959</v>
      </c>
      <c r="D4900" s="15" t="s">
        <v>960</v>
      </c>
      <c r="E4900" s="17">
        <v>0.89429999999999998</v>
      </c>
      <c r="F4900" s="18">
        <v>0.28000000000000003</v>
      </c>
      <c r="G4900" s="18">
        <v>0.25040400000000002</v>
      </c>
    </row>
    <row r="4901" spans="1:7" ht="20.100000000000001" customHeight="1">
      <c r="A4901" s="15" t="s">
        <v>1390</v>
      </c>
      <c r="B4901" s="16" t="s">
        <v>1391</v>
      </c>
      <c r="C4901" s="15" t="s">
        <v>959</v>
      </c>
      <c r="D4901" s="15" t="s">
        <v>960</v>
      </c>
      <c r="E4901" s="17">
        <v>0.89429999999999998</v>
      </c>
      <c r="F4901" s="18">
        <v>0.8</v>
      </c>
      <c r="G4901" s="18">
        <v>0.71543999999999996</v>
      </c>
    </row>
    <row r="4902" spans="1:7" ht="15" customHeight="1">
      <c r="A4902" s="15" t="s">
        <v>965</v>
      </c>
      <c r="B4902" s="16" t="s">
        <v>966</v>
      </c>
      <c r="C4902" s="15" t="s">
        <v>959</v>
      </c>
      <c r="D4902" s="15" t="s">
        <v>960</v>
      </c>
      <c r="E4902" s="17">
        <v>1.2427999999999999</v>
      </c>
      <c r="F4902" s="18">
        <v>0.06</v>
      </c>
      <c r="G4902" s="18">
        <v>7.4567999999999995E-2</v>
      </c>
    </row>
    <row r="4903" spans="1:7" ht="15" customHeight="1">
      <c r="A4903" s="15" t="s">
        <v>963</v>
      </c>
      <c r="B4903" s="16" t="s">
        <v>964</v>
      </c>
      <c r="C4903" s="15" t="s">
        <v>959</v>
      </c>
      <c r="D4903" s="15" t="s">
        <v>960</v>
      </c>
      <c r="E4903" s="17">
        <v>1.2427999999999999</v>
      </c>
      <c r="F4903" s="18">
        <v>0.55000000000000004</v>
      </c>
      <c r="G4903" s="18">
        <v>0.68354000000000004</v>
      </c>
    </row>
    <row r="4904" spans="1:7" ht="17.100000000000001" customHeight="1">
      <c r="A4904" s="1"/>
      <c r="B4904" s="1"/>
      <c r="C4904" s="1"/>
      <c r="D4904" s="1"/>
      <c r="E4904" s="319" t="s">
        <v>967</v>
      </c>
      <c r="F4904" s="320"/>
      <c r="G4904" s="19">
        <v>7.463438</v>
      </c>
    </row>
    <row r="4905" spans="1:7" ht="15" customHeight="1">
      <c r="A4905" s="321" t="s">
        <v>968</v>
      </c>
      <c r="B4905" s="322"/>
      <c r="C4905" s="8" t="s">
        <v>952</v>
      </c>
      <c r="D4905" s="8" t="s">
        <v>953</v>
      </c>
      <c r="E4905" s="8" t="s">
        <v>954</v>
      </c>
      <c r="F4905" s="8" t="s">
        <v>955</v>
      </c>
      <c r="G4905" s="8" t="s">
        <v>956</v>
      </c>
    </row>
    <row r="4906" spans="1:7" ht="15" customHeight="1">
      <c r="A4906" s="15" t="s">
        <v>1006</v>
      </c>
      <c r="B4906" s="16" t="s">
        <v>1007</v>
      </c>
      <c r="C4906" s="15" t="s">
        <v>959</v>
      </c>
      <c r="D4906" s="15" t="s">
        <v>960</v>
      </c>
      <c r="E4906" s="17">
        <v>0.35376235</v>
      </c>
      <c r="F4906" s="18">
        <v>9.25</v>
      </c>
      <c r="G4906" s="18">
        <v>3.2723017374999999</v>
      </c>
    </row>
    <row r="4907" spans="1:7" ht="15" customHeight="1">
      <c r="A4907" s="15" t="s">
        <v>1394</v>
      </c>
      <c r="B4907" s="16" t="s">
        <v>1395</v>
      </c>
      <c r="C4907" s="15" t="s">
        <v>959</v>
      </c>
      <c r="D4907" s="15" t="s">
        <v>960</v>
      </c>
      <c r="E4907" s="17">
        <v>0.90574703999999995</v>
      </c>
      <c r="F4907" s="18">
        <v>12.62</v>
      </c>
      <c r="G4907" s="18">
        <v>11.4305276448</v>
      </c>
    </row>
    <row r="4908" spans="1:7" ht="15" customHeight="1">
      <c r="A4908" s="1"/>
      <c r="B4908" s="1"/>
      <c r="C4908" s="1"/>
      <c r="D4908" s="1"/>
      <c r="E4908" s="319" t="s">
        <v>971</v>
      </c>
      <c r="F4908" s="320"/>
      <c r="G4908" s="19">
        <v>14.702829382299999</v>
      </c>
    </row>
    <row r="4909" spans="1:7" ht="15" customHeight="1">
      <c r="A4909" s="321" t="s">
        <v>1010</v>
      </c>
      <c r="B4909" s="322"/>
      <c r="C4909" s="8" t="s">
        <v>952</v>
      </c>
      <c r="D4909" s="8" t="s">
        <v>953</v>
      </c>
      <c r="E4909" s="8" t="s">
        <v>954</v>
      </c>
      <c r="F4909" s="8" t="s">
        <v>955</v>
      </c>
      <c r="G4909" s="8" t="s">
        <v>956</v>
      </c>
    </row>
    <row r="4910" spans="1:7" ht="15" customHeight="1">
      <c r="A4910" s="15" t="s">
        <v>1769</v>
      </c>
      <c r="B4910" s="16" t="s">
        <v>1770</v>
      </c>
      <c r="C4910" s="15" t="s">
        <v>959</v>
      </c>
      <c r="D4910" s="15" t="s">
        <v>1030</v>
      </c>
      <c r="E4910" s="17">
        <v>1</v>
      </c>
      <c r="F4910" s="18">
        <v>12.39</v>
      </c>
      <c r="G4910" s="18">
        <v>12.39</v>
      </c>
    </row>
    <row r="4911" spans="1:7" ht="20.100000000000001" customHeight="1">
      <c r="A4911" s="15" t="s">
        <v>1698</v>
      </c>
      <c r="B4911" s="16" t="s">
        <v>1699</v>
      </c>
      <c r="C4911" s="15" t="s">
        <v>959</v>
      </c>
      <c r="D4911" s="15" t="s">
        <v>1030</v>
      </c>
      <c r="E4911" s="17">
        <v>1</v>
      </c>
      <c r="F4911" s="18">
        <v>3.1</v>
      </c>
      <c r="G4911" s="18">
        <v>3.1</v>
      </c>
    </row>
    <row r="4912" spans="1:7" ht="27.95" customHeight="1">
      <c r="A4912" s="15" t="s">
        <v>1664</v>
      </c>
      <c r="B4912" s="16" t="s">
        <v>1665</v>
      </c>
      <c r="C4912" s="15" t="s">
        <v>959</v>
      </c>
      <c r="D4912" s="15" t="s">
        <v>1030</v>
      </c>
      <c r="E4912" s="17">
        <v>2</v>
      </c>
      <c r="F4912" s="18">
        <v>11.55</v>
      </c>
      <c r="G4912" s="18">
        <v>23.1</v>
      </c>
    </row>
    <row r="4913" spans="1:7" ht="20.100000000000001" customHeight="1">
      <c r="A4913" s="15" t="s">
        <v>1709</v>
      </c>
      <c r="B4913" s="16" t="s">
        <v>1710</v>
      </c>
      <c r="C4913" s="15" t="s">
        <v>959</v>
      </c>
      <c r="D4913" s="15" t="s">
        <v>1030</v>
      </c>
      <c r="E4913" s="17">
        <v>1</v>
      </c>
      <c r="F4913" s="18">
        <v>57.3</v>
      </c>
      <c r="G4913" s="18">
        <v>57.3</v>
      </c>
    </row>
    <row r="4914" spans="1:7" ht="15" customHeight="1">
      <c r="A4914" s="15" t="s">
        <v>1671</v>
      </c>
      <c r="B4914" s="16" t="s">
        <v>1672</v>
      </c>
      <c r="C4914" s="15" t="s">
        <v>959</v>
      </c>
      <c r="D4914" s="15" t="s">
        <v>1020</v>
      </c>
      <c r="E4914" s="17">
        <v>3.04E-2</v>
      </c>
      <c r="F4914" s="18">
        <v>111.3</v>
      </c>
      <c r="G4914" s="18">
        <v>3.3835199999999999</v>
      </c>
    </row>
    <row r="4915" spans="1:7" ht="20.100000000000001" customHeight="1">
      <c r="A4915" s="15" t="s">
        <v>1704</v>
      </c>
      <c r="B4915" s="16" t="s">
        <v>1705</v>
      </c>
      <c r="C4915" s="15" t="s">
        <v>959</v>
      </c>
      <c r="D4915" s="15" t="s">
        <v>1030</v>
      </c>
      <c r="E4915" s="17">
        <v>1</v>
      </c>
      <c r="F4915" s="18">
        <v>49.68</v>
      </c>
      <c r="G4915" s="18">
        <v>49.68</v>
      </c>
    </row>
    <row r="4916" spans="1:7" ht="20.100000000000001" customHeight="1">
      <c r="A4916" s="15" t="s">
        <v>1706</v>
      </c>
      <c r="B4916" s="16" t="s">
        <v>1707</v>
      </c>
      <c r="C4916" s="15" t="s">
        <v>959</v>
      </c>
      <c r="D4916" s="15" t="s">
        <v>1030</v>
      </c>
      <c r="E4916" s="17">
        <v>1</v>
      </c>
      <c r="F4916" s="18">
        <v>2.48</v>
      </c>
      <c r="G4916" s="18">
        <v>2.48</v>
      </c>
    </row>
    <row r="4917" spans="1:7" ht="15" customHeight="1">
      <c r="A4917" s="15" t="s">
        <v>1660</v>
      </c>
      <c r="B4917" s="16" t="s">
        <v>1661</v>
      </c>
      <c r="C4917" s="15" t="s">
        <v>959</v>
      </c>
      <c r="D4917" s="15" t="s">
        <v>1030</v>
      </c>
      <c r="E4917" s="17">
        <v>0.1172</v>
      </c>
      <c r="F4917" s="18">
        <v>2.5499999999999998</v>
      </c>
      <c r="G4917" s="18">
        <v>0.29886000000000001</v>
      </c>
    </row>
    <row r="4918" spans="1:7" ht="15" customHeight="1">
      <c r="A4918" s="1"/>
      <c r="B4918" s="1"/>
      <c r="C4918" s="1"/>
      <c r="D4918" s="1"/>
      <c r="E4918" s="319" t="s">
        <v>1021</v>
      </c>
      <c r="F4918" s="320"/>
      <c r="G4918" s="19">
        <v>151.73238000000001</v>
      </c>
    </row>
    <row r="4919" spans="1:7" ht="15" customHeight="1">
      <c r="A4919" s="1"/>
      <c r="B4919" s="1"/>
      <c r="C4919" s="1"/>
      <c r="D4919" s="1"/>
      <c r="E4919" s="317" t="s">
        <v>972</v>
      </c>
      <c r="F4919" s="318"/>
      <c r="G4919" s="3">
        <v>167.14</v>
      </c>
    </row>
    <row r="4920" spans="1:7" ht="15" customHeight="1">
      <c r="A4920" s="1"/>
      <c r="B4920" s="1"/>
      <c r="C4920" s="1"/>
      <c r="D4920" s="1"/>
      <c r="E4920" s="317" t="s">
        <v>973</v>
      </c>
      <c r="F4920" s="318"/>
      <c r="G4920" s="3">
        <v>6.69</v>
      </c>
    </row>
    <row r="4921" spans="1:7" ht="15" customHeight="1">
      <c r="A4921" s="1"/>
      <c r="B4921" s="1"/>
      <c r="C4921" s="1"/>
      <c r="D4921" s="1"/>
      <c r="E4921" s="317" t="s">
        <v>974</v>
      </c>
      <c r="F4921" s="318"/>
      <c r="G4921" s="3">
        <v>173.83</v>
      </c>
    </row>
    <row r="4922" spans="1:7" ht="15" customHeight="1">
      <c r="A4922" s="1"/>
      <c r="B4922" s="1"/>
      <c r="C4922" s="1"/>
      <c r="D4922" s="1"/>
      <c r="E4922" s="317" t="s">
        <v>975</v>
      </c>
      <c r="F4922" s="318"/>
      <c r="G4922" s="3">
        <v>49.28</v>
      </c>
    </row>
    <row r="4923" spans="1:7" ht="15" customHeight="1">
      <c r="A4923" s="1"/>
      <c r="B4923" s="1"/>
      <c r="C4923" s="1"/>
      <c r="D4923" s="1"/>
      <c r="E4923" s="317" t="s">
        <v>976</v>
      </c>
      <c r="F4923" s="318"/>
      <c r="G4923" s="3">
        <v>223.11</v>
      </c>
    </row>
    <row r="4924" spans="1:7" ht="15" customHeight="1">
      <c r="A4924" s="1"/>
      <c r="B4924" s="1"/>
      <c r="C4924" s="1"/>
      <c r="D4924" s="1"/>
      <c r="E4924" s="317" t="s">
        <v>977</v>
      </c>
      <c r="F4924" s="318"/>
      <c r="G4924" s="3">
        <v>2</v>
      </c>
    </row>
    <row r="4925" spans="1:7" ht="15" customHeight="1">
      <c r="A4925" s="1"/>
      <c r="B4925" s="1"/>
      <c r="C4925" s="1"/>
      <c r="D4925" s="1"/>
      <c r="E4925" s="317" t="s">
        <v>978</v>
      </c>
      <c r="F4925" s="318"/>
      <c r="G4925" s="3">
        <v>446.22</v>
      </c>
    </row>
    <row r="4926" spans="1:7" ht="9.9499999999999993" customHeight="1">
      <c r="A4926" s="1"/>
      <c r="B4926" s="1"/>
      <c r="C4926" s="323" t="s">
        <v>949</v>
      </c>
      <c r="D4926" s="324"/>
      <c r="E4926" s="1"/>
      <c r="F4926" s="1"/>
      <c r="G4926" s="1"/>
    </row>
    <row r="4927" spans="1:7" ht="20.100000000000001" customHeight="1">
      <c r="A4927" s="325" t="s">
        <v>1771</v>
      </c>
      <c r="B4927" s="326"/>
      <c r="C4927" s="326"/>
      <c r="D4927" s="326"/>
      <c r="E4927" s="326"/>
      <c r="F4927" s="326"/>
      <c r="G4927" s="326"/>
    </row>
    <row r="4928" spans="1:7" ht="15" customHeight="1">
      <c r="A4928" s="321" t="s">
        <v>951</v>
      </c>
      <c r="B4928" s="322"/>
      <c r="C4928" s="8" t="s">
        <v>952</v>
      </c>
      <c r="D4928" s="8" t="s">
        <v>953</v>
      </c>
      <c r="E4928" s="8" t="s">
        <v>954</v>
      </c>
      <c r="F4928" s="8" t="s">
        <v>955</v>
      </c>
      <c r="G4928" s="8" t="s">
        <v>956</v>
      </c>
    </row>
    <row r="4929" spans="1:7" ht="20.100000000000001" customHeight="1">
      <c r="A4929" s="15" t="s">
        <v>1772</v>
      </c>
      <c r="B4929" s="16" t="s">
        <v>1773</v>
      </c>
      <c r="C4929" s="15" t="s">
        <v>959</v>
      </c>
      <c r="D4929" s="15" t="s">
        <v>960</v>
      </c>
      <c r="E4929" s="17">
        <v>0.08</v>
      </c>
      <c r="F4929" s="18">
        <v>0.62</v>
      </c>
      <c r="G4929" s="18">
        <v>4.9599999999999998E-2</v>
      </c>
    </row>
    <row r="4930" spans="1:7" ht="15" customHeight="1">
      <c r="A4930" s="15" t="s">
        <v>994</v>
      </c>
      <c r="B4930" s="16" t="s">
        <v>995</v>
      </c>
      <c r="C4930" s="15" t="s">
        <v>959</v>
      </c>
      <c r="D4930" s="15" t="s">
        <v>960</v>
      </c>
      <c r="E4930" s="17">
        <v>0.08</v>
      </c>
      <c r="F4930" s="18">
        <v>1.04</v>
      </c>
      <c r="G4930" s="18">
        <v>8.3199999999999996E-2</v>
      </c>
    </row>
    <row r="4931" spans="1:7" ht="20.100000000000001" customHeight="1">
      <c r="A4931" s="15" t="s">
        <v>1774</v>
      </c>
      <c r="B4931" s="16" t="s">
        <v>1775</v>
      </c>
      <c r="C4931" s="15" t="s">
        <v>959</v>
      </c>
      <c r="D4931" s="15" t="s">
        <v>960</v>
      </c>
      <c r="E4931" s="17">
        <v>0.08</v>
      </c>
      <c r="F4931" s="18">
        <v>0.91</v>
      </c>
      <c r="G4931" s="18">
        <v>7.2800000000000004E-2</v>
      </c>
    </row>
    <row r="4932" spans="1:7" ht="15" customHeight="1">
      <c r="A4932" s="15" t="s">
        <v>996</v>
      </c>
      <c r="B4932" s="16" t="s">
        <v>997</v>
      </c>
      <c r="C4932" s="15" t="s">
        <v>959</v>
      </c>
      <c r="D4932" s="15" t="s">
        <v>960</v>
      </c>
      <c r="E4932" s="17">
        <v>0.08</v>
      </c>
      <c r="F4932" s="18">
        <v>3.18</v>
      </c>
      <c r="G4932" s="18">
        <v>0.25440000000000002</v>
      </c>
    </row>
    <row r="4933" spans="1:7" ht="15" customHeight="1">
      <c r="A4933" s="15" t="s">
        <v>963</v>
      </c>
      <c r="B4933" s="16" t="s">
        <v>964</v>
      </c>
      <c r="C4933" s="15" t="s">
        <v>959</v>
      </c>
      <c r="D4933" s="15" t="s">
        <v>960</v>
      </c>
      <c r="E4933" s="17">
        <v>0.08</v>
      </c>
      <c r="F4933" s="18">
        <v>0.55000000000000004</v>
      </c>
      <c r="G4933" s="18">
        <v>4.3999999999999997E-2</v>
      </c>
    </row>
    <row r="4934" spans="1:7" ht="15" customHeight="1">
      <c r="A4934" s="15" t="s">
        <v>965</v>
      </c>
      <c r="B4934" s="16" t="s">
        <v>966</v>
      </c>
      <c r="C4934" s="15" t="s">
        <v>959</v>
      </c>
      <c r="D4934" s="15" t="s">
        <v>960</v>
      </c>
      <c r="E4934" s="17">
        <v>0.08</v>
      </c>
      <c r="F4934" s="18">
        <v>0.06</v>
      </c>
      <c r="G4934" s="18">
        <v>4.7999999999999996E-3</v>
      </c>
    </row>
    <row r="4935" spans="1:7" ht="17.100000000000001" customHeight="1">
      <c r="A4935" s="1"/>
      <c r="B4935" s="1"/>
      <c r="C4935" s="1"/>
      <c r="D4935" s="1"/>
      <c r="E4935" s="319" t="s">
        <v>967</v>
      </c>
      <c r="F4935" s="320"/>
      <c r="G4935" s="19">
        <v>0.50880000000000003</v>
      </c>
    </row>
    <row r="4936" spans="1:7" ht="15" customHeight="1">
      <c r="A4936" s="321" t="s">
        <v>968</v>
      </c>
      <c r="B4936" s="322"/>
      <c r="C4936" s="8" t="s">
        <v>952</v>
      </c>
      <c r="D4936" s="8" t="s">
        <v>953</v>
      </c>
      <c r="E4936" s="8" t="s">
        <v>954</v>
      </c>
      <c r="F4936" s="8" t="s">
        <v>955</v>
      </c>
      <c r="G4936" s="8" t="s">
        <v>956</v>
      </c>
    </row>
    <row r="4937" spans="1:7" ht="15" customHeight="1">
      <c r="A4937" s="15" t="s">
        <v>1776</v>
      </c>
      <c r="B4937" s="16" t="s">
        <v>1777</v>
      </c>
      <c r="C4937" s="15" t="s">
        <v>959</v>
      </c>
      <c r="D4937" s="15" t="s">
        <v>960</v>
      </c>
      <c r="E4937" s="17">
        <v>4.1064000000000003E-2</v>
      </c>
      <c r="F4937" s="18">
        <v>15.42</v>
      </c>
      <c r="G4937" s="18">
        <v>0.63320688000000003</v>
      </c>
    </row>
    <row r="4938" spans="1:7" ht="15" customHeight="1">
      <c r="A4938" s="15" t="s">
        <v>1778</v>
      </c>
      <c r="B4938" s="16" t="s">
        <v>1779</v>
      </c>
      <c r="C4938" s="15" t="s">
        <v>959</v>
      </c>
      <c r="D4938" s="15" t="s">
        <v>960</v>
      </c>
      <c r="E4938" s="17">
        <v>4.1064000000000003E-2</v>
      </c>
      <c r="F4938" s="18">
        <v>10.84</v>
      </c>
      <c r="G4938" s="18">
        <v>0.44513375999999999</v>
      </c>
    </row>
    <row r="4939" spans="1:7" ht="15" customHeight="1">
      <c r="A4939" s="1"/>
      <c r="B4939" s="1"/>
      <c r="C4939" s="1"/>
      <c r="D4939" s="1"/>
      <c r="E4939" s="319" t="s">
        <v>971</v>
      </c>
      <c r="F4939" s="320"/>
      <c r="G4939" s="19">
        <v>1.07834064</v>
      </c>
    </row>
    <row r="4940" spans="1:7" ht="15" customHeight="1">
      <c r="A4940" s="321" t="s">
        <v>1010</v>
      </c>
      <c r="B4940" s="322"/>
      <c r="C4940" s="8" t="s">
        <v>952</v>
      </c>
      <c r="D4940" s="8" t="s">
        <v>953</v>
      </c>
      <c r="E4940" s="8" t="s">
        <v>954</v>
      </c>
      <c r="F4940" s="8" t="s">
        <v>955</v>
      </c>
      <c r="G4940" s="8" t="s">
        <v>956</v>
      </c>
    </row>
    <row r="4941" spans="1:7" ht="27.95" customHeight="1">
      <c r="A4941" s="15" t="s">
        <v>1780</v>
      </c>
      <c r="B4941" s="16" t="s">
        <v>1781</v>
      </c>
      <c r="C4941" s="15" t="s">
        <v>959</v>
      </c>
      <c r="D4941" s="15" t="s">
        <v>1013</v>
      </c>
      <c r="E4941" s="17">
        <v>1.19</v>
      </c>
      <c r="F4941" s="18">
        <v>3.99</v>
      </c>
      <c r="G4941" s="18">
        <v>4.7481</v>
      </c>
    </row>
    <row r="4942" spans="1:7" ht="20.100000000000001" customHeight="1">
      <c r="A4942" s="15" t="s">
        <v>1782</v>
      </c>
      <c r="B4942" s="16" t="s">
        <v>1783</v>
      </c>
      <c r="C4942" s="15" t="s">
        <v>959</v>
      </c>
      <c r="D4942" s="15" t="s">
        <v>1030</v>
      </c>
      <c r="E4942" s="17">
        <v>8.9999999999999993E-3</v>
      </c>
      <c r="F4942" s="18">
        <v>3.21</v>
      </c>
      <c r="G4942" s="18">
        <v>2.8889999999999999E-2</v>
      </c>
    </row>
    <row r="4943" spans="1:7" ht="15" customHeight="1">
      <c r="A4943" s="1"/>
      <c r="B4943" s="1"/>
      <c r="C4943" s="1"/>
      <c r="D4943" s="1"/>
      <c r="E4943" s="319" t="s">
        <v>1021</v>
      </c>
      <c r="F4943" s="320"/>
      <c r="G4943" s="19">
        <v>4.7769899999999996</v>
      </c>
    </row>
    <row r="4944" spans="1:7" ht="15" customHeight="1">
      <c r="A4944" s="1"/>
      <c r="B4944" s="1"/>
      <c r="C4944" s="1"/>
      <c r="D4944" s="1"/>
      <c r="E4944" s="317" t="s">
        <v>972</v>
      </c>
      <c r="F4944" s="318"/>
      <c r="G4944" s="3">
        <v>5.85</v>
      </c>
    </row>
    <row r="4945" spans="1:7" ht="15" customHeight="1">
      <c r="A4945" s="1"/>
      <c r="B4945" s="1"/>
      <c r="C4945" s="1"/>
      <c r="D4945" s="1"/>
      <c r="E4945" s="317" t="s">
        <v>973</v>
      </c>
      <c r="F4945" s="318"/>
      <c r="G4945" s="3">
        <v>0.48</v>
      </c>
    </row>
    <row r="4946" spans="1:7" ht="15" customHeight="1">
      <c r="A4946" s="1"/>
      <c r="B4946" s="1"/>
      <c r="C4946" s="1"/>
      <c r="D4946" s="1"/>
      <c r="E4946" s="317" t="s">
        <v>974</v>
      </c>
      <c r="F4946" s="318"/>
      <c r="G4946" s="3">
        <v>6.33</v>
      </c>
    </row>
    <row r="4947" spans="1:7" ht="15" customHeight="1">
      <c r="A4947" s="1"/>
      <c r="B4947" s="1"/>
      <c r="C4947" s="1"/>
      <c r="D4947" s="1"/>
      <c r="E4947" s="317" t="s">
        <v>975</v>
      </c>
      <c r="F4947" s="318"/>
      <c r="G4947" s="3">
        <v>1.79</v>
      </c>
    </row>
    <row r="4948" spans="1:7" ht="15" customHeight="1">
      <c r="A4948" s="1"/>
      <c r="B4948" s="1"/>
      <c r="C4948" s="1"/>
      <c r="D4948" s="1"/>
      <c r="E4948" s="317" t="s">
        <v>976</v>
      </c>
      <c r="F4948" s="318"/>
      <c r="G4948" s="3">
        <v>8.1199999999999992</v>
      </c>
    </row>
    <row r="4949" spans="1:7" ht="15" customHeight="1">
      <c r="A4949" s="1"/>
      <c r="B4949" s="1"/>
      <c r="C4949" s="1"/>
      <c r="D4949" s="1"/>
      <c r="E4949" s="317" t="s">
        <v>977</v>
      </c>
      <c r="F4949" s="318"/>
      <c r="G4949" s="3">
        <v>353.7</v>
      </c>
    </row>
    <row r="4950" spans="1:7" ht="15" customHeight="1">
      <c r="A4950" s="1"/>
      <c r="B4950" s="1"/>
      <c r="C4950" s="1"/>
      <c r="D4950" s="1"/>
      <c r="E4950" s="317" t="s">
        <v>978</v>
      </c>
      <c r="F4950" s="318"/>
      <c r="G4950" s="3">
        <v>2872.04</v>
      </c>
    </row>
    <row r="4951" spans="1:7" ht="9.9499999999999993" customHeight="1">
      <c r="A4951" s="1"/>
      <c r="B4951" s="1"/>
      <c r="C4951" s="323" t="s">
        <v>949</v>
      </c>
      <c r="D4951" s="324"/>
      <c r="E4951" s="1"/>
      <c r="F4951" s="1"/>
      <c r="G4951" s="1"/>
    </row>
    <row r="4952" spans="1:7" ht="20.100000000000001" customHeight="1">
      <c r="A4952" s="325" t="s">
        <v>1784</v>
      </c>
      <c r="B4952" s="326"/>
      <c r="C4952" s="326"/>
      <c r="D4952" s="326"/>
      <c r="E4952" s="326"/>
      <c r="F4952" s="326"/>
      <c r="G4952" s="326"/>
    </row>
    <row r="4953" spans="1:7" ht="15" customHeight="1">
      <c r="A4953" s="321" t="s">
        <v>951</v>
      </c>
      <c r="B4953" s="322"/>
      <c r="C4953" s="8" t="s">
        <v>952</v>
      </c>
      <c r="D4953" s="8" t="s">
        <v>953</v>
      </c>
      <c r="E4953" s="8" t="s">
        <v>954</v>
      </c>
      <c r="F4953" s="8" t="s">
        <v>955</v>
      </c>
      <c r="G4953" s="8" t="s">
        <v>956</v>
      </c>
    </row>
    <row r="4954" spans="1:7" ht="20.100000000000001" customHeight="1">
      <c r="A4954" s="15" t="s">
        <v>1772</v>
      </c>
      <c r="B4954" s="16" t="s">
        <v>1773</v>
      </c>
      <c r="C4954" s="15" t="s">
        <v>959</v>
      </c>
      <c r="D4954" s="15" t="s">
        <v>960</v>
      </c>
      <c r="E4954" s="17">
        <v>0.128</v>
      </c>
      <c r="F4954" s="18">
        <v>0.62</v>
      </c>
      <c r="G4954" s="18">
        <v>7.936E-2</v>
      </c>
    </row>
    <row r="4955" spans="1:7" ht="15" customHeight="1">
      <c r="A4955" s="15" t="s">
        <v>994</v>
      </c>
      <c r="B4955" s="16" t="s">
        <v>995</v>
      </c>
      <c r="C4955" s="15" t="s">
        <v>959</v>
      </c>
      <c r="D4955" s="15" t="s">
        <v>960</v>
      </c>
      <c r="E4955" s="17">
        <v>0.128</v>
      </c>
      <c r="F4955" s="18">
        <v>1.04</v>
      </c>
      <c r="G4955" s="18">
        <v>0.13311999999999999</v>
      </c>
    </row>
    <row r="4956" spans="1:7" ht="20.100000000000001" customHeight="1">
      <c r="A4956" s="15" t="s">
        <v>1774</v>
      </c>
      <c r="B4956" s="16" t="s">
        <v>1775</v>
      </c>
      <c r="C4956" s="15" t="s">
        <v>959</v>
      </c>
      <c r="D4956" s="15" t="s">
        <v>960</v>
      </c>
      <c r="E4956" s="17">
        <v>0.128</v>
      </c>
      <c r="F4956" s="18">
        <v>0.91</v>
      </c>
      <c r="G4956" s="18">
        <v>0.11648</v>
      </c>
    </row>
    <row r="4957" spans="1:7" ht="15" customHeight="1">
      <c r="A4957" s="15" t="s">
        <v>996</v>
      </c>
      <c r="B4957" s="16" t="s">
        <v>997</v>
      </c>
      <c r="C4957" s="15" t="s">
        <v>959</v>
      </c>
      <c r="D4957" s="15" t="s">
        <v>960</v>
      </c>
      <c r="E4957" s="17">
        <v>0.128</v>
      </c>
      <c r="F4957" s="18">
        <v>3.18</v>
      </c>
      <c r="G4957" s="18">
        <v>0.40704000000000001</v>
      </c>
    </row>
    <row r="4958" spans="1:7" ht="15" customHeight="1">
      <c r="A4958" s="15" t="s">
        <v>963</v>
      </c>
      <c r="B4958" s="16" t="s">
        <v>964</v>
      </c>
      <c r="C4958" s="15" t="s">
        <v>959</v>
      </c>
      <c r="D4958" s="15" t="s">
        <v>960</v>
      </c>
      <c r="E4958" s="17">
        <v>0.128</v>
      </c>
      <c r="F4958" s="18">
        <v>0.55000000000000004</v>
      </c>
      <c r="G4958" s="18">
        <v>7.0400000000000004E-2</v>
      </c>
    </row>
    <row r="4959" spans="1:7" ht="15" customHeight="1">
      <c r="A4959" s="15" t="s">
        <v>965</v>
      </c>
      <c r="B4959" s="16" t="s">
        <v>966</v>
      </c>
      <c r="C4959" s="15" t="s">
        <v>959</v>
      </c>
      <c r="D4959" s="15" t="s">
        <v>960</v>
      </c>
      <c r="E4959" s="17">
        <v>0.128</v>
      </c>
      <c r="F4959" s="18">
        <v>0.06</v>
      </c>
      <c r="G4959" s="18">
        <v>7.6800000000000002E-3</v>
      </c>
    </row>
    <row r="4960" spans="1:7" ht="17.100000000000001" customHeight="1">
      <c r="A4960" s="1"/>
      <c r="B4960" s="1"/>
      <c r="C4960" s="1"/>
      <c r="D4960" s="1"/>
      <c r="E4960" s="319" t="s">
        <v>967</v>
      </c>
      <c r="F4960" s="320"/>
      <c r="G4960" s="19">
        <v>0.81408000000000003</v>
      </c>
    </row>
    <row r="4961" spans="1:7" ht="15" customHeight="1">
      <c r="A4961" s="321" t="s">
        <v>968</v>
      </c>
      <c r="B4961" s="322"/>
      <c r="C4961" s="8" t="s">
        <v>952</v>
      </c>
      <c r="D4961" s="8" t="s">
        <v>953</v>
      </c>
      <c r="E4961" s="8" t="s">
        <v>954</v>
      </c>
      <c r="F4961" s="8" t="s">
        <v>955</v>
      </c>
      <c r="G4961" s="8" t="s">
        <v>956</v>
      </c>
    </row>
    <row r="4962" spans="1:7" ht="15" customHeight="1">
      <c r="A4962" s="15" t="s">
        <v>1776</v>
      </c>
      <c r="B4962" s="16" t="s">
        <v>1777</v>
      </c>
      <c r="C4962" s="15" t="s">
        <v>959</v>
      </c>
      <c r="D4962" s="15" t="s">
        <v>960</v>
      </c>
      <c r="E4962" s="17">
        <v>6.5702399999999994E-2</v>
      </c>
      <c r="F4962" s="18">
        <v>15.42</v>
      </c>
      <c r="G4962" s="18">
        <v>1.013131008</v>
      </c>
    </row>
    <row r="4963" spans="1:7" ht="15" customHeight="1">
      <c r="A4963" s="15" t="s">
        <v>1778</v>
      </c>
      <c r="B4963" s="16" t="s">
        <v>1779</v>
      </c>
      <c r="C4963" s="15" t="s">
        <v>959</v>
      </c>
      <c r="D4963" s="15" t="s">
        <v>960</v>
      </c>
      <c r="E4963" s="17">
        <v>6.5702399999999994E-2</v>
      </c>
      <c r="F4963" s="18">
        <v>10.84</v>
      </c>
      <c r="G4963" s="18">
        <v>0.71221401600000001</v>
      </c>
    </row>
    <row r="4964" spans="1:7" ht="15" customHeight="1">
      <c r="A4964" s="1"/>
      <c r="B4964" s="1"/>
      <c r="C4964" s="1"/>
      <c r="D4964" s="1"/>
      <c r="E4964" s="319" t="s">
        <v>971</v>
      </c>
      <c r="F4964" s="320"/>
      <c r="G4964" s="19">
        <v>1.7253450239999999</v>
      </c>
    </row>
    <row r="4965" spans="1:7" ht="15" customHeight="1">
      <c r="A4965" s="321" t="s">
        <v>1010</v>
      </c>
      <c r="B4965" s="322"/>
      <c r="C4965" s="8" t="s">
        <v>952</v>
      </c>
      <c r="D4965" s="8" t="s">
        <v>953</v>
      </c>
      <c r="E4965" s="8" t="s">
        <v>954</v>
      </c>
      <c r="F4965" s="8" t="s">
        <v>955</v>
      </c>
      <c r="G4965" s="8" t="s">
        <v>956</v>
      </c>
    </row>
    <row r="4966" spans="1:7" ht="27.95" customHeight="1">
      <c r="A4966" s="15" t="s">
        <v>1785</v>
      </c>
      <c r="B4966" s="16" t="s">
        <v>1786</v>
      </c>
      <c r="C4966" s="15" t="s">
        <v>959</v>
      </c>
      <c r="D4966" s="15" t="s">
        <v>1013</v>
      </c>
      <c r="E4966" s="17">
        <v>1.0149999999999999</v>
      </c>
      <c r="F4966" s="18">
        <v>20.39</v>
      </c>
      <c r="G4966" s="18">
        <v>20.69585</v>
      </c>
    </row>
    <row r="4967" spans="1:7" ht="20.100000000000001" customHeight="1">
      <c r="A4967" s="15" t="s">
        <v>1782</v>
      </c>
      <c r="B4967" s="16" t="s">
        <v>1783</v>
      </c>
      <c r="C4967" s="15" t="s">
        <v>959</v>
      </c>
      <c r="D4967" s="15" t="s">
        <v>1030</v>
      </c>
      <c r="E4967" s="17">
        <v>8.9999999999999993E-3</v>
      </c>
      <c r="F4967" s="18">
        <v>3.21</v>
      </c>
      <c r="G4967" s="18">
        <v>2.8889999999999999E-2</v>
      </c>
    </row>
    <row r="4968" spans="1:7" ht="15" customHeight="1">
      <c r="A4968" s="1"/>
      <c r="B4968" s="1"/>
      <c r="C4968" s="1"/>
      <c r="D4968" s="1"/>
      <c r="E4968" s="319" t="s">
        <v>1021</v>
      </c>
      <c r="F4968" s="320"/>
      <c r="G4968" s="19">
        <v>20.724740000000001</v>
      </c>
    </row>
    <row r="4969" spans="1:7" ht="15" customHeight="1">
      <c r="A4969" s="1"/>
      <c r="B4969" s="1"/>
      <c r="C4969" s="1"/>
      <c r="D4969" s="1"/>
      <c r="E4969" s="317" t="s">
        <v>972</v>
      </c>
      <c r="F4969" s="318"/>
      <c r="G4969" s="3">
        <v>22.46</v>
      </c>
    </row>
    <row r="4970" spans="1:7" ht="15" customHeight="1">
      <c r="A4970" s="1"/>
      <c r="B4970" s="1"/>
      <c r="C4970" s="1"/>
      <c r="D4970" s="1"/>
      <c r="E4970" s="317" t="s">
        <v>973</v>
      </c>
      <c r="F4970" s="318"/>
      <c r="G4970" s="3">
        <v>0.78</v>
      </c>
    </row>
    <row r="4971" spans="1:7" ht="15" customHeight="1">
      <c r="A4971" s="1"/>
      <c r="B4971" s="1"/>
      <c r="C4971" s="1"/>
      <c r="D4971" s="1"/>
      <c r="E4971" s="317" t="s">
        <v>974</v>
      </c>
      <c r="F4971" s="318"/>
      <c r="G4971" s="3">
        <v>23.24</v>
      </c>
    </row>
    <row r="4972" spans="1:7" ht="15" customHeight="1">
      <c r="A4972" s="1"/>
      <c r="B4972" s="1"/>
      <c r="C4972" s="1"/>
      <c r="D4972" s="1"/>
      <c r="E4972" s="317" t="s">
        <v>975</v>
      </c>
      <c r="F4972" s="318"/>
      <c r="G4972" s="3">
        <v>6.58</v>
      </c>
    </row>
    <row r="4973" spans="1:7" ht="15" customHeight="1">
      <c r="A4973" s="1"/>
      <c r="B4973" s="1"/>
      <c r="C4973" s="1"/>
      <c r="D4973" s="1"/>
      <c r="E4973" s="317" t="s">
        <v>976</v>
      </c>
      <c r="F4973" s="318"/>
      <c r="G4973" s="3">
        <v>29.82</v>
      </c>
    </row>
    <row r="4974" spans="1:7" ht="15" customHeight="1">
      <c r="A4974" s="1"/>
      <c r="B4974" s="1"/>
      <c r="C4974" s="1"/>
      <c r="D4974" s="1"/>
      <c r="E4974" s="317" t="s">
        <v>977</v>
      </c>
      <c r="F4974" s="318"/>
      <c r="G4974" s="3">
        <v>91.42</v>
      </c>
    </row>
    <row r="4975" spans="1:7" ht="15" customHeight="1">
      <c r="A4975" s="1"/>
      <c r="B4975" s="1"/>
      <c r="C4975" s="1"/>
      <c r="D4975" s="1"/>
      <c r="E4975" s="317" t="s">
        <v>978</v>
      </c>
      <c r="F4975" s="318"/>
      <c r="G4975" s="3">
        <v>2726.14</v>
      </c>
    </row>
    <row r="4976" spans="1:7" ht="9.9499999999999993" customHeight="1">
      <c r="A4976" s="1"/>
      <c r="B4976" s="1"/>
      <c r="C4976" s="323" t="s">
        <v>949</v>
      </c>
      <c r="D4976" s="324"/>
      <c r="E4976" s="1"/>
      <c r="F4976" s="1"/>
      <c r="G4976" s="1"/>
    </row>
    <row r="4977" spans="1:7" ht="20.100000000000001" customHeight="1">
      <c r="A4977" s="325" t="s">
        <v>1787</v>
      </c>
      <c r="B4977" s="326"/>
      <c r="C4977" s="326"/>
      <c r="D4977" s="326"/>
      <c r="E4977" s="326"/>
      <c r="F4977" s="326"/>
      <c r="G4977" s="326"/>
    </row>
    <row r="4978" spans="1:7" ht="12" customHeight="1">
      <c r="A4978" s="327"/>
      <c r="B4978" s="327"/>
      <c r="C4978" s="327"/>
      <c r="D4978" s="327"/>
      <c r="E4978" s="327"/>
      <c r="F4978" s="327"/>
      <c r="G4978" s="327"/>
    </row>
    <row r="4979" spans="1:7" ht="15" customHeight="1">
      <c r="A4979" s="321" t="s">
        <v>951</v>
      </c>
      <c r="B4979" s="322"/>
      <c r="C4979" s="8" t="s">
        <v>952</v>
      </c>
      <c r="D4979" s="8" t="s">
        <v>953</v>
      </c>
      <c r="E4979" s="8" t="s">
        <v>954</v>
      </c>
      <c r="F4979" s="8" t="s">
        <v>955</v>
      </c>
      <c r="G4979" s="8" t="s">
        <v>956</v>
      </c>
    </row>
    <row r="4980" spans="1:7" ht="20.100000000000001" customHeight="1">
      <c r="A4980" s="15" t="s">
        <v>1772</v>
      </c>
      <c r="B4980" s="16" t="s">
        <v>1773</v>
      </c>
      <c r="C4980" s="15" t="s">
        <v>959</v>
      </c>
      <c r="D4980" s="15" t="s">
        <v>960</v>
      </c>
      <c r="E4980" s="17">
        <v>0.17399999999999999</v>
      </c>
      <c r="F4980" s="18">
        <v>0.62</v>
      </c>
      <c r="G4980" s="18">
        <v>0.10788</v>
      </c>
    </row>
    <row r="4981" spans="1:7" ht="15" customHeight="1">
      <c r="A4981" s="15" t="s">
        <v>994</v>
      </c>
      <c r="B4981" s="16" t="s">
        <v>995</v>
      </c>
      <c r="C4981" s="15" t="s">
        <v>959</v>
      </c>
      <c r="D4981" s="15" t="s">
        <v>960</v>
      </c>
      <c r="E4981" s="17">
        <v>0.17399999999999999</v>
      </c>
      <c r="F4981" s="18">
        <v>1.04</v>
      </c>
      <c r="G4981" s="18">
        <v>0.18096000000000001</v>
      </c>
    </row>
    <row r="4982" spans="1:7" ht="20.100000000000001" customHeight="1">
      <c r="A4982" s="15" t="s">
        <v>1774</v>
      </c>
      <c r="B4982" s="16" t="s">
        <v>1775</v>
      </c>
      <c r="C4982" s="15" t="s">
        <v>959</v>
      </c>
      <c r="D4982" s="15" t="s">
        <v>960</v>
      </c>
      <c r="E4982" s="17">
        <v>0.17399999999999999</v>
      </c>
      <c r="F4982" s="18">
        <v>0.91</v>
      </c>
      <c r="G4982" s="18">
        <v>0.15834000000000001</v>
      </c>
    </row>
    <row r="4983" spans="1:7" ht="15" customHeight="1">
      <c r="A4983" s="15" t="s">
        <v>996</v>
      </c>
      <c r="B4983" s="16" t="s">
        <v>997</v>
      </c>
      <c r="C4983" s="15" t="s">
        <v>959</v>
      </c>
      <c r="D4983" s="15" t="s">
        <v>960</v>
      </c>
      <c r="E4983" s="17">
        <v>0.17399999999999999</v>
      </c>
      <c r="F4983" s="18">
        <v>3.18</v>
      </c>
      <c r="G4983" s="18">
        <v>0.55332000000000003</v>
      </c>
    </row>
    <row r="4984" spans="1:7" ht="15" customHeight="1">
      <c r="A4984" s="15" t="s">
        <v>963</v>
      </c>
      <c r="B4984" s="16" t="s">
        <v>964</v>
      </c>
      <c r="C4984" s="15" t="s">
        <v>959</v>
      </c>
      <c r="D4984" s="15" t="s">
        <v>960</v>
      </c>
      <c r="E4984" s="17">
        <v>0.17399999999999999</v>
      </c>
      <c r="F4984" s="18">
        <v>0.55000000000000004</v>
      </c>
      <c r="G4984" s="18">
        <v>9.5699999999999993E-2</v>
      </c>
    </row>
    <row r="4985" spans="1:7" ht="15" customHeight="1">
      <c r="A4985" s="15" t="s">
        <v>965</v>
      </c>
      <c r="B4985" s="16" t="s">
        <v>966</v>
      </c>
      <c r="C4985" s="15" t="s">
        <v>959</v>
      </c>
      <c r="D4985" s="15" t="s">
        <v>960</v>
      </c>
      <c r="E4985" s="17">
        <v>0.17399999999999999</v>
      </c>
      <c r="F4985" s="18">
        <v>0.06</v>
      </c>
      <c r="G4985" s="18">
        <v>1.044E-2</v>
      </c>
    </row>
    <row r="4986" spans="1:7" ht="17.100000000000001" customHeight="1">
      <c r="A4986" s="1"/>
      <c r="B4986" s="1"/>
      <c r="C4986" s="1"/>
      <c r="D4986" s="1"/>
      <c r="E4986" s="319" t="s">
        <v>967</v>
      </c>
      <c r="F4986" s="320"/>
      <c r="G4986" s="19">
        <v>1.1066400000000001</v>
      </c>
    </row>
    <row r="4987" spans="1:7" ht="15" customHeight="1">
      <c r="A4987" s="321" t="s">
        <v>968</v>
      </c>
      <c r="B4987" s="322"/>
      <c r="C4987" s="8" t="s">
        <v>952</v>
      </c>
      <c r="D4987" s="8" t="s">
        <v>953</v>
      </c>
      <c r="E4987" s="8" t="s">
        <v>954</v>
      </c>
      <c r="F4987" s="8" t="s">
        <v>955</v>
      </c>
      <c r="G4987" s="8" t="s">
        <v>956</v>
      </c>
    </row>
    <row r="4988" spans="1:7" ht="15" customHeight="1">
      <c r="A4988" s="15" t="s">
        <v>1776</v>
      </c>
      <c r="B4988" s="16" t="s">
        <v>1777</v>
      </c>
      <c r="C4988" s="15" t="s">
        <v>959</v>
      </c>
      <c r="D4988" s="15" t="s">
        <v>960</v>
      </c>
      <c r="E4988" s="17">
        <v>8.9314199999999996E-2</v>
      </c>
      <c r="F4988" s="18">
        <v>15.42</v>
      </c>
      <c r="G4988" s="18">
        <v>1.3772249640000001</v>
      </c>
    </row>
    <row r="4989" spans="1:7" ht="15" customHeight="1">
      <c r="A4989" s="15" t="s">
        <v>1778</v>
      </c>
      <c r="B4989" s="16" t="s">
        <v>1779</v>
      </c>
      <c r="C4989" s="15" t="s">
        <v>959</v>
      </c>
      <c r="D4989" s="15" t="s">
        <v>960</v>
      </c>
      <c r="E4989" s="17">
        <v>8.9314199999999996E-2</v>
      </c>
      <c r="F4989" s="18">
        <v>10.84</v>
      </c>
      <c r="G4989" s="18">
        <v>0.96816592800000001</v>
      </c>
    </row>
    <row r="4990" spans="1:7" ht="15" customHeight="1">
      <c r="A4990" s="1"/>
      <c r="B4990" s="1"/>
      <c r="C4990" s="1"/>
      <c r="D4990" s="1"/>
      <c r="E4990" s="319" t="s">
        <v>971</v>
      </c>
      <c r="F4990" s="320"/>
      <c r="G4990" s="19">
        <v>2.3453908920000002</v>
      </c>
    </row>
    <row r="4991" spans="1:7" ht="15" customHeight="1">
      <c r="A4991" s="321" t="s">
        <v>1010</v>
      </c>
      <c r="B4991" s="322"/>
      <c r="C4991" s="8" t="s">
        <v>952</v>
      </c>
      <c r="D4991" s="8" t="s">
        <v>953</v>
      </c>
      <c r="E4991" s="8" t="s">
        <v>954</v>
      </c>
      <c r="F4991" s="8" t="s">
        <v>955</v>
      </c>
      <c r="G4991" s="8" t="s">
        <v>956</v>
      </c>
    </row>
    <row r="4992" spans="1:7" ht="20.100000000000001" customHeight="1">
      <c r="A4992" s="15" t="s">
        <v>1782</v>
      </c>
      <c r="B4992" s="16" t="s">
        <v>1783</v>
      </c>
      <c r="C4992" s="15" t="s">
        <v>959</v>
      </c>
      <c r="D4992" s="15" t="s">
        <v>1030</v>
      </c>
      <c r="E4992" s="17">
        <v>8.9999999999999993E-3</v>
      </c>
      <c r="F4992" s="18">
        <v>3.21</v>
      </c>
      <c r="G4992" s="18">
        <v>2.8889999999999999E-2</v>
      </c>
    </row>
    <row r="4993" spans="1:7" ht="27.95" customHeight="1">
      <c r="A4993" s="15" t="s">
        <v>1788</v>
      </c>
      <c r="B4993" s="16" t="s">
        <v>1789</v>
      </c>
      <c r="C4993" s="15" t="s">
        <v>959</v>
      </c>
      <c r="D4993" s="15" t="s">
        <v>1013</v>
      </c>
      <c r="E4993" s="17">
        <v>1.0149999999999999</v>
      </c>
      <c r="F4993" s="18">
        <v>40.06</v>
      </c>
      <c r="G4993" s="18">
        <v>40.660899999999998</v>
      </c>
    </row>
    <row r="4994" spans="1:7" ht="15" customHeight="1">
      <c r="A4994" s="1"/>
      <c r="B4994" s="1"/>
      <c r="C4994" s="1"/>
      <c r="D4994" s="1"/>
      <c r="E4994" s="319" t="s">
        <v>1021</v>
      </c>
      <c r="F4994" s="320"/>
      <c r="G4994" s="19">
        <v>40.689790000000002</v>
      </c>
    </row>
    <row r="4995" spans="1:7" ht="15" customHeight="1">
      <c r="A4995" s="1"/>
      <c r="B4995" s="1"/>
      <c r="C4995" s="1"/>
      <c r="D4995" s="1"/>
      <c r="E4995" s="317" t="s">
        <v>972</v>
      </c>
      <c r="F4995" s="318"/>
      <c r="G4995" s="3">
        <v>43.06</v>
      </c>
    </row>
    <row r="4996" spans="1:7" ht="15" customHeight="1">
      <c r="A4996" s="1"/>
      <c r="B4996" s="1"/>
      <c r="C4996" s="1"/>
      <c r="D4996" s="1"/>
      <c r="E4996" s="317" t="s">
        <v>973</v>
      </c>
      <c r="F4996" s="318"/>
      <c r="G4996" s="3">
        <v>1.07</v>
      </c>
    </row>
    <row r="4997" spans="1:7" ht="15" customHeight="1">
      <c r="A4997" s="1"/>
      <c r="B4997" s="1"/>
      <c r="C4997" s="1"/>
      <c r="D4997" s="1"/>
      <c r="E4997" s="317" t="s">
        <v>974</v>
      </c>
      <c r="F4997" s="318"/>
      <c r="G4997" s="3">
        <v>44.13</v>
      </c>
    </row>
    <row r="4998" spans="1:7" ht="15" customHeight="1">
      <c r="A4998" s="1"/>
      <c r="B4998" s="1"/>
      <c r="C4998" s="1"/>
      <c r="D4998" s="1"/>
      <c r="E4998" s="317" t="s">
        <v>975</v>
      </c>
      <c r="F4998" s="318"/>
      <c r="G4998" s="3">
        <v>12.51</v>
      </c>
    </row>
    <row r="4999" spans="1:7" ht="15" customHeight="1">
      <c r="A4999" s="1"/>
      <c r="B4999" s="1"/>
      <c r="C4999" s="1"/>
      <c r="D4999" s="1"/>
      <c r="E4999" s="317" t="s">
        <v>976</v>
      </c>
      <c r="F4999" s="318"/>
      <c r="G4999" s="3">
        <v>56.64</v>
      </c>
    </row>
    <row r="5000" spans="1:7" ht="15" customHeight="1">
      <c r="A5000" s="1"/>
      <c r="B5000" s="1"/>
      <c r="C5000" s="1"/>
      <c r="D5000" s="1"/>
      <c r="E5000" s="317" t="s">
        <v>977</v>
      </c>
      <c r="F5000" s="318"/>
      <c r="G5000" s="3">
        <v>365.68</v>
      </c>
    </row>
    <row r="5001" spans="1:7" ht="15" customHeight="1">
      <c r="A5001" s="1"/>
      <c r="B5001" s="1"/>
      <c r="C5001" s="1"/>
      <c r="D5001" s="1"/>
      <c r="E5001" s="317" t="s">
        <v>978</v>
      </c>
      <c r="F5001" s="318"/>
      <c r="G5001" s="3">
        <v>20712.11</v>
      </c>
    </row>
    <row r="5002" spans="1:7" ht="9.9499999999999993" customHeight="1">
      <c r="A5002" s="1"/>
      <c r="B5002" s="1"/>
      <c r="C5002" s="323" t="s">
        <v>949</v>
      </c>
      <c r="D5002" s="324"/>
      <c r="E5002" s="1"/>
      <c r="F5002" s="1"/>
      <c r="G5002" s="1"/>
    </row>
    <row r="5003" spans="1:7" ht="20.100000000000001" customHeight="1">
      <c r="A5003" s="325" t="s">
        <v>1790</v>
      </c>
      <c r="B5003" s="326"/>
      <c r="C5003" s="326"/>
      <c r="D5003" s="326"/>
      <c r="E5003" s="326"/>
      <c r="F5003" s="326"/>
      <c r="G5003" s="326"/>
    </row>
    <row r="5004" spans="1:7" ht="15" customHeight="1">
      <c r="A5004" s="321" t="s">
        <v>951</v>
      </c>
      <c r="B5004" s="322"/>
      <c r="C5004" s="8" t="s">
        <v>952</v>
      </c>
      <c r="D5004" s="8" t="s">
        <v>953</v>
      </c>
      <c r="E5004" s="8" t="s">
        <v>954</v>
      </c>
      <c r="F5004" s="8" t="s">
        <v>955</v>
      </c>
      <c r="G5004" s="8" t="s">
        <v>956</v>
      </c>
    </row>
    <row r="5005" spans="1:7" ht="20.100000000000001" customHeight="1">
      <c r="A5005" s="15" t="s">
        <v>1772</v>
      </c>
      <c r="B5005" s="16" t="s">
        <v>1773</v>
      </c>
      <c r="C5005" s="15" t="s">
        <v>959</v>
      </c>
      <c r="D5005" s="15" t="s">
        <v>960</v>
      </c>
      <c r="E5005" s="17">
        <v>0.92600000000000005</v>
      </c>
      <c r="F5005" s="18">
        <v>0.62</v>
      </c>
      <c r="G5005" s="18">
        <v>0.57411999999999996</v>
      </c>
    </row>
    <row r="5006" spans="1:7" ht="15" customHeight="1">
      <c r="A5006" s="15" t="s">
        <v>994</v>
      </c>
      <c r="B5006" s="16" t="s">
        <v>995</v>
      </c>
      <c r="C5006" s="15" t="s">
        <v>959</v>
      </c>
      <c r="D5006" s="15" t="s">
        <v>960</v>
      </c>
      <c r="E5006" s="17">
        <v>0.92600000000000005</v>
      </c>
      <c r="F5006" s="18">
        <v>1.04</v>
      </c>
      <c r="G5006" s="18">
        <v>0.96304000000000001</v>
      </c>
    </row>
    <row r="5007" spans="1:7" ht="20.100000000000001" customHeight="1">
      <c r="A5007" s="15" t="s">
        <v>1774</v>
      </c>
      <c r="B5007" s="16" t="s">
        <v>1775</v>
      </c>
      <c r="C5007" s="15" t="s">
        <v>959</v>
      </c>
      <c r="D5007" s="15" t="s">
        <v>960</v>
      </c>
      <c r="E5007" s="17">
        <v>0.92600000000000005</v>
      </c>
      <c r="F5007" s="18">
        <v>0.91</v>
      </c>
      <c r="G5007" s="18">
        <v>0.84265999999999996</v>
      </c>
    </row>
    <row r="5008" spans="1:7" ht="15" customHeight="1">
      <c r="A5008" s="15" t="s">
        <v>996</v>
      </c>
      <c r="B5008" s="16" t="s">
        <v>997</v>
      </c>
      <c r="C5008" s="15" t="s">
        <v>959</v>
      </c>
      <c r="D5008" s="15" t="s">
        <v>960</v>
      </c>
      <c r="E5008" s="17">
        <v>0.92600000000000005</v>
      </c>
      <c r="F5008" s="18">
        <v>3.18</v>
      </c>
      <c r="G5008" s="18">
        <v>2.94468</v>
      </c>
    </row>
    <row r="5009" spans="1:7" ht="15" customHeight="1">
      <c r="A5009" s="15" t="s">
        <v>963</v>
      </c>
      <c r="B5009" s="16" t="s">
        <v>964</v>
      </c>
      <c r="C5009" s="15" t="s">
        <v>959</v>
      </c>
      <c r="D5009" s="15" t="s">
        <v>960</v>
      </c>
      <c r="E5009" s="17">
        <v>0.92600000000000005</v>
      </c>
      <c r="F5009" s="18">
        <v>0.55000000000000004</v>
      </c>
      <c r="G5009" s="18">
        <v>0.50929999999999997</v>
      </c>
    </row>
    <row r="5010" spans="1:7" ht="15" customHeight="1">
      <c r="A5010" s="15" t="s">
        <v>965</v>
      </c>
      <c r="B5010" s="16" t="s">
        <v>966</v>
      </c>
      <c r="C5010" s="15" t="s">
        <v>959</v>
      </c>
      <c r="D5010" s="15" t="s">
        <v>960</v>
      </c>
      <c r="E5010" s="17">
        <v>0.92600000000000005</v>
      </c>
      <c r="F5010" s="18">
        <v>0.06</v>
      </c>
      <c r="G5010" s="18">
        <v>5.5559999999999998E-2</v>
      </c>
    </row>
    <row r="5011" spans="1:7" ht="17.100000000000001" customHeight="1">
      <c r="A5011" s="1"/>
      <c r="B5011" s="1"/>
      <c r="C5011" s="1"/>
      <c r="D5011" s="1"/>
      <c r="E5011" s="319" t="s">
        <v>967</v>
      </c>
      <c r="F5011" s="320"/>
      <c r="G5011" s="19">
        <v>5.8893599999999999</v>
      </c>
    </row>
    <row r="5012" spans="1:7" ht="15" customHeight="1">
      <c r="A5012" s="321" t="s">
        <v>968</v>
      </c>
      <c r="B5012" s="322"/>
      <c r="C5012" s="8" t="s">
        <v>952</v>
      </c>
      <c r="D5012" s="8" t="s">
        <v>953</v>
      </c>
      <c r="E5012" s="8" t="s">
        <v>954</v>
      </c>
      <c r="F5012" s="8" t="s">
        <v>955</v>
      </c>
      <c r="G5012" s="8" t="s">
        <v>956</v>
      </c>
    </row>
    <row r="5013" spans="1:7" ht="15" customHeight="1">
      <c r="A5013" s="15" t="s">
        <v>1776</v>
      </c>
      <c r="B5013" s="16" t="s">
        <v>1777</v>
      </c>
      <c r="C5013" s="15" t="s">
        <v>959</v>
      </c>
      <c r="D5013" s="15" t="s">
        <v>960</v>
      </c>
      <c r="E5013" s="17">
        <v>0.47531580000000001</v>
      </c>
      <c r="F5013" s="18">
        <v>15.42</v>
      </c>
      <c r="G5013" s="18">
        <v>7.329369636</v>
      </c>
    </row>
    <row r="5014" spans="1:7" ht="15" customHeight="1">
      <c r="A5014" s="15" t="s">
        <v>1778</v>
      </c>
      <c r="B5014" s="16" t="s">
        <v>1779</v>
      </c>
      <c r="C5014" s="15" t="s">
        <v>959</v>
      </c>
      <c r="D5014" s="15" t="s">
        <v>960</v>
      </c>
      <c r="E5014" s="17">
        <v>0.47531580000000001</v>
      </c>
      <c r="F5014" s="18">
        <v>10.84</v>
      </c>
      <c r="G5014" s="18">
        <v>5.1524232720000001</v>
      </c>
    </row>
    <row r="5015" spans="1:7" ht="15" customHeight="1">
      <c r="A5015" s="1"/>
      <c r="B5015" s="1"/>
      <c r="C5015" s="1"/>
      <c r="D5015" s="1"/>
      <c r="E5015" s="319" t="s">
        <v>971</v>
      </c>
      <c r="F5015" s="320"/>
      <c r="G5015" s="19">
        <v>12.481792907999999</v>
      </c>
    </row>
    <row r="5016" spans="1:7" ht="15" customHeight="1">
      <c r="A5016" s="321" t="s">
        <v>1010</v>
      </c>
      <c r="B5016" s="322"/>
      <c r="C5016" s="8" t="s">
        <v>952</v>
      </c>
      <c r="D5016" s="8" t="s">
        <v>953</v>
      </c>
      <c r="E5016" s="8" t="s">
        <v>954</v>
      </c>
      <c r="F5016" s="8" t="s">
        <v>955</v>
      </c>
      <c r="G5016" s="8" t="s">
        <v>956</v>
      </c>
    </row>
    <row r="5017" spans="1:7" ht="20.100000000000001" customHeight="1">
      <c r="A5017" s="15" t="s">
        <v>1791</v>
      </c>
      <c r="B5017" s="16" t="s">
        <v>1792</v>
      </c>
      <c r="C5017" s="15" t="s">
        <v>959</v>
      </c>
      <c r="D5017" s="15" t="s">
        <v>1030</v>
      </c>
      <c r="E5017" s="17">
        <v>1</v>
      </c>
      <c r="F5017" s="18">
        <v>24.43</v>
      </c>
      <c r="G5017" s="18">
        <v>24.43</v>
      </c>
    </row>
    <row r="5018" spans="1:7" ht="15" customHeight="1">
      <c r="A5018" s="1"/>
      <c r="B5018" s="1"/>
      <c r="C5018" s="1"/>
      <c r="D5018" s="1"/>
      <c r="E5018" s="319" t="s">
        <v>1021</v>
      </c>
      <c r="F5018" s="320"/>
      <c r="G5018" s="19">
        <v>24.43</v>
      </c>
    </row>
    <row r="5019" spans="1:7" ht="15" customHeight="1">
      <c r="A5019" s="1"/>
      <c r="B5019" s="1"/>
      <c r="C5019" s="1"/>
      <c r="D5019" s="1"/>
      <c r="E5019" s="317" t="s">
        <v>972</v>
      </c>
      <c r="F5019" s="318"/>
      <c r="G5019" s="3">
        <v>37.119999999999997</v>
      </c>
    </row>
    <row r="5020" spans="1:7" ht="15" customHeight="1">
      <c r="A5020" s="1"/>
      <c r="B5020" s="1"/>
      <c r="C5020" s="1"/>
      <c r="D5020" s="1"/>
      <c r="E5020" s="317" t="s">
        <v>973</v>
      </c>
      <c r="F5020" s="318"/>
      <c r="G5020" s="3">
        <v>5.67</v>
      </c>
    </row>
    <row r="5021" spans="1:7" ht="15" customHeight="1">
      <c r="A5021" s="1"/>
      <c r="B5021" s="1"/>
      <c r="C5021" s="1"/>
      <c r="D5021" s="1"/>
      <c r="E5021" s="317" t="s">
        <v>974</v>
      </c>
      <c r="F5021" s="318"/>
      <c r="G5021" s="3">
        <v>42.79</v>
      </c>
    </row>
    <row r="5022" spans="1:7" ht="15" customHeight="1">
      <c r="A5022" s="1"/>
      <c r="B5022" s="1"/>
      <c r="C5022" s="1"/>
      <c r="D5022" s="1"/>
      <c r="E5022" s="317" t="s">
        <v>975</v>
      </c>
      <c r="F5022" s="318"/>
      <c r="G5022" s="3">
        <v>12.13</v>
      </c>
    </row>
    <row r="5023" spans="1:7" ht="15" customHeight="1">
      <c r="A5023" s="1"/>
      <c r="B5023" s="1"/>
      <c r="C5023" s="1"/>
      <c r="D5023" s="1"/>
      <c r="E5023" s="317" t="s">
        <v>976</v>
      </c>
      <c r="F5023" s="318"/>
      <c r="G5023" s="3">
        <v>54.92</v>
      </c>
    </row>
    <row r="5024" spans="1:7" ht="15" customHeight="1">
      <c r="A5024" s="1"/>
      <c r="B5024" s="1"/>
      <c r="C5024" s="1"/>
      <c r="D5024" s="1"/>
      <c r="E5024" s="317" t="s">
        <v>977</v>
      </c>
      <c r="F5024" s="318"/>
      <c r="G5024" s="3">
        <v>3</v>
      </c>
    </row>
    <row r="5025" spans="1:7" ht="15" customHeight="1">
      <c r="A5025" s="1"/>
      <c r="B5025" s="1"/>
      <c r="C5025" s="1"/>
      <c r="D5025" s="1"/>
      <c r="E5025" s="317" t="s">
        <v>978</v>
      </c>
      <c r="F5025" s="318"/>
      <c r="G5025" s="3">
        <v>164.76</v>
      </c>
    </row>
    <row r="5026" spans="1:7" ht="9.9499999999999993" customHeight="1">
      <c r="A5026" s="1"/>
      <c r="B5026" s="1"/>
      <c r="C5026" s="323" t="s">
        <v>949</v>
      </c>
      <c r="D5026" s="324"/>
      <c r="E5026" s="1"/>
      <c r="F5026" s="1"/>
      <c r="G5026" s="1"/>
    </row>
    <row r="5027" spans="1:7" ht="20.100000000000001" customHeight="1">
      <c r="A5027" s="325" t="s">
        <v>1793</v>
      </c>
      <c r="B5027" s="326"/>
      <c r="C5027" s="326"/>
      <c r="D5027" s="326"/>
      <c r="E5027" s="326"/>
      <c r="F5027" s="326"/>
      <c r="G5027" s="326"/>
    </row>
    <row r="5028" spans="1:7" ht="15" customHeight="1">
      <c r="A5028" s="321" t="s">
        <v>951</v>
      </c>
      <c r="B5028" s="322"/>
      <c r="C5028" s="8" t="s">
        <v>952</v>
      </c>
      <c r="D5028" s="8" t="s">
        <v>953</v>
      </c>
      <c r="E5028" s="8" t="s">
        <v>954</v>
      </c>
      <c r="F5028" s="8" t="s">
        <v>955</v>
      </c>
      <c r="G5028" s="8" t="s">
        <v>956</v>
      </c>
    </row>
    <row r="5029" spans="1:7" ht="20.100000000000001" customHeight="1">
      <c r="A5029" s="15" t="s">
        <v>1772</v>
      </c>
      <c r="B5029" s="16" t="s">
        <v>1773</v>
      </c>
      <c r="C5029" s="15" t="s">
        <v>959</v>
      </c>
      <c r="D5029" s="15" t="s">
        <v>960</v>
      </c>
      <c r="E5029" s="17">
        <v>0.308</v>
      </c>
      <c r="F5029" s="18">
        <v>0.62</v>
      </c>
      <c r="G5029" s="18">
        <v>0.19095999999999999</v>
      </c>
    </row>
    <row r="5030" spans="1:7" ht="15" customHeight="1">
      <c r="A5030" s="15" t="s">
        <v>994</v>
      </c>
      <c r="B5030" s="16" t="s">
        <v>995</v>
      </c>
      <c r="C5030" s="15" t="s">
        <v>959</v>
      </c>
      <c r="D5030" s="15" t="s">
        <v>960</v>
      </c>
      <c r="E5030" s="17">
        <v>0.308</v>
      </c>
      <c r="F5030" s="18">
        <v>1.04</v>
      </c>
      <c r="G5030" s="18">
        <v>0.32031999999999999</v>
      </c>
    </row>
    <row r="5031" spans="1:7" ht="20.100000000000001" customHeight="1">
      <c r="A5031" s="15" t="s">
        <v>1774</v>
      </c>
      <c r="B5031" s="16" t="s">
        <v>1775</v>
      </c>
      <c r="C5031" s="15" t="s">
        <v>959</v>
      </c>
      <c r="D5031" s="15" t="s">
        <v>960</v>
      </c>
      <c r="E5031" s="17">
        <v>0.308</v>
      </c>
      <c r="F5031" s="18">
        <v>0.91</v>
      </c>
      <c r="G5031" s="18">
        <v>0.28027999999999997</v>
      </c>
    </row>
    <row r="5032" spans="1:7" ht="15" customHeight="1">
      <c r="A5032" s="15" t="s">
        <v>996</v>
      </c>
      <c r="B5032" s="16" t="s">
        <v>997</v>
      </c>
      <c r="C5032" s="15" t="s">
        <v>959</v>
      </c>
      <c r="D5032" s="15" t="s">
        <v>960</v>
      </c>
      <c r="E5032" s="17">
        <v>0.308</v>
      </c>
      <c r="F5032" s="18">
        <v>3.18</v>
      </c>
      <c r="G5032" s="18">
        <v>0.97943999999999998</v>
      </c>
    </row>
    <row r="5033" spans="1:7" ht="15" customHeight="1">
      <c r="A5033" s="15" t="s">
        <v>963</v>
      </c>
      <c r="B5033" s="16" t="s">
        <v>964</v>
      </c>
      <c r="C5033" s="15" t="s">
        <v>959</v>
      </c>
      <c r="D5033" s="15" t="s">
        <v>960</v>
      </c>
      <c r="E5033" s="17">
        <v>0.308</v>
      </c>
      <c r="F5033" s="18">
        <v>0.55000000000000004</v>
      </c>
      <c r="G5033" s="18">
        <v>0.1694</v>
      </c>
    </row>
    <row r="5034" spans="1:7" ht="15" customHeight="1">
      <c r="A5034" s="15" t="s">
        <v>965</v>
      </c>
      <c r="B5034" s="16" t="s">
        <v>966</v>
      </c>
      <c r="C5034" s="15" t="s">
        <v>959</v>
      </c>
      <c r="D5034" s="15" t="s">
        <v>960</v>
      </c>
      <c r="E5034" s="17">
        <v>0.308</v>
      </c>
      <c r="F5034" s="18">
        <v>0.06</v>
      </c>
      <c r="G5034" s="18">
        <v>1.848E-2</v>
      </c>
    </row>
    <row r="5035" spans="1:7" ht="17.100000000000001" customHeight="1">
      <c r="A5035" s="1"/>
      <c r="B5035" s="1"/>
      <c r="C5035" s="1"/>
      <c r="D5035" s="1"/>
      <c r="E5035" s="319" t="s">
        <v>967</v>
      </c>
      <c r="F5035" s="320"/>
      <c r="G5035" s="19">
        <v>1.95888</v>
      </c>
    </row>
    <row r="5036" spans="1:7" ht="15" customHeight="1">
      <c r="A5036" s="321" t="s">
        <v>968</v>
      </c>
      <c r="B5036" s="322"/>
      <c r="C5036" s="8" t="s">
        <v>952</v>
      </c>
      <c r="D5036" s="8" t="s">
        <v>953</v>
      </c>
      <c r="E5036" s="8" t="s">
        <v>954</v>
      </c>
      <c r="F5036" s="8" t="s">
        <v>955</v>
      </c>
      <c r="G5036" s="8" t="s">
        <v>956</v>
      </c>
    </row>
    <row r="5037" spans="1:7" ht="15" customHeight="1">
      <c r="A5037" s="15" t="s">
        <v>1776</v>
      </c>
      <c r="B5037" s="16" t="s">
        <v>1777</v>
      </c>
      <c r="C5037" s="15" t="s">
        <v>959</v>
      </c>
      <c r="D5037" s="15" t="s">
        <v>960</v>
      </c>
      <c r="E5037" s="17">
        <v>0.1580964</v>
      </c>
      <c r="F5037" s="18">
        <v>15.42</v>
      </c>
      <c r="G5037" s="18">
        <v>2.4378464879999999</v>
      </c>
    </row>
    <row r="5038" spans="1:7" ht="15" customHeight="1">
      <c r="A5038" s="15" t="s">
        <v>1778</v>
      </c>
      <c r="B5038" s="16" t="s">
        <v>1779</v>
      </c>
      <c r="C5038" s="15" t="s">
        <v>959</v>
      </c>
      <c r="D5038" s="15" t="s">
        <v>960</v>
      </c>
      <c r="E5038" s="17">
        <v>0.1580964</v>
      </c>
      <c r="F5038" s="18">
        <v>10.84</v>
      </c>
      <c r="G5038" s="18">
        <v>1.713764976</v>
      </c>
    </row>
    <row r="5039" spans="1:7" ht="15" customHeight="1">
      <c r="A5039" s="1"/>
      <c r="B5039" s="1"/>
      <c r="C5039" s="1"/>
      <c r="D5039" s="1"/>
      <c r="E5039" s="319" t="s">
        <v>971</v>
      </c>
      <c r="F5039" s="320"/>
      <c r="G5039" s="19">
        <v>4.1516114640000001</v>
      </c>
    </row>
    <row r="5040" spans="1:7" ht="15" customHeight="1">
      <c r="A5040" s="321" t="s">
        <v>1010</v>
      </c>
      <c r="B5040" s="322"/>
      <c r="C5040" s="8" t="s">
        <v>952</v>
      </c>
      <c r="D5040" s="8" t="s">
        <v>953</v>
      </c>
      <c r="E5040" s="8" t="s">
        <v>954</v>
      </c>
      <c r="F5040" s="8" t="s">
        <v>955</v>
      </c>
      <c r="G5040" s="8" t="s">
        <v>956</v>
      </c>
    </row>
    <row r="5041" spans="1:7" ht="15" customHeight="1">
      <c r="A5041" s="15" t="s">
        <v>1794</v>
      </c>
      <c r="B5041" s="16" t="s">
        <v>1795</v>
      </c>
      <c r="C5041" s="15" t="s">
        <v>959</v>
      </c>
      <c r="D5041" s="15" t="s">
        <v>1013</v>
      </c>
      <c r="E5041" s="17">
        <v>1.1000000000000001</v>
      </c>
      <c r="F5041" s="18">
        <v>21.52</v>
      </c>
      <c r="G5041" s="18">
        <v>23.672000000000001</v>
      </c>
    </row>
    <row r="5042" spans="1:7" ht="15" customHeight="1">
      <c r="A5042" s="1"/>
      <c r="B5042" s="1"/>
      <c r="C5042" s="1"/>
      <c r="D5042" s="1"/>
      <c r="E5042" s="319" t="s">
        <v>1021</v>
      </c>
      <c r="F5042" s="320"/>
      <c r="G5042" s="19">
        <v>23.672000000000001</v>
      </c>
    </row>
    <row r="5043" spans="1:7" ht="15" customHeight="1">
      <c r="A5043" s="1"/>
      <c r="B5043" s="1"/>
      <c r="C5043" s="1"/>
      <c r="D5043" s="1"/>
      <c r="E5043" s="317" t="s">
        <v>972</v>
      </c>
      <c r="F5043" s="318"/>
      <c r="G5043" s="3">
        <v>27.89</v>
      </c>
    </row>
    <row r="5044" spans="1:7" ht="15" customHeight="1">
      <c r="A5044" s="1"/>
      <c r="B5044" s="1"/>
      <c r="C5044" s="1"/>
      <c r="D5044" s="1"/>
      <c r="E5044" s="317" t="s">
        <v>973</v>
      </c>
      <c r="F5044" s="318"/>
      <c r="G5044" s="3">
        <v>1.88</v>
      </c>
    </row>
    <row r="5045" spans="1:7" ht="15" customHeight="1">
      <c r="A5045" s="1"/>
      <c r="B5045" s="1"/>
      <c r="C5045" s="1"/>
      <c r="D5045" s="1"/>
      <c r="E5045" s="317" t="s">
        <v>974</v>
      </c>
      <c r="F5045" s="318"/>
      <c r="G5045" s="3">
        <v>29.77</v>
      </c>
    </row>
    <row r="5046" spans="1:7" ht="15" customHeight="1">
      <c r="A5046" s="1"/>
      <c r="B5046" s="1"/>
      <c r="C5046" s="1"/>
      <c r="D5046" s="1"/>
      <c r="E5046" s="317" t="s">
        <v>975</v>
      </c>
      <c r="F5046" s="318"/>
      <c r="G5046" s="3">
        <v>8.43</v>
      </c>
    </row>
    <row r="5047" spans="1:7" ht="15" customHeight="1">
      <c r="A5047" s="1"/>
      <c r="B5047" s="1"/>
      <c r="C5047" s="1"/>
      <c r="D5047" s="1"/>
      <c r="E5047" s="317" t="s">
        <v>976</v>
      </c>
      <c r="F5047" s="318"/>
      <c r="G5047" s="3">
        <v>38.200000000000003</v>
      </c>
    </row>
    <row r="5048" spans="1:7" ht="15" customHeight="1">
      <c r="A5048" s="1"/>
      <c r="B5048" s="1"/>
      <c r="C5048" s="1"/>
      <c r="D5048" s="1"/>
      <c r="E5048" s="317" t="s">
        <v>977</v>
      </c>
      <c r="F5048" s="318"/>
      <c r="G5048" s="3">
        <v>6.3</v>
      </c>
    </row>
    <row r="5049" spans="1:7" ht="15" customHeight="1">
      <c r="A5049" s="1"/>
      <c r="B5049" s="1"/>
      <c r="C5049" s="1"/>
      <c r="D5049" s="1"/>
      <c r="E5049" s="317" t="s">
        <v>978</v>
      </c>
      <c r="F5049" s="318"/>
      <c r="G5049" s="3">
        <v>240.66</v>
      </c>
    </row>
    <row r="5050" spans="1:7" ht="9.9499999999999993" customHeight="1">
      <c r="A5050" s="1"/>
      <c r="B5050" s="1"/>
      <c r="C5050" s="323" t="s">
        <v>949</v>
      </c>
      <c r="D5050" s="324"/>
      <c r="E5050" s="1"/>
      <c r="F5050" s="1"/>
      <c r="G5050" s="1"/>
    </row>
    <row r="5051" spans="1:7" ht="20.100000000000001" customHeight="1">
      <c r="A5051" s="325" t="s">
        <v>1796</v>
      </c>
      <c r="B5051" s="326"/>
      <c r="C5051" s="326"/>
      <c r="D5051" s="326"/>
      <c r="E5051" s="326"/>
      <c r="F5051" s="326"/>
      <c r="G5051" s="326"/>
    </row>
    <row r="5052" spans="1:7" ht="15" customHeight="1">
      <c r="A5052" s="321" t="s">
        <v>951</v>
      </c>
      <c r="B5052" s="322"/>
      <c r="C5052" s="8" t="s">
        <v>952</v>
      </c>
      <c r="D5052" s="8" t="s">
        <v>953</v>
      </c>
      <c r="E5052" s="8" t="s">
        <v>954</v>
      </c>
      <c r="F5052" s="8" t="s">
        <v>955</v>
      </c>
      <c r="G5052" s="8" t="s">
        <v>956</v>
      </c>
    </row>
    <row r="5053" spans="1:7" ht="15" customHeight="1">
      <c r="A5053" s="15" t="s">
        <v>994</v>
      </c>
      <c r="B5053" s="16" t="s">
        <v>995</v>
      </c>
      <c r="C5053" s="15" t="s">
        <v>959</v>
      </c>
      <c r="D5053" s="15" t="s">
        <v>960</v>
      </c>
      <c r="E5053" s="17">
        <v>3.956</v>
      </c>
      <c r="F5053" s="18">
        <v>1.04</v>
      </c>
      <c r="G5053" s="18">
        <v>4.1142399999999997</v>
      </c>
    </row>
    <row r="5054" spans="1:7" ht="15" customHeight="1">
      <c r="A5054" s="15" t="s">
        <v>996</v>
      </c>
      <c r="B5054" s="16" t="s">
        <v>997</v>
      </c>
      <c r="C5054" s="15" t="s">
        <v>959</v>
      </c>
      <c r="D5054" s="15" t="s">
        <v>960</v>
      </c>
      <c r="E5054" s="17">
        <v>3.956</v>
      </c>
      <c r="F5054" s="18">
        <v>3.18</v>
      </c>
      <c r="G5054" s="18">
        <v>12.580080000000001</v>
      </c>
    </row>
    <row r="5055" spans="1:7" ht="20.100000000000001" customHeight="1">
      <c r="A5055" s="15" t="s">
        <v>998</v>
      </c>
      <c r="B5055" s="16" t="s">
        <v>999</v>
      </c>
      <c r="C5055" s="15" t="s">
        <v>959</v>
      </c>
      <c r="D5055" s="15" t="s">
        <v>960</v>
      </c>
      <c r="E5055" s="17">
        <v>3.956</v>
      </c>
      <c r="F5055" s="18">
        <v>0.41</v>
      </c>
      <c r="G5055" s="18">
        <v>1.6219600000000001</v>
      </c>
    </row>
    <row r="5056" spans="1:7" ht="20.100000000000001" customHeight="1">
      <c r="A5056" s="15" t="s">
        <v>1000</v>
      </c>
      <c r="B5056" s="16" t="s">
        <v>1001</v>
      </c>
      <c r="C5056" s="15" t="s">
        <v>959</v>
      </c>
      <c r="D5056" s="15" t="s">
        <v>960</v>
      </c>
      <c r="E5056" s="17">
        <v>3.956</v>
      </c>
      <c r="F5056" s="18">
        <v>1.01</v>
      </c>
      <c r="G5056" s="18">
        <v>3.9955599999999998</v>
      </c>
    </row>
    <row r="5057" spans="1:7" ht="15" customHeight="1">
      <c r="A5057" s="15" t="s">
        <v>963</v>
      </c>
      <c r="B5057" s="16" t="s">
        <v>964</v>
      </c>
      <c r="C5057" s="15" t="s">
        <v>959</v>
      </c>
      <c r="D5057" s="15" t="s">
        <v>960</v>
      </c>
      <c r="E5057" s="17">
        <v>3.956</v>
      </c>
      <c r="F5057" s="18">
        <v>0.55000000000000004</v>
      </c>
      <c r="G5057" s="18">
        <v>2.1758000000000002</v>
      </c>
    </row>
    <row r="5058" spans="1:7" ht="15" customHeight="1">
      <c r="A5058" s="15" t="s">
        <v>965</v>
      </c>
      <c r="B5058" s="16" t="s">
        <v>966</v>
      </c>
      <c r="C5058" s="15" t="s">
        <v>959</v>
      </c>
      <c r="D5058" s="15" t="s">
        <v>960</v>
      </c>
      <c r="E5058" s="17">
        <v>3.956</v>
      </c>
      <c r="F5058" s="18">
        <v>0.06</v>
      </c>
      <c r="G5058" s="18">
        <v>0.23735999999999999</v>
      </c>
    </row>
    <row r="5059" spans="1:7" ht="17.100000000000001" customHeight="1">
      <c r="A5059" s="1"/>
      <c r="B5059" s="1"/>
      <c r="C5059" s="1"/>
      <c r="D5059" s="1"/>
      <c r="E5059" s="319" t="s">
        <v>967</v>
      </c>
      <c r="F5059" s="320"/>
      <c r="G5059" s="19">
        <v>24.725000000000001</v>
      </c>
    </row>
    <row r="5060" spans="1:7" ht="15" customHeight="1">
      <c r="A5060" s="321" t="s">
        <v>968</v>
      </c>
      <c r="B5060" s="322"/>
      <c r="C5060" s="8" t="s">
        <v>952</v>
      </c>
      <c r="D5060" s="8" t="s">
        <v>953</v>
      </c>
      <c r="E5060" s="8" t="s">
        <v>954</v>
      </c>
      <c r="F5060" s="8" t="s">
        <v>955</v>
      </c>
      <c r="G5060" s="8" t="s">
        <v>956</v>
      </c>
    </row>
    <row r="5061" spans="1:7" ht="15" customHeight="1">
      <c r="A5061" s="15" t="s">
        <v>1006</v>
      </c>
      <c r="B5061" s="16" t="s">
        <v>1007</v>
      </c>
      <c r="C5061" s="15" t="s">
        <v>959</v>
      </c>
      <c r="D5061" s="15" t="s">
        <v>960</v>
      </c>
      <c r="E5061" s="17">
        <v>4.0157356000000002</v>
      </c>
      <c r="F5061" s="18">
        <v>9.25</v>
      </c>
      <c r="G5061" s="18">
        <v>37.145554300000001</v>
      </c>
    </row>
    <row r="5062" spans="1:7" ht="15" customHeight="1">
      <c r="A5062" s="1"/>
      <c r="B5062" s="1"/>
      <c r="C5062" s="1"/>
      <c r="D5062" s="1"/>
      <c r="E5062" s="319" t="s">
        <v>971</v>
      </c>
      <c r="F5062" s="320"/>
      <c r="G5062" s="19">
        <v>37.145554300000001</v>
      </c>
    </row>
    <row r="5063" spans="1:7" ht="15" customHeight="1">
      <c r="A5063" s="1"/>
      <c r="B5063" s="1"/>
      <c r="C5063" s="1"/>
      <c r="D5063" s="1"/>
      <c r="E5063" s="317" t="s">
        <v>972</v>
      </c>
      <c r="F5063" s="318"/>
      <c r="G5063" s="3">
        <v>44.97</v>
      </c>
    </row>
    <row r="5064" spans="1:7" ht="15" customHeight="1">
      <c r="A5064" s="1"/>
      <c r="B5064" s="1"/>
      <c r="C5064" s="1"/>
      <c r="D5064" s="1"/>
      <c r="E5064" s="317" t="s">
        <v>973</v>
      </c>
      <c r="F5064" s="318"/>
      <c r="G5064" s="3">
        <v>16.86</v>
      </c>
    </row>
    <row r="5065" spans="1:7" ht="15" customHeight="1">
      <c r="A5065" s="1"/>
      <c r="B5065" s="1"/>
      <c r="C5065" s="1"/>
      <c r="D5065" s="1"/>
      <c r="E5065" s="317" t="s">
        <v>974</v>
      </c>
      <c r="F5065" s="318"/>
      <c r="G5065" s="3">
        <v>61.83</v>
      </c>
    </row>
    <row r="5066" spans="1:7" ht="15" customHeight="1">
      <c r="A5066" s="1"/>
      <c r="B5066" s="1"/>
      <c r="C5066" s="1"/>
      <c r="D5066" s="1"/>
      <c r="E5066" s="317" t="s">
        <v>975</v>
      </c>
      <c r="F5066" s="318"/>
      <c r="G5066" s="3">
        <v>17.52</v>
      </c>
    </row>
    <row r="5067" spans="1:7" ht="15" customHeight="1">
      <c r="A5067" s="1"/>
      <c r="B5067" s="1"/>
      <c r="C5067" s="1"/>
      <c r="D5067" s="1"/>
      <c r="E5067" s="317" t="s">
        <v>976</v>
      </c>
      <c r="F5067" s="318"/>
      <c r="G5067" s="3">
        <v>79.349999999999994</v>
      </c>
    </row>
    <row r="5068" spans="1:7" ht="15" customHeight="1">
      <c r="A5068" s="1"/>
      <c r="B5068" s="1"/>
      <c r="C5068" s="1"/>
      <c r="D5068" s="1"/>
      <c r="E5068" s="317" t="s">
        <v>977</v>
      </c>
      <c r="F5068" s="318"/>
      <c r="G5068" s="3">
        <v>13.62</v>
      </c>
    </row>
    <row r="5069" spans="1:7" ht="15" customHeight="1">
      <c r="A5069" s="1"/>
      <c r="B5069" s="1"/>
      <c r="C5069" s="1"/>
      <c r="D5069" s="1"/>
      <c r="E5069" s="317" t="s">
        <v>978</v>
      </c>
      <c r="F5069" s="318"/>
      <c r="G5069" s="3">
        <v>1080.74</v>
      </c>
    </row>
    <row r="5070" spans="1:7" ht="9.9499999999999993" customHeight="1">
      <c r="A5070" s="1"/>
      <c r="B5070" s="1"/>
      <c r="C5070" s="323" t="s">
        <v>949</v>
      </c>
      <c r="D5070" s="324"/>
      <c r="E5070" s="1"/>
      <c r="F5070" s="1"/>
      <c r="G5070" s="1"/>
    </row>
    <row r="5071" spans="1:7" ht="20.100000000000001" customHeight="1">
      <c r="A5071" s="325" t="s">
        <v>1797</v>
      </c>
      <c r="B5071" s="326"/>
      <c r="C5071" s="326"/>
      <c r="D5071" s="326"/>
      <c r="E5071" s="326"/>
      <c r="F5071" s="326"/>
      <c r="G5071" s="326"/>
    </row>
    <row r="5072" spans="1:7" ht="15" customHeight="1">
      <c r="A5072" s="321" t="s">
        <v>951</v>
      </c>
      <c r="B5072" s="322"/>
      <c r="C5072" s="8" t="s">
        <v>952</v>
      </c>
      <c r="D5072" s="8" t="s">
        <v>953</v>
      </c>
      <c r="E5072" s="8" t="s">
        <v>954</v>
      </c>
      <c r="F5072" s="8" t="s">
        <v>955</v>
      </c>
      <c r="G5072" s="8" t="s">
        <v>956</v>
      </c>
    </row>
    <row r="5073" spans="1:7" ht="20.100000000000001" customHeight="1">
      <c r="A5073" s="15" t="s">
        <v>998</v>
      </c>
      <c r="B5073" s="16" t="s">
        <v>999</v>
      </c>
      <c r="C5073" s="15" t="s">
        <v>959</v>
      </c>
      <c r="D5073" s="15" t="s">
        <v>960</v>
      </c>
      <c r="E5073" s="17">
        <v>0.7029301</v>
      </c>
      <c r="F5073" s="18">
        <v>0.41</v>
      </c>
      <c r="G5073" s="18">
        <v>0.288201341</v>
      </c>
    </row>
    <row r="5074" spans="1:7" ht="20.100000000000001" customHeight="1">
      <c r="A5074" s="15" t="s">
        <v>1000</v>
      </c>
      <c r="B5074" s="16" t="s">
        <v>1001</v>
      </c>
      <c r="C5074" s="15" t="s">
        <v>959</v>
      </c>
      <c r="D5074" s="15" t="s">
        <v>960</v>
      </c>
      <c r="E5074" s="17">
        <v>0.7029301</v>
      </c>
      <c r="F5074" s="18">
        <v>1.01</v>
      </c>
      <c r="G5074" s="18">
        <v>0.70995940099999999</v>
      </c>
    </row>
    <row r="5075" spans="1:7" ht="20.100000000000001" customHeight="1">
      <c r="A5075" s="15" t="s">
        <v>1023</v>
      </c>
      <c r="B5075" s="16" t="s">
        <v>1024</v>
      </c>
      <c r="C5075" s="15" t="s">
        <v>959</v>
      </c>
      <c r="D5075" s="15" t="s">
        <v>960</v>
      </c>
      <c r="E5075" s="17">
        <v>0.15564620000000001</v>
      </c>
      <c r="F5075" s="18">
        <v>0.01</v>
      </c>
      <c r="G5075" s="18">
        <v>1.556462E-3</v>
      </c>
    </row>
    <row r="5076" spans="1:7" ht="20.100000000000001" customHeight="1">
      <c r="A5076" s="15" t="s">
        <v>1002</v>
      </c>
      <c r="B5076" s="16" t="s">
        <v>1003</v>
      </c>
      <c r="C5076" s="15" t="s">
        <v>959</v>
      </c>
      <c r="D5076" s="15" t="s">
        <v>960</v>
      </c>
      <c r="E5076" s="17">
        <v>0.18049999999999999</v>
      </c>
      <c r="F5076" s="18">
        <v>1.05</v>
      </c>
      <c r="G5076" s="18">
        <v>0.189525</v>
      </c>
    </row>
    <row r="5077" spans="1:7" ht="15" customHeight="1">
      <c r="A5077" s="15" t="s">
        <v>965</v>
      </c>
      <c r="B5077" s="16" t="s">
        <v>966</v>
      </c>
      <c r="C5077" s="15" t="s">
        <v>959</v>
      </c>
      <c r="D5077" s="15" t="s">
        <v>960</v>
      </c>
      <c r="E5077" s="17">
        <v>1.3157763</v>
      </c>
      <c r="F5077" s="18">
        <v>0.06</v>
      </c>
      <c r="G5077" s="18">
        <v>7.8946578000000003E-2</v>
      </c>
    </row>
    <row r="5078" spans="1:7" ht="20.100000000000001" customHeight="1">
      <c r="A5078" s="15" t="s">
        <v>1025</v>
      </c>
      <c r="B5078" s="16" t="s">
        <v>1026</v>
      </c>
      <c r="C5078" s="15" t="s">
        <v>959</v>
      </c>
      <c r="D5078" s="15" t="s">
        <v>960</v>
      </c>
      <c r="E5078" s="17">
        <v>0.15564620000000001</v>
      </c>
      <c r="F5078" s="18">
        <v>0.63</v>
      </c>
      <c r="G5078" s="18">
        <v>9.8057106000000005E-2</v>
      </c>
    </row>
    <row r="5079" spans="1:7" ht="15" customHeight="1">
      <c r="A5079" s="15" t="s">
        <v>963</v>
      </c>
      <c r="B5079" s="16" t="s">
        <v>964</v>
      </c>
      <c r="C5079" s="15" t="s">
        <v>959</v>
      </c>
      <c r="D5079" s="15" t="s">
        <v>960</v>
      </c>
      <c r="E5079" s="17">
        <v>1.3157763</v>
      </c>
      <c r="F5079" s="18">
        <v>0.55000000000000004</v>
      </c>
      <c r="G5079" s="18">
        <v>0.72367696500000001</v>
      </c>
    </row>
    <row r="5080" spans="1:7" ht="15" customHeight="1">
      <c r="A5080" s="15" t="s">
        <v>994</v>
      </c>
      <c r="B5080" s="16" t="s">
        <v>995</v>
      </c>
      <c r="C5080" s="15" t="s">
        <v>959</v>
      </c>
      <c r="D5080" s="15" t="s">
        <v>960</v>
      </c>
      <c r="E5080" s="17">
        <v>1.3157763</v>
      </c>
      <c r="F5080" s="18">
        <v>1.04</v>
      </c>
      <c r="G5080" s="18">
        <v>1.368407352</v>
      </c>
    </row>
    <row r="5081" spans="1:7" ht="15" customHeight="1">
      <c r="A5081" s="15" t="s">
        <v>996</v>
      </c>
      <c r="B5081" s="16" t="s">
        <v>997</v>
      </c>
      <c r="C5081" s="15" t="s">
        <v>959</v>
      </c>
      <c r="D5081" s="15" t="s">
        <v>960</v>
      </c>
      <c r="E5081" s="17">
        <v>1.3157763</v>
      </c>
      <c r="F5081" s="18">
        <v>3.18</v>
      </c>
      <c r="G5081" s="18">
        <v>4.1841686339999997</v>
      </c>
    </row>
    <row r="5082" spans="1:7" ht="20.100000000000001" customHeight="1">
      <c r="A5082" s="15" t="s">
        <v>1004</v>
      </c>
      <c r="B5082" s="16" t="s">
        <v>1005</v>
      </c>
      <c r="C5082" s="15" t="s">
        <v>959</v>
      </c>
      <c r="D5082" s="15" t="s">
        <v>960</v>
      </c>
      <c r="E5082" s="17">
        <v>0.18049999999999999</v>
      </c>
      <c r="F5082" s="18">
        <v>0.38</v>
      </c>
      <c r="G5082" s="18">
        <v>6.8589999999999998E-2</v>
      </c>
    </row>
    <row r="5083" spans="1:7" ht="20.100000000000001" customHeight="1">
      <c r="A5083" s="15" t="s">
        <v>1086</v>
      </c>
      <c r="B5083" s="16" t="s">
        <v>1087</v>
      </c>
      <c r="C5083" s="15" t="s">
        <v>959</v>
      </c>
      <c r="D5083" s="15" t="s">
        <v>960</v>
      </c>
      <c r="E5083" s="17">
        <v>0.2767</v>
      </c>
      <c r="F5083" s="18">
        <v>0.57999999999999996</v>
      </c>
      <c r="G5083" s="18">
        <v>0.16048599999999999</v>
      </c>
    </row>
    <row r="5084" spans="1:7" ht="20.100000000000001" customHeight="1">
      <c r="A5084" s="15" t="s">
        <v>1088</v>
      </c>
      <c r="B5084" s="16" t="s">
        <v>1089</v>
      </c>
      <c r="C5084" s="15" t="s">
        <v>959</v>
      </c>
      <c r="D5084" s="15" t="s">
        <v>960</v>
      </c>
      <c r="E5084" s="17">
        <v>0.2767</v>
      </c>
      <c r="F5084" s="18">
        <v>0.95</v>
      </c>
      <c r="G5084" s="18">
        <v>0.26286500000000002</v>
      </c>
    </row>
    <row r="5085" spans="1:7" ht="17.100000000000001" customHeight="1">
      <c r="A5085" s="1"/>
      <c r="B5085" s="1"/>
      <c r="C5085" s="1"/>
      <c r="D5085" s="1"/>
      <c r="E5085" s="319" t="s">
        <v>967</v>
      </c>
      <c r="F5085" s="320"/>
      <c r="G5085" s="19">
        <v>8.1344398390000006</v>
      </c>
    </row>
    <row r="5086" spans="1:7" ht="15" customHeight="1">
      <c r="A5086" s="321" t="s">
        <v>1027</v>
      </c>
      <c r="B5086" s="322"/>
      <c r="C5086" s="8" t="s">
        <v>952</v>
      </c>
      <c r="D5086" s="8" t="s">
        <v>953</v>
      </c>
      <c r="E5086" s="8" t="s">
        <v>954</v>
      </c>
      <c r="F5086" s="8" t="s">
        <v>955</v>
      </c>
      <c r="G5086" s="8" t="s">
        <v>956</v>
      </c>
    </row>
    <row r="5087" spans="1:7" ht="27.95" customHeight="1">
      <c r="A5087" s="15" t="s">
        <v>1102</v>
      </c>
      <c r="B5087" s="16" t="s">
        <v>1103</v>
      </c>
      <c r="C5087" s="15" t="s">
        <v>959</v>
      </c>
      <c r="D5087" s="15" t="s">
        <v>1030</v>
      </c>
      <c r="E5087" s="17">
        <v>1.5951005920000001E-5</v>
      </c>
      <c r="F5087" s="18">
        <v>4722.0600000000004</v>
      </c>
      <c r="G5087" s="18">
        <v>7.5321607014595199E-2</v>
      </c>
    </row>
    <row r="5088" spans="1:7" ht="15" customHeight="1">
      <c r="A5088" s="1"/>
      <c r="B5088" s="1"/>
      <c r="C5088" s="1"/>
      <c r="D5088" s="1"/>
      <c r="E5088" s="319" t="s">
        <v>1031</v>
      </c>
      <c r="F5088" s="320"/>
      <c r="G5088" s="19">
        <v>7.5321607014595199E-2</v>
      </c>
    </row>
    <row r="5089" spans="1:7" ht="15" customHeight="1">
      <c r="A5089" s="321" t="s">
        <v>1032</v>
      </c>
      <c r="B5089" s="322"/>
      <c r="C5089" s="8" t="s">
        <v>952</v>
      </c>
      <c r="D5089" s="8" t="s">
        <v>953</v>
      </c>
      <c r="E5089" s="8" t="s">
        <v>954</v>
      </c>
      <c r="F5089" s="8" t="s">
        <v>955</v>
      </c>
      <c r="G5089" s="8" t="s">
        <v>956</v>
      </c>
    </row>
    <row r="5090" spans="1:7" ht="15" customHeight="1">
      <c r="A5090" s="15" t="s">
        <v>1033</v>
      </c>
      <c r="B5090" s="16" t="s">
        <v>1034</v>
      </c>
      <c r="C5090" s="15" t="s">
        <v>959</v>
      </c>
      <c r="D5090" s="15" t="s">
        <v>1035</v>
      </c>
      <c r="E5090" s="17">
        <v>0.100140375</v>
      </c>
      <c r="F5090" s="18">
        <v>0.9</v>
      </c>
      <c r="G5090" s="18">
        <v>9.0126337500000001E-2</v>
      </c>
    </row>
    <row r="5091" spans="1:7" ht="15" customHeight="1">
      <c r="A5091" s="1"/>
      <c r="B5091" s="1"/>
      <c r="C5091" s="1"/>
      <c r="D5091" s="1"/>
      <c r="E5091" s="319" t="s">
        <v>1036</v>
      </c>
      <c r="F5091" s="320"/>
      <c r="G5091" s="19">
        <v>9.0126337500000001E-2</v>
      </c>
    </row>
    <row r="5092" spans="1:7" ht="15" customHeight="1">
      <c r="A5092" s="321" t="s">
        <v>968</v>
      </c>
      <c r="B5092" s="322"/>
      <c r="C5092" s="8" t="s">
        <v>952</v>
      </c>
      <c r="D5092" s="8" t="s">
        <v>953</v>
      </c>
      <c r="E5092" s="8" t="s">
        <v>954</v>
      </c>
      <c r="F5092" s="8" t="s">
        <v>955</v>
      </c>
      <c r="G5092" s="8" t="s">
        <v>956</v>
      </c>
    </row>
    <row r="5093" spans="1:7" ht="15" customHeight="1">
      <c r="A5093" s="15" t="s">
        <v>1006</v>
      </c>
      <c r="B5093" s="16" t="s">
        <v>1007</v>
      </c>
      <c r="C5093" s="15" t="s">
        <v>959</v>
      </c>
      <c r="D5093" s="15" t="s">
        <v>960</v>
      </c>
      <c r="E5093" s="17">
        <v>0.71354434451000004</v>
      </c>
      <c r="F5093" s="18">
        <v>9.25</v>
      </c>
      <c r="G5093" s="18">
        <v>6.6002851867174996</v>
      </c>
    </row>
    <row r="5094" spans="1:7" ht="15" customHeight="1">
      <c r="A5094" s="15" t="s">
        <v>1008</v>
      </c>
      <c r="B5094" s="16" t="s">
        <v>1009</v>
      </c>
      <c r="C5094" s="15" t="s">
        <v>959</v>
      </c>
      <c r="D5094" s="15" t="s">
        <v>960</v>
      </c>
      <c r="E5094" s="17">
        <v>0.18198010000000001</v>
      </c>
      <c r="F5094" s="18">
        <v>12.49</v>
      </c>
      <c r="G5094" s="18">
        <v>2.2729314490000001</v>
      </c>
    </row>
    <row r="5095" spans="1:7" ht="15" customHeight="1">
      <c r="A5095" s="15" t="s">
        <v>1090</v>
      </c>
      <c r="B5095" s="16" t="s">
        <v>1091</v>
      </c>
      <c r="C5095" s="15" t="s">
        <v>959</v>
      </c>
      <c r="D5095" s="15" t="s">
        <v>960</v>
      </c>
      <c r="E5095" s="17">
        <v>0.28087816999999998</v>
      </c>
      <c r="F5095" s="18">
        <v>12.62</v>
      </c>
      <c r="G5095" s="18">
        <v>3.5446825054</v>
      </c>
    </row>
    <row r="5096" spans="1:7" ht="15" customHeight="1">
      <c r="A5096" s="15" t="s">
        <v>1104</v>
      </c>
      <c r="B5096" s="16" t="s">
        <v>1105</v>
      </c>
      <c r="C5096" s="15" t="s">
        <v>959</v>
      </c>
      <c r="D5096" s="15" t="s">
        <v>960</v>
      </c>
      <c r="E5096" s="17">
        <v>0.15656451258000001</v>
      </c>
      <c r="F5096" s="18">
        <v>15.31</v>
      </c>
      <c r="G5096" s="18">
        <v>2.3970026875997998</v>
      </c>
    </row>
    <row r="5097" spans="1:7" ht="15" customHeight="1">
      <c r="A5097" s="1"/>
      <c r="B5097" s="1"/>
      <c r="C5097" s="1"/>
      <c r="D5097" s="1"/>
      <c r="E5097" s="319" t="s">
        <v>971</v>
      </c>
      <c r="F5097" s="320"/>
      <c r="G5097" s="19">
        <v>14.8149018287173</v>
      </c>
    </row>
    <row r="5098" spans="1:7" ht="15" customHeight="1">
      <c r="A5098" s="321" t="s">
        <v>1010</v>
      </c>
      <c r="B5098" s="322"/>
      <c r="C5098" s="8" t="s">
        <v>952</v>
      </c>
      <c r="D5098" s="8" t="s">
        <v>953</v>
      </c>
      <c r="E5098" s="8" t="s">
        <v>954</v>
      </c>
      <c r="F5098" s="8" t="s">
        <v>955</v>
      </c>
      <c r="G5098" s="8" t="s">
        <v>956</v>
      </c>
    </row>
    <row r="5099" spans="1:7" ht="15" customHeight="1">
      <c r="A5099" s="15" t="s">
        <v>1041</v>
      </c>
      <c r="B5099" s="16" t="s">
        <v>1042</v>
      </c>
      <c r="C5099" s="15" t="s">
        <v>959</v>
      </c>
      <c r="D5099" s="15" t="s">
        <v>1020</v>
      </c>
      <c r="E5099" s="17">
        <v>31.328836899999999</v>
      </c>
      <c r="F5099" s="18">
        <v>1.04</v>
      </c>
      <c r="G5099" s="18">
        <v>32.581990376</v>
      </c>
    </row>
    <row r="5100" spans="1:7" ht="20.100000000000001" customHeight="1">
      <c r="A5100" s="15" t="s">
        <v>1043</v>
      </c>
      <c r="B5100" s="16" t="s">
        <v>1044</v>
      </c>
      <c r="C5100" s="15" t="s">
        <v>959</v>
      </c>
      <c r="D5100" s="15" t="s">
        <v>1045</v>
      </c>
      <c r="E5100" s="17">
        <v>5.6958399999999999E-2</v>
      </c>
      <c r="F5100" s="18">
        <v>103.7</v>
      </c>
      <c r="G5100" s="18">
        <v>5.9065860800000003</v>
      </c>
    </row>
    <row r="5101" spans="1:7" ht="15" customHeight="1">
      <c r="A5101" s="15" t="s">
        <v>1263</v>
      </c>
      <c r="B5101" s="16" t="s">
        <v>1264</v>
      </c>
      <c r="C5101" s="15" t="s">
        <v>959</v>
      </c>
      <c r="D5101" s="15" t="s">
        <v>1017</v>
      </c>
      <c r="E5101" s="17">
        <v>1.1279999999999999</v>
      </c>
      <c r="F5101" s="18">
        <v>0.78</v>
      </c>
      <c r="G5101" s="18">
        <v>0.87983999999999996</v>
      </c>
    </row>
    <row r="5102" spans="1:7" ht="20.100000000000001" customHeight="1">
      <c r="A5102" s="15" t="s">
        <v>1124</v>
      </c>
      <c r="B5102" s="16" t="s">
        <v>1125</v>
      </c>
      <c r="C5102" s="15" t="s">
        <v>959</v>
      </c>
      <c r="D5102" s="15" t="s">
        <v>1013</v>
      </c>
      <c r="E5102" s="17">
        <v>0.2</v>
      </c>
      <c r="F5102" s="18">
        <v>1.42</v>
      </c>
      <c r="G5102" s="18">
        <v>0.28399999999999997</v>
      </c>
    </row>
    <row r="5103" spans="1:7" ht="20.100000000000001" customHeight="1">
      <c r="A5103" s="15" t="s">
        <v>1265</v>
      </c>
      <c r="B5103" s="16" t="s">
        <v>1266</v>
      </c>
      <c r="C5103" s="15" t="s">
        <v>959</v>
      </c>
      <c r="D5103" s="15" t="s">
        <v>1013</v>
      </c>
      <c r="E5103" s="17">
        <v>0.25</v>
      </c>
      <c r="F5103" s="18">
        <v>6.35</v>
      </c>
      <c r="G5103" s="18">
        <v>1.5874999999999999</v>
      </c>
    </row>
    <row r="5104" spans="1:7" ht="20.100000000000001" customHeight="1">
      <c r="A5104" s="15" t="s">
        <v>1052</v>
      </c>
      <c r="B5104" s="16" t="s">
        <v>1053</v>
      </c>
      <c r="C5104" s="15" t="s">
        <v>959</v>
      </c>
      <c r="D5104" s="15" t="s">
        <v>1045</v>
      </c>
      <c r="E5104" s="17">
        <v>7.3312600000000006E-2</v>
      </c>
      <c r="F5104" s="18">
        <v>75</v>
      </c>
      <c r="G5104" s="18">
        <v>5.4984450000000002</v>
      </c>
    </row>
    <row r="5105" spans="1:7" ht="27.95" customHeight="1">
      <c r="A5105" s="15" t="s">
        <v>1267</v>
      </c>
      <c r="B5105" s="16" t="s">
        <v>1268</v>
      </c>
      <c r="C5105" s="15" t="s">
        <v>959</v>
      </c>
      <c r="D5105" s="15" t="s">
        <v>1017</v>
      </c>
      <c r="E5105" s="17">
        <v>1.1224000000000001</v>
      </c>
      <c r="F5105" s="18">
        <v>29.08</v>
      </c>
      <c r="G5105" s="18">
        <v>32.639392000000001</v>
      </c>
    </row>
    <row r="5106" spans="1:7" ht="15" customHeight="1">
      <c r="A5106" s="1"/>
      <c r="B5106" s="1"/>
      <c r="C5106" s="1"/>
      <c r="D5106" s="1"/>
      <c r="E5106" s="319" t="s">
        <v>1021</v>
      </c>
      <c r="F5106" s="320"/>
      <c r="G5106" s="19">
        <v>79.377753455999994</v>
      </c>
    </row>
    <row r="5107" spans="1:7" ht="15" customHeight="1">
      <c r="A5107" s="1"/>
      <c r="B5107" s="1"/>
      <c r="C5107" s="1"/>
      <c r="D5107" s="1"/>
      <c r="E5107" s="317" t="s">
        <v>972</v>
      </c>
      <c r="F5107" s="318"/>
      <c r="G5107" s="3">
        <v>95.69</v>
      </c>
    </row>
    <row r="5108" spans="1:7" ht="15" customHeight="1">
      <c r="A5108" s="1"/>
      <c r="B5108" s="1"/>
      <c r="C5108" s="1"/>
      <c r="D5108" s="1"/>
      <c r="E5108" s="317" t="s">
        <v>973</v>
      </c>
      <c r="F5108" s="318"/>
      <c r="G5108" s="3">
        <v>6.74</v>
      </c>
    </row>
    <row r="5109" spans="1:7" ht="15" customHeight="1">
      <c r="A5109" s="1"/>
      <c r="B5109" s="1"/>
      <c r="C5109" s="1"/>
      <c r="D5109" s="1"/>
      <c r="E5109" s="317" t="s">
        <v>974</v>
      </c>
      <c r="F5109" s="318"/>
      <c r="G5109" s="3">
        <v>102.43</v>
      </c>
    </row>
    <row r="5110" spans="1:7" ht="15" customHeight="1">
      <c r="A5110" s="1"/>
      <c r="B5110" s="1"/>
      <c r="C5110" s="1"/>
      <c r="D5110" s="1"/>
      <c r="E5110" s="317" t="s">
        <v>975</v>
      </c>
      <c r="F5110" s="318"/>
      <c r="G5110" s="3">
        <v>29.03</v>
      </c>
    </row>
    <row r="5111" spans="1:7" ht="15" customHeight="1">
      <c r="A5111" s="1"/>
      <c r="B5111" s="1"/>
      <c r="C5111" s="1"/>
      <c r="D5111" s="1"/>
      <c r="E5111" s="317" t="s">
        <v>976</v>
      </c>
      <c r="F5111" s="318"/>
      <c r="G5111" s="3">
        <v>131.46</v>
      </c>
    </row>
    <row r="5112" spans="1:7" ht="15" customHeight="1">
      <c r="A5112" s="1"/>
      <c r="B5112" s="1"/>
      <c r="C5112" s="1"/>
      <c r="D5112" s="1"/>
      <c r="E5112" s="317" t="s">
        <v>977</v>
      </c>
      <c r="F5112" s="318"/>
      <c r="G5112" s="3">
        <v>0.15</v>
      </c>
    </row>
    <row r="5113" spans="1:7" ht="15" customHeight="1">
      <c r="A5113" s="1"/>
      <c r="B5113" s="1"/>
      <c r="C5113" s="1"/>
      <c r="D5113" s="1"/>
      <c r="E5113" s="317" t="s">
        <v>978</v>
      </c>
      <c r="F5113" s="318"/>
      <c r="G5113" s="3">
        <v>19.71</v>
      </c>
    </row>
    <row r="5114" spans="1:7" ht="9.9499999999999993" customHeight="1">
      <c r="A5114" s="1"/>
      <c r="B5114" s="1"/>
      <c r="C5114" s="323" t="s">
        <v>949</v>
      </c>
      <c r="D5114" s="324"/>
      <c r="E5114" s="1"/>
      <c r="F5114" s="1"/>
      <c r="G5114" s="1"/>
    </row>
    <row r="5115" spans="1:7" ht="20.100000000000001" customHeight="1">
      <c r="A5115" s="325" t="s">
        <v>1798</v>
      </c>
      <c r="B5115" s="326"/>
      <c r="C5115" s="326"/>
      <c r="D5115" s="326"/>
      <c r="E5115" s="326"/>
      <c r="F5115" s="326"/>
      <c r="G5115" s="326"/>
    </row>
    <row r="5116" spans="1:7" ht="15" customHeight="1">
      <c r="A5116" s="321" t="s">
        <v>951</v>
      </c>
      <c r="B5116" s="322"/>
      <c r="C5116" s="8" t="s">
        <v>952</v>
      </c>
      <c r="D5116" s="8" t="s">
        <v>953</v>
      </c>
      <c r="E5116" s="8" t="s">
        <v>954</v>
      </c>
      <c r="F5116" s="8" t="s">
        <v>955</v>
      </c>
      <c r="G5116" s="8" t="s">
        <v>956</v>
      </c>
    </row>
    <row r="5117" spans="1:7" ht="20.100000000000001" customHeight="1">
      <c r="A5117" s="15" t="s">
        <v>1772</v>
      </c>
      <c r="B5117" s="16" t="s">
        <v>1773</v>
      </c>
      <c r="C5117" s="15" t="s">
        <v>959</v>
      </c>
      <c r="D5117" s="15" t="s">
        <v>960</v>
      </c>
      <c r="E5117" s="17">
        <v>9.5999999999999992E-3</v>
      </c>
      <c r="F5117" s="18">
        <v>0.62</v>
      </c>
      <c r="G5117" s="18">
        <v>5.9519999999999998E-3</v>
      </c>
    </row>
    <row r="5118" spans="1:7" ht="15" customHeight="1">
      <c r="A5118" s="15" t="s">
        <v>994</v>
      </c>
      <c r="B5118" s="16" t="s">
        <v>995</v>
      </c>
      <c r="C5118" s="15" t="s">
        <v>959</v>
      </c>
      <c r="D5118" s="15" t="s">
        <v>960</v>
      </c>
      <c r="E5118" s="17">
        <v>2.8400000000000002E-2</v>
      </c>
      <c r="F5118" s="18">
        <v>1.04</v>
      </c>
      <c r="G5118" s="18">
        <v>2.9536E-2</v>
      </c>
    </row>
    <row r="5119" spans="1:7" ht="20.100000000000001" customHeight="1">
      <c r="A5119" s="15" t="s">
        <v>1774</v>
      </c>
      <c r="B5119" s="16" t="s">
        <v>1775</v>
      </c>
      <c r="C5119" s="15" t="s">
        <v>959</v>
      </c>
      <c r="D5119" s="15" t="s">
        <v>960</v>
      </c>
      <c r="E5119" s="17">
        <v>9.5999999999999992E-3</v>
      </c>
      <c r="F5119" s="18">
        <v>0.91</v>
      </c>
      <c r="G5119" s="18">
        <v>8.7360000000000007E-3</v>
      </c>
    </row>
    <row r="5120" spans="1:7" ht="15" customHeight="1">
      <c r="A5120" s="15" t="s">
        <v>996</v>
      </c>
      <c r="B5120" s="16" t="s">
        <v>997</v>
      </c>
      <c r="C5120" s="15" t="s">
        <v>959</v>
      </c>
      <c r="D5120" s="15" t="s">
        <v>960</v>
      </c>
      <c r="E5120" s="17">
        <v>2.8400000000000002E-2</v>
      </c>
      <c r="F5120" s="18">
        <v>3.18</v>
      </c>
      <c r="G5120" s="18">
        <v>9.0312000000000003E-2</v>
      </c>
    </row>
    <row r="5121" spans="1:7" ht="20.100000000000001" customHeight="1">
      <c r="A5121" s="15" t="s">
        <v>998</v>
      </c>
      <c r="B5121" s="16" t="s">
        <v>999</v>
      </c>
      <c r="C5121" s="15" t="s">
        <v>959</v>
      </c>
      <c r="D5121" s="15" t="s">
        <v>960</v>
      </c>
      <c r="E5121" s="17">
        <v>1.8800000000000001E-2</v>
      </c>
      <c r="F5121" s="18">
        <v>0.41</v>
      </c>
      <c r="G5121" s="18">
        <v>7.7079999999999996E-3</v>
      </c>
    </row>
    <row r="5122" spans="1:7" ht="20.100000000000001" customHeight="1">
      <c r="A5122" s="15" t="s">
        <v>1000</v>
      </c>
      <c r="B5122" s="16" t="s">
        <v>1001</v>
      </c>
      <c r="C5122" s="15" t="s">
        <v>959</v>
      </c>
      <c r="D5122" s="15" t="s">
        <v>960</v>
      </c>
      <c r="E5122" s="17">
        <v>1.8800000000000001E-2</v>
      </c>
      <c r="F5122" s="18">
        <v>1.01</v>
      </c>
      <c r="G5122" s="18">
        <v>1.8988000000000001E-2</v>
      </c>
    </row>
    <row r="5123" spans="1:7" ht="15" customHeight="1">
      <c r="A5123" s="15" t="s">
        <v>963</v>
      </c>
      <c r="B5123" s="16" t="s">
        <v>964</v>
      </c>
      <c r="C5123" s="15" t="s">
        <v>959</v>
      </c>
      <c r="D5123" s="15" t="s">
        <v>960</v>
      </c>
      <c r="E5123" s="17">
        <v>2.8400000000000002E-2</v>
      </c>
      <c r="F5123" s="18">
        <v>0.55000000000000004</v>
      </c>
      <c r="G5123" s="18">
        <v>1.562E-2</v>
      </c>
    </row>
    <row r="5124" spans="1:7" ht="15" customHeight="1">
      <c r="A5124" s="15" t="s">
        <v>965</v>
      </c>
      <c r="B5124" s="16" t="s">
        <v>966</v>
      </c>
      <c r="C5124" s="15" t="s">
        <v>959</v>
      </c>
      <c r="D5124" s="15" t="s">
        <v>960</v>
      </c>
      <c r="E5124" s="17">
        <v>2.8400000000000002E-2</v>
      </c>
      <c r="F5124" s="18">
        <v>0.06</v>
      </c>
      <c r="G5124" s="18">
        <v>1.704E-3</v>
      </c>
    </row>
    <row r="5125" spans="1:7" ht="17.100000000000001" customHeight="1">
      <c r="A5125" s="1"/>
      <c r="B5125" s="1"/>
      <c r="C5125" s="1"/>
      <c r="D5125" s="1"/>
      <c r="E5125" s="319" t="s">
        <v>967</v>
      </c>
      <c r="F5125" s="320"/>
      <c r="G5125" s="19">
        <v>0.17855599999999999</v>
      </c>
    </row>
    <row r="5126" spans="1:7" ht="15" customHeight="1">
      <c r="A5126" s="321" t="s">
        <v>968</v>
      </c>
      <c r="B5126" s="322"/>
      <c r="C5126" s="8" t="s">
        <v>952</v>
      </c>
      <c r="D5126" s="8" t="s">
        <v>953</v>
      </c>
      <c r="E5126" s="8" t="s">
        <v>954</v>
      </c>
      <c r="F5126" s="8" t="s">
        <v>955</v>
      </c>
      <c r="G5126" s="8" t="s">
        <v>956</v>
      </c>
    </row>
    <row r="5127" spans="1:7" ht="15" customHeight="1">
      <c r="A5127" s="15" t="s">
        <v>1006</v>
      </c>
      <c r="B5127" s="16" t="s">
        <v>1007</v>
      </c>
      <c r="C5127" s="15" t="s">
        <v>959</v>
      </c>
      <c r="D5127" s="15" t="s">
        <v>960</v>
      </c>
      <c r="E5127" s="17">
        <v>1.9083880000000001E-2</v>
      </c>
      <c r="F5127" s="18">
        <v>9.25</v>
      </c>
      <c r="G5127" s="18">
        <v>0.17652588999999999</v>
      </c>
    </row>
    <row r="5128" spans="1:7" ht="15" customHeight="1">
      <c r="A5128" s="15" t="s">
        <v>1776</v>
      </c>
      <c r="B5128" s="16" t="s">
        <v>1777</v>
      </c>
      <c r="C5128" s="15" t="s">
        <v>959</v>
      </c>
      <c r="D5128" s="15" t="s">
        <v>960</v>
      </c>
      <c r="E5128" s="17">
        <v>9.8553600000000005E-3</v>
      </c>
      <c r="F5128" s="18">
        <v>15.42</v>
      </c>
      <c r="G5128" s="18">
        <v>0.1519696512</v>
      </c>
    </row>
    <row r="5129" spans="1:7" ht="15" customHeight="1">
      <c r="A5129" s="1"/>
      <c r="B5129" s="1"/>
      <c r="C5129" s="1"/>
      <c r="D5129" s="1"/>
      <c r="E5129" s="319" t="s">
        <v>971</v>
      </c>
      <c r="F5129" s="320"/>
      <c r="G5129" s="19">
        <v>0.32849554120000002</v>
      </c>
    </row>
    <row r="5130" spans="1:7" ht="15" customHeight="1">
      <c r="A5130" s="1"/>
      <c r="B5130" s="1"/>
      <c r="C5130" s="1"/>
      <c r="D5130" s="1"/>
      <c r="E5130" s="317" t="s">
        <v>972</v>
      </c>
      <c r="F5130" s="318"/>
      <c r="G5130" s="3">
        <v>0.35</v>
      </c>
    </row>
    <row r="5131" spans="1:7" ht="15" customHeight="1">
      <c r="A5131" s="1"/>
      <c r="B5131" s="1"/>
      <c r="C5131" s="1"/>
      <c r="D5131" s="1"/>
      <c r="E5131" s="317" t="s">
        <v>973</v>
      </c>
      <c r="F5131" s="318"/>
      <c r="G5131" s="3">
        <v>0.15</v>
      </c>
    </row>
    <row r="5132" spans="1:7" ht="15" customHeight="1">
      <c r="A5132" s="1"/>
      <c r="B5132" s="1"/>
      <c r="C5132" s="1"/>
      <c r="D5132" s="1"/>
      <c r="E5132" s="317" t="s">
        <v>974</v>
      </c>
      <c r="F5132" s="318"/>
      <c r="G5132" s="3">
        <v>0.5</v>
      </c>
    </row>
    <row r="5133" spans="1:7" ht="15" customHeight="1">
      <c r="A5133" s="1"/>
      <c r="B5133" s="1"/>
      <c r="C5133" s="1"/>
      <c r="D5133" s="1"/>
      <c r="E5133" s="317" t="s">
        <v>975</v>
      </c>
      <c r="F5133" s="318"/>
      <c r="G5133" s="3">
        <v>0.14000000000000001</v>
      </c>
    </row>
    <row r="5134" spans="1:7" ht="15" customHeight="1">
      <c r="A5134" s="1"/>
      <c r="B5134" s="1"/>
      <c r="C5134" s="1"/>
      <c r="D5134" s="1"/>
      <c r="E5134" s="317" t="s">
        <v>976</v>
      </c>
      <c r="F5134" s="318"/>
      <c r="G5134" s="3">
        <v>0.64</v>
      </c>
    </row>
    <row r="5135" spans="1:7" ht="15" customHeight="1">
      <c r="A5135" s="1"/>
      <c r="B5135" s="1"/>
      <c r="C5135" s="1"/>
      <c r="D5135" s="1"/>
      <c r="E5135" s="317" t="s">
        <v>977</v>
      </c>
      <c r="F5135" s="318"/>
      <c r="G5135" s="3">
        <v>424.8</v>
      </c>
    </row>
    <row r="5136" spans="1:7" ht="15" customHeight="1">
      <c r="A5136" s="1"/>
      <c r="B5136" s="1"/>
      <c r="C5136" s="1"/>
      <c r="D5136" s="1"/>
      <c r="E5136" s="317" t="s">
        <v>978</v>
      </c>
      <c r="F5136" s="318"/>
      <c r="G5136" s="3">
        <v>271.87</v>
      </c>
    </row>
    <row r="5137" spans="1:7" ht="9.9499999999999993" customHeight="1">
      <c r="A5137" s="1"/>
      <c r="B5137" s="1"/>
      <c r="C5137" s="323" t="s">
        <v>949</v>
      </c>
      <c r="D5137" s="324"/>
      <c r="E5137" s="1"/>
      <c r="F5137" s="1"/>
      <c r="G5137" s="1"/>
    </row>
    <row r="5138" spans="1:7" ht="20.100000000000001" customHeight="1">
      <c r="A5138" s="325" t="s">
        <v>1799</v>
      </c>
      <c r="B5138" s="326"/>
      <c r="C5138" s="326"/>
      <c r="D5138" s="326"/>
      <c r="E5138" s="326"/>
      <c r="F5138" s="326"/>
      <c r="G5138" s="326"/>
    </row>
    <row r="5139" spans="1:7" ht="15" customHeight="1">
      <c r="A5139" s="321" t="s">
        <v>951</v>
      </c>
      <c r="B5139" s="322"/>
      <c r="C5139" s="8" t="s">
        <v>952</v>
      </c>
      <c r="D5139" s="8" t="s">
        <v>953</v>
      </c>
      <c r="E5139" s="8" t="s">
        <v>954</v>
      </c>
      <c r="F5139" s="8" t="s">
        <v>955</v>
      </c>
      <c r="G5139" s="8" t="s">
        <v>956</v>
      </c>
    </row>
    <row r="5140" spans="1:7" ht="20.100000000000001" customHeight="1">
      <c r="A5140" s="15" t="s">
        <v>1772</v>
      </c>
      <c r="B5140" s="16" t="s">
        <v>1773</v>
      </c>
      <c r="C5140" s="15" t="s">
        <v>959</v>
      </c>
      <c r="D5140" s="15" t="s">
        <v>960</v>
      </c>
      <c r="E5140" s="17">
        <v>0.46</v>
      </c>
      <c r="F5140" s="18">
        <v>0.62</v>
      </c>
      <c r="G5140" s="18">
        <v>0.28520000000000001</v>
      </c>
    </row>
    <row r="5141" spans="1:7" ht="15" customHeight="1">
      <c r="A5141" s="15" t="s">
        <v>994</v>
      </c>
      <c r="B5141" s="16" t="s">
        <v>995</v>
      </c>
      <c r="C5141" s="15" t="s">
        <v>959</v>
      </c>
      <c r="D5141" s="15" t="s">
        <v>960</v>
      </c>
      <c r="E5141" s="17">
        <v>0.46</v>
      </c>
      <c r="F5141" s="18">
        <v>1.04</v>
      </c>
      <c r="G5141" s="18">
        <v>0.47839999999999999</v>
      </c>
    </row>
    <row r="5142" spans="1:7" ht="20.100000000000001" customHeight="1">
      <c r="A5142" s="15" t="s">
        <v>1774</v>
      </c>
      <c r="B5142" s="16" t="s">
        <v>1775</v>
      </c>
      <c r="C5142" s="15" t="s">
        <v>959</v>
      </c>
      <c r="D5142" s="15" t="s">
        <v>960</v>
      </c>
      <c r="E5142" s="17">
        <v>0.46</v>
      </c>
      <c r="F5142" s="18">
        <v>0.91</v>
      </c>
      <c r="G5142" s="18">
        <v>0.41860000000000003</v>
      </c>
    </row>
    <row r="5143" spans="1:7" ht="15" customHeight="1">
      <c r="A5143" s="15" t="s">
        <v>996</v>
      </c>
      <c r="B5143" s="16" t="s">
        <v>997</v>
      </c>
      <c r="C5143" s="15" t="s">
        <v>959</v>
      </c>
      <c r="D5143" s="15" t="s">
        <v>960</v>
      </c>
      <c r="E5143" s="17">
        <v>0.46</v>
      </c>
      <c r="F5143" s="18">
        <v>3.18</v>
      </c>
      <c r="G5143" s="18">
        <v>1.4628000000000001</v>
      </c>
    </row>
    <row r="5144" spans="1:7" ht="15" customHeight="1">
      <c r="A5144" s="15" t="s">
        <v>963</v>
      </c>
      <c r="B5144" s="16" t="s">
        <v>964</v>
      </c>
      <c r="C5144" s="15" t="s">
        <v>959</v>
      </c>
      <c r="D5144" s="15" t="s">
        <v>960</v>
      </c>
      <c r="E5144" s="17">
        <v>0.46</v>
      </c>
      <c r="F5144" s="18">
        <v>0.55000000000000004</v>
      </c>
      <c r="G5144" s="18">
        <v>0.253</v>
      </c>
    </row>
    <row r="5145" spans="1:7" ht="15" customHeight="1">
      <c r="A5145" s="15" t="s">
        <v>965</v>
      </c>
      <c r="B5145" s="16" t="s">
        <v>966</v>
      </c>
      <c r="C5145" s="15" t="s">
        <v>959</v>
      </c>
      <c r="D5145" s="15" t="s">
        <v>960</v>
      </c>
      <c r="E5145" s="17">
        <v>0.46</v>
      </c>
      <c r="F5145" s="18">
        <v>0.06</v>
      </c>
      <c r="G5145" s="18">
        <v>2.76E-2</v>
      </c>
    </row>
    <row r="5146" spans="1:7" ht="17.100000000000001" customHeight="1">
      <c r="A5146" s="1"/>
      <c r="B5146" s="1"/>
      <c r="C5146" s="1"/>
      <c r="D5146" s="1"/>
      <c r="E5146" s="319" t="s">
        <v>967</v>
      </c>
      <c r="F5146" s="320"/>
      <c r="G5146" s="19">
        <v>2.9256000000000002</v>
      </c>
    </row>
    <row r="5147" spans="1:7" ht="15" customHeight="1">
      <c r="A5147" s="321" t="s">
        <v>968</v>
      </c>
      <c r="B5147" s="322"/>
      <c r="C5147" s="8" t="s">
        <v>952</v>
      </c>
      <c r="D5147" s="8" t="s">
        <v>953</v>
      </c>
      <c r="E5147" s="8" t="s">
        <v>954</v>
      </c>
      <c r="F5147" s="8" t="s">
        <v>955</v>
      </c>
      <c r="G5147" s="8" t="s">
        <v>956</v>
      </c>
    </row>
    <row r="5148" spans="1:7" ht="15" customHeight="1">
      <c r="A5148" s="15" t="s">
        <v>1776</v>
      </c>
      <c r="B5148" s="16" t="s">
        <v>1777</v>
      </c>
      <c r="C5148" s="15" t="s">
        <v>959</v>
      </c>
      <c r="D5148" s="15" t="s">
        <v>960</v>
      </c>
      <c r="E5148" s="17">
        <v>0.23611799999999999</v>
      </c>
      <c r="F5148" s="18">
        <v>15.42</v>
      </c>
      <c r="G5148" s="18">
        <v>3.6409395600000001</v>
      </c>
    </row>
    <row r="5149" spans="1:7" ht="15" customHeight="1">
      <c r="A5149" s="15" t="s">
        <v>1778</v>
      </c>
      <c r="B5149" s="16" t="s">
        <v>1779</v>
      </c>
      <c r="C5149" s="15" t="s">
        <v>959</v>
      </c>
      <c r="D5149" s="15" t="s">
        <v>960</v>
      </c>
      <c r="E5149" s="17">
        <v>0.23611799999999999</v>
      </c>
      <c r="F5149" s="18">
        <v>10.84</v>
      </c>
      <c r="G5149" s="18">
        <v>2.55951912</v>
      </c>
    </row>
    <row r="5150" spans="1:7" ht="15" customHeight="1">
      <c r="A5150" s="1"/>
      <c r="B5150" s="1"/>
      <c r="C5150" s="1"/>
      <c r="D5150" s="1"/>
      <c r="E5150" s="319" t="s">
        <v>971</v>
      </c>
      <c r="F5150" s="320"/>
      <c r="G5150" s="19">
        <v>6.2004586799999997</v>
      </c>
    </row>
    <row r="5151" spans="1:7" ht="15" customHeight="1">
      <c r="A5151" s="321" t="s">
        <v>1010</v>
      </c>
      <c r="B5151" s="322"/>
      <c r="C5151" s="8" t="s">
        <v>952</v>
      </c>
      <c r="D5151" s="8" t="s">
        <v>953</v>
      </c>
      <c r="E5151" s="8" t="s">
        <v>954</v>
      </c>
      <c r="F5151" s="8" t="s">
        <v>955</v>
      </c>
      <c r="G5151" s="8" t="s">
        <v>956</v>
      </c>
    </row>
    <row r="5152" spans="1:7" ht="27.95" customHeight="1">
      <c r="A5152" s="15" t="s">
        <v>1800</v>
      </c>
      <c r="B5152" s="16" t="s">
        <v>1801</v>
      </c>
      <c r="C5152" s="15" t="s">
        <v>959</v>
      </c>
      <c r="D5152" s="15" t="s">
        <v>1013</v>
      </c>
      <c r="E5152" s="17">
        <v>1.1000000000000001</v>
      </c>
      <c r="F5152" s="18">
        <v>29.84</v>
      </c>
      <c r="G5152" s="18">
        <v>32.823999999999998</v>
      </c>
    </row>
    <row r="5153" spans="1:7" ht="15" customHeight="1">
      <c r="A5153" s="1"/>
      <c r="B5153" s="1"/>
      <c r="C5153" s="1"/>
      <c r="D5153" s="1"/>
      <c r="E5153" s="319" t="s">
        <v>1021</v>
      </c>
      <c r="F5153" s="320"/>
      <c r="G5153" s="19">
        <v>32.823999999999998</v>
      </c>
    </row>
    <row r="5154" spans="1:7" ht="15" customHeight="1">
      <c r="A5154" s="1"/>
      <c r="B5154" s="1"/>
      <c r="C5154" s="1"/>
      <c r="D5154" s="1"/>
      <c r="E5154" s="317" t="s">
        <v>972</v>
      </c>
      <c r="F5154" s="318"/>
      <c r="G5154" s="3">
        <v>39.119999999999997</v>
      </c>
    </row>
    <row r="5155" spans="1:7" ht="15" customHeight="1">
      <c r="A5155" s="1"/>
      <c r="B5155" s="1"/>
      <c r="C5155" s="1"/>
      <c r="D5155" s="1"/>
      <c r="E5155" s="317" t="s">
        <v>973</v>
      </c>
      <c r="F5155" s="318"/>
      <c r="G5155" s="3">
        <v>2.82</v>
      </c>
    </row>
    <row r="5156" spans="1:7" ht="15" customHeight="1">
      <c r="A5156" s="1"/>
      <c r="B5156" s="1"/>
      <c r="C5156" s="1"/>
      <c r="D5156" s="1"/>
      <c r="E5156" s="317" t="s">
        <v>974</v>
      </c>
      <c r="F5156" s="318"/>
      <c r="G5156" s="3">
        <v>41.94</v>
      </c>
    </row>
    <row r="5157" spans="1:7" ht="15" customHeight="1">
      <c r="A5157" s="1"/>
      <c r="B5157" s="1"/>
      <c r="C5157" s="1"/>
      <c r="D5157" s="1"/>
      <c r="E5157" s="317" t="s">
        <v>975</v>
      </c>
      <c r="F5157" s="318"/>
      <c r="G5157" s="3">
        <v>11.88</v>
      </c>
    </row>
    <row r="5158" spans="1:7" ht="15" customHeight="1">
      <c r="A5158" s="1"/>
      <c r="B5158" s="1"/>
      <c r="C5158" s="1"/>
      <c r="D5158" s="1"/>
      <c r="E5158" s="317" t="s">
        <v>976</v>
      </c>
      <c r="F5158" s="318"/>
      <c r="G5158" s="3">
        <v>53.82</v>
      </c>
    </row>
    <row r="5159" spans="1:7" ht="15" customHeight="1">
      <c r="A5159" s="1"/>
      <c r="B5159" s="1"/>
      <c r="C5159" s="1"/>
      <c r="D5159" s="1"/>
      <c r="E5159" s="317" t="s">
        <v>977</v>
      </c>
      <c r="F5159" s="318"/>
      <c r="G5159" s="3">
        <v>104.12</v>
      </c>
    </row>
    <row r="5160" spans="1:7" ht="15" customHeight="1">
      <c r="A5160" s="1"/>
      <c r="B5160" s="1"/>
      <c r="C5160" s="1"/>
      <c r="D5160" s="1"/>
      <c r="E5160" s="317" t="s">
        <v>978</v>
      </c>
      <c r="F5160" s="318"/>
      <c r="G5160" s="3">
        <v>5603.73</v>
      </c>
    </row>
    <row r="5161" spans="1:7" ht="9.9499999999999993" customHeight="1">
      <c r="A5161" s="1"/>
      <c r="B5161" s="1"/>
      <c r="C5161" s="323" t="s">
        <v>949</v>
      </c>
      <c r="D5161" s="324"/>
      <c r="E5161" s="1"/>
      <c r="F5161" s="1"/>
      <c r="G5161" s="1"/>
    </row>
    <row r="5162" spans="1:7" ht="20.100000000000001" customHeight="1">
      <c r="A5162" s="325" t="s">
        <v>1802</v>
      </c>
      <c r="B5162" s="326"/>
      <c r="C5162" s="326"/>
      <c r="D5162" s="326"/>
      <c r="E5162" s="326"/>
      <c r="F5162" s="326"/>
      <c r="G5162" s="326"/>
    </row>
    <row r="5163" spans="1:7" ht="15" customHeight="1">
      <c r="A5163" s="321" t="s">
        <v>951</v>
      </c>
      <c r="B5163" s="322"/>
      <c r="C5163" s="8" t="s">
        <v>952</v>
      </c>
      <c r="D5163" s="8" t="s">
        <v>953</v>
      </c>
      <c r="E5163" s="8" t="s">
        <v>954</v>
      </c>
      <c r="F5163" s="8" t="s">
        <v>955</v>
      </c>
      <c r="G5163" s="8" t="s">
        <v>956</v>
      </c>
    </row>
    <row r="5164" spans="1:7" ht="20.100000000000001" customHeight="1">
      <c r="A5164" s="15" t="s">
        <v>998</v>
      </c>
      <c r="B5164" s="16" t="s">
        <v>999</v>
      </c>
      <c r="C5164" s="15" t="s">
        <v>959</v>
      </c>
      <c r="D5164" s="15" t="s">
        <v>960</v>
      </c>
      <c r="E5164" s="17">
        <v>2.26448165</v>
      </c>
      <c r="F5164" s="18">
        <v>0.41</v>
      </c>
      <c r="G5164" s="18">
        <v>0.92843747649999997</v>
      </c>
    </row>
    <row r="5165" spans="1:7" ht="20.100000000000001" customHeight="1">
      <c r="A5165" s="15" t="s">
        <v>1023</v>
      </c>
      <c r="B5165" s="16" t="s">
        <v>1024</v>
      </c>
      <c r="C5165" s="15" t="s">
        <v>959</v>
      </c>
      <c r="D5165" s="15" t="s">
        <v>960</v>
      </c>
      <c r="E5165" s="17">
        <v>0.14902650000000001</v>
      </c>
      <c r="F5165" s="18">
        <v>0.01</v>
      </c>
      <c r="G5165" s="18">
        <v>1.4902649999999999E-3</v>
      </c>
    </row>
    <row r="5166" spans="1:7" ht="20.100000000000001" customHeight="1">
      <c r="A5166" s="15" t="s">
        <v>1000</v>
      </c>
      <c r="B5166" s="16" t="s">
        <v>1001</v>
      </c>
      <c r="C5166" s="15" t="s">
        <v>959</v>
      </c>
      <c r="D5166" s="15" t="s">
        <v>960</v>
      </c>
      <c r="E5166" s="17">
        <v>2.26448165</v>
      </c>
      <c r="F5166" s="18">
        <v>1.01</v>
      </c>
      <c r="G5166" s="18">
        <v>2.2871264665000002</v>
      </c>
    </row>
    <row r="5167" spans="1:7" ht="20.100000000000001" customHeight="1">
      <c r="A5167" s="15" t="s">
        <v>1002</v>
      </c>
      <c r="B5167" s="16" t="s">
        <v>1003</v>
      </c>
      <c r="C5167" s="15" t="s">
        <v>959</v>
      </c>
      <c r="D5167" s="15" t="s">
        <v>960</v>
      </c>
      <c r="E5167" s="17">
        <v>0.12515999999999999</v>
      </c>
      <c r="F5167" s="18">
        <v>1.05</v>
      </c>
      <c r="G5167" s="18">
        <v>0.13141800000000001</v>
      </c>
    </row>
    <row r="5168" spans="1:7" ht="15" customHeight="1">
      <c r="A5168" s="15" t="s">
        <v>965</v>
      </c>
      <c r="B5168" s="16" t="s">
        <v>966</v>
      </c>
      <c r="C5168" s="15" t="s">
        <v>959</v>
      </c>
      <c r="D5168" s="15" t="s">
        <v>960</v>
      </c>
      <c r="E5168" s="17">
        <v>4.876349083</v>
      </c>
      <c r="F5168" s="18">
        <v>0.06</v>
      </c>
      <c r="G5168" s="18">
        <v>0.29258094497999998</v>
      </c>
    </row>
    <row r="5169" spans="1:7" ht="20.100000000000001" customHeight="1">
      <c r="A5169" s="15" t="s">
        <v>1025</v>
      </c>
      <c r="B5169" s="16" t="s">
        <v>1026</v>
      </c>
      <c r="C5169" s="15" t="s">
        <v>959</v>
      </c>
      <c r="D5169" s="15" t="s">
        <v>960</v>
      </c>
      <c r="E5169" s="17">
        <v>0.14902650000000001</v>
      </c>
      <c r="F5169" s="18">
        <v>0.63</v>
      </c>
      <c r="G5169" s="18">
        <v>9.3886695000000006E-2</v>
      </c>
    </row>
    <row r="5170" spans="1:7" ht="15" customHeight="1">
      <c r="A5170" s="15" t="s">
        <v>963</v>
      </c>
      <c r="B5170" s="16" t="s">
        <v>964</v>
      </c>
      <c r="C5170" s="15" t="s">
        <v>959</v>
      </c>
      <c r="D5170" s="15" t="s">
        <v>960</v>
      </c>
      <c r="E5170" s="17">
        <v>4.876349083</v>
      </c>
      <c r="F5170" s="18">
        <v>0.55000000000000004</v>
      </c>
      <c r="G5170" s="18">
        <v>2.6819919956499998</v>
      </c>
    </row>
    <row r="5171" spans="1:7" ht="15" customHeight="1">
      <c r="A5171" s="15" t="s">
        <v>994</v>
      </c>
      <c r="B5171" s="16" t="s">
        <v>995</v>
      </c>
      <c r="C5171" s="15" t="s">
        <v>959</v>
      </c>
      <c r="D5171" s="15" t="s">
        <v>960</v>
      </c>
      <c r="E5171" s="17">
        <v>4.876349083</v>
      </c>
      <c r="F5171" s="18">
        <v>1.04</v>
      </c>
      <c r="G5171" s="18">
        <v>5.0714030463200004</v>
      </c>
    </row>
    <row r="5172" spans="1:7" ht="15" customHeight="1">
      <c r="A5172" s="15" t="s">
        <v>996</v>
      </c>
      <c r="B5172" s="16" t="s">
        <v>997</v>
      </c>
      <c r="C5172" s="15" t="s">
        <v>959</v>
      </c>
      <c r="D5172" s="15" t="s">
        <v>960</v>
      </c>
      <c r="E5172" s="17">
        <v>4.876349083</v>
      </c>
      <c r="F5172" s="18">
        <v>3.18</v>
      </c>
      <c r="G5172" s="18">
        <v>15.50679008394</v>
      </c>
    </row>
    <row r="5173" spans="1:7" ht="20.100000000000001" customHeight="1">
      <c r="A5173" s="15" t="s">
        <v>1004</v>
      </c>
      <c r="B5173" s="16" t="s">
        <v>1005</v>
      </c>
      <c r="C5173" s="15" t="s">
        <v>959</v>
      </c>
      <c r="D5173" s="15" t="s">
        <v>960</v>
      </c>
      <c r="E5173" s="17">
        <v>0.12515999999999999</v>
      </c>
      <c r="F5173" s="18">
        <v>0.38</v>
      </c>
      <c r="G5173" s="18">
        <v>4.75608E-2</v>
      </c>
    </row>
    <row r="5174" spans="1:7" ht="20.100000000000001" customHeight="1">
      <c r="A5174" s="15" t="s">
        <v>1086</v>
      </c>
      <c r="B5174" s="16" t="s">
        <v>1087</v>
      </c>
      <c r="C5174" s="15" t="s">
        <v>959</v>
      </c>
      <c r="D5174" s="15" t="s">
        <v>960</v>
      </c>
      <c r="E5174" s="17">
        <v>2.3376809330000001</v>
      </c>
      <c r="F5174" s="18">
        <v>0.57999999999999996</v>
      </c>
      <c r="G5174" s="18">
        <v>1.35585494114</v>
      </c>
    </row>
    <row r="5175" spans="1:7" ht="20.100000000000001" customHeight="1">
      <c r="A5175" s="15" t="s">
        <v>1088</v>
      </c>
      <c r="B5175" s="16" t="s">
        <v>1089</v>
      </c>
      <c r="C5175" s="15" t="s">
        <v>959</v>
      </c>
      <c r="D5175" s="15" t="s">
        <v>960</v>
      </c>
      <c r="E5175" s="17">
        <v>2.3376809330000001</v>
      </c>
      <c r="F5175" s="18">
        <v>0.95</v>
      </c>
      <c r="G5175" s="18">
        <v>2.2207968863500001</v>
      </c>
    </row>
    <row r="5176" spans="1:7" ht="17.100000000000001" customHeight="1">
      <c r="A5176" s="1"/>
      <c r="B5176" s="1"/>
      <c r="C5176" s="1"/>
      <c r="D5176" s="1"/>
      <c r="E5176" s="319" t="s">
        <v>967</v>
      </c>
      <c r="F5176" s="320"/>
      <c r="G5176" s="19">
        <v>30.61933760138</v>
      </c>
    </row>
    <row r="5177" spans="1:7" ht="15" customHeight="1">
      <c r="A5177" s="321" t="s">
        <v>1027</v>
      </c>
      <c r="B5177" s="322"/>
      <c r="C5177" s="8" t="s">
        <v>952</v>
      </c>
      <c r="D5177" s="8" t="s">
        <v>953</v>
      </c>
      <c r="E5177" s="8" t="s">
        <v>954</v>
      </c>
      <c r="F5177" s="8" t="s">
        <v>955</v>
      </c>
      <c r="G5177" s="8" t="s">
        <v>956</v>
      </c>
    </row>
    <row r="5178" spans="1:7" ht="20.100000000000001" customHeight="1">
      <c r="A5178" s="15" t="s">
        <v>1096</v>
      </c>
      <c r="B5178" s="16" t="s">
        <v>1097</v>
      </c>
      <c r="C5178" s="15" t="s">
        <v>959</v>
      </c>
      <c r="D5178" s="15" t="s">
        <v>1030</v>
      </c>
      <c r="E5178" s="17">
        <v>7.3919995099999995E-5</v>
      </c>
      <c r="F5178" s="18">
        <v>2736.11</v>
      </c>
      <c r="G5178" s="18">
        <v>0.20225323779306101</v>
      </c>
    </row>
    <row r="5179" spans="1:7" ht="27.95" customHeight="1">
      <c r="A5179" s="15" t="s">
        <v>1102</v>
      </c>
      <c r="B5179" s="16" t="s">
        <v>1103</v>
      </c>
      <c r="C5179" s="15" t="s">
        <v>959</v>
      </c>
      <c r="D5179" s="15" t="s">
        <v>1030</v>
      </c>
      <c r="E5179" s="17">
        <v>8.3006511999999992E-6</v>
      </c>
      <c r="F5179" s="18">
        <v>4722.0600000000004</v>
      </c>
      <c r="G5179" s="18">
        <v>3.9196173005471999E-2</v>
      </c>
    </row>
    <row r="5180" spans="1:7" ht="20.100000000000001" customHeight="1">
      <c r="A5180" s="15" t="s">
        <v>1517</v>
      </c>
      <c r="B5180" s="16" t="s">
        <v>1518</v>
      </c>
      <c r="C5180" s="15" t="s">
        <v>959</v>
      </c>
      <c r="D5180" s="15" t="s">
        <v>1030</v>
      </c>
      <c r="E5180" s="17">
        <v>4.7483783999999998E-7</v>
      </c>
      <c r="F5180" s="18">
        <v>12886.33</v>
      </c>
      <c r="G5180" s="18">
        <v>6.1189171027271998E-3</v>
      </c>
    </row>
    <row r="5181" spans="1:7" ht="27.95" customHeight="1">
      <c r="A5181" s="15" t="s">
        <v>1211</v>
      </c>
      <c r="B5181" s="16" t="s">
        <v>1212</v>
      </c>
      <c r="C5181" s="15" t="s">
        <v>959</v>
      </c>
      <c r="D5181" s="15" t="s">
        <v>1030</v>
      </c>
      <c r="E5181" s="17">
        <v>2.69033436E-6</v>
      </c>
      <c r="F5181" s="18">
        <v>19208.37</v>
      </c>
      <c r="G5181" s="18">
        <v>5.1676937810593203E-2</v>
      </c>
    </row>
    <row r="5182" spans="1:7" ht="27.95" customHeight="1">
      <c r="A5182" s="15" t="s">
        <v>1028</v>
      </c>
      <c r="B5182" s="16" t="s">
        <v>1029</v>
      </c>
      <c r="C5182" s="15" t="s">
        <v>959</v>
      </c>
      <c r="D5182" s="15" t="s">
        <v>1030</v>
      </c>
      <c r="E5182" s="17">
        <v>2.2290414999999999E-6</v>
      </c>
      <c r="F5182" s="18">
        <v>1139.75</v>
      </c>
      <c r="G5182" s="18">
        <v>2.5405500496250002E-3</v>
      </c>
    </row>
    <row r="5183" spans="1:7" ht="15" customHeight="1">
      <c r="A5183" s="1"/>
      <c r="B5183" s="1"/>
      <c r="C5183" s="1"/>
      <c r="D5183" s="1"/>
      <c r="E5183" s="319" t="s">
        <v>1031</v>
      </c>
      <c r="F5183" s="320"/>
      <c r="G5183" s="19">
        <v>0.30178581576147839</v>
      </c>
    </row>
    <row r="5184" spans="1:7" ht="15" customHeight="1">
      <c r="A5184" s="321" t="s">
        <v>1032</v>
      </c>
      <c r="B5184" s="322"/>
      <c r="C5184" s="8" t="s">
        <v>952</v>
      </c>
      <c r="D5184" s="8" t="s">
        <v>953</v>
      </c>
      <c r="E5184" s="8" t="s">
        <v>954</v>
      </c>
      <c r="F5184" s="8" t="s">
        <v>955</v>
      </c>
      <c r="G5184" s="8" t="s">
        <v>956</v>
      </c>
    </row>
    <row r="5185" spans="1:7" ht="15" customHeight="1">
      <c r="A5185" s="15" t="s">
        <v>1033</v>
      </c>
      <c r="B5185" s="16" t="s">
        <v>1034</v>
      </c>
      <c r="C5185" s="15" t="s">
        <v>959</v>
      </c>
      <c r="D5185" s="15" t="s">
        <v>1035</v>
      </c>
      <c r="E5185" s="17">
        <v>0.2343142825</v>
      </c>
      <c r="F5185" s="18">
        <v>0.9</v>
      </c>
      <c r="G5185" s="18">
        <v>0.21088285425</v>
      </c>
    </row>
    <row r="5186" spans="1:7" ht="15" customHeight="1">
      <c r="A5186" s="1"/>
      <c r="B5186" s="1"/>
      <c r="C5186" s="1"/>
      <c r="D5186" s="1"/>
      <c r="E5186" s="319" t="s">
        <v>1036</v>
      </c>
      <c r="F5186" s="320"/>
      <c r="G5186" s="19">
        <v>0.21088285425</v>
      </c>
    </row>
    <row r="5187" spans="1:7" ht="15" customHeight="1">
      <c r="A5187" s="321" t="s">
        <v>968</v>
      </c>
      <c r="B5187" s="322"/>
      <c r="C5187" s="8" t="s">
        <v>952</v>
      </c>
      <c r="D5187" s="8" t="s">
        <v>953</v>
      </c>
      <c r="E5187" s="8" t="s">
        <v>954</v>
      </c>
      <c r="F5187" s="8" t="s">
        <v>955</v>
      </c>
      <c r="G5187" s="8" t="s">
        <v>956</v>
      </c>
    </row>
    <row r="5188" spans="1:7" ht="15" customHeight="1">
      <c r="A5188" s="15" t="s">
        <v>1006</v>
      </c>
      <c r="B5188" s="16" t="s">
        <v>1007</v>
      </c>
      <c r="C5188" s="15" t="s">
        <v>959</v>
      </c>
      <c r="D5188" s="15" t="s">
        <v>960</v>
      </c>
      <c r="E5188" s="17">
        <v>2.2986753229149999</v>
      </c>
      <c r="F5188" s="18">
        <v>9.25</v>
      </c>
      <c r="G5188" s="18">
        <v>21.262746736963749</v>
      </c>
    </row>
    <row r="5189" spans="1:7" ht="15" customHeight="1">
      <c r="A5189" s="15" t="s">
        <v>1132</v>
      </c>
      <c r="B5189" s="16" t="s">
        <v>1133</v>
      </c>
      <c r="C5189" s="15" t="s">
        <v>959</v>
      </c>
      <c r="D5189" s="15" t="s">
        <v>960</v>
      </c>
      <c r="E5189" s="17">
        <v>0.13925256796961999</v>
      </c>
      <c r="F5189" s="18">
        <v>14.07</v>
      </c>
      <c r="G5189" s="18">
        <v>1.9592836313325535</v>
      </c>
    </row>
    <row r="5190" spans="1:7" ht="20.100000000000001" customHeight="1">
      <c r="A5190" s="15" t="s">
        <v>1039</v>
      </c>
      <c r="B5190" s="16" t="s">
        <v>1040</v>
      </c>
      <c r="C5190" s="15" t="s">
        <v>959</v>
      </c>
      <c r="D5190" s="15" t="s">
        <v>960</v>
      </c>
      <c r="E5190" s="17">
        <v>2.605430768E-2</v>
      </c>
      <c r="F5190" s="18">
        <v>21.78</v>
      </c>
      <c r="G5190" s="18">
        <v>0.56746282127040004</v>
      </c>
    </row>
    <row r="5191" spans="1:7" ht="15" customHeight="1">
      <c r="A5191" s="15" t="s">
        <v>1090</v>
      </c>
      <c r="B5191" s="16" t="s">
        <v>1091</v>
      </c>
      <c r="C5191" s="15" t="s">
        <v>959</v>
      </c>
      <c r="D5191" s="15" t="s">
        <v>960</v>
      </c>
      <c r="E5191" s="17">
        <v>2.2109183037550002</v>
      </c>
      <c r="F5191" s="18">
        <v>12.62</v>
      </c>
      <c r="G5191" s="18">
        <v>27.901788993388099</v>
      </c>
    </row>
    <row r="5192" spans="1:7" ht="15" customHeight="1">
      <c r="A5192" s="15" t="s">
        <v>1104</v>
      </c>
      <c r="B5192" s="16" t="s">
        <v>1105</v>
      </c>
      <c r="C5192" s="15" t="s">
        <v>959</v>
      </c>
      <c r="D5192" s="15" t="s">
        <v>960</v>
      </c>
      <c r="E5192" s="17">
        <v>0.12391088619</v>
      </c>
      <c r="F5192" s="18">
        <v>15.31</v>
      </c>
      <c r="G5192" s="18">
        <v>1.8970756675689</v>
      </c>
    </row>
    <row r="5193" spans="1:7" ht="15" customHeight="1">
      <c r="A5193" s="15" t="s">
        <v>1130</v>
      </c>
      <c r="B5193" s="16" t="s">
        <v>1131</v>
      </c>
      <c r="C5193" s="15" t="s">
        <v>959</v>
      </c>
      <c r="D5193" s="15" t="s">
        <v>960</v>
      </c>
      <c r="E5193" s="17">
        <v>2.1707452270980001E-2</v>
      </c>
      <c r="F5193" s="18">
        <v>8.7899999999999991</v>
      </c>
      <c r="G5193" s="18">
        <v>0.19080850546191419</v>
      </c>
    </row>
    <row r="5194" spans="1:7" ht="15" customHeight="1">
      <c r="A5194" s="15" t="s">
        <v>1037</v>
      </c>
      <c r="B5194" s="16" t="s">
        <v>1038</v>
      </c>
      <c r="C5194" s="15" t="s">
        <v>959</v>
      </c>
      <c r="D5194" s="15" t="s">
        <v>960</v>
      </c>
      <c r="E5194" s="17">
        <v>2.1079029999999999E-2</v>
      </c>
      <c r="F5194" s="18">
        <v>9.83</v>
      </c>
      <c r="G5194" s="18">
        <v>0.20720686490000001</v>
      </c>
    </row>
    <row r="5195" spans="1:7" ht="15" customHeight="1">
      <c r="A5195" s="15" t="s">
        <v>1527</v>
      </c>
      <c r="B5195" s="16" t="s">
        <v>1528</v>
      </c>
      <c r="C5195" s="15" t="s">
        <v>959</v>
      </c>
      <c r="D5195" s="15" t="s">
        <v>960</v>
      </c>
      <c r="E5195" s="17">
        <v>0.10539515000000001</v>
      </c>
      <c r="F5195" s="18">
        <v>16.809999999999999</v>
      </c>
      <c r="G5195" s="18">
        <v>1.7716924715</v>
      </c>
    </row>
    <row r="5196" spans="1:7" ht="15" customHeight="1">
      <c r="A5196" s="1"/>
      <c r="B5196" s="1"/>
      <c r="C5196" s="1"/>
      <c r="D5196" s="1"/>
      <c r="E5196" s="319" t="s">
        <v>971</v>
      </c>
      <c r="F5196" s="320"/>
      <c r="G5196" s="19">
        <v>55.758065692385621</v>
      </c>
    </row>
    <row r="5197" spans="1:7" ht="15" customHeight="1">
      <c r="A5197" s="321" t="s">
        <v>1010</v>
      </c>
      <c r="B5197" s="322"/>
      <c r="C5197" s="8" t="s">
        <v>952</v>
      </c>
      <c r="D5197" s="8" t="s">
        <v>953</v>
      </c>
      <c r="E5197" s="8" t="s">
        <v>954</v>
      </c>
      <c r="F5197" s="8" t="s">
        <v>955</v>
      </c>
      <c r="G5197" s="8" t="s">
        <v>956</v>
      </c>
    </row>
    <row r="5198" spans="1:7" ht="15" customHeight="1">
      <c r="A5198" s="15" t="s">
        <v>1041</v>
      </c>
      <c r="B5198" s="16" t="s">
        <v>1042</v>
      </c>
      <c r="C5198" s="15" t="s">
        <v>959</v>
      </c>
      <c r="D5198" s="15" t="s">
        <v>1020</v>
      </c>
      <c r="E5198" s="17">
        <v>21.248077299999999</v>
      </c>
      <c r="F5198" s="18">
        <v>1.04</v>
      </c>
      <c r="G5198" s="18">
        <v>22.098000391999999</v>
      </c>
    </row>
    <row r="5199" spans="1:7" ht="20.100000000000001" customHeight="1">
      <c r="A5199" s="15" t="s">
        <v>1043</v>
      </c>
      <c r="B5199" s="16" t="s">
        <v>1044</v>
      </c>
      <c r="C5199" s="15" t="s">
        <v>959</v>
      </c>
      <c r="D5199" s="15" t="s">
        <v>1045</v>
      </c>
      <c r="E5199" s="17">
        <v>1.2541200000000001E-2</v>
      </c>
      <c r="F5199" s="18">
        <v>103.7</v>
      </c>
      <c r="G5199" s="18">
        <v>1.3005224399999999</v>
      </c>
    </row>
    <row r="5200" spans="1:7" ht="20.100000000000001" customHeight="1">
      <c r="A5200" s="15" t="s">
        <v>1136</v>
      </c>
      <c r="B5200" s="16" t="s">
        <v>1137</v>
      </c>
      <c r="C5200" s="15" t="s">
        <v>959</v>
      </c>
      <c r="D5200" s="15" t="s">
        <v>1020</v>
      </c>
      <c r="E5200" s="17">
        <v>1.2205725000000001E-2</v>
      </c>
      <c r="F5200" s="18">
        <v>19.53</v>
      </c>
      <c r="G5200" s="18">
        <v>0.23837780924999999</v>
      </c>
    </row>
    <row r="5201" spans="1:7" ht="20.100000000000001" customHeight="1">
      <c r="A5201" s="15" t="s">
        <v>1116</v>
      </c>
      <c r="B5201" s="16" t="s">
        <v>1117</v>
      </c>
      <c r="C5201" s="15" t="s">
        <v>959</v>
      </c>
      <c r="D5201" s="15" t="s">
        <v>1072</v>
      </c>
      <c r="E5201" s="17">
        <v>1.4577500000000001E-3</v>
      </c>
      <c r="F5201" s="18">
        <v>4.5199999999999996</v>
      </c>
      <c r="G5201" s="18">
        <v>6.5890300000000001E-3</v>
      </c>
    </row>
    <row r="5202" spans="1:7" ht="20.100000000000001" customHeight="1">
      <c r="A5202" s="15" t="s">
        <v>1118</v>
      </c>
      <c r="B5202" s="16" t="s">
        <v>1119</v>
      </c>
      <c r="C5202" s="15" t="s">
        <v>959</v>
      </c>
      <c r="D5202" s="15" t="s">
        <v>1017</v>
      </c>
      <c r="E5202" s="17">
        <v>3.3957000000000001E-2</v>
      </c>
      <c r="F5202" s="18">
        <v>46.89</v>
      </c>
      <c r="G5202" s="18">
        <v>1.5922437300000001</v>
      </c>
    </row>
    <row r="5203" spans="1:7" ht="15" customHeight="1">
      <c r="A5203" s="15" t="s">
        <v>1529</v>
      </c>
      <c r="B5203" s="16" t="s">
        <v>1530</v>
      </c>
      <c r="C5203" s="15" t="s">
        <v>959</v>
      </c>
      <c r="D5203" s="15" t="s">
        <v>1030</v>
      </c>
      <c r="E5203" s="17">
        <v>48.750700000000002</v>
      </c>
      <c r="F5203" s="18">
        <v>0.71</v>
      </c>
      <c r="G5203" s="18">
        <v>34.612997</v>
      </c>
    </row>
    <row r="5204" spans="1:7" ht="20.100000000000001" customHeight="1">
      <c r="A5204" s="15" t="s">
        <v>1124</v>
      </c>
      <c r="B5204" s="16" t="s">
        <v>1125</v>
      </c>
      <c r="C5204" s="15" t="s">
        <v>959</v>
      </c>
      <c r="D5204" s="15" t="s">
        <v>1013</v>
      </c>
      <c r="E5204" s="17">
        <v>9.8495250000000006E-2</v>
      </c>
      <c r="F5204" s="18">
        <v>1.42</v>
      </c>
      <c r="G5204" s="18">
        <v>0.13986325499999999</v>
      </c>
    </row>
    <row r="5205" spans="1:7" ht="15" customHeight="1">
      <c r="A5205" s="15" t="s">
        <v>1521</v>
      </c>
      <c r="B5205" s="16" t="s">
        <v>1522</v>
      </c>
      <c r="C5205" s="15" t="s">
        <v>959</v>
      </c>
      <c r="D5205" s="15" t="s">
        <v>1072</v>
      </c>
      <c r="E5205" s="17">
        <v>2.6623440000000001E-3</v>
      </c>
      <c r="F5205" s="18">
        <v>5.87</v>
      </c>
      <c r="G5205" s="18">
        <v>1.5627959279999999E-2</v>
      </c>
    </row>
    <row r="5206" spans="1:7" ht="15" customHeight="1">
      <c r="A5206" s="15" t="s">
        <v>1533</v>
      </c>
      <c r="B5206" s="16" t="s">
        <v>1534</v>
      </c>
      <c r="C5206" s="15" t="s">
        <v>959</v>
      </c>
      <c r="D5206" s="15" t="s">
        <v>1020</v>
      </c>
      <c r="E5206" s="17">
        <v>7.6387499999999997E-3</v>
      </c>
      <c r="F5206" s="18">
        <v>18.3</v>
      </c>
      <c r="G5206" s="18">
        <v>0.13978912499999999</v>
      </c>
    </row>
    <row r="5207" spans="1:7" ht="27.95" customHeight="1">
      <c r="A5207" s="15" t="s">
        <v>1134</v>
      </c>
      <c r="B5207" s="16" t="s">
        <v>1135</v>
      </c>
      <c r="C5207" s="15" t="s">
        <v>959</v>
      </c>
      <c r="D5207" s="15" t="s">
        <v>1030</v>
      </c>
      <c r="E5207" s="17">
        <v>1.374852864</v>
      </c>
      <c r="F5207" s="18">
        <v>0.21</v>
      </c>
      <c r="G5207" s="18">
        <v>0.28871910144000001</v>
      </c>
    </row>
    <row r="5208" spans="1:7" ht="20.100000000000001" customHeight="1">
      <c r="A5208" s="15" t="s">
        <v>1217</v>
      </c>
      <c r="B5208" s="16" t="s">
        <v>1218</v>
      </c>
      <c r="C5208" s="15" t="s">
        <v>959</v>
      </c>
      <c r="D5208" s="15" t="s">
        <v>1020</v>
      </c>
      <c r="E5208" s="17">
        <v>0.52240503000000005</v>
      </c>
      <c r="F5208" s="18">
        <v>10.49</v>
      </c>
      <c r="G5208" s="18">
        <v>5.4800287647000001</v>
      </c>
    </row>
    <row r="5209" spans="1:7" ht="20.100000000000001" customHeight="1">
      <c r="A5209" s="15" t="s">
        <v>1052</v>
      </c>
      <c r="B5209" s="16" t="s">
        <v>1053</v>
      </c>
      <c r="C5209" s="15" t="s">
        <v>959</v>
      </c>
      <c r="D5209" s="15" t="s">
        <v>1045</v>
      </c>
      <c r="E5209" s="17">
        <v>4.5023500000000001E-2</v>
      </c>
      <c r="F5209" s="18">
        <v>75</v>
      </c>
      <c r="G5209" s="18">
        <v>3.3767624999999999</v>
      </c>
    </row>
    <row r="5210" spans="1:7" ht="20.100000000000001" customHeight="1">
      <c r="A5210" s="15" t="s">
        <v>1803</v>
      </c>
      <c r="B5210" s="16" t="s">
        <v>1804</v>
      </c>
      <c r="C5210" s="15" t="s">
        <v>959</v>
      </c>
      <c r="D5210" s="15" t="s">
        <v>1045</v>
      </c>
      <c r="E5210" s="17">
        <v>3.9600000000000003E-2</v>
      </c>
      <c r="F5210" s="18">
        <v>119.73</v>
      </c>
      <c r="G5210" s="18">
        <v>4.7413080000000001</v>
      </c>
    </row>
    <row r="5211" spans="1:7" ht="20.100000000000001" customHeight="1">
      <c r="A5211" s="15" t="s">
        <v>1315</v>
      </c>
      <c r="B5211" s="16" t="s">
        <v>1316</v>
      </c>
      <c r="C5211" s="15" t="s">
        <v>959</v>
      </c>
      <c r="D5211" s="15" t="s">
        <v>1045</v>
      </c>
      <c r="E5211" s="17">
        <v>4.08E-4</v>
      </c>
      <c r="F5211" s="18">
        <v>65</v>
      </c>
      <c r="G5211" s="18">
        <v>2.6519999999999998E-2</v>
      </c>
    </row>
    <row r="5212" spans="1:7" ht="15" customHeight="1">
      <c r="A5212" s="1"/>
      <c r="B5212" s="1"/>
      <c r="C5212" s="1"/>
      <c r="D5212" s="1"/>
      <c r="E5212" s="319" t="s">
        <v>1021</v>
      </c>
      <c r="F5212" s="320"/>
      <c r="G5212" s="19">
        <v>74.057349106670003</v>
      </c>
    </row>
    <row r="5213" spans="1:7" ht="15" customHeight="1">
      <c r="A5213" s="1"/>
      <c r="B5213" s="1"/>
      <c r="C5213" s="1"/>
      <c r="D5213" s="1"/>
      <c r="E5213" s="317" t="s">
        <v>972</v>
      </c>
      <c r="F5213" s="318"/>
      <c r="G5213" s="3">
        <v>135.54</v>
      </c>
    </row>
    <row r="5214" spans="1:7" ht="15" customHeight="1">
      <c r="A5214" s="1"/>
      <c r="B5214" s="1"/>
      <c r="C5214" s="1"/>
      <c r="D5214" s="1"/>
      <c r="E5214" s="317" t="s">
        <v>973</v>
      </c>
      <c r="F5214" s="318"/>
      <c r="G5214" s="3">
        <v>25.32</v>
      </c>
    </row>
    <row r="5215" spans="1:7" ht="15" customHeight="1">
      <c r="A5215" s="1"/>
      <c r="B5215" s="1"/>
      <c r="C5215" s="1"/>
      <c r="D5215" s="1"/>
      <c r="E5215" s="317" t="s">
        <v>974</v>
      </c>
      <c r="F5215" s="318"/>
      <c r="G5215" s="3">
        <v>160.86000000000001</v>
      </c>
    </row>
    <row r="5216" spans="1:7" ht="15" customHeight="1">
      <c r="A5216" s="1"/>
      <c r="B5216" s="1"/>
      <c r="C5216" s="1"/>
      <c r="D5216" s="1"/>
      <c r="E5216" s="317" t="s">
        <v>975</v>
      </c>
      <c r="F5216" s="318"/>
      <c r="G5216" s="3">
        <v>45.6</v>
      </c>
    </row>
    <row r="5217" spans="1:7" ht="15" customHeight="1">
      <c r="A5217" s="1"/>
      <c r="B5217" s="1"/>
      <c r="C5217" s="1"/>
      <c r="D5217" s="1"/>
      <c r="E5217" s="317" t="s">
        <v>976</v>
      </c>
      <c r="F5217" s="318"/>
      <c r="G5217" s="3">
        <v>206.46</v>
      </c>
    </row>
    <row r="5218" spans="1:7" ht="15" customHeight="1">
      <c r="A5218" s="1"/>
      <c r="B5218" s="1"/>
      <c r="C5218" s="1"/>
      <c r="D5218" s="1"/>
      <c r="E5218" s="317" t="s">
        <v>977</v>
      </c>
      <c r="F5218" s="318"/>
      <c r="G5218" s="3">
        <v>1</v>
      </c>
    </row>
    <row r="5219" spans="1:7" ht="15" customHeight="1">
      <c r="A5219" s="1"/>
      <c r="B5219" s="1"/>
      <c r="C5219" s="1"/>
      <c r="D5219" s="1"/>
      <c r="E5219" s="317" t="s">
        <v>978</v>
      </c>
      <c r="F5219" s="318"/>
      <c r="G5219" s="3">
        <v>206.46</v>
      </c>
    </row>
    <row r="5220" spans="1:7" ht="9.9499999999999993" customHeight="1">
      <c r="A5220" s="1"/>
      <c r="B5220" s="1"/>
      <c r="C5220" s="323" t="s">
        <v>949</v>
      </c>
      <c r="D5220" s="324"/>
      <c r="E5220" s="1"/>
      <c r="F5220" s="1"/>
      <c r="G5220" s="1"/>
    </row>
    <row r="5221" spans="1:7" ht="20.100000000000001" customHeight="1">
      <c r="A5221" s="325" t="s">
        <v>1805</v>
      </c>
      <c r="B5221" s="326"/>
      <c r="C5221" s="326"/>
      <c r="D5221" s="326"/>
      <c r="E5221" s="326"/>
      <c r="F5221" s="326"/>
      <c r="G5221" s="326"/>
    </row>
    <row r="5222" spans="1:7" ht="15" customHeight="1">
      <c r="A5222" s="321" t="s">
        <v>951</v>
      </c>
      <c r="B5222" s="322"/>
      <c r="C5222" s="8" t="s">
        <v>952</v>
      </c>
      <c r="D5222" s="8" t="s">
        <v>953</v>
      </c>
      <c r="E5222" s="8" t="s">
        <v>954</v>
      </c>
      <c r="F5222" s="8" t="s">
        <v>955</v>
      </c>
      <c r="G5222" s="8" t="s">
        <v>956</v>
      </c>
    </row>
    <row r="5223" spans="1:7" ht="20.100000000000001" customHeight="1">
      <c r="A5223" s="15" t="s">
        <v>998</v>
      </c>
      <c r="B5223" s="16" t="s">
        <v>999</v>
      </c>
      <c r="C5223" s="15" t="s">
        <v>959</v>
      </c>
      <c r="D5223" s="15" t="s">
        <v>960</v>
      </c>
      <c r="E5223" s="17">
        <v>6.6820812280000004</v>
      </c>
      <c r="F5223" s="18">
        <v>0.41</v>
      </c>
      <c r="G5223" s="18">
        <v>2.7396533034799999</v>
      </c>
    </row>
    <row r="5224" spans="1:7" ht="20.100000000000001" customHeight="1">
      <c r="A5224" s="15" t="s">
        <v>1023</v>
      </c>
      <c r="B5224" s="16" t="s">
        <v>1024</v>
      </c>
      <c r="C5224" s="15" t="s">
        <v>959</v>
      </c>
      <c r="D5224" s="15" t="s">
        <v>960</v>
      </c>
      <c r="E5224" s="17">
        <v>0.56371948000000005</v>
      </c>
      <c r="F5224" s="18">
        <v>0.01</v>
      </c>
      <c r="G5224" s="18">
        <v>5.6371948000000002E-3</v>
      </c>
    </row>
    <row r="5225" spans="1:7" ht="20.100000000000001" customHeight="1">
      <c r="A5225" s="15" t="s">
        <v>1000</v>
      </c>
      <c r="B5225" s="16" t="s">
        <v>1001</v>
      </c>
      <c r="C5225" s="15" t="s">
        <v>959</v>
      </c>
      <c r="D5225" s="15" t="s">
        <v>960</v>
      </c>
      <c r="E5225" s="17">
        <v>6.6820812280000004</v>
      </c>
      <c r="F5225" s="18">
        <v>1.01</v>
      </c>
      <c r="G5225" s="18">
        <v>6.74890204028</v>
      </c>
    </row>
    <row r="5226" spans="1:7" ht="20.100000000000001" customHeight="1">
      <c r="A5226" s="15" t="s">
        <v>1002</v>
      </c>
      <c r="B5226" s="16" t="s">
        <v>1003</v>
      </c>
      <c r="C5226" s="15" t="s">
        <v>959</v>
      </c>
      <c r="D5226" s="15" t="s">
        <v>960</v>
      </c>
      <c r="E5226" s="17">
        <v>0.19772928000000001</v>
      </c>
      <c r="F5226" s="18">
        <v>1.05</v>
      </c>
      <c r="G5226" s="18">
        <v>0.20761574399999999</v>
      </c>
    </row>
    <row r="5227" spans="1:7" ht="15" customHeight="1">
      <c r="A5227" s="15" t="s">
        <v>965</v>
      </c>
      <c r="B5227" s="16" t="s">
        <v>966</v>
      </c>
      <c r="C5227" s="15" t="s">
        <v>959</v>
      </c>
      <c r="D5227" s="15" t="s">
        <v>960</v>
      </c>
      <c r="E5227" s="17">
        <v>14.40666961824</v>
      </c>
      <c r="F5227" s="18">
        <v>0.06</v>
      </c>
      <c r="G5227" s="18">
        <v>0.86440017709439998</v>
      </c>
    </row>
    <row r="5228" spans="1:7" ht="20.100000000000001" customHeight="1">
      <c r="A5228" s="15" t="s">
        <v>1025</v>
      </c>
      <c r="B5228" s="16" t="s">
        <v>1026</v>
      </c>
      <c r="C5228" s="15" t="s">
        <v>959</v>
      </c>
      <c r="D5228" s="15" t="s">
        <v>960</v>
      </c>
      <c r="E5228" s="17">
        <v>0.56371948000000005</v>
      </c>
      <c r="F5228" s="18">
        <v>0.63</v>
      </c>
      <c r="G5228" s="18">
        <v>0.35514327239999999</v>
      </c>
    </row>
    <row r="5229" spans="1:7" ht="15" customHeight="1">
      <c r="A5229" s="15" t="s">
        <v>963</v>
      </c>
      <c r="B5229" s="16" t="s">
        <v>964</v>
      </c>
      <c r="C5229" s="15" t="s">
        <v>959</v>
      </c>
      <c r="D5229" s="15" t="s">
        <v>960</v>
      </c>
      <c r="E5229" s="17">
        <v>14.40666961824</v>
      </c>
      <c r="F5229" s="18">
        <v>0.55000000000000004</v>
      </c>
      <c r="G5229" s="18">
        <v>7.9236682900320003</v>
      </c>
    </row>
    <row r="5230" spans="1:7" ht="15" customHeight="1">
      <c r="A5230" s="15" t="s">
        <v>994</v>
      </c>
      <c r="B5230" s="16" t="s">
        <v>995</v>
      </c>
      <c r="C5230" s="15" t="s">
        <v>959</v>
      </c>
      <c r="D5230" s="15" t="s">
        <v>960</v>
      </c>
      <c r="E5230" s="17">
        <v>14.40666961824</v>
      </c>
      <c r="F5230" s="18">
        <v>1.04</v>
      </c>
      <c r="G5230" s="18">
        <v>14.982936402969599</v>
      </c>
    </row>
    <row r="5231" spans="1:7" ht="15" customHeight="1">
      <c r="A5231" s="15" t="s">
        <v>996</v>
      </c>
      <c r="B5231" s="16" t="s">
        <v>997</v>
      </c>
      <c r="C5231" s="15" t="s">
        <v>959</v>
      </c>
      <c r="D5231" s="15" t="s">
        <v>960</v>
      </c>
      <c r="E5231" s="17">
        <v>14.40666961824</v>
      </c>
      <c r="F5231" s="18">
        <v>3.18</v>
      </c>
      <c r="G5231" s="18">
        <v>45.813209386003201</v>
      </c>
    </row>
    <row r="5232" spans="1:7" ht="20.100000000000001" customHeight="1">
      <c r="A5232" s="15" t="s">
        <v>1004</v>
      </c>
      <c r="B5232" s="16" t="s">
        <v>1005</v>
      </c>
      <c r="C5232" s="15" t="s">
        <v>959</v>
      </c>
      <c r="D5232" s="15" t="s">
        <v>960</v>
      </c>
      <c r="E5232" s="17">
        <v>0.19772928000000001</v>
      </c>
      <c r="F5232" s="18">
        <v>0.38</v>
      </c>
      <c r="G5232" s="18">
        <v>7.5137126400000004E-2</v>
      </c>
    </row>
    <row r="5233" spans="1:7" ht="20.100000000000001" customHeight="1">
      <c r="A5233" s="15" t="s">
        <v>1086</v>
      </c>
      <c r="B5233" s="16" t="s">
        <v>1087</v>
      </c>
      <c r="C5233" s="15" t="s">
        <v>959</v>
      </c>
      <c r="D5233" s="15" t="s">
        <v>960</v>
      </c>
      <c r="E5233" s="17">
        <v>6.9631396302399997</v>
      </c>
      <c r="F5233" s="18">
        <v>0.57999999999999996</v>
      </c>
      <c r="G5233" s="18">
        <v>4.0386209855392003</v>
      </c>
    </row>
    <row r="5234" spans="1:7" ht="20.100000000000001" customHeight="1">
      <c r="A5234" s="15" t="s">
        <v>1088</v>
      </c>
      <c r="B5234" s="16" t="s">
        <v>1089</v>
      </c>
      <c r="C5234" s="15" t="s">
        <v>959</v>
      </c>
      <c r="D5234" s="15" t="s">
        <v>960</v>
      </c>
      <c r="E5234" s="17">
        <v>6.9631396302399997</v>
      </c>
      <c r="F5234" s="18">
        <v>0.95</v>
      </c>
      <c r="G5234" s="18">
        <v>6.6149826487279997</v>
      </c>
    </row>
    <row r="5235" spans="1:7" ht="17.100000000000001" customHeight="1">
      <c r="A5235" s="1"/>
      <c r="B5235" s="1"/>
      <c r="C5235" s="1"/>
      <c r="D5235" s="1"/>
      <c r="E5235" s="319" t="s">
        <v>967</v>
      </c>
      <c r="F5235" s="320"/>
      <c r="G5235" s="19">
        <v>90.369906571726403</v>
      </c>
    </row>
    <row r="5236" spans="1:7" ht="15" customHeight="1">
      <c r="A5236" s="321" t="s">
        <v>1027</v>
      </c>
      <c r="B5236" s="322"/>
      <c r="C5236" s="8" t="s">
        <v>952</v>
      </c>
      <c r="D5236" s="8" t="s">
        <v>953</v>
      </c>
      <c r="E5236" s="8" t="s">
        <v>954</v>
      </c>
      <c r="F5236" s="8" t="s">
        <v>955</v>
      </c>
      <c r="G5236" s="8" t="s">
        <v>956</v>
      </c>
    </row>
    <row r="5237" spans="1:7" ht="20.100000000000001" customHeight="1">
      <c r="A5237" s="15" t="s">
        <v>1096</v>
      </c>
      <c r="B5237" s="16" t="s">
        <v>1097</v>
      </c>
      <c r="C5237" s="15" t="s">
        <v>959</v>
      </c>
      <c r="D5237" s="15" t="s">
        <v>1030</v>
      </c>
      <c r="E5237" s="17">
        <v>1.3556743782399999E-4</v>
      </c>
      <c r="F5237" s="18">
        <v>2736.11</v>
      </c>
      <c r="G5237" s="18">
        <v>0.37092742230462467</v>
      </c>
    </row>
    <row r="5238" spans="1:7" ht="27.95" customHeight="1">
      <c r="A5238" s="15" t="s">
        <v>1102</v>
      </c>
      <c r="B5238" s="16" t="s">
        <v>1103</v>
      </c>
      <c r="C5238" s="15" t="s">
        <v>959</v>
      </c>
      <c r="D5238" s="15" t="s">
        <v>1030</v>
      </c>
      <c r="E5238" s="17">
        <v>3.0194479999999999E-5</v>
      </c>
      <c r="F5238" s="18">
        <v>4722.0600000000004</v>
      </c>
      <c r="G5238" s="18">
        <v>0.1425801462288</v>
      </c>
    </row>
    <row r="5239" spans="1:7" ht="44.1" customHeight="1">
      <c r="A5239" s="15" t="s">
        <v>1525</v>
      </c>
      <c r="B5239" s="16" t="s">
        <v>1526</v>
      </c>
      <c r="C5239" s="15" t="s">
        <v>959</v>
      </c>
      <c r="D5239" s="15" t="s">
        <v>1030</v>
      </c>
      <c r="E5239" s="17">
        <v>7.7133184800000005E-6</v>
      </c>
      <c r="F5239" s="18">
        <v>301582.57</v>
      </c>
      <c r="G5239" s="18">
        <v>2.3262024104268937</v>
      </c>
    </row>
    <row r="5240" spans="1:7" ht="20.100000000000001" customHeight="1">
      <c r="A5240" s="15" t="s">
        <v>1517</v>
      </c>
      <c r="B5240" s="16" t="s">
        <v>1518</v>
      </c>
      <c r="C5240" s="15" t="s">
        <v>959</v>
      </c>
      <c r="D5240" s="15" t="s">
        <v>1030</v>
      </c>
      <c r="E5240" s="17">
        <v>1.0683851400000001E-6</v>
      </c>
      <c r="F5240" s="18">
        <v>12886.33</v>
      </c>
      <c r="G5240" s="18">
        <v>1.37675634811362E-2</v>
      </c>
    </row>
    <row r="5241" spans="1:7" ht="27.95" customHeight="1">
      <c r="A5241" s="15" t="s">
        <v>1211</v>
      </c>
      <c r="B5241" s="16" t="s">
        <v>1212</v>
      </c>
      <c r="C5241" s="15" t="s">
        <v>959</v>
      </c>
      <c r="D5241" s="15" t="s">
        <v>1030</v>
      </c>
      <c r="E5241" s="17">
        <v>6.8316057599999997E-6</v>
      </c>
      <c r="F5241" s="18">
        <v>19208.37</v>
      </c>
      <c r="G5241" s="18">
        <v>0.13122401113221119</v>
      </c>
    </row>
    <row r="5242" spans="1:7" ht="27.95" customHeight="1">
      <c r="A5242" s="15" t="s">
        <v>1028</v>
      </c>
      <c r="B5242" s="16" t="s">
        <v>1029</v>
      </c>
      <c r="C5242" s="15" t="s">
        <v>959</v>
      </c>
      <c r="D5242" s="15" t="s">
        <v>1030</v>
      </c>
      <c r="E5242" s="17">
        <v>3.5484216319999999E-6</v>
      </c>
      <c r="F5242" s="18">
        <v>1139.75</v>
      </c>
      <c r="G5242" s="18">
        <v>4.0443135550720004E-3</v>
      </c>
    </row>
    <row r="5243" spans="1:7" ht="15" customHeight="1">
      <c r="A5243" s="1"/>
      <c r="B5243" s="1"/>
      <c r="C5243" s="1"/>
      <c r="D5243" s="1"/>
      <c r="E5243" s="319" t="s">
        <v>1031</v>
      </c>
      <c r="F5243" s="320"/>
      <c r="G5243" s="19">
        <v>2.9887458671287375</v>
      </c>
    </row>
    <row r="5244" spans="1:7" ht="15" customHeight="1">
      <c r="A5244" s="321" t="s">
        <v>1032</v>
      </c>
      <c r="B5244" s="322"/>
      <c r="C5244" s="8" t="s">
        <v>952</v>
      </c>
      <c r="D5244" s="8" t="s">
        <v>953</v>
      </c>
      <c r="E5244" s="8" t="s">
        <v>954</v>
      </c>
      <c r="F5244" s="8" t="s">
        <v>955</v>
      </c>
      <c r="G5244" s="8" t="s">
        <v>956</v>
      </c>
    </row>
    <row r="5245" spans="1:7" ht="15" customHeight="1">
      <c r="A5245" s="15" t="s">
        <v>1033</v>
      </c>
      <c r="B5245" s="16" t="s">
        <v>1034</v>
      </c>
      <c r="C5245" s="15" t="s">
        <v>959</v>
      </c>
      <c r="D5245" s="15" t="s">
        <v>1035</v>
      </c>
      <c r="E5245" s="17">
        <v>0.499499888</v>
      </c>
      <c r="F5245" s="18">
        <v>0.9</v>
      </c>
      <c r="G5245" s="18">
        <v>0.44954989919999999</v>
      </c>
    </row>
    <row r="5246" spans="1:7" ht="15" customHeight="1">
      <c r="A5246" s="1"/>
      <c r="B5246" s="1"/>
      <c r="C5246" s="1"/>
      <c r="D5246" s="1"/>
      <c r="E5246" s="319" t="s">
        <v>1036</v>
      </c>
      <c r="F5246" s="320"/>
      <c r="G5246" s="19">
        <v>0.44954989919999999</v>
      </c>
    </row>
    <row r="5247" spans="1:7" ht="15" customHeight="1">
      <c r="A5247" s="321" t="s">
        <v>968</v>
      </c>
      <c r="B5247" s="322"/>
      <c r="C5247" s="8" t="s">
        <v>952</v>
      </c>
      <c r="D5247" s="8" t="s">
        <v>953</v>
      </c>
      <c r="E5247" s="8" t="s">
        <v>954</v>
      </c>
      <c r="F5247" s="8" t="s">
        <v>955</v>
      </c>
      <c r="G5247" s="8" t="s">
        <v>956</v>
      </c>
    </row>
    <row r="5248" spans="1:7" ht="15" customHeight="1">
      <c r="A5248" s="15" t="s">
        <v>1006</v>
      </c>
      <c r="B5248" s="16" t="s">
        <v>1007</v>
      </c>
      <c r="C5248" s="15" t="s">
        <v>959</v>
      </c>
      <c r="D5248" s="15" t="s">
        <v>960</v>
      </c>
      <c r="E5248" s="17">
        <v>6.7829806545427997</v>
      </c>
      <c r="F5248" s="18">
        <v>9.25</v>
      </c>
      <c r="G5248" s="18">
        <v>62.742571054520901</v>
      </c>
    </row>
    <row r="5249" spans="1:7" ht="15" customHeight="1">
      <c r="A5249" s="15" t="s">
        <v>1132</v>
      </c>
      <c r="B5249" s="16" t="s">
        <v>1133</v>
      </c>
      <c r="C5249" s="15" t="s">
        <v>959</v>
      </c>
      <c r="D5249" s="15" t="s">
        <v>960</v>
      </c>
      <c r="E5249" s="17">
        <v>0.36975125608431358</v>
      </c>
      <c r="F5249" s="18">
        <v>14.07</v>
      </c>
      <c r="G5249" s="18">
        <v>5.2024001731062928</v>
      </c>
    </row>
    <row r="5250" spans="1:7" ht="20.100000000000001" customHeight="1">
      <c r="A5250" s="15" t="s">
        <v>1039</v>
      </c>
      <c r="B5250" s="16" t="s">
        <v>1040</v>
      </c>
      <c r="C5250" s="15" t="s">
        <v>959</v>
      </c>
      <c r="D5250" s="15" t="s">
        <v>960</v>
      </c>
      <c r="E5250" s="17">
        <v>4.4527435295999999E-2</v>
      </c>
      <c r="F5250" s="18">
        <v>21.78</v>
      </c>
      <c r="G5250" s="18">
        <v>0.96980754074688003</v>
      </c>
    </row>
    <row r="5251" spans="1:7" ht="15" customHeight="1">
      <c r="A5251" s="15" t="s">
        <v>1081</v>
      </c>
      <c r="B5251" s="16" t="s">
        <v>1082</v>
      </c>
      <c r="C5251" s="15" t="s">
        <v>959</v>
      </c>
      <c r="D5251" s="15" t="s">
        <v>960</v>
      </c>
      <c r="E5251" s="17">
        <v>0.10111419276</v>
      </c>
      <c r="F5251" s="18">
        <v>21.4</v>
      </c>
      <c r="G5251" s="18">
        <v>2.1638437250639999</v>
      </c>
    </row>
    <row r="5252" spans="1:7" ht="15" customHeight="1">
      <c r="A5252" s="15" t="s">
        <v>1090</v>
      </c>
      <c r="B5252" s="16" t="s">
        <v>1091</v>
      </c>
      <c r="C5252" s="15" t="s">
        <v>959</v>
      </c>
      <c r="D5252" s="15" t="s">
        <v>960</v>
      </c>
      <c r="E5252" s="17">
        <v>6.6379679268620002</v>
      </c>
      <c r="F5252" s="18">
        <v>12.62</v>
      </c>
      <c r="G5252" s="18">
        <v>83.771155236998439</v>
      </c>
    </row>
    <row r="5253" spans="1:7" ht="15" customHeight="1">
      <c r="A5253" s="15" t="s">
        <v>1104</v>
      </c>
      <c r="B5253" s="16" t="s">
        <v>1105</v>
      </c>
      <c r="C5253" s="15" t="s">
        <v>959</v>
      </c>
      <c r="D5253" s="15" t="s">
        <v>960</v>
      </c>
      <c r="E5253" s="17">
        <v>0.42173604815999999</v>
      </c>
      <c r="F5253" s="18">
        <v>15.31</v>
      </c>
      <c r="G5253" s="18">
        <v>6.4567788973295999</v>
      </c>
    </row>
    <row r="5254" spans="1:7" ht="15" customHeight="1">
      <c r="A5254" s="15" t="s">
        <v>1130</v>
      </c>
      <c r="B5254" s="16" t="s">
        <v>1131</v>
      </c>
      <c r="C5254" s="15" t="s">
        <v>959</v>
      </c>
      <c r="D5254" s="15" t="s">
        <v>960</v>
      </c>
      <c r="E5254" s="17">
        <v>5.7638849039654397E-2</v>
      </c>
      <c r="F5254" s="18">
        <v>8.7899999999999991</v>
      </c>
      <c r="G5254" s="18">
        <v>0.50664548305856216</v>
      </c>
    </row>
    <row r="5255" spans="1:7" ht="15" customHeight="1">
      <c r="A5255" s="15" t="s">
        <v>1037</v>
      </c>
      <c r="B5255" s="16" t="s">
        <v>1038</v>
      </c>
      <c r="C5255" s="15" t="s">
        <v>959</v>
      </c>
      <c r="D5255" s="15" t="s">
        <v>960</v>
      </c>
      <c r="E5255" s="17">
        <v>3.3300906239999997E-2</v>
      </c>
      <c r="F5255" s="18">
        <v>9.83</v>
      </c>
      <c r="G5255" s="18">
        <v>0.32734790833920002</v>
      </c>
    </row>
    <row r="5256" spans="1:7" ht="15" customHeight="1">
      <c r="A5256" s="15" t="s">
        <v>1527</v>
      </c>
      <c r="B5256" s="16" t="s">
        <v>1528</v>
      </c>
      <c r="C5256" s="15" t="s">
        <v>959</v>
      </c>
      <c r="D5256" s="15" t="s">
        <v>960</v>
      </c>
      <c r="E5256" s="17">
        <v>0.1665045312</v>
      </c>
      <c r="F5256" s="18">
        <v>16.809999999999999</v>
      </c>
      <c r="G5256" s="18">
        <v>2.7989411694720001</v>
      </c>
    </row>
    <row r="5257" spans="1:7" ht="15" customHeight="1">
      <c r="A5257" s="1"/>
      <c r="B5257" s="1"/>
      <c r="C5257" s="1"/>
      <c r="D5257" s="1"/>
      <c r="E5257" s="319" t="s">
        <v>971</v>
      </c>
      <c r="F5257" s="320"/>
      <c r="G5257" s="19">
        <v>164.93949118863588</v>
      </c>
    </row>
    <row r="5258" spans="1:7" ht="15" customHeight="1">
      <c r="A5258" s="321" t="s">
        <v>1010</v>
      </c>
      <c r="B5258" s="322"/>
      <c r="C5258" s="8" t="s">
        <v>952</v>
      </c>
      <c r="D5258" s="8" t="s">
        <v>953</v>
      </c>
      <c r="E5258" s="8" t="s">
        <v>954</v>
      </c>
      <c r="F5258" s="8" t="s">
        <v>955</v>
      </c>
      <c r="G5258" s="8" t="s">
        <v>956</v>
      </c>
    </row>
    <row r="5259" spans="1:7" ht="15" customHeight="1">
      <c r="A5259" s="15" t="s">
        <v>1041</v>
      </c>
      <c r="B5259" s="16" t="s">
        <v>1042</v>
      </c>
      <c r="C5259" s="15" t="s">
        <v>959</v>
      </c>
      <c r="D5259" s="15" t="s">
        <v>1020</v>
      </c>
      <c r="E5259" s="17">
        <v>70.460468288000001</v>
      </c>
      <c r="F5259" s="18">
        <v>1.04</v>
      </c>
      <c r="G5259" s="18">
        <v>73.278887019519999</v>
      </c>
    </row>
    <row r="5260" spans="1:7" ht="20.100000000000001" customHeight="1">
      <c r="A5260" s="15" t="s">
        <v>1043</v>
      </c>
      <c r="B5260" s="16" t="s">
        <v>1044</v>
      </c>
      <c r="C5260" s="15" t="s">
        <v>959</v>
      </c>
      <c r="D5260" s="15" t="s">
        <v>1045</v>
      </c>
      <c r="E5260" s="17">
        <v>3.1863552000000003E-2</v>
      </c>
      <c r="F5260" s="18">
        <v>103.7</v>
      </c>
      <c r="G5260" s="18">
        <v>3.3042503424</v>
      </c>
    </row>
    <row r="5261" spans="1:7" ht="20.100000000000001" customHeight="1">
      <c r="A5261" s="15" t="s">
        <v>1136</v>
      </c>
      <c r="B5261" s="16" t="s">
        <v>1137</v>
      </c>
      <c r="C5261" s="15" t="s">
        <v>959</v>
      </c>
      <c r="D5261" s="15" t="s">
        <v>1020</v>
      </c>
      <c r="E5261" s="17">
        <v>3.2409328000000001E-2</v>
      </c>
      <c r="F5261" s="18">
        <v>19.53</v>
      </c>
      <c r="G5261" s="18">
        <v>0.63295417584000002</v>
      </c>
    </row>
    <row r="5262" spans="1:7" ht="20.100000000000001" customHeight="1">
      <c r="A5262" s="15" t="s">
        <v>1116</v>
      </c>
      <c r="B5262" s="16" t="s">
        <v>1117</v>
      </c>
      <c r="C5262" s="15" t="s">
        <v>959</v>
      </c>
      <c r="D5262" s="15" t="s">
        <v>1072</v>
      </c>
      <c r="E5262" s="17">
        <v>2.5401600000000001E-3</v>
      </c>
      <c r="F5262" s="18">
        <v>4.5199999999999996</v>
      </c>
      <c r="G5262" s="18">
        <v>1.14815232E-2</v>
      </c>
    </row>
    <row r="5263" spans="1:7" ht="20.100000000000001" customHeight="1">
      <c r="A5263" s="15" t="s">
        <v>1118</v>
      </c>
      <c r="B5263" s="16" t="s">
        <v>1119</v>
      </c>
      <c r="C5263" s="15" t="s">
        <v>959</v>
      </c>
      <c r="D5263" s="15" t="s">
        <v>1017</v>
      </c>
      <c r="E5263" s="17">
        <v>5.8741759999999997E-2</v>
      </c>
      <c r="F5263" s="18">
        <v>46.89</v>
      </c>
      <c r="G5263" s="18">
        <v>2.7544011263999999</v>
      </c>
    </row>
    <row r="5264" spans="1:7" ht="15" customHeight="1">
      <c r="A5264" s="15" t="s">
        <v>1529</v>
      </c>
      <c r="B5264" s="16" t="s">
        <v>1530</v>
      </c>
      <c r="C5264" s="15" t="s">
        <v>959</v>
      </c>
      <c r="D5264" s="15" t="s">
        <v>1030</v>
      </c>
      <c r="E5264" s="17">
        <v>169.80269999999999</v>
      </c>
      <c r="F5264" s="18">
        <v>0.71</v>
      </c>
      <c r="G5264" s="18">
        <v>120.559917</v>
      </c>
    </row>
    <row r="5265" spans="1:7" ht="15" customHeight="1">
      <c r="A5265" s="15" t="s">
        <v>1070</v>
      </c>
      <c r="B5265" s="16" t="s">
        <v>1071</v>
      </c>
      <c r="C5265" s="15" t="s">
        <v>959</v>
      </c>
      <c r="D5265" s="15" t="s">
        <v>1072</v>
      </c>
      <c r="E5265" s="17">
        <v>0.17008656</v>
      </c>
      <c r="F5265" s="18">
        <v>4.63</v>
      </c>
      <c r="G5265" s="18">
        <v>0.78750077279999997</v>
      </c>
    </row>
    <row r="5266" spans="1:7" ht="20.100000000000001" customHeight="1">
      <c r="A5266" s="15" t="s">
        <v>1124</v>
      </c>
      <c r="B5266" s="16" t="s">
        <v>1125</v>
      </c>
      <c r="C5266" s="15" t="s">
        <v>959</v>
      </c>
      <c r="D5266" s="15" t="s">
        <v>1013</v>
      </c>
      <c r="E5266" s="17">
        <v>0.20056959999999999</v>
      </c>
      <c r="F5266" s="18">
        <v>1.42</v>
      </c>
      <c r="G5266" s="18">
        <v>0.28480883200000001</v>
      </c>
    </row>
    <row r="5267" spans="1:7" ht="15" customHeight="1">
      <c r="A5267" s="15" t="s">
        <v>1521</v>
      </c>
      <c r="B5267" s="16" t="s">
        <v>1522</v>
      </c>
      <c r="C5267" s="15" t="s">
        <v>959</v>
      </c>
      <c r="D5267" s="15" t="s">
        <v>1072</v>
      </c>
      <c r="E5267" s="17">
        <v>5.9902740000000003E-3</v>
      </c>
      <c r="F5267" s="18">
        <v>5.87</v>
      </c>
      <c r="G5267" s="18">
        <v>3.5162908380000003E-2</v>
      </c>
    </row>
    <row r="5268" spans="1:7" ht="15" customHeight="1">
      <c r="A5268" s="15" t="s">
        <v>1533</v>
      </c>
      <c r="B5268" s="16" t="s">
        <v>1534</v>
      </c>
      <c r="C5268" s="15" t="s">
        <v>959</v>
      </c>
      <c r="D5268" s="15" t="s">
        <v>1020</v>
      </c>
      <c r="E5268" s="17">
        <v>1.173312E-2</v>
      </c>
      <c r="F5268" s="18">
        <v>18.3</v>
      </c>
      <c r="G5268" s="18">
        <v>0.214716096</v>
      </c>
    </row>
    <row r="5269" spans="1:7" ht="27.95" customHeight="1">
      <c r="A5269" s="15" t="s">
        <v>1134</v>
      </c>
      <c r="B5269" s="16" t="s">
        <v>1135</v>
      </c>
      <c r="C5269" s="15" t="s">
        <v>959</v>
      </c>
      <c r="D5269" s="15" t="s">
        <v>1030</v>
      </c>
      <c r="E5269" s="17">
        <v>3.6505867059199999</v>
      </c>
      <c r="F5269" s="18">
        <v>0.21</v>
      </c>
      <c r="G5269" s="18">
        <v>0.76662320824319996</v>
      </c>
    </row>
    <row r="5270" spans="1:7" ht="20.100000000000001" customHeight="1">
      <c r="A5270" s="15" t="s">
        <v>1217</v>
      </c>
      <c r="B5270" s="16" t="s">
        <v>1218</v>
      </c>
      <c r="C5270" s="15" t="s">
        <v>959</v>
      </c>
      <c r="D5270" s="15" t="s">
        <v>1020</v>
      </c>
      <c r="E5270" s="17">
        <v>1.3871192384</v>
      </c>
      <c r="F5270" s="18">
        <v>10.49</v>
      </c>
      <c r="G5270" s="18">
        <v>14.550880810816</v>
      </c>
    </row>
    <row r="5271" spans="1:7" ht="20.100000000000001" customHeight="1">
      <c r="A5271" s="15" t="s">
        <v>1052</v>
      </c>
      <c r="B5271" s="16" t="s">
        <v>1053</v>
      </c>
      <c r="C5271" s="15" t="s">
        <v>959</v>
      </c>
      <c r="D5271" s="15" t="s">
        <v>1045</v>
      </c>
      <c r="E5271" s="17">
        <v>0.14655574399999999</v>
      </c>
      <c r="F5271" s="18">
        <v>75</v>
      </c>
      <c r="G5271" s="18">
        <v>10.991680799999999</v>
      </c>
    </row>
    <row r="5272" spans="1:7" ht="20.100000000000001" customHeight="1">
      <c r="A5272" s="15" t="s">
        <v>1803</v>
      </c>
      <c r="B5272" s="16" t="s">
        <v>1804</v>
      </c>
      <c r="C5272" s="15" t="s">
        <v>959</v>
      </c>
      <c r="D5272" s="15" t="s">
        <v>1045</v>
      </c>
      <c r="E5272" s="17">
        <v>8.9099999999999999E-2</v>
      </c>
      <c r="F5272" s="18">
        <v>119.73</v>
      </c>
      <c r="G5272" s="18">
        <v>10.667942999999999</v>
      </c>
    </row>
    <row r="5273" spans="1:7" ht="20.100000000000001" customHeight="1">
      <c r="A5273" s="15" t="s">
        <v>1315</v>
      </c>
      <c r="B5273" s="16" t="s">
        <v>1316</v>
      </c>
      <c r="C5273" s="15" t="s">
        <v>959</v>
      </c>
      <c r="D5273" s="15" t="s">
        <v>1045</v>
      </c>
      <c r="E5273" s="17">
        <v>1.428E-3</v>
      </c>
      <c r="F5273" s="18">
        <v>65</v>
      </c>
      <c r="G5273" s="18">
        <v>9.282E-2</v>
      </c>
    </row>
    <row r="5274" spans="1:7" ht="15" customHeight="1">
      <c r="A5274" s="1"/>
      <c r="B5274" s="1"/>
      <c r="C5274" s="1"/>
      <c r="D5274" s="1"/>
      <c r="E5274" s="319" t="s">
        <v>1021</v>
      </c>
      <c r="F5274" s="320"/>
      <c r="G5274" s="19">
        <v>238.93402761559921</v>
      </c>
    </row>
    <row r="5275" spans="1:7" ht="15" customHeight="1">
      <c r="A5275" s="1"/>
      <c r="B5275" s="1"/>
      <c r="C5275" s="1"/>
      <c r="D5275" s="1"/>
      <c r="E5275" s="317" t="s">
        <v>972</v>
      </c>
      <c r="F5275" s="318"/>
      <c r="G5275" s="3">
        <v>422.6</v>
      </c>
    </row>
    <row r="5276" spans="1:7" ht="15" customHeight="1">
      <c r="A5276" s="1"/>
      <c r="B5276" s="1"/>
      <c r="C5276" s="1"/>
      <c r="D5276" s="1"/>
      <c r="E5276" s="317" t="s">
        <v>973</v>
      </c>
      <c r="F5276" s="318"/>
      <c r="G5276" s="3">
        <v>74.89</v>
      </c>
    </row>
    <row r="5277" spans="1:7" ht="15" customHeight="1">
      <c r="A5277" s="1"/>
      <c r="B5277" s="1"/>
      <c r="C5277" s="1"/>
      <c r="D5277" s="1"/>
      <c r="E5277" s="317" t="s">
        <v>974</v>
      </c>
      <c r="F5277" s="318"/>
      <c r="G5277" s="3">
        <v>497.49</v>
      </c>
    </row>
    <row r="5278" spans="1:7" ht="15" customHeight="1">
      <c r="A5278" s="1"/>
      <c r="B5278" s="1"/>
      <c r="C5278" s="1"/>
      <c r="D5278" s="1"/>
      <c r="E5278" s="317" t="s">
        <v>975</v>
      </c>
      <c r="F5278" s="318"/>
      <c r="G5278" s="3">
        <v>141.03</v>
      </c>
    </row>
    <row r="5279" spans="1:7" ht="15" customHeight="1">
      <c r="A5279" s="1"/>
      <c r="B5279" s="1"/>
      <c r="C5279" s="1"/>
      <c r="D5279" s="1"/>
      <c r="E5279" s="317" t="s">
        <v>976</v>
      </c>
      <c r="F5279" s="318"/>
      <c r="G5279" s="3">
        <v>638.52</v>
      </c>
    </row>
    <row r="5280" spans="1:7" ht="15" customHeight="1">
      <c r="A5280" s="1"/>
      <c r="B5280" s="1"/>
      <c r="C5280" s="1"/>
      <c r="D5280" s="1"/>
      <c r="E5280" s="317" t="s">
        <v>977</v>
      </c>
      <c r="F5280" s="318"/>
      <c r="G5280" s="3">
        <v>1</v>
      </c>
    </row>
    <row r="5281" spans="1:7" ht="15" customHeight="1">
      <c r="A5281" s="1"/>
      <c r="B5281" s="1"/>
      <c r="C5281" s="1"/>
      <c r="D5281" s="1"/>
      <c r="E5281" s="317" t="s">
        <v>978</v>
      </c>
      <c r="F5281" s="318"/>
      <c r="G5281" s="3">
        <v>638.52</v>
      </c>
    </row>
    <row r="5282" spans="1:7" ht="9.9499999999999993" customHeight="1">
      <c r="A5282" s="1"/>
      <c r="B5282" s="1"/>
      <c r="C5282" s="323" t="s">
        <v>949</v>
      </c>
      <c r="D5282" s="324"/>
      <c r="E5282" s="1"/>
      <c r="F5282" s="1"/>
      <c r="G5282" s="1"/>
    </row>
    <row r="5283" spans="1:7" ht="20.100000000000001" customHeight="1">
      <c r="A5283" s="325" t="s">
        <v>1806</v>
      </c>
      <c r="B5283" s="326"/>
      <c r="C5283" s="326"/>
      <c r="D5283" s="326"/>
      <c r="E5283" s="326"/>
      <c r="F5283" s="326"/>
      <c r="G5283" s="326"/>
    </row>
    <row r="5284" spans="1:7" ht="15" customHeight="1">
      <c r="A5284" s="321" t="s">
        <v>951</v>
      </c>
      <c r="B5284" s="322"/>
      <c r="C5284" s="8" t="s">
        <v>952</v>
      </c>
      <c r="D5284" s="8" t="s">
        <v>953</v>
      </c>
      <c r="E5284" s="8" t="s">
        <v>954</v>
      </c>
      <c r="F5284" s="8" t="s">
        <v>955</v>
      </c>
      <c r="G5284" s="8" t="s">
        <v>956</v>
      </c>
    </row>
    <row r="5285" spans="1:7" ht="20.100000000000001" customHeight="1">
      <c r="A5285" s="15" t="s">
        <v>1772</v>
      </c>
      <c r="B5285" s="16" t="s">
        <v>1773</v>
      </c>
      <c r="C5285" s="15" t="s">
        <v>959</v>
      </c>
      <c r="D5285" s="15" t="s">
        <v>960</v>
      </c>
      <c r="E5285" s="17">
        <v>2.6463999999999999</v>
      </c>
      <c r="F5285" s="18">
        <v>0.62</v>
      </c>
      <c r="G5285" s="18">
        <v>1.640768</v>
      </c>
    </row>
    <row r="5286" spans="1:7" ht="15" customHeight="1">
      <c r="A5286" s="15" t="s">
        <v>994</v>
      </c>
      <c r="B5286" s="16" t="s">
        <v>995</v>
      </c>
      <c r="C5286" s="15" t="s">
        <v>959</v>
      </c>
      <c r="D5286" s="15" t="s">
        <v>960</v>
      </c>
      <c r="E5286" s="17">
        <v>2.6463999999999999</v>
      </c>
      <c r="F5286" s="18">
        <v>1.04</v>
      </c>
      <c r="G5286" s="18">
        <v>2.752256</v>
      </c>
    </row>
    <row r="5287" spans="1:7" ht="20.100000000000001" customHeight="1">
      <c r="A5287" s="15" t="s">
        <v>1774</v>
      </c>
      <c r="B5287" s="16" t="s">
        <v>1775</v>
      </c>
      <c r="C5287" s="15" t="s">
        <v>959</v>
      </c>
      <c r="D5287" s="15" t="s">
        <v>960</v>
      </c>
      <c r="E5287" s="17">
        <v>2.6463999999999999</v>
      </c>
      <c r="F5287" s="18">
        <v>0.91</v>
      </c>
      <c r="G5287" s="18">
        <v>2.4082240000000001</v>
      </c>
    </row>
    <row r="5288" spans="1:7" ht="15" customHeight="1">
      <c r="A5288" s="15" t="s">
        <v>996</v>
      </c>
      <c r="B5288" s="16" t="s">
        <v>997</v>
      </c>
      <c r="C5288" s="15" t="s">
        <v>959</v>
      </c>
      <c r="D5288" s="15" t="s">
        <v>960</v>
      </c>
      <c r="E5288" s="17">
        <v>2.6463999999999999</v>
      </c>
      <c r="F5288" s="18">
        <v>3.18</v>
      </c>
      <c r="G5288" s="18">
        <v>8.4155519999999999</v>
      </c>
    </row>
    <row r="5289" spans="1:7" ht="15" customHeight="1">
      <c r="A5289" s="15" t="s">
        <v>963</v>
      </c>
      <c r="B5289" s="16" t="s">
        <v>964</v>
      </c>
      <c r="C5289" s="15" t="s">
        <v>959</v>
      </c>
      <c r="D5289" s="15" t="s">
        <v>960</v>
      </c>
      <c r="E5289" s="17">
        <v>2.6463999999999999</v>
      </c>
      <c r="F5289" s="18">
        <v>0.55000000000000004</v>
      </c>
      <c r="G5289" s="18">
        <v>1.4555199999999999</v>
      </c>
    </row>
    <row r="5290" spans="1:7" ht="15" customHeight="1">
      <c r="A5290" s="15" t="s">
        <v>965</v>
      </c>
      <c r="B5290" s="16" t="s">
        <v>966</v>
      </c>
      <c r="C5290" s="15" t="s">
        <v>959</v>
      </c>
      <c r="D5290" s="15" t="s">
        <v>960</v>
      </c>
      <c r="E5290" s="17">
        <v>2.6463999999999999</v>
      </c>
      <c r="F5290" s="18">
        <v>0.06</v>
      </c>
      <c r="G5290" s="18">
        <v>0.15878400000000001</v>
      </c>
    </row>
    <row r="5291" spans="1:7" ht="17.100000000000001" customHeight="1">
      <c r="A5291" s="1"/>
      <c r="B5291" s="1"/>
      <c r="C5291" s="1"/>
      <c r="D5291" s="1"/>
      <c r="E5291" s="319" t="s">
        <v>967</v>
      </c>
      <c r="F5291" s="320"/>
      <c r="G5291" s="19">
        <v>16.831104</v>
      </c>
    </row>
    <row r="5292" spans="1:7" ht="15" customHeight="1">
      <c r="A5292" s="321" t="s">
        <v>968</v>
      </c>
      <c r="B5292" s="322"/>
      <c r="C5292" s="8" t="s">
        <v>952</v>
      </c>
      <c r="D5292" s="8" t="s">
        <v>953</v>
      </c>
      <c r="E5292" s="8" t="s">
        <v>954</v>
      </c>
      <c r="F5292" s="8" t="s">
        <v>955</v>
      </c>
      <c r="G5292" s="8" t="s">
        <v>956</v>
      </c>
    </row>
    <row r="5293" spans="1:7" ht="15" customHeight="1">
      <c r="A5293" s="15" t="s">
        <v>1776</v>
      </c>
      <c r="B5293" s="16" t="s">
        <v>1777</v>
      </c>
      <c r="C5293" s="15" t="s">
        <v>959</v>
      </c>
      <c r="D5293" s="15" t="s">
        <v>960</v>
      </c>
      <c r="E5293" s="17">
        <v>1.35839712</v>
      </c>
      <c r="F5293" s="18">
        <v>15.42</v>
      </c>
      <c r="G5293" s="18">
        <v>20.9464835904</v>
      </c>
    </row>
    <row r="5294" spans="1:7" ht="15" customHeight="1">
      <c r="A5294" s="15" t="s">
        <v>1778</v>
      </c>
      <c r="B5294" s="16" t="s">
        <v>1779</v>
      </c>
      <c r="C5294" s="15" t="s">
        <v>959</v>
      </c>
      <c r="D5294" s="15" t="s">
        <v>960</v>
      </c>
      <c r="E5294" s="17">
        <v>1.35839712</v>
      </c>
      <c r="F5294" s="18">
        <v>10.84</v>
      </c>
      <c r="G5294" s="18">
        <v>14.7250247808</v>
      </c>
    </row>
    <row r="5295" spans="1:7" ht="15" customHeight="1">
      <c r="A5295" s="1"/>
      <c r="B5295" s="1"/>
      <c r="C5295" s="1"/>
      <c r="D5295" s="1"/>
      <c r="E5295" s="319" t="s">
        <v>971</v>
      </c>
      <c r="F5295" s="320"/>
      <c r="G5295" s="19">
        <v>35.671508371199998</v>
      </c>
    </row>
    <row r="5296" spans="1:7" ht="15" customHeight="1">
      <c r="A5296" s="321" t="s">
        <v>1010</v>
      </c>
      <c r="B5296" s="322"/>
      <c r="C5296" s="8" t="s">
        <v>952</v>
      </c>
      <c r="D5296" s="8" t="s">
        <v>953</v>
      </c>
      <c r="E5296" s="8" t="s">
        <v>954</v>
      </c>
      <c r="F5296" s="8" t="s">
        <v>955</v>
      </c>
      <c r="G5296" s="8" t="s">
        <v>956</v>
      </c>
    </row>
    <row r="5297" spans="1:7" ht="27.95" customHeight="1">
      <c r="A5297" s="15" t="s">
        <v>1807</v>
      </c>
      <c r="B5297" s="16" t="s">
        <v>1808</v>
      </c>
      <c r="C5297" s="15" t="s">
        <v>959</v>
      </c>
      <c r="D5297" s="15" t="s">
        <v>1030</v>
      </c>
      <c r="E5297" s="17">
        <v>3</v>
      </c>
      <c r="F5297" s="18">
        <v>3.32</v>
      </c>
      <c r="G5297" s="18">
        <v>9.9600000000000009</v>
      </c>
    </row>
    <row r="5298" spans="1:7" ht="15" customHeight="1">
      <c r="A5298" s="15" t="s">
        <v>1809</v>
      </c>
      <c r="B5298" s="16" t="s">
        <v>1810</v>
      </c>
      <c r="C5298" s="15" t="s">
        <v>959</v>
      </c>
      <c r="D5298" s="15" t="s">
        <v>1030</v>
      </c>
      <c r="E5298" s="17">
        <v>1</v>
      </c>
      <c r="F5298" s="18">
        <v>340.14</v>
      </c>
      <c r="G5298" s="18">
        <v>340.14</v>
      </c>
    </row>
    <row r="5299" spans="1:7" ht="15" customHeight="1">
      <c r="A5299" s="1"/>
      <c r="B5299" s="1"/>
      <c r="C5299" s="1"/>
      <c r="D5299" s="1"/>
      <c r="E5299" s="319" t="s">
        <v>1021</v>
      </c>
      <c r="F5299" s="320"/>
      <c r="G5299" s="19">
        <v>350.1</v>
      </c>
    </row>
    <row r="5300" spans="1:7" ht="15" customHeight="1">
      <c r="A5300" s="1"/>
      <c r="B5300" s="1"/>
      <c r="C5300" s="1"/>
      <c r="D5300" s="1"/>
      <c r="E5300" s="317" t="s">
        <v>972</v>
      </c>
      <c r="F5300" s="318"/>
      <c r="G5300" s="3">
        <v>386.38</v>
      </c>
    </row>
    <row r="5301" spans="1:7" ht="15" customHeight="1">
      <c r="A5301" s="1"/>
      <c r="B5301" s="1"/>
      <c r="C5301" s="1"/>
      <c r="D5301" s="1"/>
      <c r="E5301" s="317" t="s">
        <v>973</v>
      </c>
      <c r="F5301" s="318"/>
      <c r="G5301" s="3">
        <v>16.2</v>
      </c>
    </row>
    <row r="5302" spans="1:7" ht="15" customHeight="1">
      <c r="A5302" s="1"/>
      <c r="B5302" s="1"/>
      <c r="C5302" s="1"/>
      <c r="D5302" s="1"/>
      <c r="E5302" s="317" t="s">
        <v>974</v>
      </c>
      <c r="F5302" s="318"/>
      <c r="G5302" s="3">
        <v>402.58</v>
      </c>
    </row>
    <row r="5303" spans="1:7" ht="15" customHeight="1">
      <c r="A5303" s="1"/>
      <c r="B5303" s="1"/>
      <c r="C5303" s="1"/>
      <c r="D5303" s="1"/>
      <c r="E5303" s="317" t="s">
        <v>975</v>
      </c>
      <c r="F5303" s="318"/>
      <c r="G5303" s="3">
        <v>114.13</v>
      </c>
    </row>
    <row r="5304" spans="1:7" ht="15" customHeight="1">
      <c r="A5304" s="1"/>
      <c r="B5304" s="1"/>
      <c r="C5304" s="1"/>
      <c r="D5304" s="1"/>
      <c r="E5304" s="317" t="s">
        <v>976</v>
      </c>
      <c r="F5304" s="318"/>
      <c r="G5304" s="3">
        <v>516.71</v>
      </c>
    </row>
    <row r="5305" spans="1:7" ht="15" customHeight="1">
      <c r="A5305" s="1"/>
      <c r="B5305" s="1"/>
      <c r="C5305" s="1"/>
      <c r="D5305" s="1"/>
      <c r="E5305" s="317" t="s">
        <v>977</v>
      </c>
      <c r="F5305" s="318"/>
      <c r="G5305" s="3">
        <v>1</v>
      </c>
    </row>
    <row r="5306" spans="1:7" ht="15" customHeight="1">
      <c r="A5306" s="1"/>
      <c r="B5306" s="1"/>
      <c r="C5306" s="1"/>
      <c r="D5306" s="1"/>
      <c r="E5306" s="317" t="s">
        <v>978</v>
      </c>
      <c r="F5306" s="318"/>
      <c r="G5306" s="3">
        <v>516.71</v>
      </c>
    </row>
    <row r="5307" spans="1:7" ht="9.9499999999999993" customHeight="1">
      <c r="A5307" s="1"/>
      <c r="B5307" s="1"/>
      <c r="C5307" s="323" t="s">
        <v>949</v>
      </c>
      <c r="D5307" s="324"/>
      <c r="E5307" s="1"/>
      <c r="F5307" s="1"/>
      <c r="G5307" s="1"/>
    </row>
    <row r="5308" spans="1:7" ht="20.100000000000001" customHeight="1">
      <c r="A5308" s="325" t="s">
        <v>1811</v>
      </c>
      <c r="B5308" s="326"/>
      <c r="C5308" s="326"/>
      <c r="D5308" s="326"/>
      <c r="E5308" s="326"/>
      <c r="F5308" s="326"/>
      <c r="G5308" s="326"/>
    </row>
    <row r="5309" spans="1:7" ht="15" customHeight="1">
      <c r="A5309" s="321" t="s">
        <v>951</v>
      </c>
      <c r="B5309" s="322"/>
      <c r="C5309" s="8" t="s">
        <v>952</v>
      </c>
      <c r="D5309" s="8" t="s">
        <v>953</v>
      </c>
      <c r="E5309" s="8" t="s">
        <v>954</v>
      </c>
      <c r="F5309" s="8" t="s">
        <v>955</v>
      </c>
      <c r="G5309" s="8" t="s">
        <v>956</v>
      </c>
    </row>
    <row r="5310" spans="1:7" ht="20.100000000000001" customHeight="1">
      <c r="A5310" s="15" t="s">
        <v>1772</v>
      </c>
      <c r="B5310" s="16" t="s">
        <v>1773</v>
      </c>
      <c r="C5310" s="15" t="s">
        <v>959</v>
      </c>
      <c r="D5310" s="15" t="s">
        <v>960</v>
      </c>
      <c r="E5310" s="17">
        <v>0.08</v>
      </c>
      <c r="F5310" s="18">
        <v>0.62</v>
      </c>
      <c r="G5310" s="18">
        <v>4.9599999999999998E-2</v>
      </c>
    </row>
    <row r="5311" spans="1:7" ht="15" customHeight="1">
      <c r="A5311" s="15" t="s">
        <v>994</v>
      </c>
      <c r="B5311" s="16" t="s">
        <v>995</v>
      </c>
      <c r="C5311" s="15" t="s">
        <v>959</v>
      </c>
      <c r="D5311" s="15" t="s">
        <v>960</v>
      </c>
      <c r="E5311" s="17">
        <v>0.08</v>
      </c>
      <c r="F5311" s="18">
        <v>1.04</v>
      </c>
      <c r="G5311" s="18">
        <v>8.3199999999999996E-2</v>
      </c>
    </row>
    <row r="5312" spans="1:7" ht="20.100000000000001" customHeight="1">
      <c r="A5312" s="15" t="s">
        <v>1774</v>
      </c>
      <c r="B5312" s="16" t="s">
        <v>1775</v>
      </c>
      <c r="C5312" s="15" t="s">
        <v>959</v>
      </c>
      <c r="D5312" s="15" t="s">
        <v>960</v>
      </c>
      <c r="E5312" s="17">
        <v>0.08</v>
      </c>
      <c r="F5312" s="18">
        <v>0.91</v>
      </c>
      <c r="G5312" s="18">
        <v>7.2800000000000004E-2</v>
      </c>
    </row>
    <row r="5313" spans="1:7" ht="15" customHeight="1">
      <c r="A5313" s="15" t="s">
        <v>996</v>
      </c>
      <c r="B5313" s="16" t="s">
        <v>997</v>
      </c>
      <c r="C5313" s="15" t="s">
        <v>959</v>
      </c>
      <c r="D5313" s="15" t="s">
        <v>960</v>
      </c>
      <c r="E5313" s="17">
        <v>0.08</v>
      </c>
      <c r="F5313" s="18">
        <v>3.18</v>
      </c>
      <c r="G5313" s="18">
        <v>0.25440000000000002</v>
      </c>
    </row>
    <row r="5314" spans="1:7" ht="15" customHeight="1">
      <c r="A5314" s="15" t="s">
        <v>963</v>
      </c>
      <c r="B5314" s="16" t="s">
        <v>964</v>
      </c>
      <c r="C5314" s="15" t="s">
        <v>959</v>
      </c>
      <c r="D5314" s="15" t="s">
        <v>960</v>
      </c>
      <c r="E5314" s="17">
        <v>0.08</v>
      </c>
      <c r="F5314" s="18">
        <v>0.55000000000000004</v>
      </c>
      <c r="G5314" s="18">
        <v>4.3999999999999997E-2</v>
      </c>
    </row>
    <row r="5315" spans="1:7" ht="15" customHeight="1">
      <c r="A5315" s="15" t="s">
        <v>965</v>
      </c>
      <c r="B5315" s="16" t="s">
        <v>966</v>
      </c>
      <c r="C5315" s="15" t="s">
        <v>959</v>
      </c>
      <c r="D5315" s="15" t="s">
        <v>960</v>
      </c>
      <c r="E5315" s="17">
        <v>0.08</v>
      </c>
      <c r="F5315" s="18">
        <v>0.06</v>
      </c>
      <c r="G5315" s="18">
        <v>4.7999999999999996E-3</v>
      </c>
    </row>
    <row r="5316" spans="1:7" ht="17.100000000000001" customHeight="1">
      <c r="A5316" s="1"/>
      <c r="B5316" s="1"/>
      <c r="C5316" s="1"/>
      <c r="D5316" s="1"/>
      <c r="E5316" s="319" t="s">
        <v>967</v>
      </c>
      <c r="F5316" s="320"/>
      <c r="G5316" s="19">
        <v>0.50880000000000003</v>
      </c>
    </row>
    <row r="5317" spans="1:7" ht="15" customHeight="1">
      <c r="A5317" s="321" t="s">
        <v>968</v>
      </c>
      <c r="B5317" s="322"/>
      <c r="C5317" s="8" t="s">
        <v>952</v>
      </c>
      <c r="D5317" s="8" t="s">
        <v>953</v>
      </c>
      <c r="E5317" s="8" t="s">
        <v>954</v>
      </c>
      <c r="F5317" s="8" t="s">
        <v>955</v>
      </c>
      <c r="G5317" s="8" t="s">
        <v>956</v>
      </c>
    </row>
    <row r="5318" spans="1:7" ht="15" customHeight="1">
      <c r="A5318" s="15" t="s">
        <v>1776</v>
      </c>
      <c r="B5318" s="16" t="s">
        <v>1777</v>
      </c>
      <c r="C5318" s="15" t="s">
        <v>959</v>
      </c>
      <c r="D5318" s="15" t="s">
        <v>960</v>
      </c>
      <c r="E5318" s="17">
        <v>4.1064000000000003E-2</v>
      </c>
      <c r="F5318" s="18">
        <v>15.42</v>
      </c>
      <c r="G5318" s="18">
        <v>0.63320688000000003</v>
      </c>
    </row>
    <row r="5319" spans="1:7" ht="15" customHeight="1">
      <c r="A5319" s="15" t="s">
        <v>1778</v>
      </c>
      <c r="B5319" s="16" t="s">
        <v>1779</v>
      </c>
      <c r="C5319" s="15" t="s">
        <v>959</v>
      </c>
      <c r="D5319" s="15" t="s">
        <v>960</v>
      </c>
      <c r="E5319" s="17">
        <v>4.1064000000000003E-2</v>
      </c>
      <c r="F5319" s="18">
        <v>10.84</v>
      </c>
      <c r="G5319" s="18">
        <v>0.44513375999999999</v>
      </c>
    </row>
    <row r="5320" spans="1:7" ht="15" customHeight="1">
      <c r="A5320" s="1"/>
      <c r="B5320" s="1"/>
      <c r="C5320" s="1"/>
      <c r="D5320" s="1"/>
      <c r="E5320" s="319" t="s">
        <v>971</v>
      </c>
      <c r="F5320" s="320"/>
      <c r="G5320" s="19">
        <v>1.07834064</v>
      </c>
    </row>
    <row r="5321" spans="1:7" ht="15" customHeight="1">
      <c r="A5321" s="321" t="s">
        <v>1010</v>
      </c>
      <c r="B5321" s="322"/>
      <c r="C5321" s="8" t="s">
        <v>952</v>
      </c>
      <c r="D5321" s="8" t="s">
        <v>953</v>
      </c>
      <c r="E5321" s="8" t="s">
        <v>954</v>
      </c>
      <c r="F5321" s="8" t="s">
        <v>955</v>
      </c>
      <c r="G5321" s="8" t="s">
        <v>956</v>
      </c>
    </row>
    <row r="5322" spans="1:7" ht="20.100000000000001" customHeight="1">
      <c r="A5322" s="15" t="s">
        <v>1812</v>
      </c>
      <c r="B5322" s="16" t="s">
        <v>1813</v>
      </c>
      <c r="C5322" s="15" t="s">
        <v>959</v>
      </c>
      <c r="D5322" s="15" t="s">
        <v>1013</v>
      </c>
      <c r="E5322" s="17">
        <v>1.1000000000000001</v>
      </c>
      <c r="F5322" s="18">
        <v>6.13</v>
      </c>
      <c r="G5322" s="18">
        <v>6.7430000000000003</v>
      </c>
    </row>
    <row r="5323" spans="1:7" ht="20.100000000000001" customHeight="1">
      <c r="A5323" s="15" t="s">
        <v>1814</v>
      </c>
      <c r="B5323" s="16" t="s">
        <v>1815</v>
      </c>
      <c r="C5323" s="15" t="s">
        <v>1016</v>
      </c>
      <c r="D5323" s="15" t="s">
        <v>1013</v>
      </c>
      <c r="E5323" s="17">
        <v>1.1000000000000001</v>
      </c>
      <c r="F5323" s="18">
        <v>0.83</v>
      </c>
      <c r="G5323" s="18">
        <v>0.91300000000000003</v>
      </c>
    </row>
    <row r="5324" spans="1:7" ht="15" customHeight="1">
      <c r="A5324" s="1"/>
      <c r="B5324" s="1"/>
      <c r="C5324" s="1"/>
      <c r="D5324" s="1"/>
      <c r="E5324" s="319" t="s">
        <v>1021</v>
      </c>
      <c r="F5324" s="320"/>
      <c r="G5324" s="19">
        <v>7.6559999999999997</v>
      </c>
    </row>
    <row r="5325" spans="1:7" ht="15" customHeight="1">
      <c r="A5325" s="1"/>
      <c r="B5325" s="1"/>
      <c r="C5325" s="1"/>
      <c r="D5325" s="1"/>
      <c r="E5325" s="317" t="s">
        <v>972</v>
      </c>
      <c r="F5325" s="318"/>
      <c r="G5325" s="3">
        <v>8.74</v>
      </c>
    </row>
    <row r="5326" spans="1:7" ht="15" customHeight="1">
      <c r="A5326" s="1"/>
      <c r="B5326" s="1"/>
      <c r="C5326" s="1"/>
      <c r="D5326" s="1"/>
      <c r="E5326" s="317" t="s">
        <v>973</v>
      </c>
      <c r="F5326" s="318"/>
      <c r="G5326" s="3">
        <v>0.48</v>
      </c>
    </row>
    <row r="5327" spans="1:7" ht="15" customHeight="1">
      <c r="A5327" s="1"/>
      <c r="B5327" s="1"/>
      <c r="C5327" s="1"/>
      <c r="D5327" s="1"/>
      <c r="E5327" s="317" t="s">
        <v>974</v>
      </c>
      <c r="F5327" s="318"/>
      <c r="G5327" s="3">
        <v>9.2200000000000006</v>
      </c>
    </row>
    <row r="5328" spans="1:7" ht="15" customHeight="1">
      <c r="A5328" s="1"/>
      <c r="B5328" s="1"/>
      <c r="C5328" s="1"/>
      <c r="D5328" s="1"/>
      <c r="E5328" s="317" t="s">
        <v>975</v>
      </c>
      <c r="F5328" s="318"/>
      <c r="G5328" s="3">
        <v>2.61</v>
      </c>
    </row>
    <row r="5329" spans="1:7" ht="15" customHeight="1">
      <c r="A5329" s="1"/>
      <c r="B5329" s="1"/>
      <c r="C5329" s="1"/>
      <c r="D5329" s="1"/>
      <c r="E5329" s="317" t="s">
        <v>976</v>
      </c>
      <c r="F5329" s="318"/>
      <c r="G5329" s="3">
        <v>11.83</v>
      </c>
    </row>
    <row r="5330" spans="1:7" ht="15" customHeight="1">
      <c r="A5330" s="1"/>
      <c r="B5330" s="1"/>
      <c r="C5330" s="1"/>
      <c r="D5330" s="1"/>
      <c r="E5330" s="317" t="s">
        <v>977</v>
      </c>
      <c r="F5330" s="318"/>
      <c r="G5330" s="3">
        <v>8.3000000000000007</v>
      </c>
    </row>
    <row r="5331" spans="1:7" ht="15" customHeight="1">
      <c r="A5331" s="1"/>
      <c r="B5331" s="1"/>
      <c r="C5331" s="1"/>
      <c r="D5331" s="1"/>
      <c r="E5331" s="317" t="s">
        <v>978</v>
      </c>
      <c r="F5331" s="318"/>
      <c r="G5331" s="3">
        <v>98.18</v>
      </c>
    </row>
    <row r="5332" spans="1:7" ht="9.9499999999999993" customHeight="1">
      <c r="A5332" s="1"/>
      <c r="B5332" s="1"/>
      <c r="C5332" s="323" t="s">
        <v>949</v>
      </c>
      <c r="D5332" s="324"/>
      <c r="E5332" s="1"/>
      <c r="F5332" s="1"/>
      <c r="G5332" s="1"/>
    </row>
    <row r="5333" spans="1:7" ht="20.100000000000001" customHeight="1">
      <c r="A5333" s="325" t="s">
        <v>1816</v>
      </c>
      <c r="B5333" s="326"/>
      <c r="C5333" s="326"/>
      <c r="D5333" s="326"/>
      <c r="E5333" s="326"/>
      <c r="F5333" s="326"/>
      <c r="G5333" s="326"/>
    </row>
    <row r="5334" spans="1:7" ht="15" customHeight="1">
      <c r="A5334" s="321" t="s">
        <v>951</v>
      </c>
      <c r="B5334" s="322"/>
      <c r="C5334" s="8" t="s">
        <v>952</v>
      </c>
      <c r="D5334" s="8" t="s">
        <v>953</v>
      </c>
      <c r="E5334" s="8" t="s">
        <v>954</v>
      </c>
      <c r="F5334" s="8" t="s">
        <v>955</v>
      </c>
      <c r="G5334" s="8" t="s">
        <v>956</v>
      </c>
    </row>
    <row r="5335" spans="1:7" ht="15" customHeight="1">
      <c r="A5335" s="15" t="s">
        <v>994</v>
      </c>
      <c r="B5335" s="16" t="s">
        <v>995</v>
      </c>
      <c r="C5335" s="15" t="s">
        <v>959</v>
      </c>
      <c r="D5335" s="15" t="s">
        <v>960</v>
      </c>
      <c r="E5335" s="17">
        <v>5.4</v>
      </c>
      <c r="F5335" s="18">
        <v>1.04</v>
      </c>
      <c r="G5335" s="18">
        <v>5.6159999999999997</v>
      </c>
    </row>
    <row r="5336" spans="1:7" ht="15" customHeight="1">
      <c r="A5336" s="15" t="s">
        <v>996</v>
      </c>
      <c r="B5336" s="16" t="s">
        <v>997</v>
      </c>
      <c r="C5336" s="15" t="s">
        <v>959</v>
      </c>
      <c r="D5336" s="15" t="s">
        <v>960</v>
      </c>
      <c r="E5336" s="17">
        <v>5.4</v>
      </c>
      <c r="F5336" s="18">
        <v>3.18</v>
      </c>
      <c r="G5336" s="18">
        <v>17.172000000000001</v>
      </c>
    </row>
    <row r="5337" spans="1:7" ht="20.100000000000001" customHeight="1">
      <c r="A5337" s="15" t="s">
        <v>998</v>
      </c>
      <c r="B5337" s="16" t="s">
        <v>999</v>
      </c>
      <c r="C5337" s="15" t="s">
        <v>959</v>
      </c>
      <c r="D5337" s="15" t="s">
        <v>960</v>
      </c>
      <c r="E5337" s="17">
        <v>3.1</v>
      </c>
      <c r="F5337" s="18">
        <v>0.41</v>
      </c>
      <c r="G5337" s="18">
        <v>1.2709999999999999</v>
      </c>
    </row>
    <row r="5338" spans="1:7" ht="20.100000000000001" customHeight="1">
      <c r="A5338" s="15" t="s">
        <v>1000</v>
      </c>
      <c r="B5338" s="16" t="s">
        <v>1001</v>
      </c>
      <c r="C5338" s="15" t="s">
        <v>959</v>
      </c>
      <c r="D5338" s="15" t="s">
        <v>960</v>
      </c>
      <c r="E5338" s="17">
        <v>3.1</v>
      </c>
      <c r="F5338" s="18">
        <v>1.01</v>
      </c>
      <c r="G5338" s="18">
        <v>3.1309999999999998</v>
      </c>
    </row>
    <row r="5339" spans="1:7" ht="20.100000000000001" customHeight="1">
      <c r="A5339" s="15" t="s">
        <v>1023</v>
      </c>
      <c r="B5339" s="16" t="s">
        <v>1024</v>
      </c>
      <c r="C5339" s="15" t="s">
        <v>959</v>
      </c>
      <c r="D5339" s="15" t="s">
        <v>960</v>
      </c>
      <c r="E5339" s="17">
        <v>2</v>
      </c>
      <c r="F5339" s="18">
        <v>0.01</v>
      </c>
      <c r="G5339" s="18">
        <v>0.02</v>
      </c>
    </row>
    <row r="5340" spans="1:7" ht="15" customHeight="1">
      <c r="A5340" s="15" t="s">
        <v>965</v>
      </c>
      <c r="B5340" s="16" t="s">
        <v>966</v>
      </c>
      <c r="C5340" s="15" t="s">
        <v>959</v>
      </c>
      <c r="D5340" s="15" t="s">
        <v>960</v>
      </c>
      <c r="E5340" s="17">
        <v>5.4</v>
      </c>
      <c r="F5340" s="18">
        <v>0.06</v>
      </c>
      <c r="G5340" s="18">
        <v>0.32400000000000001</v>
      </c>
    </row>
    <row r="5341" spans="1:7" ht="20.100000000000001" customHeight="1">
      <c r="A5341" s="15" t="s">
        <v>1025</v>
      </c>
      <c r="B5341" s="16" t="s">
        <v>1026</v>
      </c>
      <c r="C5341" s="15" t="s">
        <v>959</v>
      </c>
      <c r="D5341" s="15" t="s">
        <v>960</v>
      </c>
      <c r="E5341" s="17">
        <v>2</v>
      </c>
      <c r="F5341" s="18">
        <v>0.63</v>
      </c>
      <c r="G5341" s="18">
        <v>1.26</v>
      </c>
    </row>
    <row r="5342" spans="1:7" ht="20.100000000000001" customHeight="1">
      <c r="A5342" s="15" t="s">
        <v>1086</v>
      </c>
      <c r="B5342" s="16" t="s">
        <v>1087</v>
      </c>
      <c r="C5342" s="15" t="s">
        <v>959</v>
      </c>
      <c r="D5342" s="15" t="s">
        <v>960</v>
      </c>
      <c r="E5342" s="17">
        <v>0.3</v>
      </c>
      <c r="F5342" s="18">
        <v>0.57999999999999996</v>
      </c>
      <c r="G5342" s="18">
        <v>0.17399999999999999</v>
      </c>
    </row>
    <row r="5343" spans="1:7" ht="20.100000000000001" customHeight="1">
      <c r="A5343" s="15" t="s">
        <v>1088</v>
      </c>
      <c r="B5343" s="16" t="s">
        <v>1089</v>
      </c>
      <c r="C5343" s="15" t="s">
        <v>959</v>
      </c>
      <c r="D5343" s="15" t="s">
        <v>960</v>
      </c>
      <c r="E5343" s="17">
        <v>0.3</v>
      </c>
      <c r="F5343" s="18">
        <v>0.95</v>
      </c>
      <c r="G5343" s="18">
        <v>0.28499999999999998</v>
      </c>
    </row>
    <row r="5344" spans="1:7" ht="15" customHeight="1">
      <c r="A5344" s="15" t="s">
        <v>963</v>
      </c>
      <c r="B5344" s="16" t="s">
        <v>964</v>
      </c>
      <c r="C5344" s="15" t="s">
        <v>959</v>
      </c>
      <c r="D5344" s="15" t="s">
        <v>960</v>
      </c>
      <c r="E5344" s="17">
        <v>5.4</v>
      </c>
      <c r="F5344" s="18">
        <v>0.55000000000000004</v>
      </c>
      <c r="G5344" s="18">
        <v>2.97</v>
      </c>
    </row>
    <row r="5345" spans="1:7" ht="17.100000000000001" customHeight="1">
      <c r="A5345" s="1"/>
      <c r="B5345" s="1"/>
      <c r="C5345" s="1"/>
      <c r="D5345" s="1"/>
      <c r="E5345" s="319" t="s">
        <v>967</v>
      </c>
      <c r="F5345" s="320"/>
      <c r="G5345" s="19">
        <v>32.222999999999999</v>
      </c>
    </row>
    <row r="5346" spans="1:7" ht="15" customHeight="1">
      <c r="A5346" s="321" t="s">
        <v>1027</v>
      </c>
      <c r="B5346" s="322"/>
      <c r="C5346" s="8" t="s">
        <v>952</v>
      </c>
      <c r="D5346" s="8" t="s">
        <v>953</v>
      </c>
      <c r="E5346" s="8" t="s">
        <v>954</v>
      </c>
      <c r="F5346" s="8" t="s">
        <v>955</v>
      </c>
      <c r="G5346" s="8" t="s">
        <v>956</v>
      </c>
    </row>
    <row r="5347" spans="1:7" ht="20.100000000000001" customHeight="1">
      <c r="A5347" s="15" t="s">
        <v>1458</v>
      </c>
      <c r="B5347" s="16" t="s">
        <v>1459</v>
      </c>
      <c r="C5347" s="15" t="s">
        <v>959</v>
      </c>
      <c r="D5347" s="15" t="s">
        <v>1030</v>
      </c>
      <c r="E5347" s="17">
        <v>2.81E-4</v>
      </c>
      <c r="F5347" s="18">
        <v>21622.37</v>
      </c>
      <c r="G5347" s="18">
        <v>6.0758859699999999</v>
      </c>
    </row>
    <row r="5348" spans="1:7" ht="15" customHeight="1">
      <c r="A5348" s="1"/>
      <c r="B5348" s="1"/>
      <c r="C5348" s="1"/>
      <c r="D5348" s="1"/>
      <c r="E5348" s="319" t="s">
        <v>1031</v>
      </c>
      <c r="F5348" s="320"/>
      <c r="G5348" s="19">
        <v>6.0758859699999999</v>
      </c>
    </row>
    <row r="5349" spans="1:7" ht="15" customHeight="1">
      <c r="A5349" s="321" t="s">
        <v>968</v>
      </c>
      <c r="B5349" s="322"/>
      <c r="C5349" s="8" t="s">
        <v>952</v>
      </c>
      <c r="D5349" s="8" t="s">
        <v>953</v>
      </c>
      <c r="E5349" s="8" t="s">
        <v>954</v>
      </c>
      <c r="F5349" s="8" t="s">
        <v>955</v>
      </c>
      <c r="G5349" s="8" t="s">
        <v>956</v>
      </c>
    </row>
    <row r="5350" spans="1:7" ht="15" customHeight="1">
      <c r="A5350" s="15" t="s">
        <v>1006</v>
      </c>
      <c r="B5350" s="16" t="s">
        <v>1007</v>
      </c>
      <c r="C5350" s="15" t="s">
        <v>959</v>
      </c>
      <c r="D5350" s="15" t="s">
        <v>960</v>
      </c>
      <c r="E5350" s="17">
        <v>3.1468099999999999</v>
      </c>
      <c r="F5350" s="18">
        <v>9.25</v>
      </c>
      <c r="G5350" s="18">
        <v>29.107992500000002</v>
      </c>
    </row>
    <row r="5351" spans="1:7" ht="15" customHeight="1">
      <c r="A5351" s="15" t="s">
        <v>1460</v>
      </c>
      <c r="B5351" s="16" t="s">
        <v>1461</v>
      </c>
      <c r="C5351" s="15" t="s">
        <v>959</v>
      </c>
      <c r="D5351" s="15" t="s">
        <v>960</v>
      </c>
      <c r="E5351" s="17">
        <v>2.0118</v>
      </c>
      <c r="F5351" s="18">
        <v>16.45</v>
      </c>
      <c r="G5351" s="18">
        <v>33.094110000000001</v>
      </c>
    </row>
    <row r="5352" spans="1:7" ht="15" customHeight="1">
      <c r="A5352" s="15" t="s">
        <v>1090</v>
      </c>
      <c r="B5352" s="16" t="s">
        <v>1091</v>
      </c>
      <c r="C5352" s="15" t="s">
        <v>959</v>
      </c>
      <c r="D5352" s="15" t="s">
        <v>960</v>
      </c>
      <c r="E5352" s="17">
        <v>0.30453000000000002</v>
      </c>
      <c r="F5352" s="18">
        <v>12.62</v>
      </c>
      <c r="G5352" s="18">
        <v>3.8431685999999998</v>
      </c>
    </row>
    <row r="5353" spans="1:7" ht="15" customHeight="1">
      <c r="A5353" s="1"/>
      <c r="B5353" s="1"/>
      <c r="C5353" s="1"/>
      <c r="D5353" s="1"/>
      <c r="E5353" s="319" t="s">
        <v>971</v>
      </c>
      <c r="F5353" s="320"/>
      <c r="G5353" s="19">
        <v>66.045271099999994</v>
      </c>
    </row>
    <row r="5354" spans="1:7" ht="15" customHeight="1">
      <c r="A5354" s="1"/>
      <c r="B5354" s="1"/>
      <c r="C5354" s="1"/>
      <c r="D5354" s="1"/>
      <c r="E5354" s="317" t="s">
        <v>972</v>
      </c>
      <c r="F5354" s="318"/>
      <c r="G5354" s="3">
        <v>74.31</v>
      </c>
    </row>
    <row r="5355" spans="1:7" ht="15" customHeight="1">
      <c r="A5355" s="1"/>
      <c r="B5355" s="1"/>
      <c r="C5355" s="1"/>
      <c r="D5355" s="1"/>
      <c r="E5355" s="317" t="s">
        <v>973</v>
      </c>
      <c r="F5355" s="318"/>
      <c r="G5355" s="3">
        <v>29.98</v>
      </c>
    </row>
    <row r="5356" spans="1:7" ht="15" customHeight="1">
      <c r="A5356" s="1"/>
      <c r="B5356" s="1"/>
      <c r="C5356" s="1"/>
      <c r="D5356" s="1"/>
      <c r="E5356" s="317" t="s">
        <v>974</v>
      </c>
      <c r="F5356" s="318"/>
      <c r="G5356" s="3">
        <v>104.29</v>
      </c>
    </row>
    <row r="5357" spans="1:7" ht="15" customHeight="1">
      <c r="A5357" s="1"/>
      <c r="B5357" s="1"/>
      <c r="C5357" s="1"/>
      <c r="D5357" s="1"/>
      <c r="E5357" s="317" t="s">
        <v>975</v>
      </c>
      <c r="F5357" s="318"/>
      <c r="G5357" s="3">
        <v>29.56</v>
      </c>
    </row>
    <row r="5358" spans="1:7" ht="15" customHeight="1">
      <c r="A5358" s="1"/>
      <c r="B5358" s="1"/>
      <c r="C5358" s="1"/>
      <c r="D5358" s="1"/>
      <c r="E5358" s="317" t="s">
        <v>976</v>
      </c>
      <c r="F5358" s="318"/>
      <c r="G5358" s="3">
        <v>133.85</v>
      </c>
    </row>
    <row r="5359" spans="1:7" ht="15" customHeight="1">
      <c r="A5359" s="1"/>
      <c r="B5359" s="1"/>
      <c r="C5359" s="1"/>
      <c r="D5359" s="1"/>
      <c r="E5359" s="317" t="s">
        <v>977</v>
      </c>
      <c r="F5359" s="318"/>
      <c r="G5359" s="3">
        <v>0.01</v>
      </c>
    </row>
    <row r="5360" spans="1:7" ht="15" customHeight="1">
      <c r="A5360" s="1"/>
      <c r="B5360" s="1"/>
      <c r="C5360" s="1"/>
      <c r="D5360" s="1"/>
      <c r="E5360" s="317" t="s">
        <v>978</v>
      </c>
      <c r="F5360" s="318"/>
      <c r="G5360" s="3">
        <v>1.33</v>
      </c>
    </row>
    <row r="5361" spans="1:7" ht="9.9499999999999993" customHeight="1">
      <c r="A5361" s="1"/>
      <c r="B5361" s="1"/>
      <c r="C5361" s="323" t="s">
        <v>949</v>
      </c>
      <c r="D5361" s="324"/>
      <c r="E5361" s="1"/>
      <c r="F5361" s="1"/>
      <c r="G5361" s="1"/>
    </row>
    <row r="5362" spans="1:7" ht="20.100000000000001" customHeight="1">
      <c r="A5362" s="325" t="s">
        <v>1817</v>
      </c>
      <c r="B5362" s="326"/>
      <c r="C5362" s="326"/>
      <c r="D5362" s="326"/>
      <c r="E5362" s="326"/>
      <c r="F5362" s="326"/>
      <c r="G5362" s="326"/>
    </row>
    <row r="5363" spans="1:7" ht="15" customHeight="1">
      <c r="A5363" s="321" t="s">
        <v>951</v>
      </c>
      <c r="B5363" s="322"/>
      <c r="C5363" s="8" t="s">
        <v>952</v>
      </c>
      <c r="D5363" s="8" t="s">
        <v>953</v>
      </c>
      <c r="E5363" s="8" t="s">
        <v>954</v>
      </c>
      <c r="F5363" s="8" t="s">
        <v>955</v>
      </c>
      <c r="G5363" s="8" t="s">
        <v>956</v>
      </c>
    </row>
    <row r="5364" spans="1:7" ht="20.100000000000001" customHeight="1">
      <c r="A5364" s="15" t="s">
        <v>1772</v>
      </c>
      <c r="B5364" s="16" t="s">
        <v>1773</v>
      </c>
      <c r="C5364" s="15" t="s">
        <v>959</v>
      </c>
      <c r="D5364" s="15" t="s">
        <v>960</v>
      </c>
      <c r="E5364" s="17">
        <v>0.27263199999999999</v>
      </c>
      <c r="F5364" s="18">
        <v>0.62</v>
      </c>
      <c r="G5364" s="18">
        <v>0.16903183999999999</v>
      </c>
    </row>
    <row r="5365" spans="1:7" ht="15" customHeight="1">
      <c r="A5365" s="15" t="s">
        <v>994</v>
      </c>
      <c r="B5365" s="16" t="s">
        <v>995</v>
      </c>
      <c r="C5365" s="15" t="s">
        <v>959</v>
      </c>
      <c r="D5365" s="15" t="s">
        <v>960</v>
      </c>
      <c r="E5365" s="17">
        <v>0.27263199999999999</v>
      </c>
      <c r="F5365" s="18">
        <v>1.04</v>
      </c>
      <c r="G5365" s="18">
        <v>0.28353728</v>
      </c>
    </row>
    <row r="5366" spans="1:7" ht="20.100000000000001" customHeight="1">
      <c r="A5366" s="15" t="s">
        <v>1774</v>
      </c>
      <c r="B5366" s="16" t="s">
        <v>1775</v>
      </c>
      <c r="C5366" s="15" t="s">
        <v>959</v>
      </c>
      <c r="D5366" s="15" t="s">
        <v>960</v>
      </c>
      <c r="E5366" s="17">
        <v>0.27263199999999999</v>
      </c>
      <c r="F5366" s="18">
        <v>0.91</v>
      </c>
      <c r="G5366" s="18">
        <v>0.24809512</v>
      </c>
    </row>
    <row r="5367" spans="1:7" ht="15" customHeight="1">
      <c r="A5367" s="15" t="s">
        <v>996</v>
      </c>
      <c r="B5367" s="16" t="s">
        <v>997</v>
      </c>
      <c r="C5367" s="15" t="s">
        <v>959</v>
      </c>
      <c r="D5367" s="15" t="s">
        <v>960</v>
      </c>
      <c r="E5367" s="17">
        <v>0.27263199999999999</v>
      </c>
      <c r="F5367" s="18">
        <v>3.18</v>
      </c>
      <c r="G5367" s="18">
        <v>0.86696976000000003</v>
      </c>
    </row>
    <row r="5368" spans="1:7" ht="15" customHeight="1">
      <c r="A5368" s="15" t="s">
        <v>963</v>
      </c>
      <c r="B5368" s="16" t="s">
        <v>964</v>
      </c>
      <c r="C5368" s="15" t="s">
        <v>959</v>
      </c>
      <c r="D5368" s="15" t="s">
        <v>960</v>
      </c>
      <c r="E5368" s="17">
        <v>0.27263199999999999</v>
      </c>
      <c r="F5368" s="18">
        <v>0.55000000000000004</v>
      </c>
      <c r="G5368" s="18">
        <v>0.14994759999999999</v>
      </c>
    </row>
    <row r="5369" spans="1:7" ht="15" customHeight="1">
      <c r="A5369" s="15" t="s">
        <v>965</v>
      </c>
      <c r="B5369" s="16" t="s">
        <v>966</v>
      </c>
      <c r="C5369" s="15" t="s">
        <v>959</v>
      </c>
      <c r="D5369" s="15" t="s">
        <v>960</v>
      </c>
      <c r="E5369" s="17">
        <v>0.27263199999999999</v>
      </c>
      <c r="F5369" s="18">
        <v>0.06</v>
      </c>
      <c r="G5369" s="18">
        <v>1.6357920000000001E-2</v>
      </c>
    </row>
    <row r="5370" spans="1:7" ht="17.100000000000001" customHeight="1">
      <c r="A5370" s="1"/>
      <c r="B5370" s="1"/>
      <c r="C5370" s="1"/>
      <c r="D5370" s="1"/>
      <c r="E5370" s="319" t="s">
        <v>967</v>
      </c>
      <c r="F5370" s="320"/>
      <c r="G5370" s="19">
        <v>1.7339395200000001</v>
      </c>
    </row>
    <row r="5371" spans="1:7" ht="15" customHeight="1">
      <c r="A5371" s="321" t="s">
        <v>968</v>
      </c>
      <c r="B5371" s="322"/>
      <c r="C5371" s="8" t="s">
        <v>952</v>
      </c>
      <c r="D5371" s="8" t="s">
        <v>953</v>
      </c>
      <c r="E5371" s="8" t="s">
        <v>954</v>
      </c>
      <c r="F5371" s="8" t="s">
        <v>955</v>
      </c>
      <c r="G5371" s="8" t="s">
        <v>956</v>
      </c>
    </row>
    <row r="5372" spans="1:7" ht="15" customHeight="1">
      <c r="A5372" s="15" t="s">
        <v>1776</v>
      </c>
      <c r="B5372" s="16" t="s">
        <v>1777</v>
      </c>
      <c r="C5372" s="15" t="s">
        <v>959</v>
      </c>
      <c r="D5372" s="15" t="s">
        <v>960</v>
      </c>
      <c r="E5372" s="17">
        <v>0.1399420056</v>
      </c>
      <c r="F5372" s="18">
        <v>15.42</v>
      </c>
      <c r="G5372" s="18">
        <v>2.1579057263519998</v>
      </c>
    </row>
    <row r="5373" spans="1:7" ht="15" customHeight="1">
      <c r="A5373" s="15" t="s">
        <v>1778</v>
      </c>
      <c r="B5373" s="16" t="s">
        <v>1779</v>
      </c>
      <c r="C5373" s="15" t="s">
        <v>959</v>
      </c>
      <c r="D5373" s="15" t="s">
        <v>960</v>
      </c>
      <c r="E5373" s="17">
        <v>0.1399420056</v>
      </c>
      <c r="F5373" s="18">
        <v>10.84</v>
      </c>
      <c r="G5373" s="18">
        <v>1.516971340704</v>
      </c>
    </row>
    <row r="5374" spans="1:7" ht="15" customHeight="1">
      <c r="A5374" s="1"/>
      <c r="B5374" s="1"/>
      <c r="C5374" s="1"/>
      <c r="D5374" s="1"/>
      <c r="E5374" s="319" t="s">
        <v>971</v>
      </c>
      <c r="F5374" s="320"/>
      <c r="G5374" s="19">
        <v>3.6748770670559998</v>
      </c>
    </row>
    <row r="5375" spans="1:7" ht="15" customHeight="1">
      <c r="A5375" s="321" t="s">
        <v>1010</v>
      </c>
      <c r="B5375" s="322"/>
      <c r="C5375" s="8" t="s">
        <v>952</v>
      </c>
      <c r="D5375" s="8" t="s">
        <v>953</v>
      </c>
      <c r="E5375" s="8" t="s">
        <v>954</v>
      </c>
      <c r="F5375" s="8" t="s">
        <v>955</v>
      </c>
      <c r="G5375" s="8" t="s">
        <v>956</v>
      </c>
    </row>
    <row r="5376" spans="1:7" ht="15" customHeight="1">
      <c r="A5376" s="15" t="s">
        <v>1818</v>
      </c>
      <c r="B5376" s="16" t="s">
        <v>1819</v>
      </c>
      <c r="C5376" s="15" t="s">
        <v>959</v>
      </c>
      <c r="D5376" s="15" t="s">
        <v>1013</v>
      </c>
      <c r="E5376" s="17">
        <v>1.2</v>
      </c>
      <c r="F5376" s="18">
        <v>10.130000000000001</v>
      </c>
      <c r="G5376" s="18">
        <v>12.156000000000001</v>
      </c>
    </row>
    <row r="5377" spans="1:7" ht="15" customHeight="1">
      <c r="A5377" s="1"/>
      <c r="B5377" s="1"/>
      <c r="C5377" s="1"/>
      <c r="D5377" s="1"/>
      <c r="E5377" s="319" t="s">
        <v>1021</v>
      </c>
      <c r="F5377" s="320"/>
      <c r="G5377" s="19">
        <v>12.156000000000001</v>
      </c>
    </row>
    <row r="5378" spans="1:7" ht="15" customHeight="1">
      <c r="A5378" s="1"/>
      <c r="B5378" s="1"/>
      <c r="C5378" s="1"/>
      <c r="D5378" s="1"/>
      <c r="E5378" s="317" t="s">
        <v>972</v>
      </c>
      <c r="F5378" s="318"/>
      <c r="G5378" s="3">
        <v>15.88</v>
      </c>
    </row>
    <row r="5379" spans="1:7" ht="15" customHeight="1">
      <c r="A5379" s="1"/>
      <c r="B5379" s="1"/>
      <c r="C5379" s="1"/>
      <c r="D5379" s="1"/>
      <c r="E5379" s="317" t="s">
        <v>973</v>
      </c>
      <c r="F5379" s="318"/>
      <c r="G5379" s="3">
        <v>1.67</v>
      </c>
    </row>
    <row r="5380" spans="1:7" ht="15" customHeight="1">
      <c r="A5380" s="1"/>
      <c r="B5380" s="1"/>
      <c r="C5380" s="1"/>
      <c r="D5380" s="1"/>
      <c r="E5380" s="317" t="s">
        <v>974</v>
      </c>
      <c r="F5380" s="318"/>
      <c r="G5380" s="3">
        <v>17.55</v>
      </c>
    </row>
    <row r="5381" spans="1:7" ht="15" customHeight="1">
      <c r="A5381" s="1"/>
      <c r="B5381" s="1"/>
      <c r="C5381" s="1"/>
      <c r="D5381" s="1"/>
      <c r="E5381" s="317" t="s">
        <v>975</v>
      </c>
      <c r="F5381" s="318"/>
      <c r="G5381" s="3">
        <v>4.97</v>
      </c>
    </row>
    <row r="5382" spans="1:7" ht="15" customHeight="1">
      <c r="A5382" s="1"/>
      <c r="B5382" s="1"/>
      <c r="C5382" s="1"/>
      <c r="D5382" s="1"/>
      <c r="E5382" s="317" t="s">
        <v>976</v>
      </c>
      <c r="F5382" s="318"/>
      <c r="G5382" s="3">
        <v>22.52</v>
      </c>
    </row>
    <row r="5383" spans="1:7" ht="15" customHeight="1">
      <c r="A5383" s="1"/>
      <c r="B5383" s="1"/>
      <c r="C5383" s="1"/>
      <c r="D5383" s="1"/>
      <c r="E5383" s="317" t="s">
        <v>977</v>
      </c>
      <c r="F5383" s="318"/>
      <c r="G5383" s="3">
        <v>8.4</v>
      </c>
    </row>
    <row r="5384" spans="1:7" ht="15" customHeight="1">
      <c r="A5384" s="1"/>
      <c r="B5384" s="1"/>
      <c r="C5384" s="1"/>
      <c r="D5384" s="1"/>
      <c r="E5384" s="317" t="s">
        <v>978</v>
      </c>
      <c r="F5384" s="318"/>
      <c r="G5384" s="3">
        <v>189.16</v>
      </c>
    </row>
    <row r="5385" spans="1:7" ht="9.9499999999999993" customHeight="1">
      <c r="A5385" s="1"/>
      <c r="B5385" s="1"/>
      <c r="C5385" s="323" t="s">
        <v>949</v>
      </c>
      <c r="D5385" s="324"/>
      <c r="E5385" s="1"/>
      <c r="F5385" s="1"/>
      <c r="G5385" s="1"/>
    </row>
    <row r="5386" spans="1:7" ht="20.100000000000001" customHeight="1">
      <c r="A5386" s="325" t="s">
        <v>1820</v>
      </c>
      <c r="B5386" s="326"/>
      <c r="C5386" s="326"/>
      <c r="D5386" s="326"/>
      <c r="E5386" s="326"/>
      <c r="F5386" s="326"/>
      <c r="G5386" s="326"/>
    </row>
    <row r="5387" spans="1:7" ht="15" customHeight="1">
      <c r="A5387" s="321" t="s">
        <v>951</v>
      </c>
      <c r="B5387" s="322"/>
      <c r="C5387" s="8" t="s">
        <v>952</v>
      </c>
      <c r="D5387" s="8" t="s">
        <v>953</v>
      </c>
      <c r="E5387" s="8" t="s">
        <v>954</v>
      </c>
      <c r="F5387" s="8" t="s">
        <v>955</v>
      </c>
      <c r="G5387" s="8" t="s">
        <v>956</v>
      </c>
    </row>
    <row r="5388" spans="1:7" ht="20.100000000000001" customHeight="1">
      <c r="A5388" s="15" t="s">
        <v>1772</v>
      </c>
      <c r="B5388" s="16" t="s">
        <v>1773</v>
      </c>
      <c r="C5388" s="15" t="s">
        <v>959</v>
      </c>
      <c r="D5388" s="15" t="s">
        <v>960</v>
      </c>
      <c r="E5388" s="17">
        <v>2.1000000000000001E-2</v>
      </c>
      <c r="F5388" s="18">
        <v>0.62</v>
      </c>
      <c r="G5388" s="18">
        <v>1.302E-2</v>
      </c>
    </row>
    <row r="5389" spans="1:7" ht="15" customHeight="1">
      <c r="A5389" s="15" t="s">
        <v>994</v>
      </c>
      <c r="B5389" s="16" t="s">
        <v>995</v>
      </c>
      <c r="C5389" s="15" t="s">
        <v>959</v>
      </c>
      <c r="D5389" s="15" t="s">
        <v>960</v>
      </c>
      <c r="E5389" s="17">
        <v>2.1000000000000001E-2</v>
      </c>
      <c r="F5389" s="18">
        <v>1.04</v>
      </c>
      <c r="G5389" s="18">
        <v>2.1839999999999998E-2</v>
      </c>
    </row>
    <row r="5390" spans="1:7" ht="20.100000000000001" customHeight="1">
      <c r="A5390" s="15" t="s">
        <v>1774</v>
      </c>
      <c r="B5390" s="16" t="s">
        <v>1775</v>
      </c>
      <c r="C5390" s="15" t="s">
        <v>959</v>
      </c>
      <c r="D5390" s="15" t="s">
        <v>960</v>
      </c>
      <c r="E5390" s="17">
        <v>2.1000000000000001E-2</v>
      </c>
      <c r="F5390" s="18">
        <v>0.91</v>
      </c>
      <c r="G5390" s="18">
        <v>1.9109999999999999E-2</v>
      </c>
    </row>
    <row r="5391" spans="1:7" ht="15" customHeight="1">
      <c r="A5391" s="15" t="s">
        <v>996</v>
      </c>
      <c r="B5391" s="16" t="s">
        <v>997</v>
      </c>
      <c r="C5391" s="15" t="s">
        <v>959</v>
      </c>
      <c r="D5391" s="15" t="s">
        <v>960</v>
      </c>
      <c r="E5391" s="17">
        <v>2.1000000000000001E-2</v>
      </c>
      <c r="F5391" s="18">
        <v>3.18</v>
      </c>
      <c r="G5391" s="18">
        <v>6.6780000000000006E-2</v>
      </c>
    </row>
    <row r="5392" spans="1:7" ht="15" customHeight="1">
      <c r="A5392" s="15" t="s">
        <v>963</v>
      </c>
      <c r="B5392" s="16" t="s">
        <v>964</v>
      </c>
      <c r="C5392" s="15" t="s">
        <v>959</v>
      </c>
      <c r="D5392" s="15" t="s">
        <v>960</v>
      </c>
      <c r="E5392" s="17">
        <v>2.1000000000000001E-2</v>
      </c>
      <c r="F5392" s="18">
        <v>0.55000000000000004</v>
      </c>
      <c r="G5392" s="18">
        <v>1.155E-2</v>
      </c>
    </row>
    <row r="5393" spans="1:7" ht="15" customHeight="1">
      <c r="A5393" s="15" t="s">
        <v>965</v>
      </c>
      <c r="B5393" s="16" t="s">
        <v>966</v>
      </c>
      <c r="C5393" s="15" t="s">
        <v>959</v>
      </c>
      <c r="D5393" s="15" t="s">
        <v>960</v>
      </c>
      <c r="E5393" s="17">
        <v>2.1000000000000001E-2</v>
      </c>
      <c r="F5393" s="18">
        <v>0.06</v>
      </c>
      <c r="G5393" s="18">
        <v>1.2600000000000001E-3</v>
      </c>
    </row>
    <row r="5394" spans="1:7" ht="17.100000000000001" customHeight="1">
      <c r="A5394" s="1"/>
      <c r="B5394" s="1"/>
      <c r="C5394" s="1"/>
      <c r="D5394" s="1"/>
      <c r="E5394" s="319" t="s">
        <v>967</v>
      </c>
      <c r="F5394" s="320"/>
      <c r="G5394" s="19">
        <v>0.13356000000000001</v>
      </c>
    </row>
    <row r="5395" spans="1:7" ht="15" customHeight="1">
      <c r="A5395" s="321" t="s">
        <v>968</v>
      </c>
      <c r="B5395" s="322"/>
      <c r="C5395" s="8" t="s">
        <v>952</v>
      </c>
      <c r="D5395" s="8" t="s">
        <v>953</v>
      </c>
      <c r="E5395" s="8" t="s">
        <v>954</v>
      </c>
      <c r="F5395" s="8" t="s">
        <v>955</v>
      </c>
      <c r="G5395" s="8" t="s">
        <v>956</v>
      </c>
    </row>
    <row r="5396" spans="1:7" ht="15" customHeight="1">
      <c r="A5396" s="15" t="s">
        <v>1776</v>
      </c>
      <c r="B5396" s="16" t="s">
        <v>1777</v>
      </c>
      <c r="C5396" s="15" t="s">
        <v>959</v>
      </c>
      <c r="D5396" s="15" t="s">
        <v>960</v>
      </c>
      <c r="E5396" s="17">
        <v>1.2319200000000001E-2</v>
      </c>
      <c r="F5396" s="18">
        <v>15.42</v>
      </c>
      <c r="G5396" s="18">
        <v>0.18996206400000001</v>
      </c>
    </row>
    <row r="5397" spans="1:7" ht="15" customHeight="1">
      <c r="A5397" s="15" t="s">
        <v>1778</v>
      </c>
      <c r="B5397" s="16" t="s">
        <v>1779</v>
      </c>
      <c r="C5397" s="15" t="s">
        <v>959</v>
      </c>
      <c r="D5397" s="15" t="s">
        <v>960</v>
      </c>
      <c r="E5397" s="17">
        <v>9.2394E-3</v>
      </c>
      <c r="F5397" s="18">
        <v>10.84</v>
      </c>
      <c r="G5397" s="18">
        <v>0.100155096</v>
      </c>
    </row>
    <row r="5398" spans="1:7" ht="15" customHeight="1">
      <c r="A5398" s="1"/>
      <c r="B5398" s="1"/>
      <c r="C5398" s="1"/>
      <c r="D5398" s="1"/>
      <c r="E5398" s="319" t="s">
        <v>971</v>
      </c>
      <c r="F5398" s="320"/>
      <c r="G5398" s="19">
        <v>0.29011715999999999</v>
      </c>
    </row>
    <row r="5399" spans="1:7" ht="15" customHeight="1">
      <c r="A5399" s="321" t="s">
        <v>1010</v>
      </c>
      <c r="B5399" s="322"/>
      <c r="C5399" s="8" t="s">
        <v>952</v>
      </c>
      <c r="D5399" s="8" t="s">
        <v>953</v>
      </c>
      <c r="E5399" s="8" t="s">
        <v>954</v>
      </c>
      <c r="F5399" s="8" t="s">
        <v>955</v>
      </c>
      <c r="G5399" s="8" t="s">
        <v>956</v>
      </c>
    </row>
    <row r="5400" spans="1:7" ht="20.100000000000001" customHeight="1">
      <c r="A5400" s="15" t="s">
        <v>1814</v>
      </c>
      <c r="B5400" s="16" t="s">
        <v>1815</v>
      </c>
      <c r="C5400" s="15" t="s">
        <v>1016</v>
      </c>
      <c r="D5400" s="15" t="s">
        <v>1013</v>
      </c>
      <c r="E5400" s="17">
        <v>1.1000000000000001</v>
      </c>
      <c r="F5400" s="18">
        <v>0.83</v>
      </c>
      <c r="G5400" s="18">
        <v>0.91300000000000003</v>
      </c>
    </row>
    <row r="5401" spans="1:7" ht="15" customHeight="1">
      <c r="A5401" s="1"/>
      <c r="B5401" s="1"/>
      <c r="C5401" s="1"/>
      <c r="D5401" s="1"/>
      <c r="E5401" s="319" t="s">
        <v>1021</v>
      </c>
      <c r="F5401" s="320"/>
      <c r="G5401" s="19">
        <v>0.91300000000000003</v>
      </c>
    </row>
    <row r="5402" spans="1:7" ht="15" customHeight="1">
      <c r="A5402" s="1"/>
      <c r="B5402" s="1"/>
      <c r="C5402" s="1"/>
      <c r="D5402" s="1"/>
      <c r="E5402" s="317" t="s">
        <v>972</v>
      </c>
      <c r="F5402" s="318"/>
      <c r="G5402" s="3">
        <v>1.2</v>
      </c>
    </row>
    <row r="5403" spans="1:7" ht="15" customHeight="1">
      <c r="A5403" s="1"/>
      <c r="B5403" s="1"/>
      <c r="C5403" s="1"/>
      <c r="D5403" s="1"/>
      <c r="E5403" s="317" t="s">
        <v>973</v>
      </c>
      <c r="F5403" s="318"/>
      <c r="G5403" s="3">
        <v>0.12</v>
      </c>
    </row>
    <row r="5404" spans="1:7" ht="15" customHeight="1">
      <c r="A5404" s="1"/>
      <c r="B5404" s="1"/>
      <c r="C5404" s="1"/>
      <c r="D5404" s="1"/>
      <c r="E5404" s="317" t="s">
        <v>974</v>
      </c>
      <c r="F5404" s="318"/>
      <c r="G5404" s="3">
        <v>1.32</v>
      </c>
    </row>
    <row r="5405" spans="1:7" ht="15" customHeight="1">
      <c r="A5405" s="1"/>
      <c r="B5405" s="1"/>
      <c r="C5405" s="1"/>
      <c r="D5405" s="1"/>
      <c r="E5405" s="317" t="s">
        <v>975</v>
      </c>
      <c r="F5405" s="318"/>
      <c r="G5405" s="3">
        <v>0.37</v>
      </c>
    </row>
    <row r="5406" spans="1:7" ht="15" customHeight="1">
      <c r="A5406" s="1"/>
      <c r="B5406" s="1"/>
      <c r="C5406" s="1"/>
      <c r="D5406" s="1"/>
      <c r="E5406" s="317" t="s">
        <v>976</v>
      </c>
      <c r="F5406" s="318"/>
      <c r="G5406" s="3">
        <v>1.69</v>
      </c>
    </row>
    <row r="5407" spans="1:7" ht="15" customHeight="1">
      <c r="A5407" s="1"/>
      <c r="B5407" s="1"/>
      <c r="C5407" s="1"/>
      <c r="D5407" s="1"/>
      <c r="E5407" s="317" t="s">
        <v>977</v>
      </c>
      <c r="F5407" s="318"/>
      <c r="G5407" s="3">
        <v>1</v>
      </c>
    </row>
    <row r="5408" spans="1:7" ht="15" customHeight="1">
      <c r="A5408" s="1"/>
      <c r="B5408" s="1"/>
      <c r="C5408" s="1"/>
      <c r="D5408" s="1"/>
      <c r="E5408" s="317" t="s">
        <v>978</v>
      </c>
      <c r="F5408" s="318"/>
      <c r="G5408" s="3">
        <v>1.69</v>
      </c>
    </row>
    <row r="5409" spans="1:7" ht="9.9499999999999993" customHeight="1">
      <c r="A5409" s="1"/>
      <c r="B5409" s="1"/>
      <c r="C5409" s="323" t="s">
        <v>949</v>
      </c>
      <c r="D5409" s="324"/>
      <c r="E5409" s="1"/>
      <c r="F5409" s="1"/>
      <c r="G5409" s="1"/>
    </row>
    <row r="5410" spans="1:7" ht="20.100000000000001" customHeight="1">
      <c r="A5410" s="325" t="s">
        <v>1821</v>
      </c>
      <c r="B5410" s="326"/>
      <c r="C5410" s="326"/>
      <c r="D5410" s="326"/>
      <c r="E5410" s="326"/>
      <c r="F5410" s="326"/>
      <c r="G5410" s="326"/>
    </row>
    <row r="5411" spans="1:7" ht="15" customHeight="1">
      <c r="A5411" s="321" t="s">
        <v>951</v>
      </c>
      <c r="B5411" s="322"/>
      <c r="C5411" s="8" t="s">
        <v>952</v>
      </c>
      <c r="D5411" s="8" t="s">
        <v>953</v>
      </c>
      <c r="E5411" s="8" t="s">
        <v>954</v>
      </c>
      <c r="F5411" s="8" t="s">
        <v>955</v>
      </c>
      <c r="G5411" s="8" t="s">
        <v>956</v>
      </c>
    </row>
    <row r="5412" spans="1:7" ht="20.100000000000001" customHeight="1">
      <c r="A5412" s="15" t="s">
        <v>1772</v>
      </c>
      <c r="B5412" s="16" t="s">
        <v>1773</v>
      </c>
      <c r="C5412" s="15" t="s">
        <v>959</v>
      </c>
      <c r="D5412" s="15" t="s">
        <v>960</v>
      </c>
      <c r="E5412" s="17">
        <v>0.1595</v>
      </c>
      <c r="F5412" s="18">
        <v>0.62</v>
      </c>
      <c r="G5412" s="18">
        <v>9.8890000000000006E-2</v>
      </c>
    </row>
    <row r="5413" spans="1:7" ht="15" customHeight="1">
      <c r="A5413" s="15" t="s">
        <v>994</v>
      </c>
      <c r="B5413" s="16" t="s">
        <v>995</v>
      </c>
      <c r="C5413" s="15" t="s">
        <v>959</v>
      </c>
      <c r="D5413" s="15" t="s">
        <v>960</v>
      </c>
      <c r="E5413" s="17">
        <v>0.1595</v>
      </c>
      <c r="F5413" s="18">
        <v>1.04</v>
      </c>
      <c r="G5413" s="18">
        <v>0.16588</v>
      </c>
    </row>
    <row r="5414" spans="1:7" ht="20.100000000000001" customHeight="1">
      <c r="A5414" s="15" t="s">
        <v>1774</v>
      </c>
      <c r="B5414" s="16" t="s">
        <v>1775</v>
      </c>
      <c r="C5414" s="15" t="s">
        <v>959</v>
      </c>
      <c r="D5414" s="15" t="s">
        <v>960</v>
      </c>
      <c r="E5414" s="17">
        <v>0.1595</v>
      </c>
      <c r="F5414" s="18">
        <v>0.91</v>
      </c>
      <c r="G5414" s="18">
        <v>0.145145</v>
      </c>
    </row>
    <row r="5415" spans="1:7" ht="15" customHeight="1">
      <c r="A5415" s="15" t="s">
        <v>996</v>
      </c>
      <c r="B5415" s="16" t="s">
        <v>997</v>
      </c>
      <c r="C5415" s="15" t="s">
        <v>959</v>
      </c>
      <c r="D5415" s="15" t="s">
        <v>960</v>
      </c>
      <c r="E5415" s="17">
        <v>0.1595</v>
      </c>
      <c r="F5415" s="18">
        <v>3.18</v>
      </c>
      <c r="G5415" s="18">
        <v>0.50721000000000005</v>
      </c>
    </row>
    <row r="5416" spans="1:7" ht="15" customHeight="1">
      <c r="A5416" s="15" t="s">
        <v>963</v>
      </c>
      <c r="B5416" s="16" t="s">
        <v>964</v>
      </c>
      <c r="C5416" s="15" t="s">
        <v>959</v>
      </c>
      <c r="D5416" s="15" t="s">
        <v>960</v>
      </c>
      <c r="E5416" s="17">
        <v>0.1595</v>
      </c>
      <c r="F5416" s="18">
        <v>0.55000000000000004</v>
      </c>
      <c r="G5416" s="18">
        <v>8.7724999999999997E-2</v>
      </c>
    </row>
    <row r="5417" spans="1:7" ht="15" customHeight="1">
      <c r="A5417" s="15" t="s">
        <v>965</v>
      </c>
      <c r="B5417" s="16" t="s">
        <v>966</v>
      </c>
      <c r="C5417" s="15" t="s">
        <v>959</v>
      </c>
      <c r="D5417" s="15" t="s">
        <v>960</v>
      </c>
      <c r="E5417" s="17">
        <v>0.1595</v>
      </c>
      <c r="F5417" s="18">
        <v>0.06</v>
      </c>
      <c r="G5417" s="18">
        <v>9.5700000000000004E-3</v>
      </c>
    </row>
    <row r="5418" spans="1:7" ht="17.100000000000001" customHeight="1">
      <c r="A5418" s="1"/>
      <c r="B5418" s="1"/>
      <c r="C5418" s="1"/>
      <c r="D5418" s="1"/>
      <c r="E5418" s="319" t="s">
        <v>967</v>
      </c>
      <c r="F5418" s="320"/>
      <c r="G5418" s="19">
        <v>1.0144200000000001</v>
      </c>
    </row>
    <row r="5419" spans="1:7" ht="15" customHeight="1">
      <c r="A5419" s="321" t="s">
        <v>968</v>
      </c>
      <c r="B5419" s="322"/>
      <c r="C5419" s="8" t="s">
        <v>952</v>
      </c>
      <c r="D5419" s="8" t="s">
        <v>953</v>
      </c>
      <c r="E5419" s="8" t="s">
        <v>954</v>
      </c>
      <c r="F5419" s="8" t="s">
        <v>955</v>
      </c>
      <c r="G5419" s="8" t="s">
        <v>956</v>
      </c>
    </row>
    <row r="5420" spans="1:7" ht="15" customHeight="1">
      <c r="A5420" s="15" t="s">
        <v>1776</v>
      </c>
      <c r="B5420" s="16" t="s">
        <v>1777</v>
      </c>
      <c r="C5420" s="15" t="s">
        <v>959</v>
      </c>
      <c r="D5420" s="15" t="s">
        <v>960</v>
      </c>
      <c r="E5420" s="17">
        <v>8.1871349999999996E-2</v>
      </c>
      <c r="F5420" s="18">
        <v>15.42</v>
      </c>
      <c r="G5420" s="18">
        <v>1.262456217</v>
      </c>
    </row>
    <row r="5421" spans="1:7" ht="15" customHeight="1">
      <c r="A5421" s="15" t="s">
        <v>1778</v>
      </c>
      <c r="B5421" s="16" t="s">
        <v>1779</v>
      </c>
      <c r="C5421" s="15" t="s">
        <v>959</v>
      </c>
      <c r="D5421" s="15" t="s">
        <v>960</v>
      </c>
      <c r="E5421" s="17">
        <v>8.1871349999999996E-2</v>
      </c>
      <c r="F5421" s="18">
        <v>10.84</v>
      </c>
      <c r="G5421" s="18">
        <v>0.88748543400000002</v>
      </c>
    </row>
    <row r="5422" spans="1:7" ht="15" customHeight="1">
      <c r="A5422" s="1"/>
      <c r="B5422" s="1"/>
      <c r="C5422" s="1"/>
      <c r="D5422" s="1"/>
      <c r="E5422" s="319" t="s">
        <v>971</v>
      </c>
      <c r="F5422" s="320"/>
      <c r="G5422" s="19">
        <v>2.1499416509999998</v>
      </c>
    </row>
    <row r="5423" spans="1:7" ht="15" customHeight="1">
      <c r="A5423" s="1"/>
      <c r="B5423" s="1"/>
      <c r="C5423" s="1"/>
      <c r="D5423" s="1"/>
      <c r="E5423" s="317" t="s">
        <v>972</v>
      </c>
      <c r="F5423" s="318"/>
      <c r="G5423" s="3">
        <v>2.1800000000000002</v>
      </c>
    </row>
    <row r="5424" spans="1:7" ht="15" customHeight="1">
      <c r="A5424" s="1"/>
      <c r="B5424" s="1"/>
      <c r="C5424" s="1"/>
      <c r="D5424" s="1"/>
      <c r="E5424" s="317" t="s">
        <v>973</v>
      </c>
      <c r="F5424" s="318"/>
      <c r="G5424" s="3">
        <v>0.97</v>
      </c>
    </row>
    <row r="5425" spans="1:7" ht="15" customHeight="1">
      <c r="A5425" s="1"/>
      <c r="B5425" s="1"/>
      <c r="C5425" s="1"/>
      <c r="D5425" s="1"/>
      <c r="E5425" s="317" t="s">
        <v>974</v>
      </c>
      <c r="F5425" s="318"/>
      <c r="G5425" s="3">
        <v>3.15</v>
      </c>
    </row>
    <row r="5426" spans="1:7" ht="15" customHeight="1">
      <c r="A5426" s="1"/>
      <c r="B5426" s="1"/>
      <c r="C5426" s="1"/>
      <c r="D5426" s="1"/>
      <c r="E5426" s="317" t="s">
        <v>975</v>
      </c>
      <c r="F5426" s="318"/>
      <c r="G5426" s="3">
        <v>0.89</v>
      </c>
    </row>
    <row r="5427" spans="1:7" ht="15" customHeight="1">
      <c r="A5427" s="1"/>
      <c r="B5427" s="1"/>
      <c r="C5427" s="1"/>
      <c r="D5427" s="1"/>
      <c r="E5427" s="317" t="s">
        <v>976</v>
      </c>
      <c r="F5427" s="318"/>
      <c r="G5427" s="3">
        <v>4.04</v>
      </c>
    </row>
    <row r="5428" spans="1:7" ht="15" customHeight="1">
      <c r="A5428" s="1"/>
      <c r="B5428" s="1"/>
      <c r="C5428" s="1"/>
      <c r="D5428" s="1"/>
      <c r="E5428" s="317" t="s">
        <v>977</v>
      </c>
      <c r="F5428" s="318"/>
      <c r="G5428" s="3">
        <v>1</v>
      </c>
    </row>
    <row r="5429" spans="1:7" ht="15" customHeight="1">
      <c r="A5429" s="1"/>
      <c r="B5429" s="1"/>
      <c r="C5429" s="1"/>
      <c r="D5429" s="1"/>
      <c r="E5429" s="317" t="s">
        <v>978</v>
      </c>
      <c r="F5429" s="318"/>
      <c r="G5429" s="3">
        <v>4.04</v>
      </c>
    </row>
    <row r="5430" spans="1:7" ht="9.9499999999999993" customHeight="1">
      <c r="A5430" s="1"/>
      <c r="B5430" s="1"/>
      <c r="C5430" s="323" t="s">
        <v>949</v>
      </c>
      <c r="D5430" s="324"/>
      <c r="E5430" s="1"/>
      <c r="F5430" s="1"/>
      <c r="G5430" s="1"/>
    </row>
    <row r="5431" spans="1:7" ht="20.100000000000001" customHeight="1">
      <c r="A5431" s="325" t="s">
        <v>1822</v>
      </c>
      <c r="B5431" s="326"/>
      <c r="C5431" s="326"/>
      <c r="D5431" s="326"/>
      <c r="E5431" s="326"/>
      <c r="F5431" s="326"/>
      <c r="G5431" s="326"/>
    </row>
    <row r="5432" spans="1:7" ht="15" customHeight="1">
      <c r="A5432" s="321" t="s">
        <v>951</v>
      </c>
      <c r="B5432" s="322"/>
      <c r="C5432" s="8" t="s">
        <v>952</v>
      </c>
      <c r="D5432" s="8" t="s">
        <v>953</v>
      </c>
      <c r="E5432" s="8" t="s">
        <v>954</v>
      </c>
      <c r="F5432" s="8" t="s">
        <v>955</v>
      </c>
      <c r="G5432" s="8" t="s">
        <v>956</v>
      </c>
    </row>
    <row r="5433" spans="1:7" ht="15" customHeight="1">
      <c r="A5433" s="15" t="s">
        <v>994</v>
      </c>
      <c r="B5433" s="16" t="s">
        <v>995</v>
      </c>
      <c r="C5433" s="15" t="s">
        <v>959</v>
      </c>
      <c r="D5433" s="15" t="s">
        <v>960</v>
      </c>
      <c r="E5433" s="17">
        <v>1.0780000000000001</v>
      </c>
      <c r="F5433" s="18">
        <v>1.04</v>
      </c>
      <c r="G5433" s="18">
        <v>1.1211199999999999</v>
      </c>
    </row>
    <row r="5434" spans="1:7" ht="15" customHeight="1">
      <c r="A5434" s="15" t="s">
        <v>996</v>
      </c>
      <c r="B5434" s="16" t="s">
        <v>997</v>
      </c>
      <c r="C5434" s="15" t="s">
        <v>959</v>
      </c>
      <c r="D5434" s="15" t="s">
        <v>960</v>
      </c>
      <c r="E5434" s="17">
        <v>1.0780000000000001</v>
      </c>
      <c r="F5434" s="18">
        <v>3.18</v>
      </c>
      <c r="G5434" s="18">
        <v>3.4280400000000002</v>
      </c>
    </row>
    <row r="5435" spans="1:7" ht="20.100000000000001" customHeight="1">
      <c r="A5435" s="15" t="s">
        <v>1388</v>
      </c>
      <c r="B5435" s="16" t="s">
        <v>1389</v>
      </c>
      <c r="C5435" s="15" t="s">
        <v>959</v>
      </c>
      <c r="D5435" s="15" t="s">
        <v>960</v>
      </c>
      <c r="E5435" s="17">
        <v>1.0780000000000001</v>
      </c>
      <c r="F5435" s="18">
        <v>0.28000000000000003</v>
      </c>
      <c r="G5435" s="18">
        <v>0.30184</v>
      </c>
    </row>
    <row r="5436" spans="1:7" ht="15" customHeight="1">
      <c r="A5436" s="15" t="s">
        <v>963</v>
      </c>
      <c r="B5436" s="16" t="s">
        <v>964</v>
      </c>
      <c r="C5436" s="15" t="s">
        <v>959</v>
      </c>
      <c r="D5436" s="15" t="s">
        <v>960</v>
      </c>
      <c r="E5436" s="17">
        <v>1.0780000000000001</v>
      </c>
      <c r="F5436" s="18">
        <v>0.55000000000000004</v>
      </c>
      <c r="G5436" s="18">
        <v>0.59289999999999998</v>
      </c>
    </row>
    <row r="5437" spans="1:7" ht="20.100000000000001" customHeight="1">
      <c r="A5437" s="15" t="s">
        <v>1390</v>
      </c>
      <c r="B5437" s="16" t="s">
        <v>1391</v>
      </c>
      <c r="C5437" s="15" t="s">
        <v>959</v>
      </c>
      <c r="D5437" s="15" t="s">
        <v>960</v>
      </c>
      <c r="E5437" s="17">
        <v>1.0780000000000001</v>
      </c>
      <c r="F5437" s="18">
        <v>0.8</v>
      </c>
      <c r="G5437" s="18">
        <v>0.86240000000000006</v>
      </c>
    </row>
    <row r="5438" spans="1:7" ht="15" customHeight="1">
      <c r="A5438" s="15" t="s">
        <v>965</v>
      </c>
      <c r="B5438" s="16" t="s">
        <v>966</v>
      </c>
      <c r="C5438" s="15" t="s">
        <v>959</v>
      </c>
      <c r="D5438" s="15" t="s">
        <v>960</v>
      </c>
      <c r="E5438" s="17">
        <v>1.0780000000000001</v>
      </c>
      <c r="F5438" s="18">
        <v>0.06</v>
      </c>
      <c r="G5438" s="18">
        <v>6.4680000000000001E-2</v>
      </c>
    </row>
    <row r="5439" spans="1:7" ht="17.100000000000001" customHeight="1">
      <c r="A5439" s="1"/>
      <c r="B5439" s="1"/>
      <c r="C5439" s="1"/>
      <c r="D5439" s="1"/>
      <c r="E5439" s="319" t="s">
        <v>967</v>
      </c>
      <c r="F5439" s="320"/>
      <c r="G5439" s="19">
        <v>6.3709800000000003</v>
      </c>
    </row>
    <row r="5440" spans="1:7" ht="15" customHeight="1">
      <c r="A5440" s="321" t="s">
        <v>968</v>
      </c>
      <c r="B5440" s="322"/>
      <c r="C5440" s="8" t="s">
        <v>952</v>
      </c>
      <c r="D5440" s="8" t="s">
        <v>953</v>
      </c>
      <c r="E5440" s="8" t="s">
        <v>954</v>
      </c>
      <c r="F5440" s="8" t="s">
        <v>955</v>
      </c>
      <c r="G5440" s="8" t="s">
        <v>956</v>
      </c>
    </row>
    <row r="5441" spans="1:7" ht="15" customHeight="1">
      <c r="A5441" s="15" t="s">
        <v>1392</v>
      </c>
      <c r="B5441" s="16" t="s">
        <v>1393</v>
      </c>
      <c r="C5441" s="15" t="s">
        <v>959</v>
      </c>
      <c r="D5441" s="15" t="s">
        <v>960</v>
      </c>
      <c r="E5441" s="17">
        <v>0.14786879999999999</v>
      </c>
      <c r="F5441" s="18">
        <v>8.94</v>
      </c>
      <c r="G5441" s="18">
        <v>1.3219470719999999</v>
      </c>
    </row>
    <row r="5442" spans="1:7" ht="15" customHeight="1">
      <c r="A5442" s="15" t="s">
        <v>1394</v>
      </c>
      <c r="B5442" s="16" t="s">
        <v>1395</v>
      </c>
      <c r="C5442" s="15" t="s">
        <v>959</v>
      </c>
      <c r="D5442" s="15" t="s">
        <v>960</v>
      </c>
      <c r="E5442" s="17">
        <v>0.94392960000000004</v>
      </c>
      <c r="F5442" s="18">
        <v>12.62</v>
      </c>
      <c r="G5442" s="18">
        <v>11.912391552000001</v>
      </c>
    </row>
    <row r="5443" spans="1:7" ht="15" customHeight="1">
      <c r="A5443" s="1"/>
      <c r="B5443" s="1"/>
      <c r="C5443" s="1"/>
      <c r="D5443" s="1"/>
      <c r="E5443" s="319" t="s">
        <v>971</v>
      </c>
      <c r="F5443" s="320"/>
      <c r="G5443" s="19">
        <v>13.234338623999999</v>
      </c>
    </row>
    <row r="5444" spans="1:7" ht="15" customHeight="1">
      <c r="A5444" s="1"/>
      <c r="B5444" s="1"/>
      <c r="C5444" s="1"/>
      <c r="D5444" s="1"/>
      <c r="E5444" s="317" t="s">
        <v>972</v>
      </c>
      <c r="F5444" s="318"/>
      <c r="G5444" s="3">
        <v>13.58</v>
      </c>
    </row>
    <row r="5445" spans="1:7" ht="15" customHeight="1">
      <c r="A5445" s="1"/>
      <c r="B5445" s="1"/>
      <c r="C5445" s="1"/>
      <c r="D5445" s="1"/>
      <c r="E5445" s="317" t="s">
        <v>973</v>
      </c>
      <c r="F5445" s="318"/>
      <c r="G5445" s="3">
        <v>6.01</v>
      </c>
    </row>
    <row r="5446" spans="1:7" ht="15" customHeight="1">
      <c r="A5446" s="1"/>
      <c r="B5446" s="1"/>
      <c r="C5446" s="1"/>
      <c r="D5446" s="1"/>
      <c r="E5446" s="317" t="s">
        <v>974</v>
      </c>
      <c r="F5446" s="318"/>
      <c r="G5446" s="3">
        <v>19.59</v>
      </c>
    </row>
    <row r="5447" spans="1:7" ht="15" customHeight="1">
      <c r="A5447" s="1"/>
      <c r="B5447" s="1"/>
      <c r="C5447" s="1"/>
      <c r="D5447" s="1"/>
      <c r="E5447" s="317" t="s">
        <v>975</v>
      </c>
      <c r="F5447" s="318"/>
      <c r="G5447" s="3">
        <v>5.55</v>
      </c>
    </row>
    <row r="5448" spans="1:7" ht="15" customHeight="1">
      <c r="A5448" s="1"/>
      <c r="B5448" s="1"/>
      <c r="C5448" s="1"/>
      <c r="D5448" s="1"/>
      <c r="E5448" s="317" t="s">
        <v>976</v>
      </c>
      <c r="F5448" s="318"/>
      <c r="G5448" s="3">
        <v>25.14</v>
      </c>
    </row>
    <row r="5449" spans="1:7" ht="15" customHeight="1">
      <c r="A5449" s="1"/>
      <c r="B5449" s="1"/>
      <c r="C5449" s="1"/>
      <c r="D5449" s="1"/>
      <c r="E5449" s="317" t="s">
        <v>977</v>
      </c>
      <c r="F5449" s="318"/>
      <c r="G5449" s="3">
        <v>1</v>
      </c>
    </row>
    <row r="5450" spans="1:7" ht="15" customHeight="1">
      <c r="A5450" s="1"/>
      <c r="B5450" s="1"/>
      <c r="C5450" s="1"/>
      <c r="D5450" s="1"/>
      <c r="E5450" s="317" t="s">
        <v>978</v>
      </c>
      <c r="F5450" s="318"/>
      <c r="G5450" s="3">
        <v>25.14</v>
      </c>
    </row>
    <row r="5451" spans="1:7" ht="9.9499999999999993" customHeight="1">
      <c r="A5451" s="1"/>
      <c r="B5451" s="1"/>
      <c r="C5451" s="323" t="s">
        <v>949</v>
      </c>
      <c r="D5451" s="324"/>
      <c r="E5451" s="1"/>
      <c r="F5451" s="1"/>
      <c r="G5451" s="1"/>
    </row>
    <row r="5452" spans="1:7" ht="20.100000000000001" customHeight="1">
      <c r="A5452" s="325" t="s">
        <v>1823</v>
      </c>
      <c r="B5452" s="326"/>
      <c r="C5452" s="326"/>
      <c r="D5452" s="326"/>
      <c r="E5452" s="326"/>
      <c r="F5452" s="326"/>
      <c r="G5452" s="326"/>
    </row>
    <row r="5453" spans="1:7" ht="15" customHeight="1">
      <c r="A5453" s="321" t="s">
        <v>951</v>
      </c>
      <c r="B5453" s="322"/>
      <c r="C5453" s="8" t="s">
        <v>952</v>
      </c>
      <c r="D5453" s="8" t="s">
        <v>953</v>
      </c>
      <c r="E5453" s="8" t="s">
        <v>954</v>
      </c>
      <c r="F5453" s="8" t="s">
        <v>955</v>
      </c>
      <c r="G5453" s="8" t="s">
        <v>956</v>
      </c>
    </row>
    <row r="5454" spans="1:7" ht="20.100000000000001" customHeight="1">
      <c r="A5454" s="15" t="s">
        <v>1772</v>
      </c>
      <c r="B5454" s="16" t="s">
        <v>1773</v>
      </c>
      <c r="C5454" s="15" t="s">
        <v>959</v>
      </c>
      <c r="D5454" s="15" t="s">
        <v>960</v>
      </c>
      <c r="E5454" s="17">
        <v>0.1326</v>
      </c>
      <c r="F5454" s="18">
        <v>0.62</v>
      </c>
      <c r="G5454" s="18">
        <v>8.2211999999999993E-2</v>
      </c>
    </row>
    <row r="5455" spans="1:7" ht="15" customHeight="1">
      <c r="A5455" s="15" t="s">
        <v>994</v>
      </c>
      <c r="B5455" s="16" t="s">
        <v>995</v>
      </c>
      <c r="C5455" s="15" t="s">
        <v>959</v>
      </c>
      <c r="D5455" s="15" t="s">
        <v>960</v>
      </c>
      <c r="E5455" s="17">
        <v>0.1326</v>
      </c>
      <c r="F5455" s="18">
        <v>1.04</v>
      </c>
      <c r="G5455" s="18">
        <v>0.137904</v>
      </c>
    </row>
    <row r="5456" spans="1:7" ht="20.100000000000001" customHeight="1">
      <c r="A5456" s="15" t="s">
        <v>1774</v>
      </c>
      <c r="B5456" s="16" t="s">
        <v>1775</v>
      </c>
      <c r="C5456" s="15" t="s">
        <v>959</v>
      </c>
      <c r="D5456" s="15" t="s">
        <v>960</v>
      </c>
      <c r="E5456" s="17">
        <v>0.1326</v>
      </c>
      <c r="F5456" s="18">
        <v>0.91</v>
      </c>
      <c r="G5456" s="18">
        <v>0.120666</v>
      </c>
    </row>
    <row r="5457" spans="1:7" ht="15" customHeight="1">
      <c r="A5457" s="15" t="s">
        <v>996</v>
      </c>
      <c r="B5457" s="16" t="s">
        <v>997</v>
      </c>
      <c r="C5457" s="15" t="s">
        <v>959</v>
      </c>
      <c r="D5457" s="15" t="s">
        <v>960</v>
      </c>
      <c r="E5457" s="17">
        <v>0.1326</v>
      </c>
      <c r="F5457" s="18">
        <v>3.18</v>
      </c>
      <c r="G5457" s="18">
        <v>0.42166799999999999</v>
      </c>
    </row>
    <row r="5458" spans="1:7" ht="15" customHeight="1">
      <c r="A5458" s="15" t="s">
        <v>963</v>
      </c>
      <c r="B5458" s="16" t="s">
        <v>964</v>
      </c>
      <c r="C5458" s="15" t="s">
        <v>959</v>
      </c>
      <c r="D5458" s="15" t="s">
        <v>960</v>
      </c>
      <c r="E5458" s="17">
        <v>0.1326</v>
      </c>
      <c r="F5458" s="18">
        <v>0.55000000000000004</v>
      </c>
      <c r="G5458" s="18">
        <v>7.2929999999999995E-2</v>
      </c>
    </row>
    <row r="5459" spans="1:7" ht="15" customHeight="1">
      <c r="A5459" s="15" t="s">
        <v>965</v>
      </c>
      <c r="B5459" s="16" t="s">
        <v>966</v>
      </c>
      <c r="C5459" s="15" t="s">
        <v>959</v>
      </c>
      <c r="D5459" s="15" t="s">
        <v>960</v>
      </c>
      <c r="E5459" s="17">
        <v>0.1326</v>
      </c>
      <c r="F5459" s="18">
        <v>0.06</v>
      </c>
      <c r="G5459" s="18">
        <v>7.9559999999999995E-3</v>
      </c>
    </row>
    <row r="5460" spans="1:7" ht="17.100000000000001" customHeight="1">
      <c r="A5460" s="1"/>
      <c r="B5460" s="1"/>
      <c r="C5460" s="1"/>
      <c r="D5460" s="1"/>
      <c r="E5460" s="319" t="s">
        <v>967</v>
      </c>
      <c r="F5460" s="320"/>
      <c r="G5460" s="19">
        <v>0.84333599999999997</v>
      </c>
    </row>
    <row r="5461" spans="1:7" ht="15" customHeight="1">
      <c r="A5461" s="321" t="s">
        <v>968</v>
      </c>
      <c r="B5461" s="322"/>
      <c r="C5461" s="8" t="s">
        <v>952</v>
      </c>
      <c r="D5461" s="8" t="s">
        <v>953</v>
      </c>
      <c r="E5461" s="8" t="s">
        <v>954</v>
      </c>
      <c r="F5461" s="8" t="s">
        <v>955</v>
      </c>
      <c r="G5461" s="8" t="s">
        <v>956</v>
      </c>
    </row>
    <row r="5462" spans="1:7" ht="15" customHeight="1">
      <c r="A5462" s="15" t="s">
        <v>1776</v>
      </c>
      <c r="B5462" s="16" t="s">
        <v>1777</v>
      </c>
      <c r="C5462" s="15" t="s">
        <v>959</v>
      </c>
      <c r="D5462" s="15" t="s">
        <v>960</v>
      </c>
      <c r="E5462" s="17">
        <v>6.8063579999999999E-2</v>
      </c>
      <c r="F5462" s="18">
        <v>15.42</v>
      </c>
      <c r="G5462" s="18">
        <v>1.0495404036</v>
      </c>
    </row>
    <row r="5463" spans="1:7" ht="15" customHeight="1">
      <c r="A5463" s="15" t="s">
        <v>1778</v>
      </c>
      <c r="B5463" s="16" t="s">
        <v>1779</v>
      </c>
      <c r="C5463" s="15" t="s">
        <v>959</v>
      </c>
      <c r="D5463" s="15" t="s">
        <v>960</v>
      </c>
      <c r="E5463" s="17">
        <v>6.8063579999999999E-2</v>
      </c>
      <c r="F5463" s="18">
        <v>10.84</v>
      </c>
      <c r="G5463" s="18">
        <v>0.73780920719999998</v>
      </c>
    </row>
    <row r="5464" spans="1:7" ht="15" customHeight="1">
      <c r="A5464" s="1"/>
      <c r="B5464" s="1"/>
      <c r="C5464" s="1"/>
      <c r="D5464" s="1"/>
      <c r="E5464" s="319" t="s">
        <v>971</v>
      </c>
      <c r="F5464" s="320"/>
      <c r="G5464" s="19">
        <v>1.7873496108</v>
      </c>
    </row>
    <row r="5465" spans="1:7" ht="15" customHeight="1">
      <c r="A5465" s="321" t="s">
        <v>1010</v>
      </c>
      <c r="B5465" s="322"/>
      <c r="C5465" s="8" t="s">
        <v>952</v>
      </c>
      <c r="D5465" s="8" t="s">
        <v>953</v>
      </c>
      <c r="E5465" s="8" t="s">
        <v>954</v>
      </c>
      <c r="F5465" s="8" t="s">
        <v>955</v>
      </c>
      <c r="G5465" s="8" t="s">
        <v>956</v>
      </c>
    </row>
    <row r="5466" spans="1:7" ht="27.95" customHeight="1">
      <c r="A5466" s="15" t="s">
        <v>1824</v>
      </c>
      <c r="B5466" s="16" t="s">
        <v>1825</v>
      </c>
      <c r="C5466" s="15" t="s">
        <v>959</v>
      </c>
      <c r="D5466" s="15" t="s">
        <v>1030</v>
      </c>
      <c r="E5466" s="17">
        <v>1</v>
      </c>
      <c r="F5466" s="18">
        <v>0.8</v>
      </c>
      <c r="G5466" s="18">
        <v>0.8</v>
      </c>
    </row>
    <row r="5467" spans="1:7" ht="15" customHeight="1">
      <c r="A5467" s="15" t="s">
        <v>1826</v>
      </c>
      <c r="B5467" s="16" t="s">
        <v>1827</v>
      </c>
      <c r="C5467" s="15" t="s">
        <v>959</v>
      </c>
      <c r="D5467" s="15" t="s">
        <v>1030</v>
      </c>
      <c r="E5467" s="17">
        <v>1</v>
      </c>
      <c r="F5467" s="18">
        <v>8.8800000000000008</v>
      </c>
      <c r="G5467" s="18">
        <v>8.8800000000000008</v>
      </c>
    </row>
    <row r="5468" spans="1:7" ht="15" customHeight="1">
      <c r="A5468" s="1"/>
      <c r="B5468" s="1"/>
      <c r="C5468" s="1"/>
      <c r="D5468" s="1"/>
      <c r="E5468" s="319" t="s">
        <v>1021</v>
      </c>
      <c r="F5468" s="320"/>
      <c r="G5468" s="19">
        <v>9.68</v>
      </c>
    </row>
    <row r="5469" spans="1:7" ht="15" customHeight="1">
      <c r="A5469" s="1"/>
      <c r="B5469" s="1"/>
      <c r="C5469" s="1"/>
      <c r="D5469" s="1"/>
      <c r="E5469" s="317" t="s">
        <v>972</v>
      </c>
      <c r="F5469" s="318"/>
      <c r="G5469" s="3">
        <v>11.49</v>
      </c>
    </row>
    <row r="5470" spans="1:7" ht="15" customHeight="1">
      <c r="A5470" s="1"/>
      <c r="B5470" s="1"/>
      <c r="C5470" s="1"/>
      <c r="D5470" s="1"/>
      <c r="E5470" s="317" t="s">
        <v>973</v>
      </c>
      <c r="F5470" s="318"/>
      <c r="G5470" s="3">
        <v>0.81</v>
      </c>
    </row>
    <row r="5471" spans="1:7" ht="15" customHeight="1">
      <c r="A5471" s="1"/>
      <c r="B5471" s="1"/>
      <c r="C5471" s="1"/>
      <c r="D5471" s="1"/>
      <c r="E5471" s="317" t="s">
        <v>974</v>
      </c>
      <c r="F5471" s="318"/>
      <c r="G5471" s="3">
        <v>12.3</v>
      </c>
    </row>
    <row r="5472" spans="1:7" ht="15" customHeight="1">
      <c r="A5472" s="1"/>
      <c r="B5472" s="1"/>
      <c r="C5472" s="1"/>
      <c r="D5472" s="1"/>
      <c r="E5472" s="317" t="s">
        <v>975</v>
      </c>
      <c r="F5472" s="318"/>
      <c r="G5472" s="3">
        <v>3.48</v>
      </c>
    </row>
    <row r="5473" spans="1:7" ht="15" customHeight="1">
      <c r="A5473" s="1"/>
      <c r="B5473" s="1"/>
      <c r="C5473" s="1"/>
      <c r="D5473" s="1"/>
      <c r="E5473" s="317" t="s">
        <v>976</v>
      </c>
      <c r="F5473" s="318"/>
      <c r="G5473" s="3">
        <v>15.78</v>
      </c>
    </row>
    <row r="5474" spans="1:7" ht="15" customHeight="1">
      <c r="A5474" s="1"/>
      <c r="B5474" s="1"/>
      <c r="C5474" s="1"/>
      <c r="D5474" s="1"/>
      <c r="E5474" s="317" t="s">
        <v>977</v>
      </c>
      <c r="F5474" s="318"/>
      <c r="G5474" s="3">
        <v>8</v>
      </c>
    </row>
    <row r="5475" spans="1:7" ht="15" customHeight="1">
      <c r="A5475" s="1"/>
      <c r="B5475" s="1"/>
      <c r="C5475" s="1"/>
      <c r="D5475" s="1"/>
      <c r="E5475" s="317" t="s">
        <v>978</v>
      </c>
      <c r="F5475" s="318"/>
      <c r="G5475" s="3">
        <v>126.24</v>
      </c>
    </row>
    <row r="5476" spans="1:7" ht="9.9499999999999993" customHeight="1">
      <c r="A5476" s="1"/>
      <c r="B5476" s="1"/>
      <c r="C5476" s="323" t="s">
        <v>949</v>
      </c>
      <c r="D5476" s="324"/>
      <c r="E5476" s="1"/>
      <c r="F5476" s="1"/>
      <c r="G5476" s="1"/>
    </row>
    <row r="5477" spans="1:7" ht="20.100000000000001" customHeight="1">
      <c r="A5477" s="325" t="s">
        <v>1828</v>
      </c>
      <c r="B5477" s="326"/>
      <c r="C5477" s="326"/>
      <c r="D5477" s="326"/>
      <c r="E5477" s="326"/>
      <c r="F5477" s="326"/>
      <c r="G5477" s="326"/>
    </row>
    <row r="5478" spans="1:7" ht="15" customHeight="1">
      <c r="A5478" s="321" t="s">
        <v>951</v>
      </c>
      <c r="B5478" s="322"/>
      <c r="C5478" s="8" t="s">
        <v>952</v>
      </c>
      <c r="D5478" s="8" t="s">
        <v>953</v>
      </c>
      <c r="E5478" s="8" t="s">
        <v>954</v>
      </c>
      <c r="F5478" s="8" t="s">
        <v>955</v>
      </c>
      <c r="G5478" s="8" t="s">
        <v>956</v>
      </c>
    </row>
    <row r="5479" spans="1:7" ht="20.100000000000001" customHeight="1">
      <c r="A5479" s="15" t="s">
        <v>1772</v>
      </c>
      <c r="B5479" s="16" t="s">
        <v>1773</v>
      </c>
      <c r="C5479" s="15" t="s">
        <v>959</v>
      </c>
      <c r="D5479" s="15" t="s">
        <v>960</v>
      </c>
      <c r="E5479" s="17">
        <v>0.1822</v>
      </c>
      <c r="F5479" s="18">
        <v>0.62</v>
      </c>
      <c r="G5479" s="18">
        <v>0.11296399999999999</v>
      </c>
    </row>
    <row r="5480" spans="1:7" ht="15" customHeight="1">
      <c r="A5480" s="15" t="s">
        <v>994</v>
      </c>
      <c r="B5480" s="16" t="s">
        <v>995</v>
      </c>
      <c r="C5480" s="15" t="s">
        <v>959</v>
      </c>
      <c r="D5480" s="15" t="s">
        <v>960</v>
      </c>
      <c r="E5480" s="17">
        <v>0.1822</v>
      </c>
      <c r="F5480" s="18">
        <v>1.04</v>
      </c>
      <c r="G5480" s="18">
        <v>0.18948799999999999</v>
      </c>
    </row>
    <row r="5481" spans="1:7" ht="20.100000000000001" customHeight="1">
      <c r="A5481" s="15" t="s">
        <v>1774</v>
      </c>
      <c r="B5481" s="16" t="s">
        <v>1775</v>
      </c>
      <c r="C5481" s="15" t="s">
        <v>959</v>
      </c>
      <c r="D5481" s="15" t="s">
        <v>960</v>
      </c>
      <c r="E5481" s="17">
        <v>0.1822</v>
      </c>
      <c r="F5481" s="18">
        <v>0.91</v>
      </c>
      <c r="G5481" s="18">
        <v>0.165802</v>
      </c>
    </row>
    <row r="5482" spans="1:7" ht="15" customHeight="1">
      <c r="A5482" s="15" t="s">
        <v>996</v>
      </c>
      <c r="B5482" s="16" t="s">
        <v>997</v>
      </c>
      <c r="C5482" s="15" t="s">
        <v>959</v>
      </c>
      <c r="D5482" s="15" t="s">
        <v>960</v>
      </c>
      <c r="E5482" s="17">
        <v>0.1822</v>
      </c>
      <c r="F5482" s="18">
        <v>3.18</v>
      </c>
      <c r="G5482" s="18">
        <v>0.57939600000000002</v>
      </c>
    </row>
    <row r="5483" spans="1:7" ht="15" customHeight="1">
      <c r="A5483" s="15" t="s">
        <v>963</v>
      </c>
      <c r="B5483" s="16" t="s">
        <v>964</v>
      </c>
      <c r="C5483" s="15" t="s">
        <v>959</v>
      </c>
      <c r="D5483" s="15" t="s">
        <v>960</v>
      </c>
      <c r="E5483" s="17">
        <v>0.1822</v>
      </c>
      <c r="F5483" s="18">
        <v>0.55000000000000004</v>
      </c>
      <c r="G5483" s="18">
        <v>0.10020999999999999</v>
      </c>
    </row>
    <row r="5484" spans="1:7" ht="15" customHeight="1">
      <c r="A5484" s="15" t="s">
        <v>965</v>
      </c>
      <c r="B5484" s="16" t="s">
        <v>966</v>
      </c>
      <c r="C5484" s="15" t="s">
        <v>959</v>
      </c>
      <c r="D5484" s="15" t="s">
        <v>960</v>
      </c>
      <c r="E5484" s="17">
        <v>0.1822</v>
      </c>
      <c r="F5484" s="18">
        <v>0.06</v>
      </c>
      <c r="G5484" s="18">
        <v>1.0932000000000001E-2</v>
      </c>
    </row>
    <row r="5485" spans="1:7" ht="17.100000000000001" customHeight="1">
      <c r="A5485" s="1"/>
      <c r="B5485" s="1"/>
      <c r="C5485" s="1"/>
      <c r="D5485" s="1"/>
      <c r="E5485" s="319" t="s">
        <v>967</v>
      </c>
      <c r="F5485" s="320"/>
      <c r="G5485" s="19">
        <v>1.158792</v>
      </c>
    </row>
    <row r="5486" spans="1:7" ht="15" customHeight="1">
      <c r="A5486" s="321" t="s">
        <v>968</v>
      </c>
      <c r="B5486" s="322"/>
      <c r="C5486" s="8" t="s">
        <v>952</v>
      </c>
      <c r="D5486" s="8" t="s">
        <v>953</v>
      </c>
      <c r="E5486" s="8" t="s">
        <v>954</v>
      </c>
      <c r="F5486" s="8" t="s">
        <v>955</v>
      </c>
      <c r="G5486" s="8" t="s">
        <v>956</v>
      </c>
    </row>
    <row r="5487" spans="1:7" ht="15" customHeight="1">
      <c r="A5487" s="15" t="s">
        <v>1776</v>
      </c>
      <c r="B5487" s="16" t="s">
        <v>1777</v>
      </c>
      <c r="C5487" s="15" t="s">
        <v>959</v>
      </c>
      <c r="D5487" s="15" t="s">
        <v>960</v>
      </c>
      <c r="E5487" s="17">
        <v>9.3523259999999997E-2</v>
      </c>
      <c r="F5487" s="18">
        <v>15.42</v>
      </c>
      <c r="G5487" s="18">
        <v>1.4421286691999999</v>
      </c>
    </row>
    <row r="5488" spans="1:7" ht="15" customHeight="1">
      <c r="A5488" s="15" t="s">
        <v>1778</v>
      </c>
      <c r="B5488" s="16" t="s">
        <v>1779</v>
      </c>
      <c r="C5488" s="15" t="s">
        <v>959</v>
      </c>
      <c r="D5488" s="15" t="s">
        <v>960</v>
      </c>
      <c r="E5488" s="17">
        <v>9.3523259999999997E-2</v>
      </c>
      <c r="F5488" s="18">
        <v>10.84</v>
      </c>
      <c r="G5488" s="18">
        <v>1.0137921383999999</v>
      </c>
    </row>
    <row r="5489" spans="1:7" ht="15" customHeight="1">
      <c r="A5489" s="1"/>
      <c r="B5489" s="1"/>
      <c r="C5489" s="1"/>
      <c r="D5489" s="1"/>
      <c r="E5489" s="319" t="s">
        <v>971</v>
      </c>
      <c r="F5489" s="320"/>
      <c r="G5489" s="19">
        <v>2.4559208076000001</v>
      </c>
    </row>
    <row r="5490" spans="1:7" ht="15" customHeight="1">
      <c r="A5490" s="321" t="s">
        <v>1010</v>
      </c>
      <c r="B5490" s="322"/>
      <c r="C5490" s="8" t="s">
        <v>952</v>
      </c>
      <c r="D5490" s="8" t="s">
        <v>953</v>
      </c>
      <c r="E5490" s="8" t="s">
        <v>954</v>
      </c>
      <c r="F5490" s="8" t="s">
        <v>955</v>
      </c>
      <c r="G5490" s="8" t="s">
        <v>956</v>
      </c>
    </row>
    <row r="5491" spans="1:7" ht="15" customHeight="1">
      <c r="A5491" s="15" t="s">
        <v>1826</v>
      </c>
      <c r="B5491" s="16" t="s">
        <v>1827</v>
      </c>
      <c r="C5491" s="15" t="s">
        <v>959</v>
      </c>
      <c r="D5491" s="15" t="s">
        <v>1030</v>
      </c>
      <c r="E5491" s="17">
        <v>1</v>
      </c>
      <c r="F5491" s="18">
        <v>8.8800000000000008</v>
      </c>
      <c r="G5491" s="18">
        <v>8.8800000000000008</v>
      </c>
    </row>
    <row r="5492" spans="1:7" ht="27.95" customHeight="1">
      <c r="A5492" s="15" t="s">
        <v>1829</v>
      </c>
      <c r="B5492" s="16" t="s">
        <v>1830</v>
      </c>
      <c r="C5492" s="15" t="s">
        <v>959</v>
      </c>
      <c r="D5492" s="15" t="s">
        <v>1030</v>
      </c>
      <c r="E5492" s="17">
        <v>1</v>
      </c>
      <c r="F5492" s="18">
        <v>0.95</v>
      </c>
      <c r="G5492" s="18">
        <v>0.95</v>
      </c>
    </row>
    <row r="5493" spans="1:7" ht="15" customHeight="1">
      <c r="A5493" s="1"/>
      <c r="B5493" s="1"/>
      <c r="C5493" s="1"/>
      <c r="D5493" s="1"/>
      <c r="E5493" s="319" t="s">
        <v>1021</v>
      </c>
      <c r="F5493" s="320"/>
      <c r="G5493" s="19">
        <v>9.83</v>
      </c>
    </row>
    <row r="5494" spans="1:7" ht="15" customHeight="1">
      <c r="A5494" s="1"/>
      <c r="B5494" s="1"/>
      <c r="C5494" s="1"/>
      <c r="D5494" s="1"/>
      <c r="E5494" s="317" t="s">
        <v>972</v>
      </c>
      <c r="F5494" s="318"/>
      <c r="G5494" s="3">
        <v>12.32</v>
      </c>
    </row>
    <row r="5495" spans="1:7" ht="15" customHeight="1">
      <c r="A5495" s="1"/>
      <c r="B5495" s="1"/>
      <c r="C5495" s="1"/>
      <c r="D5495" s="1"/>
      <c r="E5495" s="317" t="s">
        <v>973</v>
      </c>
      <c r="F5495" s="318"/>
      <c r="G5495" s="3">
        <v>1.1200000000000001</v>
      </c>
    </row>
    <row r="5496" spans="1:7" ht="15" customHeight="1">
      <c r="A5496" s="1"/>
      <c r="B5496" s="1"/>
      <c r="C5496" s="1"/>
      <c r="D5496" s="1"/>
      <c r="E5496" s="317" t="s">
        <v>974</v>
      </c>
      <c r="F5496" s="318"/>
      <c r="G5496" s="3">
        <v>13.44</v>
      </c>
    </row>
    <row r="5497" spans="1:7" ht="15" customHeight="1">
      <c r="A5497" s="1"/>
      <c r="B5497" s="1"/>
      <c r="C5497" s="1"/>
      <c r="D5497" s="1"/>
      <c r="E5497" s="317" t="s">
        <v>975</v>
      </c>
      <c r="F5497" s="318"/>
      <c r="G5497" s="3">
        <v>3.81</v>
      </c>
    </row>
    <row r="5498" spans="1:7" ht="15" customHeight="1">
      <c r="A5498" s="1"/>
      <c r="B5498" s="1"/>
      <c r="C5498" s="1"/>
      <c r="D5498" s="1"/>
      <c r="E5498" s="317" t="s">
        <v>976</v>
      </c>
      <c r="F5498" s="318"/>
      <c r="G5498" s="3">
        <v>17.25</v>
      </c>
    </row>
    <row r="5499" spans="1:7" ht="15" customHeight="1">
      <c r="A5499" s="1"/>
      <c r="B5499" s="1"/>
      <c r="C5499" s="1"/>
      <c r="D5499" s="1"/>
      <c r="E5499" s="317" t="s">
        <v>977</v>
      </c>
      <c r="F5499" s="318"/>
      <c r="G5499" s="3">
        <v>3</v>
      </c>
    </row>
    <row r="5500" spans="1:7" ht="15" customHeight="1">
      <c r="A5500" s="1"/>
      <c r="B5500" s="1"/>
      <c r="C5500" s="1"/>
      <c r="D5500" s="1"/>
      <c r="E5500" s="317" t="s">
        <v>978</v>
      </c>
      <c r="F5500" s="318"/>
      <c r="G5500" s="3">
        <v>51.75</v>
      </c>
    </row>
    <row r="5501" spans="1:7" ht="9.9499999999999993" customHeight="1">
      <c r="A5501" s="1"/>
      <c r="B5501" s="1"/>
      <c r="C5501" s="323" t="s">
        <v>949</v>
      </c>
      <c r="D5501" s="324"/>
      <c r="E5501" s="1"/>
      <c r="F5501" s="1"/>
      <c r="G5501" s="1"/>
    </row>
    <row r="5502" spans="1:7" ht="20.100000000000001" customHeight="1">
      <c r="A5502" s="325" t="s">
        <v>1831</v>
      </c>
      <c r="B5502" s="326"/>
      <c r="C5502" s="326"/>
      <c r="D5502" s="326"/>
      <c r="E5502" s="326"/>
      <c r="F5502" s="326"/>
      <c r="G5502" s="326"/>
    </row>
    <row r="5503" spans="1:7" ht="15" customHeight="1">
      <c r="A5503" s="321" t="s">
        <v>951</v>
      </c>
      <c r="B5503" s="322"/>
      <c r="C5503" s="8" t="s">
        <v>952</v>
      </c>
      <c r="D5503" s="8" t="s">
        <v>953</v>
      </c>
      <c r="E5503" s="8" t="s">
        <v>954</v>
      </c>
      <c r="F5503" s="8" t="s">
        <v>955</v>
      </c>
      <c r="G5503" s="8" t="s">
        <v>956</v>
      </c>
    </row>
    <row r="5504" spans="1:7" ht="20.100000000000001" customHeight="1">
      <c r="A5504" s="15" t="s">
        <v>1772</v>
      </c>
      <c r="B5504" s="16" t="s">
        <v>1773</v>
      </c>
      <c r="C5504" s="15" t="s">
        <v>959</v>
      </c>
      <c r="D5504" s="15" t="s">
        <v>960</v>
      </c>
      <c r="E5504" s="17">
        <v>0.26500000000000001</v>
      </c>
      <c r="F5504" s="18">
        <v>0.62</v>
      </c>
      <c r="G5504" s="18">
        <v>0.1643</v>
      </c>
    </row>
    <row r="5505" spans="1:7" ht="15" customHeight="1">
      <c r="A5505" s="15" t="s">
        <v>994</v>
      </c>
      <c r="B5505" s="16" t="s">
        <v>995</v>
      </c>
      <c r="C5505" s="15" t="s">
        <v>959</v>
      </c>
      <c r="D5505" s="15" t="s">
        <v>960</v>
      </c>
      <c r="E5505" s="17">
        <v>0.26500000000000001</v>
      </c>
      <c r="F5505" s="18">
        <v>1.04</v>
      </c>
      <c r="G5505" s="18">
        <v>0.27560000000000001</v>
      </c>
    </row>
    <row r="5506" spans="1:7" ht="20.100000000000001" customHeight="1">
      <c r="A5506" s="15" t="s">
        <v>1774</v>
      </c>
      <c r="B5506" s="16" t="s">
        <v>1775</v>
      </c>
      <c r="C5506" s="15" t="s">
        <v>959</v>
      </c>
      <c r="D5506" s="15" t="s">
        <v>960</v>
      </c>
      <c r="E5506" s="17">
        <v>0.26500000000000001</v>
      </c>
      <c r="F5506" s="18">
        <v>0.91</v>
      </c>
      <c r="G5506" s="18">
        <v>0.24115</v>
      </c>
    </row>
    <row r="5507" spans="1:7" ht="15" customHeight="1">
      <c r="A5507" s="15" t="s">
        <v>996</v>
      </c>
      <c r="B5507" s="16" t="s">
        <v>997</v>
      </c>
      <c r="C5507" s="15" t="s">
        <v>959</v>
      </c>
      <c r="D5507" s="15" t="s">
        <v>960</v>
      </c>
      <c r="E5507" s="17">
        <v>0.26500000000000001</v>
      </c>
      <c r="F5507" s="18">
        <v>3.18</v>
      </c>
      <c r="G5507" s="18">
        <v>0.8427</v>
      </c>
    </row>
    <row r="5508" spans="1:7" ht="15" customHeight="1">
      <c r="A5508" s="15" t="s">
        <v>963</v>
      </c>
      <c r="B5508" s="16" t="s">
        <v>964</v>
      </c>
      <c r="C5508" s="15" t="s">
        <v>959</v>
      </c>
      <c r="D5508" s="15" t="s">
        <v>960</v>
      </c>
      <c r="E5508" s="17">
        <v>0.26500000000000001</v>
      </c>
      <c r="F5508" s="18">
        <v>0.55000000000000004</v>
      </c>
      <c r="G5508" s="18">
        <v>0.14574999999999999</v>
      </c>
    </row>
    <row r="5509" spans="1:7" ht="15" customHeight="1">
      <c r="A5509" s="15" t="s">
        <v>965</v>
      </c>
      <c r="B5509" s="16" t="s">
        <v>966</v>
      </c>
      <c r="C5509" s="15" t="s">
        <v>959</v>
      </c>
      <c r="D5509" s="15" t="s">
        <v>960</v>
      </c>
      <c r="E5509" s="17">
        <v>0.26500000000000001</v>
      </c>
      <c r="F5509" s="18">
        <v>0.06</v>
      </c>
      <c r="G5509" s="18">
        <v>1.5900000000000001E-2</v>
      </c>
    </row>
    <row r="5510" spans="1:7" ht="17.100000000000001" customHeight="1">
      <c r="A5510" s="1"/>
      <c r="B5510" s="1"/>
      <c r="C5510" s="1"/>
      <c r="D5510" s="1"/>
      <c r="E5510" s="319" t="s">
        <v>967</v>
      </c>
      <c r="F5510" s="320"/>
      <c r="G5510" s="19">
        <v>1.6854</v>
      </c>
    </row>
    <row r="5511" spans="1:7" ht="15" customHeight="1">
      <c r="A5511" s="321" t="s">
        <v>968</v>
      </c>
      <c r="B5511" s="322"/>
      <c r="C5511" s="8" t="s">
        <v>952</v>
      </c>
      <c r="D5511" s="8" t="s">
        <v>953</v>
      </c>
      <c r="E5511" s="8" t="s">
        <v>954</v>
      </c>
      <c r="F5511" s="8" t="s">
        <v>955</v>
      </c>
      <c r="G5511" s="8" t="s">
        <v>956</v>
      </c>
    </row>
    <row r="5512" spans="1:7" ht="15" customHeight="1">
      <c r="A5512" s="15" t="s">
        <v>1776</v>
      </c>
      <c r="B5512" s="16" t="s">
        <v>1777</v>
      </c>
      <c r="C5512" s="15" t="s">
        <v>959</v>
      </c>
      <c r="D5512" s="15" t="s">
        <v>960</v>
      </c>
      <c r="E5512" s="17">
        <v>0.13602449999999999</v>
      </c>
      <c r="F5512" s="18">
        <v>15.42</v>
      </c>
      <c r="G5512" s="18">
        <v>2.0974977899999998</v>
      </c>
    </row>
    <row r="5513" spans="1:7" ht="15" customHeight="1">
      <c r="A5513" s="15" t="s">
        <v>1778</v>
      </c>
      <c r="B5513" s="16" t="s">
        <v>1779</v>
      </c>
      <c r="C5513" s="15" t="s">
        <v>959</v>
      </c>
      <c r="D5513" s="15" t="s">
        <v>960</v>
      </c>
      <c r="E5513" s="17">
        <v>0.13602449999999999</v>
      </c>
      <c r="F5513" s="18">
        <v>10.84</v>
      </c>
      <c r="G5513" s="18">
        <v>1.47450558</v>
      </c>
    </row>
    <row r="5514" spans="1:7" ht="15" customHeight="1">
      <c r="A5514" s="1"/>
      <c r="B5514" s="1"/>
      <c r="C5514" s="1"/>
      <c r="D5514" s="1"/>
      <c r="E5514" s="319" t="s">
        <v>971</v>
      </c>
      <c r="F5514" s="320"/>
      <c r="G5514" s="19">
        <v>3.57200337</v>
      </c>
    </row>
    <row r="5515" spans="1:7" ht="15" customHeight="1">
      <c r="A5515" s="321" t="s">
        <v>1010</v>
      </c>
      <c r="B5515" s="322"/>
      <c r="C5515" s="8" t="s">
        <v>952</v>
      </c>
      <c r="D5515" s="8" t="s">
        <v>953</v>
      </c>
      <c r="E5515" s="8" t="s">
        <v>954</v>
      </c>
      <c r="F5515" s="8" t="s">
        <v>955</v>
      </c>
      <c r="G5515" s="8" t="s">
        <v>956</v>
      </c>
    </row>
    <row r="5516" spans="1:7" ht="27.95" customHeight="1">
      <c r="A5516" s="15" t="s">
        <v>1824</v>
      </c>
      <c r="B5516" s="16" t="s">
        <v>1825</v>
      </c>
      <c r="C5516" s="15" t="s">
        <v>959</v>
      </c>
      <c r="D5516" s="15" t="s">
        <v>1030</v>
      </c>
      <c r="E5516" s="17">
        <v>2</v>
      </c>
      <c r="F5516" s="18">
        <v>0.8</v>
      </c>
      <c r="G5516" s="18">
        <v>1.6</v>
      </c>
    </row>
    <row r="5517" spans="1:7" ht="15" customHeight="1">
      <c r="A5517" s="15" t="s">
        <v>1832</v>
      </c>
      <c r="B5517" s="16" t="s">
        <v>1833</v>
      </c>
      <c r="C5517" s="15" t="s">
        <v>959</v>
      </c>
      <c r="D5517" s="15" t="s">
        <v>1030</v>
      </c>
      <c r="E5517" s="17">
        <v>1</v>
      </c>
      <c r="F5517" s="18">
        <v>50.9</v>
      </c>
      <c r="G5517" s="18">
        <v>50.9</v>
      </c>
    </row>
    <row r="5518" spans="1:7" ht="15" customHeight="1">
      <c r="A5518" s="1"/>
      <c r="B5518" s="1"/>
      <c r="C5518" s="1"/>
      <c r="D5518" s="1"/>
      <c r="E5518" s="319" t="s">
        <v>1021</v>
      </c>
      <c r="F5518" s="320"/>
      <c r="G5518" s="19">
        <v>52.5</v>
      </c>
    </row>
    <row r="5519" spans="1:7" ht="15" customHeight="1">
      <c r="A5519" s="1"/>
      <c r="B5519" s="1"/>
      <c r="C5519" s="1"/>
      <c r="D5519" s="1"/>
      <c r="E5519" s="317" t="s">
        <v>972</v>
      </c>
      <c r="F5519" s="318"/>
      <c r="G5519" s="3">
        <v>56.12</v>
      </c>
    </row>
    <row r="5520" spans="1:7" ht="15" customHeight="1">
      <c r="A5520" s="1"/>
      <c r="B5520" s="1"/>
      <c r="C5520" s="1"/>
      <c r="D5520" s="1"/>
      <c r="E5520" s="317" t="s">
        <v>973</v>
      </c>
      <c r="F5520" s="318"/>
      <c r="G5520" s="3">
        <v>1.63</v>
      </c>
    </row>
    <row r="5521" spans="1:7" ht="15" customHeight="1">
      <c r="A5521" s="1"/>
      <c r="B5521" s="1"/>
      <c r="C5521" s="1"/>
      <c r="D5521" s="1"/>
      <c r="E5521" s="317" t="s">
        <v>974</v>
      </c>
      <c r="F5521" s="318"/>
      <c r="G5521" s="3">
        <v>57.75</v>
      </c>
    </row>
    <row r="5522" spans="1:7" ht="15" customHeight="1">
      <c r="A5522" s="1"/>
      <c r="B5522" s="1"/>
      <c r="C5522" s="1"/>
      <c r="D5522" s="1"/>
      <c r="E5522" s="317" t="s">
        <v>975</v>
      </c>
      <c r="F5522" s="318"/>
      <c r="G5522" s="3">
        <v>16.37</v>
      </c>
    </row>
    <row r="5523" spans="1:7" ht="15" customHeight="1">
      <c r="A5523" s="1"/>
      <c r="B5523" s="1"/>
      <c r="C5523" s="1"/>
      <c r="D5523" s="1"/>
      <c r="E5523" s="317" t="s">
        <v>976</v>
      </c>
      <c r="F5523" s="318"/>
      <c r="G5523" s="3">
        <v>74.12</v>
      </c>
    </row>
    <row r="5524" spans="1:7" ht="15" customHeight="1">
      <c r="A5524" s="1"/>
      <c r="B5524" s="1"/>
      <c r="C5524" s="1"/>
      <c r="D5524" s="1"/>
      <c r="E5524" s="317" t="s">
        <v>977</v>
      </c>
      <c r="F5524" s="318"/>
      <c r="G5524" s="3">
        <v>5</v>
      </c>
    </row>
    <row r="5525" spans="1:7" ht="15" customHeight="1">
      <c r="A5525" s="1"/>
      <c r="B5525" s="1"/>
      <c r="C5525" s="1"/>
      <c r="D5525" s="1"/>
      <c r="E5525" s="317" t="s">
        <v>978</v>
      </c>
      <c r="F5525" s="318"/>
      <c r="G5525" s="3">
        <v>370.6</v>
      </c>
    </row>
    <row r="5526" spans="1:7" ht="9.9499999999999993" customHeight="1">
      <c r="A5526" s="1"/>
      <c r="B5526" s="1"/>
      <c r="C5526" s="323" t="s">
        <v>949</v>
      </c>
      <c r="D5526" s="324"/>
      <c r="E5526" s="1"/>
      <c r="F5526" s="1"/>
      <c r="G5526" s="1"/>
    </row>
    <row r="5527" spans="1:7" ht="20.100000000000001" customHeight="1">
      <c r="A5527" s="325" t="s">
        <v>1834</v>
      </c>
      <c r="B5527" s="326"/>
      <c r="C5527" s="326"/>
      <c r="D5527" s="326"/>
      <c r="E5527" s="326"/>
      <c r="F5527" s="326"/>
      <c r="G5527" s="326"/>
    </row>
    <row r="5528" spans="1:7" ht="15" customHeight="1">
      <c r="A5528" s="321" t="s">
        <v>951</v>
      </c>
      <c r="B5528" s="322"/>
      <c r="C5528" s="8" t="s">
        <v>952</v>
      </c>
      <c r="D5528" s="8" t="s">
        <v>953</v>
      </c>
      <c r="E5528" s="8" t="s">
        <v>954</v>
      </c>
      <c r="F5528" s="8" t="s">
        <v>955</v>
      </c>
      <c r="G5528" s="8" t="s">
        <v>956</v>
      </c>
    </row>
    <row r="5529" spans="1:7" ht="20.100000000000001" customHeight="1">
      <c r="A5529" s="15" t="s">
        <v>1772</v>
      </c>
      <c r="B5529" s="16" t="s">
        <v>1773</v>
      </c>
      <c r="C5529" s="15" t="s">
        <v>959</v>
      </c>
      <c r="D5529" s="15" t="s">
        <v>960</v>
      </c>
      <c r="E5529" s="17">
        <v>0.39760000000000001</v>
      </c>
      <c r="F5529" s="18">
        <v>0.62</v>
      </c>
      <c r="G5529" s="18">
        <v>0.24651200000000001</v>
      </c>
    </row>
    <row r="5530" spans="1:7" ht="15" customHeight="1">
      <c r="A5530" s="15" t="s">
        <v>994</v>
      </c>
      <c r="B5530" s="16" t="s">
        <v>995</v>
      </c>
      <c r="C5530" s="15" t="s">
        <v>959</v>
      </c>
      <c r="D5530" s="15" t="s">
        <v>960</v>
      </c>
      <c r="E5530" s="17">
        <v>0.39760000000000001</v>
      </c>
      <c r="F5530" s="18">
        <v>1.04</v>
      </c>
      <c r="G5530" s="18">
        <v>0.41350399999999998</v>
      </c>
    </row>
    <row r="5531" spans="1:7" ht="20.100000000000001" customHeight="1">
      <c r="A5531" s="15" t="s">
        <v>1774</v>
      </c>
      <c r="B5531" s="16" t="s">
        <v>1775</v>
      </c>
      <c r="C5531" s="15" t="s">
        <v>959</v>
      </c>
      <c r="D5531" s="15" t="s">
        <v>960</v>
      </c>
      <c r="E5531" s="17">
        <v>0.39760000000000001</v>
      </c>
      <c r="F5531" s="18">
        <v>0.91</v>
      </c>
      <c r="G5531" s="18">
        <v>0.36181600000000003</v>
      </c>
    </row>
    <row r="5532" spans="1:7" ht="15" customHeight="1">
      <c r="A5532" s="15" t="s">
        <v>996</v>
      </c>
      <c r="B5532" s="16" t="s">
        <v>997</v>
      </c>
      <c r="C5532" s="15" t="s">
        <v>959</v>
      </c>
      <c r="D5532" s="15" t="s">
        <v>960</v>
      </c>
      <c r="E5532" s="17">
        <v>0.39760000000000001</v>
      </c>
      <c r="F5532" s="18">
        <v>3.18</v>
      </c>
      <c r="G5532" s="18">
        <v>1.2643679999999999</v>
      </c>
    </row>
    <row r="5533" spans="1:7" ht="15" customHeight="1">
      <c r="A5533" s="15" t="s">
        <v>963</v>
      </c>
      <c r="B5533" s="16" t="s">
        <v>964</v>
      </c>
      <c r="C5533" s="15" t="s">
        <v>959</v>
      </c>
      <c r="D5533" s="15" t="s">
        <v>960</v>
      </c>
      <c r="E5533" s="17">
        <v>0.39760000000000001</v>
      </c>
      <c r="F5533" s="18">
        <v>0.55000000000000004</v>
      </c>
      <c r="G5533" s="18">
        <v>0.21868000000000001</v>
      </c>
    </row>
    <row r="5534" spans="1:7" ht="15" customHeight="1">
      <c r="A5534" s="15" t="s">
        <v>965</v>
      </c>
      <c r="B5534" s="16" t="s">
        <v>966</v>
      </c>
      <c r="C5534" s="15" t="s">
        <v>959</v>
      </c>
      <c r="D5534" s="15" t="s">
        <v>960</v>
      </c>
      <c r="E5534" s="17">
        <v>0.39760000000000001</v>
      </c>
      <c r="F5534" s="18">
        <v>0.06</v>
      </c>
      <c r="G5534" s="18">
        <v>2.3855999999999999E-2</v>
      </c>
    </row>
    <row r="5535" spans="1:7" ht="17.100000000000001" customHeight="1">
      <c r="A5535" s="1"/>
      <c r="B5535" s="1"/>
      <c r="C5535" s="1"/>
      <c r="D5535" s="1"/>
      <c r="E5535" s="319" t="s">
        <v>967</v>
      </c>
      <c r="F5535" s="320"/>
      <c r="G5535" s="19">
        <v>2.5287359999999999</v>
      </c>
    </row>
    <row r="5536" spans="1:7" ht="15" customHeight="1">
      <c r="A5536" s="321" t="s">
        <v>968</v>
      </c>
      <c r="B5536" s="322"/>
      <c r="C5536" s="8" t="s">
        <v>952</v>
      </c>
      <c r="D5536" s="8" t="s">
        <v>953</v>
      </c>
      <c r="E5536" s="8" t="s">
        <v>954</v>
      </c>
      <c r="F5536" s="8" t="s">
        <v>955</v>
      </c>
      <c r="G5536" s="8" t="s">
        <v>956</v>
      </c>
    </row>
    <row r="5537" spans="1:7" ht="15" customHeight="1">
      <c r="A5537" s="15" t="s">
        <v>1776</v>
      </c>
      <c r="B5537" s="16" t="s">
        <v>1777</v>
      </c>
      <c r="C5537" s="15" t="s">
        <v>959</v>
      </c>
      <c r="D5537" s="15" t="s">
        <v>960</v>
      </c>
      <c r="E5537" s="17">
        <v>0.20408808000000001</v>
      </c>
      <c r="F5537" s="18">
        <v>15.42</v>
      </c>
      <c r="G5537" s="18">
        <v>3.1470381935999998</v>
      </c>
    </row>
    <row r="5538" spans="1:7" ht="15" customHeight="1">
      <c r="A5538" s="15" t="s">
        <v>1778</v>
      </c>
      <c r="B5538" s="16" t="s">
        <v>1779</v>
      </c>
      <c r="C5538" s="15" t="s">
        <v>959</v>
      </c>
      <c r="D5538" s="15" t="s">
        <v>960</v>
      </c>
      <c r="E5538" s="17">
        <v>0.20408808000000001</v>
      </c>
      <c r="F5538" s="18">
        <v>10.84</v>
      </c>
      <c r="G5538" s="18">
        <v>2.2123147872</v>
      </c>
    </row>
    <row r="5539" spans="1:7" ht="15" customHeight="1">
      <c r="A5539" s="1"/>
      <c r="B5539" s="1"/>
      <c r="C5539" s="1"/>
      <c r="D5539" s="1"/>
      <c r="E5539" s="319" t="s">
        <v>971</v>
      </c>
      <c r="F5539" s="320"/>
      <c r="G5539" s="19">
        <v>5.3593529807999998</v>
      </c>
    </row>
    <row r="5540" spans="1:7" ht="15" customHeight="1">
      <c r="A5540" s="321" t="s">
        <v>1010</v>
      </c>
      <c r="B5540" s="322"/>
      <c r="C5540" s="8" t="s">
        <v>952</v>
      </c>
      <c r="D5540" s="8" t="s">
        <v>953</v>
      </c>
      <c r="E5540" s="8" t="s">
        <v>954</v>
      </c>
      <c r="F5540" s="8" t="s">
        <v>955</v>
      </c>
      <c r="G5540" s="8" t="s">
        <v>956</v>
      </c>
    </row>
    <row r="5541" spans="1:7" ht="27.95" customHeight="1">
      <c r="A5541" s="15" t="s">
        <v>1824</v>
      </c>
      <c r="B5541" s="16" t="s">
        <v>1825</v>
      </c>
      <c r="C5541" s="15" t="s">
        <v>959</v>
      </c>
      <c r="D5541" s="15" t="s">
        <v>1030</v>
      </c>
      <c r="E5541" s="17">
        <v>3</v>
      </c>
      <c r="F5541" s="18">
        <v>0.8</v>
      </c>
      <c r="G5541" s="18">
        <v>2.4</v>
      </c>
    </row>
    <row r="5542" spans="1:7" ht="15" customHeight="1">
      <c r="A5542" s="15" t="s">
        <v>1835</v>
      </c>
      <c r="B5542" s="16" t="s">
        <v>1836</v>
      </c>
      <c r="C5542" s="15" t="s">
        <v>959</v>
      </c>
      <c r="D5542" s="15" t="s">
        <v>1030</v>
      </c>
      <c r="E5542" s="17">
        <v>1</v>
      </c>
      <c r="F5542" s="18">
        <v>62.36</v>
      </c>
      <c r="G5542" s="18">
        <v>62.36</v>
      </c>
    </row>
    <row r="5543" spans="1:7" ht="15" customHeight="1">
      <c r="A5543" s="1"/>
      <c r="B5543" s="1"/>
      <c r="C5543" s="1"/>
      <c r="D5543" s="1"/>
      <c r="E5543" s="319" t="s">
        <v>1021</v>
      </c>
      <c r="F5543" s="320"/>
      <c r="G5543" s="19">
        <v>64.760000000000005</v>
      </c>
    </row>
    <row r="5544" spans="1:7" ht="15" customHeight="1">
      <c r="A5544" s="1"/>
      <c r="B5544" s="1"/>
      <c r="C5544" s="1"/>
      <c r="D5544" s="1"/>
      <c r="E5544" s="317" t="s">
        <v>972</v>
      </c>
      <c r="F5544" s="318"/>
      <c r="G5544" s="3">
        <v>70.209999999999994</v>
      </c>
    </row>
    <row r="5545" spans="1:7" ht="15" customHeight="1">
      <c r="A5545" s="1"/>
      <c r="B5545" s="1"/>
      <c r="C5545" s="1"/>
      <c r="D5545" s="1"/>
      <c r="E5545" s="317" t="s">
        <v>973</v>
      </c>
      <c r="F5545" s="318"/>
      <c r="G5545" s="3">
        <v>2.4300000000000002</v>
      </c>
    </row>
    <row r="5546" spans="1:7" ht="15" customHeight="1">
      <c r="A5546" s="1"/>
      <c r="B5546" s="1"/>
      <c r="C5546" s="1"/>
      <c r="D5546" s="1"/>
      <c r="E5546" s="317" t="s">
        <v>974</v>
      </c>
      <c r="F5546" s="318"/>
      <c r="G5546" s="3">
        <v>72.64</v>
      </c>
    </row>
    <row r="5547" spans="1:7" ht="15" customHeight="1">
      <c r="A5547" s="1"/>
      <c r="B5547" s="1"/>
      <c r="C5547" s="1"/>
      <c r="D5547" s="1"/>
      <c r="E5547" s="317" t="s">
        <v>975</v>
      </c>
      <c r="F5547" s="318"/>
      <c r="G5547" s="3">
        <v>20.59</v>
      </c>
    </row>
    <row r="5548" spans="1:7" ht="15" customHeight="1">
      <c r="A5548" s="1"/>
      <c r="B5548" s="1"/>
      <c r="C5548" s="1"/>
      <c r="D5548" s="1"/>
      <c r="E5548" s="317" t="s">
        <v>976</v>
      </c>
      <c r="F5548" s="318"/>
      <c r="G5548" s="3">
        <v>93.23</v>
      </c>
    </row>
    <row r="5549" spans="1:7" ht="15" customHeight="1">
      <c r="A5549" s="1"/>
      <c r="B5549" s="1"/>
      <c r="C5549" s="1"/>
      <c r="D5549" s="1"/>
      <c r="E5549" s="317" t="s">
        <v>977</v>
      </c>
      <c r="F5549" s="318"/>
      <c r="G5549" s="3">
        <v>1</v>
      </c>
    </row>
    <row r="5550" spans="1:7" ht="15" customHeight="1">
      <c r="A5550" s="1"/>
      <c r="B5550" s="1"/>
      <c r="C5550" s="1"/>
      <c r="D5550" s="1"/>
      <c r="E5550" s="317" t="s">
        <v>978</v>
      </c>
      <c r="F5550" s="318"/>
      <c r="G5550" s="3">
        <v>93.23</v>
      </c>
    </row>
    <row r="5551" spans="1:7" ht="9.9499999999999993" customHeight="1">
      <c r="A5551" s="1"/>
      <c r="B5551" s="1"/>
      <c r="C5551" s="323" t="s">
        <v>949</v>
      </c>
      <c r="D5551" s="324"/>
      <c r="E5551" s="1"/>
      <c r="F5551" s="1"/>
      <c r="G5551" s="1"/>
    </row>
    <row r="5552" spans="1:7" ht="20.100000000000001" customHeight="1">
      <c r="A5552" s="325" t="s">
        <v>1837</v>
      </c>
      <c r="B5552" s="326"/>
      <c r="C5552" s="326"/>
      <c r="D5552" s="326"/>
      <c r="E5552" s="326"/>
      <c r="F5552" s="326"/>
      <c r="G5552" s="326"/>
    </row>
    <row r="5553" spans="1:7" ht="15" customHeight="1">
      <c r="A5553" s="321" t="s">
        <v>951</v>
      </c>
      <c r="B5553" s="322"/>
      <c r="C5553" s="8" t="s">
        <v>952</v>
      </c>
      <c r="D5553" s="8" t="s">
        <v>953</v>
      </c>
      <c r="E5553" s="8" t="s">
        <v>954</v>
      </c>
      <c r="F5553" s="8" t="s">
        <v>955</v>
      </c>
      <c r="G5553" s="8" t="s">
        <v>956</v>
      </c>
    </row>
    <row r="5554" spans="1:7" ht="20.100000000000001" customHeight="1">
      <c r="A5554" s="15" t="s">
        <v>1772</v>
      </c>
      <c r="B5554" s="16" t="s">
        <v>1773</v>
      </c>
      <c r="C5554" s="15" t="s">
        <v>959</v>
      </c>
      <c r="D5554" s="15" t="s">
        <v>960</v>
      </c>
      <c r="E5554" s="17">
        <v>1.1354</v>
      </c>
      <c r="F5554" s="18">
        <v>0.62</v>
      </c>
      <c r="G5554" s="18">
        <v>0.70394800000000002</v>
      </c>
    </row>
    <row r="5555" spans="1:7" ht="15" customHeight="1">
      <c r="A5555" s="15" t="s">
        <v>994</v>
      </c>
      <c r="B5555" s="16" t="s">
        <v>995</v>
      </c>
      <c r="C5555" s="15" t="s">
        <v>959</v>
      </c>
      <c r="D5555" s="15" t="s">
        <v>960</v>
      </c>
      <c r="E5555" s="17">
        <v>1.1354</v>
      </c>
      <c r="F5555" s="18">
        <v>1.04</v>
      </c>
      <c r="G5555" s="18">
        <v>1.1808160000000001</v>
      </c>
    </row>
    <row r="5556" spans="1:7" ht="20.100000000000001" customHeight="1">
      <c r="A5556" s="15" t="s">
        <v>1774</v>
      </c>
      <c r="B5556" s="16" t="s">
        <v>1775</v>
      </c>
      <c r="C5556" s="15" t="s">
        <v>959</v>
      </c>
      <c r="D5556" s="15" t="s">
        <v>960</v>
      </c>
      <c r="E5556" s="17">
        <v>1.1354</v>
      </c>
      <c r="F5556" s="18">
        <v>0.91</v>
      </c>
      <c r="G5556" s="18">
        <v>1.0332140000000001</v>
      </c>
    </row>
    <row r="5557" spans="1:7" ht="15" customHeight="1">
      <c r="A5557" s="15" t="s">
        <v>996</v>
      </c>
      <c r="B5557" s="16" t="s">
        <v>997</v>
      </c>
      <c r="C5557" s="15" t="s">
        <v>959</v>
      </c>
      <c r="D5557" s="15" t="s">
        <v>960</v>
      </c>
      <c r="E5557" s="17">
        <v>1.1354</v>
      </c>
      <c r="F5557" s="18">
        <v>3.18</v>
      </c>
      <c r="G5557" s="18">
        <v>3.6105719999999999</v>
      </c>
    </row>
    <row r="5558" spans="1:7" ht="15" customHeight="1">
      <c r="A5558" s="15" t="s">
        <v>963</v>
      </c>
      <c r="B5558" s="16" t="s">
        <v>964</v>
      </c>
      <c r="C5558" s="15" t="s">
        <v>959</v>
      </c>
      <c r="D5558" s="15" t="s">
        <v>960</v>
      </c>
      <c r="E5558" s="17">
        <v>1.1354</v>
      </c>
      <c r="F5558" s="18">
        <v>0.55000000000000004</v>
      </c>
      <c r="G5558" s="18">
        <v>0.62446999999999997</v>
      </c>
    </row>
    <row r="5559" spans="1:7" ht="15" customHeight="1">
      <c r="A5559" s="15" t="s">
        <v>965</v>
      </c>
      <c r="B5559" s="16" t="s">
        <v>966</v>
      </c>
      <c r="C5559" s="15" t="s">
        <v>959</v>
      </c>
      <c r="D5559" s="15" t="s">
        <v>960</v>
      </c>
      <c r="E5559" s="17">
        <v>1.1354</v>
      </c>
      <c r="F5559" s="18">
        <v>0.06</v>
      </c>
      <c r="G5559" s="18">
        <v>6.8124000000000004E-2</v>
      </c>
    </row>
    <row r="5560" spans="1:7" ht="17.100000000000001" customHeight="1">
      <c r="A5560" s="1"/>
      <c r="B5560" s="1"/>
      <c r="C5560" s="1"/>
      <c r="D5560" s="1"/>
      <c r="E5560" s="319" t="s">
        <v>967</v>
      </c>
      <c r="F5560" s="320"/>
      <c r="G5560" s="19">
        <v>7.2211439999999998</v>
      </c>
    </row>
    <row r="5561" spans="1:7" ht="15" customHeight="1">
      <c r="A5561" s="321" t="s">
        <v>968</v>
      </c>
      <c r="B5561" s="322"/>
      <c r="C5561" s="8" t="s">
        <v>952</v>
      </c>
      <c r="D5561" s="8" t="s">
        <v>953</v>
      </c>
      <c r="E5561" s="8" t="s">
        <v>954</v>
      </c>
      <c r="F5561" s="8" t="s">
        <v>955</v>
      </c>
      <c r="G5561" s="8" t="s">
        <v>956</v>
      </c>
    </row>
    <row r="5562" spans="1:7" ht="15" customHeight="1">
      <c r="A5562" s="15" t="s">
        <v>1776</v>
      </c>
      <c r="B5562" s="16" t="s">
        <v>1777</v>
      </c>
      <c r="C5562" s="15" t="s">
        <v>959</v>
      </c>
      <c r="D5562" s="15" t="s">
        <v>960</v>
      </c>
      <c r="E5562" s="17">
        <v>0.58280082</v>
      </c>
      <c r="F5562" s="18">
        <v>15.42</v>
      </c>
      <c r="G5562" s="18">
        <v>8.9867886444000007</v>
      </c>
    </row>
    <row r="5563" spans="1:7" ht="15" customHeight="1">
      <c r="A5563" s="15" t="s">
        <v>1778</v>
      </c>
      <c r="B5563" s="16" t="s">
        <v>1779</v>
      </c>
      <c r="C5563" s="15" t="s">
        <v>959</v>
      </c>
      <c r="D5563" s="15" t="s">
        <v>960</v>
      </c>
      <c r="E5563" s="17">
        <v>0.58280082</v>
      </c>
      <c r="F5563" s="18">
        <v>10.84</v>
      </c>
      <c r="G5563" s="18">
        <v>6.3175608888000001</v>
      </c>
    </row>
    <row r="5564" spans="1:7" ht="15" customHeight="1">
      <c r="A5564" s="1"/>
      <c r="B5564" s="1"/>
      <c r="C5564" s="1"/>
      <c r="D5564" s="1"/>
      <c r="E5564" s="319" t="s">
        <v>971</v>
      </c>
      <c r="F5564" s="320"/>
      <c r="G5564" s="19">
        <v>15.3043495332</v>
      </c>
    </row>
    <row r="5565" spans="1:7" ht="15" customHeight="1">
      <c r="A5565" s="321" t="s">
        <v>1010</v>
      </c>
      <c r="B5565" s="322"/>
      <c r="C5565" s="8" t="s">
        <v>952</v>
      </c>
      <c r="D5565" s="8" t="s">
        <v>953</v>
      </c>
      <c r="E5565" s="8" t="s">
        <v>954</v>
      </c>
      <c r="F5565" s="8" t="s">
        <v>955</v>
      </c>
      <c r="G5565" s="8" t="s">
        <v>956</v>
      </c>
    </row>
    <row r="5566" spans="1:7" ht="15" customHeight="1">
      <c r="A5566" s="15" t="s">
        <v>1835</v>
      </c>
      <c r="B5566" s="16" t="s">
        <v>1836</v>
      </c>
      <c r="C5566" s="15" t="s">
        <v>959</v>
      </c>
      <c r="D5566" s="15" t="s">
        <v>1030</v>
      </c>
      <c r="E5566" s="17">
        <v>1</v>
      </c>
      <c r="F5566" s="18">
        <v>62.36</v>
      </c>
      <c r="G5566" s="18">
        <v>62.36</v>
      </c>
    </row>
    <row r="5567" spans="1:7" ht="27.95" customHeight="1">
      <c r="A5567" s="15" t="s">
        <v>1838</v>
      </c>
      <c r="B5567" s="16" t="s">
        <v>1839</v>
      </c>
      <c r="C5567" s="15" t="s">
        <v>959</v>
      </c>
      <c r="D5567" s="15" t="s">
        <v>1030</v>
      </c>
      <c r="E5567" s="17">
        <v>3</v>
      </c>
      <c r="F5567" s="18">
        <v>1.22</v>
      </c>
      <c r="G5567" s="18">
        <v>3.66</v>
      </c>
    </row>
    <row r="5568" spans="1:7" ht="15" customHeight="1">
      <c r="A5568" s="1"/>
      <c r="B5568" s="1"/>
      <c r="C5568" s="1"/>
      <c r="D5568" s="1"/>
      <c r="E5568" s="319" t="s">
        <v>1021</v>
      </c>
      <c r="F5568" s="320"/>
      <c r="G5568" s="19">
        <v>66.02</v>
      </c>
    </row>
    <row r="5569" spans="1:7" ht="15" customHeight="1">
      <c r="A5569" s="1"/>
      <c r="B5569" s="1"/>
      <c r="C5569" s="1"/>
      <c r="D5569" s="1"/>
      <c r="E5569" s="317" t="s">
        <v>972</v>
      </c>
      <c r="F5569" s="318"/>
      <c r="G5569" s="3">
        <v>81.58</v>
      </c>
    </row>
    <row r="5570" spans="1:7" ht="15" customHeight="1">
      <c r="A5570" s="1"/>
      <c r="B5570" s="1"/>
      <c r="C5570" s="1"/>
      <c r="D5570" s="1"/>
      <c r="E5570" s="317" t="s">
        <v>973</v>
      </c>
      <c r="F5570" s="318"/>
      <c r="G5570" s="3">
        <v>6.95</v>
      </c>
    </row>
    <row r="5571" spans="1:7" ht="15" customHeight="1">
      <c r="A5571" s="1"/>
      <c r="B5571" s="1"/>
      <c r="C5571" s="1"/>
      <c r="D5571" s="1"/>
      <c r="E5571" s="317" t="s">
        <v>974</v>
      </c>
      <c r="F5571" s="318"/>
      <c r="G5571" s="3">
        <v>88.53</v>
      </c>
    </row>
    <row r="5572" spans="1:7" ht="15" customHeight="1">
      <c r="A5572" s="1"/>
      <c r="B5572" s="1"/>
      <c r="C5572" s="1"/>
      <c r="D5572" s="1"/>
      <c r="E5572" s="317" t="s">
        <v>975</v>
      </c>
      <c r="F5572" s="318"/>
      <c r="G5572" s="3">
        <v>25.09</v>
      </c>
    </row>
    <row r="5573" spans="1:7" ht="15" customHeight="1">
      <c r="A5573" s="1"/>
      <c r="B5573" s="1"/>
      <c r="C5573" s="1"/>
      <c r="D5573" s="1"/>
      <c r="E5573" s="317" t="s">
        <v>976</v>
      </c>
      <c r="F5573" s="318"/>
      <c r="G5573" s="3">
        <v>113.62</v>
      </c>
    </row>
    <row r="5574" spans="1:7" ht="15" customHeight="1">
      <c r="A5574" s="1"/>
      <c r="B5574" s="1"/>
      <c r="C5574" s="1"/>
      <c r="D5574" s="1"/>
      <c r="E5574" s="317" t="s">
        <v>977</v>
      </c>
      <c r="F5574" s="318"/>
      <c r="G5574" s="3">
        <v>1</v>
      </c>
    </row>
    <row r="5575" spans="1:7" ht="15" customHeight="1">
      <c r="A5575" s="1"/>
      <c r="B5575" s="1"/>
      <c r="C5575" s="1"/>
      <c r="D5575" s="1"/>
      <c r="E5575" s="317" t="s">
        <v>978</v>
      </c>
      <c r="F5575" s="318"/>
      <c r="G5575" s="3">
        <v>113.62</v>
      </c>
    </row>
    <row r="5576" spans="1:7" ht="9.9499999999999993" customHeight="1">
      <c r="A5576" s="1"/>
      <c r="B5576" s="1"/>
      <c r="C5576" s="323" t="s">
        <v>949</v>
      </c>
      <c r="D5576" s="324"/>
      <c r="E5576" s="1"/>
      <c r="F5576" s="1"/>
      <c r="G5576" s="1"/>
    </row>
    <row r="5577" spans="1:7" ht="20.100000000000001" customHeight="1">
      <c r="A5577" s="325" t="s">
        <v>1840</v>
      </c>
      <c r="B5577" s="326"/>
      <c r="C5577" s="326"/>
      <c r="D5577" s="326"/>
      <c r="E5577" s="326"/>
      <c r="F5577" s="326"/>
      <c r="G5577" s="326"/>
    </row>
    <row r="5578" spans="1:7" ht="15" customHeight="1">
      <c r="A5578" s="321" t="s">
        <v>951</v>
      </c>
      <c r="B5578" s="322"/>
      <c r="C5578" s="8" t="s">
        <v>952</v>
      </c>
      <c r="D5578" s="8" t="s">
        <v>953</v>
      </c>
      <c r="E5578" s="8" t="s">
        <v>954</v>
      </c>
      <c r="F5578" s="8" t="s">
        <v>955</v>
      </c>
      <c r="G5578" s="8" t="s">
        <v>956</v>
      </c>
    </row>
    <row r="5579" spans="1:7" ht="15" customHeight="1">
      <c r="A5579" s="15" t="s">
        <v>994</v>
      </c>
      <c r="B5579" s="16" t="s">
        <v>995</v>
      </c>
      <c r="C5579" s="15" t="s">
        <v>959</v>
      </c>
      <c r="D5579" s="15" t="s">
        <v>960</v>
      </c>
      <c r="E5579" s="17">
        <v>1.489047</v>
      </c>
      <c r="F5579" s="18">
        <v>1.04</v>
      </c>
      <c r="G5579" s="18">
        <v>1.54860888</v>
      </c>
    </row>
    <row r="5580" spans="1:7" ht="15" customHeight="1">
      <c r="A5580" s="15" t="s">
        <v>996</v>
      </c>
      <c r="B5580" s="16" t="s">
        <v>997</v>
      </c>
      <c r="C5580" s="15" t="s">
        <v>959</v>
      </c>
      <c r="D5580" s="15" t="s">
        <v>960</v>
      </c>
      <c r="E5580" s="17">
        <v>1.489047</v>
      </c>
      <c r="F5580" s="18">
        <v>3.18</v>
      </c>
      <c r="G5580" s="18">
        <v>4.7351694599999998</v>
      </c>
    </row>
    <row r="5581" spans="1:7" ht="20.100000000000001" customHeight="1">
      <c r="A5581" s="15" t="s">
        <v>998</v>
      </c>
      <c r="B5581" s="16" t="s">
        <v>999</v>
      </c>
      <c r="C5581" s="15" t="s">
        <v>959</v>
      </c>
      <c r="D5581" s="15" t="s">
        <v>960</v>
      </c>
      <c r="E5581" s="17">
        <v>0.21224699999999999</v>
      </c>
      <c r="F5581" s="18">
        <v>0.41</v>
      </c>
      <c r="G5581" s="18">
        <v>8.7021269999999998E-2</v>
      </c>
    </row>
    <row r="5582" spans="1:7" ht="20.100000000000001" customHeight="1">
      <c r="A5582" s="15" t="s">
        <v>1000</v>
      </c>
      <c r="B5582" s="16" t="s">
        <v>1001</v>
      </c>
      <c r="C5582" s="15" t="s">
        <v>959</v>
      </c>
      <c r="D5582" s="15" t="s">
        <v>960</v>
      </c>
      <c r="E5582" s="17">
        <v>0.21224699999999999</v>
      </c>
      <c r="F5582" s="18">
        <v>1.01</v>
      </c>
      <c r="G5582" s="18">
        <v>0.21436947000000001</v>
      </c>
    </row>
    <row r="5583" spans="1:7" ht="15" customHeight="1">
      <c r="A5583" s="15" t="s">
        <v>965</v>
      </c>
      <c r="B5583" s="16" t="s">
        <v>966</v>
      </c>
      <c r="C5583" s="15" t="s">
        <v>959</v>
      </c>
      <c r="D5583" s="15" t="s">
        <v>960</v>
      </c>
      <c r="E5583" s="17">
        <v>1.489047</v>
      </c>
      <c r="F5583" s="18">
        <v>0.06</v>
      </c>
      <c r="G5583" s="18">
        <v>8.9342820000000003E-2</v>
      </c>
    </row>
    <row r="5584" spans="1:7" ht="20.100000000000001" customHeight="1">
      <c r="A5584" s="15" t="s">
        <v>1772</v>
      </c>
      <c r="B5584" s="16" t="s">
        <v>1773</v>
      </c>
      <c r="C5584" s="15" t="s">
        <v>959</v>
      </c>
      <c r="D5584" s="15" t="s">
        <v>960</v>
      </c>
      <c r="E5584" s="17">
        <v>1.2767999999999999</v>
      </c>
      <c r="F5584" s="18">
        <v>0.62</v>
      </c>
      <c r="G5584" s="18">
        <v>0.79161599999999999</v>
      </c>
    </row>
    <row r="5585" spans="1:7" ht="20.100000000000001" customHeight="1">
      <c r="A5585" s="15" t="s">
        <v>1774</v>
      </c>
      <c r="B5585" s="16" t="s">
        <v>1775</v>
      </c>
      <c r="C5585" s="15" t="s">
        <v>959</v>
      </c>
      <c r="D5585" s="15" t="s">
        <v>960</v>
      </c>
      <c r="E5585" s="17">
        <v>1.2767999999999999</v>
      </c>
      <c r="F5585" s="18">
        <v>0.91</v>
      </c>
      <c r="G5585" s="18">
        <v>1.161888</v>
      </c>
    </row>
    <row r="5586" spans="1:7" ht="15" customHeight="1">
      <c r="A5586" s="15" t="s">
        <v>963</v>
      </c>
      <c r="B5586" s="16" t="s">
        <v>964</v>
      </c>
      <c r="C5586" s="15" t="s">
        <v>959</v>
      </c>
      <c r="D5586" s="15" t="s">
        <v>960</v>
      </c>
      <c r="E5586" s="17">
        <v>1.489047</v>
      </c>
      <c r="F5586" s="18">
        <v>0.55000000000000004</v>
      </c>
      <c r="G5586" s="18">
        <v>0.81897584999999995</v>
      </c>
    </row>
    <row r="5587" spans="1:7" ht="17.100000000000001" customHeight="1">
      <c r="A5587" s="1"/>
      <c r="B5587" s="1"/>
      <c r="C5587" s="1"/>
      <c r="D5587" s="1"/>
      <c r="E5587" s="319" t="s">
        <v>967</v>
      </c>
      <c r="F5587" s="320"/>
      <c r="G5587" s="19">
        <v>9.4469917500000005</v>
      </c>
    </row>
    <row r="5588" spans="1:7" ht="15" customHeight="1">
      <c r="A5588" s="321" t="s">
        <v>968</v>
      </c>
      <c r="B5588" s="322"/>
      <c r="C5588" s="8" t="s">
        <v>952</v>
      </c>
      <c r="D5588" s="8" t="s">
        <v>953</v>
      </c>
      <c r="E5588" s="8" t="s">
        <v>954</v>
      </c>
      <c r="F5588" s="8" t="s">
        <v>955</v>
      </c>
      <c r="G5588" s="8" t="s">
        <v>956</v>
      </c>
    </row>
    <row r="5589" spans="1:7" ht="15" customHeight="1">
      <c r="A5589" s="15" t="s">
        <v>1006</v>
      </c>
      <c r="B5589" s="16" t="s">
        <v>1007</v>
      </c>
      <c r="C5589" s="15" t="s">
        <v>959</v>
      </c>
      <c r="D5589" s="15" t="s">
        <v>960</v>
      </c>
      <c r="E5589" s="17">
        <v>0.21545192969999999</v>
      </c>
      <c r="F5589" s="18">
        <v>9.25</v>
      </c>
      <c r="G5589" s="18">
        <v>1.9929303497249999</v>
      </c>
    </row>
    <row r="5590" spans="1:7" ht="15" customHeight="1">
      <c r="A5590" s="15" t="s">
        <v>1776</v>
      </c>
      <c r="B5590" s="16" t="s">
        <v>1777</v>
      </c>
      <c r="C5590" s="15" t="s">
        <v>959</v>
      </c>
      <c r="D5590" s="15" t="s">
        <v>960</v>
      </c>
      <c r="E5590" s="17">
        <v>0.65538143999999998</v>
      </c>
      <c r="F5590" s="18">
        <v>15.42</v>
      </c>
      <c r="G5590" s="18">
        <v>10.105981804800001</v>
      </c>
    </row>
    <row r="5591" spans="1:7" ht="15" customHeight="1">
      <c r="A5591" s="15" t="s">
        <v>1778</v>
      </c>
      <c r="B5591" s="16" t="s">
        <v>1779</v>
      </c>
      <c r="C5591" s="15" t="s">
        <v>959</v>
      </c>
      <c r="D5591" s="15" t="s">
        <v>960</v>
      </c>
      <c r="E5591" s="17">
        <v>0.65538143999999998</v>
      </c>
      <c r="F5591" s="18">
        <v>10.84</v>
      </c>
      <c r="G5591" s="18">
        <v>7.1043348096000001</v>
      </c>
    </row>
    <row r="5592" spans="1:7" ht="15" customHeight="1">
      <c r="A5592" s="1"/>
      <c r="B5592" s="1"/>
      <c r="C5592" s="1"/>
      <c r="D5592" s="1"/>
      <c r="E5592" s="319" t="s">
        <v>971</v>
      </c>
      <c r="F5592" s="320"/>
      <c r="G5592" s="19">
        <v>19.203246964125</v>
      </c>
    </row>
    <row r="5593" spans="1:7" ht="15" customHeight="1">
      <c r="A5593" s="321" t="s">
        <v>1010</v>
      </c>
      <c r="B5593" s="322"/>
      <c r="C5593" s="8" t="s">
        <v>952</v>
      </c>
      <c r="D5593" s="8" t="s">
        <v>953</v>
      </c>
      <c r="E5593" s="8" t="s">
        <v>954</v>
      </c>
      <c r="F5593" s="8" t="s">
        <v>955</v>
      </c>
      <c r="G5593" s="8" t="s">
        <v>956</v>
      </c>
    </row>
    <row r="5594" spans="1:7" ht="27.95" customHeight="1">
      <c r="A5594" s="15" t="s">
        <v>1841</v>
      </c>
      <c r="B5594" s="16" t="s">
        <v>1842</v>
      </c>
      <c r="C5594" s="15" t="s">
        <v>959</v>
      </c>
      <c r="D5594" s="15" t="s">
        <v>1030</v>
      </c>
      <c r="E5594" s="17">
        <v>1</v>
      </c>
      <c r="F5594" s="18">
        <v>802.79</v>
      </c>
      <c r="G5594" s="18">
        <v>802.79</v>
      </c>
    </row>
    <row r="5595" spans="1:7" ht="15" customHeight="1">
      <c r="A5595" s="15" t="s">
        <v>1041</v>
      </c>
      <c r="B5595" s="16" t="s">
        <v>1042</v>
      </c>
      <c r="C5595" s="15" t="s">
        <v>959</v>
      </c>
      <c r="D5595" s="15" t="s">
        <v>1020</v>
      </c>
      <c r="E5595" s="17">
        <v>4.9497210000000003</v>
      </c>
      <c r="F5595" s="18">
        <v>1.04</v>
      </c>
      <c r="G5595" s="18">
        <v>5.1477098400000001</v>
      </c>
    </row>
    <row r="5596" spans="1:7" ht="15" customHeight="1">
      <c r="A5596" s="15" t="s">
        <v>1159</v>
      </c>
      <c r="B5596" s="16" t="s">
        <v>1160</v>
      </c>
      <c r="C5596" s="15" t="s">
        <v>959</v>
      </c>
      <c r="D5596" s="15" t="s">
        <v>1020</v>
      </c>
      <c r="E5596" s="17">
        <v>2.1999599999999999</v>
      </c>
      <c r="F5596" s="18">
        <v>1.75</v>
      </c>
      <c r="G5596" s="18">
        <v>3.8499300000000001</v>
      </c>
    </row>
    <row r="5597" spans="1:7" ht="20.100000000000001" customHeight="1">
      <c r="A5597" s="15" t="s">
        <v>1052</v>
      </c>
      <c r="B5597" s="16" t="s">
        <v>1053</v>
      </c>
      <c r="C5597" s="15" t="s">
        <v>959</v>
      </c>
      <c r="D5597" s="15" t="s">
        <v>1045</v>
      </c>
      <c r="E5597" s="17">
        <v>2.1923999999999999E-2</v>
      </c>
      <c r="F5597" s="18">
        <v>75</v>
      </c>
      <c r="G5597" s="18">
        <v>1.6443000000000001</v>
      </c>
    </row>
    <row r="5598" spans="1:7" ht="15" customHeight="1">
      <c r="A5598" s="1"/>
      <c r="B5598" s="1"/>
      <c r="C5598" s="1"/>
      <c r="D5598" s="1"/>
      <c r="E5598" s="319" t="s">
        <v>1021</v>
      </c>
      <c r="F5598" s="320"/>
      <c r="G5598" s="19">
        <v>813.43193984000004</v>
      </c>
    </row>
    <row r="5599" spans="1:7" ht="15" customHeight="1">
      <c r="A5599" s="1"/>
      <c r="B5599" s="1"/>
      <c r="C5599" s="1"/>
      <c r="D5599" s="1"/>
      <c r="E5599" s="317" t="s">
        <v>972</v>
      </c>
      <c r="F5599" s="318"/>
      <c r="G5599" s="3">
        <v>833.34</v>
      </c>
    </row>
    <row r="5600" spans="1:7" ht="15" customHeight="1">
      <c r="A5600" s="1"/>
      <c r="B5600" s="1"/>
      <c r="C5600" s="1"/>
      <c r="D5600" s="1"/>
      <c r="E5600" s="317" t="s">
        <v>973</v>
      </c>
      <c r="F5600" s="318"/>
      <c r="G5600" s="3">
        <v>8.7100000000000009</v>
      </c>
    </row>
    <row r="5601" spans="1:7" ht="15" customHeight="1">
      <c r="A5601" s="1"/>
      <c r="B5601" s="1"/>
      <c r="C5601" s="1"/>
      <c r="D5601" s="1"/>
      <c r="E5601" s="317" t="s">
        <v>974</v>
      </c>
      <c r="F5601" s="318"/>
      <c r="G5601" s="3">
        <v>842.05</v>
      </c>
    </row>
    <row r="5602" spans="1:7" ht="15" customHeight="1">
      <c r="A5602" s="1"/>
      <c r="B5602" s="1"/>
      <c r="C5602" s="1"/>
      <c r="D5602" s="1"/>
      <c r="E5602" s="317" t="s">
        <v>975</v>
      </c>
      <c r="F5602" s="318"/>
      <c r="G5602" s="3">
        <v>238.72</v>
      </c>
    </row>
    <row r="5603" spans="1:7" ht="15" customHeight="1">
      <c r="A5603" s="1"/>
      <c r="B5603" s="1"/>
      <c r="C5603" s="1"/>
      <c r="D5603" s="1"/>
      <c r="E5603" s="317" t="s">
        <v>976</v>
      </c>
      <c r="F5603" s="318"/>
      <c r="G5603" s="3">
        <v>1080.77</v>
      </c>
    </row>
    <row r="5604" spans="1:7" ht="15" customHeight="1">
      <c r="A5604" s="1"/>
      <c r="B5604" s="1"/>
      <c r="C5604" s="1"/>
      <c r="D5604" s="1"/>
      <c r="E5604" s="317" t="s">
        <v>977</v>
      </c>
      <c r="F5604" s="318"/>
      <c r="G5604" s="3">
        <v>1</v>
      </c>
    </row>
    <row r="5605" spans="1:7" ht="15" customHeight="1">
      <c r="A5605" s="1"/>
      <c r="B5605" s="1"/>
      <c r="C5605" s="1"/>
      <c r="D5605" s="1"/>
      <c r="E5605" s="317" t="s">
        <v>978</v>
      </c>
      <c r="F5605" s="318"/>
      <c r="G5605" s="3">
        <v>1080.77</v>
      </c>
    </row>
    <row r="5606" spans="1:7" ht="9.9499999999999993" customHeight="1">
      <c r="A5606" s="1"/>
      <c r="B5606" s="1"/>
      <c r="C5606" s="323" t="s">
        <v>949</v>
      </c>
      <c r="D5606" s="324"/>
      <c r="E5606" s="1"/>
      <c r="F5606" s="1"/>
      <c r="G5606" s="1"/>
    </row>
    <row r="5607" spans="1:7" ht="20.100000000000001" customHeight="1">
      <c r="A5607" s="325" t="s">
        <v>1843</v>
      </c>
      <c r="B5607" s="326"/>
      <c r="C5607" s="326"/>
      <c r="D5607" s="326"/>
      <c r="E5607" s="326"/>
      <c r="F5607" s="326"/>
      <c r="G5607" s="326"/>
    </row>
    <row r="5608" spans="1:7" ht="15" customHeight="1">
      <c r="A5608" s="321" t="s">
        <v>951</v>
      </c>
      <c r="B5608" s="322"/>
      <c r="C5608" s="8" t="s">
        <v>952</v>
      </c>
      <c r="D5608" s="8" t="s">
        <v>953</v>
      </c>
      <c r="E5608" s="8" t="s">
        <v>954</v>
      </c>
      <c r="F5608" s="8" t="s">
        <v>955</v>
      </c>
      <c r="G5608" s="8" t="s">
        <v>956</v>
      </c>
    </row>
    <row r="5609" spans="1:7" ht="20.100000000000001" customHeight="1">
      <c r="A5609" s="15" t="s">
        <v>1772</v>
      </c>
      <c r="B5609" s="16" t="s">
        <v>1773</v>
      </c>
      <c r="C5609" s="15" t="s">
        <v>959</v>
      </c>
      <c r="D5609" s="15" t="s">
        <v>960</v>
      </c>
      <c r="E5609" s="17">
        <v>1.5660000000000001</v>
      </c>
      <c r="F5609" s="18">
        <v>0.62</v>
      </c>
      <c r="G5609" s="18">
        <v>0.97092000000000001</v>
      </c>
    </row>
    <row r="5610" spans="1:7" ht="15" customHeight="1">
      <c r="A5610" s="15" t="s">
        <v>994</v>
      </c>
      <c r="B5610" s="16" t="s">
        <v>995</v>
      </c>
      <c r="C5610" s="15" t="s">
        <v>959</v>
      </c>
      <c r="D5610" s="15" t="s">
        <v>960</v>
      </c>
      <c r="E5610" s="17">
        <v>1.5660000000000001</v>
      </c>
      <c r="F5610" s="18">
        <v>1.04</v>
      </c>
      <c r="G5610" s="18">
        <v>1.6286400000000001</v>
      </c>
    </row>
    <row r="5611" spans="1:7" ht="20.100000000000001" customHeight="1">
      <c r="A5611" s="15" t="s">
        <v>1774</v>
      </c>
      <c r="B5611" s="16" t="s">
        <v>1775</v>
      </c>
      <c r="C5611" s="15" t="s">
        <v>959</v>
      </c>
      <c r="D5611" s="15" t="s">
        <v>960</v>
      </c>
      <c r="E5611" s="17">
        <v>1.5660000000000001</v>
      </c>
      <c r="F5611" s="18">
        <v>0.91</v>
      </c>
      <c r="G5611" s="18">
        <v>1.42506</v>
      </c>
    </row>
    <row r="5612" spans="1:7" ht="15" customHeight="1">
      <c r="A5612" s="15" t="s">
        <v>996</v>
      </c>
      <c r="B5612" s="16" t="s">
        <v>997</v>
      </c>
      <c r="C5612" s="15" t="s">
        <v>959</v>
      </c>
      <c r="D5612" s="15" t="s">
        <v>960</v>
      </c>
      <c r="E5612" s="17">
        <v>1.5660000000000001</v>
      </c>
      <c r="F5612" s="18">
        <v>3.18</v>
      </c>
      <c r="G5612" s="18">
        <v>4.9798799999999996</v>
      </c>
    </row>
    <row r="5613" spans="1:7" ht="15" customHeight="1">
      <c r="A5613" s="15" t="s">
        <v>963</v>
      </c>
      <c r="B5613" s="16" t="s">
        <v>964</v>
      </c>
      <c r="C5613" s="15" t="s">
        <v>959</v>
      </c>
      <c r="D5613" s="15" t="s">
        <v>960</v>
      </c>
      <c r="E5613" s="17">
        <v>1.5660000000000001</v>
      </c>
      <c r="F5613" s="18">
        <v>0.55000000000000004</v>
      </c>
      <c r="G5613" s="18">
        <v>0.86129999999999995</v>
      </c>
    </row>
    <row r="5614" spans="1:7" ht="15" customHeight="1">
      <c r="A5614" s="15" t="s">
        <v>965</v>
      </c>
      <c r="B5614" s="16" t="s">
        <v>966</v>
      </c>
      <c r="C5614" s="15" t="s">
        <v>959</v>
      </c>
      <c r="D5614" s="15" t="s">
        <v>960</v>
      </c>
      <c r="E5614" s="17">
        <v>1.5660000000000001</v>
      </c>
      <c r="F5614" s="18">
        <v>0.06</v>
      </c>
      <c r="G5614" s="18">
        <v>9.3960000000000002E-2</v>
      </c>
    </row>
    <row r="5615" spans="1:7" ht="17.100000000000001" customHeight="1">
      <c r="A5615" s="1"/>
      <c r="B5615" s="1"/>
      <c r="C5615" s="1"/>
      <c r="D5615" s="1"/>
      <c r="E5615" s="319" t="s">
        <v>967</v>
      </c>
      <c r="F5615" s="320"/>
      <c r="G5615" s="19">
        <v>9.9597599999999993</v>
      </c>
    </row>
    <row r="5616" spans="1:7" ht="15" customHeight="1">
      <c r="A5616" s="321" t="s">
        <v>968</v>
      </c>
      <c r="B5616" s="322"/>
      <c r="C5616" s="8" t="s">
        <v>952</v>
      </c>
      <c r="D5616" s="8" t="s">
        <v>953</v>
      </c>
      <c r="E5616" s="8" t="s">
        <v>954</v>
      </c>
      <c r="F5616" s="8" t="s">
        <v>955</v>
      </c>
      <c r="G5616" s="8" t="s">
        <v>956</v>
      </c>
    </row>
    <row r="5617" spans="1:7" ht="15" customHeight="1">
      <c r="A5617" s="15" t="s">
        <v>1776</v>
      </c>
      <c r="B5617" s="16" t="s">
        <v>1777</v>
      </c>
      <c r="C5617" s="15" t="s">
        <v>959</v>
      </c>
      <c r="D5617" s="15" t="s">
        <v>960</v>
      </c>
      <c r="E5617" s="17">
        <v>0.80382779999999998</v>
      </c>
      <c r="F5617" s="18">
        <v>15.42</v>
      </c>
      <c r="G5617" s="18">
        <v>12.395024676</v>
      </c>
    </row>
    <row r="5618" spans="1:7" ht="15" customHeight="1">
      <c r="A5618" s="15" t="s">
        <v>1778</v>
      </c>
      <c r="B5618" s="16" t="s">
        <v>1779</v>
      </c>
      <c r="C5618" s="15" t="s">
        <v>959</v>
      </c>
      <c r="D5618" s="15" t="s">
        <v>960</v>
      </c>
      <c r="E5618" s="17">
        <v>0.80382779999999998</v>
      </c>
      <c r="F5618" s="18">
        <v>10.84</v>
      </c>
      <c r="G5618" s="18">
        <v>8.7134933520000004</v>
      </c>
    </row>
    <row r="5619" spans="1:7" ht="15" customHeight="1">
      <c r="A5619" s="1"/>
      <c r="B5619" s="1"/>
      <c r="C5619" s="1"/>
      <c r="D5619" s="1"/>
      <c r="E5619" s="319" t="s">
        <v>971</v>
      </c>
      <c r="F5619" s="320"/>
      <c r="G5619" s="19">
        <v>21.108518027999999</v>
      </c>
    </row>
    <row r="5620" spans="1:7" ht="15" customHeight="1">
      <c r="A5620" s="321" t="s">
        <v>1010</v>
      </c>
      <c r="B5620" s="322"/>
      <c r="C5620" s="8" t="s">
        <v>952</v>
      </c>
      <c r="D5620" s="8" t="s">
        <v>953</v>
      </c>
      <c r="E5620" s="8" t="s">
        <v>954</v>
      </c>
      <c r="F5620" s="8" t="s">
        <v>955</v>
      </c>
      <c r="G5620" s="8" t="s">
        <v>956</v>
      </c>
    </row>
    <row r="5621" spans="1:7" ht="27.95" customHeight="1">
      <c r="A5621" s="15" t="s">
        <v>1807</v>
      </c>
      <c r="B5621" s="16" t="s">
        <v>1808</v>
      </c>
      <c r="C5621" s="15" t="s">
        <v>959</v>
      </c>
      <c r="D5621" s="15" t="s">
        <v>1030</v>
      </c>
      <c r="E5621" s="17">
        <v>3</v>
      </c>
      <c r="F5621" s="18">
        <v>3.32</v>
      </c>
      <c r="G5621" s="18">
        <v>9.9600000000000009</v>
      </c>
    </row>
    <row r="5622" spans="1:7" ht="20.100000000000001" customHeight="1">
      <c r="A5622" s="15" t="s">
        <v>1844</v>
      </c>
      <c r="B5622" s="16" t="s">
        <v>1845</v>
      </c>
      <c r="C5622" s="15" t="s">
        <v>1016</v>
      </c>
      <c r="D5622" s="15" t="s">
        <v>1846</v>
      </c>
      <c r="E5622" s="17">
        <v>1</v>
      </c>
      <c r="F5622" s="18">
        <v>128.6</v>
      </c>
      <c r="G5622" s="18">
        <v>128.6</v>
      </c>
    </row>
    <row r="5623" spans="1:7" ht="15" customHeight="1">
      <c r="A5623" s="1"/>
      <c r="B5623" s="1"/>
      <c r="C5623" s="1"/>
      <c r="D5623" s="1"/>
      <c r="E5623" s="319" t="s">
        <v>1021</v>
      </c>
      <c r="F5623" s="320"/>
      <c r="G5623" s="19">
        <v>138.56</v>
      </c>
    </row>
    <row r="5624" spans="1:7" ht="15" customHeight="1">
      <c r="A5624" s="1"/>
      <c r="B5624" s="1"/>
      <c r="C5624" s="1"/>
      <c r="D5624" s="1"/>
      <c r="E5624" s="317" t="s">
        <v>972</v>
      </c>
      <c r="F5624" s="318"/>
      <c r="G5624" s="3">
        <v>160.03</v>
      </c>
    </row>
    <row r="5625" spans="1:7" ht="15" customHeight="1">
      <c r="A5625" s="1"/>
      <c r="B5625" s="1"/>
      <c r="C5625" s="1"/>
      <c r="D5625" s="1"/>
      <c r="E5625" s="317" t="s">
        <v>973</v>
      </c>
      <c r="F5625" s="318"/>
      <c r="G5625" s="3">
        <v>9.58</v>
      </c>
    </row>
    <row r="5626" spans="1:7" ht="15" customHeight="1">
      <c r="A5626" s="1"/>
      <c r="B5626" s="1"/>
      <c r="C5626" s="1"/>
      <c r="D5626" s="1"/>
      <c r="E5626" s="317" t="s">
        <v>974</v>
      </c>
      <c r="F5626" s="318"/>
      <c r="G5626" s="3">
        <v>169.61</v>
      </c>
    </row>
    <row r="5627" spans="1:7" ht="15" customHeight="1">
      <c r="A5627" s="1"/>
      <c r="B5627" s="1"/>
      <c r="C5627" s="1"/>
      <c r="D5627" s="1"/>
      <c r="E5627" s="317" t="s">
        <v>975</v>
      </c>
      <c r="F5627" s="318"/>
      <c r="G5627" s="3">
        <v>48.08</v>
      </c>
    </row>
    <row r="5628" spans="1:7" ht="15" customHeight="1">
      <c r="A5628" s="1"/>
      <c r="B5628" s="1"/>
      <c r="C5628" s="1"/>
      <c r="D5628" s="1"/>
      <c r="E5628" s="317" t="s">
        <v>976</v>
      </c>
      <c r="F5628" s="318"/>
      <c r="G5628" s="3">
        <v>217.69</v>
      </c>
    </row>
    <row r="5629" spans="1:7" ht="15" customHeight="1">
      <c r="A5629" s="1"/>
      <c r="B5629" s="1"/>
      <c r="C5629" s="1"/>
      <c r="D5629" s="1"/>
      <c r="E5629" s="317" t="s">
        <v>977</v>
      </c>
      <c r="F5629" s="318"/>
      <c r="G5629" s="3">
        <v>1</v>
      </c>
    </row>
    <row r="5630" spans="1:7" ht="15" customHeight="1">
      <c r="A5630" s="1"/>
      <c r="B5630" s="1"/>
      <c r="C5630" s="1"/>
      <c r="D5630" s="1"/>
      <c r="E5630" s="317" t="s">
        <v>978</v>
      </c>
      <c r="F5630" s="318"/>
      <c r="G5630" s="3">
        <v>217.69</v>
      </c>
    </row>
    <row r="5631" spans="1:7" ht="9.9499999999999993" customHeight="1">
      <c r="A5631" s="1"/>
      <c r="B5631" s="1"/>
      <c r="C5631" s="323" t="s">
        <v>949</v>
      </c>
      <c r="D5631" s="324"/>
      <c r="E5631" s="1"/>
      <c r="F5631" s="1"/>
      <c r="G5631" s="1"/>
    </row>
    <row r="5632" spans="1:7" ht="20.100000000000001" customHeight="1">
      <c r="A5632" s="325" t="s">
        <v>1847</v>
      </c>
      <c r="B5632" s="326"/>
      <c r="C5632" s="326"/>
      <c r="D5632" s="326"/>
      <c r="E5632" s="326"/>
      <c r="F5632" s="326"/>
      <c r="G5632" s="326"/>
    </row>
    <row r="5633" spans="1:7" ht="15" customHeight="1">
      <c r="A5633" s="321" t="s">
        <v>951</v>
      </c>
      <c r="B5633" s="322"/>
      <c r="C5633" s="8" t="s">
        <v>952</v>
      </c>
      <c r="D5633" s="8" t="s">
        <v>953</v>
      </c>
      <c r="E5633" s="8" t="s">
        <v>954</v>
      </c>
      <c r="F5633" s="8" t="s">
        <v>955</v>
      </c>
      <c r="G5633" s="8" t="s">
        <v>956</v>
      </c>
    </row>
    <row r="5634" spans="1:7" ht="20.100000000000001" customHeight="1">
      <c r="A5634" s="15" t="s">
        <v>1772</v>
      </c>
      <c r="B5634" s="16" t="s">
        <v>1773</v>
      </c>
      <c r="C5634" s="15" t="s">
        <v>959</v>
      </c>
      <c r="D5634" s="15" t="s">
        <v>960</v>
      </c>
      <c r="E5634" s="17">
        <v>1.5660000000000001</v>
      </c>
      <c r="F5634" s="18">
        <v>0.62</v>
      </c>
      <c r="G5634" s="18">
        <v>0.97092000000000001</v>
      </c>
    </row>
    <row r="5635" spans="1:7" ht="15" customHeight="1">
      <c r="A5635" s="15" t="s">
        <v>994</v>
      </c>
      <c r="B5635" s="16" t="s">
        <v>995</v>
      </c>
      <c r="C5635" s="15" t="s">
        <v>959</v>
      </c>
      <c r="D5635" s="15" t="s">
        <v>960</v>
      </c>
      <c r="E5635" s="17">
        <v>1.5660000000000001</v>
      </c>
      <c r="F5635" s="18">
        <v>1.04</v>
      </c>
      <c r="G5635" s="18">
        <v>1.6286400000000001</v>
      </c>
    </row>
    <row r="5636" spans="1:7" ht="20.100000000000001" customHeight="1">
      <c r="A5636" s="15" t="s">
        <v>1774</v>
      </c>
      <c r="B5636" s="16" t="s">
        <v>1775</v>
      </c>
      <c r="C5636" s="15" t="s">
        <v>959</v>
      </c>
      <c r="D5636" s="15" t="s">
        <v>960</v>
      </c>
      <c r="E5636" s="17">
        <v>1.5660000000000001</v>
      </c>
      <c r="F5636" s="18">
        <v>0.91</v>
      </c>
      <c r="G5636" s="18">
        <v>1.42506</v>
      </c>
    </row>
    <row r="5637" spans="1:7" ht="15" customHeight="1">
      <c r="A5637" s="15" t="s">
        <v>996</v>
      </c>
      <c r="B5637" s="16" t="s">
        <v>997</v>
      </c>
      <c r="C5637" s="15" t="s">
        <v>959</v>
      </c>
      <c r="D5637" s="15" t="s">
        <v>960</v>
      </c>
      <c r="E5637" s="17">
        <v>1.5660000000000001</v>
      </c>
      <c r="F5637" s="18">
        <v>3.18</v>
      </c>
      <c r="G5637" s="18">
        <v>4.9798799999999996</v>
      </c>
    </row>
    <row r="5638" spans="1:7" ht="15" customHeight="1">
      <c r="A5638" s="15" t="s">
        <v>963</v>
      </c>
      <c r="B5638" s="16" t="s">
        <v>964</v>
      </c>
      <c r="C5638" s="15" t="s">
        <v>959</v>
      </c>
      <c r="D5638" s="15" t="s">
        <v>960</v>
      </c>
      <c r="E5638" s="17">
        <v>1.5660000000000001</v>
      </c>
      <c r="F5638" s="18">
        <v>0.55000000000000004</v>
      </c>
      <c r="G5638" s="18">
        <v>0.86129999999999995</v>
      </c>
    </row>
    <row r="5639" spans="1:7" ht="15" customHeight="1">
      <c r="A5639" s="15" t="s">
        <v>965</v>
      </c>
      <c r="B5639" s="16" t="s">
        <v>966</v>
      </c>
      <c r="C5639" s="15" t="s">
        <v>959</v>
      </c>
      <c r="D5639" s="15" t="s">
        <v>960</v>
      </c>
      <c r="E5639" s="17">
        <v>1.5660000000000001</v>
      </c>
      <c r="F5639" s="18">
        <v>0.06</v>
      </c>
      <c r="G5639" s="18">
        <v>9.3960000000000002E-2</v>
      </c>
    </row>
    <row r="5640" spans="1:7" ht="17.100000000000001" customHeight="1">
      <c r="A5640" s="1"/>
      <c r="B5640" s="1"/>
      <c r="C5640" s="1"/>
      <c r="D5640" s="1"/>
      <c r="E5640" s="319" t="s">
        <v>967</v>
      </c>
      <c r="F5640" s="320"/>
      <c r="G5640" s="19">
        <v>9.9597599999999993</v>
      </c>
    </row>
    <row r="5641" spans="1:7" ht="15" customHeight="1">
      <c r="A5641" s="321" t="s">
        <v>968</v>
      </c>
      <c r="B5641" s="322"/>
      <c r="C5641" s="8" t="s">
        <v>952</v>
      </c>
      <c r="D5641" s="8" t="s">
        <v>953</v>
      </c>
      <c r="E5641" s="8" t="s">
        <v>954</v>
      </c>
      <c r="F5641" s="8" t="s">
        <v>955</v>
      </c>
      <c r="G5641" s="8" t="s">
        <v>956</v>
      </c>
    </row>
    <row r="5642" spans="1:7" ht="15" customHeight="1">
      <c r="A5642" s="15" t="s">
        <v>1776</v>
      </c>
      <c r="B5642" s="16" t="s">
        <v>1777</v>
      </c>
      <c r="C5642" s="15" t="s">
        <v>959</v>
      </c>
      <c r="D5642" s="15" t="s">
        <v>960</v>
      </c>
      <c r="E5642" s="17">
        <v>0.80382779999999998</v>
      </c>
      <c r="F5642" s="18">
        <v>15.42</v>
      </c>
      <c r="G5642" s="18">
        <v>12.395024676</v>
      </c>
    </row>
    <row r="5643" spans="1:7" ht="15" customHeight="1">
      <c r="A5643" s="15" t="s">
        <v>1778</v>
      </c>
      <c r="B5643" s="16" t="s">
        <v>1779</v>
      </c>
      <c r="C5643" s="15" t="s">
        <v>959</v>
      </c>
      <c r="D5643" s="15" t="s">
        <v>960</v>
      </c>
      <c r="E5643" s="17">
        <v>0.80382779999999998</v>
      </c>
      <c r="F5643" s="18">
        <v>10.84</v>
      </c>
      <c r="G5643" s="18">
        <v>8.7134933520000004</v>
      </c>
    </row>
    <row r="5644" spans="1:7" ht="15" customHeight="1">
      <c r="A5644" s="1"/>
      <c r="B5644" s="1"/>
      <c r="C5644" s="1"/>
      <c r="D5644" s="1"/>
      <c r="E5644" s="319" t="s">
        <v>971</v>
      </c>
      <c r="F5644" s="320"/>
      <c r="G5644" s="19">
        <v>21.108518027999999</v>
      </c>
    </row>
    <row r="5645" spans="1:7" ht="15" customHeight="1">
      <c r="A5645" s="321" t="s">
        <v>1010</v>
      </c>
      <c r="B5645" s="322"/>
      <c r="C5645" s="8" t="s">
        <v>952</v>
      </c>
      <c r="D5645" s="8" t="s">
        <v>953</v>
      </c>
      <c r="E5645" s="8" t="s">
        <v>954</v>
      </c>
      <c r="F5645" s="8" t="s">
        <v>955</v>
      </c>
      <c r="G5645" s="8" t="s">
        <v>956</v>
      </c>
    </row>
    <row r="5646" spans="1:7" ht="27.95" customHeight="1">
      <c r="A5646" s="15" t="s">
        <v>1807</v>
      </c>
      <c r="B5646" s="16" t="s">
        <v>1808</v>
      </c>
      <c r="C5646" s="15" t="s">
        <v>959</v>
      </c>
      <c r="D5646" s="15" t="s">
        <v>1030</v>
      </c>
      <c r="E5646" s="17">
        <v>4</v>
      </c>
      <c r="F5646" s="18">
        <v>3.32</v>
      </c>
      <c r="G5646" s="18">
        <v>13.28</v>
      </c>
    </row>
    <row r="5647" spans="1:7" ht="20.100000000000001" customHeight="1">
      <c r="A5647" s="15" t="s">
        <v>1848</v>
      </c>
      <c r="B5647" s="16" t="s">
        <v>1849</v>
      </c>
      <c r="C5647" s="15" t="s">
        <v>959</v>
      </c>
      <c r="D5647" s="15" t="s">
        <v>1030</v>
      </c>
      <c r="E5647" s="17">
        <v>1</v>
      </c>
      <c r="F5647" s="18">
        <v>509.96</v>
      </c>
      <c r="G5647" s="18">
        <v>509.96</v>
      </c>
    </row>
    <row r="5648" spans="1:7" ht="15" customHeight="1">
      <c r="A5648" s="1"/>
      <c r="B5648" s="1"/>
      <c r="C5648" s="1"/>
      <c r="D5648" s="1"/>
      <c r="E5648" s="319" t="s">
        <v>1021</v>
      </c>
      <c r="F5648" s="320"/>
      <c r="G5648" s="19">
        <v>523.24</v>
      </c>
    </row>
    <row r="5649" spans="1:7" ht="15" customHeight="1">
      <c r="A5649" s="1"/>
      <c r="B5649" s="1"/>
      <c r="C5649" s="1"/>
      <c r="D5649" s="1"/>
      <c r="E5649" s="317" t="s">
        <v>972</v>
      </c>
      <c r="F5649" s="318"/>
      <c r="G5649" s="3">
        <v>544.71</v>
      </c>
    </row>
    <row r="5650" spans="1:7" ht="15" customHeight="1">
      <c r="A5650" s="1"/>
      <c r="B5650" s="1"/>
      <c r="C5650" s="1"/>
      <c r="D5650" s="1"/>
      <c r="E5650" s="317" t="s">
        <v>973</v>
      </c>
      <c r="F5650" s="318"/>
      <c r="G5650" s="3">
        <v>9.58</v>
      </c>
    </row>
    <row r="5651" spans="1:7" ht="15" customHeight="1">
      <c r="A5651" s="1"/>
      <c r="B5651" s="1"/>
      <c r="C5651" s="1"/>
      <c r="D5651" s="1"/>
      <c r="E5651" s="317" t="s">
        <v>974</v>
      </c>
      <c r="F5651" s="318"/>
      <c r="G5651" s="3">
        <v>554.29</v>
      </c>
    </row>
    <row r="5652" spans="1:7" ht="15" customHeight="1">
      <c r="A5652" s="1"/>
      <c r="B5652" s="1"/>
      <c r="C5652" s="1"/>
      <c r="D5652" s="1"/>
      <c r="E5652" s="317" t="s">
        <v>975</v>
      </c>
      <c r="F5652" s="318"/>
      <c r="G5652" s="3">
        <v>157.13999999999999</v>
      </c>
    </row>
    <row r="5653" spans="1:7" ht="15" customHeight="1">
      <c r="A5653" s="1"/>
      <c r="B5653" s="1"/>
      <c r="C5653" s="1"/>
      <c r="D5653" s="1"/>
      <c r="E5653" s="317" t="s">
        <v>976</v>
      </c>
      <c r="F5653" s="318"/>
      <c r="G5653" s="3">
        <v>711.43</v>
      </c>
    </row>
    <row r="5654" spans="1:7" ht="15" customHeight="1">
      <c r="A5654" s="1"/>
      <c r="B5654" s="1"/>
      <c r="C5654" s="1"/>
      <c r="D5654" s="1"/>
      <c r="E5654" s="317" t="s">
        <v>977</v>
      </c>
      <c r="F5654" s="318"/>
      <c r="G5654" s="3">
        <v>1</v>
      </c>
    </row>
    <row r="5655" spans="1:7" ht="15" customHeight="1">
      <c r="A5655" s="1"/>
      <c r="B5655" s="1"/>
      <c r="C5655" s="1"/>
      <c r="D5655" s="1"/>
      <c r="E5655" s="317" t="s">
        <v>978</v>
      </c>
      <c r="F5655" s="318"/>
      <c r="G5655" s="3">
        <v>711.43</v>
      </c>
    </row>
    <row r="5656" spans="1:7" ht="9.9499999999999993" customHeight="1">
      <c r="A5656" s="1"/>
      <c r="B5656" s="1"/>
      <c r="C5656" s="323" t="s">
        <v>949</v>
      </c>
      <c r="D5656" s="324"/>
      <c r="E5656" s="1"/>
      <c r="F5656" s="1"/>
      <c r="G5656" s="1"/>
    </row>
    <row r="5657" spans="1:7" ht="20.100000000000001" customHeight="1">
      <c r="A5657" s="325" t="s">
        <v>1850</v>
      </c>
      <c r="B5657" s="326"/>
      <c r="C5657" s="326"/>
      <c r="D5657" s="326"/>
      <c r="E5657" s="326"/>
      <c r="F5657" s="326"/>
      <c r="G5657" s="326"/>
    </row>
    <row r="5658" spans="1:7" ht="15" customHeight="1">
      <c r="A5658" s="321" t="s">
        <v>951</v>
      </c>
      <c r="B5658" s="322"/>
      <c r="C5658" s="8" t="s">
        <v>952</v>
      </c>
      <c r="D5658" s="8" t="s">
        <v>953</v>
      </c>
      <c r="E5658" s="8" t="s">
        <v>954</v>
      </c>
      <c r="F5658" s="8" t="s">
        <v>955</v>
      </c>
      <c r="G5658" s="8" t="s">
        <v>956</v>
      </c>
    </row>
    <row r="5659" spans="1:7" ht="20.100000000000001" customHeight="1">
      <c r="A5659" s="15" t="s">
        <v>1772</v>
      </c>
      <c r="B5659" s="16" t="s">
        <v>1773</v>
      </c>
      <c r="C5659" s="15" t="s">
        <v>959</v>
      </c>
      <c r="D5659" s="15" t="s">
        <v>960</v>
      </c>
      <c r="E5659" s="17">
        <v>0.1595</v>
      </c>
      <c r="F5659" s="18">
        <v>0.62</v>
      </c>
      <c r="G5659" s="18">
        <v>9.8890000000000006E-2</v>
      </c>
    </row>
    <row r="5660" spans="1:7" ht="15" customHeight="1">
      <c r="A5660" s="15" t="s">
        <v>994</v>
      </c>
      <c r="B5660" s="16" t="s">
        <v>995</v>
      </c>
      <c r="C5660" s="15" t="s">
        <v>959</v>
      </c>
      <c r="D5660" s="15" t="s">
        <v>960</v>
      </c>
      <c r="E5660" s="17">
        <v>0.1595</v>
      </c>
      <c r="F5660" s="18">
        <v>1.04</v>
      </c>
      <c r="G5660" s="18">
        <v>0.16588</v>
      </c>
    </row>
    <row r="5661" spans="1:7" ht="20.100000000000001" customHeight="1">
      <c r="A5661" s="15" t="s">
        <v>1774</v>
      </c>
      <c r="B5661" s="16" t="s">
        <v>1775</v>
      </c>
      <c r="C5661" s="15" t="s">
        <v>959</v>
      </c>
      <c r="D5661" s="15" t="s">
        <v>960</v>
      </c>
      <c r="E5661" s="17">
        <v>0.1595</v>
      </c>
      <c r="F5661" s="18">
        <v>0.91</v>
      </c>
      <c r="G5661" s="18">
        <v>0.145145</v>
      </c>
    </row>
    <row r="5662" spans="1:7" ht="15" customHeight="1">
      <c r="A5662" s="15" t="s">
        <v>996</v>
      </c>
      <c r="B5662" s="16" t="s">
        <v>997</v>
      </c>
      <c r="C5662" s="15" t="s">
        <v>959</v>
      </c>
      <c r="D5662" s="15" t="s">
        <v>960</v>
      </c>
      <c r="E5662" s="17">
        <v>0.1595</v>
      </c>
      <c r="F5662" s="18">
        <v>3.18</v>
      </c>
      <c r="G5662" s="18">
        <v>0.50721000000000005</v>
      </c>
    </row>
    <row r="5663" spans="1:7" ht="15" customHeight="1">
      <c r="A5663" s="15" t="s">
        <v>963</v>
      </c>
      <c r="B5663" s="16" t="s">
        <v>964</v>
      </c>
      <c r="C5663" s="15" t="s">
        <v>959</v>
      </c>
      <c r="D5663" s="15" t="s">
        <v>960</v>
      </c>
      <c r="E5663" s="17">
        <v>0.1595</v>
      </c>
      <c r="F5663" s="18">
        <v>0.55000000000000004</v>
      </c>
      <c r="G5663" s="18">
        <v>8.7724999999999997E-2</v>
      </c>
    </row>
    <row r="5664" spans="1:7" ht="15" customHeight="1">
      <c r="A5664" s="15" t="s">
        <v>965</v>
      </c>
      <c r="B5664" s="16" t="s">
        <v>966</v>
      </c>
      <c r="C5664" s="15" t="s">
        <v>959</v>
      </c>
      <c r="D5664" s="15" t="s">
        <v>960</v>
      </c>
      <c r="E5664" s="17">
        <v>0.1595</v>
      </c>
      <c r="F5664" s="18">
        <v>0.06</v>
      </c>
      <c r="G5664" s="18">
        <v>9.5700000000000004E-3</v>
      </c>
    </row>
    <row r="5665" spans="1:7" ht="17.100000000000001" customHeight="1">
      <c r="A5665" s="1"/>
      <c r="B5665" s="1"/>
      <c r="C5665" s="1"/>
      <c r="D5665" s="1"/>
      <c r="E5665" s="319" t="s">
        <v>967</v>
      </c>
      <c r="F5665" s="320"/>
      <c r="G5665" s="19">
        <v>1.0144200000000001</v>
      </c>
    </row>
    <row r="5666" spans="1:7" ht="15" customHeight="1">
      <c r="A5666" s="321" t="s">
        <v>968</v>
      </c>
      <c r="B5666" s="322"/>
      <c r="C5666" s="8" t="s">
        <v>952</v>
      </c>
      <c r="D5666" s="8" t="s">
        <v>953</v>
      </c>
      <c r="E5666" s="8" t="s">
        <v>954</v>
      </c>
      <c r="F5666" s="8" t="s">
        <v>955</v>
      </c>
      <c r="G5666" s="8" t="s">
        <v>956</v>
      </c>
    </row>
    <row r="5667" spans="1:7" ht="15" customHeight="1">
      <c r="A5667" s="15" t="s">
        <v>1776</v>
      </c>
      <c r="B5667" s="16" t="s">
        <v>1777</v>
      </c>
      <c r="C5667" s="15" t="s">
        <v>959</v>
      </c>
      <c r="D5667" s="15" t="s">
        <v>960</v>
      </c>
      <c r="E5667" s="17">
        <v>8.1871349999999996E-2</v>
      </c>
      <c r="F5667" s="18">
        <v>15.42</v>
      </c>
      <c r="G5667" s="18">
        <v>1.262456217</v>
      </c>
    </row>
    <row r="5668" spans="1:7" ht="15" customHeight="1">
      <c r="A5668" s="15" t="s">
        <v>1778</v>
      </c>
      <c r="B5668" s="16" t="s">
        <v>1779</v>
      </c>
      <c r="C5668" s="15" t="s">
        <v>959</v>
      </c>
      <c r="D5668" s="15" t="s">
        <v>960</v>
      </c>
      <c r="E5668" s="17">
        <v>8.1871349999999996E-2</v>
      </c>
      <c r="F5668" s="18">
        <v>10.84</v>
      </c>
      <c r="G5668" s="18">
        <v>0.88748543400000002</v>
      </c>
    </row>
    <row r="5669" spans="1:7" ht="15" customHeight="1">
      <c r="A5669" s="1"/>
      <c r="B5669" s="1"/>
      <c r="C5669" s="1"/>
      <c r="D5669" s="1"/>
      <c r="E5669" s="319" t="s">
        <v>971</v>
      </c>
      <c r="F5669" s="320"/>
      <c r="G5669" s="19">
        <v>2.1499416509999998</v>
      </c>
    </row>
    <row r="5670" spans="1:7" ht="15" customHeight="1">
      <c r="A5670" s="1"/>
      <c r="B5670" s="1"/>
      <c r="C5670" s="1"/>
      <c r="D5670" s="1"/>
      <c r="E5670" s="317" t="s">
        <v>972</v>
      </c>
      <c r="F5670" s="318"/>
      <c r="G5670" s="3">
        <v>2.1800000000000002</v>
      </c>
    </row>
    <row r="5671" spans="1:7" ht="15" customHeight="1">
      <c r="A5671" s="1"/>
      <c r="B5671" s="1"/>
      <c r="C5671" s="1"/>
      <c r="D5671" s="1"/>
      <c r="E5671" s="317" t="s">
        <v>973</v>
      </c>
      <c r="F5671" s="318"/>
      <c r="G5671" s="3">
        <v>0.97</v>
      </c>
    </row>
    <row r="5672" spans="1:7" ht="15" customHeight="1">
      <c r="A5672" s="1"/>
      <c r="B5672" s="1"/>
      <c r="C5672" s="1"/>
      <c r="D5672" s="1"/>
      <c r="E5672" s="317" t="s">
        <v>974</v>
      </c>
      <c r="F5672" s="318"/>
      <c r="G5672" s="3">
        <v>3.15</v>
      </c>
    </row>
    <row r="5673" spans="1:7" ht="15" customHeight="1">
      <c r="A5673" s="1"/>
      <c r="B5673" s="1"/>
      <c r="C5673" s="1"/>
      <c r="D5673" s="1"/>
      <c r="E5673" s="317" t="s">
        <v>975</v>
      </c>
      <c r="F5673" s="318"/>
      <c r="G5673" s="3">
        <v>0.89</v>
      </c>
    </row>
    <row r="5674" spans="1:7" ht="15" customHeight="1">
      <c r="A5674" s="1"/>
      <c r="B5674" s="1"/>
      <c r="C5674" s="1"/>
      <c r="D5674" s="1"/>
      <c r="E5674" s="317" t="s">
        <v>976</v>
      </c>
      <c r="F5674" s="318"/>
      <c r="G5674" s="3">
        <v>4.04</v>
      </c>
    </row>
    <row r="5675" spans="1:7" ht="15" customHeight="1">
      <c r="A5675" s="1"/>
      <c r="B5675" s="1"/>
      <c r="C5675" s="1"/>
      <c r="D5675" s="1"/>
      <c r="E5675" s="317" t="s">
        <v>977</v>
      </c>
      <c r="F5675" s="318"/>
      <c r="G5675" s="3">
        <v>12</v>
      </c>
    </row>
    <row r="5676" spans="1:7" ht="15" customHeight="1">
      <c r="A5676" s="1"/>
      <c r="B5676" s="1"/>
      <c r="C5676" s="1"/>
      <c r="D5676" s="1"/>
      <c r="E5676" s="317" t="s">
        <v>978</v>
      </c>
      <c r="F5676" s="318"/>
      <c r="G5676" s="3">
        <v>48.48</v>
      </c>
    </row>
    <row r="5677" spans="1:7" ht="9.9499999999999993" customHeight="1">
      <c r="A5677" s="1"/>
      <c r="B5677" s="1"/>
      <c r="C5677" s="323" t="s">
        <v>949</v>
      </c>
      <c r="D5677" s="324"/>
      <c r="E5677" s="1"/>
      <c r="F5677" s="1"/>
      <c r="G5677" s="1"/>
    </row>
    <row r="5678" spans="1:7" ht="20.100000000000001" customHeight="1">
      <c r="A5678" s="325" t="s">
        <v>1851</v>
      </c>
      <c r="B5678" s="326"/>
      <c r="C5678" s="326"/>
      <c r="D5678" s="326"/>
      <c r="E5678" s="326"/>
      <c r="F5678" s="326"/>
      <c r="G5678" s="326"/>
    </row>
    <row r="5679" spans="1:7" ht="15" customHeight="1">
      <c r="A5679" s="321" t="s">
        <v>951</v>
      </c>
      <c r="B5679" s="322"/>
      <c r="C5679" s="8" t="s">
        <v>952</v>
      </c>
      <c r="D5679" s="8" t="s">
        <v>953</v>
      </c>
      <c r="E5679" s="8" t="s">
        <v>954</v>
      </c>
      <c r="F5679" s="8" t="s">
        <v>955</v>
      </c>
      <c r="G5679" s="8" t="s">
        <v>956</v>
      </c>
    </row>
    <row r="5680" spans="1:7" ht="15" customHeight="1">
      <c r="A5680" s="15" t="s">
        <v>994</v>
      </c>
      <c r="B5680" s="16" t="s">
        <v>995</v>
      </c>
      <c r="C5680" s="15" t="s">
        <v>959</v>
      </c>
      <c r="D5680" s="15" t="s">
        <v>960</v>
      </c>
      <c r="E5680" s="17">
        <v>2</v>
      </c>
      <c r="F5680" s="18">
        <v>1.04</v>
      </c>
      <c r="G5680" s="18">
        <v>2.08</v>
      </c>
    </row>
    <row r="5681" spans="1:7" ht="20.100000000000001" customHeight="1">
      <c r="A5681" s="15" t="s">
        <v>1086</v>
      </c>
      <c r="B5681" s="16" t="s">
        <v>1087</v>
      </c>
      <c r="C5681" s="15" t="s">
        <v>959</v>
      </c>
      <c r="D5681" s="15" t="s">
        <v>960</v>
      </c>
      <c r="E5681" s="17">
        <v>1</v>
      </c>
      <c r="F5681" s="18">
        <v>0.57999999999999996</v>
      </c>
      <c r="G5681" s="18">
        <v>0.57999999999999996</v>
      </c>
    </row>
    <row r="5682" spans="1:7" ht="15" customHeight="1">
      <c r="A5682" s="15" t="s">
        <v>996</v>
      </c>
      <c r="B5682" s="16" t="s">
        <v>997</v>
      </c>
      <c r="C5682" s="15" t="s">
        <v>959</v>
      </c>
      <c r="D5682" s="15" t="s">
        <v>960</v>
      </c>
      <c r="E5682" s="17">
        <v>2</v>
      </c>
      <c r="F5682" s="18">
        <v>3.18</v>
      </c>
      <c r="G5682" s="18">
        <v>6.36</v>
      </c>
    </row>
    <row r="5683" spans="1:7" ht="20.100000000000001" customHeight="1">
      <c r="A5683" s="15" t="s">
        <v>1088</v>
      </c>
      <c r="B5683" s="16" t="s">
        <v>1089</v>
      </c>
      <c r="C5683" s="15" t="s">
        <v>959</v>
      </c>
      <c r="D5683" s="15" t="s">
        <v>960</v>
      </c>
      <c r="E5683" s="17">
        <v>1</v>
      </c>
      <c r="F5683" s="18">
        <v>0.95</v>
      </c>
      <c r="G5683" s="18">
        <v>0.95</v>
      </c>
    </row>
    <row r="5684" spans="1:7" ht="20.100000000000001" customHeight="1">
      <c r="A5684" s="15" t="s">
        <v>998</v>
      </c>
      <c r="B5684" s="16" t="s">
        <v>999</v>
      </c>
      <c r="C5684" s="15" t="s">
        <v>959</v>
      </c>
      <c r="D5684" s="15" t="s">
        <v>960</v>
      </c>
      <c r="E5684" s="17">
        <v>1</v>
      </c>
      <c r="F5684" s="18">
        <v>0.41</v>
      </c>
      <c r="G5684" s="18">
        <v>0.41</v>
      </c>
    </row>
    <row r="5685" spans="1:7" ht="20.100000000000001" customHeight="1">
      <c r="A5685" s="15" t="s">
        <v>1000</v>
      </c>
      <c r="B5685" s="16" t="s">
        <v>1001</v>
      </c>
      <c r="C5685" s="15" t="s">
        <v>959</v>
      </c>
      <c r="D5685" s="15" t="s">
        <v>960</v>
      </c>
      <c r="E5685" s="17">
        <v>1</v>
      </c>
      <c r="F5685" s="18">
        <v>1.01</v>
      </c>
      <c r="G5685" s="18">
        <v>1.01</v>
      </c>
    </row>
    <row r="5686" spans="1:7" ht="15" customHeight="1">
      <c r="A5686" s="15" t="s">
        <v>963</v>
      </c>
      <c r="B5686" s="16" t="s">
        <v>964</v>
      </c>
      <c r="C5686" s="15" t="s">
        <v>959</v>
      </c>
      <c r="D5686" s="15" t="s">
        <v>960</v>
      </c>
      <c r="E5686" s="17">
        <v>2</v>
      </c>
      <c r="F5686" s="18">
        <v>0.55000000000000004</v>
      </c>
      <c r="G5686" s="18">
        <v>1.1000000000000001</v>
      </c>
    </row>
    <row r="5687" spans="1:7" ht="15" customHeight="1">
      <c r="A5687" s="15" t="s">
        <v>965</v>
      </c>
      <c r="B5687" s="16" t="s">
        <v>966</v>
      </c>
      <c r="C5687" s="15" t="s">
        <v>959</v>
      </c>
      <c r="D5687" s="15" t="s">
        <v>960</v>
      </c>
      <c r="E5687" s="17">
        <v>2</v>
      </c>
      <c r="F5687" s="18">
        <v>0.06</v>
      </c>
      <c r="G5687" s="18">
        <v>0.12</v>
      </c>
    </row>
    <row r="5688" spans="1:7" ht="17.100000000000001" customHeight="1">
      <c r="A5688" s="1"/>
      <c r="B5688" s="1"/>
      <c r="C5688" s="1"/>
      <c r="D5688" s="1"/>
      <c r="E5688" s="319" t="s">
        <v>967</v>
      </c>
      <c r="F5688" s="320"/>
      <c r="G5688" s="19">
        <v>12.61</v>
      </c>
    </row>
    <row r="5689" spans="1:7" ht="15" customHeight="1">
      <c r="A5689" s="321" t="s">
        <v>968</v>
      </c>
      <c r="B5689" s="322"/>
      <c r="C5689" s="8" t="s">
        <v>952</v>
      </c>
      <c r="D5689" s="8" t="s">
        <v>953</v>
      </c>
      <c r="E5689" s="8" t="s">
        <v>954</v>
      </c>
      <c r="F5689" s="8" t="s">
        <v>955</v>
      </c>
      <c r="G5689" s="8" t="s">
        <v>956</v>
      </c>
    </row>
    <row r="5690" spans="1:7" ht="15" customHeight="1">
      <c r="A5690" s="15" t="s">
        <v>1006</v>
      </c>
      <c r="B5690" s="16" t="s">
        <v>1007</v>
      </c>
      <c r="C5690" s="15" t="s">
        <v>959</v>
      </c>
      <c r="D5690" s="15" t="s">
        <v>960</v>
      </c>
      <c r="E5690" s="17">
        <v>1.0150999999999999</v>
      </c>
      <c r="F5690" s="18">
        <v>9.25</v>
      </c>
      <c r="G5690" s="18">
        <v>9.3896750000000004</v>
      </c>
    </row>
    <row r="5691" spans="1:7" ht="15" customHeight="1">
      <c r="A5691" s="15" t="s">
        <v>1090</v>
      </c>
      <c r="B5691" s="16" t="s">
        <v>1091</v>
      </c>
      <c r="C5691" s="15" t="s">
        <v>959</v>
      </c>
      <c r="D5691" s="15" t="s">
        <v>960</v>
      </c>
      <c r="E5691" s="17">
        <v>1.0150999999999999</v>
      </c>
      <c r="F5691" s="18">
        <v>12.62</v>
      </c>
      <c r="G5691" s="18">
        <v>12.810561999999999</v>
      </c>
    </row>
    <row r="5692" spans="1:7" ht="15" customHeight="1">
      <c r="A5692" s="1"/>
      <c r="B5692" s="1"/>
      <c r="C5692" s="1"/>
      <c r="D5692" s="1"/>
      <c r="E5692" s="319" t="s">
        <v>971</v>
      </c>
      <c r="F5692" s="320"/>
      <c r="G5692" s="19">
        <v>22.200237000000001</v>
      </c>
    </row>
    <row r="5693" spans="1:7" ht="15" customHeight="1">
      <c r="A5693" s="1"/>
      <c r="B5693" s="1"/>
      <c r="C5693" s="1"/>
      <c r="D5693" s="1"/>
      <c r="E5693" s="317" t="s">
        <v>972</v>
      </c>
      <c r="F5693" s="318"/>
      <c r="G5693" s="3">
        <v>24.72</v>
      </c>
    </row>
    <row r="5694" spans="1:7" ht="15" customHeight="1">
      <c r="A5694" s="1"/>
      <c r="B5694" s="1"/>
      <c r="C5694" s="1"/>
      <c r="D5694" s="1"/>
      <c r="E5694" s="317" t="s">
        <v>973</v>
      </c>
      <c r="F5694" s="318"/>
      <c r="G5694" s="3">
        <v>10.08</v>
      </c>
    </row>
    <row r="5695" spans="1:7" ht="15" customHeight="1">
      <c r="A5695" s="1"/>
      <c r="B5695" s="1"/>
      <c r="C5695" s="1"/>
      <c r="D5695" s="1"/>
      <c r="E5695" s="317" t="s">
        <v>974</v>
      </c>
      <c r="F5695" s="318"/>
      <c r="G5695" s="3">
        <v>34.799999999999997</v>
      </c>
    </row>
    <row r="5696" spans="1:7" ht="15" customHeight="1">
      <c r="A5696" s="1"/>
      <c r="B5696" s="1"/>
      <c r="C5696" s="1"/>
      <c r="D5696" s="1"/>
      <c r="E5696" s="317" t="s">
        <v>975</v>
      </c>
      <c r="F5696" s="318"/>
      <c r="G5696" s="3">
        <v>9.86</v>
      </c>
    </row>
    <row r="5697" spans="1:7" ht="15" customHeight="1">
      <c r="A5697" s="1"/>
      <c r="B5697" s="1"/>
      <c r="C5697" s="1"/>
      <c r="D5697" s="1"/>
      <c r="E5697" s="317" t="s">
        <v>976</v>
      </c>
      <c r="F5697" s="318"/>
      <c r="G5697" s="3">
        <v>44.66</v>
      </c>
    </row>
    <row r="5698" spans="1:7" ht="15" customHeight="1">
      <c r="A5698" s="1"/>
      <c r="B5698" s="1"/>
      <c r="C5698" s="1"/>
      <c r="D5698" s="1"/>
      <c r="E5698" s="317" t="s">
        <v>977</v>
      </c>
      <c r="F5698" s="318"/>
      <c r="G5698" s="3">
        <v>1</v>
      </c>
    </row>
    <row r="5699" spans="1:7" ht="15" customHeight="1">
      <c r="A5699" s="1"/>
      <c r="B5699" s="1"/>
      <c r="C5699" s="1"/>
      <c r="D5699" s="1"/>
      <c r="E5699" s="317" t="s">
        <v>978</v>
      </c>
      <c r="F5699" s="318"/>
      <c r="G5699" s="3">
        <v>44.66</v>
      </c>
    </row>
    <row r="5700" spans="1:7" ht="9.9499999999999993" customHeight="1">
      <c r="A5700" s="1"/>
      <c r="B5700" s="1"/>
      <c r="C5700" s="323" t="s">
        <v>949</v>
      </c>
      <c r="D5700" s="324"/>
      <c r="E5700" s="1"/>
      <c r="F5700" s="1"/>
      <c r="G5700" s="1"/>
    </row>
    <row r="5701" spans="1:7" ht="20.100000000000001" customHeight="1">
      <c r="A5701" s="325" t="s">
        <v>1852</v>
      </c>
      <c r="B5701" s="326"/>
      <c r="C5701" s="326"/>
      <c r="D5701" s="326"/>
      <c r="E5701" s="326"/>
      <c r="F5701" s="326"/>
      <c r="G5701" s="326"/>
    </row>
    <row r="5702" spans="1:7" ht="15" customHeight="1">
      <c r="A5702" s="321" t="s">
        <v>951</v>
      </c>
      <c r="B5702" s="322"/>
      <c r="C5702" s="8" t="s">
        <v>952</v>
      </c>
      <c r="D5702" s="8" t="s">
        <v>953</v>
      </c>
      <c r="E5702" s="8" t="s">
        <v>954</v>
      </c>
      <c r="F5702" s="8" t="s">
        <v>955</v>
      </c>
      <c r="G5702" s="8" t="s">
        <v>956</v>
      </c>
    </row>
    <row r="5703" spans="1:7" ht="20.100000000000001" customHeight="1">
      <c r="A5703" s="15" t="s">
        <v>1772</v>
      </c>
      <c r="B5703" s="16" t="s">
        <v>1773</v>
      </c>
      <c r="C5703" s="15" t="s">
        <v>959</v>
      </c>
      <c r="D5703" s="15" t="s">
        <v>960</v>
      </c>
      <c r="E5703" s="17">
        <v>0.36399999999999999</v>
      </c>
      <c r="F5703" s="18">
        <v>0.62</v>
      </c>
      <c r="G5703" s="18">
        <v>0.22567999999999999</v>
      </c>
    </row>
    <row r="5704" spans="1:7" ht="15" customHeight="1">
      <c r="A5704" s="15" t="s">
        <v>994</v>
      </c>
      <c r="B5704" s="16" t="s">
        <v>995</v>
      </c>
      <c r="C5704" s="15" t="s">
        <v>959</v>
      </c>
      <c r="D5704" s="15" t="s">
        <v>960</v>
      </c>
      <c r="E5704" s="17">
        <v>0.36399999999999999</v>
      </c>
      <c r="F5704" s="18">
        <v>1.04</v>
      </c>
      <c r="G5704" s="18">
        <v>0.37856000000000001</v>
      </c>
    </row>
    <row r="5705" spans="1:7" ht="20.100000000000001" customHeight="1">
      <c r="A5705" s="15" t="s">
        <v>1774</v>
      </c>
      <c r="B5705" s="16" t="s">
        <v>1775</v>
      </c>
      <c r="C5705" s="15" t="s">
        <v>959</v>
      </c>
      <c r="D5705" s="15" t="s">
        <v>960</v>
      </c>
      <c r="E5705" s="17">
        <v>0.36399999999999999</v>
      </c>
      <c r="F5705" s="18">
        <v>0.91</v>
      </c>
      <c r="G5705" s="18">
        <v>0.33123999999999998</v>
      </c>
    </row>
    <row r="5706" spans="1:7" ht="15" customHeight="1">
      <c r="A5706" s="15" t="s">
        <v>996</v>
      </c>
      <c r="B5706" s="16" t="s">
        <v>997</v>
      </c>
      <c r="C5706" s="15" t="s">
        <v>959</v>
      </c>
      <c r="D5706" s="15" t="s">
        <v>960</v>
      </c>
      <c r="E5706" s="17">
        <v>0.36399999999999999</v>
      </c>
      <c r="F5706" s="18">
        <v>3.18</v>
      </c>
      <c r="G5706" s="18">
        <v>1.1575200000000001</v>
      </c>
    </row>
    <row r="5707" spans="1:7" ht="15" customHeight="1">
      <c r="A5707" s="15" t="s">
        <v>963</v>
      </c>
      <c r="B5707" s="16" t="s">
        <v>964</v>
      </c>
      <c r="C5707" s="15" t="s">
        <v>959</v>
      </c>
      <c r="D5707" s="15" t="s">
        <v>960</v>
      </c>
      <c r="E5707" s="17">
        <v>0.36399999999999999</v>
      </c>
      <c r="F5707" s="18">
        <v>0.55000000000000004</v>
      </c>
      <c r="G5707" s="18">
        <v>0.20019999999999999</v>
      </c>
    </row>
    <row r="5708" spans="1:7" ht="15" customHeight="1">
      <c r="A5708" s="15" t="s">
        <v>965</v>
      </c>
      <c r="B5708" s="16" t="s">
        <v>966</v>
      </c>
      <c r="C5708" s="15" t="s">
        <v>959</v>
      </c>
      <c r="D5708" s="15" t="s">
        <v>960</v>
      </c>
      <c r="E5708" s="17">
        <v>0.36399999999999999</v>
      </c>
      <c r="F5708" s="18">
        <v>0.06</v>
      </c>
      <c r="G5708" s="18">
        <v>2.1839999999999998E-2</v>
      </c>
    </row>
    <row r="5709" spans="1:7" ht="17.100000000000001" customHeight="1">
      <c r="A5709" s="1"/>
      <c r="B5709" s="1"/>
      <c r="C5709" s="1"/>
      <c r="D5709" s="1"/>
      <c r="E5709" s="319" t="s">
        <v>967</v>
      </c>
      <c r="F5709" s="320"/>
      <c r="G5709" s="19">
        <v>2.3150400000000002</v>
      </c>
    </row>
    <row r="5710" spans="1:7" ht="15" customHeight="1">
      <c r="A5710" s="321" t="s">
        <v>968</v>
      </c>
      <c r="B5710" s="322"/>
      <c r="C5710" s="8" t="s">
        <v>952</v>
      </c>
      <c r="D5710" s="8" t="s">
        <v>953</v>
      </c>
      <c r="E5710" s="8" t="s">
        <v>954</v>
      </c>
      <c r="F5710" s="8" t="s">
        <v>955</v>
      </c>
      <c r="G5710" s="8" t="s">
        <v>956</v>
      </c>
    </row>
    <row r="5711" spans="1:7" ht="15" customHeight="1">
      <c r="A5711" s="15" t="s">
        <v>1776</v>
      </c>
      <c r="B5711" s="16" t="s">
        <v>1777</v>
      </c>
      <c r="C5711" s="15" t="s">
        <v>959</v>
      </c>
      <c r="D5711" s="15" t="s">
        <v>960</v>
      </c>
      <c r="E5711" s="17">
        <v>0.18684120000000001</v>
      </c>
      <c r="F5711" s="18">
        <v>15.42</v>
      </c>
      <c r="G5711" s="18">
        <v>2.8810913039999999</v>
      </c>
    </row>
    <row r="5712" spans="1:7" ht="15" customHeight="1">
      <c r="A5712" s="15" t="s">
        <v>1778</v>
      </c>
      <c r="B5712" s="16" t="s">
        <v>1779</v>
      </c>
      <c r="C5712" s="15" t="s">
        <v>959</v>
      </c>
      <c r="D5712" s="15" t="s">
        <v>960</v>
      </c>
      <c r="E5712" s="17">
        <v>0.18684120000000001</v>
      </c>
      <c r="F5712" s="18">
        <v>10.84</v>
      </c>
      <c r="G5712" s="18">
        <v>2.0253586079999999</v>
      </c>
    </row>
    <row r="5713" spans="1:7" ht="15" customHeight="1">
      <c r="A5713" s="1"/>
      <c r="B5713" s="1"/>
      <c r="C5713" s="1"/>
      <c r="D5713" s="1"/>
      <c r="E5713" s="319" t="s">
        <v>971</v>
      </c>
      <c r="F5713" s="320"/>
      <c r="G5713" s="19">
        <v>4.9064499120000002</v>
      </c>
    </row>
    <row r="5714" spans="1:7" ht="15" customHeight="1">
      <c r="A5714" s="321" t="s">
        <v>1010</v>
      </c>
      <c r="B5714" s="322"/>
      <c r="C5714" s="8" t="s">
        <v>952</v>
      </c>
      <c r="D5714" s="8" t="s">
        <v>953</v>
      </c>
      <c r="E5714" s="8" t="s">
        <v>954</v>
      </c>
      <c r="F5714" s="8" t="s">
        <v>955</v>
      </c>
      <c r="G5714" s="8" t="s">
        <v>956</v>
      </c>
    </row>
    <row r="5715" spans="1:7" ht="27.95" customHeight="1">
      <c r="A5715" s="15" t="s">
        <v>1829</v>
      </c>
      <c r="B5715" s="16" t="s">
        <v>1830</v>
      </c>
      <c r="C5715" s="15" t="s">
        <v>959</v>
      </c>
      <c r="D5715" s="15" t="s">
        <v>1030</v>
      </c>
      <c r="E5715" s="17">
        <v>2</v>
      </c>
      <c r="F5715" s="18">
        <v>0.95</v>
      </c>
      <c r="G5715" s="18">
        <v>1.9</v>
      </c>
    </row>
    <row r="5716" spans="1:7" ht="20.100000000000001" customHeight="1">
      <c r="A5716" s="15" t="s">
        <v>1853</v>
      </c>
      <c r="B5716" s="16" t="s">
        <v>1854</v>
      </c>
      <c r="C5716" s="15" t="s">
        <v>959</v>
      </c>
      <c r="D5716" s="15" t="s">
        <v>1030</v>
      </c>
      <c r="E5716" s="17">
        <v>1</v>
      </c>
      <c r="F5716" s="18">
        <v>139.15</v>
      </c>
      <c r="G5716" s="18">
        <v>139.15</v>
      </c>
    </row>
    <row r="5717" spans="1:7" ht="15" customHeight="1">
      <c r="A5717" s="1"/>
      <c r="B5717" s="1"/>
      <c r="C5717" s="1"/>
      <c r="D5717" s="1"/>
      <c r="E5717" s="319" t="s">
        <v>1021</v>
      </c>
      <c r="F5717" s="320"/>
      <c r="G5717" s="19">
        <v>141.05000000000001</v>
      </c>
    </row>
    <row r="5718" spans="1:7" ht="15" customHeight="1">
      <c r="A5718" s="1"/>
      <c r="B5718" s="1"/>
      <c r="C5718" s="1"/>
      <c r="D5718" s="1"/>
      <c r="E5718" s="317" t="s">
        <v>972</v>
      </c>
      <c r="F5718" s="318"/>
      <c r="G5718" s="3">
        <v>146.04</v>
      </c>
    </row>
    <row r="5719" spans="1:7" ht="15" customHeight="1">
      <c r="A5719" s="1"/>
      <c r="B5719" s="1"/>
      <c r="C5719" s="1"/>
      <c r="D5719" s="1"/>
      <c r="E5719" s="317" t="s">
        <v>973</v>
      </c>
      <c r="F5719" s="318"/>
      <c r="G5719" s="3">
        <v>2.2200000000000002</v>
      </c>
    </row>
    <row r="5720" spans="1:7" ht="15" customHeight="1">
      <c r="A5720" s="1"/>
      <c r="B5720" s="1"/>
      <c r="C5720" s="1"/>
      <c r="D5720" s="1"/>
      <c r="E5720" s="317" t="s">
        <v>974</v>
      </c>
      <c r="F5720" s="318"/>
      <c r="G5720" s="3">
        <v>148.26</v>
      </c>
    </row>
    <row r="5721" spans="1:7" ht="15" customHeight="1">
      <c r="A5721" s="1"/>
      <c r="B5721" s="1"/>
      <c r="C5721" s="1"/>
      <c r="D5721" s="1"/>
      <c r="E5721" s="317" t="s">
        <v>975</v>
      </c>
      <c r="F5721" s="318"/>
      <c r="G5721" s="3">
        <v>42.03</v>
      </c>
    </row>
    <row r="5722" spans="1:7" ht="15" customHeight="1">
      <c r="A5722" s="1"/>
      <c r="B5722" s="1"/>
      <c r="C5722" s="1"/>
      <c r="D5722" s="1"/>
      <c r="E5722" s="317" t="s">
        <v>976</v>
      </c>
      <c r="F5722" s="318"/>
      <c r="G5722" s="3">
        <v>190.29</v>
      </c>
    </row>
    <row r="5723" spans="1:7" ht="15" customHeight="1">
      <c r="A5723" s="1"/>
      <c r="B5723" s="1"/>
      <c r="C5723" s="1"/>
      <c r="D5723" s="1"/>
      <c r="E5723" s="317" t="s">
        <v>977</v>
      </c>
      <c r="F5723" s="318"/>
      <c r="G5723" s="3">
        <v>3</v>
      </c>
    </row>
    <row r="5724" spans="1:7" ht="15" customHeight="1">
      <c r="A5724" s="1"/>
      <c r="B5724" s="1"/>
      <c r="C5724" s="1"/>
      <c r="D5724" s="1"/>
      <c r="E5724" s="317" t="s">
        <v>978</v>
      </c>
      <c r="F5724" s="318"/>
      <c r="G5724" s="3">
        <v>570.87</v>
      </c>
    </row>
    <row r="5725" spans="1:7" ht="9.9499999999999993" customHeight="1">
      <c r="A5725" s="1"/>
      <c r="B5725" s="1"/>
      <c r="C5725" s="323" t="s">
        <v>949</v>
      </c>
      <c r="D5725" s="324"/>
      <c r="E5725" s="1"/>
      <c r="F5725" s="1"/>
      <c r="G5725" s="1"/>
    </row>
    <row r="5726" spans="1:7" ht="20.100000000000001" customHeight="1">
      <c r="A5726" s="325" t="s">
        <v>1855</v>
      </c>
      <c r="B5726" s="326"/>
      <c r="C5726" s="326"/>
      <c r="D5726" s="326"/>
      <c r="E5726" s="326"/>
      <c r="F5726" s="326"/>
      <c r="G5726" s="326"/>
    </row>
    <row r="5727" spans="1:7" ht="15" customHeight="1">
      <c r="A5727" s="321" t="s">
        <v>951</v>
      </c>
      <c r="B5727" s="322"/>
      <c r="C5727" s="8" t="s">
        <v>952</v>
      </c>
      <c r="D5727" s="8" t="s">
        <v>953</v>
      </c>
      <c r="E5727" s="8" t="s">
        <v>954</v>
      </c>
      <c r="F5727" s="8" t="s">
        <v>955</v>
      </c>
      <c r="G5727" s="8" t="s">
        <v>956</v>
      </c>
    </row>
    <row r="5728" spans="1:7" ht="20.100000000000001" customHeight="1">
      <c r="A5728" s="15" t="s">
        <v>1772</v>
      </c>
      <c r="B5728" s="16" t="s">
        <v>1773</v>
      </c>
      <c r="C5728" s="15" t="s">
        <v>959</v>
      </c>
      <c r="D5728" s="15" t="s">
        <v>960</v>
      </c>
      <c r="E5728" s="17">
        <v>0.13200000000000001</v>
      </c>
      <c r="F5728" s="18">
        <v>0.62</v>
      </c>
      <c r="G5728" s="18">
        <v>8.1839999999999996E-2</v>
      </c>
    </row>
    <row r="5729" spans="1:7" ht="15" customHeight="1">
      <c r="A5729" s="15" t="s">
        <v>994</v>
      </c>
      <c r="B5729" s="16" t="s">
        <v>995</v>
      </c>
      <c r="C5729" s="15" t="s">
        <v>959</v>
      </c>
      <c r="D5729" s="15" t="s">
        <v>960</v>
      </c>
      <c r="E5729" s="17">
        <v>0.13200000000000001</v>
      </c>
      <c r="F5729" s="18">
        <v>1.04</v>
      </c>
      <c r="G5729" s="18">
        <v>0.13728000000000001</v>
      </c>
    </row>
    <row r="5730" spans="1:7" ht="20.100000000000001" customHeight="1">
      <c r="A5730" s="15" t="s">
        <v>1774</v>
      </c>
      <c r="B5730" s="16" t="s">
        <v>1775</v>
      </c>
      <c r="C5730" s="15" t="s">
        <v>959</v>
      </c>
      <c r="D5730" s="15" t="s">
        <v>960</v>
      </c>
      <c r="E5730" s="17">
        <v>0.13200000000000001</v>
      </c>
      <c r="F5730" s="18">
        <v>0.91</v>
      </c>
      <c r="G5730" s="18">
        <v>0.12012</v>
      </c>
    </row>
    <row r="5731" spans="1:7" ht="15" customHeight="1">
      <c r="A5731" s="15" t="s">
        <v>996</v>
      </c>
      <c r="B5731" s="16" t="s">
        <v>997</v>
      </c>
      <c r="C5731" s="15" t="s">
        <v>959</v>
      </c>
      <c r="D5731" s="15" t="s">
        <v>960</v>
      </c>
      <c r="E5731" s="17">
        <v>0.13200000000000001</v>
      </c>
      <c r="F5731" s="18">
        <v>3.18</v>
      </c>
      <c r="G5731" s="18">
        <v>0.41976000000000002</v>
      </c>
    </row>
    <row r="5732" spans="1:7" ht="15" customHeight="1">
      <c r="A5732" s="15" t="s">
        <v>963</v>
      </c>
      <c r="B5732" s="16" t="s">
        <v>964</v>
      </c>
      <c r="C5732" s="15" t="s">
        <v>959</v>
      </c>
      <c r="D5732" s="15" t="s">
        <v>960</v>
      </c>
      <c r="E5732" s="17">
        <v>0.13200000000000001</v>
      </c>
      <c r="F5732" s="18">
        <v>0.55000000000000004</v>
      </c>
      <c r="G5732" s="18">
        <v>7.2599999999999998E-2</v>
      </c>
    </row>
    <row r="5733" spans="1:7" ht="15" customHeight="1">
      <c r="A5733" s="15" t="s">
        <v>965</v>
      </c>
      <c r="B5733" s="16" t="s">
        <v>966</v>
      </c>
      <c r="C5733" s="15" t="s">
        <v>959</v>
      </c>
      <c r="D5733" s="15" t="s">
        <v>960</v>
      </c>
      <c r="E5733" s="17">
        <v>0.13200000000000001</v>
      </c>
      <c r="F5733" s="18">
        <v>0.06</v>
      </c>
      <c r="G5733" s="18">
        <v>7.92E-3</v>
      </c>
    </row>
    <row r="5734" spans="1:7" ht="17.100000000000001" customHeight="1">
      <c r="A5734" s="1"/>
      <c r="B5734" s="1"/>
      <c r="C5734" s="1"/>
      <c r="D5734" s="1"/>
      <c r="E5734" s="319" t="s">
        <v>967</v>
      </c>
      <c r="F5734" s="320"/>
      <c r="G5734" s="19">
        <v>0.83952000000000004</v>
      </c>
    </row>
    <row r="5735" spans="1:7" ht="15" customHeight="1">
      <c r="A5735" s="321" t="s">
        <v>968</v>
      </c>
      <c r="B5735" s="322"/>
      <c r="C5735" s="8" t="s">
        <v>952</v>
      </c>
      <c r="D5735" s="8" t="s">
        <v>953</v>
      </c>
      <c r="E5735" s="8" t="s">
        <v>954</v>
      </c>
      <c r="F5735" s="8" t="s">
        <v>955</v>
      </c>
      <c r="G5735" s="8" t="s">
        <v>956</v>
      </c>
    </row>
    <row r="5736" spans="1:7" ht="15" customHeight="1">
      <c r="A5736" s="15" t="s">
        <v>1776</v>
      </c>
      <c r="B5736" s="16" t="s">
        <v>1777</v>
      </c>
      <c r="C5736" s="15" t="s">
        <v>959</v>
      </c>
      <c r="D5736" s="15" t="s">
        <v>960</v>
      </c>
      <c r="E5736" s="17">
        <v>6.7755599999999999E-2</v>
      </c>
      <c r="F5736" s="18">
        <v>15.42</v>
      </c>
      <c r="G5736" s="18">
        <v>1.0447913520000001</v>
      </c>
    </row>
    <row r="5737" spans="1:7" ht="15" customHeight="1">
      <c r="A5737" s="15" t="s">
        <v>1778</v>
      </c>
      <c r="B5737" s="16" t="s">
        <v>1779</v>
      </c>
      <c r="C5737" s="15" t="s">
        <v>959</v>
      </c>
      <c r="D5737" s="15" t="s">
        <v>960</v>
      </c>
      <c r="E5737" s="17">
        <v>6.7755599999999999E-2</v>
      </c>
      <c r="F5737" s="18">
        <v>10.84</v>
      </c>
      <c r="G5737" s="18">
        <v>0.73447070400000003</v>
      </c>
    </row>
    <row r="5738" spans="1:7" ht="15" customHeight="1">
      <c r="A5738" s="1"/>
      <c r="B5738" s="1"/>
      <c r="C5738" s="1"/>
      <c r="D5738" s="1"/>
      <c r="E5738" s="319" t="s">
        <v>971</v>
      </c>
      <c r="F5738" s="320"/>
      <c r="G5738" s="19">
        <v>1.7792620560000001</v>
      </c>
    </row>
    <row r="5739" spans="1:7" ht="15" customHeight="1">
      <c r="A5739" s="321" t="s">
        <v>1010</v>
      </c>
      <c r="B5739" s="322"/>
      <c r="C5739" s="8" t="s">
        <v>952</v>
      </c>
      <c r="D5739" s="8" t="s">
        <v>953</v>
      </c>
      <c r="E5739" s="8" t="s">
        <v>954</v>
      </c>
      <c r="F5739" s="8" t="s">
        <v>955</v>
      </c>
      <c r="G5739" s="8" t="s">
        <v>956</v>
      </c>
    </row>
    <row r="5740" spans="1:7" ht="27.95" customHeight="1">
      <c r="A5740" s="15" t="s">
        <v>1824</v>
      </c>
      <c r="B5740" s="16" t="s">
        <v>1825</v>
      </c>
      <c r="C5740" s="15" t="s">
        <v>959</v>
      </c>
      <c r="D5740" s="15" t="s">
        <v>1030</v>
      </c>
      <c r="E5740" s="17">
        <v>1</v>
      </c>
      <c r="F5740" s="18">
        <v>0.8</v>
      </c>
      <c r="G5740" s="18">
        <v>0.8</v>
      </c>
    </row>
    <row r="5741" spans="1:7" ht="20.100000000000001" customHeight="1">
      <c r="A5741" s="15" t="s">
        <v>1856</v>
      </c>
      <c r="B5741" s="16" t="s">
        <v>1857</v>
      </c>
      <c r="C5741" s="15" t="s">
        <v>959</v>
      </c>
      <c r="D5741" s="15" t="s">
        <v>1030</v>
      </c>
      <c r="E5741" s="17">
        <v>1</v>
      </c>
      <c r="F5741" s="18">
        <v>66.44</v>
      </c>
      <c r="G5741" s="18">
        <v>66.44</v>
      </c>
    </row>
    <row r="5742" spans="1:7" ht="15" customHeight="1">
      <c r="A5742" s="1"/>
      <c r="B5742" s="1"/>
      <c r="C5742" s="1"/>
      <c r="D5742" s="1"/>
      <c r="E5742" s="319" t="s">
        <v>1021</v>
      </c>
      <c r="F5742" s="320"/>
      <c r="G5742" s="19">
        <v>67.239999999999995</v>
      </c>
    </row>
    <row r="5743" spans="1:7" ht="15" customHeight="1">
      <c r="A5743" s="1"/>
      <c r="B5743" s="1"/>
      <c r="C5743" s="1"/>
      <c r="D5743" s="1"/>
      <c r="E5743" s="317" t="s">
        <v>972</v>
      </c>
      <c r="F5743" s="318"/>
      <c r="G5743" s="3">
        <v>69.05</v>
      </c>
    </row>
    <row r="5744" spans="1:7" ht="15" customHeight="1">
      <c r="A5744" s="1"/>
      <c r="B5744" s="1"/>
      <c r="C5744" s="1"/>
      <c r="D5744" s="1"/>
      <c r="E5744" s="317" t="s">
        <v>973</v>
      </c>
      <c r="F5744" s="318"/>
      <c r="G5744" s="3">
        <v>0.8</v>
      </c>
    </row>
    <row r="5745" spans="1:7" ht="15" customHeight="1">
      <c r="A5745" s="1"/>
      <c r="B5745" s="1"/>
      <c r="C5745" s="1"/>
      <c r="D5745" s="1"/>
      <c r="E5745" s="317" t="s">
        <v>974</v>
      </c>
      <c r="F5745" s="318"/>
      <c r="G5745" s="3">
        <v>69.849999999999994</v>
      </c>
    </row>
    <row r="5746" spans="1:7" ht="15" customHeight="1">
      <c r="A5746" s="1"/>
      <c r="B5746" s="1"/>
      <c r="C5746" s="1"/>
      <c r="D5746" s="1"/>
      <c r="E5746" s="317" t="s">
        <v>975</v>
      </c>
      <c r="F5746" s="318"/>
      <c r="G5746" s="3">
        <v>19.8</v>
      </c>
    </row>
    <row r="5747" spans="1:7" ht="15" customHeight="1">
      <c r="A5747" s="1"/>
      <c r="B5747" s="1"/>
      <c r="C5747" s="1"/>
      <c r="D5747" s="1"/>
      <c r="E5747" s="317" t="s">
        <v>976</v>
      </c>
      <c r="F5747" s="318"/>
      <c r="G5747" s="3">
        <v>89.65</v>
      </c>
    </row>
    <row r="5748" spans="1:7" ht="15" customHeight="1">
      <c r="A5748" s="1"/>
      <c r="B5748" s="1"/>
      <c r="C5748" s="1"/>
      <c r="D5748" s="1"/>
      <c r="E5748" s="317" t="s">
        <v>977</v>
      </c>
      <c r="F5748" s="318"/>
      <c r="G5748" s="3">
        <v>4</v>
      </c>
    </row>
    <row r="5749" spans="1:7" ht="15" customHeight="1">
      <c r="A5749" s="1"/>
      <c r="B5749" s="1"/>
      <c r="C5749" s="1"/>
      <c r="D5749" s="1"/>
      <c r="E5749" s="317" t="s">
        <v>978</v>
      </c>
      <c r="F5749" s="318"/>
      <c r="G5749" s="3">
        <v>358.6</v>
      </c>
    </row>
    <row r="5750" spans="1:7" ht="9.9499999999999993" customHeight="1">
      <c r="A5750" s="1"/>
      <c r="B5750" s="1"/>
      <c r="C5750" s="323" t="s">
        <v>949</v>
      </c>
      <c r="D5750" s="324"/>
      <c r="E5750" s="1"/>
      <c r="F5750" s="1"/>
      <c r="G5750" s="1"/>
    </row>
    <row r="5751" spans="1:7" ht="20.100000000000001" customHeight="1">
      <c r="A5751" s="325" t="s">
        <v>1858</v>
      </c>
      <c r="B5751" s="326"/>
      <c r="C5751" s="326"/>
      <c r="D5751" s="326"/>
      <c r="E5751" s="326"/>
      <c r="F5751" s="326"/>
      <c r="G5751" s="326"/>
    </row>
    <row r="5752" spans="1:7" ht="15" customHeight="1">
      <c r="A5752" s="321" t="s">
        <v>951</v>
      </c>
      <c r="B5752" s="322"/>
      <c r="C5752" s="8" t="s">
        <v>952</v>
      </c>
      <c r="D5752" s="8" t="s">
        <v>953</v>
      </c>
      <c r="E5752" s="8" t="s">
        <v>954</v>
      </c>
      <c r="F5752" s="8" t="s">
        <v>955</v>
      </c>
      <c r="G5752" s="8" t="s">
        <v>956</v>
      </c>
    </row>
    <row r="5753" spans="1:7" ht="20.100000000000001" customHeight="1">
      <c r="A5753" s="15" t="s">
        <v>1772</v>
      </c>
      <c r="B5753" s="16" t="s">
        <v>1773</v>
      </c>
      <c r="C5753" s="15" t="s">
        <v>959</v>
      </c>
      <c r="D5753" s="15" t="s">
        <v>960</v>
      </c>
      <c r="E5753" s="17">
        <v>0.26600000000000001</v>
      </c>
      <c r="F5753" s="18">
        <v>0.62</v>
      </c>
      <c r="G5753" s="18">
        <v>0.16492000000000001</v>
      </c>
    </row>
    <row r="5754" spans="1:7" ht="15" customHeight="1">
      <c r="A5754" s="15" t="s">
        <v>994</v>
      </c>
      <c r="B5754" s="16" t="s">
        <v>995</v>
      </c>
      <c r="C5754" s="15" t="s">
        <v>959</v>
      </c>
      <c r="D5754" s="15" t="s">
        <v>960</v>
      </c>
      <c r="E5754" s="17">
        <v>0.26600000000000001</v>
      </c>
      <c r="F5754" s="18">
        <v>1.04</v>
      </c>
      <c r="G5754" s="18">
        <v>0.27664</v>
      </c>
    </row>
    <row r="5755" spans="1:7" ht="20.100000000000001" customHeight="1">
      <c r="A5755" s="15" t="s">
        <v>1774</v>
      </c>
      <c r="B5755" s="16" t="s">
        <v>1775</v>
      </c>
      <c r="C5755" s="15" t="s">
        <v>959</v>
      </c>
      <c r="D5755" s="15" t="s">
        <v>960</v>
      </c>
      <c r="E5755" s="17">
        <v>0.26600000000000001</v>
      </c>
      <c r="F5755" s="18">
        <v>0.91</v>
      </c>
      <c r="G5755" s="18">
        <v>0.24206</v>
      </c>
    </row>
    <row r="5756" spans="1:7" ht="15" customHeight="1">
      <c r="A5756" s="15" t="s">
        <v>996</v>
      </c>
      <c r="B5756" s="16" t="s">
        <v>997</v>
      </c>
      <c r="C5756" s="15" t="s">
        <v>959</v>
      </c>
      <c r="D5756" s="15" t="s">
        <v>960</v>
      </c>
      <c r="E5756" s="17">
        <v>0.26600000000000001</v>
      </c>
      <c r="F5756" s="18">
        <v>3.18</v>
      </c>
      <c r="G5756" s="18">
        <v>0.84587999999999997</v>
      </c>
    </row>
    <row r="5757" spans="1:7" ht="15" customHeight="1">
      <c r="A5757" s="15" t="s">
        <v>963</v>
      </c>
      <c r="B5757" s="16" t="s">
        <v>964</v>
      </c>
      <c r="C5757" s="15" t="s">
        <v>959</v>
      </c>
      <c r="D5757" s="15" t="s">
        <v>960</v>
      </c>
      <c r="E5757" s="17">
        <v>0.26600000000000001</v>
      </c>
      <c r="F5757" s="18">
        <v>0.55000000000000004</v>
      </c>
      <c r="G5757" s="18">
        <v>0.14630000000000001</v>
      </c>
    </row>
    <row r="5758" spans="1:7" ht="15" customHeight="1">
      <c r="A5758" s="15" t="s">
        <v>965</v>
      </c>
      <c r="B5758" s="16" t="s">
        <v>966</v>
      </c>
      <c r="C5758" s="15" t="s">
        <v>959</v>
      </c>
      <c r="D5758" s="15" t="s">
        <v>960</v>
      </c>
      <c r="E5758" s="17">
        <v>0.26600000000000001</v>
      </c>
      <c r="F5758" s="18">
        <v>0.06</v>
      </c>
      <c r="G5758" s="18">
        <v>1.5959999999999998E-2</v>
      </c>
    </row>
    <row r="5759" spans="1:7" ht="17.100000000000001" customHeight="1">
      <c r="A5759" s="1"/>
      <c r="B5759" s="1"/>
      <c r="C5759" s="1"/>
      <c r="D5759" s="1"/>
      <c r="E5759" s="319" t="s">
        <v>967</v>
      </c>
      <c r="F5759" s="320"/>
      <c r="G5759" s="19">
        <v>1.6917599999999999</v>
      </c>
    </row>
    <row r="5760" spans="1:7" ht="15" customHeight="1">
      <c r="A5760" s="321" t="s">
        <v>968</v>
      </c>
      <c r="B5760" s="322"/>
      <c r="C5760" s="8" t="s">
        <v>952</v>
      </c>
      <c r="D5760" s="8" t="s">
        <v>953</v>
      </c>
      <c r="E5760" s="8" t="s">
        <v>954</v>
      </c>
      <c r="F5760" s="8" t="s">
        <v>955</v>
      </c>
      <c r="G5760" s="8" t="s">
        <v>956</v>
      </c>
    </row>
    <row r="5761" spans="1:7" ht="15" customHeight="1">
      <c r="A5761" s="15" t="s">
        <v>1776</v>
      </c>
      <c r="B5761" s="16" t="s">
        <v>1777</v>
      </c>
      <c r="C5761" s="15" t="s">
        <v>959</v>
      </c>
      <c r="D5761" s="15" t="s">
        <v>960</v>
      </c>
      <c r="E5761" s="17">
        <v>0.13653779999999999</v>
      </c>
      <c r="F5761" s="18">
        <v>15.42</v>
      </c>
      <c r="G5761" s="18">
        <v>2.1054128759999999</v>
      </c>
    </row>
    <row r="5762" spans="1:7" ht="15" customHeight="1">
      <c r="A5762" s="15" t="s">
        <v>1778</v>
      </c>
      <c r="B5762" s="16" t="s">
        <v>1779</v>
      </c>
      <c r="C5762" s="15" t="s">
        <v>959</v>
      </c>
      <c r="D5762" s="15" t="s">
        <v>960</v>
      </c>
      <c r="E5762" s="17">
        <v>0.13653779999999999</v>
      </c>
      <c r="F5762" s="18">
        <v>10.84</v>
      </c>
      <c r="G5762" s="18">
        <v>1.4800697519999999</v>
      </c>
    </row>
    <row r="5763" spans="1:7" ht="15" customHeight="1">
      <c r="A5763" s="1"/>
      <c r="B5763" s="1"/>
      <c r="C5763" s="1"/>
      <c r="D5763" s="1"/>
      <c r="E5763" s="319" t="s">
        <v>971</v>
      </c>
      <c r="F5763" s="320"/>
      <c r="G5763" s="19">
        <v>3.5854826279999998</v>
      </c>
    </row>
    <row r="5764" spans="1:7" ht="15" customHeight="1">
      <c r="A5764" s="321" t="s">
        <v>1010</v>
      </c>
      <c r="B5764" s="322"/>
      <c r="C5764" s="8" t="s">
        <v>952</v>
      </c>
      <c r="D5764" s="8" t="s">
        <v>953</v>
      </c>
      <c r="E5764" s="8" t="s">
        <v>954</v>
      </c>
      <c r="F5764" s="8" t="s">
        <v>955</v>
      </c>
      <c r="G5764" s="8" t="s">
        <v>956</v>
      </c>
    </row>
    <row r="5765" spans="1:7" ht="27.95" customHeight="1">
      <c r="A5765" s="15" t="s">
        <v>1859</v>
      </c>
      <c r="B5765" s="16" t="s">
        <v>1860</v>
      </c>
      <c r="C5765" s="15" t="s">
        <v>959</v>
      </c>
      <c r="D5765" s="15" t="s">
        <v>1030</v>
      </c>
      <c r="E5765" s="17">
        <v>2</v>
      </c>
      <c r="F5765" s="18">
        <v>0.61</v>
      </c>
      <c r="G5765" s="18">
        <v>1.22</v>
      </c>
    </row>
    <row r="5766" spans="1:7" ht="20.100000000000001" customHeight="1">
      <c r="A5766" s="15" t="s">
        <v>1861</v>
      </c>
      <c r="B5766" s="16" t="s">
        <v>1862</v>
      </c>
      <c r="C5766" s="15" t="s">
        <v>959</v>
      </c>
      <c r="D5766" s="15" t="s">
        <v>1030</v>
      </c>
      <c r="E5766" s="17">
        <v>1</v>
      </c>
      <c r="F5766" s="18">
        <v>136.72</v>
      </c>
      <c r="G5766" s="18">
        <v>136.72</v>
      </c>
    </row>
    <row r="5767" spans="1:7" ht="15" customHeight="1">
      <c r="A5767" s="1"/>
      <c r="B5767" s="1"/>
      <c r="C5767" s="1"/>
      <c r="D5767" s="1"/>
      <c r="E5767" s="319" t="s">
        <v>1021</v>
      </c>
      <c r="F5767" s="320"/>
      <c r="G5767" s="19">
        <v>137.94</v>
      </c>
    </row>
    <row r="5768" spans="1:7" ht="15" customHeight="1">
      <c r="A5768" s="1"/>
      <c r="B5768" s="1"/>
      <c r="C5768" s="1"/>
      <c r="D5768" s="1"/>
      <c r="E5768" s="317" t="s">
        <v>972</v>
      </c>
      <c r="F5768" s="318"/>
      <c r="G5768" s="3">
        <v>141.58000000000001</v>
      </c>
    </row>
    <row r="5769" spans="1:7" ht="15" customHeight="1">
      <c r="A5769" s="1"/>
      <c r="B5769" s="1"/>
      <c r="C5769" s="1"/>
      <c r="D5769" s="1"/>
      <c r="E5769" s="317" t="s">
        <v>973</v>
      </c>
      <c r="F5769" s="318"/>
      <c r="G5769" s="3">
        <v>1.63</v>
      </c>
    </row>
    <row r="5770" spans="1:7" ht="15" customHeight="1">
      <c r="A5770" s="1"/>
      <c r="B5770" s="1"/>
      <c r="C5770" s="1"/>
      <c r="D5770" s="1"/>
      <c r="E5770" s="317" t="s">
        <v>974</v>
      </c>
      <c r="F5770" s="318"/>
      <c r="G5770" s="3">
        <v>143.21</v>
      </c>
    </row>
    <row r="5771" spans="1:7" ht="15" customHeight="1">
      <c r="A5771" s="1"/>
      <c r="B5771" s="1"/>
      <c r="C5771" s="1"/>
      <c r="D5771" s="1"/>
      <c r="E5771" s="317" t="s">
        <v>975</v>
      </c>
      <c r="F5771" s="318"/>
      <c r="G5771" s="3">
        <v>40.6</v>
      </c>
    </row>
    <row r="5772" spans="1:7" ht="15" customHeight="1">
      <c r="A5772" s="1"/>
      <c r="B5772" s="1"/>
      <c r="C5772" s="1"/>
      <c r="D5772" s="1"/>
      <c r="E5772" s="317" t="s">
        <v>976</v>
      </c>
      <c r="F5772" s="318"/>
      <c r="G5772" s="3">
        <v>183.81</v>
      </c>
    </row>
    <row r="5773" spans="1:7" ht="15" customHeight="1">
      <c r="A5773" s="1"/>
      <c r="B5773" s="1"/>
      <c r="C5773" s="1"/>
      <c r="D5773" s="1"/>
      <c r="E5773" s="317" t="s">
        <v>977</v>
      </c>
      <c r="F5773" s="318"/>
      <c r="G5773" s="3">
        <v>2</v>
      </c>
    </row>
    <row r="5774" spans="1:7" ht="15" customHeight="1">
      <c r="A5774" s="1"/>
      <c r="B5774" s="1"/>
      <c r="C5774" s="1"/>
      <c r="D5774" s="1"/>
      <c r="E5774" s="317" t="s">
        <v>978</v>
      </c>
      <c r="F5774" s="318"/>
      <c r="G5774" s="3">
        <v>367.62</v>
      </c>
    </row>
    <row r="5775" spans="1:7" ht="9.9499999999999993" customHeight="1">
      <c r="A5775" s="1"/>
      <c r="B5775" s="1"/>
      <c r="C5775" s="323" t="s">
        <v>949</v>
      </c>
      <c r="D5775" s="324"/>
      <c r="E5775" s="1"/>
      <c r="F5775" s="1"/>
      <c r="G5775" s="1"/>
    </row>
    <row r="5776" spans="1:7" ht="20.100000000000001" customHeight="1">
      <c r="A5776" s="325" t="s">
        <v>1863</v>
      </c>
      <c r="B5776" s="326"/>
      <c r="C5776" s="326"/>
      <c r="D5776" s="326"/>
      <c r="E5776" s="326"/>
      <c r="F5776" s="326"/>
      <c r="G5776" s="326"/>
    </row>
    <row r="5777" spans="1:7" ht="15" customHeight="1">
      <c r="A5777" s="321" t="s">
        <v>951</v>
      </c>
      <c r="B5777" s="322"/>
      <c r="C5777" s="8" t="s">
        <v>952</v>
      </c>
      <c r="D5777" s="8" t="s">
        <v>953</v>
      </c>
      <c r="E5777" s="8" t="s">
        <v>954</v>
      </c>
      <c r="F5777" s="8" t="s">
        <v>955</v>
      </c>
      <c r="G5777" s="8" t="s">
        <v>956</v>
      </c>
    </row>
    <row r="5778" spans="1:7" ht="15" customHeight="1">
      <c r="A5778" s="15" t="s">
        <v>994</v>
      </c>
      <c r="B5778" s="16" t="s">
        <v>995</v>
      </c>
      <c r="C5778" s="15" t="s">
        <v>959</v>
      </c>
      <c r="D5778" s="15" t="s">
        <v>960</v>
      </c>
      <c r="E5778" s="17">
        <v>0.38</v>
      </c>
      <c r="F5778" s="18">
        <v>1.04</v>
      </c>
      <c r="G5778" s="18">
        <v>0.3952</v>
      </c>
    </row>
    <row r="5779" spans="1:7" ht="15" customHeight="1">
      <c r="A5779" s="15" t="s">
        <v>996</v>
      </c>
      <c r="B5779" s="16" t="s">
        <v>997</v>
      </c>
      <c r="C5779" s="15" t="s">
        <v>959</v>
      </c>
      <c r="D5779" s="15" t="s">
        <v>960</v>
      </c>
      <c r="E5779" s="17">
        <v>0.38</v>
      </c>
      <c r="F5779" s="18">
        <v>3.18</v>
      </c>
      <c r="G5779" s="18">
        <v>1.2083999999999999</v>
      </c>
    </row>
    <row r="5780" spans="1:7" ht="20.100000000000001" customHeight="1">
      <c r="A5780" s="15" t="s">
        <v>1388</v>
      </c>
      <c r="B5780" s="16" t="s">
        <v>1389</v>
      </c>
      <c r="C5780" s="15" t="s">
        <v>959</v>
      </c>
      <c r="D5780" s="15" t="s">
        <v>960</v>
      </c>
      <c r="E5780" s="17">
        <v>0.38</v>
      </c>
      <c r="F5780" s="18">
        <v>0.28000000000000003</v>
      </c>
      <c r="G5780" s="18">
        <v>0.10639999999999999</v>
      </c>
    </row>
    <row r="5781" spans="1:7" ht="15" customHeight="1">
      <c r="A5781" s="15" t="s">
        <v>963</v>
      </c>
      <c r="B5781" s="16" t="s">
        <v>964</v>
      </c>
      <c r="C5781" s="15" t="s">
        <v>959</v>
      </c>
      <c r="D5781" s="15" t="s">
        <v>960</v>
      </c>
      <c r="E5781" s="17">
        <v>0.38</v>
      </c>
      <c r="F5781" s="18">
        <v>0.55000000000000004</v>
      </c>
      <c r="G5781" s="18">
        <v>0.20899999999999999</v>
      </c>
    </row>
    <row r="5782" spans="1:7" ht="20.100000000000001" customHeight="1">
      <c r="A5782" s="15" t="s">
        <v>1390</v>
      </c>
      <c r="B5782" s="16" t="s">
        <v>1391</v>
      </c>
      <c r="C5782" s="15" t="s">
        <v>959</v>
      </c>
      <c r="D5782" s="15" t="s">
        <v>960</v>
      </c>
      <c r="E5782" s="17">
        <v>0.38</v>
      </c>
      <c r="F5782" s="18">
        <v>0.8</v>
      </c>
      <c r="G5782" s="18">
        <v>0.30399999999999999</v>
      </c>
    </row>
    <row r="5783" spans="1:7" ht="15" customHeight="1">
      <c r="A5783" s="15" t="s">
        <v>965</v>
      </c>
      <c r="B5783" s="16" t="s">
        <v>966</v>
      </c>
      <c r="C5783" s="15" t="s">
        <v>959</v>
      </c>
      <c r="D5783" s="15" t="s">
        <v>960</v>
      </c>
      <c r="E5783" s="17">
        <v>0.38</v>
      </c>
      <c r="F5783" s="18">
        <v>0.06</v>
      </c>
      <c r="G5783" s="18">
        <v>2.2800000000000001E-2</v>
      </c>
    </row>
    <row r="5784" spans="1:7" ht="17.100000000000001" customHeight="1">
      <c r="A5784" s="1"/>
      <c r="B5784" s="1"/>
      <c r="C5784" s="1"/>
      <c r="D5784" s="1"/>
      <c r="E5784" s="319" t="s">
        <v>967</v>
      </c>
      <c r="F5784" s="320"/>
      <c r="G5784" s="19">
        <v>2.2458</v>
      </c>
    </row>
    <row r="5785" spans="1:7" ht="15" customHeight="1">
      <c r="A5785" s="321" t="s">
        <v>968</v>
      </c>
      <c r="B5785" s="322"/>
      <c r="C5785" s="8" t="s">
        <v>952</v>
      </c>
      <c r="D5785" s="8" t="s">
        <v>953</v>
      </c>
      <c r="E5785" s="8" t="s">
        <v>954</v>
      </c>
      <c r="F5785" s="8" t="s">
        <v>955</v>
      </c>
      <c r="G5785" s="8" t="s">
        <v>956</v>
      </c>
    </row>
    <row r="5786" spans="1:7" ht="15" customHeight="1">
      <c r="A5786" s="15" t="s">
        <v>1392</v>
      </c>
      <c r="B5786" s="16" t="s">
        <v>1393</v>
      </c>
      <c r="C5786" s="15" t="s">
        <v>959</v>
      </c>
      <c r="D5786" s="15" t="s">
        <v>960</v>
      </c>
      <c r="E5786" s="17">
        <v>5.1652799999999999E-2</v>
      </c>
      <c r="F5786" s="18">
        <v>8.94</v>
      </c>
      <c r="G5786" s="18">
        <v>0.461776032</v>
      </c>
    </row>
    <row r="5787" spans="1:7" ht="15" customHeight="1">
      <c r="A5787" s="15" t="s">
        <v>1394</v>
      </c>
      <c r="B5787" s="16" t="s">
        <v>1395</v>
      </c>
      <c r="C5787" s="15" t="s">
        <v>959</v>
      </c>
      <c r="D5787" s="15" t="s">
        <v>960</v>
      </c>
      <c r="E5787" s="17">
        <v>0.33321119999999999</v>
      </c>
      <c r="F5787" s="18">
        <v>12.62</v>
      </c>
      <c r="G5787" s="18">
        <v>4.2051253439999998</v>
      </c>
    </row>
    <row r="5788" spans="1:7" ht="15" customHeight="1">
      <c r="A5788" s="1"/>
      <c r="B5788" s="1"/>
      <c r="C5788" s="1"/>
      <c r="D5788" s="1"/>
      <c r="E5788" s="319" t="s">
        <v>971</v>
      </c>
      <c r="F5788" s="320"/>
      <c r="G5788" s="19">
        <v>4.6669013760000002</v>
      </c>
    </row>
    <row r="5789" spans="1:7" ht="15" customHeight="1">
      <c r="A5789" s="1"/>
      <c r="B5789" s="1"/>
      <c r="C5789" s="1"/>
      <c r="D5789" s="1"/>
      <c r="E5789" s="317" t="s">
        <v>972</v>
      </c>
      <c r="F5789" s="318"/>
      <c r="G5789" s="3">
        <v>4.78</v>
      </c>
    </row>
    <row r="5790" spans="1:7" ht="15" customHeight="1">
      <c r="A5790" s="1"/>
      <c r="B5790" s="1"/>
      <c r="C5790" s="1"/>
      <c r="D5790" s="1"/>
      <c r="E5790" s="317" t="s">
        <v>973</v>
      </c>
      <c r="F5790" s="318"/>
      <c r="G5790" s="3">
        <v>2.12</v>
      </c>
    </row>
    <row r="5791" spans="1:7" ht="15" customHeight="1">
      <c r="A5791" s="1"/>
      <c r="B5791" s="1"/>
      <c r="C5791" s="1"/>
      <c r="D5791" s="1"/>
      <c r="E5791" s="317" t="s">
        <v>974</v>
      </c>
      <c r="F5791" s="318"/>
      <c r="G5791" s="3">
        <v>6.9</v>
      </c>
    </row>
    <row r="5792" spans="1:7" ht="15" customHeight="1">
      <c r="A5792" s="1"/>
      <c r="B5792" s="1"/>
      <c r="C5792" s="1"/>
      <c r="D5792" s="1"/>
      <c r="E5792" s="317" t="s">
        <v>975</v>
      </c>
      <c r="F5792" s="318"/>
      <c r="G5792" s="3">
        <v>1.95</v>
      </c>
    </row>
    <row r="5793" spans="1:7" ht="15" customHeight="1">
      <c r="A5793" s="1"/>
      <c r="B5793" s="1"/>
      <c r="C5793" s="1"/>
      <c r="D5793" s="1"/>
      <c r="E5793" s="317" t="s">
        <v>976</v>
      </c>
      <c r="F5793" s="318"/>
      <c r="G5793" s="3">
        <v>8.85</v>
      </c>
    </row>
    <row r="5794" spans="1:7" ht="15" customHeight="1">
      <c r="A5794" s="1"/>
      <c r="B5794" s="1"/>
      <c r="C5794" s="1"/>
      <c r="D5794" s="1"/>
      <c r="E5794" s="317" t="s">
        <v>977</v>
      </c>
      <c r="F5794" s="318"/>
      <c r="G5794" s="3">
        <v>1</v>
      </c>
    </row>
    <row r="5795" spans="1:7" ht="15" customHeight="1">
      <c r="A5795" s="1"/>
      <c r="B5795" s="1"/>
      <c r="C5795" s="1"/>
      <c r="D5795" s="1"/>
      <c r="E5795" s="317" t="s">
        <v>978</v>
      </c>
      <c r="F5795" s="318"/>
      <c r="G5795" s="3">
        <v>8.85</v>
      </c>
    </row>
    <row r="5796" spans="1:7" ht="9.9499999999999993" customHeight="1">
      <c r="A5796" s="1"/>
      <c r="B5796" s="1"/>
      <c r="C5796" s="323" t="s">
        <v>949</v>
      </c>
      <c r="D5796" s="324"/>
      <c r="E5796" s="1"/>
      <c r="F5796" s="1"/>
      <c r="G5796" s="1"/>
    </row>
    <row r="5797" spans="1:7" ht="20.100000000000001" customHeight="1">
      <c r="A5797" s="325" t="s">
        <v>1864</v>
      </c>
      <c r="B5797" s="326"/>
      <c r="C5797" s="326"/>
      <c r="D5797" s="326"/>
      <c r="E5797" s="326"/>
      <c r="F5797" s="326"/>
      <c r="G5797" s="326"/>
    </row>
    <row r="5798" spans="1:7" ht="15" customHeight="1">
      <c r="A5798" s="321" t="s">
        <v>951</v>
      </c>
      <c r="B5798" s="322"/>
      <c r="C5798" s="8" t="s">
        <v>952</v>
      </c>
      <c r="D5798" s="8" t="s">
        <v>953</v>
      </c>
      <c r="E5798" s="8" t="s">
        <v>954</v>
      </c>
      <c r="F5798" s="8" t="s">
        <v>955</v>
      </c>
      <c r="G5798" s="8" t="s">
        <v>956</v>
      </c>
    </row>
    <row r="5799" spans="1:7" ht="20.100000000000001" customHeight="1">
      <c r="A5799" s="15" t="s">
        <v>1772</v>
      </c>
      <c r="B5799" s="16" t="s">
        <v>1773</v>
      </c>
      <c r="C5799" s="15" t="s">
        <v>959</v>
      </c>
      <c r="D5799" s="15" t="s">
        <v>960</v>
      </c>
      <c r="E5799" s="17">
        <v>0.1326</v>
      </c>
      <c r="F5799" s="18">
        <v>0.62</v>
      </c>
      <c r="G5799" s="18">
        <v>8.2211999999999993E-2</v>
      </c>
    </row>
    <row r="5800" spans="1:7" ht="15" customHeight="1">
      <c r="A5800" s="15" t="s">
        <v>994</v>
      </c>
      <c r="B5800" s="16" t="s">
        <v>995</v>
      </c>
      <c r="C5800" s="15" t="s">
        <v>959</v>
      </c>
      <c r="D5800" s="15" t="s">
        <v>960</v>
      </c>
      <c r="E5800" s="17">
        <v>0.1326</v>
      </c>
      <c r="F5800" s="18">
        <v>1.04</v>
      </c>
      <c r="G5800" s="18">
        <v>0.137904</v>
      </c>
    </row>
    <row r="5801" spans="1:7" ht="20.100000000000001" customHeight="1">
      <c r="A5801" s="15" t="s">
        <v>1774</v>
      </c>
      <c r="B5801" s="16" t="s">
        <v>1775</v>
      </c>
      <c r="C5801" s="15" t="s">
        <v>959</v>
      </c>
      <c r="D5801" s="15" t="s">
        <v>960</v>
      </c>
      <c r="E5801" s="17">
        <v>0.1326</v>
      </c>
      <c r="F5801" s="18">
        <v>0.91</v>
      </c>
      <c r="G5801" s="18">
        <v>0.120666</v>
      </c>
    </row>
    <row r="5802" spans="1:7" ht="15" customHeight="1">
      <c r="A5802" s="15" t="s">
        <v>996</v>
      </c>
      <c r="B5802" s="16" t="s">
        <v>997</v>
      </c>
      <c r="C5802" s="15" t="s">
        <v>959</v>
      </c>
      <c r="D5802" s="15" t="s">
        <v>960</v>
      </c>
      <c r="E5802" s="17">
        <v>0.1326</v>
      </c>
      <c r="F5802" s="18">
        <v>3.18</v>
      </c>
      <c r="G5802" s="18">
        <v>0.42166799999999999</v>
      </c>
    </row>
    <row r="5803" spans="1:7" ht="15" customHeight="1">
      <c r="A5803" s="15" t="s">
        <v>963</v>
      </c>
      <c r="B5803" s="16" t="s">
        <v>964</v>
      </c>
      <c r="C5803" s="15" t="s">
        <v>959</v>
      </c>
      <c r="D5803" s="15" t="s">
        <v>960</v>
      </c>
      <c r="E5803" s="17">
        <v>0.1326</v>
      </c>
      <c r="F5803" s="18">
        <v>0.55000000000000004</v>
      </c>
      <c r="G5803" s="18">
        <v>7.2929999999999995E-2</v>
      </c>
    </row>
    <row r="5804" spans="1:7" ht="15" customHeight="1">
      <c r="A5804" s="15" t="s">
        <v>965</v>
      </c>
      <c r="B5804" s="16" t="s">
        <v>966</v>
      </c>
      <c r="C5804" s="15" t="s">
        <v>959</v>
      </c>
      <c r="D5804" s="15" t="s">
        <v>960</v>
      </c>
      <c r="E5804" s="17">
        <v>0.1326</v>
      </c>
      <c r="F5804" s="18">
        <v>0.06</v>
      </c>
      <c r="G5804" s="18">
        <v>7.9559999999999995E-3</v>
      </c>
    </row>
    <row r="5805" spans="1:7" ht="17.100000000000001" customHeight="1">
      <c r="A5805" s="1"/>
      <c r="B5805" s="1"/>
      <c r="C5805" s="1"/>
      <c r="D5805" s="1"/>
      <c r="E5805" s="319" t="s">
        <v>967</v>
      </c>
      <c r="F5805" s="320"/>
      <c r="G5805" s="19">
        <v>0.84333599999999997</v>
      </c>
    </row>
    <row r="5806" spans="1:7" ht="15" customHeight="1">
      <c r="A5806" s="321" t="s">
        <v>968</v>
      </c>
      <c r="B5806" s="322"/>
      <c r="C5806" s="8" t="s">
        <v>952</v>
      </c>
      <c r="D5806" s="8" t="s">
        <v>953</v>
      </c>
      <c r="E5806" s="8" t="s">
        <v>954</v>
      </c>
      <c r="F5806" s="8" t="s">
        <v>955</v>
      </c>
      <c r="G5806" s="8" t="s">
        <v>956</v>
      </c>
    </row>
    <row r="5807" spans="1:7" ht="15" customHeight="1">
      <c r="A5807" s="15" t="s">
        <v>1776</v>
      </c>
      <c r="B5807" s="16" t="s">
        <v>1777</v>
      </c>
      <c r="C5807" s="15" t="s">
        <v>959</v>
      </c>
      <c r="D5807" s="15" t="s">
        <v>960</v>
      </c>
      <c r="E5807" s="17">
        <v>6.8063579999999999E-2</v>
      </c>
      <c r="F5807" s="18">
        <v>15.42</v>
      </c>
      <c r="G5807" s="18">
        <v>1.0495404036</v>
      </c>
    </row>
    <row r="5808" spans="1:7" ht="15" customHeight="1">
      <c r="A5808" s="15" t="s">
        <v>1778</v>
      </c>
      <c r="B5808" s="16" t="s">
        <v>1779</v>
      </c>
      <c r="C5808" s="15" t="s">
        <v>959</v>
      </c>
      <c r="D5808" s="15" t="s">
        <v>960</v>
      </c>
      <c r="E5808" s="17">
        <v>6.8063579999999999E-2</v>
      </c>
      <c r="F5808" s="18">
        <v>10.84</v>
      </c>
      <c r="G5808" s="18">
        <v>0.73780920719999998</v>
      </c>
    </row>
    <row r="5809" spans="1:7" ht="15" customHeight="1">
      <c r="A5809" s="1"/>
      <c r="B5809" s="1"/>
      <c r="C5809" s="1"/>
      <c r="D5809" s="1"/>
      <c r="E5809" s="319" t="s">
        <v>971</v>
      </c>
      <c r="F5809" s="320"/>
      <c r="G5809" s="19">
        <v>1.7873496108</v>
      </c>
    </row>
    <row r="5810" spans="1:7" ht="15" customHeight="1">
      <c r="A5810" s="321" t="s">
        <v>1010</v>
      </c>
      <c r="B5810" s="322"/>
      <c r="C5810" s="8" t="s">
        <v>952</v>
      </c>
      <c r="D5810" s="8" t="s">
        <v>953</v>
      </c>
      <c r="E5810" s="8" t="s">
        <v>954</v>
      </c>
      <c r="F5810" s="8" t="s">
        <v>955</v>
      </c>
      <c r="G5810" s="8" t="s">
        <v>956</v>
      </c>
    </row>
    <row r="5811" spans="1:7" ht="27.95" customHeight="1">
      <c r="A5811" s="15" t="s">
        <v>1824</v>
      </c>
      <c r="B5811" s="16" t="s">
        <v>1825</v>
      </c>
      <c r="C5811" s="15" t="s">
        <v>959</v>
      </c>
      <c r="D5811" s="15" t="s">
        <v>1030</v>
      </c>
      <c r="E5811" s="17">
        <v>1</v>
      </c>
      <c r="F5811" s="18">
        <v>0.8</v>
      </c>
      <c r="G5811" s="18">
        <v>0.8</v>
      </c>
    </row>
    <row r="5812" spans="1:7" ht="15" customHeight="1">
      <c r="A5812" s="15" t="s">
        <v>1826</v>
      </c>
      <c r="B5812" s="16" t="s">
        <v>1827</v>
      </c>
      <c r="C5812" s="15" t="s">
        <v>959</v>
      </c>
      <c r="D5812" s="15" t="s">
        <v>1030</v>
      </c>
      <c r="E5812" s="17">
        <v>1</v>
      </c>
      <c r="F5812" s="18">
        <v>8.8800000000000008</v>
      </c>
      <c r="G5812" s="18">
        <v>8.8800000000000008</v>
      </c>
    </row>
    <row r="5813" spans="1:7" ht="15" customHeight="1">
      <c r="A5813" s="1"/>
      <c r="B5813" s="1"/>
      <c r="C5813" s="1"/>
      <c r="D5813" s="1"/>
      <c r="E5813" s="319" t="s">
        <v>1021</v>
      </c>
      <c r="F5813" s="320"/>
      <c r="G5813" s="19">
        <v>9.68</v>
      </c>
    </row>
    <row r="5814" spans="1:7" ht="15" customHeight="1">
      <c r="A5814" s="1"/>
      <c r="B5814" s="1"/>
      <c r="C5814" s="1"/>
      <c r="D5814" s="1"/>
      <c r="E5814" s="317" t="s">
        <v>972</v>
      </c>
      <c r="F5814" s="318"/>
      <c r="G5814" s="3">
        <v>11.49</v>
      </c>
    </row>
    <row r="5815" spans="1:7" ht="15" customHeight="1">
      <c r="A5815" s="1"/>
      <c r="B5815" s="1"/>
      <c r="C5815" s="1"/>
      <c r="D5815" s="1"/>
      <c r="E5815" s="317" t="s">
        <v>973</v>
      </c>
      <c r="F5815" s="318"/>
      <c r="G5815" s="3">
        <v>0.81</v>
      </c>
    </row>
    <row r="5816" spans="1:7" ht="15" customHeight="1">
      <c r="A5816" s="1"/>
      <c r="B5816" s="1"/>
      <c r="C5816" s="1"/>
      <c r="D5816" s="1"/>
      <c r="E5816" s="317" t="s">
        <v>974</v>
      </c>
      <c r="F5816" s="318"/>
      <c r="G5816" s="3">
        <v>12.3</v>
      </c>
    </row>
    <row r="5817" spans="1:7" ht="15" customHeight="1">
      <c r="A5817" s="1"/>
      <c r="B5817" s="1"/>
      <c r="C5817" s="1"/>
      <c r="D5817" s="1"/>
      <c r="E5817" s="317" t="s">
        <v>975</v>
      </c>
      <c r="F5817" s="318"/>
      <c r="G5817" s="3">
        <v>3.48</v>
      </c>
    </row>
    <row r="5818" spans="1:7" ht="15" customHeight="1">
      <c r="A5818" s="1"/>
      <c r="B5818" s="1"/>
      <c r="C5818" s="1"/>
      <c r="D5818" s="1"/>
      <c r="E5818" s="317" t="s">
        <v>976</v>
      </c>
      <c r="F5818" s="318"/>
      <c r="G5818" s="3">
        <v>15.78</v>
      </c>
    </row>
    <row r="5819" spans="1:7" ht="15" customHeight="1">
      <c r="A5819" s="1"/>
      <c r="B5819" s="1"/>
      <c r="C5819" s="1"/>
      <c r="D5819" s="1"/>
      <c r="E5819" s="317" t="s">
        <v>977</v>
      </c>
      <c r="F5819" s="318"/>
      <c r="G5819" s="3">
        <v>1</v>
      </c>
    </row>
    <row r="5820" spans="1:7" ht="15" customHeight="1">
      <c r="A5820" s="1"/>
      <c r="B5820" s="1"/>
      <c r="C5820" s="1"/>
      <c r="D5820" s="1"/>
      <c r="E5820" s="317" t="s">
        <v>978</v>
      </c>
      <c r="F5820" s="318"/>
      <c r="G5820" s="3">
        <v>15.78</v>
      </c>
    </row>
    <row r="5821" spans="1:7" ht="9.9499999999999993" customHeight="1">
      <c r="A5821" s="1"/>
      <c r="B5821" s="1"/>
      <c r="C5821" s="323" t="s">
        <v>949</v>
      </c>
      <c r="D5821" s="324"/>
      <c r="E5821" s="1"/>
      <c r="F5821" s="1"/>
      <c r="G5821" s="1"/>
    </row>
    <row r="5822" spans="1:7" ht="20.100000000000001" customHeight="1">
      <c r="A5822" s="325" t="s">
        <v>1865</v>
      </c>
      <c r="B5822" s="326"/>
      <c r="C5822" s="326"/>
      <c r="D5822" s="326"/>
      <c r="E5822" s="326"/>
      <c r="F5822" s="326"/>
      <c r="G5822" s="326"/>
    </row>
    <row r="5823" spans="1:7" ht="15" customHeight="1">
      <c r="A5823" s="321" t="s">
        <v>951</v>
      </c>
      <c r="B5823" s="322"/>
      <c r="C5823" s="8" t="s">
        <v>952</v>
      </c>
      <c r="D5823" s="8" t="s">
        <v>953</v>
      </c>
      <c r="E5823" s="8" t="s">
        <v>954</v>
      </c>
      <c r="F5823" s="8" t="s">
        <v>955</v>
      </c>
      <c r="G5823" s="8" t="s">
        <v>956</v>
      </c>
    </row>
    <row r="5824" spans="1:7" ht="20.100000000000001" customHeight="1">
      <c r="A5824" s="15" t="s">
        <v>1772</v>
      </c>
      <c r="B5824" s="16" t="s">
        <v>1773</v>
      </c>
      <c r="C5824" s="15" t="s">
        <v>959</v>
      </c>
      <c r="D5824" s="15" t="s">
        <v>960</v>
      </c>
      <c r="E5824" s="17">
        <v>0.1326</v>
      </c>
      <c r="F5824" s="18">
        <v>0.62</v>
      </c>
      <c r="G5824" s="18">
        <v>8.2211999999999993E-2</v>
      </c>
    </row>
    <row r="5825" spans="1:7" ht="15" customHeight="1">
      <c r="A5825" s="15" t="s">
        <v>994</v>
      </c>
      <c r="B5825" s="16" t="s">
        <v>995</v>
      </c>
      <c r="C5825" s="15" t="s">
        <v>959</v>
      </c>
      <c r="D5825" s="15" t="s">
        <v>960</v>
      </c>
      <c r="E5825" s="17">
        <v>0.1326</v>
      </c>
      <c r="F5825" s="18">
        <v>1.04</v>
      </c>
      <c r="G5825" s="18">
        <v>0.137904</v>
      </c>
    </row>
    <row r="5826" spans="1:7" ht="20.100000000000001" customHeight="1">
      <c r="A5826" s="15" t="s">
        <v>1774</v>
      </c>
      <c r="B5826" s="16" t="s">
        <v>1775</v>
      </c>
      <c r="C5826" s="15" t="s">
        <v>959</v>
      </c>
      <c r="D5826" s="15" t="s">
        <v>960</v>
      </c>
      <c r="E5826" s="17">
        <v>0.1326</v>
      </c>
      <c r="F5826" s="18">
        <v>0.91</v>
      </c>
      <c r="G5826" s="18">
        <v>0.120666</v>
      </c>
    </row>
    <row r="5827" spans="1:7" ht="15" customHeight="1">
      <c r="A5827" s="15" t="s">
        <v>996</v>
      </c>
      <c r="B5827" s="16" t="s">
        <v>997</v>
      </c>
      <c r="C5827" s="15" t="s">
        <v>959</v>
      </c>
      <c r="D5827" s="15" t="s">
        <v>960</v>
      </c>
      <c r="E5827" s="17">
        <v>0.1326</v>
      </c>
      <c r="F5827" s="18">
        <v>3.18</v>
      </c>
      <c r="G5827" s="18">
        <v>0.42166799999999999</v>
      </c>
    </row>
    <row r="5828" spans="1:7" ht="15" customHeight="1">
      <c r="A5828" s="15" t="s">
        <v>963</v>
      </c>
      <c r="B5828" s="16" t="s">
        <v>964</v>
      </c>
      <c r="C5828" s="15" t="s">
        <v>959</v>
      </c>
      <c r="D5828" s="15" t="s">
        <v>960</v>
      </c>
      <c r="E5828" s="17">
        <v>0.1326</v>
      </c>
      <c r="F5828" s="18">
        <v>0.55000000000000004</v>
      </c>
      <c r="G5828" s="18">
        <v>7.2929999999999995E-2</v>
      </c>
    </row>
    <row r="5829" spans="1:7" ht="15" customHeight="1">
      <c r="A5829" s="15" t="s">
        <v>965</v>
      </c>
      <c r="B5829" s="16" t="s">
        <v>966</v>
      </c>
      <c r="C5829" s="15" t="s">
        <v>959</v>
      </c>
      <c r="D5829" s="15" t="s">
        <v>960</v>
      </c>
      <c r="E5829" s="17">
        <v>0.1326</v>
      </c>
      <c r="F5829" s="18">
        <v>0.06</v>
      </c>
      <c r="G5829" s="18">
        <v>7.9559999999999995E-3</v>
      </c>
    </row>
    <row r="5830" spans="1:7" ht="17.100000000000001" customHeight="1">
      <c r="A5830" s="1"/>
      <c r="B5830" s="1"/>
      <c r="C5830" s="1"/>
      <c r="D5830" s="1"/>
      <c r="E5830" s="319" t="s">
        <v>967</v>
      </c>
      <c r="F5830" s="320"/>
      <c r="G5830" s="19">
        <v>0.84333599999999997</v>
      </c>
    </row>
    <row r="5831" spans="1:7" ht="15" customHeight="1">
      <c r="A5831" s="321" t="s">
        <v>968</v>
      </c>
      <c r="B5831" s="322"/>
      <c r="C5831" s="8" t="s">
        <v>952</v>
      </c>
      <c r="D5831" s="8" t="s">
        <v>953</v>
      </c>
      <c r="E5831" s="8" t="s">
        <v>954</v>
      </c>
      <c r="F5831" s="8" t="s">
        <v>955</v>
      </c>
      <c r="G5831" s="8" t="s">
        <v>956</v>
      </c>
    </row>
    <row r="5832" spans="1:7" ht="15" customHeight="1">
      <c r="A5832" s="15" t="s">
        <v>1776</v>
      </c>
      <c r="B5832" s="16" t="s">
        <v>1777</v>
      </c>
      <c r="C5832" s="15" t="s">
        <v>959</v>
      </c>
      <c r="D5832" s="15" t="s">
        <v>960</v>
      </c>
      <c r="E5832" s="17">
        <v>6.8063579999999999E-2</v>
      </c>
      <c r="F5832" s="18">
        <v>15.42</v>
      </c>
      <c r="G5832" s="18">
        <v>1.0495404036</v>
      </c>
    </row>
    <row r="5833" spans="1:7" ht="15" customHeight="1">
      <c r="A5833" s="15" t="s">
        <v>1778</v>
      </c>
      <c r="B5833" s="16" t="s">
        <v>1779</v>
      </c>
      <c r="C5833" s="15" t="s">
        <v>959</v>
      </c>
      <c r="D5833" s="15" t="s">
        <v>960</v>
      </c>
      <c r="E5833" s="17">
        <v>6.8063579999999999E-2</v>
      </c>
      <c r="F5833" s="18">
        <v>10.84</v>
      </c>
      <c r="G5833" s="18">
        <v>0.73780920719999998</v>
      </c>
    </row>
    <row r="5834" spans="1:7" ht="15" customHeight="1">
      <c r="A5834" s="1"/>
      <c r="B5834" s="1"/>
      <c r="C5834" s="1"/>
      <c r="D5834" s="1"/>
      <c r="E5834" s="319" t="s">
        <v>971</v>
      </c>
      <c r="F5834" s="320"/>
      <c r="G5834" s="19">
        <v>1.7873496108</v>
      </c>
    </row>
    <row r="5835" spans="1:7" ht="15" customHeight="1">
      <c r="A5835" s="321" t="s">
        <v>1010</v>
      </c>
      <c r="B5835" s="322"/>
      <c r="C5835" s="8" t="s">
        <v>952</v>
      </c>
      <c r="D5835" s="8" t="s">
        <v>953</v>
      </c>
      <c r="E5835" s="8" t="s">
        <v>954</v>
      </c>
      <c r="F5835" s="8" t="s">
        <v>955</v>
      </c>
      <c r="G5835" s="8" t="s">
        <v>956</v>
      </c>
    </row>
    <row r="5836" spans="1:7" ht="27.95" customHeight="1">
      <c r="A5836" s="15" t="s">
        <v>1824</v>
      </c>
      <c r="B5836" s="16" t="s">
        <v>1825</v>
      </c>
      <c r="C5836" s="15" t="s">
        <v>959</v>
      </c>
      <c r="D5836" s="15" t="s">
        <v>1030</v>
      </c>
      <c r="E5836" s="17">
        <v>1</v>
      </c>
      <c r="F5836" s="18">
        <v>0.8</v>
      </c>
      <c r="G5836" s="18">
        <v>0.8</v>
      </c>
    </row>
    <row r="5837" spans="1:7" ht="15" customHeight="1">
      <c r="A5837" s="15" t="s">
        <v>1826</v>
      </c>
      <c r="B5837" s="16" t="s">
        <v>1827</v>
      </c>
      <c r="C5837" s="15" t="s">
        <v>959</v>
      </c>
      <c r="D5837" s="15" t="s">
        <v>1030</v>
      </c>
      <c r="E5837" s="17">
        <v>1</v>
      </c>
      <c r="F5837" s="18">
        <v>8.8800000000000008</v>
      </c>
      <c r="G5837" s="18">
        <v>8.8800000000000008</v>
      </c>
    </row>
    <row r="5838" spans="1:7" ht="15" customHeight="1">
      <c r="A5838" s="1"/>
      <c r="B5838" s="1"/>
      <c r="C5838" s="1"/>
      <c r="D5838" s="1"/>
      <c r="E5838" s="319" t="s">
        <v>1021</v>
      </c>
      <c r="F5838" s="320"/>
      <c r="G5838" s="19">
        <v>9.68</v>
      </c>
    </row>
    <row r="5839" spans="1:7" ht="15" customHeight="1">
      <c r="A5839" s="1"/>
      <c r="B5839" s="1"/>
      <c r="C5839" s="1"/>
      <c r="D5839" s="1"/>
      <c r="E5839" s="317" t="s">
        <v>972</v>
      </c>
      <c r="F5839" s="318"/>
      <c r="G5839" s="3">
        <v>11.49</v>
      </c>
    </row>
    <row r="5840" spans="1:7" ht="15" customHeight="1">
      <c r="A5840" s="1"/>
      <c r="B5840" s="1"/>
      <c r="C5840" s="1"/>
      <c r="D5840" s="1"/>
      <c r="E5840" s="317" t="s">
        <v>973</v>
      </c>
      <c r="F5840" s="318"/>
      <c r="G5840" s="3">
        <v>0.81</v>
      </c>
    </row>
    <row r="5841" spans="1:7" ht="15" customHeight="1">
      <c r="A5841" s="1"/>
      <c r="B5841" s="1"/>
      <c r="C5841" s="1"/>
      <c r="D5841" s="1"/>
      <c r="E5841" s="317" t="s">
        <v>974</v>
      </c>
      <c r="F5841" s="318"/>
      <c r="G5841" s="3">
        <v>12.3</v>
      </c>
    </row>
    <row r="5842" spans="1:7" ht="15" customHeight="1">
      <c r="A5842" s="1"/>
      <c r="B5842" s="1"/>
      <c r="C5842" s="1"/>
      <c r="D5842" s="1"/>
      <c r="E5842" s="317" t="s">
        <v>975</v>
      </c>
      <c r="F5842" s="318"/>
      <c r="G5842" s="3">
        <v>3.48</v>
      </c>
    </row>
    <row r="5843" spans="1:7" ht="15" customHeight="1">
      <c r="A5843" s="1"/>
      <c r="B5843" s="1"/>
      <c r="C5843" s="1"/>
      <c r="D5843" s="1"/>
      <c r="E5843" s="317" t="s">
        <v>976</v>
      </c>
      <c r="F5843" s="318"/>
      <c r="G5843" s="3">
        <v>15.78</v>
      </c>
    </row>
    <row r="5844" spans="1:7" ht="15" customHeight="1">
      <c r="A5844" s="1"/>
      <c r="B5844" s="1"/>
      <c r="C5844" s="1"/>
      <c r="D5844" s="1"/>
      <c r="E5844" s="317" t="s">
        <v>977</v>
      </c>
      <c r="F5844" s="318"/>
      <c r="G5844" s="3">
        <v>1</v>
      </c>
    </row>
    <row r="5845" spans="1:7" ht="15" customHeight="1">
      <c r="A5845" s="1"/>
      <c r="B5845" s="1"/>
      <c r="C5845" s="1"/>
      <c r="D5845" s="1"/>
      <c r="E5845" s="317" t="s">
        <v>978</v>
      </c>
      <c r="F5845" s="318"/>
      <c r="G5845" s="3">
        <v>15.78</v>
      </c>
    </row>
    <row r="5846" spans="1:7" ht="9.9499999999999993" customHeight="1">
      <c r="A5846" s="1"/>
      <c r="B5846" s="1"/>
      <c r="C5846" s="323" t="s">
        <v>949</v>
      </c>
      <c r="D5846" s="324"/>
      <c r="E5846" s="1"/>
      <c r="F5846" s="1"/>
      <c r="G5846" s="1"/>
    </row>
    <row r="5847" spans="1:7" ht="20.100000000000001" customHeight="1">
      <c r="A5847" s="325" t="s">
        <v>1866</v>
      </c>
      <c r="B5847" s="326"/>
      <c r="C5847" s="326"/>
      <c r="D5847" s="326"/>
      <c r="E5847" s="326"/>
      <c r="F5847" s="326"/>
      <c r="G5847" s="326"/>
    </row>
    <row r="5848" spans="1:7" ht="15" customHeight="1">
      <c r="A5848" s="321" t="s">
        <v>951</v>
      </c>
      <c r="B5848" s="322"/>
      <c r="C5848" s="8" t="s">
        <v>952</v>
      </c>
      <c r="D5848" s="8" t="s">
        <v>953</v>
      </c>
      <c r="E5848" s="8" t="s">
        <v>954</v>
      </c>
      <c r="F5848" s="8" t="s">
        <v>955</v>
      </c>
      <c r="G5848" s="8" t="s">
        <v>956</v>
      </c>
    </row>
    <row r="5849" spans="1:7" ht="20.100000000000001" customHeight="1">
      <c r="A5849" s="15" t="s">
        <v>1772</v>
      </c>
      <c r="B5849" s="16" t="s">
        <v>1773</v>
      </c>
      <c r="C5849" s="15" t="s">
        <v>959</v>
      </c>
      <c r="D5849" s="15" t="s">
        <v>960</v>
      </c>
      <c r="E5849" s="17">
        <v>0.26500000000000001</v>
      </c>
      <c r="F5849" s="18">
        <v>0.62</v>
      </c>
      <c r="G5849" s="18">
        <v>0.1643</v>
      </c>
    </row>
    <row r="5850" spans="1:7" ht="15" customHeight="1">
      <c r="A5850" s="15" t="s">
        <v>994</v>
      </c>
      <c r="B5850" s="16" t="s">
        <v>995</v>
      </c>
      <c r="C5850" s="15" t="s">
        <v>959</v>
      </c>
      <c r="D5850" s="15" t="s">
        <v>960</v>
      </c>
      <c r="E5850" s="17">
        <v>0.26500000000000001</v>
      </c>
      <c r="F5850" s="18">
        <v>1.04</v>
      </c>
      <c r="G5850" s="18">
        <v>0.27560000000000001</v>
      </c>
    </row>
    <row r="5851" spans="1:7" ht="20.100000000000001" customHeight="1">
      <c r="A5851" s="15" t="s">
        <v>1774</v>
      </c>
      <c r="B5851" s="16" t="s">
        <v>1775</v>
      </c>
      <c r="C5851" s="15" t="s">
        <v>959</v>
      </c>
      <c r="D5851" s="15" t="s">
        <v>960</v>
      </c>
      <c r="E5851" s="17">
        <v>0.26500000000000001</v>
      </c>
      <c r="F5851" s="18">
        <v>0.91</v>
      </c>
      <c r="G5851" s="18">
        <v>0.24115</v>
      </c>
    </row>
    <row r="5852" spans="1:7" ht="15" customHeight="1">
      <c r="A5852" s="15" t="s">
        <v>996</v>
      </c>
      <c r="B5852" s="16" t="s">
        <v>997</v>
      </c>
      <c r="C5852" s="15" t="s">
        <v>959</v>
      </c>
      <c r="D5852" s="15" t="s">
        <v>960</v>
      </c>
      <c r="E5852" s="17">
        <v>0.26500000000000001</v>
      </c>
      <c r="F5852" s="18">
        <v>3.18</v>
      </c>
      <c r="G5852" s="18">
        <v>0.8427</v>
      </c>
    </row>
    <row r="5853" spans="1:7" ht="15" customHeight="1">
      <c r="A5853" s="15" t="s">
        <v>963</v>
      </c>
      <c r="B5853" s="16" t="s">
        <v>964</v>
      </c>
      <c r="C5853" s="15" t="s">
        <v>959</v>
      </c>
      <c r="D5853" s="15" t="s">
        <v>960</v>
      </c>
      <c r="E5853" s="17">
        <v>0.26500000000000001</v>
      </c>
      <c r="F5853" s="18">
        <v>0.55000000000000004</v>
      </c>
      <c r="G5853" s="18">
        <v>0.14574999999999999</v>
      </c>
    </row>
    <row r="5854" spans="1:7" ht="15" customHeight="1">
      <c r="A5854" s="15" t="s">
        <v>965</v>
      </c>
      <c r="B5854" s="16" t="s">
        <v>966</v>
      </c>
      <c r="C5854" s="15" t="s">
        <v>959</v>
      </c>
      <c r="D5854" s="15" t="s">
        <v>960</v>
      </c>
      <c r="E5854" s="17">
        <v>0.26500000000000001</v>
      </c>
      <c r="F5854" s="18">
        <v>0.06</v>
      </c>
      <c r="G5854" s="18">
        <v>1.5900000000000001E-2</v>
      </c>
    </row>
    <row r="5855" spans="1:7" ht="17.100000000000001" customHeight="1">
      <c r="A5855" s="1"/>
      <c r="B5855" s="1"/>
      <c r="C5855" s="1"/>
      <c r="D5855" s="1"/>
      <c r="E5855" s="319" t="s">
        <v>967</v>
      </c>
      <c r="F5855" s="320"/>
      <c r="G5855" s="19">
        <v>1.6854</v>
      </c>
    </row>
    <row r="5856" spans="1:7" ht="15" customHeight="1">
      <c r="A5856" s="321" t="s">
        <v>968</v>
      </c>
      <c r="B5856" s="322"/>
      <c r="C5856" s="8" t="s">
        <v>952</v>
      </c>
      <c r="D5856" s="8" t="s">
        <v>953</v>
      </c>
      <c r="E5856" s="8" t="s">
        <v>954</v>
      </c>
      <c r="F5856" s="8" t="s">
        <v>955</v>
      </c>
      <c r="G5856" s="8" t="s">
        <v>956</v>
      </c>
    </row>
    <row r="5857" spans="1:7" ht="15" customHeight="1">
      <c r="A5857" s="15" t="s">
        <v>1776</v>
      </c>
      <c r="B5857" s="16" t="s">
        <v>1777</v>
      </c>
      <c r="C5857" s="15" t="s">
        <v>959</v>
      </c>
      <c r="D5857" s="15" t="s">
        <v>960</v>
      </c>
      <c r="E5857" s="17">
        <v>0.13602449999999999</v>
      </c>
      <c r="F5857" s="18">
        <v>15.42</v>
      </c>
      <c r="G5857" s="18">
        <v>2.0974977899999998</v>
      </c>
    </row>
    <row r="5858" spans="1:7" ht="15" customHeight="1">
      <c r="A5858" s="15" t="s">
        <v>1778</v>
      </c>
      <c r="B5858" s="16" t="s">
        <v>1779</v>
      </c>
      <c r="C5858" s="15" t="s">
        <v>959</v>
      </c>
      <c r="D5858" s="15" t="s">
        <v>960</v>
      </c>
      <c r="E5858" s="17">
        <v>0.13602449999999999</v>
      </c>
      <c r="F5858" s="18">
        <v>10.84</v>
      </c>
      <c r="G5858" s="18">
        <v>1.47450558</v>
      </c>
    </row>
    <row r="5859" spans="1:7" ht="15" customHeight="1">
      <c r="A5859" s="1"/>
      <c r="B5859" s="1"/>
      <c r="C5859" s="1"/>
      <c r="D5859" s="1"/>
      <c r="E5859" s="319" t="s">
        <v>971</v>
      </c>
      <c r="F5859" s="320"/>
      <c r="G5859" s="19">
        <v>3.57200337</v>
      </c>
    </row>
    <row r="5860" spans="1:7" ht="15" customHeight="1">
      <c r="A5860" s="321" t="s">
        <v>1010</v>
      </c>
      <c r="B5860" s="322"/>
      <c r="C5860" s="8" t="s">
        <v>952</v>
      </c>
      <c r="D5860" s="8" t="s">
        <v>953</v>
      </c>
      <c r="E5860" s="8" t="s">
        <v>954</v>
      </c>
      <c r="F5860" s="8" t="s">
        <v>955</v>
      </c>
      <c r="G5860" s="8" t="s">
        <v>956</v>
      </c>
    </row>
    <row r="5861" spans="1:7" ht="27.95" customHeight="1">
      <c r="A5861" s="15" t="s">
        <v>1824</v>
      </c>
      <c r="B5861" s="16" t="s">
        <v>1825</v>
      </c>
      <c r="C5861" s="15" t="s">
        <v>959</v>
      </c>
      <c r="D5861" s="15" t="s">
        <v>1030</v>
      </c>
      <c r="E5861" s="17">
        <v>2</v>
      </c>
      <c r="F5861" s="18">
        <v>0.8</v>
      </c>
      <c r="G5861" s="18">
        <v>1.6</v>
      </c>
    </row>
    <row r="5862" spans="1:7" ht="15" customHeight="1">
      <c r="A5862" s="15" t="s">
        <v>1832</v>
      </c>
      <c r="B5862" s="16" t="s">
        <v>1833</v>
      </c>
      <c r="C5862" s="15" t="s">
        <v>959</v>
      </c>
      <c r="D5862" s="15" t="s">
        <v>1030</v>
      </c>
      <c r="E5862" s="17">
        <v>1</v>
      </c>
      <c r="F5862" s="18">
        <v>50.9</v>
      </c>
      <c r="G5862" s="18">
        <v>50.9</v>
      </c>
    </row>
    <row r="5863" spans="1:7" ht="15" customHeight="1">
      <c r="A5863" s="1"/>
      <c r="B5863" s="1"/>
      <c r="C5863" s="1"/>
      <c r="D5863" s="1"/>
      <c r="E5863" s="319" t="s">
        <v>1021</v>
      </c>
      <c r="F5863" s="320"/>
      <c r="G5863" s="19">
        <v>52.5</v>
      </c>
    </row>
    <row r="5864" spans="1:7" ht="15" customHeight="1">
      <c r="A5864" s="1"/>
      <c r="B5864" s="1"/>
      <c r="C5864" s="1"/>
      <c r="D5864" s="1"/>
      <c r="E5864" s="317" t="s">
        <v>972</v>
      </c>
      <c r="F5864" s="318"/>
      <c r="G5864" s="3">
        <v>56.12</v>
      </c>
    </row>
    <row r="5865" spans="1:7" ht="15" customHeight="1">
      <c r="A5865" s="1"/>
      <c r="B5865" s="1"/>
      <c r="C5865" s="1"/>
      <c r="D5865" s="1"/>
      <c r="E5865" s="317" t="s">
        <v>973</v>
      </c>
      <c r="F5865" s="318"/>
      <c r="G5865" s="3">
        <v>1.63</v>
      </c>
    </row>
    <row r="5866" spans="1:7" ht="15" customHeight="1">
      <c r="A5866" s="1"/>
      <c r="B5866" s="1"/>
      <c r="C5866" s="1"/>
      <c r="D5866" s="1"/>
      <c r="E5866" s="317" t="s">
        <v>974</v>
      </c>
      <c r="F5866" s="318"/>
      <c r="G5866" s="3">
        <v>57.75</v>
      </c>
    </row>
    <row r="5867" spans="1:7" ht="15" customHeight="1">
      <c r="A5867" s="1"/>
      <c r="B5867" s="1"/>
      <c r="C5867" s="1"/>
      <c r="D5867" s="1"/>
      <c r="E5867" s="317" t="s">
        <v>975</v>
      </c>
      <c r="F5867" s="318"/>
      <c r="G5867" s="3">
        <v>16.37</v>
      </c>
    </row>
    <row r="5868" spans="1:7" ht="15" customHeight="1">
      <c r="A5868" s="1"/>
      <c r="B5868" s="1"/>
      <c r="C5868" s="1"/>
      <c r="D5868" s="1"/>
      <c r="E5868" s="317" t="s">
        <v>976</v>
      </c>
      <c r="F5868" s="318"/>
      <c r="G5868" s="3">
        <v>74.12</v>
      </c>
    </row>
    <row r="5869" spans="1:7" ht="15" customHeight="1">
      <c r="A5869" s="1"/>
      <c r="B5869" s="1"/>
      <c r="C5869" s="1"/>
      <c r="D5869" s="1"/>
      <c r="E5869" s="317" t="s">
        <v>977</v>
      </c>
      <c r="F5869" s="318"/>
      <c r="G5869" s="3">
        <v>2</v>
      </c>
    </row>
    <row r="5870" spans="1:7" ht="15" customHeight="1">
      <c r="A5870" s="1"/>
      <c r="B5870" s="1"/>
      <c r="C5870" s="1"/>
      <c r="D5870" s="1"/>
      <c r="E5870" s="317" t="s">
        <v>978</v>
      </c>
      <c r="F5870" s="318"/>
      <c r="G5870" s="3">
        <v>148.24</v>
      </c>
    </row>
    <row r="5871" spans="1:7" ht="9.9499999999999993" customHeight="1">
      <c r="A5871" s="1"/>
      <c r="B5871" s="1"/>
      <c r="C5871" s="323" t="s">
        <v>949</v>
      </c>
      <c r="D5871" s="324"/>
      <c r="E5871" s="1"/>
      <c r="F5871" s="1"/>
      <c r="G5871" s="1"/>
    </row>
    <row r="5872" spans="1:7" ht="20.100000000000001" customHeight="1">
      <c r="A5872" s="325" t="s">
        <v>1867</v>
      </c>
      <c r="B5872" s="326"/>
      <c r="C5872" s="326"/>
      <c r="D5872" s="326"/>
      <c r="E5872" s="326"/>
      <c r="F5872" s="326"/>
      <c r="G5872" s="326"/>
    </row>
    <row r="5873" spans="1:7" ht="15" customHeight="1">
      <c r="A5873" s="321" t="s">
        <v>951</v>
      </c>
      <c r="B5873" s="322"/>
      <c r="C5873" s="8" t="s">
        <v>952</v>
      </c>
      <c r="D5873" s="8" t="s">
        <v>953</v>
      </c>
      <c r="E5873" s="8" t="s">
        <v>954</v>
      </c>
      <c r="F5873" s="8" t="s">
        <v>955</v>
      </c>
      <c r="G5873" s="8" t="s">
        <v>956</v>
      </c>
    </row>
    <row r="5874" spans="1:7" ht="20.100000000000001" customHeight="1">
      <c r="A5874" s="15" t="s">
        <v>1772</v>
      </c>
      <c r="B5874" s="16" t="s">
        <v>1773</v>
      </c>
      <c r="C5874" s="15" t="s">
        <v>959</v>
      </c>
      <c r="D5874" s="15" t="s">
        <v>960</v>
      </c>
      <c r="E5874" s="17">
        <v>0.81140000000000001</v>
      </c>
      <c r="F5874" s="18">
        <v>0.62</v>
      </c>
      <c r="G5874" s="18">
        <v>0.50306799999999996</v>
      </c>
    </row>
    <row r="5875" spans="1:7" ht="15" customHeight="1">
      <c r="A5875" s="15" t="s">
        <v>994</v>
      </c>
      <c r="B5875" s="16" t="s">
        <v>995</v>
      </c>
      <c r="C5875" s="15" t="s">
        <v>959</v>
      </c>
      <c r="D5875" s="15" t="s">
        <v>960</v>
      </c>
      <c r="E5875" s="17">
        <v>0.81140000000000001</v>
      </c>
      <c r="F5875" s="18">
        <v>1.04</v>
      </c>
      <c r="G5875" s="18">
        <v>0.84385600000000005</v>
      </c>
    </row>
    <row r="5876" spans="1:7" ht="20.100000000000001" customHeight="1">
      <c r="A5876" s="15" t="s">
        <v>1774</v>
      </c>
      <c r="B5876" s="16" t="s">
        <v>1775</v>
      </c>
      <c r="C5876" s="15" t="s">
        <v>959</v>
      </c>
      <c r="D5876" s="15" t="s">
        <v>960</v>
      </c>
      <c r="E5876" s="17">
        <v>0.81140000000000001</v>
      </c>
      <c r="F5876" s="18">
        <v>0.91</v>
      </c>
      <c r="G5876" s="18">
        <v>0.73837399999999997</v>
      </c>
    </row>
    <row r="5877" spans="1:7" ht="15" customHeight="1">
      <c r="A5877" s="15" t="s">
        <v>996</v>
      </c>
      <c r="B5877" s="16" t="s">
        <v>997</v>
      </c>
      <c r="C5877" s="15" t="s">
        <v>959</v>
      </c>
      <c r="D5877" s="15" t="s">
        <v>960</v>
      </c>
      <c r="E5877" s="17">
        <v>0.81140000000000001</v>
      </c>
      <c r="F5877" s="18">
        <v>3.18</v>
      </c>
      <c r="G5877" s="18">
        <v>2.5802520000000002</v>
      </c>
    </row>
    <row r="5878" spans="1:7" ht="15" customHeight="1">
      <c r="A5878" s="15" t="s">
        <v>963</v>
      </c>
      <c r="B5878" s="16" t="s">
        <v>964</v>
      </c>
      <c r="C5878" s="15" t="s">
        <v>959</v>
      </c>
      <c r="D5878" s="15" t="s">
        <v>960</v>
      </c>
      <c r="E5878" s="17">
        <v>0.81140000000000001</v>
      </c>
      <c r="F5878" s="18">
        <v>0.55000000000000004</v>
      </c>
      <c r="G5878" s="18">
        <v>0.44627</v>
      </c>
    </row>
    <row r="5879" spans="1:7" ht="15" customHeight="1">
      <c r="A5879" s="15" t="s">
        <v>965</v>
      </c>
      <c r="B5879" s="16" t="s">
        <v>966</v>
      </c>
      <c r="C5879" s="15" t="s">
        <v>959</v>
      </c>
      <c r="D5879" s="15" t="s">
        <v>960</v>
      </c>
      <c r="E5879" s="17">
        <v>0.81140000000000001</v>
      </c>
      <c r="F5879" s="18">
        <v>0.06</v>
      </c>
      <c r="G5879" s="18">
        <v>4.8683999999999998E-2</v>
      </c>
    </row>
    <row r="5880" spans="1:7" ht="17.100000000000001" customHeight="1">
      <c r="A5880" s="1"/>
      <c r="B5880" s="1"/>
      <c r="C5880" s="1"/>
      <c r="D5880" s="1"/>
      <c r="E5880" s="319" t="s">
        <v>967</v>
      </c>
      <c r="F5880" s="320"/>
      <c r="G5880" s="19">
        <v>5.1605040000000004</v>
      </c>
    </row>
    <row r="5881" spans="1:7" ht="15" customHeight="1">
      <c r="A5881" s="321" t="s">
        <v>968</v>
      </c>
      <c r="B5881" s="322"/>
      <c r="C5881" s="8" t="s">
        <v>952</v>
      </c>
      <c r="D5881" s="8" t="s">
        <v>953</v>
      </c>
      <c r="E5881" s="8" t="s">
        <v>954</v>
      </c>
      <c r="F5881" s="8" t="s">
        <v>955</v>
      </c>
      <c r="G5881" s="8" t="s">
        <v>956</v>
      </c>
    </row>
    <row r="5882" spans="1:7" ht="15" customHeight="1">
      <c r="A5882" s="15" t="s">
        <v>1776</v>
      </c>
      <c r="B5882" s="16" t="s">
        <v>1777</v>
      </c>
      <c r="C5882" s="15" t="s">
        <v>959</v>
      </c>
      <c r="D5882" s="15" t="s">
        <v>960</v>
      </c>
      <c r="E5882" s="17">
        <v>0.41649162000000001</v>
      </c>
      <c r="F5882" s="18">
        <v>15.42</v>
      </c>
      <c r="G5882" s="18">
        <v>6.4223007803999996</v>
      </c>
    </row>
    <row r="5883" spans="1:7" ht="15" customHeight="1">
      <c r="A5883" s="15" t="s">
        <v>1778</v>
      </c>
      <c r="B5883" s="16" t="s">
        <v>1779</v>
      </c>
      <c r="C5883" s="15" t="s">
        <v>959</v>
      </c>
      <c r="D5883" s="15" t="s">
        <v>960</v>
      </c>
      <c r="E5883" s="17">
        <v>0.41649162000000001</v>
      </c>
      <c r="F5883" s="18">
        <v>10.84</v>
      </c>
      <c r="G5883" s="18">
        <v>4.5147691608000002</v>
      </c>
    </row>
    <row r="5884" spans="1:7" ht="15" customHeight="1">
      <c r="A5884" s="1"/>
      <c r="B5884" s="1"/>
      <c r="C5884" s="1"/>
      <c r="D5884" s="1"/>
      <c r="E5884" s="319" t="s">
        <v>971</v>
      </c>
      <c r="F5884" s="320"/>
      <c r="G5884" s="19">
        <v>10.937069941200001</v>
      </c>
    </row>
    <row r="5885" spans="1:7" ht="15" customHeight="1">
      <c r="A5885" s="321" t="s">
        <v>1010</v>
      </c>
      <c r="B5885" s="322"/>
      <c r="C5885" s="8" t="s">
        <v>952</v>
      </c>
      <c r="D5885" s="8" t="s">
        <v>953</v>
      </c>
      <c r="E5885" s="8" t="s">
        <v>954</v>
      </c>
      <c r="F5885" s="8" t="s">
        <v>955</v>
      </c>
      <c r="G5885" s="8" t="s">
        <v>956</v>
      </c>
    </row>
    <row r="5886" spans="1:7" ht="15" customHeight="1">
      <c r="A5886" s="15" t="s">
        <v>1835</v>
      </c>
      <c r="B5886" s="16" t="s">
        <v>1836</v>
      </c>
      <c r="C5886" s="15" t="s">
        <v>959</v>
      </c>
      <c r="D5886" s="15" t="s">
        <v>1030</v>
      </c>
      <c r="E5886" s="17">
        <v>1</v>
      </c>
      <c r="F5886" s="18">
        <v>62.36</v>
      </c>
      <c r="G5886" s="18">
        <v>62.36</v>
      </c>
    </row>
    <row r="5887" spans="1:7" ht="27.95" customHeight="1">
      <c r="A5887" s="15" t="s">
        <v>1868</v>
      </c>
      <c r="B5887" s="16" t="s">
        <v>1869</v>
      </c>
      <c r="C5887" s="15" t="s">
        <v>959</v>
      </c>
      <c r="D5887" s="15" t="s">
        <v>1030</v>
      </c>
      <c r="E5887" s="17">
        <v>3</v>
      </c>
      <c r="F5887" s="18">
        <v>1.03</v>
      </c>
      <c r="G5887" s="18">
        <v>3.09</v>
      </c>
    </row>
    <row r="5888" spans="1:7" ht="15" customHeight="1">
      <c r="A5888" s="1"/>
      <c r="B5888" s="1"/>
      <c r="C5888" s="1"/>
      <c r="D5888" s="1"/>
      <c r="E5888" s="319" t="s">
        <v>1021</v>
      </c>
      <c r="F5888" s="320"/>
      <c r="G5888" s="19">
        <v>65.45</v>
      </c>
    </row>
    <row r="5889" spans="1:7" ht="15" customHeight="1">
      <c r="A5889" s="1"/>
      <c r="B5889" s="1"/>
      <c r="C5889" s="1"/>
      <c r="D5889" s="1"/>
      <c r="E5889" s="317" t="s">
        <v>972</v>
      </c>
      <c r="F5889" s="318"/>
      <c r="G5889" s="3">
        <v>76.569999999999993</v>
      </c>
    </row>
    <row r="5890" spans="1:7" ht="15" customHeight="1">
      <c r="A5890" s="1"/>
      <c r="B5890" s="1"/>
      <c r="C5890" s="1"/>
      <c r="D5890" s="1"/>
      <c r="E5890" s="317" t="s">
        <v>973</v>
      </c>
      <c r="F5890" s="318"/>
      <c r="G5890" s="3">
        <v>4.97</v>
      </c>
    </row>
    <row r="5891" spans="1:7" ht="15" customHeight="1">
      <c r="A5891" s="1"/>
      <c r="B5891" s="1"/>
      <c r="C5891" s="1"/>
      <c r="D5891" s="1"/>
      <c r="E5891" s="317" t="s">
        <v>974</v>
      </c>
      <c r="F5891" s="318"/>
      <c r="G5891" s="3">
        <v>81.540000000000006</v>
      </c>
    </row>
    <row r="5892" spans="1:7" ht="15" customHeight="1">
      <c r="A5892" s="1"/>
      <c r="B5892" s="1"/>
      <c r="C5892" s="1"/>
      <c r="D5892" s="1"/>
      <c r="E5892" s="317" t="s">
        <v>975</v>
      </c>
      <c r="F5892" s="318"/>
      <c r="G5892" s="3">
        <v>23.11</v>
      </c>
    </row>
    <row r="5893" spans="1:7" ht="15" customHeight="1">
      <c r="A5893" s="1"/>
      <c r="B5893" s="1"/>
      <c r="C5893" s="1"/>
      <c r="D5893" s="1"/>
      <c r="E5893" s="317" t="s">
        <v>976</v>
      </c>
      <c r="F5893" s="318"/>
      <c r="G5893" s="3">
        <v>104.65</v>
      </c>
    </row>
    <row r="5894" spans="1:7" ht="15" customHeight="1">
      <c r="A5894" s="1"/>
      <c r="B5894" s="1"/>
      <c r="C5894" s="1"/>
      <c r="D5894" s="1"/>
      <c r="E5894" s="317" t="s">
        <v>977</v>
      </c>
      <c r="F5894" s="318"/>
      <c r="G5894" s="3">
        <v>1</v>
      </c>
    </row>
    <row r="5895" spans="1:7" ht="15" customHeight="1">
      <c r="A5895" s="1"/>
      <c r="B5895" s="1"/>
      <c r="C5895" s="1"/>
      <c r="D5895" s="1"/>
      <c r="E5895" s="317" t="s">
        <v>978</v>
      </c>
      <c r="F5895" s="318"/>
      <c r="G5895" s="3">
        <v>104.65</v>
      </c>
    </row>
    <row r="5896" spans="1:7" ht="9.9499999999999993" customHeight="1">
      <c r="A5896" s="1"/>
      <c r="B5896" s="1"/>
      <c r="C5896" s="323" t="s">
        <v>949</v>
      </c>
      <c r="D5896" s="324"/>
      <c r="E5896" s="1"/>
      <c r="F5896" s="1"/>
      <c r="G5896" s="1"/>
    </row>
    <row r="5897" spans="1:7" ht="20.100000000000001" customHeight="1">
      <c r="A5897" s="325" t="s">
        <v>1870</v>
      </c>
      <c r="B5897" s="326"/>
      <c r="C5897" s="326"/>
      <c r="D5897" s="326"/>
      <c r="E5897" s="326"/>
      <c r="F5897" s="326"/>
      <c r="G5897" s="326"/>
    </row>
    <row r="5898" spans="1:7" ht="15" customHeight="1">
      <c r="A5898" s="321" t="s">
        <v>951</v>
      </c>
      <c r="B5898" s="322"/>
      <c r="C5898" s="8" t="s">
        <v>952</v>
      </c>
      <c r="D5898" s="8" t="s">
        <v>953</v>
      </c>
      <c r="E5898" s="8" t="s">
        <v>954</v>
      </c>
      <c r="F5898" s="8" t="s">
        <v>955</v>
      </c>
      <c r="G5898" s="8" t="s">
        <v>956</v>
      </c>
    </row>
    <row r="5899" spans="1:7" ht="15" customHeight="1">
      <c r="A5899" s="15" t="s">
        <v>994</v>
      </c>
      <c r="B5899" s="16" t="s">
        <v>995</v>
      </c>
      <c r="C5899" s="15" t="s">
        <v>959</v>
      </c>
      <c r="D5899" s="15" t="s">
        <v>960</v>
      </c>
      <c r="E5899" s="17">
        <v>1.217482</v>
      </c>
      <c r="F5899" s="18">
        <v>1.04</v>
      </c>
      <c r="G5899" s="18">
        <v>1.2661812800000001</v>
      </c>
    </row>
    <row r="5900" spans="1:7" ht="15" customHeight="1">
      <c r="A5900" s="15" t="s">
        <v>996</v>
      </c>
      <c r="B5900" s="16" t="s">
        <v>997</v>
      </c>
      <c r="C5900" s="15" t="s">
        <v>959</v>
      </c>
      <c r="D5900" s="15" t="s">
        <v>960</v>
      </c>
      <c r="E5900" s="17">
        <v>1.217482</v>
      </c>
      <c r="F5900" s="18">
        <v>3.18</v>
      </c>
      <c r="G5900" s="18">
        <v>3.87159276</v>
      </c>
    </row>
    <row r="5901" spans="1:7" ht="20.100000000000001" customHeight="1">
      <c r="A5901" s="15" t="s">
        <v>998</v>
      </c>
      <c r="B5901" s="16" t="s">
        <v>999</v>
      </c>
      <c r="C5901" s="15" t="s">
        <v>959</v>
      </c>
      <c r="D5901" s="15" t="s">
        <v>960</v>
      </c>
      <c r="E5901" s="17">
        <v>0.150482</v>
      </c>
      <c r="F5901" s="18">
        <v>0.41</v>
      </c>
      <c r="G5901" s="18">
        <v>6.1697620000000002E-2</v>
      </c>
    </row>
    <row r="5902" spans="1:7" ht="20.100000000000001" customHeight="1">
      <c r="A5902" s="15" t="s">
        <v>1000</v>
      </c>
      <c r="B5902" s="16" t="s">
        <v>1001</v>
      </c>
      <c r="C5902" s="15" t="s">
        <v>959</v>
      </c>
      <c r="D5902" s="15" t="s">
        <v>960</v>
      </c>
      <c r="E5902" s="17">
        <v>0.150482</v>
      </c>
      <c r="F5902" s="18">
        <v>1.01</v>
      </c>
      <c r="G5902" s="18">
        <v>0.15198681999999999</v>
      </c>
    </row>
    <row r="5903" spans="1:7" ht="15" customHeight="1">
      <c r="A5903" s="15" t="s">
        <v>965</v>
      </c>
      <c r="B5903" s="16" t="s">
        <v>966</v>
      </c>
      <c r="C5903" s="15" t="s">
        <v>959</v>
      </c>
      <c r="D5903" s="15" t="s">
        <v>960</v>
      </c>
      <c r="E5903" s="17">
        <v>1.217482</v>
      </c>
      <c r="F5903" s="18">
        <v>0.06</v>
      </c>
      <c r="G5903" s="18">
        <v>7.3048920000000003E-2</v>
      </c>
    </row>
    <row r="5904" spans="1:7" ht="20.100000000000001" customHeight="1">
      <c r="A5904" s="15" t="s">
        <v>1772</v>
      </c>
      <c r="B5904" s="16" t="s">
        <v>1773</v>
      </c>
      <c r="C5904" s="15" t="s">
        <v>959</v>
      </c>
      <c r="D5904" s="15" t="s">
        <v>960</v>
      </c>
      <c r="E5904" s="17">
        <v>1.0669999999999999</v>
      </c>
      <c r="F5904" s="18">
        <v>0.62</v>
      </c>
      <c r="G5904" s="18">
        <v>0.66154000000000002</v>
      </c>
    </row>
    <row r="5905" spans="1:7" ht="20.100000000000001" customHeight="1">
      <c r="A5905" s="15" t="s">
        <v>1774</v>
      </c>
      <c r="B5905" s="16" t="s">
        <v>1775</v>
      </c>
      <c r="C5905" s="15" t="s">
        <v>959</v>
      </c>
      <c r="D5905" s="15" t="s">
        <v>960</v>
      </c>
      <c r="E5905" s="17">
        <v>1.0669999999999999</v>
      </c>
      <c r="F5905" s="18">
        <v>0.91</v>
      </c>
      <c r="G5905" s="18">
        <v>0.97097</v>
      </c>
    </row>
    <row r="5906" spans="1:7" ht="15" customHeight="1">
      <c r="A5906" s="15" t="s">
        <v>963</v>
      </c>
      <c r="B5906" s="16" t="s">
        <v>964</v>
      </c>
      <c r="C5906" s="15" t="s">
        <v>959</v>
      </c>
      <c r="D5906" s="15" t="s">
        <v>960</v>
      </c>
      <c r="E5906" s="17">
        <v>1.217482</v>
      </c>
      <c r="F5906" s="18">
        <v>0.55000000000000004</v>
      </c>
      <c r="G5906" s="18">
        <v>0.66961510000000002</v>
      </c>
    </row>
    <row r="5907" spans="1:7" ht="17.100000000000001" customHeight="1">
      <c r="A5907" s="1"/>
      <c r="B5907" s="1"/>
      <c r="C5907" s="1"/>
      <c r="D5907" s="1"/>
      <c r="E5907" s="319" t="s">
        <v>967</v>
      </c>
      <c r="F5907" s="320"/>
      <c r="G5907" s="19">
        <v>7.7266325</v>
      </c>
    </row>
    <row r="5908" spans="1:7" ht="15" customHeight="1">
      <c r="A5908" s="321" t="s">
        <v>968</v>
      </c>
      <c r="B5908" s="322"/>
      <c r="C5908" s="8" t="s">
        <v>952</v>
      </c>
      <c r="D5908" s="8" t="s">
        <v>953</v>
      </c>
      <c r="E5908" s="8" t="s">
        <v>954</v>
      </c>
      <c r="F5908" s="8" t="s">
        <v>955</v>
      </c>
      <c r="G5908" s="8" t="s">
        <v>956</v>
      </c>
    </row>
    <row r="5909" spans="1:7" ht="15" customHeight="1">
      <c r="A5909" s="15" t="s">
        <v>1006</v>
      </c>
      <c r="B5909" s="16" t="s">
        <v>1007</v>
      </c>
      <c r="C5909" s="15" t="s">
        <v>959</v>
      </c>
      <c r="D5909" s="15" t="s">
        <v>960</v>
      </c>
      <c r="E5909" s="17">
        <v>0.15275427820000001</v>
      </c>
      <c r="F5909" s="18">
        <v>9.25</v>
      </c>
      <c r="G5909" s="18">
        <v>1.41297707335</v>
      </c>
    </row>
    <row r="5910" spans="1:7" ht="15" customHeight="1">
      <c r="A5910" s="15" t="s">
        <v>1776</v>
      </c>
      <c r="B5910" s="16" t="s">
        <v>1777</v>
      </c>
      <c r="C5910" s="15" t="s">
        <v>959</v>
      </c>
      <c r="D5910" s="15" t="s">
        <v>960</v>
      </c>
      <c r="E5910" s="17">
        <v>0.54769109999999999</v>
      </c>
      <c r="F5910" s="18">
        <v>15.42</v>
      </c>
      <c r="G5910" s="18">
        <v>8.4453967619999997</v>
      </c>
    </row>
    <row r="5911" spans="1:7" ht="15" customHeight="1">
      <c r="A5911" s="15" t="s">
        <v>1778</v>
      </c>
      <c r="B5911" s="16" t="s">
        <v>1779</v>
      </c>
      <c r="C5911" s="15" t="s">
        <v>959</v>
      </c>
      <c r="D5911" s="15" t="s">
        <v>960</v>
      </c>
      <c r="E5911" s="17">
        <v>0.54769109999999999</v>
      </c>
      <c r="F5911" s="18">
        <v>10.84</v>
      </c>
      <c r="G5911" s="18">
        <v>5.9369715239999996</v>
      </c>
    </row>
    <row r="5912" spans="1:7" ht="15" customHeight="1">
      <c r="A5912" s="1"/>
      <c r="B5912" s="1"/>
      <c r="C5912" s="1"/>
      <c r="D5912" s="1"/>
      <c r="E5912" s="319" t="s">
        <v>971</v>
      </c>
      <c r="F5912" s="320"/>
      <c r="G5912" s="19">
        <v>15.79534535935</v>
      </c>
    </row>
    <row r="5913" spans="1:7" ht="15" customHeight="1">
      <c r="A5913" s="321" t="s">
        <v>1010</v>
      </c>
      <c r="B5913" s="322"/>
      <c r="C5913" s="8" t="s">
        <v>952</v>
      </c>
      <c r="D5913" s="8" t="s">
        <v>953</v>
      </c>
      <c r="E5913" s="8" t="s">
        <v>954</v>
      </c>
      <c r="F5913" s="8" t="s">
        <v>955</v>
      </c>
      <c r="G5913" s="8" t="s">
        <v>956</v>
      </c>
    </row>
    <row r="5914" spans="1:7" ht="15" customHeight="1">
      <c r="A5914" s="15" t="s">
        <v>1041</v>
      </c>
      <c r="B5914" s="16" t="s">
        <v>1042</v>
      </c>
      <c r="C5914" s="15" t="s">
        <v>959</v>
      </c>
      <c r="D5914" s="15" t="s">
        <v>1020</v>
      </c>
      <c r="E5914" s="17">
        <v>3.5093260000000002</v>
      </c>
      <c r="F5914" s="18">
        <v>1.04</v>
      </c>
      <c r="G5914" s="18">
        <v>3.6496990399999998</v>
      </c>
    </row>
    <row r="5915" spans="1:7" ht="15" customHeight="1">
      <c r="A5915" s="15" t="s">
        <v>1159</v>
      </c>
      <c r="B5915" s="16" t="s">
        <v>1160</v>
      </c>
      <c r="C5915" s="15" t="s">
        <v>959</v>
      </c>
      <c r="D5915" s="15" t="s">
        <v>1020</v>
      </c>
      <c r="E5915" s="17">
        <v>1.55976</v>
      </c>
      <c r="F5915" s="18">
        <v>1.75</v>
      </c>
      <c r="G5915" s="18">
        <v>2.7295799999999999</v>
      </c>
    </row>
    <row r="5916" spans="1:7" ht="20.100000000000001" customHeight="1">
      <c r="A5916" s="15" t="s">
        <v>1052</v>
      </c>
      <c r="B5916" s="16" t="s">
        <v>1053</v>
      </c>
      <c r="C5916" s="15" t="s">
        <v>959</v>
      </c>
      <c r="D5916" s="15" t="s">
        <v>1045</v>
      </c>
      <c r="E5916" s="17">
        <v>1.5544000000000001E-2</v>
      </c>
      <c r="F5916" s="18">
        <v>75</v>
      </c>
      <c r="G5916" s="18">
        <v>1.1657999999999999</v>
      </c>
    </row>
    <row r="5917" spans="1:7" ht="27.95" customHeight="1">
      <c r="A5917" s="15" t="s">
        <v>1871</v>
      </c>
      <c r="B5917" s="16" t="s">
        <v>1872</v>
      </c>
      <c r="C5917" s="15" t="s">
        <v>959</v>
      </c>
      <c r="D5917" s="15" t="s">
        <v>1030</v>
      </c>
      <c r="E5917" s="17">
        <v>1</v>
      </c>
      <c r="F5917" s="18">
        <v>453.96</v>
      </c>
      <c r="G5917" s="18">
        <v>453.96</v>
      </c>
    </row>
    <row r="5918" spans="1:7" ht="15" customHeight="1">
      <c r="A5918" s="1"/>
      <c r="B5918" s="1"/>
      <c r="C5918" s="1"/>
      <c r="D5918" s="1"/>
      <c r="E5918" s="319" t="s">
        <v>1021</v>
      </c>
      <c r="F5918" s="320"/>
      <c r="G5918" s="19">
        <v>461.50507904</v>
      </c>
    </row>
    <row r="5919" spans="1:7" ht="15" customHeight="1">
      <c r="A5919" s="1"/>
      <c r="B5919" s="1"/>
      <c r="C5919" s="1"/>
      <c r="D5919" s="1"/>
      <c r="E5919" s="317" t="s">
        <v>972</v>
      </c>
      <c r="F5919" s="318"/>
      <c r="G5919" s="3">
        <v>477.84</v>
      </c>
    </row>
    <row r="5920" spans="1:7" ht="15" customHeight="1">
      <c r="A5920" s="1"/>
      <c r="B5920" s="1"/>
      <c r="C5920" s="1"/>
      <c r="D5920" s="1"/>
      <c r="E5920" s="317" t="s">
        <v>973</v>
      </c>
      <c r="F5920" s="318"/>
      <c r="G5920" s="3">
        <v>7.16</v>
      </c>
    </row>
    <row r="5921" spans="1:7" ht="15" customHeight="1">
      <c r="A5921" s="1"/>
      <c r="B5921" s="1"/>
      <c r="C5921" s="1"/>
      <c r="D5921" s="1"/>
      <c r="E5921" s="317" t="s">
        <v>974</v>
      </c>
      <c r="F5921" s="318"/>
      <c r="G5921" s="3">
        <v>485</v>
      </c>
    </row>
    <row r="5922" spans="1:7" ht="15" customHeight="1">
      <c r="A5922" s="1"/>
      <c r="B5922" s="1"/>
      <c r="C5922" s="1"/>
      <c r="D5922" s="1"/>
      <c r="E5922" s="317" t="s">
        <v>975</v>
      </c>
      <c r="F5922" s="318"/>
      <c r="G5922" s="3">
        <v>137.49</v>
      </c>
    </row>
    <row r="5923" spans="1:7" ht="15" customHeight="1">
      <c r="A5923" s="1"/>
      <c r="B5923" s="1"/>
      <c r="C5923" s="1"/>
      <c r="D5923" s="1"/>
      <c r="E5923" s="317" t="s">
        <v>976</v>
      </c>
      <c r="F5923" s="318"/>
      <c r="G5923" s="3">
        <v>622.49</v>
      </c>
    </row>
    <row r="5924" spans="1:7" ht="15" customHeight="1">
      <c r="A5924" s="1"/>
      <c r="B5924" s="1"/>
      <c r="C5924" s="1"/>
      <c r="D5924" s="1"/>
      <c r="E5924" s="317" t="s">
        <v>977</v>
      </c>
      <c r="F5924" s="318"/>
      <c r="G5924" s="3">
        <v>1</v>
      </c>
    </row>
    <row r="5925" spans="1:7" ht="15" customHeight="1">
      <c r="A5925" s="1"/>
      <c r="B5925" s="1"/>
      <c r="C5925" s="1"/>
      <c r="D5925" s="1"/>
      <c r="E5925" s="317" t="s">
        <v>978</v>
      </c>
      <c r="F5925" s="318"/>
      <c r="G5925" s="3">
        <v>622.49</v>
      </c>
    </row>
    <row r="5926" spans="1:7" ht="9.9499999999999993" customHeight="1">
      <c r="A5926" s="1"/>
      <c r="B5926" s="1"/>
      <c r="C5926" s="323" t="s">
        <v>949</v>
      </c>
      <c r="D5926" s="324"/>
      <c r="E5926" s="1"/>
      <c r="F5926" s="1"/>
      <c r="G5926" s="1"/>
    </row>
    <row r="5927" spans="1:7" ht="20.100000000000001" customHeight="1">
      <c r="A5927" s="325" t="s">
        <v>1873</v>
      </c>
      <c r="B5927" s="326"/>
      <c r="C5927" s="326"/>
      <c r="D5927" s="326"/>
      <c r="E5927" s="326"/>
      <c r="F5927" s="326"/>
      <c r="G5927" s="326"/>
    </row>
    <row r="5928" spans="1:7" ht="15" customHeight="1">
      <c r="A5928" s="321" t="s">
        <v>951</v>
      </c>
      <c r="B5928" s="322"/>
      <c r="C5928" s="8" t="s">
        <v>952</v>
      </c>
      <c r="D5928" s="8" t="s">
        <v>953</v>
      </c>
      <c r="E5928" s="8" t="s">
        <v>954</v>
      </c>
      <c r="F5928" s="8" t="s">
        <v>955</v>
      </c>
      <c r="G5928" s="8" t="s">
        <v>956</v>
      </c>
    </row>
    <row r="5929" spans="1:7" ht="20.100000000000001" customHeight="1">
      <c r="A5929" s="15" t="s">
        <v>1772</v>
      </c>
      <c r="B5929" s="16" t="s">
        <v>1773</v>
      </c>
      <c r="C5929" s="15" t="s">
        <v>959</v>
      </c>
      <c r="D5929" s="15" t="s">
        <v>960</v>
      </c>
      <c r="E5929" s="17">
        <v>0.26600000000000001</v>
      </c>
      <c r="F5929" s="18">
        <v>0.62</v>
      </c>
      <c r="G5929" s="18">
        <v>0.16492000000000001</v>
      </c>
    </row>
    <row r="5930" spans="1:7" ht="15" customHeight="1">
      <c r="A5930" s="15" t="s">
        <v>994</v>
      </c>
      <c r="B5930" s="16" t="s">
        <v>995</v>
      </c>
      <c r="C5930" s="15" t="s">
        <v>959</v>
      </c>
      <c r="D5930" s="15" t="s">
        <v>960</v>
      </c>
      <c r="E5930" s="17">
        <v>0.26600000000000001</v>
      </c>
      <c r="F5930" s="18">
        <v>1.04</v>
      </c>
      <c r="G5930" s="18">
        <v>0.27664</v>
      </c>
    </row>
    <row r="5931" spans="1:7" ht="20.100000000000001" customHeight="1">
      <c r="A5931" s="15" t="s">
        <v>1774</v>
      </c>
      <c r="B5931" s="16" t="s">
        <v>1775</v>
      </c>
      <c r="C5931" s="15" t="s">
        <v>959</v>
      </c>
      <c r="D5931" s="15" t="s">
        <v>960</v>
      </c>
      <c r="E5931" s="17">
        <v>0.26600000000000001</v>
      </c>
      <c r="F5931" s="18">
        <v>0.91</v>
      </c>
      <c r="G5931" s="18">
        <v>0.24206</v>
      </c>
    </row>
    <row r="5932" spans="1:7" ht="15" customHeight="1">
      <c r="A5932" s="15" t="s">
        <v>996</v>
      </c>
      <c r="B5932" s="16" t="s">
        <v>997</v>
      </c>
      <c r="C5932" s="15" t="s">
        <v>959</v>
      </c>
      <c r="D5932" s="15" t="s">
        <v>960</v>
      </c>
      <c r="E5932" s="17">
        <v>0.26600000000000001</v>
      </c>
      <c r="F5932" s="18">
        <v>3.18</v>
      </c>
      <c r="G5932" s="18">
        <v>0.84587999999999997</v>
      </c>
    </row>
    <row r="5933" spans="1:7" ht="15" customHeight="1">
      <c r="A5933" s="15" t="s">
        <v>963</v>
      </c>
      <c r="B5933" s="16" t="s">
        <v>964</v>
      </c>
      <c r="C5933" s="15" t="s">
        <v>959</v>
      </c>
      <c r="D5933" s="15" t="s">
        <v>960</v>
      </c>
      <c r="E5933" s="17">
        <v>0.26600000000000001</v>
      </c>
      <c r="F5933" s="18">
        <v>0.55000000000000004</v>
      </c>
      <c r="G5933" s="18">
        <v>0.14630000000000001</v>
      </c>
    </row>
    <row r="5934" spans="1:7" ht="15" customHeight="1">
      <c r="A5934" s="15" t="s">
        <v>965</v>
      </c>
      <c r="B5934" s="16" t="s">
        <v>966</v>
      </c>
      <c r="C5934" s="15" t="s">
        <v>959</v>
      </c>
      <c r="D5934" s="15" t="s">
        <v>960</v>
      </c>
      <c r="E5934" s="17">
        <v>0.26600000000000001</v>
      </c>
      <c r="F5934" s="18">
        <v>0.06</v>
      </c>
      <c r="G5934" s="18">
        <v>1.5959999999999998E-2</v>
      </c>
    </row>
    <row r="5935" spans="1:7" ht="17.100000000000001" customHeight="1">
      <c r="A5935" s="1"/>
      <c r="B5935" s="1"/>
      <c r="C5935" s="1"/>
      <c r="D5935" s="1"/>
      <c r="E5935" s="319" t="s">
        <v>967</v>
      </c>
      <c r="F5935" s="320"/>
      <c r="G5935" s="19">
        <v>1.6917599999999999</v>
      </c>
    </row>
    <row r="5936" spans="1:7" ht="15" customHeight="1">
      <c r="A5936" s="321" t="s">
        <v>968</v>
      </c>
      <c r="B5936" s="322"/>
      <c r="C5936" s="8" t="s">
        <v>952</v>
      </c>
      <c r="D5936" s="8" t="s">
        <v>953</v>
      </c>
      <c r="E5936" s="8" t="s">
        <v>954</v>
      </c>
      <c r="F5936" s="8" t="s">
        <v>955</v>
      </c>
      <c r="G5936" s="8" t="s">
        <v>956</v>
      </c>
    </row>
    <row r="5937" spans="1:7" ht="15" customHeight="1">
      <c r="A5937" s="15" t="s">
        <v>1776</v>
      </c>
      <c r="B5937" s="16" t="s">
        <v>1777</v>
      </c>
      <c r="C5937" s="15" t="s">
        <v>959</v>
      </c>
      <c r="D5937" s="15" t="s">
        <v>960</v>
      </c>
      <c r="E5937" s="17">
        <v>0.13653779999999999</v>
      </c>
      <c r="F5937" s="18">
        <v>15.42</v>
      </c>
      <c r="G5937" s="18">
        <v>2.1054128759999999</v>
      </c>
    </row>
    <row r="5938" spans="1:7" ht="15" customHeight="1">
      <c r="A5938" s="15" t="s">
        <v>1778</v>
      </c>
      <c r="B5938" s="16" t="s">
        <v>1779</v>
      </c>
      <c r="C5938" s="15" t="s">
        <v>959</v>
      </c>
      <c r="D5938" s="15" t="s">
        <v>960</v>
      </c>
      <c r="E5938" s="17">
        <v>0.13653779999999999</v>
      </c>
      <c r="F5938" s="18">
        <v>10.84</v>
      </c>
      <c r="G5938" s="18">
        <v>1.4800697519999999</v>
      </c>
    </row>
    <row r="5939" spans="1:7" ht="15" customHeight="1">
      <c r="A5939" s="1"/>
      <c r="B5939" s="1"/>
      <c r="C5939" s="1"/>
      <c r="D5939" s="1"/>
      <c r="E5939" s="319" t="s">
        <v>971</v>
      </c>
      <c r="F5939" s="320"/>
      <c r="G5939" s="19">
        <v>3.5854826279999998</v>
      </c>
    </row>
    <row r="5940" spans="1:7" ht="15" customHeight="1">
      <c r="A5940" s="321" t="s">
        <v>1010</v>
      </c>
      <c r="B5940" s="322"/>
      <c r="C5940" s="8" t="s">
        <v>952</v>
      </c>
      <c r="D5940" s="8" t="s">
        <v>953</v>
      </c>
      <c r="E5940" s="8" t="s">
        <v>954</v>
      </c>
      <c r="F5940" s="8" t="s">
        <v>955</v>
      </c>
      <c r="G5940" s="8" t="s">
        <v>956</v>
      </c>
    </row>
    <row r="5941" spans="1:7" ht="27.95" customHeight="1">
      <c r="A5941" s="15" t="s">
        <v>1859</v>
      </c>
      <c r="B5941" s="16" t="s">
        <v>1860</v>
      </c>
      <c r="C5941" s="15" t="s">
        <v>959</v>
      </c>
      <c r="D5941" s="15" t="s">
        <v>1030</v>
      </c>
      <c r="E5941" s="17">
        <v>2</v>
      </c>
      <c r="F5941" s="18">
        <v>0.61</v>
      </c>
      <c r="G5941" s="18">
        <v>1.22</v>
      </c>
    </row>
    <row r="5942" spans="1:7" ht="20.100000000000001" customHeight="1">
      <c r="A5942" s="15" t="s">
        <v>1861</v>
      </c>
      <c r="B5942" s="16" t="s">
        <v>1862</v>
      </c>
      <c r="C5942" s="15" t="s">
        <v>959</v>
      </c>
      <c r="D5942" s="15" t="s">
        <v>1030</v>
      </c>
      <c r="E5942" s="17">
        <v>1</v>
      </c>
      <c r="F5942" s="18">
        <v>136.72</v>
      </c>
      <c r="G5942" s="18">
        <v>136.72</v>
      </c>
    </row>
    <row r="5943" spans="1:7" ht="15" customHeight="1">
      <c r="A5943" s="1"/>
      <c r="B5943" s="1"/>
      <c r="C5943" s="1"/>
      <c r="D5943" s="1"/>
      <c r="E5943" s="319" t="s">
        <v>1021</v>
      </c>
      <c r="F5943" s="320"/>
      <c r="G5943" s="19">
        <v>137.94</v>
      </c>
    </row>
    <row r="5944" spans="1:7" ht="15" customHeight="1">
      <c r="A5944" s="1"/>
      <c r="B5944" s="1"/>
      <c r="C5944" s="1"/>
      <c r="D5944" s="1"/>
      <c r="E5944" s="317" t="s">
        <v>972</v>
      </c>
      <c r="F5944" s="318"/>
      <c r="G5944" s="3">
        <v>141.58000000000001</v>
      </c>
    </row>
    <row r="5945" spans="1:7" ht="15" customHeight="1">
      <c r="A5945" s="1"/>
      <c r="B5945" s="1"/>
      <c r="C5945" s="1"/>
      <c r="D5945" s="1"/>
      <c r="E5945" s="317" t="s">
        <v>973</v>
      </c>
      <c r="F5945" s="318"/>
      <c r="G5945" s="3">
        <v>1.63</v>
      </c>
    </row>
    <row r="5946" spans="1:7" ht="15" customHeight="1">
      <c r="A5946" s="1"/>
      <c r="B5946" s="1"/>
      <c r="C5946" s="1"/>
      <c r="D5946" s="1"/>
      <c r="E5946" s="317" t="s">
        <v>974</v>
      </c>
      <c r="F5946" s="318"/>
      <c r="G5946" s="3">
        <v>143.21</v>
      </c>
    </row>
    <row r="5947" spans="1:7" ht="15" customHeight="1">
      <c r="A5947" s="1"/>
      <c r="B5947" s="1"/>
      <c r="C5947" s="1"/>
      <c r="D5947" s="1"/>
      <c r="E5947" s="317" t="s">
        <v>975</v>
      </c>
      <c r="F5947" s="318"/>
      <c r="G5947" s="3">
        <v>40.6</v>
      </c>
    </row>
    <row r="5948" spans="1:7" ht="15" customHeight="1">
      <c r="A5948" s="1"/>
      <c r="B5948" s="1"/>
      <c r="C5948" s="1"/>
      <c r="D5948" s="1"/>
      <c r="E5948" s="317" t="s">
        <v>976</v>
      </c>
      <c r="F5948" s="318"/>
      <c r="G5948" s="3">
        <v>183.81</v>
      </c>
    </row>
    <row r="5949" spans="1:7" ht="15" customHeight="1">
      <c r="A5949" s="1"/>
      <c r="B5949" s="1"/>
      <c r="C5949" s="1"/>
      <c r="D5949" s="1"/>
      <c r="E5949" s="317" t="s">
        <v>977</v>
      </c>
      <c r="F5949" s="318"/>
      <c r="G5949" s="3">
        <v>3</v>
      </c>
    </row>
    <row r="5950" spans="1:7" ht="15" customHeight="1">
      <c r="A5950" s="1"/>
      <c r="B5950" s="1"/>
      <c r="C5950" s="1"/>
      <c r="D5950" s="1"/>
      <c r="E5950" s="317" t="s">
        <v>978</v>
      </c>
      <c r="F5950" s="318"/>
      <c r="G5950" s="3">
        <v>551.42999999999995</v>
      </c>
    </row>
    <row r="5951" spans="1:7" ht="9.9499999999999993" customHeight="1">
      <c r="A5951" s="1"/>
      <c r="B5951" s="1"/>
      <c r="C5951" s="323" t="s">
        <v>949</v>
      </c>
      <c r="D5951" s="324"/>
      <c r="E5951" s="1"/>
      <c r="F5951" s="1"/>
      <c r="G5951" s="1"/>
    </row>
    <row r="5952" spans="1:7" ht="20.100000000000001" customHeight="1">
      <c r="A5952" s="325" t="s">
        <v>1874</v>
      </c>
      <c r="B5952" s="326"/>
      <c r="C5952" s="326"/>
      <c r="D5952" s="326"/>
      <c r="E5952" s="326"/>
      <c r="F5952" s="326"/>
      <c r="G5952" s="326"/>
    </row>
    <row r="5953" spans="1:7" ht="15" customHeight="1">
      <c r="A5953" s="321" t="s">
        <v>951</v>
      </c>
      <c r="B5953" s="322"/>
      <c r="C5953" s="8" t="s">
        <v>952</v>
      </c>
      <c r="D5953" s="8" t="s">
        <v>953</v>
      </c>
      <c r="E5953" s="8" t="s">
        <v>954</v>
      </c>
      <c r="F5953" s="8" t="s">
        <v>955</v>
      </c>
      <c r="G5953" s="8" t="s">
        <v>956</v>
      </c>
    </row>
    <row r="5954" spans="1:7" ht="15" customHeight="1">
      <c r="A5954" s="15" t="s">
        <v>994</v>
      </c>
      <c r="B5954" s="16" t="s">
        <v>995</v>
      </c>
      <c r="C5954" s="15" t="s">
        <v>959</v>
      </c>
      <c r="D5954" s="15" t="s">
        <v>960</v>
      </c>
      <c r="E5954" s="17">
        <v>0.51900000000000002</v>
      </c>
      <c r="F5954" s="18">
        <v>1.04</v>
      </c>
      <c r="G5954" s="18">
        <v>0.53976000000000002</v>
      </c>
    </row>
    <row r="5955" spans="1:7" ht="15" customHeight="1">
      <c r="A5955" s="15" t="s">
        <v>996</v>
      </c>
      <c r="B5955" s="16" t="s">
        <v>997</v>
      </c>
      <c r="C5955" s="15" t="s">
        <v>959</v>
      </c>
      <c r="D5955" s="15" t="s">
        <v>960</v>
      </c>
      <c r="E5955" s="17">
        <v>0.51900000000000002</v>
      </c>
      <c r="F5955" s="18">
        <v>3.18</v>
      </c>
      <c r="G5955" s="18">
        <v>1.65042</v>
      </c>
    </row>
    <row r="5956" spans="1:7" ht="20.100000000000001" customHeight="1">
      <c r="A5956" s="15" t="s">
        <v>1388</v>
      </c>
      <c r="B5956" s="16" t="s">
        <v>1389</v>
      </c>
      <c r="C5956" s="15" t="s">
        <v>959</v>
      </c>
      <c r="D5956" s="15" t="s">
        <v>960</v>
      </c>
      <c r="E5956" s="17">
        <v>0.51900000000000002</v>
      </c>
      <c r="F5956" s="18">
        <v>0.28000000000000003</v>
      </c>
      <c r="G5956" s="18">
        <v>0.14532</v>
      </c>
    </row>
    <row r="5957" spans="1:7" ht="15" customHeight="1">
      <c r="A5957" s="15" t="s">
        <v>963</v>
      </c>
      <c r="B5957" s="16" t="s">
        <v>964</v>
      </c>
      <c r="C5957" s="15" t="s">
        <v>959</v>
      </c>
      <c r="D5957" s="15" t="s">
        <v>960</v>
      </c>
      <c r="E5957" s="17">
        <v>0.51900000000000002</v>
      </c>
      <c r="F5957" s="18">
        <v>0.55000000000000004</v>
      </c>
      <c r="G5957" s="18">
        <v>0.28544999999999998</v>
      </c>
    </row>
    <row r="5958" spans="1:7" ht="20.100000000000001" customHeight="1">
      <c r="A5958" s="15" t="s">
        <v>1390</v>
      </c>
      <c r="B5958" s="16" t="s">
        <v>1391</v>
      </c>
      <c r="C5958" s="15" t="s">
        <v>959</v>
      </c>
      <c r="D5958" s="15" t="s">
        <v>960</v>
      </c>
      <c r="E5958" s="17">
        <v>0.51900000000000002</v>
      </c>
      <c r="F5958" s="18">
        <v>0.8</v>
      </c>
      <c r="G5958" s="18">
        <v>0.41520000000000001</v>
      </c>
    </row>
    <row r="5959" spans="1:7" ht="15" customHeight="1">
      <c r="A5959" s="15" t="s">
        <v>965</v>
      </c>
      <c r="B5959" s="16" t="s">
        <v>966</v>
      </c>
      <c r="C5959" s="15" t="s">
        <v>959</v>
      </c>
      <c r="D5959" s="15" t="s">
        <v>960</v>
      </c>
      <c r="E5959" s="17">
        <v>0.51900000000000002</v>
      </c>
      <c r="F5959" s="18">
        <v>0.06</v>
      </c>
      <c r="G5959" s="18">
        <v>3.1140000000000001E-2</v>
      </c>
    </row>
    <row r="5960" spans="1:7" ht="17.100000000000001" customHeight="1">
      <c r="A5960" s="1"/>
      <c r="B5960" s="1"/>
      <c r="C5960" s="1"/>
      <c r="D5960" s="1"/>
      <c r="E5960" s="319" t="s">
        <v>967</v>
      </c>
      <c r="F5960" s="320"/>
      <c r="G5960" s="19">
        <v>3.0672899999999998</v>
      </c>
    </row>
    <row r="5961" spans="1:7" ht="15" customHeight="1">
      <c r="A5961" s="321" t="s">
        <v>968</v>
      </c>
      <c r="B5961" s="322"/>
      <c r="C5961" s="8" t="s">
        <v>952</v>
      </c>
      <c r="D5961" s="8" t="s">
        <v>953</v>
      </c>
      <c r="E5961" s="8" t="s">
        <v>954</v>
      </c>
      <c r="F5961" s="8" t="s">
        <v>955</v>
      </c>
      <c r="G5961" s="8" t="s">
        <v>956</v>
      </c>
    </row>
    <row r="5962" spans="1:7" ht="15" customHeight="1">
      <c r="A5962" s="15" t="s">
        <v>1392</v>
      </c>
      <c r="B5962" s="16" t="s">
        <v>1393</v>
      </c>
      <c r="C5962" s="15" t="s">
        <v>959</v>
      </c>
      <c r="D5962" s="15" t="s">
        <v>960</v>
      </c>
      <c r="E5962" s="17">
        <v>7.0896000000000001E-2</v>
      </c>
      <c r="F5962" s="18">
        <v>8.94</v>
      </c>
      <c r="G5962" s="18">
        <v>0.63381023999999997</v>
      </c>
    </row>
    <row r="5963" spans="1:7" ht="15" customHeight="1">
      <c r="A5963" s="15" t="s">
        <v>1394</v>
      </c>
      <c r="B5963" s="16" t="s">
        <v>1395</v>
      </c>
      <c r="C5963" s="15" t="s">
        <v>959</v>
      </c>
      <c r="D5963" s="15" t="s">
        <v>960</v>
      </c>
      <c r="E5963" s="17">
        <v>0.45474720000000002</v>
      </c>
      <c r="F5963" s="18">
        <v>12.62</v>
      </c>
      <c r="G5963" s="18">
        <v>5.7389096640000004</v>
      </c>
    </row>
    <row r="5964" spans="1:7" ht="15" customHeight="1">
      <c r="A5964" s="1"/>
      <c r="B5964" s="1"/>
      <c r="C5964" s="1"/>
      <c r="D5964" s="1"/>
      <c r="E5964" s="319" t="s">
        <v>971</v>
      </c>
      <c r="F5964" s="320"/>
      <c r="G5964" s="19">
        <v>6.3727199040000002</v>
      </c>
    </row>
    <row r="5965" spans="1:7" ht="15" customHeight="1">
      <c r="A5965" s="1"/>
      <c r="B5965" s="1"/>
      <c r="C5965" s="1"/>
      <c r="D5965" s="1"/>
      <c r="E5965" s="317" t="s">
        <v>972</v>
      </c>
      <c r="F5965" s="318"/>
      <c r="G5965" s="3">
        <v>6.53</v>
      </c>
    </row>
    <row r="5966" spans="1:7" ht="15" customHeight="1">
      <c r="A5966" s="1"/>
      <c r="B5966" s="1"/>
      <c r="C5966" s="1"/>
      <c r="D5966" s="1"/>
      <c r="E5966" s="317" t="s">
        <v>973</v>
      </c>
      <c r="F5966" s="318"/>
      <c r="G5966" s="3">
        <v>2.9</v>
      </c>
    </row>
    <row r="5967" spans="1:7" ht="15" customHeight="1">
      <c r="A5967" s="1"/>
      <c r="B5967" s="1"/>
      <c r="C5967" s="1"/>
      <c r="D5967" s="1"/>
      <c r="E5967" s="317" t="s">
        <v>974</v>
      </c>
      <c r="F5967" s="318"/>
      <c r="G5967" s="3">
        <v>9.43</v>
      </c>
    </row>
    <row r="5968" spans="1:7" ht="15" customHeight="1">
      <c r="A5968" s="1"/>
      <c r="B5968" s="1"/>
      <c r="C5968" s="1"/>
      <c r="D5968" s="1"/>
      <c r="E5968" s="317" t="s">
        <v>975</v>
      </c>
      <c r="F5968" s="318"/>
      <c r="G5968" s="3">
        <v>2.67</v>
      </c>
    </row>
    <row r="5969" spans="1:7" ht="15" customHeight="1">
      <c r="A5969" s="1"/>
      <c r="B5969" s="1"/>
      <c r="C5969" s="1"/>
      <c r="D5969" s="1"/>
      <c r="E5969" s="317" t="s">
        <v>976</v>
      </c>
      <c r="F5969" s="318"/>
      <c r="G5969" s="3">
        <v>12.1</v>
      </c>
    </row>
    <row r="5970" spans="1:7" ht="15" customHeight="1">
      <c r="A5970" s="1"/>
      <c r="B5970" s="1"/>
      <c r="C5970" s="1"/>
      <c r="D5970" s="1"/>
      <c r="E5970" s="317" t="s">
        <v>977</v>
      </c>
      <c r="F5970" s="318"/>
      <c r="G5970" s="3">
        <v>71.63</v>
      </c>
    </row>
    <row r="5971" spans="1:7" ht="15" customHeight="1">
      <c r="A5971" s="1"/>
      <c r="B5971" s="1"/>
      <c r="C5971" s="1"/>
      <c r="D5971" s="1"/>
      <c r="E5971" s="317" t="s">
        <v>978</v>
      </c>
      <c r="F5971" s="318"/>
      <c r="G5971" s="3">
        <v>866.72</v>
      </c>
    </row>
    <row r="5972" spans="1:7" ht="9.9499999999999993" customHeight="1">
      <c r="A5972" s="1"/>
      <c r="B5972" s="1"/>
      <c r="C5972" s="323" t="s">
        <v>949</v>
      </c>
      <c r="D5972" s="324"/>
      <c r="E5972" s="1"/>
      <c r="F5972" s="1"/>
      <c r="G5972" s="1"/>
    </row>
    <row r="5973" spans="1:7" ht="20.100000000000001" customHeight="1">
      <c r="A5973" s="325" t="s">
        <v>1875</v>
      </c>
      <c r="B5973" s="326"/>
      <c r="C5973" s="326"/>
      <c r="D5973" s="326"/>
      <c r="E5973" s="326"/>
      <c r="F5973" s="326"/>
      <c r="G5973" s="326"/>
    </row>
    <row r="5974" spans="1:7" ht="15" customHeight="1">
      <c r="A5974" s="321" t="s">
        <v>951</v>
      </c>
      <c r="B5974" s="322"/>
      <c r="C5974" s="8" t="s">
        <v>952</v>
      </c>
      <c r="D5974" s="8" t="s">
        <v>953</v>
      </c>
      <c r="E5974" s="8" t="s">
        <v>954</v>
      </c>
      <c r="F5974" s="8" t="s">
        <v>955</v>
      </c>
      <c r="G5974" s="8" t="s">
        <v>956</v>
      </c>
    </row>
    <row r="5975" spans="1:7" ht="15" customHeight="1">
      <c r="A5975" s="15" t="s">
        <v>994</v>
      </c>
      <c r="B5975" s="16" t="s">
        <v>995</v>
      </c>
      <c r="C5975" s="15" t="s">
        <v>959</v>
      </c>
      <c r="D5975" s="15" t="s">
        <v>960</v>
      </c>
      <c r="E5975" s="17">
        <v>0.16700000000000001</v>
      </c>
      <c r="F5975" s="18">
        <v>1.04</v>
      </c>
      <c r="G5975" s="18">
        <v>0.17368</v>
      </c>
    </row>
    <row r="5976" spans="1:7" ht="15" customHeight="1">
      <c r="A5976" s="15" t="s">
        <v>996</v>
      </c>
      <c r="B5976" s="16" t="s">
        <v>997</v>
      </c>
      <c r="C5976" s="15" t="s">
        <v>959</v>
      </c>
      <c r="D5976" s="15" t="s">
        <v>960</v>
      </c>
      <c r="E5976" s="17">
        <v>0.16700000000000001</v>
      </c>
      <c r="F5976" s="18">
        <v>3.18</v>
      </c>
      <c r="G5976" s="18">
        <v>0.53105999999999998</v>
      </c>
    </row>
    <row r="5977" spans="1:7" ht="20.100000000000001" customHeight="1">
      <c r="A5977" s="15" t="s">
        <v>1388</v>
      </c>
      <c r="B5977" s="16" t="s">
        <v>1389</v>
      </c>
      <c r="C5977" s="15" t="s">
        <v>959</v>
      </c>
      <c r="D5977" s="15" t="s">
        <v>960</v>
      </c>
      <c r="E5977" s="17">
        <v>0.16700000000000001</v>
      </c>
      <c r="F5977" s="18">
        <v>0.28000000000000003</v>
      </c>
      <c r="G5977" s="18">
        <v>4.6760000000000003E-2</v>
      </c>
    </row>
    <row r="5978" spans="1:7" ht="15" customHeight="1">
      <c r="A5978" s="15" t="s">
        <v>963</v>
      </c>
      <c r="B5978" s="16" t="s">
        <v>964</v>
      </c>
      <c r="C5978" s="15" t="s">
        <v>959</v>
      </c>
      <c r="D5978" s="15" t="s">
        <v>960</v>
      </c>
      <c r="E5978" s="17">
        <v>0.16700000000000001</v>
      </c>
      <c r="F5978" s="18">
        <v>0.55000000000000004</v>
      </c>
      <c r="G5978" s="18">
        <v>9.1850000000000001E-2</v>
      </c>
    </row>
    <row r="5979" spans="1:7" ht="20.100000000000001" customHeight="1">
      <c r="A5979" s="15" t="s">
        <v>1390</v>
      </c>
      <c r="B5979" s="16" t="s">
        <v>1391</v>
      </c>
      <c r="C5979" s="15" t="s">
        <v>959</v>
      </c>
      <c r="D5979" s="15" t="s">
        <v>960</v>
      </c>
      <c r="E5979" s="17">
        <v>0.16700000000000001</v>
      </c>
      <c r="F5979" s="18">
        <v>0.8</v>
      </c>
      <c r="G5979" s="18">
        <v>0.1336</v>
      </c>
    </row>
    <row r="5980" spans="1:7" ht="15" customHeight="1">
      <c r="A5980" s="15" t="s">
        <v>965</v>
      </c>
      <c r="B5980" s="16" t="s">
        <v>966</v>
      </c>
      <c r="C5980" s="15" t="s">
        <v>959</v>
      </c>
      <c r="D5980" s="15" t="s">
        <v>960</v>
      </c>
      <c r="E5980" s="17">
        <v>0.16700000000000001</v>
      </c>
      <c r="F5980" s="18">
        <v>0.06</v>
      </c>
      <c r="G5980" s="18">
        <v>1.0019999999999999E-2</v>
      </c>
    </row>
    <row r="5981" spans="1:7" ht="17.100000000000001" customHeight="1">
      <c r="A5981" s="1"/>
      <c r="B5981" s="1"/>
      <c r="C5981" s="1"/>
      <c r="D5981" s="1"/>
      <c r="E5981" s="319" t="s">
        <v>967</v>
      </c>
      <c r="F5981" s="320"/>
      <c r="G5981" s="19">
        <v>0.98697000000000001</v>
      </c>
    </row>
    <row r="5982" spans="1:7" ht="15" customHeight="1">
      <c r="A5982" s="321" t="s">
        <v>968</v>
      </c>
      <c r="B5982" s="322"/>
      <c r="C5982" s="8" t="s">
        <v>952</v>
      </c>
      <c r="D5982" s="8" t="s">
        <v>953</v>
      </c>
      <c r="E5982" s="8" t="s">
        <v>954</v>
      </c>
      <c r="F5982" s="8" t="s">
        <v>955</v>
      </c>
      <c r="G5982" s="8" t="s">
        <v>956</v>
      </c>
    </row>
    <row r="5983" spans="1:7" ht="15" customHeight="1">
      <c r="A5983" s="15" t="s">
        <v>1392</v>
      </c>
      <c r="B5983" s="16" t="s">
        <v>1393</v>
      </c>
      <c r="C5983" s="15" t="s">
        <v>959</v>
      </c>
      <c r="D5983" s="15" t="s">
        <v>960</v>
      </c>
      <c r="E5983" s="17">
        <v>2.32944E-2</v>
      </c>
      <c r="F5983" s="18">
        <v>8.94</v>
      </c>
      <c r="G5983" s="18">
        <v>0.208251936</v>
      </c>
    </row>
    <row r="5984" spans="1:7" ht="15" customHeight="1">
      <c r="A5984" s="15" t="s">
        <v>1394</v>
      </c>
      <c r="B5984" s="16" t="s">
        <v>1395</v>
      </c>
      <c r="C5984" s="15" t="s">
        <v>959</v>
      </c>
      <c r="D5984" s="15" t="s">
        <v>960</v>
      </c>
      <c r="E5984" s="17">
        <v>0.14584320000000001</v>
      </c>
      <c r="F5984" s="18">
        <v>12.62</v>
      </c>
      <c r="G5984" s="18">
        <v>1.8405411840000001</v>
      </c>
    </row>
    <row r="5985" spans="1:7" ht="15" customHeight="1">
      <c r="A5985" s="1"/>
      <c r="B5985" s="1"/>
      <c r="C5985" s="1"/>
      <c r="D5985" s="1"/>
      <c r="E5985" s="319" t="s">
        <v>971</v>
      </c>
      <c r="F5985" s="320"/>
      <c r="G5985" s="19">
        <v>2.04879312</v>
      </c>
    </row>
    <row r="5986" spans="1:7" ht="15" customHeight="1">
      <c r="A5986" s="1"/>
      <c r="B5986" s="1"/>
      <c r="C5986" s="1"/>
      <c r="D5986" s="1"/>
      <c r="E5986" s="317" t="s">
        <v>972</v>
      </c>
      <c r="F5986" s="318"/>
      <c r="G5986" s="3">
        <v>2.09</v>
      </c>
    </row>
    <row r="5987" spans="1:7" ht="15" customHeight="1">
      <c r="A5987" s="1"/>
      <c r="B5987" s="1"/>
      <c r="C5987" s="1"/>
      <c r="D5987" s="1"/>
      <c r="E5987" s="317" t="s">
        <v>973</v>
      </c>
      <c r="F5987" s="318"/>
      <c r="G5987" s="3">
        <v>0.94</v>
      </c>
    </row>
    <row r="5988" spans="1:7" ht="15" customHeight="1">
      <c r="A5988" s="1"/>
      <c r="B5988" s="1"/>
      <c r="C5988" s="1"/>
      <c r="D5988" s="1"/>
      <c r="E5988" s="317" t="s">
        <v>974</v>
      </c>
      <c r="F5988" s="318"/>
      <c r="G5988" s="3">
        <v>3.03</v>
      </c>
    </row>
    <row r="5989" spans="1:7" ht="15" customHeight="1">
      <c r="A5989" s="1"/>
      <c r="B5989" s="1"/>
      <c r="C5989" s="1"/>
      <c r="D5989" s="1"/>
      <c r="E5989" s="317" t="s">
        <v>975</v>
      </c>
      <c r="F5989" s="318"/>
      <c r="G5989" s="3">
        <v>0.85</v>
      </c>
    </row>
    <row r="5990" spans="1:7" ht="15" customHeight="1">
      <c r="A5990" s="1"/>
      <c r="B5990" s="1"/>
      <c r="C5990" s="1"/>
      <c r="D5990" s="1"/>
      <c r="E5990" s="317" t="s">
        <v>976</v>
      </c>
      <c r="F5990" s="318"/>
      <c r="G5990" s="3">
        <v>3.88</v>
      </c>
    </row>
    <row r="5991" spans="1:7" ht="15" customHeight="1">
      <c r="A5991" s="1"/>
      <c r="B5991" s="1"/>
      <c r="C5991" s="1"/>
      <c r="D5991" s="1"/>
      <c r="E5991" s="317" t="s">
        <v>977</v>
      </c>
      <c r="F5991" s="318"/>
      <c r="G5991" s="3">
        <v>55</v>
      </c>
    </row>
    <row r="5992" spans="1:7" ht="15" customHeight="1">
      <c r="A5992" s="1"/>
      <c r="B5992" s="1"/>
      <c r="C5992" s="1"/>
      <c r="D5992" s="1"/>
      <c r="E5992" s="317" t="s">
        <v>978</v>
      </c>
      <c r="F5992" s="318"/>
      <c r="G5992" s="3">
        <v>213.4</v>
      </c>
    </row>
    <row r="5993" spans="1:7" ht="9.9499999999999993" customHeight="1">
      <c r="A5993" s="1"/>
      <c r="B5993" s="1"/>
      <c r="C5993" s="323" t="s">
        <v>949</v>
      </c>
      <c r="D5993" s="324"/>
      <c r="E5993" s="1"/>
      <c r="F5993" s="1"/>
      <c r="G5993" s="1"/>
    </row>
    <row r="5994" spans="1:7" ht="20.100000000000001" customHeight="1">
      <c r="A5994" s="325" t="s">
        <v>1876</v>
      </c>
      <c r="B5994" s="326"/>
      <c r="C5994" s="326"/>
      <c r="D5994" s="326"/>
      <c r="E5994" s="326"/>
      <c r="F5994" s="326"/>
      <c r="G5994" s="326"/>
    </row>
    <row r="5995" spans="1:7" ht="15" customHeight="1">
      <c r="A5995" s="321" t="s">
        <v>951</v>
      </c>
      <c r="B5995" s="322"/>
      <c r="C5995" s="8" t="s">
        <v>952</v>
      </c>
      <c r="D5995" s="8" t="s">
        <v>953</v>
      </c>
      <c r="E5995" s="8" t="s">
        <v>954</v>
      </c>
      <c r="F5995" s="8" t="s">
        <v>955</v>
      </c>
      <c r="G5995" s="8" t="s">
        <v>956</v>
      </c>
    </row>
    <row r="5996" spans="1:7" ht="20.100000000000001" customHeight="1">
      <c r="A5996" s="15" t="s">
        <v>1772</v>
      </c>
      <c r="B5996" s="16" t="s">
        <v>1773</v>
      </c>
      <c r="C5996" s="15" t="s">
        <v>959</v>
      </c>
      <c r="D5996" s="15" t="s">
        <v>960</v>
      </c>
      <c r="E5996" s="17">
        <v>0.28799999999999998</v>
      </c>
      <c r="F5996" s="18">
        <v>0.62</v>
      </c>
      <c r="G5996" s="18">
        <v>0.17856</v>
      </c>
    </row>
    <row r="5997" spans="1:7" ht="15" customHeight="1">
      <c r="A5997" s="15" t="s">
        <v>994</v>
      </c>
      <c r="B5997" s="16" t="s">
        <v>995</v>
      </c>
      <c r="C5997" s="15" t="s">
        <v>959</v>
      </c>
      <c r="D5997" s="15" t="s">
        <v>960</v>
      </c>
      <c r="E5997" s="17">
        <v>0.28799999999999998</v>
      </c>
      <c r="F5997" s="18">
        <v>1.04</v>
      </c>
      <c r="G5997" s="18">
        <v>0.29952000000000001</v>
      </c>
    </row>
    <row r="5998" spans="1:7" ht="20.100000000000001" customHeight="1">
      <c r="A5998" s="15" t="s">
        <v>1774</v>
      </c>
      <c r="B5998" s="16" t="s">
        <v>1775</v>
      </c>
      <c r="C5998" s="15" t="s">
        <v>959</v>
      </c>
      <c r="D5998" s="15" t="s">
        <v>960</v>
      </c>
      <c r="E5998" s="17">
        <v>0.28799999999999998</v>
      </c>
      <c r="F5998" s="18">
        <v>0.91</v>
      </c>
      <c r="G5998" s="18">
        <v>0.26207999999999998</v>
      </c>
    </row>
    <row r="5999" spans="1:7" ht="15" customHeight="1">
      <c r="A5999" s="15" t="s">
        <v>996</v>
      </c>
      <c r="B5999" s="16" t="s">
        <v>997</v>
      </c>
      <c r="C5999" s="15" t="s">
        <v>959</v>
      </c>
      <c r="D5999" s="15" t="s">
        <v>960</v>
      </c>
      <c r="E5999" s="17">
        <v>0.28799999999999998</v>
      </c>
      <c r="F5999" s="18">
        <v>3.18</v>
      </c>
      <c r="G5999" s="18">
        <v>0.91583999999999999</v>
      </c>
    </row>
    <row r="6000" spans="1:7" ht="15" customHeight="1">
      <c r="A6000" s="15" t="s">
        <v>963</v>
      </c>
      <c r="B6000" s="16" t="s">
        <v>964</v>
      </c>
      <c r="C6000" s="15" t="s">
        <v>959</v>
      </c>
      <c r="D6000" s="15" t="s">
        <v>960</v>
      </c>
      <c r="E6000" s="17">
        <v>0.28799999999999998</v>
      </c>
      <c r="F6000" s="18">
        <v>0.55000000000000004</v>
      </c>
      <c r="G6000" s="18">
        <v>0.15840000000000001</v>
      </c>
    </row>
    <row r="6001" spans="1:7" ht="15" customHeight="1">
      <c r="A6001" s="15" t="s">
        <v>965</v>
      </c>
      <c r="B6001" s="16" t="s">
        <v>966</v>
      </c>
      <c r="C6001" s="15" t="s">
        <v>959</v>
      </c>
      <c r="D6001" s="15" t="s">
        <v>960</v>
      </c>
      <c r="E6001" s="17">
        <v>0.28799999999999998</v>
      </c>
      <c r="F6001" s="18">
        <v>0.06</v>
      </c>
      <c r="G6001" s="18">
        <v>1.728E-2</v>
      </c>
    </row>
    <row r="6002" spans="1:7" ht="17.100000000000001" customHeight="1">
      <c r="A6002" s="1"/>
      <c r="B6002" s="1"/>
      <c r="C6002" s="1"/>
      <c r="D6002" s="1"/>
      <c r="E6002" s="319" t="s">
        <v>967</v>
      </c>
      <c r="F6002" s="320"/>
      <c r="G6002" s="19">
        <v>1.83168</v>
      </c>
    </row>
    <row r="6003" spans="1:7" ht="15" customHeight="1">
      <c r="A6003" s="321" t="s">
        <v>968</v>
      </c>
      <c r="B6003" s="322"/>
      <c r="C6003" s="8" t="s">
        <v>952</v>
      </c>
      <c r="D6003" s="8" t="s">
        <v>953</v>
      </c>
      <c r="E6003" s="8" t="s">
        <v>954</v>
      </c>
      <c r="F6003" s="8" t="s">
        <v>955</v>
      </c>
      <c r="G6003" s="8" t="s">
        <v>956</v>
      </c>
    </row>
    <row r="6004" spans="1:7" ht="15" customHeight="1">
      <c r="A6004" s="15" t="s">
        <v>1776</v>
      </c>
      <c r="B6004" s="16" t="s">
        <v>1777</v>
      </c>
      <c r="C6004" s="15" t="s">
        <v>959</v>
      </c>
      <c r="D6004" s="15" t="s">
        <v>960</v>
      </c>
      <c r="E6004" s="17">
        <v>0.1478304</v>
      </c>
      <c r="F6004" s="18">
        <v>15.42</v>
      </c>
      <c r="G6004" s="18">
        <v>2.2795447680000001</v>
      </c>
    </row>
    <row r="6005" spans="1:7" ht="15" customHeight="1">
      <c r="A6005" s="15" t="s">
        <v>1778</v>
      </c>
      <c r="B6005" s="16" t="s">
        <v>1779</v>
      </c>
      <c r="C6005" s="15" t="s">
        <v>959</v>
      </c>
      <c r="D6005" s="15" t="s">
        <v>960</v>
      </c>
      <c r="E6005" s="17">
        <v>0.1478304</v>
      </c>
      <c r="F6005" s="18">
        <v>10.84</v>
      </c>
      <c r="G6005" s="18">
        <v>1.602481536</v>
      </c>
    </row>
    <row r="6006" spans="1:7" ht="15" customHeight="1">
      <c r="A6006" s="1"/>
      <c r="B6006" s="1"/>
      <c r="C6006" s="1"/>
      <c r="D6006" s="1"/>
      <c r="E6006" s="319" t="s">
        <v>971</v>
      </c>
      <c r="F6006" s="320"/>
      <c r="G6006" s="19">
        <v>3.882026304</v>
      </c>
    </row>
    <row r="6007" spans="1:7" ht="15" customHeight="1">
      <c r="A6007" s="321" t="s">
        <v>1010</v>
      </c>
      <c r="B6007" s="322"/>
      <c r="C6007" s="8" t="s">
        <v>952</v>
      </c>
      <c r="D6007" s="8" t="s">
        <v>953</v>
      </c>
      <c r="E6007" s="8" t="s">
        <v>954</v>
      </c>
      <c r="F6007" s="8" t="s">
        <v>955</v>
      </c>
      <c r="G6007" s="8" t="s">
        <v>956</v>
      </c>
    </row>
    <row r="6008" spans="1:7" ht="20.100000000000001" customHeight="1">
      <c r="A6008" s="15" t="s">
        <v>1877</v>
      </c>
      <c r="B6008" s="16" t="s">
        <v>1878</v>
      </c>
      <c r="C6008" s="15" t="s">
        <v>959</v>
      </c>
      <c r="D6008" s="15" t="s">
        <v>1013</v>
      </c>
      <c r="E6008" s="17">
        <v>1.0169999999999999</v>
      </c>
      <c r="F6008" s="18">
        <v>2.0699999999999998</v>
      </c>
      <c r="G6008" s="18">
        <v>2.1051899999999999</v>
      </c>
    </row>
    <row r="6009" spans="1:7" ht="15" customHeight="1">
      <c r="A6009" s="1"/>
      <c r="B6009" s="1"/>
      <c r="C6009" s="1"/>
      <c r="D6009" s="1"/>
      <c r="E6009" s="319" t="s">
        <v>1021</v>
      </c>
      <c r="F6009" s="320"/>
      <c r="G6009" s="19">
        <v>2.1051899999999999</v>
      </c>
    </row>
    <row r="6010" spans="1:7" ht="15" customHeight="1">
      <c r="A6010" s="1"/>
      <c r="B6010" s="1"/>
      <c r="C6010" s="1"/>
      <c r="D6010" s="1"/>
      <c r="E6010" s="317" t="s">
        <v>972</v>
      </c>
      <c r="F6010" s="318"/>
      <c r="G6010" s="3">
        <v>6.04</v>
      </c>
    </row>
    <row r="6011" spans="1:7" ht="15" customHeight="1">
      <c r="A6011" s="1"/>
      <c r="B6011" s="1"/>
      <c r="C6011" s="1"/>
      <c r="D6011" s="1"/>
      <c r="E6011" s="317" t="s">
        <v>973</v>
      </c>
      <c r="F6011" s="318"/>
      <c r="G6011" s="3">
        <v>1.76</v>
      </c>
    </row>
    <row r="6012" spans="1:7" ht="15" customHeight="1">
      <c r="A6012" s="1"/>
      <c r="B6012" s="1"/>
      <c r="C6012" s="1"/>
      <c r="D6012" s="1"/>
      <c r="E6012" s="317" t="s">
        <v>974</v>
      </c>
      <c r="F6012" s="318"/>
      <c r="G6012" s="3">
        <v>7.8</v>
      </c>
    </row>
    <row r="6013" spans="1:7" ht="15" customHeight="1">
      <c r="A6013" s="1"/>
      <c r="B6013" s="1"/>
      <c r="C6013" s="1"/>
      <c r="D6013" s="1"/>
      <c r="E6013" s="317" t="s">
        <v>975</v>
      </c>
      <c r="F6013" s="318"/>
      <c r="G6013" s="3">
        <v>2.21</v>
      </c>
    </row>
    <row r="6014" spans="1:7" ht="15" customHeight="1">
      <c r="A6014" s="1"/>
      <c r="B6014" s="1"/>
      <c r="C6014" s="1"/>
      <c r="D6014" s="1"/>
      <c r="E6014" s="317" t="s">
        <v>976</v>
      </c>
      <c r="F6014" s="318"/>
      <c r="G6014" s="3">
        <v>10.01</v>
      </c>
    </row>
    <row r="6015" spans="1:7" ht="15" customHeight="1">
      <c r="A6015" s="1"/>
      <c r="B6015" s="1"/>
      <c r="C6015" s="1"/>
      <c r="D6015" s="1"/>
      <c r="E6015" s="317" t="s">
        <v>977</v>
      </c>
      <c r="F6015" s="318"/>
      <c r="G6015" s="3">
        <v>63.66</v>
      </c>
    </row>
    <row r="6016" spans="1:7" ht="15" customHeight="1">
      <c r="A6016" s="1"/>
      <c r="B6016" s="1"/>
      <c r="C6016" s="1"/>
      <c r="D6016" s="1"/>
      <c r="E6016" s="317" t="s">
        <v>978</v>
      </c>
      <c r="F6016" s="318"/>
      <c r="G6016" s="3">
        <v>637.23</v>
      </c>
    </row>
    <row r="6017" spans="1:7" ht="9.9499999999999993" customHeight="1">
      <c r="A6017" s="1"/>
      <c r="B6017" s="1"/>
      <c r="C6017" s="323" t="s">
        <v>949</v>
      </c>
      <c r="D6017" s="324"/>
      <c r="E6017" s="1"/>
      <c r="F6017" s="1"/>
      <c r="G6017" s="1"/>
    </row>
    <row r="6018" spans="1:7" ht="20.100000000000001" customHeight="1">
      <c r="A6018" s="325" t="s">
        <v>1879</v>
      </c>
      <c r="B6018" s="326"/>
      <c r="C6018" s="326"/>
      <c r="D6018" s="326"/>
      <c r="E6018" s="326"/>
      <c r="F6018" s="326"/>
      <c r="G6018" s="326"/>
    </row>
    <row r="6019" spans="1:7" ht="15" customHeight="1">
      <c r="A6019" s="321" t="s">
        <v>951</v>
      </c>
      <c r="B6019" s="322"/>
      <c r="C6019" s="8" t="s">
        <v>952</v>
      </c>
      <c r="D6019" s="8" t="s">
        <v>953</v>
      </c>
      <c r="E6019" s="8" t="s">
        <v>954</v>
      </c>
      <c r="F6019" s="8" t="s">
        <v>955</v>
      </c>
      <c r="G6019" s="8" t="s">
        <v>956</v>
      </c>
    </row>
    <row r="6020" spans="1:7" ht="20.100000000000001" customHeight="1">
      <c r="A6020" s="15" t="s">
        <v>1772</v>
      </c>
      <c r="B6020" s="16" t="s">
        <v>1773</v>
      </c>
      <c r="C6020" s="15" t="s">
        <v>959</v>
      </c>
      <c r="D6020" s="15" t="s">
        <v>960</v>
      </c>
      <c r="E6020" s="17">
        <v>0.376</v>
      </c>
      <c r="F6020" s="18">
        <v>0.62</v>
      </c>
      <c r="G6020" s="18">
        <v>0.23311999999999999</v>
      </c>
    </row>
    <row r="6021" spans="1:7" ht="15" customHeight="1">
      <c r="A6021" s="15" t="s">
        <v>994</v>
      </c>
      <c r="B6021" s="16" t="s">
        <v>995</v>
      </c>
      <c r="C6021" s="15" t="s">
        <v>959</v>
      </c>
      <c r="D6021" s="15" t="s">
        <v>960</v>
      </c>
      <c r="E6021" s="17">
        <v>0.376</v>
      </c>
      <c r="F6021" s="18">
        <v>1.04</v>
      </c>
      <c r="G6021" s="18">
        <v>0.39104</v>
      </c>
    </row>
    <row r="6022" spans="1:7" ht="20.100000000000001" customHeight="1">
      <c r="A6022" s="15" t="s">
        <v>1774</v>
      </c>
      <c r="B6022" s="16" t="s">
        <v>1775</v>
      </c>
      <c r="C6022" s="15" t="s">
        <v>959</v>
      </c>
      <c r="D6022" s="15" t="s">
        <v>960</v>
      </c>
      <c r="E6022" s="17">
        <v>0.376</v>
      </c>
      <c r="F6022" s="18">
        <v>0.91</v>
      </c>
      <c r="G6022" s="18">
        <v>0.34216000000000002</v>
      </c>
    </row>
    <row r="6023" spans="1:7" ht="15" customHeight="1">
      <c r="A6023" s="15" t="s">
        <v>996</v>
      </c>
      <c r="B6023" s="16" t="s">
        <v>997</v>
      </c>
      <c r="C6023" s="15" t="s">
        <v>959</v>
      </c>
      <c r="D6023" s="15" t="s">
        <v>960</v>
      </c>
      <c r="E6023" s="17">
        <v>0.376</v>
      </c>
      <c r="F6023" s="18">
        <v>3.18</v>
      </c>
      <c r="G6023" s="18">
        <v>1.1956800000000001</v>
      </c>
    </row>
    <row r="6024" spans="1:7" ht="15" customHeight="1">
      <c r="A6024" s="15" t="s">
        <v>963</v>
      </c>
      <c r="B6024" s="16" t="s">
        <v>964</v>
      </c>
      <c r="C6024" s="15" t="s">
        <v>959</v>
      </c>
      <c r="D6024" s="15" t="s">
        <v>960</v>
      </c>
      <c r="E6024" s="17">
        <v>0.376</v>
      </c>
      <c r="F6024" s="18">
        <v>0.55000000000000004</v>
      </c>
      <c r="G6024" s="18">
        <v>0.20680000000000001</v>
      </c>
    </row>
    <row r="6025" spans="1:7" ht="15" customHeight="1">
      <c r="A6025" s="15" t="s">
        <v>965</v>
      </c>
      <c r="B6025" s="16" t="s">
        <v>966</v>
      </c>
      <c r="C6025" s="15" t="s">
        <v>959</v>
      </c>
      <c r="D6025" s="15" t="s">
        <v>960</v>
      </c>
      <c r="E6025" s="17">
        <v>0.376</v>
      </c>
      <c r="F6025" s="18">
        <v>0.06</v>
      </c>
      <c r="G6025" s="18">
        <v>2.256E-2</v>
      </c>
    </row>
    <row r="6026" spans="1:7" ht="17.100000000000001" customHeight="1">
      <c r="A6026" s="1"/>
      <c r="B6026" s="1"/>
      <c r="C6026" s="1"/>
      <c r="D6026" s="1"/>
      <c r="E6026" s="319" t="s">
        <v>967</v>
      </c>
      <c r="F6026" s="320"/>
      <c r="G6026" s="19">
        <v>2.3913600000000002</v>
      </c>
    </row>
    <row r="6027" spans="1:7" ht="15" customHeight="1">
      <c r="A6027" s="321" t="s">
        <v>968</v>
      </c>
      <c r="B6027" s="322"/>
      <c r="C6027" s="8" t="s">
        <v>952</v>
      </c>
      <c r="D6027" s="8" t="s">
        <v>953</v>
      </c>
      <c r="E6027" s="8" t="s">
        <v>954</v>
      </c>
      <c r="F6027" s="8" t="s">
        <v>955</v>
      </c>
      <c r="G6027" s="8" t="s">
        <v>956</v>
      </c>
    </row>
    <row r="6028" spans="1:7" ht="15" customHeight="1">
      <c r="A6028" s="15" t="s">
        <v>1776</v>
      </c>
      <c r="B6028" s="16" t="s">
        <v>1777</v>
      </c>
      <c r="C6028" s="15" t="s">
        <v>959</v>
      </c>
      <c r="D6028" s="15" t="s">
        <v>960</v>
      </c>
      <c r="E6028" s="17">
        <v>0.1930008</v>
      </c>
      <c r="F6028" s="18">
        <v>15.42</v>
      </c>
      <c r="G6028" s="18">
        <v>2.9760723360000001</v>
      </c>
    </row>
    <row r="6029" spans="1:7" ht="15" customHeight="1">
      <c r="A6029" s="15" t="s">
        <v>1778</v>
      </c>
      <c r="B6029" s="16" t="s">
        <v>1779</v>
      </c>
      <c r="C6029" s="15" t="s">
        <v>959</v>
      </c>
      <c r="D6029" s="15" t="s">
        <v>960</v>
      </c>
      <c r="E6029" s="17">
        <v>0.1930008</v>
      </c>
      <c r="F6029" s="18">
        <v>10.84</v>
      </c>
      <c r="G6029" s="18">
        <v>2.0921286719999999</v>
      </c>
    </row>
    <row r="6030" spans="1:7" ht="15" customHeight="1">
      <c r="A6030" s="1"/>
      <c r="B6030" s="1"/>
      <c r="C6030" s="1"/>
      <c r="D6030" s="1"/>
      <c r="E6030" s="319" t="s">
        <v>971</v>
      </c>
      <c r="F6030" s="320"/>
      <c r="G6030" s="19">
        <v>5.068201008</v>
      </c>
    </row>
    <row r="6031" spans="1:7" ht="15" customHeight="1">
      <c r="A6031" s="321" t="s">
        <v>1010</v>
      </c>
      <c r="B6031" s="322"/>
      <c r="C6031" s="8" t="s">
        <v>952</v>
      </c>
      <c r="D6031" s="8" t="s">
        <v>953</v>
      </c>
      <c r="E6031" s="8" t="s">
        <v>954</v>
      </c>
      <c r="F6031" s="8" t="s">
        <v>955</v>
      </c>
      <c r="G6031" s="8" t="s">
        <v>956</v>
      </c>
    </row>
    <row r="6032" spans="1:7" ht="27.95" customHeight="1">
      <c r="A6032" s="15" t="s">
        <v>1880</v>
      </c>
      <c r="B6032" s="16" t="s">
        <v>1881</v>
      </c>
      <c r="C6032" s="15" t="s">
        <v>959</v>
      </c>
      <c r="D6032" s="15" t="s">
        <v>1013</v>
      </c>
      <c r="E6032" s="17">
        <v>1.0169999999999999</v>
      </c>
      <c r="F6032" s="18">
        <v>9.2799999999999994</v>
      </c>
      <c r="G6032" s="18">
        <v>9.4377600000000008</v>
      </c>
    </row>
    <row r="6033" spans="1:7" ht="15" customHeight="1">
      <c r="A6033" s="1"/>
      <c r="B6033" s="1"/>
      <c r="C6033" s="1"/>
      <c r="D6033" s="1"/>
      <c r="E6033" s="319" t="s">
        <v>1021</v>
      </c>
      <c r="F6033" s="320"/>
      <c r="G6033" s="19">
        <v>9.4377600000000008</v>
      </c>
    </row>
    <row r="6034" spans="1:7" ht="15" customHeight="1">
      <c r="A6034" s="1"/>
      <c r="B6034" s="1"/>
      <c r="C6034" s="1"/>
      <c r="D6034" s="1"/>
      <c r="E6034" s="317" t="s">
        <v>972</v>
      </c>
      <c r="F6034" s="318"/>
      <c r="G6034" s="3">
        <v>14.58</v>
      </c>
    </row>
    <row r="6035" spans="1:7" ht="15" customHeight="1">
      <c r="A6035" s="1"/>
      <c r="B6035" s="1"/>
      <c r="C6035" s="1"/>
      <c r="D6035" s="1"/>
      <c r="E6035" s="317" t="s">
        <v>973</v>
      </c>
      <c r="F6035" s="318"/>
      <c r="G6035" s="3">
        <v>2.2999999999999998</v>
      </c>
    </row>
    <row r="6036" spans="1:7" ht="15" customHeight="1">
      <c r="A6036" s="1"/>
      <c r="B6036" s="1"/>
      <c r="C6036" s="1"/>
      <c r="D6036" s="1"/>
      <c r="E6036" s="317" t="s">
        <v>974</v>
      </c>
      <c r="F6036" s="318"/>
      <c r="G6036" s="3">
        <v>16.88</v>
      </c>
    </row>
    <row r="6037" spans="1:7" ht="15" customHeight="1">
      <c r="A6037" s="1"/>
      <c r="B6037" s="1"/>
      <c r="C6037" s="1"/>
      <c r="D6037" s="1"/>
      <c r="E6037" s="317" t="s">
        <v>975</v>
      </c>
      <c r="F6037" s="318"/>
      <c r="G6037" s="3">
        <v>4.78</v>
      </c>
    </row>
    <row r="6038" spans="1:7" ht="15" customHeight="1">
      <c r="A6038" s="1"/>
      <c r="B6038" s="1"/>
      <c r="C6038" s="1"/>
      <c r="D6038" s="1"/>
      <c r="E6038" s="317" t="s">
        <v>976</v>
      </c>
      <c r="F6038" s="318"/>
      <c r="G6038" s="3">
        <v>21.66</v>
      </c>
    </row>
    <row r="6039" spans="1:7" ht="15" customHeight="1">
      <c r="A6039" s="1"/>
      <c r="B6039" s="1"/>
      <c r="C6039" s="1"/>
      <c r="D6039" s="1"/>
      <c r="E6039" s="317" t="s">
        <v>977</v>
      </c>
      <c r="F6039" s="318"/>
      <c r="G6039" s="3">
        <v>1.4</v>
      </c>
    </row>
    <row r="6040" spans="1:7" ht="15" customHeight="1">
      <c r="A6040" s="1"/>
      <c r="B6040" s="1"/>
      <c r="C6040" s="1"/>
      <c r="D6040" s="1"/>
      <c r="E6040" s="317" t="s">
        <v>978</v>
      </c>
      <c r="F6040" s="318"/>
      <c r="G6040" s="3">
        <v>30.32</v>
      </c>
    </row>
    <row r="6041" spans="1:7" ht="9.9499999999999993" customHeight="1">
      <c r="A6041" s="1"/>
      <c r="B6041" s="1"/>
      <c r="C6041" s="323" t="s">
        <v>949</v>
      </c>
      <c r="D6041" s="324"/>
      <c r="E6041" s="1"/>
      <c r="F6041" s="1"/>
      <c r="G6041" s="1"/>
    </row>
    <row r="6042" spans="1:7" ht="20.100000000000001" customHeight="1">
      <c r="A6042" s="325" t="s">
        <v>1882</v>
      </c>
      <c r="B6042" s="326"/>
      <c r="C6042" s="326"/>
      <c r="D6042" s="326"/>
      <c r="E6042" s="326"/>
      <c r="F6042" s="326"/>
      <c r="G6042" s="326"/>
    </row>
    <row r="6043" spans="1:7" ht="15" customHeight="1">
      <c r="A6043" s="321" t="s">
        <v>951</v>
      </c>
      <c r="B6043" s="322"/>
      <c r="C6043" s="8" t="s">
        <v>952</v>
      </c>
      <c r="D6043" s="8" t="s">
        <v>953</v>
      </c>
      <c r="E6043" s="8" t="s">
        <v>954</v>
      </c>
      <c r="F6043" s="8" t="s">
        <v>955</v>
      </c>
      <c r="G6043" s="8" t="s">
        <v>956</v>
      </c>
    </row>
    <row r="6044" spans="1:7" ht="20.100000000000001" customHeight="1">
      <c r="A6044" s="15" t="s">
        <v>1772</v>
      </c>
      <c r="B6044" s="16" t="s">
        <v>1773</v>
      </c>
      <c r="C6044" s="15" t="s">
        <v>959</v>
      </c>
      <c r="D6044" s="15" t="s">
        <v>960</v>
      </c>
      <c r="E6044" s="17">
        <v>0.376</v>
      </c>
      <c r="F6044" s="18">
        <v>0.62</v>
      </c>
      <c r="G6044" s="18">
        <v>0.23311999999999999</v>
      </c>
    </row>
    <row r="6045" spans="1:7" ht="15" customHeight="1">
      <c r="A6045" s="15" t="s">
        <v>994</v>
      </c>
      <c r="B6045" s="16" t="s">
        <v>995</v>
      </c>
      <c r="C6045" s="15" t="s">
        <v>959</v>
      </c>
      <c r="D6045" s="15" t="s">
        <v>960</v>
      </c>
      <c r="E6045" s="17">
        <v>0.376</v>
      </c>
      <c r="F6045" s="18">
        <v>1.04</v>
      </c>
      <c r="G6045" s="18">
        <v>0.39104</v>
      </c>
    </row>
    <row r="6046" spans="1:7" ht="20.100000000000001" customHeight="1">
      <c r="A6046" s="15" t="s">
        <v>1774</v>
      </c>
      <c r="B6046" s="16" t="s">
        <v>1775</v>
      </c>
      <c r="C6046" s="15" t="s">
        <v>959</v>
      </c>
      <c r="D6046" s="15" t="s">
        <v>960</v>
      </c>
      <c r="E6046" s="17">
        <v>0.376</v>
      </c>
      <c r="F6046" s="18">
        <v>0.91</v>
      </c>
      <c r="G6046" s="18">
        <v>0.34216000000000002</v>
      </c>
    </row>
    <row r="6047" spans="1:7" ht="15" customHeight="1">
      <c r="A6047" s="15" t="s">
        <v>996</v>
      </c>
      <c r="B6047" s="16" t="s">
        <v>997</v>
      </c>
      <c r="C6047" s="15" t="s">
        <v>959</v>
      </c>
      <c r="D6047" s="15" t="s">
        <v>960</v>
      </c>
      <c r="E6047" s="17">
        <v>0.376</v>
      </c>
      <c r="F6047" s="18">
        <v>3.18</v>
      </c>
      <c r="G6047" s="18">
        <v>1.1956800000000001</v>
      </c>
    </row>
    <row r="6048" spans="1:7" ht="15" customHeight="1">
      <c r="A6048" s="15" t="s">
        <v>963</v>
      </c>
      <c r="B6048" s="16" t="s">
        <v>964</v>
      </c>
      <c r="C6048" s="15" t="s">
        <v>959</v>
      </c>
      <c r="D6048" s="15" t="s">
        <v>960</v>
      </c>
      <c r="E6048" s="17">
        <v>0.376</v>
      </c>
      <c r="F6048" s="18">
        <v>0.55000000000000004</v>
      </c>
      <c r="G6048" s="18">
        <v>0.20680000000000001</v>
      </c>
    </row>
    <row r="6049" spans="1:7" ht="15" customHeight="1">
      <c r="A6049" s="15" t="s">
        <v>965</v>
      </c>
      <c r="B6049" s="16" t="s">
        <v>966</v>
      </c>
      <c r="C6049" s="15" t="s">
        <v>959</v>
      </c>
      <c r="D6049" s="15" t="s">
        <v>960</v>
      </c>
      <c r="E6049" s="17">
        <v>0.376</v>
      </c>
      <c r="F6049" s="18">
        <v>0.06</v>
      </c>
      <c r="G6049" s="18">
        <v>2.256E-2</v>
      </c>
    </row>
    <row r="6050" spans="1:7" ht="17.100000000000001" customHeight="1">
      <c r="A6050" s="1"/>
      <c r="B6050" s="1"/>
      <c r="C6050" s="1"/>
      <c r="D6050" s="1"/>
      <c r="E6050" s="319" t="s">
        <v>967</v>
      </c>
      <c r="F6050" s="320"/>
      <c r="G6050" s="19">
        <v>2.3913600000000002</v>
      </c>
    </row>
    <row r="6051" spans="1:7" ht="15" customHeight="1">
      <c r="A6051" s="321" t="s">
        <v>968</v>
      </c>
      <c r="B6051" s="322"/>
      <c r="C6051" s="8" t="s">
        <v>952</v>
      </c>
      <c r="D6051" s="8" t="s">
        <v>953</v>
      </c>
      <c r="E6051" s="8" t="s">
        <v>954</v>
      </c>
      <c r="F6051" s="8" t="s">
        <v>955</v>
      </c>
      <c r="G6051" s="8" t="s">
        <v>956</v>
      </c>
    </row>
    <row r="6052" spans="1:7" ht="15" customHeight="1">
      <c r="A6052" s="15" t="s">
        <v>1776</v>
      </c>
      <c r="B6052" s="16" t="s">
        <v>1777</v>
      </c>
      <c r="C6052" s="15" t="s">
        <v>959</v>
      </c>
      <c r="D6052" s="15" t="s">
        <v>960</v>
      </c>
      <c r="E6052" s="17">
        <v>0.1930008</v>
      </c>
      <c r="F6052" s="18">
        <v>15.42</v>
      </c>
      <c r="G6052" s="18">
        <v>2.9760723360000001</v>
      </c>
    </row>
    <row r="6053" spans="1:7" ht="15" customHeight="1">
      <c r="A6053" s="15" t="s">
        <v>1778</v>
      </c>
      <c r="B6053" s="16" t="s">
        <v>1779</v>
      </c>
      <c r="C6053" s="15" t="s">
        <v>959</v>
      </c>
      <c r="D6053" s="15" t="s">
        <v>960</v>
      </c>
      <c r="E6053" s="17">
        <v>0.1930008</v>
      </c>
      <c r="F6053" s="18">
        <v>10.84</v>
      </c>
      <c r="G6053" s="18">
        <v>2.0921286719999999</v>
      </c>
    </row>
    <row r="6054" spans="1:7" ht="15" customHeight="1">
      <c r="A6054" s="1"/>
      <c r="B6054" s="1"/>
      <c r="C6054" s="1"/>
      <c r="D6054" s="1"/>
      <c r="E6054" s="319" t="s">
        <v>971</v>
      </c>
      <c r="F6054" s="320"/>
      <c r="G6054" s="19">
        <v>5.068201008</v>
      </c>
    </row>
    <row r="6055" spans="1:7" ht="15" customHeight="1">
      <c r="A6055" s="321" t="s">
        <v>1010</v>
      </c>
      <c r="B6055" s="322"/>
      <c r="C6055" s="8" t="s">
        <v>952</v>
      </c>
      <c r="D6055" s="8" t="s">
        <v>953</v>
      </c>
      <c r="E6055" s="8" t="s">
        <v>954</v>
      </c>
      <c r="F6055" s="8" t="s">
        <v>955</v>
      </c>
      <c r="G6055" s="8" t="s">
        <v>956</v>
      </c>
    </row>
    <row r="6056" spans="1:7" ht="20.100000000000001" customHeight="1">
      <c r="A6056" s="15" t="s">
        <v>1883</v>
      </c>
      <c r="B6056" s="16" t="s">
        <v>1884</v>
      </c>
      <c r="C6056" s="15" t="s">
        <v>959</v>
      </c>
      <c r="D6056" s="15" t="s">
        <v>1013</v>
      </c>
      <c r="E6056" s="17">
        <v>1.0169999999999999</v>
      </c>
      <c r="F6056" s="18">
        <v>7.86</v>
      </c>
      <c r="G6056" s="18">
        <v>7.9936199999999999</v>
      </c>
    </row>
    <row r="6057" spans="1:7" ht="15" customHeight="1">
      <c r="A6057" s="1"/>
      <c r="B6057" s="1"/>
      <c r="C6057" s="1"/>
      <c r="D6057" s="1"/>
      <c r="E6057" s="319" t="s">
        <v>1021</v>
      </c>
      <c r="F6057" s="320"/>
      <c r="G6057" s="19">
        <v>7.9936199999999999</v>
      </c>
    </row>
    <row r="6058" spans="1:7" ht="15" customHeight="1">
      <c r="A6058" s="1"/>
      <c r="B6058" s="1"/>
      <c r="C6058" s="1"/>
      <c r="D6058" s="1"/>
      <c r="E6058" s="317" t="s">
        <v>972</v>
      </c>
      <c r="F6058" s="318"/>
      <c r="G6058" s="3">
        <v>13.14</v>
      </c>
    </row>
    <row r="6059" spans="1:7" ht="15" customHeight="1">
      <c r="A6059" s="1"/>
      <c r="B6059" s="1"/>
      <c r="C6059" s="1"/>
      <c r="D6059" s="1"/>
      <c r="E6059" s="317" t="s">
        <v>973</v>
      </c>
      <c r="F6059" s="318"/>
      <c r="G6059" s="3">
        <v>2.2999999999999998</v>
      </c>
    </row>
    <row r="6060" spans="1:7" ht="15" customHeight="1">
      <c r="A6060" s="1"/>
      <c r="B6060" s="1"/>
      <c r="C6060" s="1"/>
      <c r="D6060" s="1"/>
      <c r="E6060" s="317" t="s">
        <v>974</v>
      </c>
      <c r="F6060" s="318"/>
      <c r="G6060" s="3">
        <v>15.44</v>
      </c>
    </row>
    <row r="6061" spans="1:7" ht="15" customHeight="1">
      <c r="A6061" s="1"/>
      <c r="B6061" s="1"/>
      <c r="C6061" s="1"/>
      <c r="D6061" s="1"/>
      <c r="E6061" s="317" t="s">
        <v>975</v>
      </c>
      <c r="F6061" s="318"/>
      <c r="G6061" s="3">
        <v>4.37</v>
      </c>
    </row>
    <row r="6062" spans="1:7" ht="15" customHeight="1">
      <c r="A6062" s="1"/>
      <c r="B6062" s="1"/>
      <c r="C6062" s="1"/>
      <c r="D6062" s="1"/>
      <c r="E6062" s="317" t="s">
        <v>976</v>
      </c>
      <c r="F6062" s="318"/>
      <c r="G6062" s="3">
        <v>19.809999999999999</v>
      </c>
    </row>
    <row r="6063" spans="1:7" ht="15" customHeight="1">
      <c r="A6063" s="1"/>
      <c r="B6063" s="1"/>
      <c r="C6063" s="1"/>
      <c r="D6063" s="1"/>
      <c r="E6063" s="317" t="s">
        <v>977</v>
      </c>
      <c r="F6063" s="318"/>
      <c r="G6063" s="3">
        <v>4.5</v>
      </c>
    </row>
    <row r="6064" spans="1:7" ht="15" customHeight="1">
      <c r="A6064" s="1"/>
      <c r="B6064" s="1"/>
      <c r="C6064" s="1"/>
      <c r="D6064" s="1"/>
      <c r="E6064" s="317" t="s">
        <v>978</v>
      </c>
      <c r="F6064" s="318"/>
      <c r="G6064" s="3">
        <v>89.14</v>
      </c>
    </row>
    <row r="6065" spans="1:7" ht="9.9499999999999993" customHeight="1">
      <c r="A6065" s="1"/>
      <c r="B6065" s="1"/>
      <c r="C6065" s="323" t="s">
        <v>949</v>
      </c>
      <c r="D6065" s="324"/>
      <c r="E6065" s="1"/>
      <c r="F6065" s="1"/>
      <c r="G6065" s="1"/>
    </row>
    <row r="6066" spans="1:7" ht="20.100000000000001" customHeight="1">
      <c r="A6066" s="325" t="s">
        <v>1885</v>
      </c>
      <c r="B6066" s="326"/>
      <c r="C6066" s="326"/>
      <c r="D6066" s="326"/>
      <c r="E6066" s="326"/>
      <c r="F6066" s="326"/>
      <c r="G6066" s="326"/>
    </row>
    <row r="6067" spans="1:7" ht="15" customHeight="1">
      <c r="A6067" s="321" t="s">
        <v>951</v>
      </c>
      <c r="B6067" s="322"/>
      <c r="C6067" s="8" t="s">
        <v>952</v>
      </c>
      <c r="D6067" s="8" t="s">
        <v>953</v>
      </c>
      <c r="E6067" s="8" t="s">
        <v>954</v>
      </c>
      <c r="F6067" s="8" t="s">
        <v>955</v>
      </c>
      <c r="G6067" s="8" t="s">
        <v>956</v>
      </c>
    </row>
    <row r="6068" spans="1:7" ht="15" customHeight="1">
      <c r="A6068" s="15" t="s">
        <v>994</v>
      </c>
      <c r="B6068" s="16" t="s">
        <v>995</v>
      </c>
      <c r="C6068" s="15" t="s">
        <v>959</v>
      </c>
      <c r="D6068" s="15" t="s">
        <v>960</v>
      </c>
      <c r="E6068" s="17">
        <v>0.24299999999999999</v>
      </c>
      <c r="F6068" s="18">
        <v>1.04</v>
      </c>
      <c r="G6068" s="18">
        <v>0.25272</v>
      </c>
    </row>
    <row r="6069" spans="1:7" ht="15" customHeight="1">
      <c r="A6069" s="15" t="s">
        <v>996</v>
      </c>
      <c r="B6069" s="16" t="s">
        <v>997</v>
      </c>
      <c r="C6069" s="15" t="s">
        <v>959</v>
      </c>
      <c r="D6069" s="15" t="s">
        <v>960</v>
      </c>
      <c r="E6069" s="17">
        <v>0.24299999999999999</v>
      </c>
      <c r="F6069" s="18">
        <v>3.18</v>
      </c>
      <c r="G6069" s="18">
        <v>0.77273999999999998</v>
      </c>
    </row>
    <row r="6070" spans="1:7" ht="20.100000000000001" customHeight="1">
      <c r="A6070" s="15" t="s">
        <v>1388</v>
      </c>
      <c r="B6070" s="16" t="s">
        <v>1389</v>
      </c>
      <c r="C6070" s="15" t="s">
        <v>959</v>
      </c>
      <c r="D6070" s="15" t="s">
        <v>960</v>
      </c>
      <c r="E6070" s="17">
        <v>7.9000000000000001E-2</v>
      </c>
      <c r="F6070" s="18">
        <v>0.28000000000000003</v>
      </c>
      <c r="G6070" s="18">
        <v>2.2120000000000001E-2</v>
      </c>
    </row>
    <row r="6071" spans="1:7" ht="20.100000000000001" customHeight="1">
      <c r="A6071" s="15" t="s">
        <v>1390</v>
      </c>
      <c r="B6071" s="16" t="s">
        <v>1391</v>
      </c>
      <c r="C6071" s="15" t="s">
        <v>959</v>
      </c>
      <c r="D6071" s="15" t="s">
        <v>960</v>
      </c>
      <c r="E6071" s="17">
        <v>7.9000000000000001E-2</v>
      </c>
      <c r="F6071" s="18">
        <v>0.8</v>
      </c>
      <c r="G6071" s="18">
        <v>6.3200000000000006E-2</v>
      </c>
    </row>
    <row r="6072" spans="1:7" ht="15" customHeight="1">
      <c r="A6072" s="15" t="s">
        <v>965</v>
      </c>
      <c r="B6072" s="16" t="s">
        <v>966</v>
      </c>
      <c r="C6072" s="15" t="s">
        <v>959</v>
      </c>
      <c r="D6072" s="15" t="s">
        <v>960</v>
      </c>
      <c r="E6072" s="17">
        <v>0.24299999999999999</v>
      </c>
      <c r="F6072" s="18">
        <v>0.06</v>
      </c>
      <c r="G6072" s="18">
        <v>1.4579999999999999E-2</v>
      </c>
    </row>
    <row r="6073" spans="1:7" ht="20.100000000000001" customHeight="1">
      <c r="A6073" s="15" t="s">
        <v>1772</v>
      </c>
      <c r="B6073" s="16" t="s">
        <v>1773</v>
      </c>
      <c r="C6073" s="15" t="s">
        <v>959</v>
      </c>
      <c r="D6073" s="15" t="s">
        <v>960</v>
      </c>
      <c r="E6073" s="17">
        <v>0.16400000000000001</v>
      </c>
      <c r="F6073" s="18">
        <v>0.62</v>
      </c>
      <c r="G6073" s="18">
        <v>0.10168000000000001</v>
      </c>
    </row>
    <row r="6074" spans="1:7" ht="20.100000000000001" customHeight="1">
      <c r="A6074" s="15" t="s">
        <v>1774</v>
      </c>
      <c r="B6074" s="16" t="s">
        <v>1775</v>
      </c>
      <c r="C6074" s="15" t="s">
        <v>959</v>
      </c>
      <c r="D6074" s="15" t="s">
        <v>960</v>
      </c>
      <c r="E6074" s="17">
        <v>0.16400000000000001</v>
      </c>
      <c r="F6074" s="18">
        <v>0.91</v>
      </c>
      <c r="G6074" s="18">
        <v>0.14924000000000001</v>
      </c>
    </row>
    <row r="6075" spans="1:7" ht="15" customHeight="1">
      <c r="A6075" s="15" t="s">
        <v>963</v>
      </c>
      <c r="B6075" s="16" t="s">
        <v>964</v>
      </c>
      <c r="C6075" s="15" t="s">
        <v>959</v>
      </c>
      <c r="D6075" s="15" t="s">
        <v>960</v>
      </c>
      <c r="E6075" s="17">
        <v>0.24299999999999999</v>
      </c>
      <c r="F6075" s="18">
        <v>0.55000000000000004</v>
      </c>
      <c r="G6075" s="18">
        <v>0.13364999999999999</v>
      </c>
    </row>
    <row r="6076" spans="1:7" ht="17.100000000000001" customHeight="1">
      <c r="A6076" s="1"/>
      <c r="B6076" s="1"/>
      <c r="C6076" s="1"/>
      <c r="D6076" s="1"/>
      <c r="E6076" s="319" t="s">
        <v>967</v>
      </c>
      <c r="F6076" s="320"/>
      <c r="G6076" s="19">
        <v>1.50993</v>
      </c>
    </row>
    <row r="6077" spans="1:7" ht="15" customHeight="1">
      <c r="A6077" s="321" t="s">
        <v>968</v>
      </c>
      <c r="B6077" s="322"/>
      <c r="C6077" s="8" t="s">
        <v>952</v>
      </c>
      <c r="D6077" s="8" t="s">
        <v>953</v>
      </c>
      <c r="E6077" s="8" t="s">
        <v>954</v>
      </c>
      <c r="F6077" s="8" t="s">
        <v>955</v>
      </c>
      <c r="G6077" s="8" t="s">
        <v>956</v>
      </c>
    </row>
    <row r="6078" spans="1:7" ht="15" customHeight="1">
      <c r="A6078" s="15" t="s">
        <v>1776</v>
      </c>
      <c r="B6078" s="16" t="s">
        <v>1777</v>
      </c>
      <c r="C6078" s="15" t="s">
        <v>959</v>
      </c>
      <c r="D6078" s="15" t="s">
        <v>960</v>
      </c>
      <c r="E6078" s="17">
        <v>8.4181199999999998E-2</v>
      </c>
      <c r="F6078" s="18">
        <v>15.42</v>
      </c>
      <c r="G6078" s="18">
        <v>1.2980741039999999</v>
      </c>
    </row>
    <row r="6079" spans="1:7" ht="15" customHeight="1">
      <c r="A6079" s="15" t="s">
        <v>1778</v>
      </c>
      <c r="B6079" s="16" t="s">
        <v>1779</v>
      </c>
      <c r="C6079" s="15" t="s">
        <v>959</v>
      </c>
      <c r="D6079" s="15" t="s">
        <v>960</v>
      </c>
      <c r="E6079" s="17">
        <v>8.4181199999999998E-2</v>
      </c>
      <c r="F6079" s="18">
        <v>10.84</v>
      </c>
      <c r="G6079" s="18">
        <v>0.912524208</v>
      </c>
    </row>
    <row r="6080" spans="1:7" ht="15" customHeight="1">
      <c r="A6080" s="15" t="s">
        <v>1394</v>
      </c>
      <c r="B6080" s="16" t="s">
        <v>1395</v>
      </c>
      <c r="C6080" s="15" t="s">
        <v>959</v>
      </c>
      <c r="D6080" s="15" t="s">
        <v>960</v>
      </c>
      <c r="E6080" s="17">
        <v>6.9883200000000006E-2</v>
      </c>
      <c r="F6080" s="18">
        <v>12.62</v>
      </c>
      <c r="G6080" s="18">
        <v>0.881925984</v>
      </c>
    </row>
    <row r="6081" spans="1:7" ht="15" customHeight="1">
      <c r="A6081" s="15" t="s">
        <v>1392</v>
      </c>
      <c r="B6081" s="16" t="s">
        <v>1393</v>
      </c>
      <c r="C6081" s="15" t="s">
        <v>959</v>
      </c>
      <c r="D6081" s="15" t="s">
        <v>960</v>
      </c>
      <c r="E6081" s="17">
        <v>1.0128E-2</v>
      </c>
      <c r="F6081" s="18">
        <v>8.94</v>
      </c>
      <c r="G6081" s="18">
        <v>9.0544319999999998E-2</v>
      </c>
    </row>
    <row r="6082" spans="1:7" ht="15" customHeight="1">
      <c r="A6082" s="1"/>
      <c r="B6082" s="1"/>
      <c r="C6082" s="1"/>
      <c r="D6082" s="1"/>
      <c r="E6082" s="319" t="s">
        <v>971</v>
      </c>
      <c r="F6082" s="320"/>
      <c r="G6082" s="19">
        <v>3.1830686159999999</v>
      </c>
    </row>
    <row r="6083" spans="1:7" ht="15" customHeight="1">
      <c r="A6083" s="321" t="s">
        <v>1010</v>
      </c>
      <c r="B6083" s="322"/>
      <c r="C6083" s="8" t="s">
        <v>952</v>
      </c>
      <c r="D6083" s="8" t="s">
        <v>953</v>
      </c>
      <c r="E6083" s="8" t="s">
        <v>954</v>
      </c>
      <c r="F6083" s="8" t="s">
        <v>955</v>
      </c>
      <c r="G6083" s="8" t="s">
        <v>956</v>
      </c>
    </row>
    <row r="6084" spans="1:7" ht="20.100000000000001" customHeight="1">
      <c r="A6084" s="15" t="s">
        <v>1886</v>
      </c>
      <c r="B6084" s="16" t="s">
        <v>1887</v>
      </c>
      <c r="C6084" s="15" t="s">
        <v>959</v>
      </c>
      <c r="D6084" s="15" t="s">
        <v>1030</v>
      </c>
      <c r="E6084" s="17">
        <v>0.65</v>
      </c>
      <c r="F6084" s="18">
        <v>1.41</v>
      </c>
      <c r="G6084" s="18">
        <v>0.91649999999999998</v>
      </c>
    </row>
    <row r="6085" spans="1:7" ht="15" customHeight="1">
      <c r="A6085" s="15" t="s">
        <v>1888</v>
      </c>
      <c r="B6085" s="16" t="s">
        <v>1889</v>
      </c>
      <c r="C6085" s="15" t="s">
        <v>959</v>
      </c>
      <c r="D6085" s="15" t="s">
        <v>1013</v>
      </c>
      <c r="E6085" s="17">
        <v>1.0169999999999999</v>
      </c>
      <c r="F6085" s="18">
        <v>3.94</v>
      </c>
      <c r="G6085" s="18">
        <v>4.0069800000000004</v>
      </c>
    </row>
    <row r="6086" spans="1:7" ht="15" customHeight="1">
      <c r="A6086" s="1"/>
      <c r="B6086" s="1"/>
      <c r="C6086" s="1"/>
      <c r="D6086" s="1"/>
      <c r="E6086" s="319" t="s">
        <v>1021</v>
      </c>
      <c r="F6086" s="320"/>
      <c r="G6086" s="19">
        <v>4.9234799999999996</v>
      </c>
    </row>
    <row r="6087" spans="1:7" ht="15" customHeight="1">
      <c r="A6087" s="1"/>
      <c r="B6087" s="1"/>
      <c r="C6087" s="1"/>
      <c r="D6087" s="1"/>
      <c r="E6087" s="317" t="s">
        <v>972</v>
      </c>
      <c r="F6087" s="318"/>
      <c r="G6087" s="3">
        <v>8.1300000000000008</v>
      </c>
    </row>
    <row r="6088" spans="1:7" ht="15" customHeight="1">
      <c r="A6088" s="1"/>
      <c r="B6088" s="1"/>
      <c r="C6088" s="1"/>
      <c r="D6088" s="1"/>
      <c r="E6088" s="317" t="s">
        <v>973</v>
      </c>
      <c r="F6088" s="318"/>
      <c r="G6088" s="3">
        <v>1.44</v>
      </c>
    </row>
    <row r="6089" spans="1:7" ht="15" customHeight="1">
      <c r="A6089" s="1"/>
      <c r="B6089" s="1"/>
      <c r="C6089" s="1"/>
      <c r="D6089" s="1"/>
      <c r="E6089" s="317" t="s">
        <v>974</v>
      </c>
      <c r="F6089" s="318"/>
      <c r="G6089" s="3">
        <v>9.57</v>
      </c>
    </row>
    <row r="6090" spans="1:7" ht="15" customHeight="1">
      <c r="A6090" s="1"/>
      <c r="B6090" s="1"/>
      <c r="C6090" s="1"/>
      <c r="D6090" s="1"/>
      <c r="E6090" s="317" t="s">
        <v>975</v>
      </c>
      <c r="F6090" s="318"/>
      <c r="G6090" s="3">
        <v>2.71</v>
      </c>
    </row>
    <row r="6091" spans="1:7" ht="15" customHeight="1">
      <c r="A6091" s="1"/>
      <c r="B6091" s="1"/>
      <c r="C6091" s="1"/>
      <c r="D6091" s="1"/>
      <c r="E6091" s="317" t="s">
        <v>976</v>
      </c>
      <c r="F6091" s="318"/>
      <c r="G6091" s="3">
        <v>12.28</v>
      </c>
    </row>
    <row r="6092" spans="1:7" ht="15" customHeight="1">
      <c r="A6092" s="1"/>
      <c r="B6092" s="1"/>
      <c r="C6092" s="1"/>
      <c r="D6092" s="1"/>
      <c r="E6092" s="317" t="s">
        <v>977</v>
      </c>
      <c r="F6092" s="318"/>
      <c r="G6092" s="3">
        <v>75.540000000000006</v>
      </c>
    </row>
    <row r="6093" spans="1:7" ht="15" customHeight="1">
      <c r="A6093" s="1"/>
      <c r="B6093" s="1"/>
      <c r="C6093" s="1"/>
      <c r="D6093" s="1"/>
      <c r="E6093" s="317" t="s">
        <v>978</v>
      </c>
      <c r="F6093" s="318"/>
      <c r="G6093" s="3">
        <v>927.63</v>
      </c>
    </row>
    <row r="6094" spans="1:7" ht="9.9499999999999993" customHeight="1">
      <c r="A6094" s="1"/>
      <c r="B6094" s="1"/>
      <c r="C6094" s="323" t="s">
        <v>949</v>
      </c>
      <c r="D6094" s="324"/>
      <c r="E6094" s="1"/>
      <c r="F6094" s="1"/>
      <c r="G6094" s="1"/>
    </row>
    <row r="6095" spans="1:7" ht="20.100000000000001" customHeight="1">
      <c r="A6095" s="325" t="s">
        <v>1890</v>
      </c>
      <c r="B6095" s="326"/>
      <c r="C6095" s="326"/>
      <c r="D6095" s="326"/>
      <c r="E6095" s="326"/>
      <c r="F6095" s="326"/>
      <c r="G6095" s="326"/>
    </row>
    <row r="6096" spans="1:7" ht="15" customHeight="1">
      <c r="A6096" s="321" t="s">
        <v>951</v>
      </c>
      <c r="B6096" s="322"/>
      <c r="C6096" s="8" t="s">
        <v>952</v>
      </c>
      <c r="D6096" s="8" t="s">
        <v>953</v>
      </c>
      <c r="E6096" s="8" t="s">
        <v>954</v>
      </c>
      <c r="F6096" s="8" t="s">
        <v>955</v>
      </c>
      <c r="G6096" s="8" t="s">
        <v>956</v>
      </c>
    </row>
    <row r="6097" spans="1:7" ht="15" customHeight="1">
      <c r="A6097" s="15" t="s">
        <v>994</v>
      </c>
      <c r="B6097" s="16" t="s">
        <v>995</v>
      </c>
      <c r="C6097" s="15" t="s">
        <v>959</v>
      </c>
      <c r="D6097" s="15" t="s">
        <v>960</v>
      </c>
      <c r="E6097" s="17">
        <v>0.29099999999999998</v>
      </c>
      <c r="F6097" s="18">
        <v>1.04</v>
      </c>
      <c r="G6097" s="18">
        <v>0.30264000000000002</v>
      </c>
    </row>
    <row r="6098" spans="1:7" ht="15" customHeight="1">
      <c r="A6098" s="15" t="s">
        <v>996</v>
      </c>
      <c r="B6098" s="16" t="s">
        <v>997</v>
      </c>
      <c r="C6098" s="15" t="s">
        <v>959</v>
      </c>
      <c r="D6098" s="15" t="s">
        <v>960</v>
      </c>
      <c r="E6098" s="17">
        <v>0.29099999999999998</v>
      </c>
      <c r="F6098" s="18">
        <v>3.18</v>
      </c>
      <c r="G6098" s="18">
        <v>0.92537999999999998</v>
      </c>
    </row>
    <row r="6099" spans="1:7" ht="20.100000000000001" customHeight="1">
      <c r="A6099" s="15" t="s">
        <v>1388</v>
      </c>
      <c r="B6099" s="16" t="s">
        <v>1389</v>
      </c>
      <c r="C6099" s="15" t="s">
        <v>959</v>
      </c>
      <c r="D6099" s="15" t="s">
        <v>960</v>
      </c>
      <c r="E6099" s="17">
        <v>7.9000000000000001E-2</v>
      </c>
      <c r="F6099" s="18">
        <v>0.28000000000000003</v>
      </c>
      <c r="G6099" s="18">
        <v>2.2120000000000001E-2</v>
      </c>
    </row>
    <row r="6100" spans="1:7" ht="20.100000000000001" customHeight="1">
      <c r="A6100" s="15" t="s">
        <v>1390</v>
      </c>
      <c r="B6100" s="16" t="s">
        <v>1391</v>
      </c>
      <c r="C6100" s="15" t="s">
        <v>959</v>
      </c>
      <c r="D6100" s="15" t="s">
        <v>960</v>
      </c>
      <c r="E6100" s="17">
        <v>7.9000000000000001E-2</v>
      </c>
      <c r="F6100" s="18">
        <v>0.8</v>
      </c>
      <c r="G6100" s="18">
        <v>6.3200000000000006E-2</v>
      </c>
    </row>
    <row r="6101" spans="1:7" ht="15" customHeight="1">
      <c r="A6101" s="15" t="s">
        <v>965</v>
      </c>
      <c r="B6101" s="16" t="s">
        <v>966</v>
      </c>
      <c r="C6101" s="15" t="s">
        <v>959</v>
      </c>
      <c r="D6101" s="15" t="s">
        <v>960</v>
      </c>
      <c r="E6101" s="17">
        <v>0.29099999999999998</v>
      </c>
      <c r="F6101" s="18">
        <v>0.06</v>
      </c>
      <c r="G6101" s="18">
        <v>1.746E-2</v>
      </c>
    </row>
    <row r="6102" spans="1:7" ht="20.100000000000001" customHeight="1">
      <c r="A6102" s="15" t="s">
        <v>1772</v>
      </c>
      <c r="B6102" s="16" t="s">
        <v>1773</v>
      </c>
      <c r="C6102" s="15" t="s">
        <v>959</v>
      </c>
      <c r="D6102" s="15" t="s">
        <v>960</v>
      </c>
      <c r="E6102" s="17">
        <v>0.21199999999999999</v>
      </c>
      <c r="F6102" s="18">
        <v>0.62</v>
      </c>
      <c r="G6102" s="18">
        <v>0.13144</v>
      </c>
    </row>
    <row r="6103" spans="1:7" ht="20.100000000000001" customHeight="1">
      <c r="A6103" s="15" t="s">
        <v>1774</v>
      </c>
      <c r="B6103" s="16" t="s">
        <v>1775</v>
      </c>
      <c r="C6103" s="15" t="s">
        <v>959</v>
      </c>
      <c r="D6103" s="15" t="s">
        <v>960</v>
      </c>
      <c r="E6103" s="17">
        <v>0.21199999999999999</v>
      </c>
      <c r="F6103" s="18">
        <v>0.91</v>
      </c>
      <c r="G6103" s="18">
        <v>0.19292000000000001</v>
      </c>
    </row>
    <row r="6104" spans="1:7" ht="15" customHeight="1">
      <c r="A6104" s="15" t="s">
        <v>963</v>
      </c>
      <c r="B6104" s="16" t="s">
        <v>964</v>
      </c>
      <c r="C6104" s="15" t="s">
        <v>959</v>
      </c>
      <c r="D6104" s="15" t="s">
        <v>960</v>
      </c>
      <c r="E6104" s="17">
        <v>0.29099999999999998</v>
      </c>
      <c r="F6104" s="18">
        <v>0.55000000000000004</v>
      </c>
      <c r="G6104" s="18">
        <v>0.16005</v>
      </c>
    </row>
    <row r="6105" spans="1:7" ht="17.100000000000001" customHeight="1">
      <c r="A6105" s="1"/>
      <c r="B6105" s="1"/>
      <c r="C6105" s="1"/>
      <c r="D6105" s="1"/>
      <c r="E6105" s="319" t="s">
        <v>967</v>
      </c>
      <c r="F6105" s="320"/>
      <c r="G6105" s="19">
        <v>1.81521</v>
      </c>
    </row>
    <row r="6106" spans="1:7" ht="15" customHeight="1">
      <c r="A6106" s="321" t="s">
        <v>968</v>
      </c>
      <c r="B6106" s="322"/>
      <c r="C6106" s="8" t="s">
        <v>952</v>
      </c>
      <c r="D6106" s="8" t="s">
        <v>953</v>
      </c>
      <c r="E6106" s="8" t="s">
        <v>954</v>
      </c>
      <c r="F6106" s="8" t="s">
        <v>955</v>
      </c>
      <c r="G6106" s="8" t="s">
        <v>956</v>
      </c>
    </row>
    <row r="6107" spans="1:7" ht="15" customHeight="1">
      <c r="A6107" s="15" t="s">
        <v>1776</v>
      </c>
      <c r="B6107" s="16" t="s">
        <v>1777</v>
      </c>
      <c r="C6107" s="15" t="s">
        <v>959</v>
      </c>
      <c r="D6107" s="15" t="s">
        <v>960</v>
      </c>
      <c r="E6107" s="17">
        <v>0.1088196</v>
      </c>
      <c r="F6107" s="18">
        <v>15.42</v>
      </c>
      <c r="G6107" s="18">
        <v>1.677998232</v>
      </c>
    </row>
    <row r="6108" spans="1:7" ht="15" customHeight="1">
      <c r="A6108" s="15" t="s">
        <v>1778</v>
      </c>
      <c r="B6108" s="16" t="s">
        <v>1779</v>
      </c>
      <c r="C6108" s="15" t="s">
        <v>959</v>
      </c>
      <c r="D6108" s="15" t="s">
        <v>960</v>
      </c>
      <c r="E6108" s="17">
        <v>0.1088196</v>
      </c>
      <c r="F6108" s="18">
        <v>10.84</v>
      </c>
      <c r="G6108" s="18">
        <v>1.1796044640000001</v>
      </c>
    </row>
    <row r="6109" spans="1:7" ht="15" customHeight="1">
      <c r="A6109" s="15" t="s">
        <v>1394</v>
      </c>
      <c r="B6109" s="16" t="s">
        <v>1395</v>
      </c>
      <c r="C6109" s="15" t="s">
        <v>959</v>
      </c>
      <c r="D6109" s="15" t="s">
        <v>960</v>
      </c>
      <c r="E6109" s="17">
        <v>6.9883200000000006E-2</v>
      </c>
      <c r="F6109" s="18">
        <v>12.62</v>
      </c>
      <c r="G6109" s="18">
        <v>0.881925984</v>
      </c>
    </row>
    <row r="6110" spans="1:7" ht="15" customHeight="1">
      <c r="A6110" s="15" t="s">
        <v>1392</v>
      </c>
      <c r="B6110" s="16" t="s">
        <v>1393</v>
      </c>
      <c r="C6110" s="15" t="s">
        <v>959</v>
      </c>
      <c r="D6110" s="15" t="s">
        <v>960</v>
      </c>
      <c r="E6110" s="17">
        <v>1.0128E-2</v>
      </c>
      <c r="F6110" s="18">
        <v>8.94</v>
      </c>
      <c r="G6110" s="18">
        <v>9.0544319999999998E-2</v>
      </c>
    </row>
    <row r="6111" spans="1:7" ht="15" customHeight="1">
      <c r="A6111" s="1"/>
      <c r="B6111" s="1"/>
      <c r="C6111" s="1"/>
      <c r="D6111" s="1"/>
      <c r="E6111" s="319" t="s">
        <v>971</v>
      </c>
      <c r="F6111" s="320"/>
      <c r="G6111" s="19">
        <v>3.8300730000000001</v>
      </c>
    </row>
    <row r="6112" spans="1:7" ht="15" customHeight="1">
      <c r="A6112" s="321" t="s">
        <v>1010</v>
      </c>
      <c r="B6112" s="322"/>
      <c r="C6112" s="8" t="s">
        <v>952</v>
      </c>
      <c r="D6112" s="8" t="s">
        <v>953</v>
      </c>
      <c r="E6112" s="8" t="s">
        <v>954</v>
      </c>
      <c r="F6112" s="8" t="s">
        <v>955</v>
      </c>
      <c r="G6112" s="8" t="s">
        <v>956</v>
      </c>
    </row>
    <row r="6113" spans="1:7" ht="20.100000000000001" customHeight="1">
      <c r="A6113" s="15" t="s">
        <v>1886</v>
      </c>
      <c r="B6113" s="16" t="s">
        <v>1887</v>
      </c>
      <c r="C6113" s="15" t="s">
        <v>959</v>
      </c>
      <c r="D6113" s="15" t="s">
        <v>1030</v>
      </c>
      <c r="E6113" s="17">
        <v>0.65</v>
      </c>
      <c r="F6113" s="18">
        <v>1.41</v>
      </c>
      <c r="G6113" s="18">
        <v>0.91649999999999998</v>
      </c>
    </row>
    <row r="6114" spans="1:7" ht="15" customHeight="1">
      <c r="A6114" s="15" t="s">
        <v>1891</v>
      </c>
      <c r="B6114" s="16" t="s">
        <v>1892</v>
      </c>
      <c r="C6114" s="15" t="s">
        <v>959</v>
      </c>
      <c r="D6114" s="15" t="s">
        <v>1013</v>
      </c>
      <c r="E6114" s="17">
        <v>1.0169999999999999</v>
      </c>
      <c r="F6114" s="18">
        <v>6.17</v>
      </c>
      <c r="G6114" s="18">
        <v>6.2748900000000001</v>
      </c>
    </row>
    <row r="6115" spans="1:7" ht="15" customHeight="1">
      <c r="A6115" s="1"/>
      <c r="B6115" s="1"/>
      <c r="C6115" s="1"/>
      <c r="D6115" s="1"/>
      <c r="E6115" s="319" t="s">
        <v>1021</v>
      </c>
      <c r="F6115" s="320"/>
      <c r="G6115" s="19">
        <v>7.1913900000000002</v>
      </c>
    </row>
    <row r="6116" spans="1:7" ht="15" customHeight="1">
      <c r="A6116" s="1"/>
      <c r="B6116" s="1"/>
      <c r="C6116" s="1"/>
      <c r="D6116" s="1"/>
      <c r="E6116" s="317" t="s">
        <v>972</v>
      </c>
      <c r="F6116" s="318"/>
      <c r="G6116" s="3">
        <v>11.06</v>
      </c>
    </row>
    <row r="6117" spans="1:7" ht="15" customHeight="1">
      <c r="A6117" s="1"/>
      <c r="B6117" s="1"/>
      <c r="C6117" s="1"/>
      <c r="D6117" s="1"/>
      <c r="E6117" s="317" t="s">
        <v>973</v>
      </c>
      <c r="F6117" s="318"/>
      <c r="G6117" s="3">
        <v>1.74</v>
      </c>
    </row>
    <row r="6118" spans="1:7" ht="15" customHeight="1">
      <c r="A6118" s="1"/>
      <c r="B6118" s="1"/>
      <c r="C6118" s="1"/>
      <c r="D6118" s="1"/>
      <c r="E6118" s="317" t="s">
        <v>974</v>
      </c>
      <c r="F6118" s="318"/>
      <c r="G6118" s="3">
        <v>12.8</v>
      </c>
    </row>
    <row r="6119" spans="1:7" ht="15" customHeight="1">
      <c r="A6119" s="1"/>
      <c r="B6119" s="1"/>
      <c r="C6119" s="1"/>
      <c r="D6119" s="1"/>
      <c r="E6119" s="317" t="s">
        <v>975</v>
      </c>
      <c r="F6119" s="318"/>
      <c r="G6119" s="3">
        <v>3.62</v>
      </c>
    </row>
    <row r="6120" spans="1:7" ht="15" customHeight="1">
      <c r="A6120" s="1"/>
      <c r="B6120" s="1"/>
      <c r="C6120" s="1"/>
      <c r="D6120" s="1"/>
      <c r="E6120" s="317" t="s">
        <v>976</v>
      </c>
      <c r="F6120" s="318"/>
      <c r="G6120" s="3">
        <v>16.420000000000002</v>
      </c>
    </row>
    <row r="6121" spans="1:7" ht="15" customHeight="1">
      <c r="A6121" s="1"/>
      <c r="B6121" s="1"/>
      <c r="C6121" s="1"/>
      <c r="D6121" s="1"/>
      <c r="E6121" s="317" t="s">
        <v>977</v>
      </c>
      <c r="F6121" s="318"/>
      <c r="G6121" s="3">
        <v>7.64</v>
      </c>
    </row>
    <row r="6122" spans="1:7" ht="15" customHeight="1">
      <c r="A6122" s="1"/>
      <c r="B6122" s="1"/>
      <c r="C6122" s="1"/>
      <c r="D6122" s="1"/>
      <c r="E6122" s="317" t="s">
        <v>978</v>
      </c>
      <c r="F6122" s="318"/>
      <c r="G6122" s="3">
        <v>125.44</v>
      </c>
    </row>
    <row r="6123" spans="1:7" ht="9.9499999999999993" customHeight="1">
      <c r="A6123" s="1"/>
      <c r="B6123" s="1"/>
      <c r="C6123" s="323" t="s">
        <v>949</v>
      </c>
      <c r="D6123" s="324"/>
      <c r="E6123" s="1"/>
      <c r="F6123" s="1"/>
      <c r="G6123" s="1"/>
    </row>
    <row r="6124" spans="1:7" ht="20.100000000000001" customHeight="1">
      <c r="A6124" s="325" t="s">
        <v>1893</v>
      </c>
      <c r="B6124" s="326"/>
      <c r="C6124" s="326"/>
      <c r="D6124" s="326"/>
      <c r="E6124" s="326"/>
      <c r="F6124" s="326"/>
      <c r="G6124" s="326"/>
    </row>
    <row r="6125" spans="1:7" ht="15" customHeight="1">
      <c r="A6125" s="321" t="s">
        <v>951</v>
      </c>
      <c r="B6125" s="322"/>
      <c r="C6125" s="8" t="s">
        <v>952</v>
      </c>
      <c r="D6125" s="8" t="s">
        <v>953</v>
      </c>
      <c r="E6125" s="8" t="s">
        <v>954</v>
      </c>
      <c r="F6125" s="8" t="s">
        <v>955</v>
      </c>
      <c r="G6125" s="8" t="s">
        <v>956</v>
      </c>
    </row>
    <row r="6126" spans="1:7" ht="15" customHeight="1">
      <c r="A6126" s="15" t="s">
        <v>994</v>
      </c>
      <c r="B6126" s="16" t="s">
        <v>995</v>
      </c>
      <c r="C6126" s="15" t="s">
        <v>959</v>
      </c>
      <c r="D6126" s="15" t="s">
        <v>960</v>
      </c>
      <c r="E6126" s="17">
        <v>0.34699999999999998</v>
      </c>
      <c r="F6126" s="18">
        <v>1.04</v>
      </c>
      <c r="G6126" s="18">
        <v>0.36087999999999998</v>
      </c>
    </row>
    <row r="6127" spans="1:7" ht="15" customHeight="1">
      <c r="A6127" s="15" t="s">
        <v>996</v>
      </c>
      <c r="B6127" s="16" t="s">
        <v>997</v>
      </c>
      <c r="C6127" s="15" t="s">
        <v>959</v>
      </c>
      <c r="D6127" s="15" t="s">
        <v>960</v>
      </c>
      <c r="E6127" s="17">
        <v>0.34699999999999998</v>
      </c>
      <c r="F6127" s="18">
        <v>3.18</v>
      </c>
      <c r="G6127" s="18">
        <v>1.1034600000000001</v>
      </c>
    </row>
    <row r="6128" spans="1:7" ht="20.100000000000001" customHeight="1">
      <c r="A6128" s="15" t="s">
        <v>1388</v>
      </c>
      <c r="B6128" s="16" t="s">
        <v>1389</v>
      </c>
      <c r="C6128" s="15" t="s">
        <v>959</v>
      </c>
      <c r="D6128" s="15" t="s">
        <v>960</v>
      </c>
      <c r="E6128" s="17">
        <v>7.9000000000000001E-2</v>
      </c>
      <c r="F6128" s="18">
        <v>0.28000000000000003</v>
      </c>
      <c r="G6128" s="18">
        <v>2.2120000000000001E-2</v>
      </c>
    </row>
    <row r="6129" spans="1:7" ht="20.100000000000001" customHeight="1">
      <c r="A6129" s="15" t="s">
        <v>1390</v>
      </c>
      <c r="B6129" s="16" t="s">
        <v>1391</v>
      </c>
      <c r="C6129" s="15" t="s">
        <v>959</v>
      </c>
      <c r="D6129" s="15" t="s">
        <v>960</v>
      </c>
      <c r="E6129" s="17">
        <v>7.9000000000000001E-2</v>
      </c>
      <c r="F6129" s="18">
        <v>0.8</v>
      </c>
      <c r="G6129" s="18">
        <v>6.3200000000000006E-2</v>
      </c>
    </row>
    <row r="6130" spans="1:7" ht="15" customHeight="1">
      <c r="A6130" s="15" t="s">
        <v>965</v>
      </c>
      <c r="B6130" s="16" t="s">
        <v>966</v>
      </c>
      <c r="C6130" s="15" t="s">
        <v>959</v>
      </c>
      <c r="D6130" s="15" t="s">
        <v>960</v>
      </c>
      <c r="E6130" s="17">
        <v>0.34699999999999998</v>
      </c>
      <c r="F6130" s="18">
        <v>0.06</v>
      </c>
      <c r="G6130" s="18">
        <v>2.0820000000000002E-2</v>
      </c>
    </row>
    <row r="6131" spans="1:7" ht="20.100000000000001" customHeight="1">
      <c r="A6131" s="15" t="s">
        <v>1772</v>
      </c>
      <c r="B6131" s="16" t="s">
        <v>1773</v>
      </c>
      <c r="C6131" s="15" t="s">
        <v>959</v>
      </c>
      <c r="D6131" s="15" t="s">
        <v>960</v>
      </c>
      <c r="E6131" s="17">
        <v>0.26800000000000002</v>
      </c>
      <c r="F6131" s="18">
        <v>0.62</v>
      </c>
      <c r="G6131" s="18">
        <v>0.16616</v>
      </c>
    </row>
    <row r="6132" spans="1:7" ht="20.100000000000001" customHeight="1">
      <c r="A6132" s="15" t="s">
        <v>1774</v>
      </c>
      <c r="B6132" s="16" t="s">
        <v>1775</v>
      </c>
      <c r="C6132" s="15" t="s">
        <v>959</v>
      </c>
      <c r="D6132" s="15" t="s">
        <v>960</v>
      </c>
      <c r="E6132" s="17">
        <v>0.26800000000000002</v>
      </c>
      <c r="F6132" s="18">
        <v>0.91</v>
      </c>
      <c r="G6132" s="18">
        <v>0.24388000000000001</v>
      </c>
    </row>
    <row r="6133" spans="1:7" ht="15" customHeight="1">
      <c r="A6133" s="15" t="s">
        <v>963</v>
      </c>
      <c r="B6133" s="16" t="s">
        <v>964</v>
      </c>
      <c r="C6133" s="15" t="s">
        <v>959</v>
      </c>
      <c r="D6133" s="15" t="s">
        <v>960</v>
      </c>
      <c r="E6133" s="17">
        <v>0.34699999999999998</v>
      </c>
      <c r="F6133" s="18">
        <v>0.55000000000000004</v>
      </c>
      <c r="G6133" s="18">
        <v>0.19084999999999999</v>
      </c>
    </row>
    <row r="6134" spans="1:7" ht="17.100000000000001" customHeight="1">
      <c r="A6134" s="1"/>
      <c r="B6134" s="1"/>
      <c r="C6134" s="1"/>
      <c r="D6134" s="1"/>
      <c r="E6134" s="319" t="s">
        <v>967</v>
      </c>
      <c r="F6134" s="320"/>
      <c r="G6134" s="19">
        <v>2.17137</v>
      </c>
    </row>
    <row r="6135" spans="1:7" ht="15" customHeight="1">
      <c r="A6135" s="321" t="s">
        <v>968</v>
      </c>
      <c r="B6135" s="322"/>
      <c r="C6135" s="8" t="s">
        <v>952</v>
      </c>
      <c r="D6135" s="8" t="s">
        <v>953</v>
      </c>
      <c r="E6135" s="8" t="s">
        <v>954</v>
      </c>
      <c r="F6135" s="8" t="s">
        <v>955</v>
      </c>
      <c r="G6135" s="8" t="s">
        <v>956</v>
      </c>
    </row>
    <row r="6136" spans="1:7" ht="15" customHeight="1">
      <c r="A6136" s="15" t="s">
        <v>1776</v>
      </c>
      <c r="B6136" s="16" t="s">
        <v>1777</v>
      </c>
      <c r="C6136" s="15" t="s">
        <v>959</v>
      </c>
      <c r="D6136" s="15" t="s">
        <v>960</v>
      </c>
      <c r="E6136" s="17">
        <v>0.1375644</v>
      </c>
      <c r="F6136" s="18">
        <v>15.42</v>
      </c>
      <c r="G6136" s="18">
        <v>2.1212430480000002</v>
      </c>
    </row>
    <row r="6137" spans="1:7" ht="15" customHeight="1">
      <c r="A6137" s="15" t="s">
        <v>1778</v>
      </c>
      <c r="B6137" s="16" t="s">
        <v>1779</v>
      </c>
      <c r="C6137" s="15" t="s">
        <v>959</v>
      </c>
      <c r="D6137" s="15" t="s">
        <v>960</v>
      </c>
      <c r="E6137" s="17">
        <v>0.1375644</v>
      </c>
      <c r="F6137" s="18">
        <v>10.84</v>
      </c>
      <c r="G6137" s="18">
        <v>1.491198096</v>
      </c>
    </row>
    <row r="6138" spans="1:7" ht="15" customHeight="1">
      <c r="A6138" s="15" t="s">
        <v>1394</v>
      </c>
      <c r="B6138" s="16" t="s">
        <v>1395</v>
      </c>
      <c r="C6138" s="15" t="s">
        <v>959</v>
      </c>
      <c r="D6138" s="15" t="s">
        <v>960</v>
      </c>
      <c r="E6138" s="17">
        <v>6.9883200000000006E-2</v>
      </c>
      <c r="F6138" s="18">
        <v>12.62</v>
      </c>
      <c r="G6138" s="18">
        <v>0.881925984</v>
      </c>
    </row>
    <row r="6139" spans="1:7" ht="15" customHeight="1">
      <c r="A6139" s="15" t="s">
        <v>1392</v>
      </c>
      <c r="B6139" s="16" t="s">
        <v>1393</v>
      </c>
      <c r="C6139" s="15" t="s">
        <v>959</v>
      </c>
      <c r="D6139" s="15" t="s">
        <v>960</v>
      </c>
      <c r="E6139" s="17">
        <v>1.0128E-2</v>
      </c>
      <c r="F6139" s="18">
        <v>8.94</v>
      </c>
      <c r="G6139" s="18">
        <v>9.0544319999999998E-2</v>
      </c>
    </row>
    <row r="6140" spans="1:7" ht="15" customHeight="1">
      <c r="A6140" s="1"/>
      <c r="B6140" s="1"/>
      <c r="C6140" s="1"/>
      <c r="D6140" s="1"/>
      <c r="E6140" s="319" t="s">
        <v>971</v>
      </c>
      <c r="F6140" s="320"/>
      <c r="G6140" s="19">
        <v>4.5849114479999997</v>
      </c>
    </row>
    <row r="6141" spans="1:7" ht="15" customHeight="1">
      <c r="A6141" s="321" t="s">
        <v>1010</v>
      </c>
      <c r="B6141" s="322"/>
      <c r="C6141" s="8" t="s">
        <v>952</v>
      </c>
      <c r="D6141" s="8" t="s">
        <v>953</v>
      </c>
      <c r="E6141" s="8" t="s">
        <v>954</v>
      </c>
      <c r="F6141" s="8" t="s">
        <v>955</v>
      </c>
      <c r="G6141" s="8" t="s">
        <v>956</v>
      </c>
    </row>
    <row r="6142" spans="1:7" ht="20.100000000000001" customHeight="1">
      <c r="A6142" s="15" t="s">
        <v>1886</v>
      </c>
      <c r="B6142" s="16" t="s">
        <v>1887</v>
      </c>
      <c r="C6142" s="15" t="s">
        <v>959</v>
      </c>
      <c r="D6142" s="15" t="s">
        <v>1030</v>
      </c>
      <c r="E6142" s="17">
        <v>0.65</v>
      </c>
      <c r="F6142" s="18">
        <v>1.41</v>
      </c>
      <c r="G6142" s="18">
        <v>0.91649999999999998</v>
      </c>
    </row>
    <row r="6143" spans="1:7" ht="15" customHeight="1">
      <c r="A6143" s="15" t="s">
        <v>1894</v>
      </c>
      <c r="B6143" s="16" t="s">
        <v>1895</v>
      </c>
      <c r="C6143" s="15" t="s">
        <v>959</v>
      </c>
      <c r="D6143" s="15" t="s">
        <v>1013</v>
      </c>
      <c r="E6143" s="17">
        <v>1.0169999999999999</v>
      </c>
      <c r="F6143" s="18">
        <v>8.2100000000000009</v>
      </c>
      <c r="G6143" s="18">
        <v>8.3495699999999999</v>
      </c>
    </row>
    <row r="6144" spans="1:7" ht="15" customHeight="1">
      <c r="A6144" s="1"/>
      <c r="B6144" s="1"/>
      <c r="C6144" s="1"/>
      <c r="D6144" s="1"/>
      <c r="E6144" s="319" t="s">
        <v>1021</v>
      </c>
      <c r="F6144" s="320"/>
      <c r="G6144" s="19">
        <v>9.2660699999999991</v>
      </c>
    </row>
    <row r="6145" spans="1:7" ht="15" customHeight="1">
      <c r="A6145" s="1"/>
      <c r="B6145" s="1"/>
      <c r="C6145" s="1"/>
      <c r="D6145" s="1"/>
      <c r="E6145" s="317" t="s">
        <v>972</v>
      </c>
      <c r="F6145" s="318"/>
      <c r="G6145" s="3">
        <v>13.9</v>
      </c>
    </row>
    <row r="6146" spans="1:7" ht="15" customHeight="1">
      <c r="A6146" s="1"/>
      <c r="B6146" s="1"/>
      <c r="C6146" s="1"/>
      <c r="D6146" s="1"/>
      <c r="E6146" s="317" t="s">
        <v>973</v>
      </c>
      <c r="F6146" s="318"/>
      <c r="G6146" s="3">
        <v>2.08</v>
      </c>
    </row>
    <row r="6147" spans="1:7" ht="15" customHeight="1">
      <c r="A6147" s="1"/>
      <c r="B6147" s="1"/>
      <c r="C6147" s="1"/>
      <c r="D6147" s="1"/>
      <c r="E6147" s="317" t="s">
        <v>974</v>
      </c>
      <c r="F6147" s="318"/>
      <c r="G6147" s="3">
        <v>15.98</v>
      </c>
    </row>
    <row r="6148" spans="1:7" ht="15" customHeight="1">
      <c r="A6148" s="1"/>
      <c r="B6148" s="1"/>
      <c r="C6148" s="1"/>
      <c r="D6148" s="1"/>
      <c r="E6148" s="317" t="s">
        <v>975</v>
      </c>
      <c r="F6148" s="318"/>
      <c r="G6148" s="3">
        <v>4.53</v>
      </c>
    </row>
    <row r="6149" spans="1:7" ht="15" customHeight="1">
      <c r="A6149" s="1"/>
      <c r="B6149" s="1"/>
      <c r="C6149" s="1"/>
      <c r="D6149" s="1"/>
      <c r="E6149" s="317" t="s">
        <v>976</v>
      </c>
      <c r="F6149" s="318"/>
      <c r="G6149" s="3">
        <v>20.51</v>
      </c>
    </row>
    <row r="6150" spans="1:7" ht="15" customHeight="1">
      <c r="A6150" s="1"/>
      <c r="B6150" s="1"/>
      <c r="C6150" s="1"/>
      <c r="D6150" s="1"/>
      <c r="E6150" s="317" t="s">
        <v>977</v>
      </c>
      <c r="F6150" s="318"/>
      <c r="G6150" s="3">
        <v>11.7</v>
      </c>
    </row>
    <row r="6151" spans="1:7" ht="15" customHeight="1">
      <c r="A6151" s="1"/>
      <c r="B6151" s="1"/>
      <c r="C6151" s="1"/>
      <c r="D6151" s="1"/>
      <c r="E6151" s="317" t="s">
        <v>978</v>
      </c>
      <c r="F6151" s="318"/>
      <c r="G6151" s="3">
        <v>239.96</v>
      </c>
    </row>
    <row r="6152" spans="1:7" ht="9.9499999999999993" customHeight="1">
      <c r="A6152" s="1"/>
      <c r="B6152" s="1"/>
      <c r="C6152" s="323" t="s">
        <v>949</v>
      </c>
      <c r="D6152" s="324"/>
      <c r="E6152" s="1"/>
      <c r="F6152" s="1"/>
      <c r="G6152" s="1"/>
    </row>
    <row r="6153" spans="1:7" ht="20.100000000000001" customHeight="1">
      <c r="A6153" s="325" t="s">
        <v>1896</v>
      </c>
      <c r="B6153" s="326"/>
      <c r="C6153" s="326"/>
      <c r="D6153" s="326"/>
      <c r="E6153" s="326"/>
      <c r="F6153" s="326"/>
      <c r="G6153" s="326"/>
    </row>
    <row r="6154" spans="1:7" ht="15" customHeight="1">
      <c r="A6154" s="321" t="s">
        <v>951</v>
      </c>
      <c r="B6154" s="322"/>
      <c r="C6154" s="8" t="s">
        <v>952</v>
      </c>
      <c r="D6154" s="8" t="s">
        <v>953</v>
      </c>
      <c r="E6154" s="8" t="s">
        <v>954</v>
      </c>
      <c r="F6154" s="8" t="s">
        <v>955</v>
      </c>
      <c r="G6154" s="8" t="s">
        <v>956</v>
      </c>
    </row>
    <row r="6155" spans="1:7" ht="20.100000000000001" customHeight="1">
      <c r="A6155" s="15" t="s">
        <v>1772</v>
      </c>
      <c r="B6155" s="16" t="s">
        <v>1773</v>
      </c>
      <c r="C6155" s="15" t="s">
        <v>959</v>
      </c>
      <c r="D6155" s="15" t="s">
        <v>960</v>
      </c>
      <c r="E6155" s="17">
        <v>0.06</v>
      </c>
      <c r="F6155" s="18">
        <v>0.62</v>
      </c>
      <c r="G6155" s="18">
        <v>3.7199999999999997E-2</v>
      </c>
    </row>
    <row r="6156" spans="1:7" ht="15" customHeight="1">
      <c r="A6156" s="15" t="s">
        <v>994</v>
      </c>
      <c r="B6156" s="16" t="s">
        <v>995</v>
      </c>
      <c r="C6156" s="15" t="s">
        <v>959</v>
      </c>
      <c r="D6156" s="15" t="s">
        <v>960</v>
      </c>
      <c r="E6156" s="17">
        <v>0.06</v>
      </c>
      <c r="F6156" s="18">
        <v>1.04</v>
      </c>
      <c r="G6156" s="18">
        <v>6.2399999999999997E-2</v>
      </c>
    </row>
    <row r="6157" spans="1:7" ht="20.100000000000001" customHeight="1">
      <c r="A6157" s="15" t="s">
        <v>1774</v>
      </c>
      <c r="B6157" s="16" t="s">
        <v>1775</v>
      </c>
      <c r="C6157" s="15" t="s">
        <v>959</v>
      </c>
      <c r="D6157" s="15" t="s">
        <v>960</v>
      </c>
      <c r="E6157" s="17">
        <v>0.06</v>
      </c>
      <c r="F6157" s="18">
        <v>0.91</v>
      </c>
      <c r="G6157" s="18">
        <v>5.4600000000000003E-2</v>
      </c>
    </row>
    <row r="6158" spans="1:7" ht="15" customHeight="1">
      <c r="A6158" s="15" t="s">
        <v>996</v>
      </c>
      <c r="B6158" s="16" t="s">
        <v>997</v>
      </c>
      <c r="C6158" s="15" t="s">
        <v>959</v>
      </c>
      <c r="D6158" s="15" t="s">
        <v>960</v>
      </c>
      <c r="E6158" s="17">
        <v>0.06</v>
      </c>
      <c r="F6158" s="18">
        <v>3.18</v>
      </c>
      <c r="G6158" s="18">
        <v>0.1908</v>
      </c>
    </row>
    <row r="6159" spans="1:7" ht="15" customHeight="1">
      <c r="A6159" s="15" t="s">
        <v>963</v>
      </c>
      <c r="B6159" s="16" t="s">
        <v>964</v>
      </c>
      <c r="C6159" s="15" t="s">
        <v>959</v>
      </c>
      <c r="D6159" s="15" t="s">
        <v>960</v>
      </c>
      <c r="E6159" s="17">
        <v>0.06</v>
      </c>
      <c r="F6159" s="18">
        <v>0.55000000000000004</v>
      </c>
      <c r="G6159" s="18">
        <v>3.3000000000000002E-2</v>
      </c>
    </row>
    <row r="6160" spans="1:7" ht="15" customHeight="1">
      <c r="A6160" s="15" t="s">
        <v>965</v>
      </c>
      <c r="B6160" s="16" t="s">
        <v>966</v>
      </c>
      <c r="C6160" s="15" t="s">
        <v>959</v>
      </c>
      <c r="D6160" s="15" t="s">
        <v>960</v>
      </c>
      <c r="E6160" s="17">
        <v>0.06</v>
      </c>
      <c r="F6160" s="18">
        <v>0.06</v>
      </c>
      <c r="G6160" s="18">
        <v>3.5999999999999999E-3</v>
      </c>
    </row>
    <row r="6161" spans="1:7" ht="17.100000000000001" customHeight="1">
      <c r="A6161" s="1"/>
      <c r="B6161" s="1"/>
      <c r="C6161" s="1"/>
      <c r="D6161" s="1"/>
      <c r="E6161" s="319" t="s">
        <v>967</v>
      </c>
      <c r="F6161" s="320"/>
      <c r="G6161" s="19">
        <v>0.38159999999999999</v>
      </c>
    </row>
    <row r="6162" spans="1:7" ht="15" customHeight="1">
      <c r="A6162" s="321" t="s">
        <v>968</v>
      </c>
      <c r="B6162" s="322"/>
      <c r="C6162" s="8" t="s">
        <v>952</v>
      </c>
      <c r="D6162" s="8" t="s">
        <v>953</v>
      </c>
      <c r="E6162" s="8" t="s">
        <v>954</v>
      </c>
      <c r="F6162" s="8" t="s">
        <v>955</v>
      </c>
      <c r="G6162" s="8" t="s">
        <v>956</v>
      </c>
    </row>
    <row r="6163" spans="1:7" ht="15" customHeight="1">
      <c r="A6163" s="15" t="s">
        <v>1776</v>
      </c>
      <c r="B6163" s="16" t="s">
        <v>1777</v>
      </c>
      <c r="C6163" s="15" t="s">
        <v>959</v>
      </c>
      <c r="D6163" s="15" t="s">
        <v>960</v>
      </c>
      <c r="E6163" s="17">
        <v>3.0797999999999999E-2</v>
      </c>
      <c r="F6163" s="18">
        <v>15.42</v>
      </c>
      <c r="G6163" s="18">
        <v>0.47490515999999999</v>
      </c>
    </row>
    <row r="6164" spans="1:7" ht="15" customHeight="1">
      <c r="A6164" s="15" t="s">
        <v>1778</v>
      </c>
      <c r="B6164" s="16" t="s">
        <v>1779</v>
      </c>
      <c r="C6164" s="15" t="s">
        <v>959</v>
      </c>
      <c r="D6164" s="15" t="s">
        <v>960</v>
      </c>
      <c r="E6164" s="17">
        <v>3.0797999999999999E-2</v>
      </c>
      <c r="F6164" s="18">
        <v>10.84</v>
      </c>
      <c r="G6164" s="18">
        <v>0.33385031999999998</v>
      </c>
    </row>
    <row r="6165" spans="1:7" ht="15" customHeight="1">
      <c r="A6165" s="1"/>
      <c r="B6165" s="1"/>
      <c r="C6165" s="1"/>
      <c r="D6165" s="1"/>
      <c r="E6165" s="319" t="s">
        <v>971</v>
      </c>
      <c r="F6165" s="320"/>
      <c r="G6165" s="19">
        <v>0.80875547999999997</v>
      </c>
    </row>
    <row r="6166" spans="1:7" ht="15" customHeight="1">
      <c r="A6166" s="321" t="s">
        <v>1010</v>
      </c>
      <c r="B6166" s="322"/>
      <c r="C6166" s="8" t="s">
        <v>952</v>
      </c>
      <c r="D6166" s="8" t="s">
        <v>953</v>
      </c>
      <c r="E6166" s="8" t="s">
        <v>954</v>
      </c>
      <c r="F6166" s="8" t="s">
        <v>955</v>
      </c>
      <c r="G6166" s="8" t="s">
        <v>956</v>
      </c>
    </row>
    <row r="6167" spans="1:7" ht="27.95" customHeight="1">
      <c r="A6167" s="15" t="s">
        <v>1897</v>
      </c>
      <c r="B6167" s="16" t="s">
        <v>1898</v>
      </c>
      <c r="C6167" s="15" t="s">
        <v>959</v>
      </c>
      <c r="D6167" s="15" t="s">
        <v>1013</v>
      </c>
      <c r="E6167" s="17">
        <v>1.19</v>
      </c>
      <c r="F6167" s="18">
        <v>1.87</v>
      </c>
      <c r="G6167" s="18">
        <v>2.2252999999999998</v>
      </c>
    </row>
    <row r="6168" spans="1:7" ht="20.100000000000001" customHeight="1">
      <c r="A6168" s="15" t="s">
        <v>1782</v>
      </c>
      <c r="B6168" s="16" t="s">
        <v>1783</v>
      </c>
      <c r="C6168" s="15" t="s">
        <v>959</v>
      </c>
      <c r="D6168" s="15" t="s">
        <v>1030</v>
      </c>
      <c r="E6168" s="17">
        <v>8.9999999999999993E-3</v>
      </c>
      <c r="F6168" s="18">
        <v>3.21</v>
      </c>
      <c r="G6168" s="18">
        <v>2.8889999999999999E-2</v>
      </c>
    </row>
    <row r="6169" spans="1:7" ht="15" customHeight="1">
      <c r="A6169" s="1"/>
      <c r="B6169" s="1"/>
      <c r="C6169" s="1"/>
      <c r="D6169" s="1"/>
      <c r="E6169" s="319" t="s">
        <v>1021</v>
      </c>
      <c r="F6169" s="320"/>
      <c r="G6169" s="19">
        <v>2.2541899999999999</v>
      </c>
    </row>
    <row r="6170" spans="1:7" ht="15" customHeight="1">
      <c r="A6170" s="1"/>
      <c r="B6170" s="1"/>
      <c r="C6170" s="1"/>
      <c r="D6170" s="1"/>
      <c r="E6170" s="317" t="s">
        <v>972</v>
      </c>
      <c r="F6170" s="318"/>
      <c r="G6170" s="3">
        <v>3.06</v>
      </c>
    </row>
    <row r="6171" spans="1:7" ht="15" customHeight="1">
      <c r="A6171" s="1"/>
      <c r="B6171" s="1"/>
      <c r="C6171" s="1"/>
      <c r="D6171" s="1"/>
      <c r="E6171" s="317" t="s">
        <v>973</v>
      </c>
      <c r="F6171" s="318"/>
      <c r="G6171" s="3">
        <v>0.36</v>
      </c>
    </row>
    <row r="6172" spans="1:7" ht="15" customHeight="1">
      <c r="A6172" s="1"/>
      <c r="B6172" s="1"/>
      <c r="C6172" s="1"/>
      <c r="D6172" s="1"/>
      <c r="E6172" s="317" t="s">
        <v>974</v>
      </c>
      <c r="F6172" s="318"/>
      <c r="G6172" s="3">
        <v>3.42</v>
      </c>
    </row>
    <row r="6173" spans="1:7" ht="15" customHeight="1">
      <c r="A6173" s="1"/>
      <c r="B6173" s="1"/>
      <c r="C6173" s="1"/>
      <c r="D6173" s="1"/>
      <c r="E6173" s="317" t="s">
        <v>975</v>
      </c>
      <c r="F6173" s="318"/>
      <c r="G6173" s="3">
        <v>0.96</v>
      </c>
    </row>
    <row r="6174" spans="1:7" ht="15" customHeight="1">
      <c r="A6174" s="1"/>
      <c r="B6174" s="1"/>
      <c r="C6174" s="1"/>
      <c r="D6174" s="1"/>
      <c r="E6174" s="317" t="s">
        <v>976</v>
      </c>
      <c r="F6174" s="318"/>
      <c r="G6174" s="3">
        <v>4.38</v>
      </c>
    </row>
    <row r="6175" spans="1:7" ht="15" customHeight="1">
      <c r="A6175" s="1"/>
      <c r="B6175" s="1"/>
      <c r="C6175" s="1"/>
      <c r="D6175" s="1"/>
      <c r="E6175" s="317" t="s">
        <v>977</v>
      </c>
      <c r="F6175" s="318"/>
      <c r="G6175" s="3">
        <v>967.51</v>
      </c>
    </row>
    <row r="6176" spans="1:7" ht="15" customHeight="1">
      <c r="A6176" s="1"/>
      <c r="B6176" s="1"/>
      <c r="C6176" s="1"/>
      <c r="D6176" s="1"/>
      <c r="E6176" s="317" t="s">
        <v>978</v>
      </c>
      <c r="F6176" s="318"/>
      <c r="G6176" s="3">
        <v>4237.6899999999996</v>
      </c>
    </row>
    <row r="6177" spans="1:7" ht="9.9499999999999993" customHeight="1">
      <c r="A6177" s="1"/>
      <c r="B6177" s="1"/>
      <c r="C6177" s="323" t="s">
        <v>949</v>
      </c>
      <c r="D6177" s="324"/>
      <c r="E6177" s="1"/>
      <c r="F6177" s="1"/>
      <c r="G6177" s="1"/>
    </row>
    <row r="6178" spans="1:7" ht="20.100000000000001" customHeight="1">
      <c r="A6178" s="325" t="s">
        <v>1899</v>
      </c>
      <c r="B6178" s="326"/>
      <c r="C6178" s="326"/>
      <c r="D6178" s="326"/>
      <c r="E6178" s="326"/>
      <c r="F6178" s="326"/>
      <c r="G6178" s="326"/>
    </row>
    <row r="6179" spans="1:7" ht="15" customHeight="1">
      <c r="A6179" s="321" t="s">
        <v>951</v>
      </c>
      <c r="B6179" s="322"/>
      <c r="C6179" s="8" t="s">
        <v>952</v>
      </c>
      <c r="D6179" s="8" t="s">
        <v>953</v>
      </c>
      <c r="E6179" s="8" t="s">
        <v>954</v>
      </c>
      <c r="F6179" s="8" t="s">
        <v>955</v>
      </c>
      <c r="G6179" s="8" t="s">
        <v>956</v>
      </c>
    </row>
    <row r="6180" spans="1:7" ht="20.100000000000001" customHeight="1">
      <c r="A6180" s="15" t="s">
        <v>1772</v>
      </c>
      <c r="B6180" s="16" t="s">
        <v>1773</v>
      </c>
      <c r="C6180" s="15" t="s">
        <v>959</v>
      </c>
      <c r="D6180" s="15" t="s">
        <v>960</v>
      </c>
      <c r="E6180" s="17">
        <v>0.08</v>
      </c>
      <c r="F6180" s="18">
        <v>0.62</v>
      </c>
      <c r="G6180" s="18">
        <v>4.9599999999999998E-2</v>
      </c>
    </row>
    <row r="6181" spans="1:7" ht="15" customHeight="1">
      <c r="A6181" s="15" t="s">
        <v>994</v>
      </c>
      <c r="B6181" s="16" t="s">
        <v>995</v>
      </c>
      <c r="C6181" s="15" t="s">
        <v>959</v>
      </c>
      <c r="D6181" s="15" t="s">
        <v>960</v>
      </c>
      <c r="E6181" s="17">
        <v>0.08</v>
      </c>
      <c r="F6181" s="18">
        <v>1.04</v>
      </c>
      <c r="G6181" s="18">
        <v>8.3199999999999996E-2</v>
      </c>
    </row>
    <row r="6182" spans="1:7" ht="20.100000000000001" customHeight="1">
      <c r="A6182" s="15" t="s">
        <v>1774</v>
      </c>
      <c r="B6182" s="16" t="s">
        <v>1775</v>
      </c>
      <c r="C6182" s="15" t="s">
        <v>959</v>
      </c>
      <c r="D6182" s="15" t="s">
        <v>960</v>
      </c>
      <c r="E6182" s="17">
        <v>0.08</v>
      </c>
      <c r="F6182" s="18">
        <v>0.91</v>
      </c>
      <c r="G6182" s="18">
        <v>7.2800000000000004E-2</v>
      </c>
    </row>
    <row r="6183" spans="1:7" ht="15" customHeight="1">
      <c r="A6183" s="15" t="s">
        <v>996</v>
      </c>
      <c r="B6183" s="16" t="s">
        <v>997</v>
      </c>
      <c r="C6183" s="15" t="s">
        <v>959</v>
      </c>
      <c r="D6183" s="15" t="s">
        <v>960</v>
      </c>
      <c r="E6183" s="17">
        <v>0.08</v>
      </c>
      <c r="F6183" s="18">
        <v>3.18</v>
      </c>
      <c r="G6183" s="18">
        <v>0.25440000000000002</v>
      </c>
    </row>
    <row r="6184" spans="1:7" ht="15" customHeight="1">
      <c r="A6184" s="15" t="s">
        <v>963</v>
      </c>
      <c r="B6184" s="16" t="s">
        <v>964</v>
      </c>
      <c r="C6184" s="15" t="s">
        <v>959</v>
      </c>
      <c r="D6184" s="15" t="s">
        <v>960</v>
      </c>
      <c r="E6184" s="17">
        <v>0.08</v>
      </c>
      <c r="F6184" s="18">
        <v>0.55000000000000004</v>
      </c>
      <c r="G6184" s="18">
        <v>4.3999999999999997E-2</v>
      </c>
    </row>
    <row r="6185" spans="1:7" ht="15" customHeight="1">
      <c r="A6185" s="15" t="s">
        <v>965</v>
      </c>
      <c r="B6185" s="16" t="s">
        <v>966</v>
      </c>
      <c r="C6185" s="15" t="s">
        <v>959</v>
      </c>
      <c r="D6185" s="15" t="s">
        <v>960</v>
      </c>
      <c r="E6185" s="17">
        <v>0.08</v>
      </c>
      <c r="F6185" s="18">
        <v>0.06</v>
      </c>
      <c r="G6185" s="18">
        <v>4.7999999999999996E-3</v>
      </c>
    </row>
    <row r="6186" spans="1:7" ht="17.100000000000001" customHeight="1">
      <c r="A6186" s="1"/>
      <c r="B6186" s="1"/>
      <c r="C6186" s="1"/>
      <c r="D6186" s="1"/>
      <c r="E6186" s="319" t="s">
        <v>967</v>
      </c>
      <c r="F6186" s="320"/>
      <c r="G6186" s="19">
        <v>0.50880000000000003</v>
      </c>
    </row>
    <row r="6187" spans="1:7" ht="15" customHeight="1">
      <c r="A6187" s="321" t="s">
        <v>968</v>
      </c>
      <c r="B6187" s="322"/>
      <c r="C6187" s="8" t="s">
        <v>952</v>
      </c>
      <c r="D6187" s="8" t="s">
        <v>953</v>
      </c>
      <c r="E6187" s="8" t="s">
        <v>954</v>
      </c>
      <c r="F6187" s="8" t="s">
        <v>955</v>
      </c>
      <c r="G6187" s="8" t="s">
        <v>956</v>
      </c>
    </row>
    <row r="6188" spans="1:7" ht="15" customHeight="1">
      <c r="A6188" s="15" t="s">
        <v>1776</v>
      </c>
      <c r="B6188" s="16" t="s">
        <v>1777</v>
      </c>
      <c r="C6188" s="15" t="s">
        <v>959</v>
      </c>
      <c r="D6188" s="15" t="s">
        <v>960</v>
      </c>
      <c r="E6188" s="17">
        <v>4.1064000000000003E-2</v>
      </c>
      <c r="F6188" s="18">
        <v>15.42</v>
      </c>
      <c r="G6188" s="18">
        <v>0.63320688000000003</v>
      </c>
    </row>
    <row r="6189" spans="1:7" ht="15" customHeight="1">
      <c r="A6189" s="15" t="s">
        <v>1778</v>
      </c>
      <c r="B6189" s="16" t="s">
        <v>1779</v>
      </c>
      <c r="C6189" s="15" t="s">
        <v>959</v>
      </c>
      <c r="D6189" s="15" t="s">
        <v>960</v>
      </c>
      <c r="E6189" s="17">
        <v>4.1064000000000003E-2</v>
      </c>
      <c r="F6189" s="18">
        <v>10.84</v>
      </c>
      <c r="G6189" s="18">
        <v>0.44513375999999999</v>
      </c>
    </row>
    <row r="6190" spans="1:7" ht="15" customHeight="1">
      <c r="A6190" s="1"/>
      <c r="B6190" s="1"/>
      <c r="C6190" s="1"/>
      <c r="D6190" s="1"/>
      <c r="E6190" s="319" t="s">
        <v>971</v>
      </c>
      <c r="F6190" s="320"/>
      <c r="G6190" s="19">
        <v>1.07834064</v>
      </c>
    </row>
    <row r="6191" spans="1:7" ht="15" customHeight="1">
      <c r="A6191" s="321" t="s">
        <v>1010</v>
      </c>
      <c r="B6191" s="322"/>
      <c r="C6191" s="8" t="s">
        <v>952</v>
      </c>
      <c r="D6191" s="8" t="s">
        <v>953</v>
      </c>
      <c r="E6191" s="8" t="s">
        <v>954</v>
      </c>
      <c r="F6191" s="8" t="s">
        <v>955</v>
      </c>
      <c r="G6191" s="8" t="s">
        <v>956</v>
      </c>
    </row>
    <row r="6192" spans="1:7" ht="20.100000000000001" customHeight="1">
      <c r="A6192" s="15" t="s">
        <v>1782</v>
      </c>
      <c r="B6192" s="16" t="s">
        <v>1783</v>
      </c>
      <c r="C6192" s="15" t="s">
        <v>959</v>
      </c>
      <c r="D6192" s="15" t="s">
        <v>1030</v>
      </c>
      <c r="E6192" s="17">
        <v>8.9999999999999993E-3</v>
      </c>
      <c r="F6192" s="18">
        <v>3.21</v>
      </c>
      <c r="G6192" s="18">
        <v>2.8889999999999999E-2</v>
      </c>
    </row>
    <row r="6193" spans="1:7" ht="27.95" customHeight="1">
      <c r="A6193" s="15" t="s">
        <v>1900</v>
      </c>
      <c r="B6193" s="16" t="s">
        <v>1901</v>
      </c>
      <c r="C6193" s="15" t="s">
        <v>959</v>
      </c>
      <c r="D6193" s="15" t="s">
        <v>1013</v>
      </c>
      <c r="E6193" s="17">
        <v>1.19</v>
      </c>
      <c r="F6193" s="18">
        <v>3.35</v>
      </c>
      <c r="G6193" s="18">
        <v>3.9864999999999999</v>
      </c>
    </row>
    <row r="6194" spans="1:7" ht="15" customHeight="1">
      <c r="A6194" s="1"/>
      <c r="B6194" s="1"/>
      <c r="C6194" s="1"/>
      <c r="D6194" s="1"/>
      <c r="E6194" s="319" t="s">
        <v>1021</v>
      </c>
      <c r="F6194" s="320"/>
      <c r="G6194" s="19">
        <v>4.01539</v>
      </c>
    </row>
    <row r="6195" spans="1:7" ht="15" customHeight="1">
      <c r="A6195" s="1"/>
      <c r="B6195" s="1"/>
      <c r="C6195" s="1"/>
      <c r="D6195" s="1"/>
      <c r="E6195" s="317" t="s">
        <v>972</v>
      </c>
      <c r="F6195" s="318"/>
      <c r="G6195" s="3">
        <v>5.09</v>
      </c>
    </row>
    <row r="6196" spans="1:7" ht="15" customHeight="1">
      <c r="A6196" s="1"/>
      <c r="B6196" s="1"/>
      <c r="C6196" s="1"/>
      <c r="D6196" s="1"/>
      <c r="E6196" s="317" t="s">
        <v>973</v>
      </c>
      <c r="F6196" s="318"/>
      <c r="G6196" s="3">
        <v>0.48</v>
      </c>
    </row>
    <row r="6197" spans="1:7" ht="15" customHeight="1">
      <c r="A6197" s="1"/>
      <c r="B6197" s="1"/>
      <c r="C6197" s="1"/>
      <c r="D6197" s="1"/>
      <c r="E6197" s="317" t="s">
        <v>974</v>
      </c>
      <c r="F6197" s="318"/>
      <c r="G6197" s="3">
        <v>5.57</v>
      </c>
    </row>
    <row r="6198" spans="1:7" ht="15" customHeight="1">
      <c r="A6198" s="1"/>
      <c r="B6198" s="1"/>
      <c r="C6198" s="1"/>
      <c r="D6198" s="1"/>
      <c r="E6198" s="317" t="s">
        <v>975</v>
      </c>
      <c r="F6198" s="318"/>
      <c r="G6198" s="3">
        <v>1.57</v>
      </c>
    </row>
    <row r="6199" spans="1:7" ht="15" customHeight="1">
      <c r="A6199" s="1"/>
      <c r="B6199" s="1"/>
      <c r="C6199" s="1"/>
      <c r="D6199" s="1"/>
      <c r="E6199" s="317" t="s">
        <v>976</v>
      </c>
      <c r="F6199" s="318"/>
      <c r="G6199" s="3">
        <v>7.14</v>
      </c>
    </row>
    <row r="6200" spans="1:7" ht="15" customHeight="1">
      <c r="A6200" s="1"/>
      <c r="B6200" s="1"/>
      <c r="C6200" s="1"/>
      <c r="D6200" s="1"/>
      <c r="E6200" s="317" t="s">
        <v>977</v>
      </c>
      <c r="F6200" s="318"/>
      <c r="G6200" s="3">
        <v>118.17</v>
      </c>
    </row>
    <row r="6201" spans="1:7" ht="15" customHeight="1">
      <c r="A6201" s="1"/>
      <c r="B6201" s="1"/>
      <c r="C6201" s="1"/>
      <c r="D6201" s="1"/>
      <c r="E6201" s="317" t="s">
        <v>978</v>
      </c>
      <c r="F6201" s="318"/>
      <c r="G6201" s="3">
        <v>843.73</v>
      </c>
    </row>
    <row r="6202" spans="1:7" ht="9.9499999999999993" customHeight="1">
      <c r="A6202" s="1"/>
      <c r="B6202" s="1"/>
      <c r="C6202" s="323" t="s">
        <v>949</v>
      </c>
      <c r="D6202" s="324"/>
      <c r="E6202" s="1"/>
      <c r="F6202" s="1"/>
      <c r="G6202" s="1"/>
    </row>
    <row r="6203" spans="1:7" ht="20.100000000000001" customHeight="1">
      <c r="A6203" s="325" t="s">
        <v>1902</v>
      </c>
      <c r="B6203" s="326"/>
      <c r="C6203" s="326"/>
      <c r="D6203" s="326"/>
      <c r="E6203" s="326"/>
      <c r="F6203" s="326"/>
      <c r="G6203" s="326"/>
    </row>
    <row r="6204" spans="1:7" ht="15" customHeight="1">
      <c r="A6204" s="321" t="s">
        <v>951</v>
      </c>
      <c r="B6204" s="322"/>
      <c r="C6204" s="8" t="s">
        <v>952</v>
      </c>
      <c r="D6204" s="8" t="s">
        <v>953</v>
      </c>
      <c r="E6204" s="8" t="s">
        <v>954</v>
      </c>
      <c r="F6204" s="8" t="s">
        <v>955</v>
      </c>
      <c r="G6204" s="8" t="s">
        <v>956</v>
      </c>
    </row>
    <row r="6205" spans="1:7" ht="20.100000000000001" customHeight="1">
      <c r="A6205" s="15" t="s">
        <v>1772</v>
      </c>
      <c r="B6205" s="16" t="s">
        <v>1773</v>
      </c>
      <c r="C6205" s="15" t="s">
        <v>959</v>
      </c>
      <c r="D6205" s="15" t="s">
        <v>960</v>
      </c>
      <c r="E6205" s="17">
        <v>0.104</v>
      </c>
      <c r="F6205" s="18">
        <v>0.62</v>
      </c>
      <c r="G6205" s="18">
        <v>6.4479999999999996E-2</v>
      </c>
    </row>
    <row r="6206" spans="1:7" ht="15" customHeight="1">
      <c r="A6206" s="15" t="s">
        <v>994</v>
      </c>
      <c r="B6206" s="16" t="s">
        <v>995</v>
      </c>
      <c r="C6206" s="15" t="s">
        <v>959</v>
      </c>
      <c r="D6206" s="15" t="s">
        <v>960</v>
      </c>
      <c r="E6206" s="17">
        <v>0.104</v>
      </c>
      <c r="F6206" s="18">
        <v>1.04</v>
      </c>
      <c r="G6206" s="18">
        <v>0.10816000000000001</v>
      </c>
    </row>
    <row r="6207" spans="1:7" ht="20.100000000000001" customHeight="1">
      <c r="A6207" s="15" t="s">
        <v>1774</v>
      </c>
      <c r="B6207" s="16" t="s">
        <v>1775</v>
      </c>
      <c r="C6207" s="15" t="s">
        <v>959</v>
      </c>
      <c r="D6207" s="15" t="s">
        <v>960</v>
      </c>
      <c r="E6207" s="17">
        <v>0.104</v>
      </c>
      <c r="F6207" s="18">
        <v>0.91</v>
      </c>
      <c r="G6207" s="18">
        <v>9.4640000000000002E-2</v>
      </c>
    </row>
    <row r="6208" spans="1:7" ht="15" customHeight="1">
      <c r="A6208" s="15" t="s">
        <v>996</v>
      </c>
      <c r="B6208" s="16" t="s">
        <v>997</v>
      </c>
      <c r="C6208" s="15" t="s">
        <v>959</v>
      </c>
      <c r="D6208" s="15" t="s">
        <v>960</v>
      </c>
      <c r="E6208" s="17">
        <v>0.104</v>
      </c>
      <c r="F6208" s="18">
        <v>3.18</v>
      </c>
      <c r="G6208" s="18">
        <v>0.33072000000000001</v>
      </c>
    </row>
    <row r="6209" spans="1:7" ht="15" customHeight="1">
      <c r="A6209" s="15" t="s">
        <v>963</v>
      </c>
      <c r="B6209" s="16" t="s">
        <v>964</v>
      </c>
      <c r="C6209" s="15" t="s">
        <v>959</v>
      </c>
      <c r="D6209" s="15" t="s">
        <v>960</v>
      </c>
      <c r="E6209" s="17">
        <v>0.104</v>
      </c>
      <c r="F6209" s="18">
        <v>0.55000000000000004</v>
      </c>
      <c r="G6209" s="18">
        <v>5.7200000000000001E-2</v>
      </c>
    </row>
    <row r="6210" spans="1:7" ht="15" customHeight="1">
      <c r="A6210" s="15" t="s">
        <v>965</v>
      </c>
      <c r="B6210" s="16" t="s">
        <v>966</v>
      </c>
      <c r="C6210" s="15" t="s">
        <v>959</v>
      </c>
      <c r="D6210" s="15" t="s">
        <v>960</v>
      </c>
      <c r="E6210" s="17">
        <v>0.104</v>
      </c>
      <c r="F6210" s="18">
        <v>0.06</v>
      </c>
      <c r="G6210" s="18">
        <v>6.2399999999999999E-3</v>
      </c>
    </row>
    <row r="6211" spans="1:7" ht="17.100000000000001" customHeight="1">
      <c r="A6211" s="1"/>
      <c r="B6211" s="1"/>
      <c r="C6211" s="1"/>
      <c r="D6211" s="1"/>
      <c r="E6211" s="319" t="s">
        <v>967</v>
      </c>
      <c r="F6211" s="320"/>
      <c r="G6211" s="19">
        <v>0.66144000000000003</v>
      </c>
    </row>
    <row r="6212" spans="1:7" ht="15" customHeight="1">
      <c r="A6212" s="321" t="s">
        <v>968</v>
      </c>
      <c r="B6212" s="322"/>
      <c r="C6212" s="8" t="s">
        <v>952</v>
      </c>
      <c r="D6212" s="8" t="s">
        <v>953</v>
      </c>
      <c r="E6212" s="8" t="s">
        <v>954</v>
      </c>
      <c r="F6212" s="8" t="s">
        <v>955</v>
      </c>
      <c r="G6212" s="8" t="s">
        <v>956</v>
      </c>
    </row>
    <row r="6213" spans="1:7" ht="15" customHeight="1">
      <c r="A6213" s="15" t="s">
        <v>1776</v>
      </c>
      <c r="B6213" s="16" t="s">
        <v>1777</v>
      </c>
      <c r="C6213" s="15" t="s">
        <v>959</v>
      </c>
      <c r="D6213" s="15" t="s">
        <v>960</v>
      </c>
      <c r="E6213" s="17">
        <v>5.3383199999999999E-2</v>
      </c>
      <c r="F6213" s="18">
        <v>15.42</v>
      </c>
      <c r="G6213" s="18">
        <v>0.82316894399999996</v>
      </c>
    </row>
    <row r="6214" spans="1:7" ht="15" customHeight="1">
      <c r="A6214" s="15" t="s">
        <v>1778</v>
      </c>
      <c r="B6214" s="16" t="s">
        <v>1779</v>
      </c>
      <c r="C6214" s="15" t="s">
        <v>959</v>
      </c>
      <c r="D6214" s="15" t="s">
        <v>960</v>
      </c>
      <c r="E6214" s="17">
        <v>5.3383199999999999E-2</v>
      </c>
      <c r="F6214" s="18">
        <v>10.84</v>
      </c>
      <c r="G6214" s="18">
        <v>0.57867388799999997</v>
      </c>
    </row>
    <row r="6215" spans="1:7" ht="15" customHeight="1">
      <c r="A6215" s="1"/>
      <c r="B6215" s="1"/>
      <c r="C6215" s="1"/>
      <c r="D6215" s="1"/>
      <c r="E6215" s="319" t="s">
        <v>971</v>
      </c>
      <c r="F6215" s="320"/>
      <c r="G6215" s="19">
        <v>1.401842832</v>
      </c>
    </row>
    <row r="6216" spans="1:7" ht="15" customHeight="1">
      <c r="A6216" s="321" t="s">
        <v>1010</v>
      </c>
      <c r="B6216" s="322"/>
      <c r="C6216" s="8" t="s">
        <v>952</v>
      </c>
      <c r="D6216" s="8" t="s">
        <v>953</v>
      </c>
      <c r="E6216" s="8" t="s">
        <v>954</v>
      </c>
      <c r="F6216" s="8" t="s">
        <v>955</v>
      </c>
      <c r="G6216" s="8" t="s">
        <v>956</v>
      </c>
    </row>
    <row r="6217" spans="1:7" ht="20.100000000000001" customHeight="1">
      <c r="A6217" s="15" t="s">
        <v>1782</v>
      </c>
      <c r="B6217" s="16" t="s">
        <v>1783</v>
      </c>
      <c r="C6217" s="15" t="s">
        <v>959</v>
      </c>
      <c r="D6217" s="15" t="s">
        <v>1030</v>
      </c>
      <c r="E6217" s="17">
        <v>8.9999999999999993E-3</v>
      </c>
      <c r="F6217" s="18">
        <v>3.21</v>
      </c>
      <c r="G6217" s="18">
        <v>2.8889999999999999E-2</v>
      </c>
    </row>
    <row r="6218" spans="1:7" ht="27.95" customHeight="1">
      <c r="A6218" s="15" t="s">
        <v>1903</v>
      </c>
      <c r="B6218" s="16" t="s">
        <v>1904</v>
      </c>
      <c r="C6218" s="15" t="s">
        <v>959</v>
      </c>
      <c r="D6218" s="15" t="s">
        <v>1013</v>
      </c>
      <c r="E6218" s="17">
        <v>1.19</v>
      </c>
      <c r="F6218" s="18">
        <v>4.68</v>
      </c>
      <c r="G6218" s="18">
        <v>5.5692000000000004</v>
      </c>
    </row>
    <row r="6219" spans="1:7" ht="15" customHeight="1">
      <c r="A6219" s="1"/>
      <c r="B6219" s="1"/>
      <c r="C6219" s="1"/>
      <c r="D6219" s="1"/>
      <c r="E6219" s="319" t="s">
        <v>1021</v>
      </c>
      <c r="F6219" s="320"/>
      <c r="G6219" s="19">
        <v>5.59809</v>
      </c>
    </row>
    <row r="6220" spans="1:7" ht="15" customHeight="1">
      <c r="A6220" s="1"/>
      <c r="B6220" s="1"/>
      <c r="C6220" s="1"/>
      <c r="D6220" s="1"/>
      <c r="E6220" s="317" t="s">
        <v>972</v>
      </c>
      <c r="F6220" s="318"/>
      <c r="G6220" s="3">
        <v>7</v>
      </c>
    </row>
    <row r="6221" spans="1:7" ht="15" customHeight="1">
      <c r="A6221" s="1"/>
      <c r="B6221" s="1"/>
      <c r="C6221" s="1"/>
      <c r="D6221" s="1"/>
      <c r="E6221" s="317" t="s">
        <v>973</v>
      </c>
      <c r="F6221" s="318"/>
      <c r="G6221" s="3">
        <v>0.63</v>
      </c>
    </row>
    <row r="6222" spans="1:7" ht="15" customHeight="1">
      <c r="A6222" s="1"/>
      <c r="B6222" s="1"/>
      <c r="C6222" s="1"/>
      <c r="D6222" s="1"/>
      <c r="E6222" s="317" t="s">
        <v>974</v>
      </c>
      <c r="F6222" s="318"/>
      <c r="G6222" s="3">
        <v>7.63</v>
      </c>
    </row>
    <row r="6223" spans="1:7" ht="15" customHeight="1">
      <c r="A6223" s="1"/>
      <c r="B6223" s="1"/>
      <c r="C6223" s="1"/>
      <c r="D6223" s="1"/>
      <c r="E6223" s="317" t="s">
        <v>975</v>
      </c>
      <c r="F6223" s="318"/>
      <c r="G6223" s="3">
        <v>2.16</v>
      </c>
    </row>
    <row r="6224" spans="1:7" ht="15" customHeight="1">
      <c r="A6224" s="1"/>
      <c r="B6224" s="1"/>
      <c r="C6224" s="1"/>
      <c r="D6224" s="1"/>
      <c r="E6224" s="317" t="s">
        <v>976</v>
      </c>
      <c r="F6224" s="318"/>
      <c r="G6224" s="3">
        <v>9.7899999999999991</v>
      </c>
    </row>
    <row r="6225" spans="1:7" ht="15" customHeight="1">
      <c r="A6225" s="1"/>
      <c r="B6225" s="1"/>
      <c r="C6225" s="1"/>
      <c r="D6225" s="1"/>
      <c r="E6225" s="317" t="s">
        <v>977</v>
      </c>
      <c r="F6225" s="318"/>
      <c r="G6225" s="3">
        <v>489.44</v>
      </c>
    </row>
    <row r="6226" spans="1:7" ht="15" customHeight="1">
      <c r="A6226" s="1"/>
      <c r="B6226" s="1"/>
      <c r="C6226" s="1"/>
      <c r="D6226" s="1"/>
      <c r="E6226" s="317" t="s">
        <v>978</v>
      </c>
      <c r="F6226" s="318"/>
      <c r="G6226" s="3">
        <v>4791.6099999999997</v>
      </c>
    </row>
    <row r="6227" spans="1:7" ht="9.9499999999999993" customHeight="1">
      <c r="A6227" s="1"/>
      <c r="B6227" s="1"/>
      <c r="C6227" s="323" t="s">
        <v>949</v>
      </c>
      <c r="D6227" s="324"/>
      <c r="E6227" s="1"/>
      <c r="F6227" s="1"/>
      <c r="G6227" s="1"/>
    </row>
    <row r="6228" spans="1:7" ht="20.100000000000001" customHeight="1">
      <c r="A6228" s="325" t="s">
        <v>1905</v>
      </c>
      <c r="B6228" s="326"/>
      <c r="C6228" s="326"/>
      <c r="D6228" s="326"/>
      <c r="E6228" s="326"/>
      <c r="F6228" s="326"/>
      <c r="G6228" s="326"/>
    </row>
    <row r="6229" spans="1:7" ht="15" customHeight="1">
      <c r="A6229" s="321" t="s">
        <v>951</v>
      </c>
      <c r="B6229" s="322"/>
      <c r="C6229" s="8" t="s">
        <v>952</v>
      </c>
      <c r="D6229" s="8" t="s">
        <v>953</v>
      </c>
      <c r="E6229" s="8" t="s">
        <v>954</v>
      </c>
      <c r="F6229" s="8" t="s">
        <v>955</v>
      </c>
      <c r="G6229" s="8" t="s">
        <v>956</v>
      </c>
    </row>
    <row r="6230" spans="1:7" ht="20.100000000000001" customHeight="1">
      <c r="A6230" s="15" t="s">
        <v>1772</v>
      </c>
      <c r="B6230" s="16" t="s">
        <v>1773</v>
      </c>
      <c r="C6230" s="15" t="s">
        <v>959</v>
      </c>
      <c r="D6230" s="15" t="s">
        <v>960</v>
      </c>
      <c r="E6230" s="17">
        <v>0.154</v>
      </c>
      <c r="F6230" s="18">
        <v>0.62</v>
      </c>
      <c r="G6230" s="18">
        <v>9.5479999999999995E-2</v>
      </c>
    </row>
    <row r="6231" spans="1:7" ht="15" customHeight="1">
      <c r="A6231" s="15" t="s">
        <v>994</v>
      </c>
      <c r="B6231" s="16" t="s">
        <v>995</v>
      </c>
      <c r="C6231" s="15" t="s">
        <v>959</v>
      </c>
      <c r="D6231" s="15" t="s">
        <v>960</v>
      </c>
      <c r="E6231" s="17">
        <v>0.154</v>
      </c>
      <c r="F6231" s="18">
        <v>1.04</v>
      </c>
      <c r="G6231" s="18">
        <v>0.16016</v>
      </c>
    </row>
    <row r="6232" spans="1:7" ht="20.100000000000001" customHeight="1">
      <c r="A6232" s="15" t="s">
        <v>1774</v>
      </c>
      <c r="B6232" s="16" t="s">
        <v>1775</v>
      </c>
      <c r="C6232" s="15" t="s">
        <v>959</v>
      </c>
      <c r="D6232" s="15" t="s">
        <v>960</v>
      </c>
      <c r="E6232" s="17">
        <v>0.154</v>
      </c>
      <c r="F6232" s="18">
        <v>0.91</v>
      </c>
      <c r="G6232" s="18">
        <v>0.14013999999999999</v>
      </c>
    </row>
    <row r="6233" spans="1:7" ht="15" customHeight="1">
      <c r="A6233" s="15" t="s">
        <v>996</v>
      </c>
      <c r="B6233" s="16" t="s">
        <v>997</v>
      </c>
      <c r="C6233" s="15" t="s">
        <v>959</v>
      </c>
      <c r="D6233" s="15" t="s">
        <v>960</v>
      </c>
      <c r="E6233" s="17">
        <v>0.154</v>
      </c>
      <c r="F6233" s="18">
        <v>3.18</v>
      </c>
      <c r="G6233" s="18">
        <v>0.48971999999999999</v>
      </c>
    </row>
    <row r="6234" spans="1:7" ht="15" customHeight="1">
      <c r="A6234" s="15" t="s">
        <v>963</v>
      </c>
      <c r="B6234" s="16" t="s">
        <v>964</v>
      </c>
      <c r="C6234" s="15" t="s">
        <v>959</v>
      </c>
      <c r="D6234" s="15" t="s">
        <v>960</v>
      </c>
      <c r="E6234" s="17">
        <v>0.154</v>
      </c>
      <c r="F6234" s="18">
        <v>0.55000000000000004</v>
      </c>
      <c r="G6234" s="18">
        <v>8.4699999999999998E-2</v>
      </c>
    </row>
    <row r="6235" spans="1:7" ht="15" customHeight="1">
      <c r="A6235" s="15" t="s">
        <v>965</v>
      </c>
      <c r="B6235" s="16" t="s">
        <v>966</v>
      </c>
      <c r="C6235" s="15" t="s">
        <v>959</v>
      </c>
      <c r="D6235" s="15" t="s">
        <v>960</v>
      </c>
      <c r="E6235" s="17">
        <v>0.154</v>
      </c>
      <c r="F6235" s="18">
        <v>0.06</v>
      </c>
      <c r="G6235" s="18">
        <v>9.2399999999999999E-3</v>
      </c>
    </row>
    <row r="6236" spans="1:7" ht="17.100000000000001" customHeight="1">
      <c r="A6236" s="1"/>
      <c r="B6236" s="1"/>
      <c r="C6236" s="1"/>
      <c r="D6236" s="1"/>
      <c r="E6236" s="319" t="s">
        <v>967</v>
      </c>
      <c r="F6236" s="320"/>
      <c r="G6236" s="19">
        <v>0.97943999999999998</v>
      </c>
    </row>
    <row r="6237" spans="1:7" ht="15" customHeight="1">
      <c r="A6237" s="321" t="s">
        <v>968</v>
      </c>
      <c r="B6237" s="322"/>
      <c r="C6237" s="8" t="s">
        <v>952</v>
      </c>
      <c r="D6237" s="8" t="s">
        <v>953</v>
      </c>
      <c r="E6237" s="8" t="s">
        <v>954</v>
      </c>
      <c r="F6237" s="8" t="s">
        <v>955</v>
      </c>
      <c r="G6237" s="8" t="s">
        <v>956</v>
      </c>
    </row>
    <row r="6238" spans="1:7" ht="15" customHeight="1">
      <c r="A6238" s="15" t="s">
        <v>1776</v>
      </c>
      <c r="B6238" s="16" t="s">
        <v>1777</v>
      </c>
      <c r="C6238" s="15" t="s">
        <v>959</v>
      </c>
      <c r="D6238" s="15" t="s">
        <v>960</v>
      </c>
      <c r="E6238" s="17">
        <v>7.9048199999999999E-2</v>
      </c>
      <c r="F6238" s="18">
        <v>15.42</v>
      </c>
      <c r="G6238" s="18">
        <v>1.218923244</v>
      </c>
    </row>
    <row r="6239" spans="1:7" ht="15" customHeight="1">
      <c r="A6239" s="15" t="s">
        <v>1778</v>
      </c>
      <c r="B6239" s="16" t="s">
        <v>1779</v>
      </c>
      <c r="C6239" s="15" t="s">
        <v>959</v>
      </c>
      <c r="D6239" s="15" t="s">
        <v>960</v>
      </c>
      <c r="E6239" s="17">
        <v>7.9048199999999999E-2</v>
      </c>
      <c r="F6239" s="18">
        <v>10.84</v>
      </c>
      <c r="G6239" s="18">
        <v>0.856882488</v>
      </c>
    </row>
    <row r="6240" spans="1:7" ht="15" customHeight="1">
      <c r="A6240" s="1"/>
      <c r="B6240" s="1"/>
      <c r="C6240" s="1"/>
      <c r="D6240" s="1"/>
      <c r="E6240" s="319" t="s">
        <v>971</v>
      </c>
      <c r="F6240" s="320"/>
      <c r="G6240" s="19">
        <v>2.0758057320000001</v>
      </c>
    </row>
    <row r="6241" spans="1:7" ht="15" customHeight="1">
      <c r="A6241" s="321" t="s">
        <v>1010</v>
      </c>
      <c r="B6241" s="322"/>
      <c r="C6241" s="8" t="s">
        <v>952</v>
      </c>
      <c r="D6241" s="8" t="s">
        <v>953</v>
      </c>
      <c r="E6241" s="8" t="s">
        <v>954</v>
      </c>
      <c r="F6241" s="8" t="s">
        <v>955</v>
      </c>
      <c r="G6241" s="8" t="s">
        <v>956</v>
      </c>
    </row>
    <row r="6242" spans="1:7" ht="20.100000000000001" customHeight="1">
      <c r="A6242" s="15" t="s">
        <v>1782</v>
      </c>
      <c r="B6242" s="16" t="s">
        <v>1783</v>
      </c>
      <c r="C6242" s="15" t="s">
        <v>959</v>
      </c>
      <c r="D6242" s="15" t="s">
        <v>1030</v>
      </c>
      <c r="E6242" s="17">
        <v>8.9999999999999993E-3</v>
      </c>
      <c r="F6242" s="18">
        <v>3.21</v>
      </c>
      <c r="G6242" s="18">
        <v>2.8889999999999999E-2</v>
      </c>
    </row>
    <row r="6243" spans="1:7" ht="27.95" customHeight="1">
      <c r="A6243" s="15" t="s">
        <v>1906</v>
      </c>
      <c r="B6243" s="16" t="s">
        <v>1907</v>
      </c>
      <c r="C6243" s="15" t="s">
        <v>959</v>
      </c>
      <c r="D6243" s="15" t="s">
        <v>1013</v>
      </c>
      <c r="E6243" s="17">
        <v>1.19</v>
      </c>
      <c r="F6243" s="18">
        <v>8.01</v>
      </c>
      <c r="G6243" s="18">
        <v>9.5319000000000003</v>
      </c>
    </row>
    <row r="6244" spans="1:7" ht="15" customHeight="1">
      <c r="A6244" s="1"/>
      <c r="B6244" s="1"/>
      <c r="C6244" s="1"/>
      <c r="D6244" s="1"/>
      <c r="E6244" s="319" t="s">
        <v>1021</v>
      </c>
      <c r="F6244" s="320"/>
      <c r="G6244" s="19">
        <v>9.5607900000000008</v>
      </c>
    </row>
    <row r="6245" spans="1:7" ht="15" customHeight="1">
      <c r="A6245" s="1"/>
      <c r="B6245" s="1"/>
      <c r="C6245" s="1"/>
      <c r="D6245" s="1"/>
      <c r="E6245" s="317" t="s">
        <v>972</v>
      </c>
      <c r="F6245" s="318"/>
      <c r="G6245" s="3">
        <v>11.65</v>
      </c>
    </row>
    <row r="6246" spans="1:7" ht="15" customHeight="1">
      <c r="A6246" s="1"/>
      <c r="B6246" s="1"/>
      <c r="C6246" s="1"/>
      <c r="D6246" s="1"/>
      <c r="E6246" s="317" t="s">
        <v>973</v>
      </c>
      <c r="F6246" s="318"/>
      <c r="G6246" s="3">
        <v>0.94</v>
      </c>
    </row>
    <row r="6247" spans="1:7" ht="15" customHeight="1">
      <c r="A6247" s="1"/>
      <c r="B6247" s="1"/>
      <c r="C6247" s="1"/>
      <c r="D6247" s="1"/>
      <c r="E6247" s="317" t="s">
        <v>974</v>
      </c>
      <c r="F6247" s="318"/>
      <c r="G6247" s="3">
        <v>12.59</v>
      </c>
    </row>
    <row r="6248" spans="1:7" ht="15" customHeight="1">
      <c r="A6248" s="1"/>
      <c r="B6248" s="1"/>
      <c r="C6248" s="1"/>
      <c r="D6248" s="1"/>
      <c r="E6248" s="317" t="s">
        <v>975</v>
      </c>
      <c r="F6248" s="318"/>
      <c r="G6248" s="3">
        <v>3.56</v>
      </c>
    </row>
    <row r="6249" spans="1:7" ht="15" customHeight="1">
      <c r="A6249" s="1"/>
      <c r="B6249" s="1"/>
      <c r="C6249" s="1"/>
      <c r="D6249" s="1"/>
      <c r="E6249" s="317" t="s">
        <v>976</v>
      </c>
      <c r="F6249" s="318"/>
      <c r="G6249" s="3">
        <v>16.149999999999999</v>
      </c>
    </row>
    <row r="6250" spans="1:7" ht="15" customHeight="1">
      <c r="A6250" s="1"/>
      <c r="B6250" s="1"/>
      <c r="C6250" s="1"/>
      <c r="D6250" s="1"/>
      <c r="E6250" s="317" t="s">
        <v>977</v>
      </c>
      <c r="F6250" s="318"/>
      <c r="G6250" s="3">
        <v>123.6</v>
      </c>
    </row>
    <row r="6251" spans="1:7" ht="15" customHeight="1">
      <c r="A6251" s="1"/>
      <c r="B6251" s="1"/>
      <c r="C6251" s="1"/>
      <c r="D6251" s="1"/>
      <c r="E6251" s="317" t="s">
        <v>978</v>
      </c>
      <c r="F6251" s="318"/>
      <c r="G6251" s="3">
        <v>1996.14</v>
      </c>
    </row>
    <row r="6252" spans="1:7" ht="9.9499999999999993" customHeight="1">
      <c r="A6252" s="1"/>
      <c r="B6252" s="1"/>
      <c r="C6252" s="323" t="s">
        <v>949</v>
      </c>
      <c r="D6252" s="324"/>
      <c r="E6252" s="1"/>
      <c r="F6252" s="1"/>
      <c r="G6252" s="1"/>
    </row>
    <row r="6253" spans="1:7" ht="20.100000000000001" customHeight="1">
      <c r="A6253" s="325" t="s">
        <v>1908</v>
      </c>
      <c r="B6253" s="326"/>
      <c r="C6253" s="326"/>
      <c r="D6253" s="326"/>
      <c r="E6253" s="326"/>
      <c r="F6253" s="326"/>
      <c r="G6253" s="326"/>
    </row>
    <row r="6254" spans="1:7" ht="15" customHeight="1">
      <c r="A6254" s="321" t="s">
        <v>951</v>
      </c>
      <c r="B6254" s="322"/>
      <c r="C6254" s="8" t="s">
        <v>952</v>
      </c>
      <c r="D6254" s="8" t="s">
        <v>953</v>
      </c>
      <c r="E6254" s="8" t="s">
        <v>954</v>
      </c>
      <c r="F6254" s="8" t="s">
        <v>955</v>
      </c>
      <c r="G6254" s="8" t="s">
        <v>956</v>
      </c>
    </row>
    <row r="6255" spans="1:7" ht="15" customHeight="1">
      <c r="A6255" s="15" t="s">
        <v>994</v>
      </c>
      <c r="B6255" s="16" t="s">
        <v>995</v>
      </c>
      <c r="C6255" s="15" t="s">
        <v>959</v>
      </c>
      <c r="D6255" s="15" t="s">
        <v>960</v>
      </c>
      <c r="E6255" s="17">
        <v>1.0457129999999999</v>
      </c>
      <c r="F6255" s="18">
        <v>1.04</v>
      </c>
      <c r="G6255" s="18">
        <v>1.08754152</v>
      </c>
    </row>
    <row r="6256" spans="1:7" ht="15" customHeight="1">
      <c r="A6256" s="15" t="s">
        <v>996</v>
      </c>
      <c r="B6256" s="16" t="s">
        <v>997</v>
      </c>
      <c r="C6256" s="15" t="s">
        <v>959</v>
      </c>
      <c r="D6256" s="15" t="s">
        <v>960</v>
      </c>
      <c r="E6256" s="17">
        <v>1.0457129999999999</v>
      </c>
      <c r="F6256" s="18">
        <v>3.18</v>
      </c>
      <c r="G6256" s="18">
        <v>3.3253673400000001</v>
      </c>
    </row>
    <row r="6257" spans="1:7" ht="20.100000000000001" customHeight="1">
      <c r="A6257" s="15" t="s">
        <v>998</v>
      </c>
      <c r="B6257" s="16" t="s">
        <v>999</v>
      </c>
      <c r="C6257" s="15" t="s">
        <v>959</v>
      </c>
      <c r="D6257" s="15" t="s">
        <v>960</v>
      </c>
      <c r="E6257" s="17">
        <v>7.7130000000000002E-3</v>
      </c>
      <c r="F6257" s="18">
        <v>0.41</v>
      </c>
      <c r="G6257" s="18">
        <v>3.1623300000000001E-3</v>
      </c>
    </row>
    <row r="6258" spans="1:7" ht="20.100000000000001" customHeight="1">
      <c r="A6258" s="15" t="s">
        <v>1000</v>
      </c>
      <c r="B6258" s="16" t="s">
        <v>1001</v>
      </c>
      <c r="C6258" s="15" t="s">
        <v>959</v>
      </c>
      <c r="D6258" s="15" t="s">
        <v>960</v>
      </c>
      <c r="E6258" s="17">
        <v>7.7130000000000002E-3</v>
      </c>
      <c r="F6258" s="18">
        <v>1.01</v>
      </c>
      <c r="G6258" s="18">
        <v>7.7901300000000001E-3</v>
      </c>
    </row>
    <row r="6259" spans="1:7" ht="15" customHeight="1">
      <c r="A6259" s="15" t="s">
        <v>965</v>
      </c>
      <c r="B6259" s="16" t="s">
        <v>966</v>
      </c>
      <c r="C6259" s="15" t="s">
        <v>959</v>
      </c>
      <c r="D6259" s="15" t="s">
        <v>960</v>
      </c>
      <c r="E6259" s="17">
        <v>1.0457129999999999</v>
      </c>
      <c r="F6259" s="18">
        <v>0.06</v>
      </c>
      <c r="G6259" s="18">
        <v>6.2742779999999998E-2</v>
      </c>
    </row>
    <row r="6260" spans="1:7" ht="20.100000000000001" customHeight="1">
      <c r="A6260" s="15" t="s">
        <v>1772</v>
      </c>
      <c r="B6260" s="16" t="s">
        <v>1773</v>
      </c>
      <c r="C6260" s="15" t="s">
        <v>959</v>
      </c>
      <c r="D6260" s="15" t="s">
        <v>960</v>
      </c>
      <c r="E6260" s="17">
        <v>1.038</v>
      </c>
      <c r="F6260" s="18">
        <v>0.62</v>
      </c>
      <c r="G6260" s="18">
        <v>0.64356000000000002</v>
      </c>
    </row>
    <row r="6261" spans="1:7" ht="20.100000000000001" customHeight="1">
      <c r="A6261" s="15" t="s">
        <v>1774</v>
      </c>
      <c r="B6261" s="16" t="s">
        <v>1775</v>
      </c>
      <c r="C6261" s="15" t="s">
        <v>959</v>
      </c>
      <c r="D6261" s="15" t="s">
        <v>960</v>
      </c>
      <c r="E6261" s="17">
        <v>1.038</v>
      </c>
      <c r="F6261" s="18">
        <v>0.91</v>
      </c>
      <c r="G6261" s="18">
        <v>0.94457999999999998</v>
      </c>
    </row>
    <row r="6262" spans="1:7" ht="15" customHeight="1">
      <c r="A6262" s="15" t="s">
        <v>963</v>
      </c>
      <c r="B6262" s="16" t="s">
        <v>964</v>
      </c>
      <c r="C6262" s="15" t="s">
        <v>959</v>
      </c>
      <c r="D6262" s="15" t="s">
        <v>960</v>
      </c>
      <c r="E6262" s="17">
        <v>1.0457129999999999</v>
      </c>
      <c r="F6262" s="18">
        <v>0.55000000000000004</v>
      </c>
      <c r="G6262" s="18">
        <v>0.57514215000000002</v>
      </c>
    </row>
    <row r="6263" spans="1:7" ht="17.100000000000001" customHeight="1">
      <c r="A6263" s="1"/>
      <c r="B6263" s="1"/>
      <c r="C6263" s="1"/>
      <c r="D6263" s="1"/>
      <c r="E6263" s="319" t="s">
        <v>967</v>
      </c>
      <c r="F6263" s="320"/>
      <c r="G6263" s="19">
        <v>6.6498862499999998</v>
      </c>
    </row>
    <row r="6264" spans="1:7" ht="15" customHeight="1">
      <c r="A6264" s="321" t="s">
        <v>968</v>
      </c>
      <c r="B6264" s="322"/>
      <c r="C6264" s="8" t="s">
        <v>952</v>
      </c>
      <c r="D6264" s="8" t="s">
        <v>953</v>
      </c>
      <c r="E6264" s="8" t="s">
        <v>954</v>
      </c>
      <c r="F6264" s="8" t="s">
        <v>955</v>
      </c>
      <c r="G6264" s="8" t="s">
        <v>956</v>
      </c>
    </row>
    <row r="6265" spans="1:7" ht="15" customHeight="1">
      <c r="A6265" s="15" t="s">
        <v>1006</v>
      </c>
      <c r="B6265" s="16" t="s">
        <v>1007</v>
      </c>
      <c r="C6265" s="15" t="s">
        <v>959</v>
      </c>
      <c r="D6265" s="15" t="s">
        <v>960</v>
      </c>
      <c r="E6265" s="17">
        <v>7.8294663000000007E-3</v>
      </c>
      <c r="F6265" s="18">
        <v>9.25</v>
      </c>
      <c r="G6265" s="18">
        <v>7.2422563275000004E-2</v>
      </c>
    </row>
    <row r="6266" spans="1:7" ht="15" customHeight="1">
      <c r="A6266" s="15" t="s">
        <v>1776</v>
      </c>
      <c r="B6266" s="16" t="s">
        <v>1777</v>
      </c>
      <c r="C6266" s="15" t="s">
        <v>959</v>
      </c>
      <c r="D6266" s="15" t="s">
        <v>960</v>
      </c>
      <c r="E6266" s="17">
        <v>0.53280539999999998</v>
      </c>
      <c r="F6266" s="18">
        <v>15.42</v>
      </c>
      <c r="G6266" s="18">
        <v>8.2158592680000009</v>
      </c>
    </row>
    <row r="6267" spans="1:7" ht="15" customHeight="1">
      <c r="A6267" s="15" t="s">
        <v>1778</v>
      </c>
      <c r="B6267" s="16" t="s">
        <v>1779</v>
      </c>
      <c r="C6267" s="15" t="s">
        <v>959</v>
      </c>
      <c r="D6267" s="15" t="s">
        <v>960</v>
      </c>
      <c r="E6267" s="17">
        <v>0.53280539999999998</v>
      </c>
      <c r="F6267" s="18">
        <v>10.84</v>
      </c>
      <c r="G6267" s="18">
        <v>5.7756105360000003</v>
      </c>
    </row>
    <row r="6268" spans="1:7" ht="15" customHeight="1">
      <c r="A6268" s="1"/>
      <c r="B6268" s="1"/>
      <c r="C6268" s="1"/>
      <c r="D6268" s="1"/>
      <c r="E6268" s="319" t="s">
        <v>971</v>
      </c>
      <c r="F6268" s="320"/>
      <c r="G6268" s="19">
        <v>14.063892367275001</v>
      </c>
    </row>
    <row r="6269" spans="1:7" ht="15" customHeight="1">
      <c r="A6269" s="321" t="s">
        <v>1010</v>
      </c>
      <c r="B6269" s="322"/>
      <c r="C6269" s="8" t="s">
        <v>952</v>
      </c>
      <c r="D6269" s="8" t="s">
        <v>953</v>
      </c>
      <c r="E6269" s="8" t="s">
        <v>954</v>
      </c>
      <c r="F6269" s="8" t="s">
        <v>955</v>
      </c>
      <c r="G6269" s="8" t="s">
        <v>956</v>
      </c>
    </row>
    <row r="6270" spans="1:7" ht="15" customHeight="1">
      <c r="A6270" s="15" t="s">
        <v>1041</v>
      </c>
      <c r="B6270" s="16" t="s">
        <v>1042</v>
      </c>
      <c r="C6270" s="15" t="s">
        <v>959</v>
      </c>
      <c r="D6270" s="15" t="s">
        <v>1020</v>
      </c>
      <c r="E6270" s="17">
        <v>0.43466399999999999</v>
      </c>
      <c r="F6270" s="18">
        <v>1.04</v>
      </c>
      <c r="G6270" s="18">
        <v>0.45205055999999999</v>
      </c>
    </row>
    <row r="6271" spans="1:7" ht="20.100000000000001" customHeight="1">
      <c r="A6271" s="15" t="s">
        <v>1052</v>
      </c>
      <c r="B6271" s="16" t="s">
        <v>1053</v>
      </c>
      <c r="C6271" s="15" t="s">
        <v>959</v>
      </c>
      <c r="D6271" s="15" t="s">
        <v>1045</v>
      </c>
      <c r="E6271" s="17">
        <v>9.6299999999999999E-4</v>
      </c>
      <c r="F6271" s="18">
        <v>75</v>
      </c>
      <c r="G6271" s="18">
        <v>7.2224999999999998E-2</v>
      </c>
    </row>
    <row r="6272" spans="1:7" ht="20.100000000000001" customHeight="1">
      <c r="A6272" s="15" t="s">
        <v>1909</v>
      </c>
      <c r="B6272" s="16" t="s">
        <v>1910</v>
      </c>
      <c r="C6272" s="15" t="s">
        <v>959</v>
      </c>
      <c r="D6272" s="15" t="s">
        <v>1030</v>
      </c>
      <c r="E6272" s="17">
        <v>1</v>
      </c>
      <c r="F6272" s="18">
        <v>2.4500000000000002</v>
      </c>
      <c r="G6272" s="18">
        <v>2.4500000000000002</v>
      </c>
    </row>
    <row r="6273" spans="1:7" ht="15" customHeight="1">
      <c r="A6273" s="1"/>
      <c r="B6273" s="1"/>
      <c r="C6273" s="1"/>
      <c r="D6273" s="1"/>
      <c r="E6273" s="319" t="s">
        <v>1021</v>
      </c>
      <c r="F6273" s="320"/>
      <c r="G6273" s="19">
        <v>2.9742755600000002</v>
      </c>
    </row>
    <row r="6274" spans="1:7" ht="15" customHeight="1">
      <c r="A6274" s="1"/>
      <c r="B6274" s="1"/>
      <c r="C6274" s="1"/>
      <c r="D6274" s="1"/>
      <c r="E6274" s="317" t="s">
        <v>972</v>
      </c>
      <c r="F6274" s="318"/>
      <c r="G6274" s="3">
        <v>17.29</v>
      </c>
    </row>
    <row r="6275" spans="1:7" ht="15" customHeight="1">
      <c r="A6275" s="1"/>
      <c r="B6275" s="1"/>
      <c r="C6275" s="1"/>
      <c r="D6275" s="1"/>
      <c r="E6275" s="317" t="s">
        <v>973</v>
      </c>
      <c r="F6275" s="318"/>
      <c r="G6275" s="3">
        <v>6.38</v>
      </c>
    </row>
    <row r="6276" spans="1:7" ht="15" customHeight="1">
      <c r="A6276" s="1"/>
      <c r="B6276" s="1"/>
      <c r="C6276" s="1"/>
      <c r="D6276" s="1"/>
      <c r="E6276" s="317" t="s">
        <v>974</v>
      </c>
      <c r="F6276" s="318"/>
      <c r="G6276" s="3">
        <v>23.67</v>
      </c>
    </row>
    <row r="6277" spans="1:7" ht="15" customHeight="1">
      <c r="A6277" s="1"/>
      <c r="B6277" s="1"/>
      <c r="C6277" s="1"/>
      <c r="D6277" s="1"/>
      <c r="E6277" s="317" t="s">
        <v>975</v>
      </c>
      <c r="F6277" s="318"/>
      <c r="G6277" s="3">
        <v>6.71</v>
      </c>
    </row>
    <row r="6278" spans="1:7" ht="15" customHeight="1">
      <c r="A6278" s="1"/>
      <c r="B6278" s="1"/>
      <c r="C6278" s="1"/>
      <c r="D6278" s="1"/>
      <c r="E6278" s="317" t="s">
        <v>976</v>
      </c>
      <c r="F6278" s="318"/>
      <c r="G6278" s="3">
        <v>30.38</v>
      </c>
    </row>
    <row r="6279" spans="1:7" ht="15" customHeight="1">
      <c r="A6279" s="1"/>
      <c r="B6279" s="1"/>
      <c r="C6279" s="1"/>
      <c r="D6279" s="1"/>
      <c r="E6279" s="317" t="s">
        <v>977</v>
      </c>
      <c r="F6279" s="318"/>
      <c r="G6279" s="3">
        <v>5</v>
      </c>
    </row>
    <row r="6280" spans="1:7" ht="15" customHeight="1">
      <c r="A6280" s="1"/>
      <c r="B6280" s="1"/>
      <c r="C6280" s="1"/>
      <c r="D6280" s="1"/>
      <c r="E6280" s="317" t="s">
        <v>978</v>
      </c>
      <c r="F6280" s="318"/>
      <c r="G6280" s="3">
        <v>151.9</v>
      </c>
    </row>
    <row r="6281" spans="1:7" ht="9.9499999999999993" customHeight="1">
      <c r="A6281" s="1"/>
      <c r="B6281" s="1"/>
      <c r="C6281" s="323" t="s">
        <v>949</v>
      </c>
      <c r="D6281" s="324"/>
      <c r="E6281" s="1"/>
      <c r="F6281" s="1"/>
      <c r="G6281" s="1"/>
    </row>
    <row r="6282" spans="1:7" ht="20.100000000000001" customHeight="1">
      <c r="A6282" s="325" t="s">
        <v>1911</v>
      </c>
      <c r="B6282" s="326"/>
      <c r="C6282" s="326"/>
      <c r="D6282" s="326"/>
      <c r="E6282" s="326"/>
      <c r="F6282" s="326"/>
      <c r="G6282" s="326"/>
    </row>
    <row r="6283" spans="1:7" ht="15" customHeight="1">
      <c r="A6283" s="321" t="s">
        <v>951</v>
      </c>
      <c r="B6283" s="322"/>
      <c r="C6283" s="8" t="s">
        <v>952</v>
      </c>
      <c r="D6283" s="8" t="s">
        <v>953</v>
      </c>
      <c r="E6283" s="8" t="s">
        <v>954</v>
      </c>
      <c r="F6283" s="8" t="s">
        <v>955</v>
      </c>
      <c r="G6283" s="8" t="s">
        <v>956</v>
      </c>
    </row>
    <row r="6284" spans="1:7" ht="15" customHeight="1">
      <c r="A6284" s="15" t="s">
        <v>994</v>
      </c>
      <c r="B6284" s="16" t="s">
        <v>995</v>
      </c>
      <c r="C6284" s="15" t="s">
        <v>959</v>
      </c>
      <c r="D6284" s="15" t="s">
        <v>960</v>
      </c>
      <c r="E6284" s="17">
        <v>0.50171299999999996</v>
      </c>
      <c r="F6284" s="18">
        <v>1.04</v>
      </c>
      <c r="G6284" s="18">
        <v>0.52178152</v>
      </c>
    </row>
    <row r="6285" spans="1:7" ht="15" customHeight="1">
      <c r="A6285" s="15" t="s">
        <v>996</v>
      </c>
      <c r="B6285" s="16" t="s">
        <v>997</v>
      </c>
      <c r="C6285" s="15" t="s">
        <v>959</v>
      </c>
      <c r="D6285" s="15" t="s">
        <v>960</v>
      </c>
      <c r="E6285" s="17">
        <v>0.50171299999999996</v>
      </c>
      <c r="F6285" s="18">
        <v>3.18</v>
      </c>
      <c r="G6285" s="18">
        <v>1.59544734</v>
      </c>
    </row>
    <row r="6286" spans="1:7" ht="20.100000000000001" customHeight="1">
      <c r="A6286" s="15" t="s">
        <v>998</v>
      </c>
      <c r="B6286" s="16" t="s">
        <v>999</v>
      </c>
      <c r="C6286" s="15" t="s">
        <v>959</v>
      </c>
      <c r="D6286" s="15" t="s">
        <v>960</v>
      </c>
      <c r="E6286" s="17">
        <v>7.7130000000000002E-3</v>
      </c>
      <c r="F6286" s="18">
        <v>0.41</v>
      </c>
      <c r="G6286" s="18">
        <v>3.1623300000000001E-3</v>
      </c>
    </row>
    <row r="6287" spans="1:7" ht="20.100000000000001" customHeight="1">
      <c r="A6287" s="15" t="s">
        <v>1000</v>
      </c>
      <c r="B6287" s="16" t="s">
        <v>1001</v>
      </c>
      <c r="C6287" s="15" t="s">
        <v>959</v>
      </c>
      <c r="D6287" s="15" t="s">
        <v>960</v>
      </c>
      <c r="E6287" s="17">
        <v>7.7130000000000002E-3</v>
      </c>
      <c r="F6287" s="18">
        <v>1.01</v>
      </c>
      <c r="G6287" s="18">
        <v>7.7901300000000001E-3</v>
      </c>
    </row>
    <row r="6288" spans="1:7" ht="15" customHeight="1">
      <c r="A6288" s="15" t="s">
        <v>965</v>
      </c>
      <c r="B6288" s="16" t="s">
        <v>966</v>
      </c>
      <c r="C6288" s="15" t="s">
        <v>959</v>
      </c>
      <c r="D6288" s="15" t="s">
        <v>960</v>
      </c>
      <c r="E6288" s="17">
        <v>0.50171299999999996</v>
      </c>
      <c r="F6288" s="18">
        <v>0.06</v>
      </c>
      <c r="G6288" s="18">
        <v>3.0102779999999999E-2</v>
      </c>
    </row>
    <row r="6289" spans="1:7" ht="20.100000000000001" customHeight="1">
      <c r="A6289" s="15" t="s">
        <v>1772</v>
      </c>
      <c r="B6289" s="16" t="s">
        <v>1773</v>
      </c>
      <c r="C6289" s="15" t="s">
        <v>959</v>
      </c>
      <c r="D6289" s="15" t="s">
        <v>960</v>
      </c>
      <c r="E6289" s="17">
        <v>0.49399999999999999</v>
      </c>
      <c r="F6289" s="18">
        <v>0.62</v>
      </c>
      <c r="G6289" s="18">
        <v>0.30628</v>
      </c>
    </row>
    <row r="6290" spans="1:7" ht="20.100000000000001" customHeight="1">
      <c r="A6290" s="15" t="s">
        <v>1774</v>
      </c>
      <c r="B6290" s="16" t="s">
        <v>1775</v>
      </c>
      <c r="C6290" s="15" t="s">
        <v>959</v>
      </c>
      <c r="D6290" s="15" t="s">
        <v>960</v>
      </c>
      <c r="E6290" s="17">
        <v>0.49399999999999999</v>
      </c>
      <c r="F6290" s="18">
        <v>0.91</v>
      </c>
      <c r="G6290" s="18">
        <v>0.44954</v>
      </c>
    </row>
    <row r="6291" spans="1:7" ht="15" customHeight="1">
      <c r="A6291" s="15" t="s">
        <v>963</v>
      </c>
      <c r="B6291" s="16" t="s">
        <v>964</v>
      </c>
      <c r="C6291" s="15" t="s">
        <v>959</v>
      </c>
      <c r="D6291" s="15" t="s">
        <v>960</v>
      </c>
      <c r="E6291" s="17">
        <v>0.50171299999999996</v>
      </c>
      <c r="F6291" s="18">
        <v>0.55000000000000004</v>
      </c>
      <c r="G6291" s="18">
        <v>0.27594215</v>
      </c>
    </row>
    <row r="6292" spans="1:7" ht="17.100000000000001" customHeight="1">
      <c r="A6292" s="1"/>
      <c r="B6292" s="1"/>
      <c r="C6292" s="1"/>
      <c r="D6292" s="1"/>
      <c r="E6292" s="319" t="s">
        <v>967</v>
      </c>
      <c r="F6292" s="320"/>
      <c r="G6292" s="19">
        <v>3.19004625</v>
      </c>
    </row>
    <row r="6293" spans="1:7" ht="15" customHeight="1">
      <c r="A6293" s="321" t="s">
        <v>968</v>
      </c>
      <c r="B6293" s="322"/>
      <c r="C6293" s="8" t="s">
        <v>952</v>
      </c>
      <c r="D6293" s="8" t="s">
        <v>953</v>
      </c>
      <c r="E6293" s="8" t="s">
        <v>954</v>
      </c>
      <c r="F6293" s="8" t="s">
        <v>955</v>
      </c>
      <c r="G6293" s="8" t="s">
        <v>956</v>
      </c>
    </row>
    <row r="6294" spans="1:7" ht="15" customHeight="1">
      <c r="A6294" s="15" t="s">
        <v>1006</v>
      </c>
      <c r="B6294" s="16" t="s">
        <v>1007</v>
      </c>
      <c r="C6294" s="15" t="s">
        <v>959</v>
      </c>
      <c r="D6294" s="15" t="s">
        <v>960</v>
      </c>
      <c r="E6294" s="17">
        <v>7.8294663000000007E-3</v>
      </c>
      <c r="F6294" s="18">
        <v>9.25</v>
      </c>
      <c r="G6294" s="18">
        <v>7.2422563275000004E-2</v>
      </c>
    </row>
    <row r="6295" spans="1:7" ht="15" customHeight="1">
      <c r="A6295" s="15" t="s">
        <v>1776</v>
      </c>
      <c r="B6295" s="16" t="s">
        <v>1777</v>
      </c>
      <c r="C6295" s="15" t="s">
        <v>959</v>
      </c>
      <c r="D6295" s="15" t="s">
        <v>960</v>
      </c>
      <c r="E6295" s="17">
        <v>0.25357020000000002</v>
      </c>
      <c r="F6295" s="18">
        <v>15.42</v>
      </c>
      <c r="G6295" s="18">
        <v>3.9100524839999999</v>
      </c>
    </row>
    <row r="6296" spans="1:7" ht="15" customHeight="1">
      <c r="A6296" s="15" t="s">
        <v>1778</v>
      </c>
      <c r="B6296" s="16" t="s">
        <v>1779</v>
      </c>
      <c r="C6296" s="15" t="s">
        <v>959</v>
      </c>
      <c r="D6296" s="15" t="s">
        <v>960</v>
      </c>
      <c r="E6296" s="17">
        <v>0.25357020000000002</v>
      </c>
      <c r="F6296" s="18">
        <v>10.84</v>
      </c>
      <c r="G6296" s="18">
        <v>2.7487009680000001</v>
      </c>
    </row>
    <row r="6297" spans="1:7" ht="15" customHeight="1">
      <c r="A6297" s="1"/>
      <c r="B6297" s="1"/>
      <c r="C6297" s="1"/>
      <c r="D6297" s="1"/>
      <c r="E6297" s="319" t="s">
        <v>971</v>
      </c>
      <c r="F6297" s="320"/>
      <c r="G6297" s="19">
        <v>6.7311760152750004</v>
      </c>
    </row>
    <row r="6298" spans="1:7" ht="15" customHeight="1">
      <c r="A6298" s="321" t="s">
        <v>1010</v>
      </c>
      <c r="B6298" s="322"/>
      <c r="C6298" s="8" t="s">
        <v>952</v>
      </c>
      <c r="D6298" s="8" t="s">
        <v>953</v>
      </c>
      <c r="E6298" s="8" t="s">
        <v>954</v>
      </c>
      <c r="F6298" s="8" t="s">
        <v>955</v>
      </c>
      <c r="G6298" s="8" t="s">
        <v>956</v>
      </c>
    </row>
    <row r="6299" spans="1:7" ht="15" customHeight="1">
      <c r="A6299" s="15" t="s">
        <v>1041</v>
      </c>
      <c r="B6299" s="16" t="s">
        <v>1042</v>
      </c>
      <c r="C6299" s="15" t="s">
        <v>959</v>
      </c>
      <c r="D6299" s="15" t="s">
        <v>1020</v>
      </c>
      <c r="E6299" s="17">
        <v>0.43466399999999999</v>
      </c>
      <c r="F6299" s="18">
        <v>1.04</v>
      </c>
      <c r="G6299" s="18">
        <v>0.45205055999999999</v>
      </c>
    </row>
    <row r="6300" spans="1:7" ht="20.100000000000001" customHeight="1">
      <c r="A6300" s="15" t="s">
        <v>1052</v>
      </c>
      <c r="B6300" s="16" t="s">
        <v>1053</v>
      </c>
      <c r="C6300" s="15" t="s">
        <v>959</v>
      </c>
      <c r="D6300" s="15" t="s">
        <v>1045</v>
      </c>
      <c r="E6300" s="17">
        <v>9.6299999999999999E-4</v>
      </c>
      <c r="F6300" s="18">
        <v>75</v>
      </c>
      <c r="G6300" s="18">
        <v>7.2224999999999998E-2</v>
      </c>
    </row>
    <row r="6301" spans="1:7" ht="20.100000000000001" customHeight="1">
      <c r="A6301" s="15" t="s">
        <v>1909</v>
      </c>
      <c r="B6301" s="16" t="s">
        <v>1910</v>
      </c>
      <c r="C6301" s="15" t="s">
        <v>959</v>
      </c>
      <c r="D6301" s="15" t="s">
        <v>1030</v>
      </c>
      <c r="E6301" s="17">
        <v>1</v>
      </c>
      <c r="F6301" s="18">
        <v>2.4500000000000002</v>
      </c>
      <c r="G6301" s="18">
        <v>2.4500000000000002</v>
      </c>
    </row>
    <row r="6302" spans="1:7" ht="15" customHeight="1">
      <c r="A6302" s="1"/>
      <c r="B6302" s="1"/>
      <c r="C6302" s="1"/>
      <c r="D6302" s="1"/>
      <c r="E6302" s="319" t="s">
        <v>1021</v>
      </c>
      <c r="F6302" s="320"/>
      <c r="G6302" s="19">
        <v>2.9742755600000002</v>
      </c>
    </row>
    <row r="6303" spans="1:7" ht="15" customHeight="1">
      <c r="A6303" s="1"/>
      <c r="B6303" s="1"/>
      <c r="C6303" s="1"/>
      <c r="D6303" s="1"/>
      <c r="E6303" s="317" t="s">
        <v>972</v>
      </c>
      <c r="F6303" s="318"/>
      <c r="G6303" s="3">
        <v>9.83</v>
      </c>
    </row>
    <row r="6304" spans="1:7" ht="15" customHeight="1">
      <c r="A6304" s="1"/>
      <c r="B6304" s="1"/>
      <c r="C6304" s="1"/>
      <c r="D6304" s="1"/>
      <c r="E6304" s="317" t="s">
        <v>973</v>
      </c>
      <c r="F6304" s="318"/>
      <c r="G6304" s="3">
        <v>3.05</v>
      </c>
    </row>
    <row r="6305" spans="1:7" ht="15" customHeight="1">
      <c r="A6305" s="1"/>
      <c r="B6305" s="1"/>
      <c r="C6305" s="1"/>
      <c r="D6305" s="1"/>
      <c r="E6305" s="317" t="s">
        <v>974</v>
      </c>
      <c r="F6305" s="318"/>
      <c r="G6305" s="3">
        <v>12.88</v>
      </c>
    </row>
    <row r="6306" spans="1:7" ht="15" customHeight="1">
      <c r="A6306" s="1"/>
      <c r="B6306" s="1"/>
      <c r="C6306" s="1"/>
      <c r="D6306" s="1"/>
      <c r="E6306" s="317" t="s">
        <v>975</v>
      </c>
      <c r="F6306" s="318"/>
      <c r="G6306" s="3">
        <v>3.65</v>
      </c>
    </row>
    <row r="6307" spans="1:7" ht="15" customHeight="1">
      <c r="A6307" s="1"/>
      <c r="B6307" s="1"/>
      <c r="C6307" s="1"/>
      <c r="D6307" s="1"/>
      <c r="E6307" s="317" t="s">
        <v>976</v>
      </c>
      <c r="F6307" s="318"/>
      <c r="G6307" s="3">
        <v>16.53</v>
      </c>
    </row>
    <row r="6308" spans="1:7" ht="15" customHeight="1">
      <c r="A6308" s="1"/>
      <c r="B6308" s="1"/>
      <c r="C6308" s="1"/>
      <c r="D6308" s="1"/>
      <c r="E6308" s="317" t="s">
        <v>977</v>
      </c>
      <c r="F6308" s="318"/>
      <c r="G6308" s="3">
        <v>30</v>
      </c>
    </row>
    <row r="6309" spans="1:7" ht="15" customHeight="1">
      <c r="A6309" s="1"/>
      <c r="B6309" s="1"/>
      <c r="C6309" s="1"/>
      <c r="D6309" s="1"/>
      <c r="E6309" s="317" t="s">
        <v>978</v>
      </c>
      <c r="F6309" s="318"/>
      <c r="G6309" s="3">
        <v>495.9</v>
      </c>
    </row>
    <row r="6310" spans="1:7" ht="9.9499999999999993" customHeight="1">
      <c r="A6310" s="1"/>
      <c r="B6310" s="1"/>
      <c r="C6310" s="323" t="s">
        <v>949</v>
      </c>
      <c r="D6310" s="324"/>
      <c r="E6310" s="1"/>
      <c r="F6310" s="1"/>
      <c r="G6310" s="1"/>
    </row>
    <row r="6311" spans="1:7" ht="20.100000000000001" customHeight="1">
      <c r="A6311" s="325" t="s">
        <v>1912</v>
      </c>
      <c r="B6311" s="326"/>
      <c r="C6311" s="326"/>
      <c r="D6311" s="326"/>
      <c r="E6311" s="326"/>
      <c r="F6311" s="326"/>
      <c r="G6311" s="326"/>
    </row>
    <row r="6312" spans="1:7" ht="15" customHeight="1">
      <c r="A6312" s="321" t="s">
        <v>951</v>
      </c>
      <c r="B6312" s="322"/>
      <c r="C6312" s="8" t="s">
        <v>952</v>
      </c>
      <c r="D6312" s="8" t="s">
        <v>953</v>
      </c>
      <c r="E6312" s="8" t="s">
        <v>954</v>
      </c>
      <c r="F6312" s="8" t="s">
        <v>955</v>
      </c>
      <c r="G6312" s="8" t="s">
        <v>956</v>
      </c>
    </row>
    <row r="6313" spans="1:7" ht="15" customHeight="1">
      <c r="A6313" s="15" t="s">
        <v>994</v>
      </c>
      <c r="B6313" s="16" t="s">
        <v>995</v>
      </c>
      <c r="C6313" s="15" t="s">
        <v>959</v>
      </c>
      <c r="D6313" s="15" t="s">
        <v>960</v>
      </c>
      <c r="E6313" s="17">
        <v>0.29771300000000001</v>
      </c>
      <c r="F6313" s="18">
        <v>1.04</v>
      </c>
      <c r="G6313" s="18">
        <v>0.30962151999999998</v>
      </c>
    </row>
    <row r="6314" spans="1:7" ht="15" customHeight="1">
      <c r="A6314" s="15" t="s">
        <v>996</v>
      </c>
      <c r="B6314" s="16" t="s">
        <v>997</v>
      </c>
      <c r="C6314" s="15" t="s">
        <v>959</v>
      </c>
      <c r="D6314" s="15" t="s">
        <v>960</v>
      </c>
      <c r="E6314" s="17">
        <v>0.29771300000000001</v>
      </c>
      <c r="F6314" s="18">
        <v>3.18</v>
      </c>
      <c r="G6314" s="18">
        <v>0.94672734000000003</v>
      </c>
    </row>
    <row r="6315" spans="1:7" ht="20.100000000000001" customHeight="1">
      <c r="A6315" s="15" t="s">
        <v>998</v>
      </c>
      <c r="B6315" s="16" t="s">
        <v>999</v>
      </c>
      <c r="C6315" s="15" t="s">
        <v>959</v>
      </c>
      <c r="D6315" s="15" t="s">
        <v>960</v>
      </c>
      <c r="E6315" s="17">
        <v>7.7130000000000002E-3</v>
      </c>
      <c r="F6315" s="18">
        <v>0.41</v>
      </c>
      <c r="G6315" s="18">
        <v>3.1623300000000001E-3</v>
      </c>
    </row>
    <row r="6316" spans="1:7" ht="20.100000000000001" customHeight="1">
      <c r="A6316" s="15" t="s">
        <v>1000</v>
      </c>
      <c r="B6316" s="16" t="s">
        <v>1001</v>
      </c>
      <c r="C6316" s="15" t="s">
        <v>959</v>
      </c>
      <c r="D6316" s="15" t="s">
        <v>960</v>
      </c>
      <c r="E6316" s="17">
        <v>7.7130000000000002E-3</v>
      </c>
      <c r="F6316" s="18">
        <v>1.01</v>
      </c>
      <c r="G6316" s="18">
        <v>7.7901300000000001E-3</v>
      </c>
    </row>
    <row r="6317" spans="1:7" ht="15" customHeight="1">
      <c r="A6317" s="15" t="s">
        <v>965</v>
      </c>
      <c r="B6317" s="16" t="s">
        <v>966</v>
      </c>
      <c r="C6317" s="15" t="s">
        <v>959</v>
      </c>
      <c r="D6317" s="15" t="s">
        <v>960</v>
      </c>
      <c r="E6317" s="17">
        <v>0.29771300000000001</v>
      </c>
      <c r="F6317" s="18">
        <v>0.06</v>
      </c>
      <c r="G6317" s="18">
        <v>1.7862780000000002E-2</v>
      </c>
    </row>
    <row r="6318" spans="1:7" ht="20.100000000000001" customHeight="1">
      <c r="A6318" s="15" t="s">
        <v>1772</v>
      </c>
      <c r="B6318" s="16" t="s">
        <v>1773</v>
      </c>
      <c r="C6318" s="15" t="s">
        <v>959</v>
      </c>
      <c r="D6318" s="15" t="s">
        <v>960</v>
      </c>
      <c r="E6318" s="17">
        <v>0.28999999999999998</v>
      </c>
      <c r="F6318" s="18">
        <v>0.62</v>
      </c>
      <c r="G6318" s="18">
        <v>0.17979999999999999</v>
      </c>
    </row>
    <row r="6319" spans="1:7" ht="20.100000000000001" customHeight="1">
      <c r="A6319" s="15" t="s">
        <v>1774</v>
      </c>
      <c r="B6319" s="16" t="s">
        <v>1775</v>
      </c>
      <c r="C6319" s="15" t="s">
        <v>959</v>
      </c>
      <c r="D6319" s="15" t="s">
        <v>960</v>
      </c>
      <c r="E6319" s="17">
        <v>0.28999999999999998</v>
      </c>
      <c r="F6319" s="18">
        <v>0.91</v>
      </c>
      <c r="G6319" s="18">
        <v>0.26390000000000002</v>
      </c>
    </row>
    <row r="6320" spans="1:7" ht="15" customHeight="1">
      <c r="A6320" s="15" t="s">
        <v>963</v>
      </c>
      <c r="B6320" s="16" t="s">
        <v>964</v>
      </c>
      <c r="C6320" s="15" t="s">
        <v>959</v>
      </c>
      <c r="D6320" s="15" t="s">
        <v>960</v>
      </c>
      <c r="E6320" s="17">
        <v>0.29771300000000001</v>
      </c>
      <c r="F6320" s="18">
        <v>0.55000000000000004</v>
      </c>
      <c r="G6320" s="18">
        <v>0.16374215</v>
      </c>
    </row>
    <row r="6321" spans="1:7" ht="17.100000000000001" customHeight="1">
      <c r="A6321" s="1"/>
      <c r="B6321" s="1"/>
      <c r="C6321" s="1"/>
      <c r="D6321" s="1"/>
      <c r="E6321" s="319" t="s">
        <v>967</v>
      </c>
      <c r="F6321" s="320"/>
      <c r="G6321" s="19">
        <v>1.89260625</v>
      </c>
    </row>
    <row r="6322" spans="1:7" ht="15" customHeight="1">
      <c r="A6322" s="321" t="s">
        <v>968</v>
      </c>
      <c r="B6322" s="322"/>
      <c r="C6322" s="8" t="s">
        <v>952</v>
      </c>
      <c r="D6322" s="8" t="s">
        <v>953</v>
      </c>
      <c r="E6322" s="8" t="s">
        <v>954</v>
      </c>
      <c r="F6322" s="8" t="s">
        <v>955</v>
      </c>
      <c r="G6322" s="8" t="s">
        <v>956</v>
      </c>
    </row>
    <row r="6323" spans="1:7" ht="15" customHeight="1">
      <c r="A6323" s="15" t="s">
        <v>1006</v>
      </c>
      <c r="B6323" s="16" t="s">
        <v>1007</v>
      </c>
      <c r="C6323" s="15" t="s">
        <v>959</v>
      </c>
      <c r="D6323" s="15" t="s">
        <v>960</v>
      </c>
      <c r="E6323" s="17">
        <v>7.8294663000000007E-3</v>
      </c>
      <c r="F6323" s="18">
        <v>9.25</v>
      </c>
      <c r="G6323" s="18">
        <v>7.2422563275000004E-2</v>
      </c>
    </row>
    <row r="6324" spans="1:7" ht="15" customHeight="1">
      <c r="A6324" s="15" t="s">
        <v>1776</v>
      </c>
      <c r="B6324" s="16" t="s">
        <v>1777</v>
      </c>
      <c r="C6324" s="15" t="s">
        <v>959</v>
      </c>
      <c r="D6324" s="15" t="s">
        <v>960</v>
      </c>
      <c r="E6324" s="17">
        <v>0.14885699999999999</v>
      </c>
      <c r="F6324" s="18">
        <v>15.42</v>
      </c>
      <c r="G6324" s="18">
        <v>2.2953749399999999</v>
      </c>
    </row>
    <row r="6325" spans="1:7" ht="15" customHeight="1">
      <c r="A6325" s="15" t="s">
        <v>1778</v>
      </c>
      <c r="B6325" s="16" t="s">
        <v>1779</v>
      </c>
      <c r="C6325" s="15" t="s">
        <v>959</v>
      </c>
      <c r="D6325" s="15" t="s">
        <v>960</v>
      </c>
      <c r="E6325" s="17">
        <v>0.14885699999999999</v>
      </c>
      <c r="F6325" s="18">
        <v>10.84</v>
      </c>
      <c r="G6325" s="18">
        <v>1.6136098800000001</v>
      </c>
    </row>
    <row r="6326" spans="1:7" ht="15" customHeight="1">
      <c r="A6326" s="1"/>
      <c r="B6326" s="1"/>
      <c r="C6326" s="1"/>
      <c r="D6326" s="1"/>
      <c r="E6326" s="319" t="s">
        <v>971</v>
      </c>
      <c r="F6326" s="320"/>
      <c r="G6326" s="19">
        <v>3.9814073832750001</v>
      </c>
    </row>
    <row r="6327" spans="1:7" ht="15" customHeight="1">
      <c r="A6327" s="321" t="s">
        <v>1010</v>
      </c>
      <c r="B6327" s="322"/>
      <c r="C6327" s="8" t="s">
        <v>952</v>
      </c>
      <c r="D6327" s="8" t="s">
        <v>953</v>
      </c>
      <c r="E6327" s="8" t="s">
        <v>954</v>
      </c>
      <c r="F6327" s="8" t="s">
        <v>955</v>
      </c>
      <c r="G6327" s="8" t="s">
        <v>956</v>
      </c>
    </row>
    <row r="6328" spans="1:7" ht="15" customHeight="1">
      <c r="A6328" s="15" t="s">
        <v>1041</v>
      </c>
      <c r="B6328" s="16" t="s">
        <v>1042</v>
      </c>
      <c r="C6328" s="15" t="s">
        <v>959</v>
      </c>
      <c r="D6328" s="15" t="s">
        <v>1020</v>
      </c>
      <c r="E6328" s="17">
        <v>0.43466399999999999</v>
      </c>
      <c r="F6328" s="18">
        <v>1.04</v>
      </c>
      <c r="G6328" s="18">
        <v>0.45205055999999999</v>
      </c>
    </row>
    <row r="6329" spans="1:7" ht="20.100000000000001" customHeight="1">
      <c r="A6329" s="15" t="s">
        <v>1052</v>
      </c>
      <c r="B6329" s="16" t="s">
        <v>1053</v>
      </c>
      <c r="C6329" s="15" t="s">
        <v>959</v>
      </c>
      <c r="D6329" s="15" t="s">
        <v>1045</v>
      </c>
      <c r="E6329" s="17">
        <v>9.6299999999999999E-4</v>
      </c>
      <c r="F6329" s="18">
        <v>75</v>
      </c>
      <c r="G6329" s="18">
        <v>7.2224999999999998E-2</v>
      </c>
    </row>
    <row r="6330" spans="1:7" ht="20.100000000000001" customHeight="1">
      <c r="A6330" s="15" t="s">
        <v>1909</v>
      </c>
      <c r="B6330" s="16" t="s">
        <v>1910</v>
      </c>
      <c r="C6330" s="15" t="s">
        <v>959</v>
      </c>
      <c r="D6330" s="15" t="s">
        <v>1030</v>
      </c>
      <c r="E6330" s="17">
        <v>1</v>
      </c>
      <c r="F6330" s="18">
        <v>2.4500000000000002</v>
      </c>
      <c r="G6330" s="18">
        <v>2.4500000000000002</v>
      </c>
    </row>
    <row r="6331" spans="1:7" ht="15" customHeight="1">
      <c r="A6331" s="1"/>
      <c r="B6331" s="1"/>
      <c r="C6331" s="1"/>
      <c r="D6331" s="1"/>
      <c r="E6331" s="319" t="s">
        <v>1021</v>
      </c>
      <c r="F6331" s="320"/>
      <c r="G6331" s="19">
        <v>2.9742755600000002</v>
      </c>
    </row>
    <row r="6332" spans="1:7" ht="15" customHeight="1">
      <c r="A6332" s="1"/>
      <c r="B6332" s="1"/>
      <c r="C6332" s="1"/>
      <c r="D6332" s="1"/>
      <c r="E6332" s="317" t="s">
        <v>972</v>
      </c>
      <c r="F6332" s="318"/>
      <c r="G6332" s="3">
        <v>7.03</v>
      </c>
    </row>
    <row r="6333" spans="1:7" ht="15" customHeight="1">
      <c r="A6333" s="1"/>
      <c r="B6333" s="1"/>
      <c r="C6333" s="1"/>
      <c r="D6333" s="1"/>
      <c r="E6333" s="317" t="s">
        <v>973</v>
      </c>
      <c r="F6333" s="318"/>
      <c r="G6333" s="3">
        <v>1.8</v>
      </c>
    </row>
    <row r="6334" spans="1:7" ht="15" customHeight="1">
      <c r="A6334" s="1"/>
      <c r="B6334" s="1"/>
      <c r="C6334" s="1"/>
      <c r="D6334" s="1"/>
      <c r="E6334" s="317" t="s">
        <v>974</v>
      </c>
      <c r="F6334" s="318"/>
      <c r="G6334" s="3">
        <v>8.83</v>
      </c>
    </row>
    <row r="6335" spans="1:7" ht="15" customHeight="1">
      <c r="A6335" s="1"/>
      <c r="B6335" s="1"/>
      <c r="C6335" s="1"/>
      <c r="D6335" s="1"/>
      <c r="E6335" s="317" t="s">
        <v>975</v>
      </c>
      <c r="F6335" s="318"/>
      <c r="G6335" s="3">
        <v>2.5</v>
      </c>
    </row>
    <row r="6336" spans="1:7" ht="15" customHeight="1">
      <c r="A6336" s="1"/>
      <c r="B6336" s="1"/>
      <c r="C6336" s="1"/>
      <c r="D6336" s="1"/>
      <c r="E6336" s="317" t="s">
        <v>976</v>
      </c>
      <c r="F6336" s="318"/>
      <c r="G6336" s="3">
        <v>11.33</v>
      </c>
    </row>
    <row r="6337" spans="1:7" ht="15" customHeight="1">
      <c r="A6337" s="1"/>
      <c r="B6337" s="1"/>
      <c r="C6337" s="1"/>
      <c r="D6337" s="1"/>
      <c r="E6337" s="317" t="s">
        <v>977</v>
      </c>
      <c r="F6337" s="318"/>
      <c r="G6337" s="3">
        <v>14</v>
      </c>
    </row>
    <row r="6338" spans="1:7" ht="15" customHeight="1">
      <c r="A6338" s="1"/>
      <c r="B6338" s="1"/>
      <c r="C6338" s="1"/>
      <c r="D6338" s="1"/>
      <c r="E6338" s="317" t="s">
        <v>978</v>
      </c>
      <c r="F6338" s="318"/>
      <c r="G6338" s="3">
        <v>158.62</v>
      </c>
    </row>
    <row r="6339" spans="1:7" ht="9.9499999999999993" customHeight="1">
      <c r="A6339" s="1"/>
      <c r="B6339" s="1"/>
      <c r="C6339" s="323" t="s">
        <v>949</v>
      </c>
      <c r="D6339" s="324"/>
      <c r="E6339" s="1"/>
      <c r="F6339" s="1"/>
      <c r="G6339" s="1"/>
    </row>
    <row r="6340" spans="1:7" ht="20.100000000000001" customHeight="1">
      <c r="A6340" s="325" t="s">
        <v>1913</v>
      </c>
      <c r="B6340" s="326"/>
      <c r="C6340" s="326"/>
      <c r="D6340" s="326"/>
      <c r="E6340" s="326"/>
      <c r="F6340" s="326"/>
      <c r="G6340" s="326"/>
    </row>
    <row r="6341" spans="1:7" ht="15" customHeight="1">
      <c r="A6341" s="321" t="s">
        <v>951</v>
      </c>
      <c r="B6341" s="322"/>
      <c r="C6341" s="8" t="s">
        <v>952</v>
      </c>
      <c r="D6341" s="8" t="s">
        <v>953</v>
      </c>
      <c r="E6341" s="8" t="s">
        <v>954</v>
      </c>
      <c r="F6341" s="8" t="s">
        <v>955</v>
      </c>
      <c r="G6341" s="8" t="s">
        <v>956</v>
      </c>
    </row>
    <row r="6342" spans="1:7" ht="20.100000000000001" customHeight="1">
      <c r="A6342" s="15" t="s">
        <v>1772</v>
      </c>
      <c r="B6342" s="16" t="s">
        <v>1773</v>
      </c>
      <c r="C6342" s="15" t="s">
        <v>959</v>
      </c>
      <c r="D6342" s="15" t="s">
        <v>960</v>
      </c>
      <c r="E6342" s="17">
        <v>0.57399999999999995</v>
      </c>
      <c r="F6342" s="18">
        <v>0.62</v>
      </c>
      <c r="G6342" s="18">
        <v>0.35587999999999997</v>
      </c>
    </row>
    <row r="6343" spans="1:7" ht="15" customHeight="1">
      <c r="A6343" s="15" t="s">
        <v>994</v>
      </c>
      <c r="B6343" s="16" t="s">
        <v>995</v>
      </c>
      <c r="C6343" s="15" t="s">
        <v>959</v>
      </c>
      <c r="D6343" s="15" t="s">
        <v>960</v>
      </c>
      <c r="E6343" s="17">
        <v>0.57399999999999995</v>
      </c>
      <c r="F6343" s="18">
        <v>1.04</v>
      </c>
      <c r="G6343" s="18">
        <v>0.59696000000000005</v>
      </c>
    </row>
    <row r="6344" spans="1:7" ht="20.100000000000001" customHeight="1">
      <c r="A6344" s="15" t="s">
        <v>1774</v>
      </c>
      <c r="B6344" s="16" t="s">
        <v>1775</v>
      </c>
      <c r="C6344" s="15" t="s">
        <v>959</v>
      </c>
      <c r="D6344" s="15" t="s">
        <v>960</v>
      </c>
      <c r="E6344" s="17">
        <v>0.57399999999999995</v>
      </c>
      <c r="F6344" s="18">
        <v>0.91</v>
      </c>
      <c r="G6344" s="18">
        <v>0.52234000000000003</v>
      </c>
    </row>
    <row r="6345" spans="1:7" ht="15" customHeight="1">
      <c r="A6345" s="15" t="s">
        <v>996</v>
      </c>
      <c r="B6345" s="16" t="s">
        <v>997</v>
      </c>
      <c r="C6345" s="15" t="s">
        <v>959</v>
      </c>
      <c r="D6345" s="15" t="s">
        <v>960</v>
      </c>
      <c r="E6345" s="17">
        <v>0.57399999999999995</v>
      </c>
      <c r="F6345" s="18">
        <v>3.18</v>
      </c>
      <c r="G6345" s="18">
        <v>1.8253200000000001</v>
      </c>
    </row>
    <row r="6346" spans="1:7" ht="15" customHeight="1">
      <c r="A6346" s="15" t="s">
        <v>963</v>
      </c>
      <c r="B6346" s="16" t="s">
        <v>964</v>
      </c>
      <c r="C6346" s="15" t="s">
        <v>959</v>
      </c>
      <c r="D6346" s="15" t="s">
        <v>960</v>
      </c>
      <c r="E6346" s="17">
        <v>0.57399999999999995</v>
      </c>
      <c r="F6346" s="18">
        <v>0.55000000000000004</v>
      </c>
      <c r="G6346" s="18">
        <v>0.31569999999999998</v>
      </c>
    </row>
    <row r="6347" spans="1:7" ht="15" customHeight="1">
      <c r="A6347" s="15" t="s">
        <v>965</v>
      </c>
      <c r="B6347" s="16" t="s">
        <v>966</v>
      </c>
      <c r="C6347" s="15" t="s">
        <v>959</v>
      </c>
      <c r="D6347" s="15" t="s">
        <v>960</v>
      </c>
      <c r="E6347" s="17">
        <v>0.57399999999999995</v>
      </c>
      <c r="F6347" s="18">
        <v>0.06</v>
      </c>
      <c r="G6347" s="18">
        <v>3.4439999999999998E-2</v>
      </c>
    </row>
    <row r="6348" spans="1:7" ht="17.100000000000001" customHeight="1">
      <c r="A6348" s="1"/>
      <c r="B6348" s="1"/>
      <c r="C6348" s="1"/>
      <c r="D6348" s="1"/>
      <c r="E6348" s="319" t="s">
        <v>967</v>
      </c>
      <c r="F6348" s="320"/>
      <c r="G6348" s="19">
        <v>3.6506400000000001</v>
      </c>
    </row>
    <row r="6349" spans="1:7" ht="15" customHeight="1">
      <c r="A6349" s="321" t="s">
        <v>968</v>
      </c>
      <c r="B6349" s="322"/>
      <c r="C6349" s="8" t="s">
        <v>952</v>
      </c>
      <c r="D6349" s="8" t="s">
        <v>953</v>
      </c>
      <c r="E6349" s="8" t="s">
        <v>954</v>
      </c>
      <c r="F6349" s="8" t="s">
        <v>955</v>
      </c>
      <c r="G6349" s="8" t="s">
        <v>956</v>
      </c>
    </row>
    <row r="6350" spans="1:7" ht="15" customHeight="1">
      <c r="A6350" s="15" t="s">
        <v>1776</v>
      </c>
      <c r="B6350" s="16" t="s">
        <v>1777</v>
      </c>
      <c r="C6350" s="15" t="s">
        <v>959</v>
      </c>
      <c r="D6350" s="15" t="s">
        <v>960</v>
      </c>
      <c r="E6350" s="17">
        <v>0.35828339999999997</v>
      </c>
      <c r="F6350" s="18">
        <v>15.42</v>
      </c>
      <c r="G6350" s="18">
        <v>5.5247300279999996</v>
      </c>
    </row>
    <row r="6351" spans="1:7" ht="15" customHeight="1">
      <c r="A6351" s="15" t="s">
        <v>1778</v>
      </c>
      <c r="B6351" s="16" t="s">
        <v>1779</v>
      </c>
      <c r="C6351" s="15" t="s">
        <v>959</v>
      </c>
      <c r="D6351" s="15" t="s">
        <v>960</v>
      </c>
      <c r="E6351" s="17">
        <v>0.230985</v>
      </c>
      <c r="F6351" s="18">
        <v>10.84</v>
      </c>
      <c r="G6351" s="18">
        <v>2.5038773999999999</v>
      </c>
    </row>
    <row r="6352" spans="1:7" ht="15" customHeight="1">
      <c r="A6352" s="1"/>
      <c r="B6352" s="1"/>
      <c r="C6352" s="1"/>
      <c r="D6352" s="1"/>
      <c r="E6352" s="319" t="s">
        <v>971</v>
      </c>
      <c r="F6352" s="320"/>
      <c r="G6352" s="19">
        <v>8.0286074280000008</v>
      </c>
    </row>
    <row r="6353" spans="1:7" ht="15" customHeight="1">
      <c r="A6353" s="321" t="s">
        <v>1010</v>
      </c>
      <c r="B6353" s="322"/>
      <c r="C6353" s="8" t="s">
        <v>952</v>
      </c>
      <c r="D6353" s="8" t="s">
        <v>953</v>
      </c>
      <c r="E6353" s="8" t="s">
        <v>954</v>
      </c>
      <c r="F6353" s="8" t="s">
        <v>955</v>
      </c>
      <c r="G6353" s="8" t="s">
        <v>956</v>
      </c>
    </row>
    <row r="6354" spans="1:7" ht="15" customHeight="1">
      <c r="A6354" s="15" t="s">
        <v>1914</v>
      </c>
      <c r="B6354" s="16" t="s">
        <v>1915</v>
      </c>
      <c r="C6354" s="15" t="s">
        <v>959</v>
      </c>
      <c r="D6354" s="15" t="s">
        <v>1030</v>
      </c>
      <c r="E6354" s="17">
        <v>1</v>
      </c>
      <c r="F6354" s="18">
        <v>4.7</v>
      </c>
      <c r="G6354" s="18">
        <v>4.7</v>
      </c>
    </row>
    <row r="6355" spans="1:7" ht="27.95" customHeight="1">
      <c r="A6355" s="15" t="s">
        <v>1916</v>
      </c>
      <c r="B6355" s="16" t="s">
        <v>1917</v>
      </c>
      <c r="C6355" s="15" t="s">
        <v>959</v>
      </c>
      <c r="D6355" s="15" t="s">
        <v>1030</v>
      </c>
      <c r="E6355" s="17">
        <v>1</v>
      </c>
      <c r="F6355" s="18">
        <v>1.03</v>
      </c>
      <c r="G6355" s="18">
        <v>1.03</v>
      </c>
    </row>
    <row r="6356" spans="1:7" ht="20.100000000000001" customHeight="1">
      <c r="A6356" s="15" t="s">
        <v>1918</v>
      </c>
      <c r="B6356" s="16" t="s">
        <v>1919</v>
      </c>
      <c r="C6356" s="15" t="s">
        <v>959</v>
      </c>
      <c r="D6356" s="15" t="s">
        <v>1030</v>
      </c>
      <c r="E6356" s="17">
        <v>1</v>
      </c>
      <c r="F6356" s="18">
        <v>1.99</v>
      </c>
      <c r="G6356" s="18">
        <v>1.99</v>
      </c>
    </row>
    <row r="6357" spans="1:7" ht="15" customHeight="1">
      <c r="A6357" s="1"/>
      <c r="B6357" s="1"/>
      <c r="C6357" s="1"/>
      <c r="D6357" s="1"/>
      <c r="E6357" s="319" t="s">
        <v>1021</v>
      </c>
      <c r="F6357" s="320"/>
      <c r="G6357" s="19">
        <v>7.72</v>
      </c>
    </row>
    <row r="6358" spans="1:7" ht="15" customHeight="1">
      <c r="A6358" s="1"/>
      <c r="B6358" s="1"/>
      <c r="C6358" s="1"/>
      <c r="D6358" s="1"/>
      <c r="E6358" s="317" t="s">
        <v>972</v>
      </c>
      <c r="F6358" s="318"/>
      <c r="G6358" s="3">
        <v>15.74</v>
      </c>
    </row>
    <row r="6359" spans="1:7" ht="15" customHeight="1">
      <c r="A6359" s="1"/>
      <c r="B6359" s="1"/>
      <c r="C6359" s="1"/>
      <c r="D6359" s="1"/>
      <c r="E6359" s="317" t="s">
        <v>973</v>
      </c>
      <c r="F6359" s="318"/>
      <c r="G6359" s="3">
        <v>3.65</v>
      </c>
    </row>
    <row r="6360" spans="1:7" ht="15" customHeight="1">
      <c r="A6360" s="1"/>
      <c r="B6360" s="1"/>
      <c r="C6360" s="1"/>
      <c r="D6360" s="1"/>
      <c r="E6360" s="317" t="s">
        <v>974</v>
      </c>
      <c r="F6360" s="318"/>
      <c r="G6360" s="3">
        <v>19.39</v>
      </c>
    </row>
    <row r="6361" spans="1:7" ht="15" customHeight="1">
      <c r="A6361" s="1"/>
      <c r="B6361" s="1"/>
      <c r="C6361" s="1"/>
      <c r="D6361" s="1"/>
      <c r="E6361" s="317" t="s">
        <v>975</v>
      </c>
      <c r="F6361" s="318"/>
      <c r="G6361" s="3">
        <v>5.49</v>
      </c>
    </row>
    <row r="6362" spans="1:7" ht="15" customHeight="1">
      <c r="A6362" s="1"/>
      <c r="B6362" s="1"/>
      <c r="C6362" s="1"/>
      <c r="D6362" s="1"/>
      <c r="E6362" s="317" t="s">
        <v>976</v>
      </c>
      <c r="F6362" s="318"/>
      <c r="G6362" s="3">
        <v>24.88</v>
      </c>
    </row>
    <row r="6363" spans="1:7" ht="15" customHeight="1">
      <c r="A6363" s="1"/>
      <c r="B6363" s="1"/>
      <c r="C6363" s="1"/>
      <c r="D6363" s="1"/>
      <c r="E6363" s="317" t="s">
        <v>977</v>
      </c>
      <c r="F6363" s="318"/>
      <c r="G6363" s="3">
        <v>2</v>
      </c>
    </row>
    <row r="6364" spans="1:7" ht="15" customHeight="1">
      <c r="A6364" s="1"/>
      <c r="B6364" s="1"/>
      <c r="C6364" s="1"/>
      <c r="D6364" s="1"/>
      <c r="E6364" s="317" t="s">
        <v>978</v>
      </c>
      <c r="F6364" s="318"/>
      <c r="G6364" s="3">
        <v>49.76</v>
      </c>
    </row>
    <row r="6365" spans="1:7" ht="9.9499999999999993" customHeight="1">
      <c r="A6365" s="1"/>
      <c r="B6365" s="1"/>
      <c r="C6365" s="323" t="s">
        <v>949</v>
      </c>
      <c r="D6365" s="324"/>
      <c r="E6365" s="1"/>
      <c r="F6365" s="1"/>
      <c r="G6365" s="1"/>
    </row>
    <row r="6366" spans="1:7" ht="20.100000000000001" customHeight="1">
      <c r="A6366" s="325" t="s">
        <v>1920</v>
      </c>
      <c r="B6366" s="326"/>
      <c r="C6366" s="326"/>
      <c r="D6366" s="326"/>
      <c r="E6366" s="326"/>
      <c r="F6366" s="326"/>
      <c r="G6366" s="326"/>
    </row>
    <row r="6367" spans="1:7" ht="15" customHeight="1">
      <c r="A6367" s="321" t="s">
        <v>951</v>
      </c>
      <c r="B6367" s="322"/>
      <c r="C6367" s="8" t="s">
        <v>952</v>
      </c>
      <c r="D6367" s="8" t="s">
        <v>953</v>
      </c>
      <c r="E6367" s="8" t="s">
        <v>954</v>
      </c>
      <c r="F6367" s="8" t="s">
        <v>955</v>
      </c>
      <c r="G6367" s="8" t="s">
        <v>956</v>
      </c>
    </row>
    <row r="6368" spans="1:7" ht="20.100000000000001" customHeight="1">
      <c r="A6368" s="15" t="s">
        <v>1772</v>
      </c>
      <c r="B6368" s="16" t="s">
        <v>1773</v>
      </c>
      <c r="C6368" s="15" t="s">
        <v>959</v>
      </c>
      <c r="D6368" s="15" t="s">
        <v>960</v>
      </c>
      <c r="E6368" s="17">
        <v>0.90400000000000003</v>
      </c>
      <c r="F6368" s="18">
        <v>0.62</v>
      </c>
      <c r="G6368" s="18">
        <v>0.56047999999999998</v>
      </c>
    </row>
    <row r="6369" spans="1:7" ht="15" customHeight="1">
      <c r="A6369" s="15" t="s">
        <v>994</v>
      </c>
      <c r="B6369" s="16" t="s">
        <v>995</v>
      </c>
      <c r="C6369" s="15" t="s">
        <v>959</v>
      </c>
      <c r="D6369" s="15" t="s">
        <v>960</v>
      </c>
      <c r="E6369" s="17">
        <v>0.90400000000000003</v>
      </c>
      <c r="F6369" s="18">
        <v>1.04</v>
      </c>
      <c r="G6369" s="18">
        <v>0.94016</v>
      </c>
    </row>
    <row r="6370" spans="1:7" ht="20.100000000000001" customHeight="1">
      <c r="A6370" s="15" t="s">
        <v>1774</v>
      </c>
      <c r="B6370" s="16" t="s">
        <v>1775</v>
      </c>
      <c r="C6370" s="15" t="s">
        <v>959</v>
      </c>
      <c r="D6370" s="15" t="s">
        <v>960</v>
      </c>
      <c r="E6370" s="17">
        <v>0.90400000000000003</v>
      </c>
      <c r="F6370" s="18">
        <v>0.91</v>
      </c>
      <c r="G6370" s="18">
        <v>0.82264000000000004</v>
      </c>
    </row>
    <row r="6371" spans="1:7" ht="15" customHeight="1">
      <c r="A6371" s="15" t="s">
        <v>996</v>
      </c>
      <c r="B6371" s="16" t="s">
        <v>997</v>
      </c>
      <c r="C6371" s="15" t="s">
        <v>959</v>
      </c>
      <c r="D6371" s="15" t="s">
        <v>960</v>
      </c>
      <c r="E6371" s="17">
        <v>0.90400000000000003</v>
      </c>
      <c r="F6371" s="18">
        <v>3.18</v>
      </c>
      <c r="G6371" s="18">
        <v>2.8747199999999999</v>
      </c>
    </row>
    <row r="6372" spans="1:7" ht="15" customHeight="1">
      <c r="A6372" s="15" t="s">
        <v>963</v>
      </c>
      <c r="B6372" s="16" t="s">
        <v>964</v>
      </c>
      <c r="C6372" s="15" t="s">
        <v>959</v>
      </c>
      <c r="D6372" s="15" t="s">
        <v>960</v>
      </c>
      <c r="E6372" s="17">
        <v>0.90400000000000003</v>
      </c>
      <c r="F6372" s="18">
        <v>0.55000000000000004</v>
      </c>
      <c r="G6372" s="18">
        <v>0.49719999999999998</v>
      </c>
    </row>
    <row r="6373" spans="1:7" ht="15" customHeight="1">
      <c r="A6373" s="15" t="s">
        <v>965</v>
      </c>
      <c r="B6373" s="16" t="s">
        <v>966</v>
      </c>
      <c r="C6373" s="15" t="s">
        <v>959</v>
      </c>
      <c r="D6373" s="15" t="s">
        <v>960</v>
      </c>
      <c r="E6373" s="17">
        <v>0.90400000000000003</v>
      </c>
      <c r="F6373" s="18">
        <v>0.06</v>
      </c>
      <c r="G6373" s="18">
        <v>5.4239999999999997E-2</v>
      </c>
    </row>
    <row r="6374" spans="1:7" ht="17.100000000000001" customHeight="1">
      <c r="A6374" s="1"/>
      <c r="B6374" s="1"/>
      <c r="C6374" s="1"/>
      <c r="D6374" s="1"/>
      <c r="E6374" s="319" t="s">
        <v>967</v>
      </c>
      <c r="F6374" s="320"/>
      <c r="G6374" s="19">
        <v>5.7494399999999999</v>
      </c>
    </row>
    <row r="6375" spans="1:7" ht="15" customHeight="1">
      <c r="A6375" s="321" t="s">
        <v>968</v>
      </c>
      <c r="B6375" s="322"/>
      <c r="C6375" s="8" t="s">
        <v>952</v>
      </c>
      <c r="D6375" s="8" t="s">
        <v>953</v>
      </c>
      <c r="E6375" s="8" t="s">
        <v>954</v>
      </c>
      <c r="F6375" s="8" t="s">
        <v>955</v>
      </c>
      <c r="G6375" s="8" t="s">
        <v>956</v>
      </c>
    </row>
    <row r="6376" spans="1:7" ht="15" customHeight="1">
      <c r="A6376" s="15" t="s">
        <v>1776</v>
      </c>
      <c r="B6376" s="16" t="s">
        <v>1777</v>
      </c>
      <c r="C6376" s="15" t="s">
        <v>959</v>
      </c>
      <c r="D6376" s="15" t="s">
        <v>960</v>
      </c>
      <c r="E6376" s="17">
        <v>0.52767240000000004</v>
      </c>
      <c r="F6376" s="18">
        <v>15.42</v>
      </c>
      <c r="G6376" s="18">
        <v>8.1367084080000005</v>
      </c>
    </row>
    <row r="6377" spans="1:7" ht="15" customHeight="1">
      <c r="A6377" s="15" t="s">
        <v>1778</v>
      </c>
      <c r="B6377" s="16" t="s">
        <v>1779</v>
      </c>
      <c r="C6377" s="15" t="s">
        <v>959</v>
      </c>
      <c r="D6377" s="15" t="s">
        <v>960</v>
      </c>
      <c r="E6377" s="17">
        <v>0.40037400000000001</v>
      </c>
      <c r="F6377" s="18">
        <v>10.84</v>
      </c>
      <c r="G6377" s="18">
        <v>4.3400541600000002</v>
      </c>
    </row>
    <row r="6378" spans="1:7" ht="15" customHeight="1">
      <c r="A6378" s="1"/>
      <c r="B6378" s="1"/>
      <c r="C6378" s="1"/>
      <c r="D6378" s="1"/>
      <c r="E6378" s="319" t="s">
        <v>971</v>
      </c>
      <c r="F6378" s="320"/>
      <c r="G6378" s="19">
        <v>12.476762568</v>
      </c>
    </row>
    <row r="6379" spans="1:7" ht="15" customHeight="1">
      <c r="A6379" s="321" t="s">
        <v>1010</v>
      </c>
      <c r="B6379" s="322"/>
      <c r="C6379" s="8" t="s">
        <v>952</v>
      </c>
      <c r="D6379" s="8" t="s">
        <v>953</v>
      </c>
      <c r="E6379" s="8" t="s">
        <v>954</v>
      </c>
      <c r="F6379" s="8" t="s">
        <v>955</v>
      </c>
      <c r="G6379" s="8" t="s">
        <v>956</v>
      </c>
    </row>
    <row r="6380" spans="1:7" ht="15" customHeight="1">
      <c r="A6380" s="15" t="s">
        <v>1914</v>
      </c>
      <c r="B6380" s="16" t="s">
        <v>1915</v>
      </c>
      <c r="C6380" s="15" t="s">
        <v>959</v>
      </c>
      <c r="D6380" s="15" t="s">
        <v>1030</v>
      </c>
      <c r="E6380" s="17">
        <v>2</v>
      </c>
      <c r="F6380" s="18">
        <v>4.7</v>
      </c>
      <c r="G6380" s="18">
        <v>9.4</v>
      </c>
    </row>
    <row r="6381" spans="1:7" ht="27.95" customHeight="1">
      <c r="A6381" s="15" t="s">
        <v>1916</v>
      </c>
      <c r="B6381" s="16" t="s">
        <v>1917</v>
      </c>
      <c r="C6381" s="15" t="s">
        <v>959</v>
      </c>
      <c r="D6381" s="15" t="s">
        <v>1030</v>
      </c>
      <c r="E6381" s="17">
        <v>1</v>
      </c>
      <c r="F6381" s="18">
        <v>1.03</v>
      </c>
      <c r="G6381" s="18">
        <v>1.03</v>
      </c>
    </row>
    <row r="6382" spans="1:7" ht="20.100000000000001" customHeight="1">
      <c r="A6382" s="15" t="s">
        <v>1918</v>
      </c>
      <c r="B6382" s="16" t="s">
        <v>1919</v>
      </c>
      <c r="C6382" s="15" t="s">
        <v>959</v>
      </c>
      <c r="D6382" s="15" t="s">
        <v>1030</v>
      </c>
      <c r="E6382" s="17">
        <v>1</v>
      </c>
      <c r="F6382" s="18">
        <v>1.99</v>
      </c>
      <c r="G6382" s="18">
        <v>1.99</v>
      </c>
    </row>
    <row r="6383" spans="1:7" ht="15" customHeight="1">
      <c r="A6383" s="1"/>
      <c r="B6383" s="1"/>
      <c r="C6383" s="1"/>
      <c r="D6383" s="1"/>
      <c r="E6383" s="319" t="s">
        <v>1021</v>
      </c>
      <c r="F6383" s="320"/>
      <c r="G6383" s="19">
        <v>12.42</v>
      </c>
    </row>
    <row r="6384" spans="1:7" ht="15" customHeight="1">
      <c r="A6384" s="1"/>
      <c r="B6384" s="1"/>
      <c r="C6384" s="1"/>
      <c r="D6384" s="1"/>
      <c r="E6384" s="317" t="s">
        <v>972</v>
      </c>
      <c r="F6384" s="318"/>
      <c r="G6384" s="3">
        <v>24.97</v>
      </c>
    </row>
    <row r="6385" spans="1:7" ht="15" customHeight="1">
      <c r="A6385" s="1"/>
      <c r="B6385" s="1"/>
      <c r="C6385" s="1"/>
      <c r="D6385" s="1"/>
      <c r="E6385" s="317" t="s">
        <v>973</v>
      </c>
      <c r="F6385" s="318"/>
      <c r="G6385" s="3">
        <v>5.66</v>
      </c>
    </row>
    <row r="6386" spans="1:7" ht="15" customHeight="1">
      <c r="A6386" s="1"/>
      <c r="B6386" s="1"/>
      <c r="C6386" s="1"/>
      <c r="D6386" s="1"/>
      <c r="E6386" s="317" t="s">
        <v>974</v>
      </c>
      <c r="F6386" s="318"/>
      <c r="G6386" s="3">
        <v>30.63</v>
      </c>
    </row>
    <row r="6387" spans="1:7" ht="15" customHeight="1">
      <c r="A6387" s="1"/>
      <c r="B6387" s="1"/>
      <c r="C6387" s="1"/>
      <c r="D6387" s="1"/>
      <c r="E6387" s="317" t="s">
        <v>975</v>
      </c>
      <c r="F6387" s="318"/>
      <c r="G6387" s="3">
        <v>8.68</v>
      </c>
    </row>
    <row r="6388" spans="1:7" ht="15" customHeight="1">
      <c r="A6388" s="1"/>
      <c r="B6388" s="1"/>
      <c r="C6388" s="1"/>
      <c r="D6388" s="1"/>
      <c r="E6388" s="317" t="s">
        <v>976</v>
      </c>
      <c r="F6388" s="318"/>
      <c r="G6388" s="3">
        <v>39.31</v>
      </c>
    </row>
    <row r="6389" spans="1:7" ht="15" customHeight="1">
      <c r="A6389" s="1"/>
      <c r="B6389" s="1"/>
      <c r="C6389" s="1"/>
      <c r="D6389" s="1"/>
      <c r="E6389" s="317" t="s">
        <v>977</v>
      </c>
      <c r="F6389" s="318"/>
      <c r="G6389" s="3">
        <v>1</v>
      </c>
    </row>
    <row r="6390" spans="1:7" ht="15" customHeight="1">
      <c r="A6390" s="1"/>
      <c r="B6390" s="1"/>
      <c r="C6390" s="1"/>
      <c r="D6390" s="1"/>
      <c r="E6390" s="317" t="s">
        <v>978</v>
      </c>
      <c r="F6390" s="318"/>
      <c r="G6390" s="3">
        <v>39.31</v>
      </c>
    </row>
    <row r="6391" spans="1:7" ht="9.9499999999999993" customHeight="1">
      <c r="A6391" s="1"/>
      <c r="B6391" s="1"/>
      <c r="C6391" s="323" t="s">
        <v>949</v>
      </c>
      <c r="D6391" s="324"/>
      <c r="E6391" s="1"/>
      <c r="F6391" s="1"/>
      <c r="G6391" s="1"/>
    </row>
    <row r="6392" spans="1:7" ht="20.100000000000001" customHeight="1">
      <c r="A6392" s="325" t="s">
        <v>1921</v>
      </c>
      <c r="B6392" s="326"/>
      <c r="C6392" s="326"/>
      <c r="D6392" s="326"/>
      <c r="E6392" s="326"/>
      <c r="F6392" s="326"/>
      <c r="G6392" s="326"/>
    </row>
    <row r="6393" spans="1:7" ht="15" customHeight="1">
      <c r="A6393" s="321" t="s">
        <v>951</v>
      </c>
      <c r="B6393" s="322"/>
      <c r="C6393" s="8" t="s">
        <v>952</v>
      </c>
      <c r="D6393" s="8" t="s">
        <v>953</v>
      </c>
      <c r="E6393" s="8" t="s">
        <v>954</v>
      </c>
      <c r="F6393" s="8" t="s">
        <v>955</v>
      </c>
      <c r="G6393" s="8" t="s">
        <v>956</v>
      </c>
    </row>
    <row r="6394" spans="1:7" ht="20.100000000000001" customHeight="1">
      <c r="A6394" s="15" t="s">
        <v>1772</v>
      </c>
      <c r="B6394" s="16" t="s">
        <v>1773</v>
      </c>
      <c r="C6394" s="15" t="s">
        <v>959</v>
      </c>
      <c r="D6394" s="15" t="s">
        <v>960</v>
      </c>
      <c r="E6394" s="17">
        <v>1.234</v>
      </c>
      <c r="F6394" s="18">
        <v>0.62</v>
      </c>
      <c r="G6394" s="18">
        <v>0.76507999999999998</v>
      </c>
    </row>
    <row r="6395" spans="1:7" ht="15" customHeight="1">
      <c r="A6395" s="15" t="s">
        <v>994</v>
      </c>
      <c r="B6395" s="16" t="s">
        <v>995</v>
      </c>
      <c r="C6395" s="15" t="s">
        <v>959</v>
      </c>
      <c r="D6395" s="15" t="s">
        <v>960</v>
      </c>
      <c r="E6395" s="17">
        <v>1.234</v>
      </c>
      <c r="F6395" s="18">
        <v>1.04</v>
      </c>
      <c r="G6395" s="18">
        <v>1.2833600000000001</v>
      </c>
    </row>
    <row r="6396" spans="1:7" ht="20.100000000000001" customHeight="1">
      <c r="A6396" s="15" t="s">
        <v>1774</v>
      </c>
      <c r="B6396" s="16" t="s">
        <v>1775</v>
      </c>
      <c r="C6396" s="15" t="s">
        <v>959</v>
      </c>
      <c r="D6396" s="15" t="s">
        <v>960</v>
      </c>
      <c r="E6396" s="17">
        <v>1.234</v>
      </c>
      <c r="F6396" s="18">
        <v>0.91</v>
      </c>
      <c r="G6396" s="18">
        <v>1.12294</v>
      </c>
    </row>
    <row r="6397" spans="1:7" ht="15" customHeight="1">
      <c r="A6397" s="15" t="s">
        <v>996</v>
      </c>
      <c r="B6397" s="16" t="s">
        <v>997</v>
      </c>
      <c r="C6397" s="15" t="s">
        <v>959</v>
      </c>
      <c r="D6397" s="15" t="s">
        <v>960</v>
      </c>
      <c r="E6397" s="17">
        <v>1.234</v>
      </c>
      <c r="F6397" s="18">
        <v>3.18</v>
      </c>
      <c r="G6397" s="18">
        <v>3.9241199999999998</v>
      </c>
    </row>
    <row r="6398" spans="1:7" ht="15" customHeight="1">
      <c r="A6398" s="15" t="s">
        <v>963</v>
      </c>
      <c r="B6398" s="16" t="s">
        <v>964</v>
      </c>
      <c r="C6398" s="15" t="s">
        <v>959</v>
      </c>
      <c r="D6398" s="15" t="s">
        <v>960</v>
      </c>
      <c r="E6398" s="17">
        <v>1.234</v>
      </c>
      <c r="F6398" s="18">
        <v>0.55000000000000004</v>
      </c>
      <c r="G6398" s="18">
        <v>0.67869999999999997</v>
      </c>
    </row>
    <row r="6399" spans="1:7" ht="15" customHeight="1">
      <c r="A6399" s="15" t="s">
        <v>965</v>
      </c>
      <c r="B6399" s="16" t="s">
        <v>966</v>
      </c>
      <c r="C6399" s="15" t="s">
        <v>959</v>
      </c>
      <c r="D6399" s="15" t="s">
        <v>960</v>
      </c>
      <c r="E6399" s="17">
        <v>1.234</v>
      </c>
      <c r="F6399" s="18">
        <v>0.06</v>
      </c>
      <c r="G6399" s="18">
        <v>7.4039999999999995E-2</v>
      </c>
    </row>
    <row r="6400" spans="1:7" ht="17.100000000000001" customHeight="1">
      <c r="A6400" s="1"/>
      <c r="B6400" s="1"/>
      <c r="C6400" s="1"/>
      <c r="D6400" s="1"/>
      <c r="E6400" s="319" t="s">
        <v>967</v>
      </c>
      <c r="F6400" s="320"/>
      <c r="G6400" s="19">
        <v>7.8482399999999997</v>
      </c>
    </row>
    <row r="6401" spans="1:7" ht="15" customHeight="1">
      <c r="A6401" s="321" t="s">
        <v>968</v>
      </c>
      <c r="B6401" s="322"/>
      <c r="C6401" s="8" t="s">
        <v>952</v>
      </c>
      <c r="D6401" s="8" t="s">
        <v>953</v>
      </c>
      <c r="E6401" s="8" t="s">
        <v>954</v>
      </c>
      <c r="F6401" s="8" t="s">
        <v>955</v>
      </c>
      <c r="G6401" s="8" t="s">
        <v>956</v>
      </c>
    </row>
    <row r="6402" spans="1:7" ht="15" customHeight="1">
      <c r="A6402" s="15" t="s">
        <v>1776</v>
      </c>
      <c r="B6402" s="16" t="s">
        <v>1777</v>
      </c>
      <c r="C6402" s="15" t="s">
        <v>959</v>
      </c>
      <c r="D6402" s="15" t="s">
        <v>960</v>
      </c>
      <c r="E6402" s="17">
        <v>0.69706140000000005</v>
      </c>
      <c r="F6402" s="18">
        <v>15.42</v>
      </c>
      <c r="G6402" s="18">
        <v>10.748686788000001</v>
      </c>
    </row>
    <row r="6403" spans="1:7" ht="15" customHeight="1">
      <c r="A6403" s="15" t="s">
        <v>1778</v>
      </c>
      <c r="B6403" s="16" t="s">
        <v>1779</v>
      </c>
      <c r="C6403" s="15" t="s">
        <v>959</v>
      </c>
      <c r="D6403" s="15" t="s">
        <v>960</v>
      </c>
      <c r="E6403" s="17">
        <v>0.56976300000000002</v>
      </c>
      <c r="F6403" s="18">
        <v>10.84</v>
      </c>
      <c r="G6403" s="18">
        <v>6.1762309200000001</v>
      </c>
    </row>
    <row r="6404" spans="1:7" ht="15" customHeight="1">
      <c r="A6404" s="1"/>
      <c r="B6404" s="1"/>
      <c r="C6404" s="1"/>
      <c r="D6404" s="1"/>
      <c r="E6404" s="319" t="s">
        <v>971</v>
      </c>
      <c r="F6404" s="320"/>
      <c r="G6404" s="19">
        <v>16.924917707999999</v>
      </c>
    </row>
    <row r="6405" spans="1:7" ht="15" customHeight="1">
      <c r="A6405" s="321" t="s">
        <v>1010</v>
      </c>
      <c r="B6405" s="322"/>
      <c r="C6405" s="8" t="s">
        <v>952</v>
      </c>
      <c r="D6405" s="8" t="s">
        <v>953</v>
      </c>
      <c r="E6405" s="8" t="s">
        <v>954</v>
      </c>
      <c r="F6405" s="8" t="s">
        <v>955</v>
      </c>
      <c r="G6405" s="8" t="s">
        <v>956</v>
      </c>
    </row>
    <row r="6406" spans="1:7" ht="15" customHeight="1">
      <c r="A6406" s="15" t="s">
        <v>1914</v>
      </c>
      <c r="B6406" s="16" t="s">
        <v>1915</v>
      </c>
      <c r="C6406" s="15" t="s">
        <v>959</v>
      </c>
      <c r="D6406" s="15" t="s">
        <v>1030</v>
      </c>
      <c r="E6406" s="17">
        <v>3</v>
      </c>
      <c r="F6406" s="18">
        <v>4.7</v>
      </c>
      <c r="G6406" s="18">
        <v>14.1</v>
      </c>
    </row>
    <row r="6407" spans="1:7" ht="27.95" customHeight="1">
      <c r="A6407" s="15" t="s">
        <v>1916</v>
      </c>
      <c r="B6407" s="16" t="s">
        <v>1917</v>
      </c>
      <c r="C6407" s="15" t="s">
        <v>959</v>
      </c>
      <c r="D6407" s="15" t="s">
        <v>1030</v>
      </c>
      <c r="E6407" s="17">
        <v>1</v>
      </c>
      <c r="F6407" s="18">
        <v>1.03</v>
      </c>
      <c r="G6407" s="18">
        <v>1.03</v>
      </c>
    </row>
    <row r="6408" spans="1:7" ht="20.100000000000001" customHeight="1">
      <c r="A6408" s="15" t="s">
        <v>1918</v>
      </c>
      <c r="B6408" s="16" t="s">
        <v>1919</v>
      </c>
      <c r="C6408" s="15" t="s">
        <v>959</v>
      </c>
      <c r="D6408" s="15" t="s">
        <v>1030</v>
      </c>
      <c r="E6408" s="17">
        <v>1</v>
      </c>
      <c r="F6408" s="18">
        <v>1.99</v>
      </c>
      <c r="G6408" s="18">
        <v>1.99</v>
      </c>
    </row>
    <row r="6409" spans="1:7" ht="15" customHeight="1">
      <c r="A6409" s="1"/>
      <c r="B6409" s="1"/>
      <c r="C6409" s="1"/>
      <c r="D6409" s="1"/>
      <c r="E6409" s="319" t="s">
        <v>1021</v>
      </c>
      <c r="F6409" s="320"/>
      <c r="G6409" s="19">
        <v>17.12</v>
      </c>
    </row>
    <row r="6410" spans="1:7" ht="15" customHeight="1">
      <c r="A6410" s="1"/>
      <c r="B6410" s="1"/>
      <c r="C6410" s="1"/>
      <c r="D6410" s="1"/>
      <c r="E6410" s="317" t="s">
        <v>972</v>
      </c>
      <c r="F6410" s="318"/>
      <c r="G6410" s="3">
        <v>34.19</v>
      </c>
    </row>
    <row r="6411" spans="1:7" ht="15" customHeight="1">
      <c r="A6411" s="1"/>
      <c r="B6411" s="1"/>
      <c r="C6411" s="1"/>
      <c r="D6411" s="1"/>
      <c r="E6411" s="317" t="s">
        <v>973</v>
      </c>
      <c r="F6411" s="318"/>
      <c r="G6411" s="3">
        <v>7.69</v>
      </c>
    </row>
    <row r="6412" spans="1:7" ht="15" customHeight="1">
      <c r="A6412" s="1"/>
      <c r="B6412" s="1"/>
      <c r="C6412" s="1"/>
      <c r="D6412" s="1"/>
      <c r="E6412" s="317" t="s">
        <v>974</v>
      </c>
      <c r="F6412" s="318"/>
      <c r="G6412" s="3">
        <v>41.88</v>
      </c>
    </row>
    <row r="6413" spans="1:7" ht="15" customHeight="1">
      <c r="A6413" s="1"/>
      <c r="B6413" s="1"/>
      <c r="C6413" s="1"/>
      <c r="D6413" s="1"/>
      <c r="E6413" s="317" t="s">
        <v>975</v>
      </c>
      <c r="F6413" s="318"/>
      <c r="G6413" s="3">
        <v>11.87</v>
      </c>
    </row>
    <row r="6414" spans="1:7" ht="15" customHeight="1">
      <c r="A6414" s="1"/>
      <c r="B6414" s="1"/>
      <c r="C6414" s="1"/>
      <c r="D6414" s="1"/>
      <c r="E6414" s="317" t="s">
        <v>976</v>
      </c>
      <c r="F6414" s="318"/>
      <c r="G6414" s="3">
        <v>53.75</v>
      </c>
    </row>
    <row r="6415" spans="1:7" ht="15" customHeight="1">
      <c r="A6415" s="1"/>
      <c r="B6415" s="1"/>
      <c r="C6415" s="1"/>
      <c r="D6415" s="1"/>
      <c r="E6415" s="317" t="s">
        <v>977</v>
      </c>
      <c r="F6415" s="318"/>
      <c r="G6415" s="3">
        <v>1</v>
      </c>
    </row>
    <row r="6416" spans="1:7" ht="15" customHeight="1">
      <c r="A6416" s="1"/>
      <c r="B6416" s="1"/>
      <c r="C6416" s="1"/>
      <c r="D6416" s="1"/>
      <c r="E6416" s="317" t="s">
        <v>978</v>
      </c>
      <c r="F6416" s="318"/>
      <c r="G6416" s="3">
        <v>53.75</v>
      </c>
    </row>
    <row r="6417" spans="1:7" ht="9.9499999999999993" customHeight="1">
      <c r="A6417" s="1"/>
      <c r="B6417" s="1"/>
      <c r="C6417" s="323" t="s">
        <v>949</v>
      </c>
      <c r="D6417" s="324"/>
      <c r="E6417" s="1"/>
      <c r="F6417" s="1"/>
      <c r="G6417" s="1"/>
    </row>
    <row r="6418" spans="1:7" ht="20.100000000000001" customHeight="1">
      <c r="A6418" s="325" t="s">
        <v>1922</v>
      </c>
      <c r="B6418" s="326"/>
      <c r="C6418" s="326"/>
      <c r="D6418" s="326"/>
      <c r="E6418" s="326"/>
      <c r="F6418" s="326"/>
      <c r="G6418" s="326"/>
    </row>
    <row r="6419" spans="1:7" ht="15" customHeight="1">
      <c r="A6419" s="321" t="s">
        <v>951</v>
      </c>
      <c r="B6419" s="322"/>
      <c r="C6419" s="8" t="s">
        <v>952</v>
      </c>
      <c r="D6419" s="8" t="s">
        <v>953</v>
      </c>
      <c r="E6419" s="8" t="s">
        <v>954</v>
      </c>
      <c r="F6419" s="8" t="s">
        <v>955</v>
      </c>
      <c r="G6419" s="8" t="s">
        <v>956</v>
      </c>
    </row>
    <row r="6420" spans="1:7" ht="20.100000000000001" customHeight="1">
      <c r="A6420" s="15" t="s">
        <v>1772</v>
      </c>
      <c r="B6420" s="16" t="s">
        <v>1773</v>
      </c>
      <c r="C6420" s="15" t="s">
        <v>959</v>
      </c>
      <c r="D6420" s="15" t="s">
        <v>960</v>
      </c>
      <c r="E6420" s="17">
        <v>1.1160000000000001</v>
      </c>
      <c r="F6420" s="18">
        <v>0.62</v>
      </c>
      <c r="G6420" s="18">
        <v>0.69191999999999998</v>
      </c>
    </row>
    <row r="6421" spans="1:7" ht="15" customHeight="1">
      <c r="A6421" s="15" t="s">
        <v>994</v>
      </c>
      <c r="B6421" s="16" t="s">
        <v>995</v>
      </c>
      <c r="C6421" s="15" t="s">
        <v>959</v>
      </c>
      <c r="D6421" s="15" t="s">
        <v>960</v>
      </c>
      <c r="E6421" s="17">
        <v>1.1160000000000001</v>
      </c>
      <c r="F6421" s="18">
        <v>1.04</v>
      </c>
      <c r="G6421" s="18">
        <v>1.1606399999999999</v>
      </c>
    </row>
    <row r="6422" spans="1:7" ht="20.100000000000001" customHeight="1">
      <c r="A6422" s="15" t="s">
        <v>1774</v>
      </c>
      <c r="B6422" s="16" t="s">
        <v>1775</v>
      </c>
      <c r="C6422" s="15" t="s">
        <v>959</v>
      </c>
      <c r="D6422" s="15" t="s">
        <v>960</v>
      </c>
      <c r="E6422" s="17">
        <v>1.1160000000000001</v>
      </c>
      <c r="F6422" s="18">
        <v>0.91</v>
      </c>
      <c r="G6422" s="18">
        <v>1.01556</v>
      </c>
    </row>
    <row r="6423" spans="1:7" ht="15" customHeight="1">
      <c r="A6423" s="15" t="s">
        <v>996</v>
      </c>
      <c r="B6423" s="16" t="s">
        <v>997</v>
      </c>
      <c r="C6423" s="15" t="s">
        <v>959</v>
      </c>
      <c r="D6423" s="15" t="s">
        <v>960</v>
      </c>
      <c r="E6423" s="17">
        <v>1.1160000000000001</v>
      </c>
      <c r="F6423" s="18">
        <v>3.18</v>
      </c>
      <c r="G6423" s="18">
        <v>3.54888</v>
      </c>
    </row>
    <row r="6424" spans="1:7" ht="15" customHeight="1">
      <c r="A6424" s="15" t="s">
        <v>963</v>
      </c>
      <c r="B6424" s="16" t="s">
        <v>964</v>
      </c>
      <c r="C6424" s="15" t="s">
        <v>959</v>
      </c>
      <c r="D6424" s="15" t="s">
        <v>960</v>
      </c>
      <c r="E6424" s="17">
        <v>1.1160000000000001</v>
      </c>
      <c r="F6424" s="18">
        <v>0.55000000000000004</v>
      </c>
      <c r="G6424" s="18">
        <v>0.61380000000000001</v>
      </c>
    </row>
    <row r="6425" spans="1:7" ht="15" customHeight="1">
      <c r="A6425" s="15" t="s">
        <v>965</v>
      </c>
      <c r="B6425" s="16" t="s">
        <v>966</v>
      </c>
      <c r="C6425" s="15" t="s">
        <v>959</v>
      </c>
      <c r="D6425" s="15" t="s">
        <v>960</v>
      </c>
      <c r="E6425" s="17">
        <v>1.1160000000000001</v>
      </c>
      <c r="F6425" s="18">
        <v>0.06</v>
      </c>
      <c r="G6425" s="18">
        <v>6.6960000000000006E-2</v>
      </c>
    </row>
    <row r="6426" spans="1:7" ht="17.100000000000001" customHeight="1">
      <c r="A6426" s="1"/>
      <c r="B6426" s="1"/>
      <c r="C6426" s="1"/>
      <c r="D6426" s="1"/>
      <c r="E6426" s="319" t="s">
        <v>967</v>
      </c>
      <c r="F6426" s="320"/>
      <c r="G6426" s="19">
        <v>7.0977600000000001</v>
      </c>
    </row>
    <row r="6427" spans="1:7" ht="15" customHeight="1">
      <c r="A6427" s="321" t="s">
        <v>968</v>
      </c>
      <c r="B6427" s="322"/>
      <c r="C6427" s="8" t="s">
        <v>952</v>
      </c>
      <c r="D6427" s="8" t="s">
        <v>953</v>
      </c>
      <c r="E6427" s="8" t="s">
        <v>954</v>
      </c>
      <c r="F6427" s="8" t="s">
        <v>955</v>
      </c>
      <c r="G6427" s="8" t="s">
        <v>956</v>
      </c>
    </row>
    <row r="6428" spans="1:7" ht="15" customHeight="1">
      <c r="A6428" s="15" t="s">
        <v>1776</v>
      </c>
      <c r="B6428" s="16" t="s">
        <v>1777</v>
      </c>
      <c r="C6428" s="15" t="s">
        <v>959</v>
      </c>
      <c r="D6428" s="15" t="s">
        <v>960</v>
      </c>
      <c r="E6428" s="17">
        <v>0.63649199999999995</v>
      </c>
      <c r="F6428" s="18">
        <v>15.42</v>
      </c>
      <c r="G6428" s="18">
        <v>9.8147066400000007</v>
      </c>
    </row>
    <row r="6429" spans="1:7" ht="15" customHeight="1">
      <c r="A6429" s="15" t="s">
        <v>1778</v>
      </c>
      <c r="B6429" s="16" t="s">
        <v>1779</v>
      </c>
      <c r="C6429" s="15" t="s">
        <v>959</v>
      </c>
      <c r="D6429" s="15" t="s">
        <v>960</v>
      </c>
      <c r="E6429" s="17">
        <v>0.50919360000000002</v>
      </c>
      <c r="F6429" s="18">
        <v>10.84</v>
      </c>
      <c r="G6429" s="18">
        <v>5.5196586239999998</v>
      </c>
    </row>
    <row r="6430" spans="1:7" ht="15" customHeight="1">
      <c r="A6430" s="1"/>
      <c r="B6430" s="1"/>
      <c r="C6430" s="1"/>
      <c r="D6430" s="1"/>
      <c r="E6430" s="319" t="s">
        <v>971</v>
      </c>
      <c r="F6430" s="320"/>
      <c r="G6430" s="19">
        <v>15.334365264000001</v>
      </c>
    </row>
    <row r="6431" spans="1:7" ht="15" customHeight="1">
      <c r="A6431" s="321" t="s">
        <v>1010</v>
      </c>
      <c r="B6431" s="322"/>
      <c r="C6431" s="8" t="s">
        <v>952</v>
      </c>
      <c r="D6431" s="8" t="s">
        <v>953</v>
      </c>
      <c r="E6431" s="8" t="s">
        <v>954</v>
      </c>
      <c r="F6431" s="8" t="s">
        <v>955</v>
      </c>
      <c r="G6431" s="8" t="s">
        <v>956</v>
      </c>
    </row>
    <row r="6432" spans="1:7" ht="15" customHeight="1">
      <c r="A6432" s="15" t="s">
        <v>1923</v>
      </c>
      <c r="B6432" s="16" t="s">
        <v>1924</v>
      </c>
      <c r="C6432" s="15" t="s">
        <v>959</v>
      </c>
      <c r="D6432" s="15" t="s">
        <v>1030</v>
      </c>
      <c r="E6432" s="17">
        <v>1</v>
      </c>
      <c r="F6432" s="18">
        <v>6.84</v>
      </c>
      <c r="G6432" s="18">
        <v>6.84</v>
      </c>
    </row>
    <row r="6433" spans="1:7" ht="27.95" customHeight="1">
      <c r="A6433" s="15" t="s">
        <v>1916</v>
      </c>
      <c r="B6433" s="16" t="s">
        <v>1917</v>
      </c>
      <c r="C6433" s="15" t="s">
        <v>959</v>
      </c>
      <c r="D6433" s="15" t="s">
        <v>1030</v>
      </c>
      <c r="E6433" s="17">
        <v>1</v>
      </c>
      <c r="F6433" s="18">
        <v>1.03</v>
      </c>
      <c r="G6433" s="18">
        <v>1.03</v>
      </c>
    </row>
    <row r="6434" spans="1:7" ht="20.100000000000001" customHeight="1">
      <c r="A6434" s="15" t="s">
        <v>1918</v>
      </c>
      <c r="B6434" s="16" t="s">
        <v>1919</v>
      </c>
      <c r="C6434" s="15" t="s">
        <v>959</v>
      </c>
      <c r="D6434" s="15" t="s">
        <v>1030</v>
      </c>
      <c r="E6434" s="17">
        <v>1</v>
      </c>
      <c r="F6434" s="18">
        <v>1.99</v>
      </c>
      <c r="G6434" s="18">
        <v>1.99</v>
      </c>
    </row>
    <row r="6435" spans="1:7" ht="15" customHeight="1">
      <c r="A6435" s="1"/>
      <c r="B6435" s="1"/>
      <c r="C6435" s="1"/>
      <c r="D6435" s="1"/>
      <c r="E6435" s="319" t="s">
        <v>1021</v>
      </c>
      <c r="F6435" s="320"/>
      <c r="G6435" s="19">
        <v>9.86</v>
      </c>
    </row>
    <row r="6436" spans="1:7" ht="15" customHeight="1">
      <c r="A6436" s="1"/>
      <c r="B6436" s="1"/>
      <c r="C6436" s="1"/>
      <c r="D6436" s="1"/>
      <c r="E6436" s="317" t="s">
        <v>972</v>
      </c>
      <c r="F6436" s="318"/>
      <c r="G6436" s="3">
        <v>25.32</v>
      </c>
    </row>
    <row r="6437" spans="1:7" ht="15" customHeight="1">
      <c r="A6437" s="1"/>
      <c r="B6437" s="1"/>
      <c r="C6437" s="1"/>
      <c r="D6437" s="1"/>
      <c r="E6437" s="317" t="s">
        <v>973</v>
      </c>
      <c r="F6437" s="318"/>
      <c r="G6437" s="3">
        <v>6.96</v>
      </c>
    </row>
    <row r="6438" spans="1:7" ht="15" customHeight="1">
      <c r="A6438" s="1"/>
      <c r="B6438" s="1"/>
      <c r="C6438" s="1"/>
      <c r="D6438" s="1"/>
      <c r="E6438" s="317" t="s">
        <v>974</v>
      </c>
      <c r="F6438" s="318"/>
      <c r="G6438" s="3">
        <v>32.28</v>
      </c>
    </row>
    <row r="6439" spans="1:7" ht="15" customHeight="1">
      <c r="A6439" s="1"/>
      <c r="B6439" s="1"/>
      <c r="C6439" s="1"/>
      <c r="D6439" s="1"/>
      <c r="E6439" s="317" t="s">
        <v>975</v>
      </c>
      <c r="F6439" s="318"/>
      <c r="G6439" s="3">
        <v>9.15</v>
      </c>
    </row>
    <row r="6440" spans="1:7" ht="15" customHeight="1">
      <c r="A6440" s="1"/>
      <c r="B6440" s="1"/>
      <c r="C6440" s="1"/>
      <c r="D6440" s="1"/>
      <c r="E6440" s="317" t="s">
        <v>976</v>
      </c>
      <c r="F6440" s="318"/>
      <c r="G6440" s="3">
        <v>41.43</v>
      </c>
    </row>
    <row r="6441" spans="1:7" ht="15" customHeight="1">
      <c r="A6441" s="1"/>
      <c r="B6441" s="1"/>
      <c r="C6441" s="1"/>
      <c r="D6441" s="1"/>
      <c r="E6441" s="317" t="s">
        <v>977</v>
      </c>
      <c r="F6441" s="318"/>
      <c r="G6441" s="3">
        <v>5</v>
      </c>
    </row>
    <row r="6442" spans="1:7" ht="15" customHeight="1">
      <c r="A6442" s="1"/>
      <c r="B6442" s="1"/>
      <c r="C6442" s="1"/>
      <c r="D6442" s="1"/>
      <c r="E6442" s="317" t="s">
        <v>978</v>
      </c>
      <c r="F6442" s="318"/>
      <c r="G6442" s="3">
        <v>207.15</v>
      </c>
    </row>
    <row r="6443" spans="1:7" ht="9.9499999999999993" customHeight="1">
      <c r="A6443" s="1"/>
      <c r="B6443" s="1"/>
      <c r="C6443" s="323" t="s">
        <v>949</v>
      </c>
      <c r="D6443" s="324"/>
      <c r="E6443" s="1"/>
      <c r="F6443" s="1"/>
      <c r="G6443" s="1"/>
    </row>
    <row r="6444" spans="1:7" ht="20.100000000000001" customHeight="1">
      <c r="A6444" s="325" t="s">
        <v>1925</v>
      </c>
      <c r="B6444" s="326"/>
      <c r="C6444" s="326"/>
      <c r="D6444" s="326"/>
      <c r="E6444" s="326"/>
      <c r="F6444" s="326"/>
      <c r="G6444" s="326"/>
    </row>
    <row r="6445" spans="1:7" ht="15" customHeight="1">
      <c r="A6445" s="321" t="s">
        <v>951</v>
      </c>
      <c r="B6445" s="322"/>
      <c r="C6445" s="8" t="s">
        <v>952</v>
      </c>
      <c r="D6445" s="8" t="s">
        <v>953</v>
      </c>
      <c r="E6445" s="8" t="s">
        <v>954</v>
      </c>
      <c r="F6445" s="8" t="s">
        <v>955</v>
      </c>
      <c r="G6445" s="8" t="s">
        <v>956</v>
      </c>
    </row>
    <row r="6446" spans="1:7" ht="20.100000000000001" customHeight="1">
      <c r="A6446" s="15" t="s">
        <v>1772</v>
      </c>
      <c r="B6446" s="16" t="s">
        <v>1773</v>
      </c>
      <c r="C6446" s="15" t="s">
        <v>959</v>
      </c>
      <c r="D6446" s="15" t="s">
        <v>960</v>
      </c>
      <c r="E6446" s="17">
        <v>0.74</v>
      </c>
      <c r="F6446" s="18">
        <v>0.62</v>
      </c>
      <c r="G6446" s="18">
        <v>0.45879999999999999</v>
      </c>
    </row>
    <row r="6447" spans="1:7" ht="15" customHeight="1">
      <c r="A6447" s="15" t="s">
        <v>994</v>
      </c>
      <c r="B6447" s="16" t="s">
        <v>995</v>
      </c>
      <c r="C6447" s="15" t="s">
        <v>959</v>
      </c>
      <c r="D6447" s="15" t="s">
        <v>960</v>
      </c>
      <c r="E6447" s="17">
        <v>0.74</v>
      </c>
      <c r="F6447" s="18">
        <v>1.04</v>
      </c>
      <c r="G6447" s="18">
        <v>0.76959999999999995</v>
      </c>
    </row>
    <row r="6448" spans="1:7" ht="20.100000000000001" customHeight="1">
      <c r="A6448" s="15" t="s">
        <v>1774</v>
      </c>
      <c r="B6448" s="16" t="s">
        <v>1775</v>
      </c>
      <c r="C6448" s="15" t="s">
        <v>959</v>
      </c>
      <c r="D6448" s="15" t="s">
        <v>960</v>
      </c>
      <c r="E6448" s="17">
        <v>0.74</v>
      </c>
      <c r="F6448" s="18">
        <v>0.91</v>
      </c>
      <c r="G6448" s="18">
        <v>0.6734</v>
      </c>
    </row>
    <row r="6449" spans="1:7" ht="15" customHeight="1">
      <c r="A6449" s="15" t="s">
        <v>996</v>
      </c>
      <c r="B6449" s="16" t="s">
        <v>997</v>
      </c>
      <c r="C6449" s="15" t="s">
        <v>959</v>
      </c>
      <c r="D6449" s="15" t="s">
        <v>960</v>
      </c>
      <c r="E6449" s="17">
        <v>0.74</v>
      </c>
      <c r="F6449" s="18">
        <v>3.18</v>
      </c>
      <c r="G6449" s="18">
        <v>2.3532000000000002</v>
      </c>
    </row>
    <row r="6450" spans="1:7" ht="15" customHeight="1">
      <c r="A6450" s="15" t="s">
        <v>963</v>
      </c>
      <c r="B6450" s="16" t="s">
        <v>964</v>
      </c>
      <c r="C6450" s="15" t="s">
        <v>959</v>
      </c>
      <c r="D6450" s="15" t="s">
        <v>960</v>
      </c>
      <c r="E6450" s="17">
        <v>0.74</v>
      </c>
      <c r="F6450" s="18">
        <v>0.55000000000000004</v>
      </c>
      <c r="G6450" s="18">
        <v>0.40699999999999997</v>
      </c>
    </row>
    <row r="6451" spans="1:7" ht="15" customHeight="1">
      <c r="A6451" s="15" t="s">
        <v>965</v>
      </c>
      <c r="B6451" s="16" t="s">
        <v>966</v>
      </c>
      <c r="C6451" s="15" t="s">
        <v>959</v>
      </c>
      <c r="D6451" s="15" t="s">
        <v>960</v>
      </c>
      <c r="E6451" s="17">
        <v>0.74</v>
      </c>
      <c r="F6451" s="18">
        <v>0.06</v>
      </c>
      <c r="G6451" s="18">
        <v>4.4400000000000002E-2</v>
      </c>
    </row>
    <row r="6452" spans="1:7" ht="17.100000000000001" customHeight="1">
      <c r="A6452" s="1"/>
      <c r="B6452" s="1"/>
      <c r="C6452" s="1"/>
      <c r="D6452" s="1"/>
      <c r="E6452" s="319" t="s">
        <v>967</v>
      </c>
      <c r="F6452" s="320"/>
      <c r="G6452" s="19">
        <v>4.7064000000000004</v>
      </c>
    </row>
    <row r="6453" spans="1:7" ht="15" customHeight="1">
      <c r="A6453" s="321" t="s">
        <v>968</v>
      </c>
      <c r="B6453" s="322"/>
      <c r="C6453" s="8" t="s">
        <v>952</v>
      </c>
      <c r="D6453" s="8" t="s">
        <v>953</v>
      </c>
      <c r="E6453" s="8" t="s">
        <v>954</v>
      </c>
      <c r="F6453" s="8" t="s">
        <v>955</v>
      </c>
      <c r="G6453" s="8" t="s">
        <v>956</v>
      </c>
    </row>
    <row r="6454" spans="1:7" ht="15" customHeight="1">
      <c r="A6454" s="15" t="s">
        <v>1776</v>
      </c>
      <c r="B6454" s="16" t="s">
        <v>1777</v>
      </c>
      <c r="C6454" s="15" t="s">
        <v>959</v>
      </c>
      <c r="D6454" s="15" t="s">
        <v>960</v>
      </c>
      <c r="E6454" s="17">
        <v>0.44349119999999997</v>
      </c>
      <c r="F6454" s="18">
        <v>15.42</v>
      </c>
      <c r="G6454" s="18">
        <v>6.8386343040000002</v>
      </c>
    </row>
    <row r="6455" spans="1:7" ht="15" customHeight="1">
      <c r="A6455" s="15" t="s">
        <v>1778</v>
      </c>
      <c r="B6455" s="16" t="s">
        <v>1779</v>
      </c>
      <c r="C6455" s="15" t="s">
        <v>959</v>
      </c>
      <c r="D6455" s="15" t="s">
        <v>960</v>
      </c>
      <c r="E6455" s="17">
        <v>0.3161928</v>
      </c>
      <c r="F6455" s="18">
        <v>10.84</v>
      </c>
      <c r="G6455" s="18">
        <v>3.427529952</v>
      </c>
    </row>
    <row r="6456" spans="1:7" ht="15" customHeight="1">
      <c r="A6456" s="1"/>
      <c r="B6456" s="1"/>
      <c r="C6456" s="1"/>
      <c r="D6456" s="1"/>
      <c r="E6456" s="319" t="s">
        <v>971</v>
      </c>
      <c r="F6456" s="320"/>
      <c r="G6456" s="19">
        <v>10.266164256</v>
      </c>
    </row>
    <row r="6457" spans="1:7" ht="15" customHeight="1">
      <c r="A6457" s="321" t="s">
        <v>1010</v>
      </c>
      <c r="B6457" s="322"/>
      <c r="C6457" s="8" t="s">
        <v>952</v>
      </c>
      <c r="D6457" s="8" t="s">
        <v>953</v>
      </c>
      <c r="E6457" s="8" t="s">
        <v>954</v>
      </c>
      <c r="F6457" s="8" t="s">
        <v>955</v>
      </c>
      <c r="G6457" s="8" t="s">
        <v>956</v>
      </c>
    </row>
    <row r="6458" spans="1:7" ht="15" customHeight="1">
      <c r="A6458" s="15" t="s">
        <v>1923</v>
      </c>
      <c r="B6458" s="16" t="s">
        <v>1924</v>
      </c>
      <c r="C6458" s="15" t="s">
        <v>959</v>
      </c>
      <c r="D6458" s="15" t="s">
        <v>1030</v>
      </c>
      <c r="E6458" s="17">
        <v>1</v>
      </c>
      <c r="F6458" s="18">
        <v>6.84</v>
      </c>
      <c r="G6458" s="18">
        <v>6.84</v>
      </c>
    </row>
    <row r="6459" spans="1:7" ht="27.95" customHeight="1">
      <c r="A6459" s="15" t="s">
        <v>1916</v>
      </c>
      <c r="B6459" s="16" t="s">
        <v>1917</v>
      </c>
      <c r="C6459" s="15" t="s">
        <v>959</v>
      </c>
      <c r="D6459" s="15" t="s">
        <v>1030</v>
      </c>
      <c r="E6459" s="17">
        <v>1</v>
      </c>
      <c r="F6459" s="18">
        <v>1.03</v>
      </c>
      <c r="G6459" s="18">
        <v>1.03</v>
      </c>
    </row>
    <row r="6460" spans="1:7" ht="20.100000000000001" customHeight="1">
      <c r="A6460" s="15" t="s">
        <v>1918</v>
      </c>
      <c r="B6460" s="16" t="s">
        <v>1919</v>
      </c>
      <c r="C6460" s="15" t="s">
        <v>959</v>
      </c>
      <c r="D6460" s="15" t="s">
        <v>1030</v>
      </c>
      <c r="E6460" s="17">
        <v>1</v>
      </c>
      <c r="F6460" s="18">
        <v>1.99</v>
      </c>
      <c r="G6460" s="18">
        <v>1.99</v>
      </c>
    </row>
    <row r="6461" spans="1:7" ht="15" customHeight="1">
      <c r="A6461" s="1"/>
      <c r="B6461" s="1"/>
      <c r="C6461" s="1"/>
      <c r="D6461" s="1"/>
      <c r="E6461" s="319" t="s">
        <v>1021</v>
      </c>
      <c r="F6461" s="320"/>
      <c r="G6461" s="19">
        <v>9.86</v>
      </c>
    </row>
    <row r="6462" spans="1:7" ht="15" customHeight="1">
      <c r="A6462" s="1"/>
      <c r="B6462" s="1"/>
      <c r="C6462" s="1"/>
      <c r="D6462" s="1"/>
      <c r="E6462" s="317" t="s">
        <v>972</v>
      </c>
      <c r="F6462" s="318"/>
      <c r="G6462" s="3">
        <v>20.16</v>
      </c>
    </row>
    <row r="6463" spans="1:7" ht="15" customHeight="1">
      <c r="A6463" s="1"/>
      <c r="B6463" s="1"/>
      <c r="C6463" s="1"/>
      <c r="D6463" s="1"/>
      <c r="E6463" s="317" t="s">
        <v>973</v>
      </c>
      <c r="F6463" s="318"/>
      <c r="G6463" s="3">
        <v>4.66</v>
      </c>
    </row>
    <row r="6464" spans="1:7" ht="15" customHeight="1">
      <c r="A6464" s="1"/>
      <c r="B6464" s="1"/>
      <c r="C6464" s="1"/>
      <c r="D6464" s="1"/>
      <c r="E6464" s="317" t="s">
        <v>974</v>
      </c>
      <c r="F6464" s="318"/>
      <c r="G6464" s="3">
        <v>24.82</v>
      </c>
    </row>
    <row r="6465" spans="1:7" ht="15" customHeight="1">
      <c r="A6465" s="1"/>
      <c r="B6465" s="1"/>
      <c r="C6465" s="1"/>
      <c r="D6465" s="1"/>
      <c r="E6465" s="317" t="s">
        <v>975</v>
      </c>
      <c r="F6465" s="318"/>
      <c r="G6465" s="3">
        <v>7.03</v>
      </c>
    </row>
    <row r="6466" spans="1:7" ht="15" customHeight="1">
      <c r="A6466" s="1"/>
      <c r="B6466" s="1"/>
      <c r="C6466" s="1"/>
      <c r="D6466" s="1"/>
      <c r="E6466" s="317" t="s">
        <v>976</v>
      </c>
      <c r="F6466" s="318"/>
      <c r="G6466" s="3">
        <v>31.85</v>
      </c>
    </row>
    <row r="6467" spans="1:7" ht="15" customHeight="1">
      <c r="A6467" s="1"/>
      <c r="B6467" s="1"/>
      <c r="C6467" s="1"/>
      <c r="D6467" s="1"/>
      <c r="E6467" s="317" t="s">
        <v>977</v>
      </c>
      <c r="F6467" s="318"/>
      <c r="G6467" s="3">
        <v>17</v>
      </c>
    </row>
    <row r="6468" spans="1:7" ht="15" customHeight="1">
      <c r="A6468" s="1"/>
      <c r="B6468" s="1"/>
      <c r="C6468" s="1"/>
      <c r="D6468" s="1"/>
      <c r="E6468" s="317" t="s">
        <v>978</v>
      </c>
      <c r="F6468" s="318"/>
      <c r="G6468" s="3">
        <v>541.45000000000005</v>
      </c>
    </row>
    <row r="6469" spans="1:7" ht="9.9499999999999993" customHeight="1">
      <c r="A6469" s="1"/>
      <c r="B6469" s="1"/>
      <c r="C6469" s="323" t="s">
        <v>949</v>
      </c>
      <c r="D6469" s="324"/>
      <c r="E6469" s="1"/>
      <c r="F6469" s="1"/>
      <c r="G6469" s="1"/>
    </row>
    <row r="6470" spans="1:7" ht="20.100000000000001" customHeight="1">
      <c r="A6470" s="325" t="s">
        <v>1926</v>
      </c>
      <c r="B6470" s="326"/>
      <c r="C6470" s="326"/>
      <c r="D6470" s="326"/>
      <c r="E6470" s="326"/>
      <c r="F6470" s="326"/>
      <c r="G6470" s="326"/>
    </row>
    <row r="6471" spans="1:7" ht="15" customHeight="1">
      <c r="A6471" s="321" t="s">
        <v>951</v>
      </c>
      <c r="B6471" s="322"/>
      <c r="C6471" s="8" t="s">
        <v>952</v>
      </c>
      <c r="D6471" s="8" t="s">
        <v>953</v>
      </c>
      <c r="E6471" s="8" t="s">
        <v>954</v>
      </c>
      <c r="F6471" s="8" t="s">
        <v>955</v>
      </c>
      <c r="G6471" s="8" t="s">
        <v>956</v>
      </c>
    </row>
    <row r="6472" spans="1:7" ht="20.100000000000001" customHeight="1">
      <c r="A6472" s="15" t="s">
        <v>1772</v>
      </c>
      <c r="B6472" s="16" t="s">
        <v>1773</v>
      </c>
      <c r="C6472" s="15" t="s">
        <v>959</v>
      </c>
      <c r="D6472" s="15" t="s">
        <v>960</v>
      </c>
      <c r="E6472" s="17">
        <v>0.59399999999999997</v>
      </c>
      <c r="F6472" s="18">
        <v>0.62</v>
      </c>
      <c r="G6472" s="18">
        <v>0.36828</v>
      </c>
    </row>
    <row r="6473" spans="1:7" ht="15" customHeight="1">
      <c r="A6473" s="15" t="s">
        <v>994</v>
      </c>
      <c r="B6473" s="16" t="s">
        <v>995</v>
      </c>
      <c r="C6473" s="15" t="s">
        <v>959</v>
      </c>
      <c r="D6473" s="15" t="s">
        <v>960</v>
      </c>
      <c r="E6473" s="17">
        <v>0.59399999999999997</v>
      </c>
      <c r="F6473" s="18">
        <v>1.04</v>
      </c>
      <c r="G6473" s="18">
        <v>0.61775999999999998</v>
      </c>
    </row>
    <row r="6474" spans="1:7" ht="20.100000000000001" customHeight="1">
      <c r="A6474" s="15" t="s">
        <v>1774</v>
      </c>
      <c r="B6474" s="16" t="s">
        <v>1775</v>
      </c>
      <c r="C6474" s="15" t="s">
        <v>959</v>
      </c>
      <c r="D6474" s="15" t="s">
        <v>960</v>
      </c>
      <c r="E6474" s="17">
        <v>0.59399999999999997</v>
      </c>
      <c r="F6474" s="18">
        <v>0.91</v>
      </c>
      <c r="G6474" s="18">
        <v>0.54054000000000002</v>
      </c>
    </row>
    <row r="6475" spans="1:7" ht="15" customHeight="1">
      <c r="A6475" s="15" t="s">
        <v>996</v>
      </c>
      <c r="B6475" s="16" t="s">
        <v>997</v>
      </c>
      <c r="C6475" s="15" t="s">
        <v>959</v>
      </c>
      <c r="D6475" s="15" t="s">
        <v>960</v>
      </c>
      <c r="E6475" s="17">
        <v>0.59399999999999997</v>
      </c>
      <c r="F6475" s="18">
        <v>3.18</v>
      </c>
      <c r="G6475" s="18">
        <v>1.8889199999999999</v>
      </c>
    </row>
    <row r="6476" spans="1:7" ht="15" customHeight="1">
      <c r="A6476" s="15" t="s">
        <v>963</v>
      </c>
      <c r="B6476" s="16" t="s">
        <v>964</v>
      </c>
      <c r="C6476" s="15" t="s">
        <v>959</v>
      </c>
      <c r="D6476" s="15" t="s">
        <v>960</v>
      </c>
      <c r="E6476" s="17">
        <v>0.59399999999999997</v>
      </c>
      <c r="F6476" s="18">
        <v>0.55000000000000004</v>
      </c>
      <c r="G6476" s="18">
        <v>0.32669999999999999</v>
      </c>
    </row>
    <row r="6477" spans="1:7" ht="15" customHeight="1">
      <c r="A6477" s="15" t="s">
        <v>965</v>
      </c>
      <c r="B6477" s="16" t="s">
        <v>966</v>
      </c>
      <c r="C6477" s="15" t="s">
        <v>959</v>
      </c>
      <c r="D6477" s="15" t="s">
        <v>960</v>
      </c>
      <c r="E6477" s="17">
        <v>0.59399999999999997</v>
      </c>
      <c r="F6477" s="18">
        <v>0.06</v>
      </c>
      <c r="G6477" s="18">
        <v>3.5639999999999998E-2</v>
      </c>
    </row>
    <row r="6478" spans="1:7" ht="17.100000000000001" customHeight="1">
      <c r="A6478" s="1"/>
      <c r="B6478" s="1"/>
      <c r="C6478" s="1"/>
      <c r="D6478" s="1"/>
      <c r="E6478" s="319" t="s">
        <v>967</v>
      </c>
      <c r="F6478" s="320"/>
      <c r="G6478" s="19">
        <v>3.7778399999999999</v>
      </c>
    </row>
    <row r="6479" spans="1:7" ht="15" customHeight="1">
      <c r="A6479" s="321" t="s">
        <v>968</v>
      </c>
      <c r="B6479" s="322"/>
      <c r="C6479" s="8" t="s">
        <v>952</v>
      </c>
      <c r="D6479" s="8" t="s">
        <v>953</v>
      </c>
      <c r="E6479" s="8" t="s">
        <v>954</v>
      </c>
      <c r="F6479" s="8" t="s">
        <v>955</v>
      </c>
      <c r="G6479" s="8" t="s">
        <v>956</v>
      </c>
    </row>
    <row r="6480" spans="1:7" ht="15" customHeight="1">
      <c r="A6480" s="15" t="s">
        <v>1776</v>
      </c>
      <c r="B6480" s="16" t="s">
        <v>1777</v>
      </c>
      <c r="C6480" s="15" t="s">
        <v>959</v>
      </c>
      <c r="D6480" s="15" t="s">
        <v>960</v>
      </c>
      <c r="E6480" s="17">
        <v>0.36854940000000003</v>
      </c>
      <c r="F6480" s="18">
        <v>15.42</v>
      </c>
      <c r="G6480" s="18">
        <v>5.6830317480000003</v>
      </c>
    </row>
    <row r="6481" spans="1:7" ht="15" customHeight="1">
      <c r="A6481" s="15" t="s">
        <v>1778</v>
      </c>
      <c r="B6481" s="16" t="s">
        <v>1779</v>
      </c>
      <c r="C6481" s="15" t="s">
        <v>959</v>
      </c>
      <c r="D6481" s="15" t="s">
        <v>960</v>
      </c>
      <c r="E6481" s="17">
        <v>0.24125099999999999</v>
      </c>
      <c r="F6481" s="18">
        <v>10.84</v>
      </c>
      <c r="G6481" s="18">
        <v>2.6151608400000002</v>
      </c>
    </row>
    <row r="6482" spans="1:7" ht="15" customHeight="1">
      <c r="A6482" s="1"/>
      <c r="B6482" s="1"/>
      <c r="C6482" s="1"/>
      <c r="D6482" s="1"/>
      <c r="E6482" s="319" t="s">
        <v>971</v>
      </c>
      <c r="F6482" s="320"/>
      <c r="G6482" s="19">
        <v>8.2981925879999991</v>
      </c>
    </row>
    <row r="6483" spans="1:7" ht="15" customHeight="1">
      <c r="A6483" s="321" t="s">
        <v>1010</v>
      </c>
      <c r="B6483" s="322"/>
      <c r="C6483" s="8" t="s">
        <v>952</v>
      </c>
      <c r="D6483" s="8" t="s">
        <v>953</v>
      </c>
      <c r="E6483" s="8" t="s">
        <v>954</v>
      </c>
      <c r="F6483" s="8" t="s">
        <v>955</v>
      </c>
      <c r="G6483" s="8" t="s">
        <v>956</v>
      </c>
    </row>
    <row r="6484" spans="1:7" ht="15" customHeight="1">
      <c r="A6484" s="15" t="s">
        <v>1923</v>
      </c>
      <c r="B6484" s="16" t="s">
        <v>1924</v>
      </c>
      <c r="C6484" s="15" t="s">
        <v>959</v>
      </c>
      <c r="D6484" s="15" t="s">
        <v>1030</v>
      </c>
      <c r="E6484" s="17">
        <v>1</v>
      </c>
      <c r="F6484" s="18">
        <v>6.84</v>
      </c>
      <c r="G6484" s="18">
        <v>6.84</v>
      </c>
    </row>
    <row r="6485" spans="1:7" ht="27.95" customHeight="1">
      <c r="A6485" s="15" t="s">
        <v>1916</v>
      </c>
      <c r="B6485" s="16" t="s">
        <v>1917</v>
      </c>
      <c r="C6485" s="15" t="s">
        <v>959</v>
      </c>
      <c r="D6485" s="15" t="s">
        <v>1030</v>
      </c>
      <c r="E6485" s="17">
        <v>1</v>
      </c>
      <c r="F6485" s="18">
        <v>1.03</v>
      </c>
      <c r="G6485" s="18">
        <v>1.03</v>
      </c>
    </row>
    <row r="6486" spans="1:7" ht="20.100000000000001" customHeight="1">
      <c r="A6486" s="15" t="s">
        <v>1918</v>
      </c>
      <c r="B6486" s="16" t="s">
        <v>1919</v>
      </c>
      <c r="C6486" s="15" t="s">
        <v>959</v>
      </c>
      <c r="D6486" s="15" t="s">
        <v>1030</v>
      </c>
      <c r="E6486" s="17">
        <v>1</v>
      </c>
      <c r="F6486" s="18">
        <v>1.99</v>
      </c>
      <c r="G6486" s="18">
        <v>1.99</v>
      </c>
    </row>
    <row r="6487" spans="1:7" ht="15" customHeight="1">
      <c r="A6487" s="1"/>
      <c r="B6487" s="1"/>
      <c r="C6487" s="1"/>
      <c r="D6487" s="1"/>
      <c r="E6487" s="319" t="s">
        <v>1021</v>
      </c>
      <c r="F6487" s="320"/>
      <c r="G6487" s="19">
        <v>9.86</v>
      </c>
    </row>
    <row r="6488" spans="1:7" ht="15" customHeight="1">
      <c r="A6488" s="1"/>
      <c r="B6488" s="1"/>
      <c r="C6488" s="1"/>
      <c r="D6488" s="1"/>
      <c r="E6488" s="317" t="s">
        <v>972</v>
      </c>
      <c r="F6488" s="318"/>
      <c r="G6488" s="3">
        <v>18.16</v>
      </c>
    </row>
    <row r="6489" spans="1:7" ht="15" customHeight="1">
      <c r="A6489" s="1"/>
      <c r="B6489" s="1"/>
      <c r="C6489" s="1"/>
      <c r="D6489" s="1"/>
      <c r="E6489" s="317" t="s">
        <v>973</v>
      </c>
      <c r="F6489" s="318"/>
      <c r="G6489" s="3">
        <v>3.76</v>
      </c>
    </row>
    <row r="6490" spans="1:7" ht="15" customHeight="1">
      <c r="A6490" s="1"/>
      <c r="B6490" s="1"/>
      <c r="C6490" s="1"/>
      <c r="D6490" s="1"/>
      <c r="E6490" s="317" t="s">
        <v>974</v>
      </c>
      <c r="F6490" s="318"/>
      <c r="G6490" s="3">
        <v>21.92</v>
      </c>
    </row>
    <row r="6491" spans="1:7" ht="15" customHeight="1">
      <c r="A6491" s="1"/>
      <c r="B6491" s="1"/>
      <c r="C6491" s="1"/>
      <c r="D6491" s="1"/>
      <c r="E6491" s="317" t="s">
        <v>975</v>
      </c>
      <c r="F6491" s="318"/>
      <c r="G6491" s="3">
        <v>6.21</v>
      </c>
    </row>
    <row r="6492" spans="1:7" ht="15" customHeight="1">
      <c r="A6492" s="1"/>
      <c r="B6492" s="1"/>
      <c r="C6492" s="1"/>
      <c r="D6492" s="1"/>
      <c r="E6492" s="317" t="s">
        <v>976</v>
      </c>
      <c r="F6492" s="318"/>
      <c r="G6492" s="3">
        <v>28.13</v>
      </c>
    </row>
    <row r="6493" spans="1:7" ht="15" customHeight="1">
      <c r="A6493" s="1"/>
      <c r="B6493" s="1"/>
      <c r="C6493" s="1"/>
      <c r="D6493" s="1"/>
      <c r="E6493" s="317" t="s">
        <v>977</v>
      </c>
      <c r="F6493" s="318"/>
      <c r="G6493" s="3">
        <v>13</v>
      </c>
    </row>
    <row r="6494" spans="1:7" ht="15" customHeight="1">
      <c r="A6494" s="1"/>
      <c r="B6494" s="1"/>
      <c r="C6494" s="1"/>
      <c r="D6494" s="1"/>
      <c r="E6494" s="317" t="s">
        <v>978</v>
      </c>
      <c r="F6494" s="318"/>
      <c r="G6494" s="3">
        <v>365.69</v>
      </c>
    </row>
    <row r="6495" spans="1:7" ht="9.9499999999999993" customHeight="1">
      <c r="A6495" s="1"/>
      <c r="B6495" s="1"/>
      <c r="C6495" s="323" t="s">
        <v>949</v>
      </c>
      <c r="D6495" s="324"/>
      <c r="E6495" s="1"/>
      <c r="F6495" s="1"/>
      <c r="G6495" s="1"/>
    </row>
    <row r="6496" spans="1:7" ht="20.100000000000001" customHeight="1">
      <c r="A6496" s="325" t="s">
        <v>1927</v>
      </c>
      <c r="B6496" s="326"/>
      <c r="C6496" s="326"/>
      <c r="D6496" s="326"/>
      <c r="E6496" s="326"/>
      <c r="F6496" s="326"/>
      <c r="G6496" s="326"/>
    </row>
    <row r="6497" spans="1:7" ht="15" customHeight="1">
      <c r="A6497" s="321" t="s">
        <v>951</v>
      </c>
      <c r="B6497" s="322"/>
      <c r="C6497" s="8" t="s">
        <v>952</v>
      </c>
      <c r="D6497" s="8" t="s">
        <v>953</v>
      </c>
      <c r="E6497" s="8" t="s">
        <v>954</v>
      </c>
      <c r="F6497" s="8" t="s">
        <v>955</v>
      </c>
      <c r="G6497" s="8" t="s">
        <v>956</v>
      </c>
    </row>
    <row r="6498" spans="1:7" ht="20.100000000000001" customHeight="1">
      <c r="A6498" s="15" t="s">
        <v>1772</v>
      </c>
      <c r="B6498" s="16" t="s">
        <v>1773</v>
      </c>
      <c r="C6498" s="15" t="s">
        <v>959</v>
      </c>
      <c r="D6498" s="15" t="s">
        <v>960</v>
      </c>
      <c r="E6498" s="17">
        <v>1.0680000000000001</v>
      </c>
      <c r="F6498" s="18">
        <v>0.62</v>
      </c>
      <c r="G6498" s="18">
        <v>0.66215999999999997</v>
      </c>
    </row>
    <row r="6499" spans="1:7" ht="15" customHeight="1">
      <c r="A6499" s="15" t="s">
        <v>994</v>
      </c>
      <c r="B6499" s="16" t="s">
        <v>995</v>
      </c>
      <c r="C6499" s="15" t="s">
        <v>959</v>
      </c>
      <c r="D6499" s="15" t="s">
        <v>960</v>
      </c>
      <c r="E6499" s="17">
        <v>1.0680000000000001</v>
      </c>
      <c r="F6499" s="18">
        <v>1.04</v>
      </c>
      <c r="G6499" s="18">
        <v>1.1107199999999999</v>
      </c>
    </row>
    <row r="6500" spans="1:7" ht="20.100000000000001" customHeight="1">
      <c r="A6500" s="15" t="s">
        <v>1774</v>
      </c>
      <c r="B6500" s="16" t="s">
        <v>1775</v>
      </c>
      <c r="C6500" s="15" t="s">
        <v>959</v>
      </c>
      <c r="D6500" s="15" t="s">
        <v>960</v>
      </c>
      <c r="E6500" s="17">
        <v>1.0680000000000001</v>
      </c>
      <c r="F6500" s="18">
        <v>0.91</v>
      </c>
      <c r="G6500" s="18">
        <v>0.97187999999999997</v>
      </c>
    </row>
    <row r="6501" spans="1:7" ht="15" customHeight="1">
      <c r="A6501" s="15" t="s">
        <v>996</v>
      </c>
      <c r="B6501" s="16" t="s">
        <v>997</v>
      </c>
      <c r="C6501" s="15" t="s">
        <v>959</v>
      </c>
      <c r="D6501" s="15" t="s">
        <v>960</v>
      </c>
      <c r="E6501" s="17">
        <v>1.0680000000000001</v>
      </c>
      <c r="F6501" s="18">
        <v>3.18</v>
      </c>
      <c r="G6501" s="18">
        <v>3.3962400000000001</v>
      </c>
    </row>
    <row r="6502" spans="1:7" ht="15" customHeight="1">
      <c r="A6502" s="15" t="s">
        <v>963</v>
      </c>
      <c r="B6502" s="16" t="s">
        <v>964</v>
      </c>
      <c r="C6502" s="15" t="s">
        <v>959</v>
      </c>
      <c r="D6502" s="15" t="s">
        <v>960</v>
      </c>
      <c r="E6502" s="17">
        <v>1.0680000000000001</v>
      </c>
      <c r="F6502" s="18">
        <v>0.55000000000000004</v>
      </c>
      <c r="G6502" s="18">
        <v>0.58740000000000003</v>
      </c>
    </row>
    <row r="6503" spans="1:7" ht="15" customHeight="1">
      <c r="A6503" s="15" t="s">
        <v>965</v>
      </c>
      <c r="B6503" s="16" t="s">
        <v>966</v>
      </c>
      <c r="C6503" s="15" t="s">
        <v>959</v>
      </c>
      <c r="D6503" s="15" t="s">
        <v>960</v>
      </c>
      <c r="E6503" s="17">
        <v>1.0680000000000001</v>
      </c>
      <c r="F6503" s="18">
        <v>0.06</v>
      </c>
      <c r="G6503" s="18">
        <v>6.4079999999999998E-2</v>
      </c>
    </row>
    <row r="6504" spans="1:7" ht="17.100000000000001" customHeight="1">
      <c r="A6504" s="1"/>
      <c r="B6504" s="1"/>
      <c r="C6504" s="1"/>
      <c r="D6504" s="1"/>
      <c r="E6504" s="319" t="s">
        <v>967</v>
      </c>
      <c r="F6504" s="320"/>
      <c r="G6504" s="19">
        <v>6.7924800000000003</v>
      </c>
    </row>
    <row r="6505" spans="1:7" ht="15" customHeight="1">
      <c r="A6505" s="321" t="s">
        <v>968</v>
      </c>
      <c r="B6505" s="322"/>
      <c r="C6505" s="8" t="s">
        <v>952</v>
      </c>
      <c r="D6505" s="8" t="s">
        <v>953</v>
      </c>
      <c r="E6505" s="8" t="s">
        <v>954</v>
      </c>
      <c r="F6505" s="8" t="s">
        <v>955</v>
      </c>
      <c r="G6505" s="8" t="s">
        <v>956</v>
      </c>
    </row>
    <row r="6506" spans="1:7" ht="15" customHeight="1">
      <c r="A6506" s="15" t="s">
        <v>1776</v>
      </c>
      <c r="B6506" s="16" t="s">
        <v>1777</v>
      </c>
      <c r="C6506" s="15" t="s">
        <v>959</v>
      </c>
      <c r="D6506" s="15" t="s">
        <v>960</v>
      </c>
      <c r="E6506" s="17">
        <v>0.6118536</v>
      </c>
      <c r="F6506" s="18">
        <v>15.42</v>
      </c>
      <c r="G6506" s="18">
        <v>9.434782512</v>
      </c>
    </row>
    <row r="6507" spans="1:7" ht="15" customHeight="1">
      <c r="A6507" s="15" t="s">
        <v>1778</v>
      </c>
      <c r="B6507" s="16" t="s">
        <v>1779</v>
      </c>
      <c r="C6507" s="15" t="s">
        <v>959</v>
      </c>
      <c r="D6507" s="15" t="s">
        <v>960</v>
      </c>
      <c r="E6507" s="17">
        <v>0.48455520000000002</v>
      </c>
      <c r="F6507" s="18">
        <v>10.84</v>
      </c>
      <c r="G6507" s="18">
        <v>5.252578368</v>
      </c>
    </row>
    <row r="6508" spans="1:7" ht="15" customHeight="1">
      <c r="A6508" s="1"/>
      <c r="B6508" s="1"/>
      <c r="C6508" s="1"/>
      <c r="D6508" s="1"/>
      <c r="E6508" s="319" t="s">
        <v>971</v>
      </c>
      <c r="F6508" s="320"/>
      <c r="G6508" s="19">
        <v>14.68736088</v>
      </c>
    </row>
    <row r="6509" spans="1:7" ht="15" customHeight="1">
      <c r="A6509" s="321" t="s">
        <v>1010</v>
      </c>
      <c r="B6509" s="322"/>
      <c r="C6509" s="8" t="s">
        <v>952</v>
      </c>
      <c r="D6509" s="8" t="s">
        <v>953</v>
      </c>
      <c r="E6509" s="8" t="s">
        <v>954</v>
      </c>
      <c r="F6509" s="8" t="s">
        <v>955</v>
      </c>
      <c r="G6509" s="8" t="s">
        <v>956</v>
      </c>
    </row>
    <row r="6510" spans="1:7" ht="15" customHeight="1">
      <c r="A6510" s="15" t="s">
        <v>1928</v>
      </c>
      <c r="B6510" s="16" t="s">
        <v>1929</v>
      </c>
      <c r="C6510" s="15" t="s">
        <v>959</v>
      </c>
      <c r="D6510" s="15" t="s">
        <v>1030</v>
      </c>
      <c r="E6510" s="17">
        <v>1</v>
      </c>
      <c r="F6510" s="18">
        <v>5.35</v>
      </c>
      <c r="G6510" s="18">
        <v>5.35</v>
      </c>
    </row>
    <row r="6511" spans="1:7" ht="15" customHeight="1">
      <c r="A6511" s="15" t="s">
        <v>1914</v>
      </c>
      <c r="B6511" s="16" t="s">
        <v>1915</v>
      </c>
      <c r="C6511" s="15" t="s">
        <v>959</v>
      </c>
      <c r="D6511" s="15" t="s">
        <v>1030</v>
      </c>
      <c r="E6511" s="17">
        <v>1</v>
      </c>
      <c r="F6511" s="18">
        <v>4.7</v>
      </c>
      <c r="G6511" s="18">
        <v>4.7</v>
      </c>
    </row>
    <row r="6512" spans="1:7" ht="27.95" customHeight="1">
      <c r="A6512" s="15" t="s">
        <v>1916</v>
      </c>
      <c r="B6512" s="16" t="s">
        <v>1917</v>
      </c>
      <c r="C6512" s="15" t="s">
        <v>959</v>
      </c>
      <c r="D6512" s="15" t="s">
        <v>1030</v>
      </c>
      <c r="E6512" s="17">
        <v>1</v>
      </c>
      <c r="F6512" s="18">
        <v>1.03</v>
      </c>
      <c r="G6512" s="18">
        <v>1.03</v>
      </c>
    </row>
    <row r="6513" spans="1:7" ht="20.100000000000001" customHeight="1">
      <c r="A6513" s="15" t="s">
        <v>1918</v>
      </c>
      <c r="B6513" s="16" t="s">
        <v>1919</v>
      </c>
      <c r="C6513" s="15" t="s">
        <v>959</v>
      </c>
      <c r="D6513" s="15" t="s">
        <v>1030</v>
      </c>
      <c r="E6513" s="17">
        <v>1</v>
      </c>
      <c r="F6513" s="18">
        <v>1.99</v>
      </c>
      <c r="G6513" s="18">
        <v>1.99</v>
      </c>
    </row>
    <row r="6514" spans="1:7" ht="15" customHeight="1">
      <c r="A6514" s="1"/>
      <c r="B6514" s="1"/>
      <c r="C6514" s="1"/>
      <c r="D6514" s="1"/>
      <c r="E6514" s="319" t="s">
        <v>1021</v>
      </c>
      <c r="F6514" s="320"/>
      <c r="G6514" s="19">
        <v>13.07</v>
      </c>
    </row>
    <row r="6515" spans="1:7" ht="15" customHeight="1">
      <c r="A6515" s="1"/>
      <c r="B6515" s="1"/>
      <c r="C6515" s="1"/>
      <c r="D6515" s="1"/>
      <c r="E6515" s="317" t="s">
        <v>972</v>
      </c>
      <c r="F6515" s="318"/>
      <c r="G6515" s="3">
        <v>27.87</v>
      </c>
    </row>
    <row r="6516" spans="1:7" ht="15" customHeight="1">
      <c r="A6516" s="1"/>
      <c r="B6516" s="1"/>
      <c r="C6516" s="1"/>
      <c r="D6516" s="1"/>
      <c r="E6516" s="317" t="s">
        <v>973</v>
      </c>
      <c r="F6516" s="318"/>
      <c r="G6516" s="3">
        <v>6.67</v>
      </c>
    </row>
    <row r="6517" spans="1:7" ht="15" customHeight="1">
      <c r="A6517" s="1"/>
      <c r="B6517" s="1"/>
      <c r="C6517" s="1"/>
      <c r="D6517" s="1"/>
      <c r="E6517" s="317" t="s">
        <v>974</v>
      </c>
      <c r="F6517" s="318"/>
      <c r="G6517" s="3">
        <v>34.54</v>
      </c>
    </row>
    <row r="6518" spans="1:7" ht="15" customHeight="1">
      <c r="A6518" s="1"/>
      <c r="B6518" s="1"/>
      <c r="C6518" s="1"/>
      <c r="D6518" s="1"/>
      <c r="E6518" s="317" t="s">
        <v>975</v>
      </c>
      <c r="F6518" s="318"/>
      <c r="G6518" s="3">
        <v>9.7899999999999991</v>
      </c>
    </row>
    <row r="6519" spans="1:7" ht="15" customHeight="1">
      <c r="A6519" s="1"/>
      <c r="B6519" s="1"/>
      <c r="C6519" s="1"/>
      <c r="D6519" s="1"/>
      <c r="E6519" s="317" t="s">
        <v>976</v>
      </c>
      <c r="F6519" s="318"/>
      <c r="G6519" s="3">
        <v>44.33</v>
      </c>
    </row>
    <row r="6520" spans="1:7" ht="15" customHeight="1">
      <c r="A6520" s="1"/>
      <c r="B6520" s="1"/>
      <c r="C6520" s="1"/>
      <c r="D6520" s="1"/>
      <c r="E6520" s="317" t="s">
        <v>977</v>
      </c>
      <c r="F6520" s="318"/>
      <c r="G6520" s="3">
        <v>8</v>
      </c>
    </row>
    <row r="6521" spans="1:7" ht="15" customHeight="1">
      <c r="A6521" s="1"/>
      <c r="B6521" s="1"/>
      <c r="C6521" s="1"/>
      <c r="D6521" s="1"/>
      <c r="E6521" s="317" t="s">
        <v>978</v>
      </c>
      <c r="F6521" s="318"/>
      <c r="G6521" s="3">
        <v>354.64</v>
      </c>
    </row>
    <row r="6522" spans="1:7" ht="9.9499999999999993" customHeight="1">
      <c r="A6522" s="1"/>
      <c r="B6522" s="1"/>
      <c r="C6522" s="323" t="s">
        <v>949</v>
      </c>
      <c r="D6522" s="324"/>
      <c r="E6522" s="1"/>
      <c r="F6522" s="1"/>
      <c r="G6522" s="1"/>
    </row>
    <row r="6523" spans="1:7" ht="20.100000000000001" customHeight="1">
      <c r="A6523" s="325" t="s">
        <v>1930</v>
      </c>
      <c r="B6523" s="326"/>
      <c r="C6523" s="326"/>
      <c r="D6523" s="326"/>
      <c r="E6523" s="326"/>
      <c r="F6523" s="326"/>
      <c r="G6523" s="326"/>
    </row>
    <row r="6524" spans="1:7" ht="15" customHeight="1">
      <c r="A6524" s="321" t="s">
        <v>951</v>
      </c>
      <c r="B6524" s="322"/>
      <c r="C6524" s="8" t="s">
        <v>952</v>
      </c>
      <c r="D6524" s="8" t="s">
        <v>953</v>
      </c>
      <c r="E6524" s="8" t="s">
        <v>954</v>
      </c>
      <c r="F6524" s="8" t="s">
        <v>955</v>
      </c>
      <c r="G6524" s="8" t="s">
        <v>956</v>
      </c>
    </row>
    <row r="6525" spans="1:7" ht="15" customHeight="1">
      <c r="A6525" s="15" t="s">
        <v>994</v>
      </c>
      <c r="B6525" s="16" t="s">
        <v>995</v>
      </c>
      <c r="C6525" s="15" t="s">
        <v>959</v>
      </c>
      <c r="D6525" s="15" t="s">
        <v>960</v>
      </c>
      <c r="E6525" s="17">
        <v>3.956</v>
      </c>
      <c r="F6525" s="18">
        <v>1.04</v>
      </c>
      <c r="G6525" s="18">
        <v>4.1142399999999997</v>
      </c>
    </row>
    <row r="6526" spans="1:7" ht="15" customHeight="1">
      <c r="A6526" s="15" t="s">
        <v>996</v>
      </c>
      <c r="B6526" s="16" t="s">
        <v>997</v>
      </c>
      <c r="C6526" s="15" t="s">
        <v>959</v>
      </c>
      <c r="D6526" s="15" t="s">
        <v>960</v>
      </c>
      <c r="E6526" s="17">
        <v>3.956</v>
      </c>
      <c r="F6526" s="18">
        <v>3.18</v>
      </c>
      <c r="G6526" s="18">
        <v>12.580080000000001</v>
      </c>
    </row>
    <row r="6527" spans="1:7" ht="20.100000000000001" customHeight="1">
      <c r="A6527" s="15" t="s">
        <v>998</v>
      </c>
      <c r="B6527" s="16" t="s">
        <v>999</v>
      </c>
      <c r="C6527" s="15" t="s">
        <v>959</v>
      </c>
      <c r="D6527" s="15" t="s">
        <v>960</v>
      </c>
      <c r="E6527" s="17">
        <v>3.956</v>
      </c>
      <c r="F6527" s="18">
        <v>0.41</v>
      </c>
      <c r="G6527" s="18">
        <v>1.6219600000000001</v>
      </c>
    </row>
    <row r="6528" spans="1:7" ht="20.100000000000001" customHeight="1">
      <c r="A6528" s="15" t="s">
        <v>1000</v>
      </c>
      <c r="B6528" s="16" t="s">
        <v>1001</v>
      </c>
      <c r="C6528" s="15" t="s">
        <v>959</v>
      </c>
      <c r="D6528" s="15" t="s">
        <v>960</v>
      </c>
      <c r="E6528" s="17">
        <v>3.956</v>
      </c>
      <c r="F6528" s="18">
        <v>1.01</v>
      </c>
      <c r="G6528" s="18">
        <v>3.9955599999999998</v>
      </c>
    </row>
    <row r="6529" spans="1:7" ht="15" customHeight="1">
      <c r="A6529" s="15" t="s">
        <v>963</v>
      </c>
      <c r="B6529" s="16" t="s">
        <v>964</v>
      </c>
      <c r="C6529" s="15" t="s">
        <v>959</v>
      </c>
      <c r="D6529" s="15" t="s">
        <v>960</v>
      </c>
      <c r="E6529" s="17">
        <v>3.956</v>
      </c>
      <c r="F6529" s="18">
        <v>0.55000000000000004</v>
      </c>
      <c r="G6529" s="18">
        <v>2.1758000000000002</v>
      </c>
    </row>
    <row r="6530" spans="1:7" ht="15" customHeight="1">
      <c r="A6530" s="15" t="s">
        <v>965</v>
      </c>
      <c r="B6530" s="16" t="s">
        <v>966</v>
      </c>
      <c r="C6530" s="15" t="s">
        <v>959</v>
      </c>
      <c r="D6530" s="15" t="s">
        <v>960</v>
      </c>
      <c r="E6530" s="17">
        <v>3.956</v>
      </c>
      <c r="F6530" s="18">
        <v>0.06</v>
      </c>
      <c r="G6530" s="18">
        <v>0.23735999999999999</v>
      </c>
    </row>
    <row r="6531" spans="1:7" ht="17.100000000000001" customHeight="1">
      <c r="A6531" s="1"/>
      <c r="B6531" s="1"/>
      <c r="C6531" s="1"/>
      <c r="D6531" s="1"/>
      <c r="E6531" s="319" t="s">
        <v>967</v>
      </c>
      <c r="F6531" s="320"/>
      <c r="G6531" s="19">
        <v>24.725000000000001</v>
      </c>
    </row>
    <row r="6532" spans="1:7" ht="15" customHeight="1">
      <c r="A6532" s="321" t="s">
        <v>968</v>
      </c>
      <c r="B6532" s="322"/>
      <c r="C6532" s="8" t="s">
        <v>952</v>
      </c>
      <c r="D6532" s="8" t="s">
        <v>953</v>
      </c>
      <c r="E6532" s="8" t="s">
        <v>954</v>
      </c>
      <c r="F6532" s="8" t="s">
        <v>955</v>
      </c>
      <c r="G6532" s="8" t="s">
        <v>956</v>
      </c>
    </row>
    <row r="6533" spans="1:7" ht="15" customHeight="1">
      <c r="A6533" s="15" t="s">
        <v>1006</v>
      </c>
      <c r="B6533" s="16" t="s">
        <v>1007</v>
      </c>
      <c r="C6533" s="15" t="s">
        <v>959</v>
      </c>
      <c r="D6533" s="15" t="s">
        <v>960</v>
      </c>
      <c r="E6533" s="17">
        <v>4.0157356000000002</v>
      </c>
      <c r="F6533" s="18">
        <v>9.25</v>
      </c>
      <c r="G6533" s="18">
        <v>37.145554300000001</v>
      </c>
    </row>
    <row r="6534" spans="1:7" ht="15" customHeight="1">
      <c r="A6534" s="1"/>
      <c r="B6534" s="1"/>
      <c r="C6534" s="1"/>
      <c r="D6534" s="1"/>
      <c r="E6534" s="319" t="s">
        <v>971</v>
      </c>
      <c r="F6534" s="320"/>
      <c r="G6534" s="19">
        <v>37.145554300000001</v>
      </c>
    </row>
    <row r="6535" spans="1:7" ht="15" customHeight="1">
      <c r="A6535" s="1"/>
      <c r="B6535" s="1"/>
      <c r="C6535" s="1"/>
      <c r="D6535" s="1"/>
      <c r="E6535" s="317" t="s">
        <v>972</v>
      </c>
      <c r="F6535" s="318"/>
      <c r="G6535" s="3">
        <v>44.97</v>
      </c>
    </row>
    <row r="6536" spans="1:7" ht="15" customHeight="1">
      <c r="A6536" s="1"/>
      <c r="B6536" s="1"/>
      <c r="C6536" s="1"/>
      <c r="D6536" s="1"/>
      <c r="E6536" s="317" t="s">
        <v>973</v>
      </c>
      <c r="F6536" s="318"/>
      <c r="G6536" s="3">
        <v>16.86</v>
      </c>
    </row>
    <row r="6537" spans="1:7" ht="15" customHeight="1">
      <c r="A6537" s="1"/>
      <c r="B6537" s="1"/>
      <c r="C6537" s="1"/>
      <c r="D6537" s="1"/>
      <c r="E6537" s="317" t="s">
        <v>974</v>
      </c>
      <c r="F6537" s="318"/>
      <c r="G6537" s="3">
        <v>61.83</v>
      </c>
    </row>
    <row r="6538" spans="1:7" ht="15" customHeight="1">
      <c r="A6538" s="1"/>
      <c r="B6538" s="1"/>
      <c r="C6538" s="1"/>
      <c r="D6538" s="1"/>
      <c r="E6538" s="317" t="s">
        <v>975</v>
      </c>
      <c r="F6538" s="318"/>
      <c r="G6538" s="3">
        <v>17.52</v>
      </c>
    </row>
    <row r="6539" spans="1:7" ht="15" customHeight="1">
      <c r="A6539" s="1"/>
      <c r="B6539" s="1"/>
      <c r="C6539" s="1"/>
      <c r="D6539" s="1"/>
      <c r="E6539" s="317" t="s">
        <v>976</v>
      </c>
      <c r="F6539" s="318"/>
      <c r="G6539" s="3">
        <v>79.349999999999994</v>
      </c>
    </row>
    <row r="6540" spans="1:7" ht="15" customHeight="1">
      <c r="A6540" s="1"/>
      <c r="B6540" s="1"/>
      <c r="C6540" s="1"/>
      <c r="D6540" s="1"/>
      <c r="E6540" s="317" t="s">
        <v>977</v>
      </c>
      <c r="F6540" s="318"/>
      <c r="G6540" s="3">
        <v>0.37</v>
      </c>
    </row>
    <row r="6541" spans="1:7" ht="15" customHeight="1">
      <c r="A6541" s="1"/>
      <c r="B6541" s="1"/>
      <c r="C6541" s="1"/>
      <c r="D6541" s="1"/>
      <c r="E6541" s="317" t="s">
        <v>978</v>
      </c>
      <c r="F6541" s="318"/>
      <c r="G6541" s="3">
        <v>29.35</v>
      </c>
    </row>
    <row r="6542" spans="1:7" ht="9.9499999999999993" customHeight="1">
      <c r="A6542" s="1"/>
      <c r="B6542" s="1"/>
      <c r="C6542" s="323" t="s">
        <v>949</v>
      </c>
      <c r="D6542" s="324"/>
      <c r="E6542" s="1"/>
      <c r="F6542" s="1"/>
      <c r="G6542" s="1"/>
    </row>
    <row r="6543" spans="1:7" ht="20.100000000000001" customHeight="1">
      <c r="A6543" s="325" t="s">
        <v>1931</v>
      </c>
      <c r="B6543" s="326"/>
      <c r="C6543" s="326"/>
      <c r="D6543" s="326"/>
      <c r="E6543" s="326"/>
      <c r="F6543" s="326"/>
      <c r="G6543" s="326"/>
    </row>
    <row r="6544" spans="1:7" ht="15" customHeight="1">
      <c r="A6544" s="321" t="s">
        <v>951</v>
      </c>
      <c r="B6544" s="322"/>
      <c r="C6544" s="8" t="s">
        <v>952</v>
      </c>
      <c r="D6544" s="8" t="s">
        <v>953</v>
      </c>
      <c r="E6544" s="8" t="s">
        <v>954</v>
      </c>
      <c r="F6544" s="8" t="s">
        <v>955</v>
      </c>
      <c r="G6544" s="8" t="s">
        <v>956</v>
      </c>
    </row>
    <row r="6545" spans="1:7" ht="15" customHeight="1">
      <c r="A6545" s="15" t="s">
        <v>994</v>
      </c>
      <c r="B6545" s="16" t="s">
        <v>995</v>
      </c>
      <c r="C6545" s="15" t="s">
        <v>959</v>
      </c>
      <c r="D6545" s="15" t="s">
        <v>960</v>
      </c>
      <c r="E6545" s="17">
        <v>2.3986000000000001</v>
      </c>
      <c r="F6545" s="18">
        <v>1.04</v>
      </c>
      <c r="G6545" s="18">
        <v>2.4945439999999999</v>
      </c>
    </row>
    <row r="6546" spans="1:7" ht="15" customHeight="1">
      <c r="A6546" s="15" t="s">
        <v>996</v>
      </c>
      <c r="B6546" s="16" t="s">
        <v>997</v>
      </c>
      <c r="C6546" s="15" t="s">
        <v>959</v>
      </c>
      <c r="D6546" s="15" t="s">
        <v>960</v>
      </c>
      <c r="E6546" s="17">
        <v>2.3986000000000001</v>
      </c>
      <c r="F6546" s="18">
        <v>3.18</v>
      </c>
      <c r="G6546" s="18">
        <v>7.627548</v>
      </c>
    </row>
    <row r="6547" spans="1:7" ht="20.100000000000001" customHeight="1">
      <c r="A6547" s="15" t="s">
        <v>998</v>
      </c>
      <c r="B6547" s="16" t="s">
        <v>999</v>
      </c>
      <c r="C6547" s="15" t="s">
        <v>959</v>
      </c>
      <c r="D6547" s="15" t="s">
        <v>960</v>
      </c>
      <c r="E6547" s="17">
        <v>2.3986000000000001</v>
      </c>
      <c r="F6547" s="18">
        <v>0.41</v>
      </c>
      <c r="G6547" s="18">
        <v>0.98342600000000002</v>
      </c>
    </row>
    <row r="6548" spans="1:7" ht="20.100000000000001" customHeight="1">
      <c r="A6548" s="15" t="s">
        <v>1000</v>
      </c>
      <c r="B6548" s="16" t="s">
        <v>1001</v>
      </c>
      <c r="C6548" s="15" t="s">
        <v>959</v>
      </c>
      <c r="D6548" s="15" t="s">
        <v>960</v>
      </c>
      <c r="E6548" s="17">
        <v>2.3986000000000001</v>
      </c>
      <c r="F6548" s="18">
        <v>1.01</v>
      </c>
      <c r="G6548" s="18">
        <v>2.4225859999999999</v>
      </c>
    </row>
    <row r="6549" spans="1:7" ht="15" customHeight="1">
      <c r="A6549" s="15" t="s">
        <v>963</v>
      </c>
      <c r="B6549" s="16" t="s">
        <v>964</v>
      </c>
      <c r="C6549" s="15" t="s">
        <v>959</v>
      </c>
      <c r="D6549" s="15" t="s">
        <v>960</v>
      </c>
      <c r="E6549" s="17">
        <v>2.3986000000000001</v>
      </c>
      <c r="F6549" s="18">
        <v>0.55000000000000004</v>
      </c>
      <c r="G6549" s="18">
        <v>1.3192299999999999</v>
      </c>
    </row>
    <row r="6550" spans="1:7" ht="15" customHeight="1">
      <c r="A6550" s="15" t="s">
        <v>965</v>
      </c>
      <c r="B6550" s="16" t="s">
        <v>966</v>
      </c>
      <c r="C6550" s="15" t="s">
        <v>959</v>
      </c>
      <c r="D6550" s="15" t="s">
        <v>960</v>
      </c>
      <c r="E6550" s="17">
        <v>2.3986000000000001</v>
      </c>
      <c r="F6550" s="18">
        <v>0.06</v>
      </c>
      <c r="G6550" s="18">
        <v>0.14391599999999999</v>
      </c>
    </row>
    <row r="6551" spans="1:7" ht="17.100000000000001" customHeight="1">
      <c r="A6551" s="1"/>
      <c r="B6551" s="1"/>
      <c r="C6551" s="1"/>
      <c r="D6551" s="1"/>
      <c r="E6551" s="319" t="s">
        <v>967</v>
      </c>
      <c r="F6551" s="320"/>
      <c r="G6551" s="19">
        <v>14.991250000000001</v>
      </c>
    </row>
    <row r="6552" spans="1:7" ht="15" customHeight="1">
      <c r="A6552" s="321" t="s">
        <v>968</v>
      </c>
      <c r="B6552" s="322"/>
      <c r="C6552" s="8" t="s">
        <v>952</v>
      </c>
      <c r="D6552" s="8" t="s">
        <v>953</v>
      </c>
      <c r="E6552" s="8" t="s">
        <v>954</v>
      </c>
      <c r="F6552" s="8" t="s">
        <v>955</v>
      </c>
      <c r="G6552" s="8" t="s">
        <v>956</v>
      </c>
    </row>
    <row r="6553" spans="1:7" ht="15" customHeight="1">
      <c r="A6553" s="15" t="s">
        <v>1006</v>
      </c>
      <c r="B6553" s="16" t="s">
        <v>1007</v>
      </c>
      <c r="C6553" s="15" t="s">
        <v>959</v>
      </c>
      <c r="D6553" s="15" t="s">
        <v>960</v>
      </c>
      <c r="E6553" s="17">
        <v>2.43481886</v>
      </c>
      <c r="F6553" s="18">
        <v>9.25</v>
      </c>
      <c r="G6553" s="18">
        <v>22.522074454999998</v>
      </c>
    </row>
    <row r="6554" spans="1:7" ht="15" customHeight="1">
      <c r="A6554" s="1"/>
      <c r="B6554" s="1"/>
      <c r="C6554" s="1"/>
      <c r="D6554" s="1"/>
      <c r="E6554" s="319" t="s">
        <v>971</v>
      </c>
      <c r="F6554" s="320"/>
      <c r="G6554" s="19">
        <v>22.522074454999998</v>
      </c>
    </row>
    <row r="6555" spans="1:7" ht="15" customHeight="1">
      <c r="A6555" s="1"/>
      <c r="B6555" s="1"/>
      <c r="C6555" s="1"/>
      <c r="D6555" s="1"/>
      <c r="E6555" s="317" t="s">
        <v>972</v>
      </c>
      <c r="F6555" s="318"/>
      <c r="G6555" s="3">
        <v>27.27</v>
      </c>
    </row>
    <row r="6556" spans="1:7" ht="15" customHeight="1">
      <c r="A6556" s="1"/>
      <c r="B6556" s="1"/>
      <c r="C6556" s="1"/>
      <c r="D6556" s="1"/>
      <c r="E6556" s="317" t="s">
        <v>973</v>
      </c>
      <c r="F6556" s="318"/>
      <c r="G6556" s="3">
        <v>10.220000000000001</v>
      </c>
    </row>
    <row r="6557" spans="1:7" ht="15" customHeight="1">
      <c r="A6557" s="1"/>
      <c r="B6557" s="1"/>
      <c r="C6557" s="1"/>
      <c r="D6557" s="1"/>
      <c r="E6557" s="317" t="s">
        <v>974</v>
      </c>
      <c r="F6557" s="318"/>
      <c r="G6557" s="3">
        <v>37.49</v>
      </c>
    </row>
    <row r="6558" spans="1:7" ht="15" customHeight="1">
      <c r="A6558" s="1"/>
      <c r="B6558" s="1"/>
      <c r="C6558" s="1"/>
      <c r="D6558" s="1"/>
      <c r="E6558" s="317" t="s">
        <v>975</v>
      </c>
      <c r="F6558" s="318"/>
      <c r="G6558" s="3">
        <v>10.62</v>
      </c>
    </row>
    <row r="6559" spans="1:7" ht="15" customHeight="1">
      <c r="A6559" s="1"/>
      <c r="B6559" s="1"/>
      <c r="C6559" s="1"/>
      <c r="D6559" s="1"/>
      <c r="E6559" s="317" t="s">
        <v>976</v>
      </c>
      <c r="F6559" s="318"/>
      <c r="G6559" s="3">
        <v>48.11</v>
      </c>
    </row>
    <row r="6560" spans="1:7" ht="15" customHeight="1">
      <c r="A6560" s="1"/>
      <c r="B6560" s="1"/>
      <c r="C6560" s="1"/>
      <c r="D6560" s="1"/>
      <c r="E6560" s="317" t="s">
        <v>977</v>
      </c>
      <c r="F6560" s="318"/>
      <c r="G6560" s="3">
        <v>0.37</v>
      </c>
    </row>
    <row r="6561" spans="1:7" ht="15" customHeight="1">
      <c r="A6561" s="1"/>
      <c r="B6561" s="1"/>
      <c r="C6561" s="1"/>
      <c r="D6561" s="1"/>
      <c r="E6561" s="317" t="s">
        <v>978</v>
      </c>
      <c r="F6561" s="318"/>
      <c r="G6561" s="3">
        <v>17.8</v>
      </c>
    </row>
    <row r="6562" spans="1:7" ht="9.9499999999999993" customHeight="1">
      <c r="A6562" s="1"/>
      <c r="B6562" s="1"/>
      <c r="C6562" s="323" t="s">
        <v>949</v>
      </c>
      <c r="D6562" s="324"/>
      <c r="E6562" s="1"/>
      <c r="F6562" s="1"/>
      <c r="G6562" s="1"/>
    </row>
    <row r="6563" spans="1:7" ht="20.100000000000001" customHeight="1">
      <c r="A6563" s="325" t="s">
        <v>1932</v>
      </c>
      <c r="B6563" s="326"/>
      <c r="C6563" s="326"/>
      <c r="D6563" s="326"/>
      <c r="E6563" s="326"/>
      <c r="F6563" s="326"/>
      <c r="G6563" s="326"/>
    </row>
    <row r="6564" spans="1:7" ht="15" customHeight="1">
      <c r="A6564" s="321" t="s">
        <v>951</v>
      </c>
      <c r="B6564" s="322"/>
      <c r="C6564" s="8" t="s">
        <v>952</v>
      </c>
      <c r="D6564" s="8" t="s">
        <v>953</v>
      </c>
      <c r="E6564" s="8" t="s">
        <v>954</v>
      </c>
      <c r="F6564" s="8" t="s">
        <v>955</v>
      </c>
      <c r="G6564" s="8" t="s">
        <v>956</v>
      </c>
    </row>
    <row r="6565" spans="1:7" ht="20.100000000000001" customHeight="1">
      <c r="A6565" s="15" t="s">
        <v>1772</v>
      </c>
      <c r="B6565" s="16" t="s">
        <v>1773</v>
      </c>
      <c r="C6565" s="15" t="s">
        <v>959</v>
      </c>
      <c r="D6565" s="15" t="s">
        <v>960</v>
      </c>
      <c r="E6565" s="17">
        <v>9.4999999999999998E-3</v>
      </c>
      <c r="F6565" s="18">
        <v>0.62</v>
      </c>
      <c r="G6565" s="18">
        <v>5.8900000000000003E-3</v>
      </c>
    </row>
    <row r="6566" spans="1:7" ht="15" customHeight="1">
      <c r="A6566" s="15" t="s">
        <v>994</v>
      </c>
      <c r="B6566" s="16" t="s">
        <v>995</v>
      </c>
      <c r="C6566" s="15" t="s">
        <v>959</v>
      </c>
      <c r="D6566" s="15" t="s">
        <v>960</v>
      </c>
      <c r="E6566" s="17">
        <v>2.8199999999999999E-2</v>
      </c>
      <c r="F6566" s="18">
        <v>1.04</v>
      </c>
      <c r="G6566" s="18">
        <v>2.9328E-2</v>
      </c>
    </row>
    <row r="6567" spans="1:7" ht="20.100000000000001" customHeight="1">
      <c r="A6567" s="15" t="s">
        <v>1774</v>
      </c>
      <c r="B6567" s="16" t="s">
        <v>1775</v>
      </c>
      <c r="C6567" s="15" t="s">
        <v>959</v>
      </c>
      <c r="D6567" s="15" t="s">
        <v>960</v>
      </c>
      <c r="E6567" s="17">
        <v>9.4999999999999998E-3</v>
      </c>
      <c r="F6567" s="18">
        <v>0.91</v>
      </c>
      <c r="G6567" s="18">
        <v>8.6449999999999999E-3</v>
      </c>
    </row>
    <row r="6568" spans="1:7" ht="15" customHeight="1">
      <c r="A6568" s="15" t="s">
        <v>996</v>
      </c>
      <c r="B6568" s="16" t="s">
        <v>997</v>
      </c>
      <c r="C6568" s="15" t="s">
        <v>959</v>
      </c>
      <c r="D6568" s="15" t="s">
        <v>960</v>
      </c>
      <c r="E6568" s="17">
        <v>2.8199999999999999E-2</v>
      </c>
      <c r="F6568" s="18">
        <v>3.18</v>
      </c>
      <c r="G6568" s="18">
        <v>8.9676000000000006E-2</v>
      </c>
    </row>
    <row r="6569" spans="1:7" ht="20.100000000000001" customHeight="1">
      <c r="A6569" s="15" t="s">
        <v>998</v>
      </c>
      <c r="B6569" s="16" t="s">
        <v>999</v>
      </c>
      <c r="C6569" s="15" t="s">
        <v>959</v>
      </c>
      <c r="D6569" s="15" t="s">
        <v>960</v>
      </c>
      <c r="E6569" s="17">
        <v>1.8700000000000001E-2</v>
      </c>
      <c r="F6569" s="18">
        <v>0.41</v>
      </c>
      <c r="G6569" s="18">
        <v>7.6670000000000002E-3</v>
      </c>
    </row>
    <row r="6570" spans="1:7" ht="20.100000000000001" customHeight="1">
      <c r="A6570" s="15" t="s">
        <v>1000</v>
      </c>
      <c r="B6570" s="16" t="s">
        <v>1001</v>
      </c>
      <c r="C6570" s="15" t="s">
        <v>959</v>
      </c>
      <c r="D6570" s="15" t="s">
        <v>960</v>
      </c>
      <c r="E6570" s="17">
        <v>1.8700000000000001E-2</v>
      </c>
      <c r="F6570" s="18">
        <v>1.01</v>
      </c>
      <c r="G6570" s="18">
        <v>1.8887000000000001E-2</v>
      </c>
    </row>
    <row r="6571" spans="1:7" ht="15" customHeight="1">
      <c r="A6571" s="15" t="s">
        <v>963</v>
      </c>
      <c r="B6571" s="16" t="s">
        <v>964</v>
      </c>
      <c r="C6571" s="15" t="s">
        <v>959</v>
      </c>
      <c r="D6571" s="15" t="s">
        <v>960</v>
      </c>
      <c r="E6571" s="17">
        <v>2.8199999999999999E-2</v>
      </c>
      <c r="F6571" s="18">
        <v>0.55000000000000004</v>
      </c>
      <c r="G6571" s="18">
        <v>1.5509999999999999E-2</v>
      </c>
    </row>
    <row r="6572" spans="1:7" ht="15" customHeight="1">
      <c r="A6572" s="15" t="s">
        <v>965</v>
      </c>
      <c r="B6572" s="16" t="s">
        <v>966</v>
      </c>
      <c r="C6572" s="15" t="s">
        <v>959</v>
      </c>
      <c r="D6572" s="15" t="s">
        <v>960</v>
      </c>
      <c r="E6572" s="17">
        <v>2.8199999999999999E-2</v>
      </c>
      <c r="F6572" s="18">
        <v>0.06</v>
      </c>
      <c r="G6572" s="18">
        <v>1.6919999999999999E-3</v>
      </c>
    </row>
    <row r="6573" spans="1:7" ht="17.100000000000001" customHeight="1">
      <c r="A6573" s="1"/>
      <c r="B6573" s="1"/>
      <c r="C6573" s="1"/>
      <c r="D6573" s="1"/>
      <c r="E6573" s="319" t="s">
        <v>967</v>
      </c>
      <c r="F6573" s="320"/>
      <c r="G6573" s="19">
        <v>0.17729500000000001</v>
      </c>
    </row>
    <row r="6574" spans="1:7" ht="15" customHeight="1">
      <c r="A6574" s="321" t="s">
        <v>968</v>
      </c>
      <c r="B6574" s="322"/>
      <c r="C6574" s="8" t="s">
        <v>952</v>
      </c>
      <c r="D6574" s="8" t="s">
        <v>953</v>
      </c>
      <c r="E6574" s="8" t="s">
        <v>954</v>
      </c>
      <c r="F6574" s="8" t="s">
        <v>955</v>
      </c>
      <c r="G6574" s="8" t="s">
        <v>956</v>
      </c>
    </row>
    <row r="6575" spans="1:7" ht="15" customHeight="1">
      <c r="A6575" s="15" t="s">
        <v>1006</v>
      </c>
      <c r="B6575" s="16" t="s">
        <v>1007</v>
      </c>
      <c r="C6575" s="15" t="s">
        <v>959</v>
      </c>
      <c r="D6575" s="15" t="s">
        <v>960</v>
      </c>
      <c r="E6575" s="17">
        <v>1.8982369999999998E-2</v>
      </c>
      <c r="F6575" s="18">
        <v>9.25</v>
      </c>
      <c r="G6575" s="18">
        <v>0.17558692249999999</v>
      </c>
    </row>
    <row r="6576" spans="1:7" ht="15" customHeight="1">
      <c r="A6576" s="15" t="s">
        <v>1776</v>
      </c>
      <c r="B6576" s="16" t="s">
        <v>1777</v>
      </c>
      <c r="C6576" s="15" t="s">
        <v>959</v>
      </c>
      <c r="D6576" s="15" t="s">
        <v>960</v>
      </c>
      <c r="E6576" s="17">
        <v>9.7526999999999996E-3</v>
      </c>
      <c r="F6576" s="18">
        <v>15.42</v>
      </c>
      <c r="G6576" s="18">
        <v>0.15038663399999999</v>
      </c>
    </row>
    <row r="6577" spans="1:7" ht="15" customHeight="1">
      <c r="A6577" s="1"/>
      <c r="B6577" s="1"/>
      <c r="C6577" s="1"/>
      <c r="D6577" s="1"/>
      <c r="E6577" s="319" t="s">
        <v>971</v>
      </c>
      <c r="F6577" s="320"/>
      <c r="G6577" s="19">
        <v>0.32597355649999998</v>
      </c>
    </row>
    <row r="6578" spans="1:7" ht="15" customHeight="1">
      <c r="A6578" s="1"/>
      <c r="B6578" s="1"/>
      <c r="C6578" s="1"/>
      <c r="D6578" s="1"/>
      <c r="E6578" s="317" t="s">
        <v>972</v>
      </c>
      <c r="F6578" s="318"/>
      <c r="G6578" s="3">
        <v>0.35</v>
      </c>
    </row>
    <row r="6579" spans="1:7" ht="15" customHeight="1">
      <c r="A6579" s="1"/>
      <c r="B6579" s="1"/>
      <c r="C6579" s="1"/>
      <c r="D6579" s="1"/>
      <c r="E6579" s="317" t="s">
        <v>973</v>
      </c>
      <c r="F6579" s="318"/>
      <c r="G6579" s="3">
        <v>0.15</v>
      </c>
    </row>
    <row r="6580" spans="1:7" ht="15" customHeight="1">
      <c r="A6580" s="1"/>
      <c r="B6580" s="1"/>
      <c r="C6580" s="1"/>
      <c r="D6580" s="1"/>
      <c r="E6580" s="317" t="s">
        <v>974</v>
      </c>
      <c r="F6580" s="318"/>
      <c r="G6580" s="3">
        <v>0.5</v>
      </c>
    </row>
    <row r="6581" spans="1:7" ht="15" customHeight="1">
      <c r="A6581" s="1"/>
      <c r="B6581" s="1"/>
      <c r="C6581" s="1"/>
      <c r="D6581" s="1"/>
      <c r="E6581" s="317" t="s">
        <v>975</v>
      </c>
      <c r="F6581" s="318"/>
      <c r="G6581" s="3">
        <v>0.14000000000000001</v>
      </c>
    </row>
    <row r="6582" spans="1:7" ht="15" customHeight="1">
      <c r="A6582" s="1"/>
      <c r="B6582" s="1"/>
      <c r="C6582" s="1"/>
      <c r="D6582" s="1"/>
      <c r="E6582" s="317" t="s">
        <v>976</v>
      </c>
      <c r="F6582" s="318"/>
      <c r="G6582" s="3">
        <v>0.64</v>
      </c>
    </row>
    <row r="6583" spans="1:7" ht="15" customHeight="1">
      <c r="A6583" s="1"/>
      <c r="B6583" s="1"/>
      <c r="C6583" s="1"/>
      <c r="D6583" s="1"/>
      <c r="E6583" s="317" t="s">
        <v>977</v>
      </c>
      <c r="F6583" s="318"/>
      <c r="G6583" s="3">
        <v>15</v>
      </c>
    </row>
    <row r="6584" spans="1:7" ht="15" customHeight="1">
      <c r="A6584" s="1"/>
      <c r="B6584" s="1"/>
      <c r="C6584" s="1"/>
      <c r="D6584" s="1"/>
      <c r="E6584" s="317" t="s">
        <v>978</v>
      </c>
      <c r="F6584" s="318"/>
      <c r="G6584" s="3">
        <v>9.6</v>
      </c>
    </row>
    <row r="6585" spans="1:7" ht="9.9499999999999993" customHeight="1">
      <c r="A6585" s="1"/>
      <c r="B6585" s="1"/>
      <c r="C6585" s="323" t="s">
        <v>949</v>
      </c>
      <c r="D6585" s="324"/>
      <c r="E6585" s="1"/>
      <c r="F6585" s="1"/>
      <c r="G6585" s="1"/>
    </row>
    <row r="6586" spans="1:7" ht="20.100000000000001" customHeight="1">
      <c r="A6586" s="325" t="s">
        <v>1933</v>
      </c>
      <c r="B6586" s="326"/>
      <c r="C6586" s="326"/>
      <c r="D6586" s="326"/>
      <c r="E6586" s="326"/>
      <c r="F6586" s="326"/>
      <c r="G6586" s="326"/>
    </row>
    <row r="6587" spans="1:7" ht="15" customHeight="1">
      <c r="A6587" s="321" t="s">
        <v>951</v>
      </c>
      <c r="B6587" s="322"/>
      <c r="C6587" s="8" t="s">
        <v>952</v>
      </c>
      <c r="D6587" s="8" t="s">
        <v>953</v>
      </c>
      <c r="E6587" s="8" t="s">
        <v>954</v>
      </c>
      <c r="F6587" s="8" t="s">
        <v>955</v>
      </c>
      <c r="G6587" s="8" t="s">
        <v>956</v>
      </c>
    </row>
    <row r="6588" spans="1:7" ht="20.100000000000001" customHeight="1">
      <c r="A6588" s="15" t="s">
        <v>1772</v>
      </c>
      <c r="B6588" s="16" t="s">
        <v>1773</v>
      </c>
      <c r="C6588" s="15" t="s">
        <v>959</v>
      </c>
      <c r="D6588" s="15" t="s">
        <v>960</v>
      </c>
      <c r="E6588" s="17">
        <v>9.5999999999999992E-3</v>
      </c>
      <c r="F6588" s="18">
        <v>0.62</v>
      </c>
      <c r="G6588" s="18">
        <v>5.9519999999999998E-3</v>
      </c>
    </row>
    <row r="6589" spans="1:7" ht="15" customHeight="1">
      <c r="A6589" s="15" t="s">
        <v>994</v>
      </c>
      <c r="B6589" s="16" t="s">
        <v>995</v>
      </c>
      <c r="C6589" s="15" t="s">
        <v>959</v>
      </c>
      <c r="D6589" s="15" t="s">
        <v>960</v>
      </c>
      <c r="E6589" s="17">
        <v>2.8400000000000002E-2</v>
      </c>
      <c r="F6589" s="18">
        <v>1.04</v>
      </c>
      <c r="G6589" s="18">
        <v>2.9536E-2</v>
      </c>
    </row>
    <row r="6590" spans="1:7" ht="20.100000000000001" customHeight="1">
      <c r="A6590" s="15" t="s">
        <v>1774</v>
      </c>
      <c r="B6590" s="16" t="s">
        <v>1775</v>
      </c>
      <c r="C6590" s="15" t="s">
        <v>959</v>
      </c>
      <c r="D6590" s="15" t="s">
        <v>960</v>
      </c>
      <c r="E6590" s="17">
        <v>9.5999999999999992E-3</v>
      </c>
      <c r="F6590" s="18">
        <v>0.91</v>
      </c>
      <c r="G6590" s="18">
        <v>8.7360000000000007E-3</v>
      </c>
    </row>
    <row r="6591" spans="1:7" ht="15" customHeight="1">
      <c r="A6591" s="15" t="s">
        <v>996</v>
      </c>
      <c r="B6591" s="16" t="s">
        <v>997</v>
      </c>
      <c r="C6591" s="15" t="s">
        <v>959</v>
      </c>
      <c r="D6591" s="15" t="s">
        <v>960</v>
      </c>
      <c r="E6591" s="17">
        <v>2.8400000000000002E-2</v>
      </c>
      <c r="F6591" s="18">
        <v>3.18</v>
      </c>
      <c r="G6591" s="18">
        <v>9.0312000000000003E-2</v>
      </c>
    </row>
    <row r="6592" spans="1:7" ht="20.100000000000001" customHeight="1">
      <c r="A6592" s="15" t="s">
        <v>998</v>
      </c>
      <c r="B6592" s="16" t="s">
        <v>999</v>
      </c>
      <c r="C6592" s="15" t="s">
        <v>959</v>
      </c>
      <c r="D6592" s="15" t="s">
        <v>960</v>
      </c>
      <c r="E6592" s="17">
        <v>1.8800000000000001E-2</v>
      </c>
      <c r="F6592" s="18">
        <v>0.41</v>
      </c>
      <c r="G6592" s="18">
        <v>7.7079999999999996E-3</v>
      </c>
    </row>
    <row r="6593" spans="1:7" ht="20.100000000000001" customHeight="1">
      <c r="A6593" s="15" t="s">
        <v>1000</v>
      </c>
      <c r="B6593" s="16" t="s">
        <v>1001</v>
      </c>
      <c r="C6593" s="15" t="s">
        <v>959</v>
      </c>
      <c r="D6593" s="15" t="s">
        <v>960</v>
      </c>
      <c r="E6593" s="17">
        <v>1.8800000000000001E-2</v>
      </c>
      <c r="F6593" s="18">
        <v>1.01</v>
      </c>
      <c r="G6593" s="18">
        <v>1.8988000000000001E-2</v>
      </c>
    </row>
    <row r="6594" spans="1:7" ht="15" customHeight="1">
      <c r="A6594" s="15" t="s">
        <v>963</v>
      </c>
      <c r="B6594" s="16" t="s">
        <v>964</v>
      </c>
      <c r="C6594" s="15" t="s">
        <v>959</v>
      </c>
      <c r="D6594" s="15" t="s">
        <v>960</v>
      </c>
      <c r="E6594" s="17">
        <v>2.8400000000000002E-2</v>
      </c>
      <c r="F6594" s="18">
        <v>0.55000000000000004</v>
      </c>
      <c r="G6594" s="18">
        <v>1.562E-2</v>
      </c>
    </row>
    <row r="6595" spans="1:7" ht="15" customHeight="1">
      <c r="A6595" s="15" t="s">
        <v>965</v>
      </c>
      <c r="B6595" s="16" t="s">
        <v>966</v>
      </c>
      <c r="C6595" s="15" t="s">
        <v>959</v>
      </c>
      <c r="D6595" s="15" t="s">
        <v>960</v>
      </c>
      <c r="E6595" s="17">
        <v>2.8400000000000002E-2</v>
      </c>
      <c r="F6595" s="18">
        <v>0.06</v>
      </c>
      <c r="G6595" s="18">
        <v>1.704E-3</v>
      </c>
    </row>
    <row r="6596" spans="1:7" ht="17.100000000000001" customHeight="1">
      <c r="A6596" s="1"/>
      <c r="B6596" s="1"/>
      <c r="C6596" s="1"/>
      <c r="D6596" s="1"/>
      <c r="E6596" s="319" t="s">
        <v>967</v>
      </c>
      <c r="F6596" s="320"/>
      <c r="G6596" s="19">
        <v>0.17855599999999999</v>
      </c>
    </row>
    <row r="6597" spans="1:7" ht="15" customHeight="1">
      <c r="A6597" s="321" t="s">
        <v>968</v>
      </c>
      <c r="B6597" s="322"/>
      <c r="C6597" s="8" t="s">
        <v>952</v>
      </c>
      <c r="D6597" s="8" t="s">
        <v>953</v>
      </c>
      <c r="E6597" s="8" t="s">
        <v>954</v>
      </c>
      <c r="F6597" s="8" t="s">
        <v>955</v>
      </c>
      <c r="G6597" s="8" t="s">
        <v>956</v>
      </c>
    </row>
    <row r="6598" spans="1:7" ht="15" customHeight="1">
      <c r="A6598" s="15" t="s">
        <v>1006</v>
      </c>
      <c r="B6598" s="16" t="s">
        <v>1007</v>
      </c>
      <c r="C6598" s="15" t="s">
        <v>959</v>
      </c>
      <c r="D6598" s="15" t="s">
        <v>960</v>
      </c>
      <c r="E6598" s="17">
        <v>1.9083880000000001E-2</v>
      </c>
      <c r="F6598" s="18">
        <v>9.25</v>
      </c>
      <c r="G6598" s="18">
        <v>0.17652588999999999</v>
      </c>
    </row>
    <row r="6599" spans="1:7" ht="15" customHeight="1">
      <c r="A6599" s="15" t="s">
        <v>1776</v>
      </c>
      <c r="B6599" s="16" t="s">
        <v>1777</v>
      </c>
      <c r="C6599" s="15" t="s">
        <v>959</v>
      </c>
      <c r="D6599" s="15" t="s">
        <v>960</v>
      </c>
      <c r="E6599" s="17">
        <v>9.8553600000000005E-3</v>
      </c>
      <c r="F6599" s="18">
        <v>15.42</v>
      </c>
      <c r="G6599" s="18">
        <v>0.1519696512</v>
      </c>
    </row>
    <row r="6600" spans="1:7" ht="15" customHeight="1">
      <c r="A6600" s="1"/>
      <c r="B6600" s="1"/>
      <c r="C6600" s="1"/>
      <c r="D6600" s="1"/>
      <c r="E6600" s="319" t="s">
        <v>971</v>
      </c>
      <c r="F6600" s="320"/>
      <c r="G6600" s="19">
        <v>0.32849554120000002</v>
      </c>
    </row>
    <row r="6601" spans="1:7" ht="15" customHeight="1">
      <c r="A6601" s="1"/>
      <c r="B6601" s="1"/>
      <c r="C6601" s="1"/>
      <c r="D6601" s="1"/>
      <c r="E6601" s="317" t="s">
        <v>972</v>
      </c>
      <c r="F6601" s="318"/>
      <c r="G6601" s="3">
        <v>0.35</v>
      </c>
    </row>
    <row r="6602" spans="1:7" ht="15" customHeight="1">
      <c r="A6602" s="1"/>
      <c r="B6602" s="1"/>
      <c r="C6602" s="1"/>
      <c r="D6602" s="1"/>
      <c r="E6602" s="317" t="s">
        <v>973</v>
      </c>
      <c r="F6602" s="318"/>
      <c r="G6602" s="3">
        <v>0.15</v>
      </c>
    </row>
    <row r="6603" spans="1:7" ht="15" customHeight="1">
      <c r="A6603" s="1"/>
      <c r="B6603" s="1"/>
      <c r="C6603" s="1"/>
      <c r="D6603" s="1"/>
      <c r="E6603" s="317" t="s">
        <v>974</v>
      </c>
      <c r="F6603" s="318"/>
      <c r="G6603" s="3">
        <v>0.5</v>
      </c>
    </row>
    <row r="6604" spans="1:7" ht="15" customHeight="1">
      <c r="A6604" s="1"/>
      <c r="B6604" s="1"/>
      <c r="C6604" s="1"/>
      <c r="D6604" s="1"/>
      <c r="E6604" s="317" t="s">
        <v>975</v>
      </c>
      <c r="F6604" s="318"/>
      <c r="G6604" s="3">
        <v>0.14000000000000001</v>
      </c>
    </row>
    <row r="6605" spans="1:7" ht="15" customHeight="1">
      <c r="A6605" s="1"/>
      <c r="B6605" s="1"/>
      <c r="C6605" s="1"/>
      <c r="D6605" s="1"/>
      <c r="E6605" s="317" t="s">
        <v>976</v>
      </c>
      <c r="F6605" s="318"/>
      <c r="G6605" s="3">
        <v>0.64</v>
      </c>
    </row>
    <row r="6606" spans="1:7" ht="15" customHeight="1">
      <c r="A6606" s="1"/>
      <c r="B6606" s="1"/>
      <c r="C6606" s="1"/>
      <c r="D6606" s="1"/>
      <c r="E6606" s="317" t="s">
        <v>977</v>
      </c>
      <c r="F6606" s="318"/>
      <c r="G6606" s="3">
        <v>361.26</v>
      </c>
    </row>
    <row r="6607" spans="1:7" ht="15" customHeight="1">
      <c r="A6607" s="1"/>
      <c r="B6607" s="1"/>
      <c r="C6607" s="1"/>
      <c r="D6607" s="1"/>
      <c r="E6607" s="317" t="s">
        <v>978</v>
      </c>
      <c r="F6607" s="318"/>
      <c r="G6607" s="3">
        <v>231.2</v>
      </c>
    </row>
    <row r="6608" spans="1:7" ht="9.9499999999999993" customHeight="1">
      <c r="A6608" s="1"/>
      <c r="B6608" s="1"/>
      <c r="C6608" s="323" t="s">
        <v>949</v>
      </c>
      <c r="D6608" s="324"/>
      <c r="E6608" s="1"/>
      <c r="F6608" s="1"/>
      <c r="G6608" s="1"/>
    </row>
    <row r="6609" spans="1:7" ht="20.100000000000001" customHeight="1">
      <c r="A6609" s="325" t="s">
        <v>1934</v>
      </c>
      <c r="B6609" s="326"/>
      <c r="C6609" s="326"/>
      <c r="D6609" s="326"/>
      <c r="E6609" s="326"/>
      <c r="F6609" s="326"/>
      <c r="G6609" s="326"/>
    </row>
    <row r="6610" spans="1:7" ht="15" customHeight="1">
      <c r="A6610" s="321" t="s">
        <v>951</v>
      </c>
      <c r="B6610" s="322"/>
      <c r="C6610" s="8" t="s">
        <v>952</v>
      </c>
      <c r="D6610" s="8" t="s">
        <v>953</v>
      </c>
      <c r="E6610" s="8" t="s">
        <v>954</v>
      </c>
      <c r="F6610" s="8" t="s">
        <v>955</v>
      </c>
      <c r="G6610" s="8" t="s">
        <v>956</v>
      </c>
    </row>
    <row r="6611" spans="1:7" ht="20.100000000000001" customHeight="1">
      <c r="A6611" s="15" t="s">
        <v>1772</v>
      </c>
      <c r="B6611" s="16" t="s">
        <v>1773</v>
      </c>
      <c r="C6611" s="15" t="s">
        <v>959</v>
      </c>
      <c r="D6611" s="15" t="s">
        <v>960</v>
      </c>
      <c r="E6611" s="17">
        <v>1.83E-2</v>
      </c>
      <c r="F6611" s="18">
        <v>0.62</v>
      </c>
      <c r="G6611" s="18">
        <v>1.1346E-2</v>
      </c>
    </row>
    <row r="6612" spans="1:7" ht="15" customHeight="1">
      <c r="A6612" s="15" t="s">
        <v>994</v>
      </c>
      <c r="B6612" s="16" t="s">
        <v>995</v>
      </c>
      <c r="C6612" s="15" t="s">
        <v>959</v>
      </c>
      <c r="D6612" s="15" t="s">
        <v>960</v>
      </c>
      <c r="E6612" s="17">
        <v>5.4199999999999998E-2</v>
      </c>
      <c r="F6612" s="18">
        <v>1.04</v>
      </c>
      <c r="G6612" s="18">
        <v>5.6368000000000001E-2</v>
      </c>
    </row>
    <row r="6613" spans="1:7" ht="20.100000000000001" customHeight="1">
      <c r="A6613" s="15" t="s">
        <v>1774</v>
      </c>
      <c r="B6613" s="16" t="s">
        <v>1775</v>
      </c>
      <c r="C6613" s="15" t="s">
        <v>959</v>
      </c>
      <c r="D6613" s="15" t="s">
        <v>960</v>
      </c>
      <c r="E6613" s="17">
        <v>1.83E-2</v>
      </c>
      <c r="F6613" s="18">
        <v>0.91</v>
      </c>
      <c r="G6613" s="18">
        <v>1.6653000000000001E-2</v>
      </c>
    </row>
    <row r="6614" spans="1:7" ht="15" customHeight="1">
      <c r="A6614" s="15" t="s">
        <v>996</v>
      </c>
      <c r="B6614" s="16" t="s">
        <v>997</v>
      </c>
      <c r="C6614" s="15" t="s">
        <v>959</v>
      </c>
      <c r="D6614" s="15" t="s">
        <v>960</v>
      </c>
      <c r="E6614" s="17">
        <v>5.4199999999999998E-2</v>
      </c>
      <c r="F6614" s="18">
        <v>3.18</v>
      </c>
      <c r="G6614" s="18">
        <v>0.17235600000000001</v>
      </c>
    </row>
    <row r="6615" spans="1:7" ht="20.100000000000001" customHeight="1">
      <c r="A6615" s="15" t="s">
        <v>998</v>
      </c>
      <c r="B6615" s="16" t="s">
        <v>999</v>
      </c>
      <c r="C6615" s="15" t="s">
        <v>959</v>
      </c>
      <c r="D6615" s="15" t="s">
        <v>960</v>
      </c>
      <c r="E6615" s="17">
        <v>3.5900000000000001E-2</v>
      </c>
      <c r="F6615" s="18">
        <v>0.41</v>
      </c>
      <c r="G6615" s="18">
        <v>1.4718999999999999E-2</v>
      </c>
    </row>
    <row r="6616" spans="1:7" ht="20.100000000000001" customHeight="1">
      <c r="A6616" s="15" t="s">
        <v>1000</v>
      </c>
      <c r="B6616" s="16" t="s">
        <v>1001</v>
      </c>
      <c r="C6616" s="15" t="s">
        <v>959</v>
      </c>
      <c r="D6616" s="15" t="s">
        <v>960</v>
      </c>
      <c r="E6616" s="17">
        <v>3.5900000000000001E-2</v>
      </c>
      <c r="F6616" s="18">
        <v>1.01</v>
      </c>
      <c r="G6616" s="18">
        <v>3.6259E-2</v>
      </c>
    </row>
    <row r="6617" spans="1:7" ht="15" customHeight="1">
      <c r="A6617" s="15" t="s">
        <v>963</v>
      </c>
      <c r="B6617" s="16" t="s">
        <v>964</v>
      </c>
      <c r="C6617" s="15" t="s">
        <v>959</v>
      </c>
      <c r="D6617" s="15" t="s">
        <v>960</v>
      </c>
      <c r="E6617" s="17">
        <v>5.4199999999999998E-2</v>
      </c>
      <c r="F6617" s="18">
        <v>0.55000000000000004</v>
      </c>
      <c r="G6617" s="18">
        <v>2.981E-2</v>
      </c>
    </row>
    <row r="6618" spans="1:7" ht="15" customHeight="1">
      <c r="A6618" s="15" t="s">
        <v>965</v>
      </c>
      <c r="B6618" s="16" t="s">
        <v>966</v>
      </c>
      <c r="C6618" s="15" t="s">
        <v>959</v>
      </c>
      <c r="D6618" s="15" t="s">
        <v>960</v>
      </c>
      <c r="E6618" s="17">
        <v>5.4199999999999998E-2</v>
      </c>
      <c r="F6618" s="18">
        <v>0.06</v>
      </c>
      <c r="G6618" s="18">
        <v>3.2520000000000001E-3</v>
      </c>
    </row>
    <row r="6619" spans="1:7" ht="17.100000000000001" customHeight="1">
      <c r="A6619" s="1"/>
      <c r="B6619" s="1"/>
      <c r="C6619" s="1"/>
      <c r="D6619" s="1"/>
      <c r="E6619" s="319" t="s">
        <v>967</v>
      </c>
      <c r="F6619" s="320"/>
      <c r="G6619" s="19">
        <v>0.34076299999999998</v>
      </c>
    </row>
    <row r="6620" spans="1:7" ht="15" customHeight="1">
      <c r="A6620" s="321" t="s">
        <v>968</v>
      </c>
      <c r="B6620" s="322"/>
      <c r="C6620" s="8" t="s">
        <v>952</v>
      </c>
      <c r="D6620" s="8" t="s">
        <v>953</v>
      </c>
      <c r="E6620" s="8" t="s">
        <v>954</v>
      </c>
      <c r="F6620" s="8" t="s">
        <v>955</v>
      </c>
      <c r="G6620" s="8" t="s">
        <v>956</v>
      </c>
    </row>
    <row r="6621" spans="1:7" ht="15" customHeight="1">
      <c r="A6621" s="15" t="s">
        <v>1006</v>
      </c>
      <c r="B6621" s="16" t="s">
        <v>1007</v>
      </c>
      <c r="C6621" s="15" t="s">
        <v>959</v>
      </c>
      <c r="D6621" s="15" t="s">
        <v>960</v>
      </c>
      <c r="E6621" s="17">
        <v>3.6442090000000003E-2</v>
      </c>
      <c r="F6621" s="18">
        <v>9.25</v>
      </c>
      <c r="G6621" s="18">
        <v>0.33708933250000001</v>
      </c>
    </row>
    <row r="6622" spans="1:7" ht="15" customHeight="1">
      <c r="A6622" s="15" t="s">
        <v>1776</v>
      </c>
      <c r="B6622" s="16" t="s">
        <v>1777</v>
      </c>
      <c r="C6622" s="15" t="s">
        <v>959</v>
      </c>
      <c r="D6622" s="15" t="s">
        <v>960</v>
      </c>
      <c r="E6622" s="17">
        <v>1.8786779999999999E-2</v>
      </c>
      <c r="F6622" s="18">
        <v>15.42</v>
      </c>
      <c r="G6622" s="18">
        <v>0.28969214760000001</v>
      </c>
    </row>
    <row r="6623" spans="1:7" ht="15" customHeight="1">
      <c r="A6623" s="1"/>
      <c r="B6623" s="1"/>
      <c r="C6623" s="1"/>
      <c r="D6623" s="1"/>
      <c r="E6623" s="319" t="s">
        <v>971</v>
      </c>
      <c r="F6623" s="320"/>
      <c r="G6623" s="19">
        <v>0.62678148010000001</v>
      </c>
    </row>
    <row r="6624" spans="1:7" ht="15" customHeight="1">
      <c r="A6624" s="1"/>
      <c r="B6624" s="1"/>
      <c r="C6624" s="1"/>
      <c r="D6624" s="1"/>
      <c r="E6624" s="317" t="s">
        <v>972</v>
      </c>
      <c r="F6624" s="318"/>
      <c r="G6624" s="3">
        <v>0.67</v>
      </c>
    </row>
    <row r="6625" spans="1:7" ht="15" customHeight="1">
      <c r="A6625" s="1"/>
      <c r="B6625" s="1"/>
      <c r="C6625" s="1"/>
      <c r="D6625" s="1"/>
      <c r="E6625" s="317" t="s">
        <v>973</v>
      </c>
      <c r="F6625" s="318"/>
      <c r="G6625" s="3">
        <v>0.28999999999999998</v>
      </c>
    </row>
    <row r="6626" spans="1:7" ht="15" customHeight="1">
      <c r="A6626" s="1"/>
      <c r="B6626" s="1"/>
      <c r="C6626" s="1"/>
      <c r="D6626" s="1"/>
      <c r="E6626" s="317" t="s">
        <v>974</v>
      </c>
      <c r="F6626" s="318"/>
      <c r="G6626" s="3">
        <v>0.96</v>
      </c>
    </row>
    <row r="6627" spans="1:7" ht="15" customHeight="1">
      <c r="A6627" s="1"/>
      <c r="B6627" s="1"/>
      <c r="C6627" s="1"/>
      <c r="D6627" s="1"/>
      <c r="E6627" s="317" t="s">
        <v>975</v>
      </c>
      <c r="F6627" s="318"/>
      <c r="G6627" s="3">
        <v>0.27</v>
      </c>
    </row>
    <row r="6628" spans="1:7" ht="15" customHeight="1">
      <c r="A6628" s="1"/>
      <c r="B6628" s="1"/>
      <c r="C6628" s="1"/>
      <c r="D6628" s="1"/>
      <c r="E6628" s="317" t="s">
        <v>976</v>
      </c>
      <c r="F6628" s="318"/>
      <c r="G6628" s="3">
        <v>1.23</v>
      </c>
    </row>
    <row r="6629" spans="1:7" ht="15" customHeight="1">
      <c r="A6629" s="1"/>
      <c r="B6629" s="1"/>
      <c r="C6629" s="1"/>
      <c r="D6629" s="1"/>
      <c r="E6629" s="317" t="s">
        <v>977</v>
      </c>
      <c r="F6629" s="318"/>
      <c r="G6629" s="3">
        <v>18</v>
      </c>
    </row>
    <row r="6630" spans="1:7" ht="15" customHeight="1">
      <c r="A6630" s="1"/>
      <c r="B6630" s="1"/>
      <c r="C6630" s="1"/>
      <c r="D6630" s="1"/>
      <c r="E6630" s="317" t="s">
        <v>978</v>
      </c>
      <c r="F6630" s="318"/>
      <c r="G6630" s="3">
        <v>22.14</v>
      </c>
    </row>
    <row r="6631" spans="1:7" ht="9.9499999999999993" customHeight="1">
      <c r="A6631" s="1"/>
      <c r="B6631" s="1"/>
      <c r="C6631" s="323" t="s">
        <v>949</v>
      </c>
      <c r="D6631" s="324"/>
      <c r="E6631" s="1"/>
      <c r="F6631" s="1"/>
      <c r="G6631" s="1"/>
    </row>
    <row r="6632" spans="1:7" ht="20.100000000000001" customHeight="1">
      <c r="A6632" s="325" t="s">
        <v>1935</v>
      </c>
      <c r="B6632" s="326"/>
      <c r="C6632" s="326"/>
      <c r="D6632" s="326"/>
      <c r="E6632" s="326"/>
      <c r="F6632" s="326"/>
      <c r="G6632" s="326"/>
    </row>
    <row r="6633" spans="1:7" ht="15" customHeight="1">
      <c r="A6633" s="321" t="s">
        <v>951</v>
      </c>
      <c r="B6633" s="322"/>
      <c r="C6633" s="8" t="s">
        <v>952</v>
      </c>
      <c r="D6633" s="8" t="s">
        <v>953</v>
      </c>
      <c r="E6633" s="8" t="s">
        <v>954</v>
      </c>
      <c r="F6633" s="8" t="s">
        <v>955</v>
      </c>
      <c r="G6633" s="8" t="s">
        <v>956</v>
      </c>
    </row>
    <row r="6634" spans="1:7" ht="20.100000000000001" customHeight="1">
      <c r="A6634" s="15" t="s">
        <v>1772</v>
      </c>
      <c r="B6634" s="16" t="s">
        <v>1773</v>
      </c>
      <c r="C6634" s="15" t="s">
        <v>959</v>
      </c>
      <c r="D6634" s="15" t="s">
        <v>960</v>
      </c>
      <c r="E6634" s="17">
        <v>0.124</v>
      </c>
      <c r="F6634" s="18">
        <v>0.62</v>
      </c>
      <c r="G6634" s="18">
        <v>7.6880000000000004E-2</v>
      </c>
    </row>
    <row r="6635" spans="1:7" ht="15" customHeight="1">
      <c r="A6635" s="15" t="s">
        <v>994</v>
      </c>
      <c r="B6635" s="16" t="s">
        <v>995</v>
      </c>
      <c r="C6635" s="15" t="s">
        <v>959</v>
      </c>
      <c r="D6635" s="15" t="s">
        <v>960</v>
      </c>
      <c r="E6635" s="17">
        <v>0.124</v>
      </c>
      <c r="F6635" s="18">
        <v>1.04</v>
      </c>
      <c r="G6635" s="18">
        <v>0.12895999999999999</v>
      </c>
    </row>
    <row r="6636" spans="1:7" ht="20.100000000000001" customHeight="1">
      <c r="A6636" s="15" t="s">
        <v>1774</v>
      </c>
      <c r="B6636" s="16" t="s">
        <v>1775</v>
      </c>
      <c r="C6636" s="15" t="s">
        <v>959</v>
      </c>
      <c r="D6636" s="15" t="s">
        <v>960</v>
      </c>
      <c r="E6636" s="17">
        <v>0.124</v>
      </c>
      <c r="F6636" s="18">
        <v>0.91</v>
      </c>
      <c r="G6636" s="18">
        <v>0.11284</v>
      </c>
    </row>
    <row r="6637" spans="1:7" ht="15" customHeight="1">
      <c r="A6637" s="15" t="s">
        <v>996</v>
      </c>
      <c r="B6637" s="16" t="s">
        <v>997</v>
      </c>
      <c r="C6637" s="15" t="s">
        <v>959</v>
      </c>
      <c r="D6637" s="15" t="s">
        <v>960</v>
      </c>
      <c r="E6637" s="17">
        <v>0.124</v>
      </c>
      <c r="F6637" s="18">
        <v>3.18</v>
      </c>
      <c r="G6637" s="18">
        <v>0.39432</v>
      </c>
    </row>
    <row r="6638" spans="1:7" ht="15" customHeight="1">
      <c r="A6638" s="15" t="s">
        <v>963</v>
      </c>
      <c r="B6638" s="16" t="s">
        <v>964</v>
      </c>
      <c r="C6638" s="15" t="s">
        <v>959</v>
      </c>
      <c r="D6638" s="15" t="s">
        <v>960</v>
      </c>
      <c r="E6638" s="17">
        <v>0.124</v>
      </c>
      <c r="F6638" s="18">
        <v>0.55000000000000004</v>
      </c>
      <c r="G6638" s="18">
        <v>6.8199999999999997E-2</v>
      </c>
    </row>
    <row r="6639" spans="1:7" ht="15" customHeight="1">
      <c r="A6639" s="15" t="s">
        <v>965</v>
      </c>
      <c r="B6639" s="16" t="s">
        <v>966</v>
      </c>
      <c r="C6639" s="15" t="s">
        <v>959</v>
      </c>
      <c r="D6639" s="15" t="s">
        <v>960</v>
      </c>
      <c r="E6639" s="17">
        <v>0.124</v>
      </c>
      <c r="F6639" s="18">
        <v>0.06</v>
      </c>
      <c r="G6639" s="18">
        <v>7.4400000000000004E-3</v>
      </c>
    </row>
    <row r="6640" spans="1:7" ht="17.100000000000001" customHeight="1">
      <c r="A6640" s="1"/>
      <c r="B6640" s="1"/>
      <c r="C6640" s="1"/>
      <c r="D6640" s="1"/>
      <c r="E6640" s="319" t="s">
        <v>967</v>
      </c>
      <c r="F6640" s="320"/>
      <c r="G6640" s="19">
        <v>0.78864000000000001</v>
      </c>
    </row>
    <row r="6641" spans="1:7" ht="15" customHeight="1">
      <c r="A6641" s="321" t="s">
        <v>968</v>
      </c>
      <c r="B6641" s="322"/>
      <c r="C6641" s="8" t="s">
        <v>952</v>
      </c>
      <c r="D6641" s="8" t="s">
        <v>953</v>
      </c>
      <c r="E6641" s="8" t="s">
        <v>954</v>
      </c>
      <c r="F6641" s="8" t="s">
        <v>955</v>
      </c>
      <c r="G6641" s="8" t="s">
        <v>956</v>
      </c>
    </row>
    <row r="6642" spans="1:7" ht="15" customHeight="1">
      <c r="A6642" s="15" t="s">
        <v>1776</v>
      </c>
      <c r="B6642" s="16" t="s">
        <v>1777</v>
      </c>
      <c r="C6642" s="15" t="s">
        <v>959</v>
      </c>
      <c r="D6642" s="15" t="s">
        <v>960</v>
      </c>
      <c r="E6642" s="17">
        <v>6.3649200000000003E-2</v>
      </c>
      <c r="F6642" s="18">
        <v>15.42</v>
      </c>
      <c r="G6642" s="18">
        <v>0.98147066400000005</v>
      </c>
    </row>
    <row r="6643" spans="1:7" ht="15" customHeight="1">
      <c r="A6643" s="15" t="s">
        <v>1778</v>
      </c>
      <c r="B6643" s="16" t="s">
        <v>1779</v>
      </c>
      <c r="C6643" s="15" t="s">
        <v>959</v>
      </c>
      <c r="D6643" s="15" t="s">
        <v>960</v>
      </c>
      <c r="E6643" s="17">
        <v>6.3649200000000003E-2</v>
      </c>
      <c r="F6643" s="18">
        <v>10.84</v>
      </c>
      <c r="G6643" s="18">
        <v>0.68995732799999998</v>
      </c>
    </row>
    <row r="6644" spans="1:7" ht="15" customHeight="1">
      <c r="A6644" s="1"/>
      <c r="B6644" s="1"/>
      <c r="C6644" s="1"/>
      <c r="D6644" s="1"/>
      <c r="E6644" s="319" t="s">
        <v>971</v>
      </c>
      <c r="F6644" s="320"/>
      <c r="G6644" s="19">
        <v>1.6714279919999999</v>
      </c>
    </row>
    <row r="6645" spans="1:7" ht="15" customHeight="1">
      <c r="A6645" s="321" t="s">
        <v>1010</v>
      </c>
      <c r="B6645" s="322"/>
      <c r="C6645" s="8" t="s">
        <v>952</v>
      </c>
      <c r="D6645" s="8" t="s">
        <v>953</v>
      </c>
      <c r="E6645" s="8" t="s">
        <v>954</v>
      </c>
      <c r="F6645" s="8" t="s">
        <v>955</v>
      </c>
      <c r="G6645" s="8" t="s">
        <v>956</v>
      </c>
    </row>
    <row r="6646" spans="1:7" ht="27.95" customHeight="1">
      <c r="A6646" s="15" t="s">
        <v>1936</v>
      </c>
      <c r="B6646" s="16" t="s">
        <v>1937</v>
      </c>
      <c r="C6646" s="15" t="s">
        <v>959</v>
      </c>
      <c r="D6646" s="15" t="s">
        <v>1013</v>
      </c>
      <c r="E6646" s="17">
        <v>1.1000000000000001</v>
      </c>
      <c r="F6646" s="18">
        <v>10.64</v>
      </c>
      <c r="G6646" s="18">
        <v>11.704000000000001</v>
      </c>
    </row>
    <row r="6647" spans="1:7" ht="15" customHeight="1">
      <c r="A6647" s="1"/>
      <c r="B6647" s="1"/>
      <c r="C6647" s="1"/>
      <c r="D6647" s="1"/>
      <c r="E6647" s="319" t="s">
        <v>1021</v>
      </c>
      <c r="F6647" s="320"/>
      <c r="G6647" s="19">
        <v>11.704000000000001</v>
      </c>
    </row>
    <row r="6648" spans="1:7" ht="15" customHeight="1">
      <c r="A6648" s="1"/>
      <c r="B6648" s="1"/>
      <c r="C6648" s="1"/>
      <c r="D6648" s="1"/>
      <c r="E6648" s="317" t="s">
        <v>972</v>
      </c>
      <c r="F6648" s="318"/>
      <c r="G6648" s="3">
        <v>13.4</v>
      </c>
    </row>
    <row r="6649" spans="1:7" ht="15" customHeight="1">
      <c r="A6649" s="1"/>
      <c r="B6649" s="1"/>
      <c r="C6649" s="1"/>
      <c r="D6649" s="1"/>
      <c r="E6649" s="317" t="s">
        <v>973</v>
      </c>
      <c r="F6649" s="318"/>
      <c r="G6649" s="3">
        <v>0.75</v>
      </c>
    </row>
    <row r="6650" spans="1:7" ht="15" customHeight="1">
      <c r="A6650" s="1"/>
      <c r="B6650" s="1"/>
      <c r="C6650" s="1"/>
      <c r="D6650" s="1"/>
      <c r="E6650" s="317" t="s">
        <v>974</v>
      </c>
      <c r="F6650" s="318"/>
      <c r="G6650" s="3">
        <v>14.15</v>
      </c>
    </row>
    <row r="6651" spans="1:7" ht="15" customHeight="1">
      <c r="A6651" s="1"/>
      <c r="B6651" s="1"/>
      <c r="C6651" s="1"/>
      <c r="D6651" s="1"/>
      <c r="E6651" s="317" t="s">
        <v>975</v>
      </c>
      <c r="F6651" s="318"/>
      <c r="G6651" s="3">
        <v>4.01</v>
      </c>
    </row>
    <row r="6652" spans="1:7" ht="15" customHeight="1">
      <c r="A6652" s="1"/>
      <c r="B6652" s="1"/>
      <c r="C6652" s="1"/>
      <c r="D6652" s="1"/>
      <c r="E6652" s="317" t="s">
        <v>976</v>
      </c>
      <c r="F6652" s="318"/>
      <c r="G6652" s="3">
        <v>18.16</v>
      </c>
    </row>
    <row r="6653" spans="1:7" ht="15" customHeight="1">
      <c r="A6653" s="1"/>
      <c r="B6653" s="1"/>
      <c r="C6653" s="1"/>
      <c r="D6653" s="1"/>
      <c r="E6653" s="317" t="s">
        <v>977</v>
      </c>
      <c r="F6653" s="318"/>
      <c r="G6653" s="3">
        <v>1.4</v>
      </c>
    </row>
    <row r="6654" spans="1:7" ht="15" customHeight="1">
      <c r="A6654" s="1"/>
      <c r="B6654" s="1"/>
      <c r="C6654" s="1"/>
      <c r="D6654" s="1"/>
      <c r="E6654" s="317" t="s">
        <v>978</v>
      </c>
      <c r="F6654" s="318"/>
      <c r="G6654" s="3">
        <v>25.42</v>
      </c>
    </row>
    <row r="6655" spans="1:7" ht="9.9499999999999993" customHeight="1">
      <c r="A6655" s="1"/>
      <c r="B6655" s="1"/>
      <c r="C6655" s="323" t="s">
        <v>949</v>
      </c>
      <c r="D6655" s="324"/>
      <c r="E6655" s="1"/>
      <c r="F6655" s="1"/>
      <c r="G6655" s="1"/>
    </row>
    <row r="6656" spans="1:7" ht="20.100000000000001" customHeight="1">
      <c r="A6656" s="325" t="s">
        <v>1938</v>
      </c>
      <c r="B6656" s="326"/>
      <c r="C6656" s="326"/>
      <c r="D6656" s="326"/>
      <c r="E6656" s="326"/>
      <c r="F6656" s="326"/>
      <c r="G6656" s="326"/>
    </row>
    <row r="6657" spans="1:7" ht="15" customHeight="1">
      <c r="A6657" s="321" t="s">
        <v>951</v>
      </c>
      <c r="B6657" s="322"/>
      <c r="C6657" s="8" t="s">
        <v>952</v>
      </c>
      <c r="D6657" s="8" t="s">
        <v>953</v>
      </c>
      <c r="E6657" s="8" t="s">
        <v>954</v>
      </c>
      <c r="F6657" s="8" t="s">
        <v>955</v>
      </c>
      <c r="G6657" s="8" t="s">
        <v>956</v>
      </c>
    </row>
    <row r="6658" spans="1:7" ht="20.100000000000001" customHeight="1">
      <c r="A6658" s="15" t="s">
        <v>998</v>
      </c>
      <c r="B6658" s="16" t="s">
        <v>999</v>
      </c>
      <c r="C6658" s="15" t="s">
        <v>959</v>
      </c>
      <c r="D6658" s="15" t="s">
        <v>960</v>
      </c>
      <c r="E6658" s="17">
        <v>2.26448165</v>
      </c>
      <c r="F6658" s="18">
        <v>0.41</v>
      </c>
      <c r="G6658" s="18">
        <v>0.92843747649999997</v>
      </c>
    </row>
    <row r="6659" spans="1:7" ht="20.100000000000001" customHeight="1">
      <c r="A6659" s="15" t="s">
        <v>1023</v>
      </c>
      <c r="B6659" s="16" t="s">
        <v>1024</v>
      </c>
      <c r="C6659" s="15" t="s">
        <v>959</v>
      </c>
      <c r="D6659" s="15" t="s">
        <v>960</v>
      </c>
      <c r="E6659" s="17">
        <v>0.14902650000000001</v>
      </c>
      <c r="F6659" s="18">
        <v>0.01</v>
      </c>
      <c r="G6659" s="18">
        <v>1.4902649999999999E-3</v>
      </c>
    </row>
    <row r="6660" spans="1:7" ht="20.100000000000001" customHeight="1">
      <c r="A6660" s="15" t="s">
        <v>1000</v>
      </c>
      <c r="B6660" s="16" t="s">
        <v>1001</v>
      </c>
      <c r="C6660" s="15" t="s">
        <v>959</v>
      </c>
      <c r="D6660" s="15" t="s">
        <v>960</v>
      </c>
      <c r="E6660" s="17">
        <v>2.26448165</v>
      </c>
      <c r="F6660" s="18">
        <v>1.01</v>
      </c>
      <c r="G6660" s="18">
        <v>2.2871264665000002</v>
      </c>
    </row>
    <row r="6661" spans="1:7" ht="20.100000000000001" customHeight="1">
      <c r="A6661" s="15" t="s">
        <v>1002</v>
      </c>
      <c r="B6661" s="16" t="s">
        <v>1003</v>
      </c>
      <c r="C6661" s="15" t="s">
        <v>959</v>
      </c>
      <c r="D6661" s="15" t="s">
        <v>960</v>
      </c>
      <c r="E6661" s="17">
        <v>0.12515999999999999</v>
      </c>
      <c r="F6661" s="18">
        <v>1.05</v>
      </c>
      <c r="G6661" s="18">
        <v>0.13141800000000001</v>
      </c>
    </row>
    <row r="6662" spans="1:7" ht="15" customHeight="1">
      <c r="A6662" s="15" t="s">
        <v>965</v>
      </c>
      <c r="B6662" s="16" t="s">
        <v>966</v>
      </c>
      <c r="C6662" s="15" t="s">
        <v>959</v>
      </c>
      <c r="D6662" s="15" t="s">
        <v>960</v>
      </c>
      <c r="E6662" s="17">
        <v>4.876349083</v>
      </c>
      <c r="F6662" s="18">
        <v>0.06</v>
      </c>
      <c r="G6662" s="18">
        <v>0.29258094497999998</v>
      </c>
    </row>
    <row r="6663" spans="1:7" ht="20.100000000000001" customHeight="1">
      <c r="A6663" s="15" t="s">
        <v>1025</v>
      </c>
      <c r="B6663" s="16" t="s">
        <v>1026</v>
      </c>
      <c r="C6663" s="15" t="s">
        <v>959</v>
      </c>
      <c r="D6663" s="15" t="s">
        <v>960</v>
      </c>
      <c r="E6663" s="17">
        <v>0.14902650000000001</v>
      </c>
      <c r="F6663" s="18">
        <v>0.63</v>
      </c>
      <c r="G6663" s="18">
        <v>9.3886695000000006E-2</v>
      </c>
    </row>
    <row r="6664" spans="1:7" ht="15" customHeight="1">
      <c r="A6664" s="15" t="s">
        <v>963</v>
      </c>
      <c r="B6664" s="16" t="s">
        <v>964</v>
      </c>
      <c r="C6664" s="15" t="s">
        <v>959</v>
      </c>
      <c r="D6664" s="15" t="s">
        <v>960</v>
      </c>
      <c r="E6664" s="17">
        <v>4.876349083</v>
      </c>
      <c r="F6664" s="18">
        <v>0.55000000000000004</v>
      </c>
      <c r="G6664" s="18">
        <v>2.6819919956499998</v>
      </c>
    </row>
    <row r="6665" spans="1:7" ht="15" customHeight="1">
      <c r="A6665" s="15" t="s">
        <v>994</v>
      </c>
      <c r="B6665" s="16" t="s">
        <v>995</v>
      </c>
      <c r="C6665" s="15" t="s">
        <v>959</v>
      </c>
      <c r="D6665" s="15" t="s">
        <v>960</v>
      </c>
      <c r="E6665" s="17">
        <v>4.876349083</v>
      </c>
      <c r="F6665" s="18">
        <v>1.04</v>
      </c>
      <c r="G6665" s="18">
        <v>5.0714030463200004</v>
      </c>
    </row>
    <row r="6666" spans="1:7" ht="15" customHeight="1">
      <c r="A6666" s="15" t="s">
        <v>996</v>
      </c>
      <c r="B6666" s="16" t="s">
        <v>997</v>
      </c>
      <c r="C6666" s="15" t="s">
        <v>959</v>
      </c>
      <c r="D6666" s="15" t="s">
        <v>960</v>
      </c>
      <c r="E6666" s="17">
        <v>4.876349083</v>
      </c>
      <c r="F6666" s="18">
        <v>3.18</v>
      </c>
      <c r="G6666" s="18">
        <v>15.50679008394</v>
      </c>
    </row>
    <row r="6667" spans="1:7" ht="20.100000000000001" customHeight="1">
      <c r="A6667" s="15" t="s">
        <v>1004</v>
      </c>
      <c r="B6667" s="16" t="s">
        <v>1005</v>
      </c>
      <c r="C6667" s="15" t="s">
        <v>959</v>
      </c>
      <c r="D6667" s="15" t="s">
        <v>960</v>
      </c>
      <c r="E6667" s="17">
        <v>0.12515999999999999</v>
      </c>
      <c r="F6667" s="18">
        <v>0.38</v>
      </c>
      <c r="G6667" s="18">
        <v>4.75608E-2</v>
      </c>
    </row>
    <row r="6668" spans="1:7" ht="20.100000000000001" customHeight="1">
      <c r="A6668" s="15" t="s">
        <v>1086</v>
      </c>
      <c r="B6668" s="16" t="s">
        <v>1087</v>
      </c>
      <c r="C6668" s="15" t="s">
        <v>959</v>
      </c>
      <c r="D6668" s="15" t="s">
        <v>960</v>
      </c>
      <c r="E6668" s="17">
        <v>2.3376809330000001</v>
      </c>
      <c r="F6668" s="18">
        <v>0.57999999999999996</v>
      </c>
      <c r="G6668" s="18">
        <v>1.35585494114</v>
      </c>
    </row>
    <row r="6669" spans="1:7" ht="20.100000000000001" customHeight="1">
      <c r="A6669" s="15" t="s">
        <v>1088</v>
      </c>
      <c r="B6669" s="16" t="s">
        <v>1089</v>
      </c>
      <c r="C6669" s="15" t="s">
        <v>959</v>
      </c>
      <c r="D6669" s="15" t="s">
        <v>960</v>
      </c>
      <c r="E6669" s="17">
        <v>2.3376809330000001</v>
      </c>
      <c r="F6669" s="18">
        <v>0.95</v>
      </c>
      <c r="G6669" s="18">
        <v>2.2207968863500001</v>
      </c>
    </row>
    <row r="6670" spans="1:7" ht="17.100000000000001" customHeight="1">
      <c r="A6670" s="1"/>
      <c r="B6670" s="1"/>
      <c r="C6670" s="1"/>
      <c r="D6670" s="1"/>
      <c r="E6670" s="319" t="s">
        <v>967</v>
      </c>
      <c r="F6670" s="320"/>
      <c r="G6670" s="19">
        <v>30.61933760138</v>
      </c>
    </row>
    <row r="6671" spans="1:7" ht="15" customHeight="1">
      <c r="A6671" s="321" t="s">
        <v>1027</v>
      </c>
      <c r="B6671" s="322"/>
      <c r="C6671" s="8" t="s">
        <v>952</v>
      </c>
      <c r="D6671" s="8" t="s">
        <v>953</v>
      </c>
      <c r="E6671" s="8" t="s">
        <v>954</v>
      </c>
      <c r="F6671" s="8" t="s">
        <v>955</v>
      </c>
      <c r="G6671" s="8" t="s">
        <v>956</v>
      </c>
    </row>
    <row r="6672" spans="1:7" ht="20.100000000000001" customHeight="1">
      <c r="A6672" s="15" t="s">
        <v>1096</v>
      </c>
      <c r="B6672" s="16" t="s">
        <v>1097</v>
      </c>
      <c r="C6672" s="15" t="s">
        <v>959</v>
      </c>
      <c r="D6672" s="15" t="s">
        <v>1030</v>
      </c>
      <c r="E6672" s="17">
        <v>7.3919995099999995E-5</v>
      </c>
      <c r="F6672" s="18">
        <v>2736.11</v>
      </c>
      <c r="G6672" s="18">
        <v>0.20225323779306101</v>
      </c>
    </row>
    <row r="6673" spans="1:7" ht="27.95" customHeight="1">
      <c r="A6673" s="15" t="s">
        <v>1102</v>
      </c>
      <c r="B6673" s="16" t="s">
        <v>1103</v>
      </c>
      <c r="C6673" s="15" t="s">
        <v>959</v>
      </c>
      <c r="D6673" s="15" t="s">
        <v>1030</v>
      </c>
      <c r="E6673" s="17">
        <v>8.3006511999999992E-6</v>
      </c>
      <c r="F6673" s="18">
        <v>4722.0600000000004</v>
      </c>
      <c r="G6673" s="18">
        <v>3.9196173005471999E-2</v>
      </c>
    </row>
    <row r="6674" spans="1:7" ht="20.100000000000001" customHeight="1">
      <c r="A6674" s="15" t="s">
        <v>1517</v>
      </c>
      <c r="B6674" s="16" t="s">
        <v>1518</v>
      </c>
      <c r="C6674" s="15" t="s">
        <v>959</v>
      </c>
      <c r="D6674" s="15" t="s">
        <v>1030</v>
      </c>
      <c r="E6674" s="17">
        <v>4.7483783999999998E-7</v>
      </c>
      <c r="F6674" s="18">
        <v>12886.33</v>
      </c>
      <c r="G6674" s="18">
        <v>6.1189171027271998E-3</v>
      </c>
    </row>
    <row r="6675" spans="1:7" ht="27.95" customHeight="1">
      <c r="A6675" s="15" t="s">
        <v>1211</v>
      </c>
      <c r="B6675" s="16" t="s">
        <v>1212</v>
      </c>
      <c r="C6675" s="15" t="s">
        <v>959</v>
      </c>
      <c r="D6675" s="15" t="s">
        <v>1030</v>
      </c>
      <c r="E6675" s="17">
        <v>2.69033436E-6</v>
      </c>
      <c r="F6675" s="18">
        <v>19208.37</v>
      </c>
      <c r="G6675" s="18">
        <v>5.1676937810593203E-2</v>
      </c>
    </row>
    <row r="6676" spans="1:7" ht="27.95" customHeight="1">
      <c r="A6676" s="15" t="s">
        <v>1028</v>
      </c>
      <c r="B6676" s="16" t="s">
        <v>1029</v>
      </c>
      <c r="C6676" s="15" t="s">
        <v>959</v>
      </c>
      <c r="D6676" s="15" t="s">
        <v>1030</v>
      </c>
      <c r="E6676" s="17">
        <v>2.2290414999999999E-6</v>
      </c>
      <c r="F6676" s="18">
        <v>1139.75</v>
      </c>
      <c r="G6676" s="18">
        <v>2.5405500496250002E-3</v>
      </c>
    </row>
    <row r="6677" spans="1:7" ht="15" customHeight="1">
      <c r="A6677" s="1"/>
      <c r="B6677" s="1"/>
      <c r="C6677" s="1"/>
      <c r="D6677" s="1"/>
      <c r="E6677" s="319" t="s">
        <v>1031</v>
      </c>
      <c r="F6677" s="320"/>
      <c r="G6677" s="19">
        <v>0.30178581576147839</v>
      </c>
    </row>
    <row r="6678" spans="1:7" ht="15" customHeight="1">
      <c r="A6678" s="321" t="s">
        <v>1032</v>
      </c>
      <c r="B6678" s="322"/>
      <c r="C6678" s="8" t="s">
        <v>952</v>
      </c>
      <c r="D6678" s="8" t="s">
        <v>953</v>
      </c>
      <c r="E6678" s="8" t="s">
        <v>954</v>
      </c>
      <c r="F6678" s="8" t="s">
        <v>955</v>
      </c>
      <c r="G6678" s="8" t="s">
        <v>956</v>
      </c>
    </row>
    <row r="6679" spans="1:7" ht="15" customHeight="1">
      <c r="A6679" s="15" t="s">
        <v>1033</v>
      </c>
      <c r="B6679" s="16" t="s">
        <v>1034</v>
      </c>
      <c r="C6679" s="15" t="s">
        <v>959</v>
      </c>
      <c r="D6679" s="15" t="s">
        <v>1035</v>
      </c>
      <c r="E6679" s="17">
        <v>0.2343142825</v>
      </c>
      <c r="F6679" s="18">
        <v>0.9</v>
      </c>
      <c r="G6679" s="18">
        <v>0.21088285425</v>
      </c>
    </row>
    <row r="6680" spans="1:7" ht="15" customHeight="1">
      <c r="A6680" s="1"/>
      <c r="B6680" s="1"/>
      <c r="C6680" s="1"/>
      <c r="D6680" s="1"/>
      <c r="E6680" s="319" t="s">
        <v>1036</v>
      </c>
      <c r="F6680" s="320"/>
      <c r="G6680" s="19">
        <v>0.21088285425</v>
      </c>
    </row>
    <row r="6681" spans="1:7" ht="15" customHeight="1">
      <c r="A6681" s="321" t="s">
        <v>968</v>
      </c>
      <c r="B6681" s="322"/>
      <c r="C6681" s="8" t="s">
        <v>952</v>
      </c>
      <c r="D6681" s="8" t="s">
        <v>953</v>
      </c>
      <c r="E6681" s="8" t="s">
        <v>954</v>
      </c>
      <c r="F6681" s="8" t="s">
        <v>955</v>
      </c>
      <c r="G6681" s="8" t="s">
        <v>956</v>
      </c>
    </row>
    <row r="6682" spans="1:7" ht="15" customHeight="1">
      <c r="A6682" s="15" t="s">
        <v>1006</v>
      </c>
      <c r="B6682" s="16" t="s">
        <v>1007</v>
      </c>
      <c r="C6682" s="15" t="s">
        <v>959</v>
      </c>
      <c r="D6682" s="15" t="s">
        <v>960</v>
      </c>
      <c r="E6682" s="17">
        <v>2.2986753229149999</v>
      </c>
      <c r="F6682" s="18">
        <v>9.25</v>
      </c>
      <c r="G6682" s="18">
        <v>21.262746736963749</v>
      </c>
    </row>
    <row r="6683" spans="1:7" ht="15" customHeight="1">
      <c r="A6683" s="15" t="s">
        <v>1132</v>
      </c>
      <c r="B6683" s="16" t="s">
        <v>1133</v>
      </c>
      <c r="C6683" s="15" t="s">
        <v>959</v>
      </c>
      <c r="D6683" s="15" t="s">
        <v>960</v>
      </c>
      <c r="E6683" s="17">
        <v>0.13925256796961999</v>
      </c>
      <c r="F6683" s="18">
        <v>14.07</v>
      </c>
      <c r="G6683" s="18">
        <v>1.9592836313325535</v>
      </c>
    </row>
    <row r="6684" spans="1:7" ht="20.100000000000001" customHeight="1">
      <c r="A6684" s="15" t="s">
        <v>1039</v>
      </c>
      <c r="B6684" s="16" t="s">
        <v>1040</v>
      </c>
      <c r="C6684" s="15" t="s">
        <v>959</v>
      </c>
      <c r="D6684" s="15" t="s">
        <v>960</v>
      </c>
      <c r="E6684" s="17">
        <v>2.605430768E-2</v>
      </c>
      <c r="F6684" s="18">
        <v>21.78</v>
      </c>
      <c r="G6684" s="18">
        <v>0.56746282127040004</v>
      </c>
    </row>
    <row r="6685" spans="1:7" ht="15" customHeight="1">
      <c r="A6685" s="15" t="s">
        <v>1090</v>
      </c>
      <c r="B6685" s="16" t="s">
        <v>1091</v>
      </c>
      <c r="C6685" s="15" t="s">
        <v>959</v>
      </c>
      <c r="D6685" s="15" t="s">
        <v>960</v>
      </c>
      <c r="E6685" s="17">
        <v>2.2109183037550002</v>
      </c>
      <c r="F6685" s="18">
        <v>12.62</v>
      </c>
      <c r="G6685" s="18">
        <v>27.901788993388099</v>
      </c>
    </row>
    <row r="6686" spans="1:7" ht="15" customHeight="1">
      <c r="A6686" s="15" t="s">
        <v>1104</v>
      </c>
      <c r="B6686" s="16" t="s">
        <v>1105</v>
      </c>
      <c r="C6686" s="15" t="s">
        <v>959</v>
      </c>
      <c r="D6686" s="15" t="s">
        <v>960</v>
      </c>
      <c r="E6686" s="17">
        <v>0.12391088619</v>
      </c>
      <c r="F6686" s="18">
        <v>15.31</v>
      </c>
      <c r="G6686" s="18">
        <v>1.8970756675689</v>
      </c>
    </row>
    <row r="6687" spans="1:7" ht="15" customHeight="1">
      <c r="A6687" s="15" t="s">
        <v>1130</v>
      </c>
      <c r="B6687" s="16" t="s">
        <v>1131</v>
      </c>
      <c r="C6687" s="15" t="s">
        <v>959</v>
      </c>
      <c r="D6687" s="15" t="s">
        <v>960</v>
      </c>
      <c r="E6687" s="17">
        <v>2.1707452270980001E-2</v>
      </c>
      <c r="F6687" s="18">
        <v>8.7899999999999991</v>
      </c>
      <c r="G6687" s="18">
        <v>0.19080850546191419</v>
      </c>
    </row>
    <row r="6688" spans="1:7" ht="15" customHeight="1">
      <c r="A6688" s="15" t="s">
        <v>1037</v>
      </c>
      <c r="B6688" s="16" t="s">
        <v>1038</v>
      </c>
      <c r="C6688" s="15" t="s">
        <v>959</v>
      </c>
      <c r="D6688" s="15" t="s">
        <v>960</v>
      </c>
      <c r="E6688" s="17">
        <v>2.1079029999999999E-2</v>
      </c>
      <c r="F6688" s="18">
        <v>9.83</v>
      </c>
      <c r="G6688" s="18">
        <v>0.20720686490000001</v>
      </c>
    </row>
    <row r="6689" spans="1:7" ht="15" customHeight="1">
      <c r="A6689" s="15" t="s">
        <v>1527</v>
      </c>
      <c r="B6689" s="16" t="s">
        <v>1528</v>
      </c>
      <c r="C6689" s="15" t="s">
        <v>959</v>
      </c>
      <c r="D6689" s="15" t="s">
        <v>960</v>
      </c>
      <c r="E6689" s="17">
        <v>0.10539515000000001</v>
      </c>
      <c r="F6689" s="18">
        <v>16.809999999999999</v>
      </c>
      <c r="G6689" s="18">
        <v>1.7716924715</v>
      </c>
    </row>
    <row r="6690" spans="1:7" ht="15" customHeight="1">
      <c r="A6690" s="1"/>
      <c r="B6690" s="1"/>
      <c r="C6690" s="1"/>
      <c r="D6690" s="1"/>
      <c r="E6690" s="319" t="s">
        <v>971</v>
      </c>
      <c r="F6690" s="320"/>
      <c r="G6690" s="19">
        <v>55.758065692385621</v>
      </c>
    </row>
    <row r="6691" spans="1:7" ht="15" customHeight="1">
      <c r="A6691" s="321" t="s">
        <v>1010</v>
      </c>
      <c r="B6691" s="322"/>
      <c r="C6691" s="8" t="s">
        <v>952</v>
      </c>
      <c r="D6691" s="8" t="s">
        <v>953</v>
      </c>
      <c r="E6691" s="8" t="s">
        <v>954</v>
      </c>
      <c r="F6691" s="8" t="s">
        <v>955</v>
      </c>
      <c r="G6691" s="8" t="s">
        <v>956</v>
      </c>
    </row>
    <row r="6692" spans="1:7" ht="15" customHeight="1">
      <c r="A6692" s="15" t="s">
        <v>1041</v>
      </c>
      <c r="B6692" s="16" t="s">
        <v>1042</v>
      </c>
      <c r="C6692" s="15" t="s">
        <v>959</v>
      </c>
      <c r="D6692" s="15" t="s">
        <v>1020</v>
      </c>
      <c r="E6692" s="17">
        <v>21.248077299999999</v>
      </c>
      <c r="F6692" s="18">
        <v>1.04</v>
      </c>
      <c r="G6692" s="18">
        <v>22.098000391999999</v>
      </c>
    </row>
    <row r="6693" spans="1:7" ht="20.100000000000001" customHeight="1">
      <c r="A6693" s="15" t="s">
        <v>1043</v>
      </c>
      <c r="B6693" s="16" t="s">
        <v>1044</v>
      </c>
      <c r="C6693" s="15" t="s">
        <v>959</v>
      </c>
      <c r="D6693" s="15" t="s">
        <v>1045</v>
      </c>
      <c r="E6693" s="17">
        <v>1.2541200000000001E-2</v>
      </c>
      <c r="F6693" s="18">
        <v>103.7</v>
      </c>
      <c r="G6693" s="18">
        <v>1.3005224399999999</v>
      </c>
    </row>
    <row r="6694" spans="1:7" ht="20.100000000000001" customHeight="1">
      <c r="A6694" s="15" t="s">
        <v>1136</v>
      </c>
      <c r="B6694" s="16" t="s">
        <v>1137</v>
      </c>
      <c r="C6694" s="15" t="s">
        <v>959</v>
      </c>
      <c r="D6694" s="15" t="s">
        <v>1020</v>
      </c>
      <c r="E6694" s="17">
        <v>1.2205725000000001E-2</v>
      </c>
      <c r="F6694" s="18">
        <v>19.53</v>
      </c>
      <c r="G6694" s="18">
        <v>0.23837780924999999</v>
      </c>
    </row>
    <row r="6695" spans="1:7" ht="20.100000000000001" customHeight="1">
      <c r="A6695" s="15" t="s">
        <v>1116</v>
      </c>
      <c r="B6695" s="16" t="s">
        <v>1117</v>
      </c>
      <c r="C6695" s="15" t="s">
        <v>959</v>
      </c>
      <c r="D6695" s="15" t="s">
        <v>1072</v>
      </c>
      <c r="E6695" s="17">
        <v>1.4577500000000001E-3</v>
      </c>
      <c r="F6695" s="18">
        <v>4.5199999999999996</v>
      </c>
      <c r="G6695" s="18">
        <v>6.5890300000000001E-3</v>
      </c>
    </row>
    <row r="6696" spans="1:7" ht="20.100000000000001" customHeight="1">
      <c r="A6696" s="15" t="s">
        <v>1118</v>
      </c>
      <c r="B6696" s="16" t="s">
        <v>1119</v>
      </c>
      <c r="C6696" s="15" t="s">
        <v>959</v>
      </c>
      <c r="D6696" s="15" t="s">
        <v>1017</v>
      </c>
      <c r="E6696" s="17">
        <v>3.3957000000000001E-2</v>
      </c>
      <c r="F6696" s="18">
        <v>46.89</v>
      </c>
      <c r="G6696" s="18">
        <v>1.5922437300000001</v>
      </c>
    </row>
    <row r="6697" spans="1:7" ht="15" customHeight="1">
      <c r="A6697" s="15" t="s">
        <v>1529</v>
      </c>
      <c r="B6697" s="16" t="s">
        <v>1530</v>
      </c>
      <c r="C6697" s="15" t="s">
        <v>959</v>
      </c>
      <c r="D6697" s="15" t="s">
        <v>1030</v>
      </c>
      <c r="E6697" s="17">
        <v>48.750700000000002</v>
      </c>
      <c r="F6697" s="18">
        <v>0.71</v>
      </c>
      <c r="G6697" s="18">
        <v>34.612997</v>
      </c>
    </row>
    <row r="6698" spans="1:7" ht="20.100000000000001" customHeight="1">
      <c r="A6698" s="15" t="s">
        <v>1124</v>
      </c>
      <c r="B6698" s="16" t="s">
        <v>1125</v>
      </c>
      <c r="C6698" s="15" t="s">
        <v>959</v>
      </c>
      <c r="D6698" s="15" t="s">
        <v>1013</v>
      </c>
      <c r="E6698" s="17">
        <v>9.8495250000000006E-2</v>
      </c>
      <c r="F6698" s="18">
        <v>1.42</v>
      </c>
      <c r="G6698" s="18">
        <v>0.13986325499999999</v>
      </c>
    </row>
    <row r="6699" spans="1:7" ht="15" customHeight="1">
      <c r="A6699" s="15" t="s">
        <v>1521</v>
      </c>
      <c r="B6699" s="16" t="s">
        <v>1522</v>
      </c>
      <c r="C6699" s="15" t="s">
        <v>959</v>
      </c>
      <c r="D6699" s="15" t="s">
        <v>1072</v>
      </c>
      <c r="E6699" s="17">
        <v>2.6623440000000001E-3</v>
      </c>
      <c r="F6699" s="18">
        <v>5.87</v>
      </c>
      <c r="G6699" s="18">
        <v>1.5627959279999999E-2</v>
      </c>
    </row>
    <row r="6700" spans="1:7" ht="15" customHeight="1">
      <c r="A6700" s="15" t="s">
        <v>1533</v>
      </c>
      <c r="B6700" s="16" t="s">
        <v>1534</v>
      </c>
      <c r="C6700" s="15" t="s">
        <v>959</v>
      </c>
      <c r="D6700" s="15" t="s">
        <v>1020</v>
      </c>
      <c r="E6700" s="17">
        <v>7.6387499999999997E-3</v>
      </c>
      <c r="F6700" s="18">
        <v>18.3</v>
      </c>
      <c r="G6700" s="18">
        <v>0.13978912499999999</v>
      </c>
    </row>
    <row r="6701" spans="1:7" ht="27.95" customHeight="1">
      <c r="A6701" s="15" t="s">
        <v>1134</v>
      </c>
      <c r="B6701" s="16" t="s">
        <v>1135</v>
      </c>
      <c r="C6701" s="15" t="s">
        <v>959</v>
      </c>
      <c r="D6701" s="15" t="s">
        <v>1030</v>
      </c>
      <c r="E6701" s="17">
        <v>1.374852864</v>
      </c>
      <c r="F6701" s="18">
        <v>0.21</v>
      </c>
      <c r="G6701" s="18">
        <v>0.28871910144000001</v>
      </c>
    </row>
    <row r="6702" spans="1:7" ht="20.100000000000001" customHeight="1">
      <c r="A6702" s="15" t="s">
        <v>1217</v>
      </c>
      <c r="B6702" s="16" t="s">
        <v>1218</v>
      </c>
      <c r="C6702" s="15" t="s">
        <v>959</v>
      </c>
      <c r="D6702" s="15" t="s">
        <v>1020</v>
      </c>
      <c r="E6702" s="17">
        <v>0.52240503000000005</v>
      </c>
      <c r="F6702" s="18">
        <v>10.49</v>
      </c>
      <c r="G6702" s="18">
        <v>5.4800287647000001</v>
      </c>
    </row>
    <row r="6703" spans="1:7" ht="20.100000000000001" customHeight="1">
      <c r="A6703" s="15" t="s">
        <v>1052</v>
      </c>
      <c r="B6703" s="16" t="s">
        <v>1053</v>
      </c>
      <c r="C6703" s="15" t="s">
        <v>959</v>
      </c>
      <c r="D6703" s="15" t="s">
        <v>1045</v>
      </c>
      <c r="E6703" s="17">
        <v>4.5023500000000001E-2</v>
      </c>
      <c r="F6703" s="18">
        <v>75</v>
      </c>
      <c r="G6703" s="18">
        <v>3.3767624999999999</v>
      </c>
    </row>
    <row r="6704" spans="1:7" ht="20.100000000000001" customHeight="1">
      <c r="A6704" s="15" t="s">
        <v>1803</v>
      </c>
      <c r="B6704" s="16" t="s">
        <v>1804</v>
      </c>
      <c r="C6704" s="15" t="s">
        <v>959</v>
      </c>
      <c r="D6704" s="15" t="s">
        <v>1045</v>
      </c>
      <c r="E6704" s="17">
        <v>3.9600000000000003E-2</v>
      </c>
      <c r="F6704" s="18">
        <v>119.73</v>
      </c>
      <c r="G6704" s="18">
        <v>4.7413080000000001</v>
      </c>
    </row>
    <row r="6705" spans="1:7" ht="20.100000000000001" customHeight="1">
      <c r="A6705" s="15" t="s">
        <v>1315</v>
      </c>
      <c r="B6705" s="16" t="s">
        <v>1316</v>
      </c>
      <c r="C6705" s="15" t="s">
        <v>959</v>
      </c>
      <c r="D6705" s="15" t="s">
        <v>1045</v>
      </c>
      <c r="E6705" s="17">
        <v>4.08E-4</v>
      </c>
      <c r="F6705" s="18">
        <v>65</v>
      </c>
      <c r="G6705" s="18">
        <v>2.6519999999999998E-2</v>
      </c>
    </row>
    <row r="6706" spans="1:7" ht="15" customHeight="1">
      <c r="A6706" s="1"/>
      <c r="B6706" s="1"/>
      <c r="C6706" s="1"/>
      <c r="D6706" s="1"/>
      <c r="E6706" s="319" t="s">
        <v>1021</v>
      </c>
      <c r="F6706" s="320"/>
      <c r="G6706" s="19">
        <v>74.057349106670003</v>
      </c>
    </row>
    <row r="6707" spans="1:7" ht="15" customHeight="1">
      <c r="A6707" s="1"/>
      <c r="B6707" s="1"/>
      <c r="C6707" s="1"/>
      <c r="D6707" s="1"/>
      <c r="E6707" s="317" t="s">
        <v>972</v>
      </c>
      <c r="F6707" s="318"/>
      <c r="G6707" s="3">
        <v>135.54</v>
      </c>
    </row>
    <row r="6708" spans="1:7" ht="15" customHeight="1">
      <c r="A6708" s="1"/>
      <c r="B6708" s="1"/>
      <c r="C6708" s="1"/>
      <c r="D6708" s="1"/>
      <c r="E6708" s="317" t="s">
        <v>973</v>
      </c>
      <c r="F6708" s="318"/>
      <c r="G6708" s="3">
        <v>25.32</v>
      </c>
    </row>
    <row r="6709" spans="1:7" ht="15" customHeight="1">
      <c r="A6709" s="1"/>
      <c r="B6709" s="1"/>
      <c r="C6709" s="1"/>
      <c r="D6709" s="1"/>
      <c r="E6709" s="317" t="s">
        <v>974</v>
      </c>
      <c r="F6709" s="318"/>
      <c r="G6709" s="3">
        <v>160.86000000000001</v>
      </c>
    </row>
    <row r="6710" spans="1:7" ht="15" customHeight="1">
      <c r="A6710" s="1"/>
      <c r="B6710" s="1"/>
      <c r="C6710" s="1"/>
      <c r="D6710" s="1"/>
      <c r="E6710" s="317" t="s">
        <v>975</v>
      </c>
      <c r="F6710" s="318"/>
      <c r="G6710" s="3">
        <v>45.6</v>
      </c>
    </row>
    <row r="6711" spans="1:7" ht="15" customHeight="1">
      <c r="A6711" s="1"/>
      <c r="B6711" s="1"/>
      <c r="C6711" s="1"/>
      <c r="D6711" s="1"/>
      <c r="E6711" s="317" t="s">
        <v>976</v>
      </c>
      <c r="F6711" s="318"/>
      <c r="G6711" s="3">
        <v>206.46</v>
      </c>
    </row>
    <row r="6712" spans="1:7" ht="15" customHeight="1">
      <c r="A6712" s="1"/>
      <c r="B6712" s="1"/>
      <c r="C6712" s="1"/>
      <c r="D6712" s="1"/>
      <c r="E6712" s="317" t="s">
        <v>977</v>
      </c>
      <c r="F6712" s="318"/>
      <c r="G6712" s="3">
        <v>3</v>
      </c>
    </row>
    <row r="6713" spans="1:7" ht="15" customHeight="1">
      <c r="A6713" s="1"/>
      <c r="B6713" s="1"/>
      <c r="C6713" s="1"/>
      <c r="D6713" s="1"/>
      <c r="E6713" s="317" t="s">
        <v>978</v>
      </c>
      <c r="F6713" s="318"/>
      <c r="G6713" s="3">
        <v>619.38</v>
      </c>
    </row>
    <row r="6714" spans="1:7" ht="9.9499999999999993" customHeight="1">
      <c r="A6714" s="1"/>
      <c r="B6714" s="1"/>
      <c r="C6714" s="323" t="s">
        <v>949</v>
      </c>
      <c r="D6714" s="324"/>
      <c r="E6714" s="1"/>
      <c r="F6714" s="1"/>
      <c r="G6714" s="1"/>
    </row>
    <row r="6715" spans="1:7" ht="20.100000000000001" customHeight="1">
      <c r="A6715" s="325" t="s">
        <v>1939</v>
      </c>
      <c r="B6715" s="326"/>
      <c r="C6715" s="326"/>
      <c r="D6715" s="326"/>
      <c r="E6715" s="326"/>
      <c r="F6715" s="326"/>
      <c r="G6715" s="326"/>
    </row>
    <row r="6716" spans="1:7" ht="15" customHeight="1">
      <c r="A6716" s="321" t="s">
        <v>951</v>
      </c>
      <c r="B6716" s="322"/>
      <c r="C6716" s="8" t="s">
        <v>952</v>
      </c>
      <c r="D6716" s="8" t="s">
        <v>953</v>
      </c>
      <c r="E6716" s="8" t="s">
        <v>954</v>
      </c>
      <c r="F6716" s="8" t="s">
        <v>955</v>
      </c>
      <c r="G6716" s="8" t="s">
        <v>956</v>
      </c>
    </row>
    <row r="6717" spans="1:7" ht="20.100000000000001" customHeight="1">
      <c r="A6717" s="15" t="s">
        <v>1772</v>
      </c>
      <c r="B6717" s="16" t="s">
        <v>1773</v>
      </c>
      <c r="C6717" s="15" t="s">
        <v>959</v>
      </c>
      <c r="D6717" s="15" t="s">
        <v>960</v>
      </c>
      <c r="E6717" s="17">
        <v>0.4</v>
      </c>
      <c r="F6717" s="18">
        <v>0.62</v>
      </c>
      <c r="G6717" s="18">
        <v>0.248</v>
      </c>
    </row>
    <row r="6718" spans="1:7" ht="15" customHeight="1">
      <c r="A6718" s="15" t="s">
        <v>994</v>
      </c>
      <c r="B6718" s="16" t="s">
        <v>995</v>
      </c>
      <c r="C6718" s="15" t="s">
        <v>959</v>
      </c>
      <c r="D6718" s="15" t="s">
        <v>960</v>
      </c>
      <c r="E6718" s="17">
        <v>0.4</v>
      </c>
      <c r="F6718" s="18">
        <v>1.04</v>
      </c>
      <c r="G6718" s="18">
        <v>0.41599999999999998</v>
      </c>
    </row>
    <row r="6719" spans="1:7" ht="20.100000000000001" customHeight="1">
      <c r="A6719" s="15" t="s">
        <v>1774</v>
      </c>
      <c r="B6719" s="16" t="s">
        <v>1775</v>
      </c>
      <c r="C6719" s="15" t="s">
        <v>959</v>
      </c>
      <c r="D6719" s="15" t="s">
        <v>960</v>
      </c>
      <c r="E6719" s="17">
        <v>0.4</v>
      </c>
      <c r="F6719" s="18">
        <v>0.91</v>
      </c>
      <c r="G6719" s="18">
        <v>0.36399999999999999</v>
      </c>
    </row>
    <row r="6720" spans="1:7" ht="15" customHeight="1">
      <c r="A6720" s="15" t="s">
        <v>996</v>
      </c>
      <c r="B6720" s="16" t="s">
        <v>997</v>
      </c>
      <c r="C6720" s="15" t="s">
        <v>959</v>
      </c>
      <c r="D6720" s="15" t="s">
        <v>960</v>
      </c>
      <c r="E6720" s="17">
        <v>0.4</v>
      </c>
      <c r="F6720" s="18">
        <v>3.18</v>
      </c>
      <c r="G6720" s="18">
        <v>1.272</v>
      </c>
    </row>
    <row r="6721" spans="1:7" ht="15" customHeight="1">
      <c r="A6721" s="15" t="s">
        <v>963</v>
      </c>
      <c r="B6721" s="16" t="s">
        <v>964</v>
      </c>
      <c r="C6721" s="15" t="s">
        <v>959</v>
      </c>
      <c r="D6721" s="15" t="s">
        <v>960</v>
      </c>
      <c r="E6721" s="17">
        <v>0.4</v>
      </c>
      <c r="F6721" s="18">
        <v>0.55000000000000004</v>
      </c>
      <c r="G6721" s="18">
        <v>0.22</v>
      </c>
    </row>
    <row r="6722" spans="1:7" ht="15" customHeight="1">
      <c r="A6722" s="15" t="s">
        <v>965</v>
      </c>
      <c r="B6722" s="16" t="s">
        <v>966</v>
      </c>
      <c r="C6722" s="15" t="s">
        <v>959</v>
      </c>
      <c r="D6722" s="15" t="s">
        <v>960</v>
      </c>
      <c r="E6722" s="17">
        <v>0.4</v>
      </c>
      <c r="F6722" s="18">
        <v>0.06</v>
      </c>
      <c r="G6722" s="18">
        <v>2.4E-2</v>
      </c>
    </row>
    <row r="6723" spans="1:7" ht="17.100000000000001" customHeight="1">
      <c r="A6723" s="1"/>
      <c r="B6723" s="1"/>
      <c r="C6723" s="1"/>
      <c r="D6723" s="1"/>
      <c r="E6723" s="319" t="s">
        <v>967</v>
      </c>
      <c r="F6723" s="320"/>
      <c r="G6723" s="19">
        <v>2.544</v>
      </c>
    </row>
    <row r="6724" spans="1:7" ht="15" customHeight="1">
      <c r="A6724" s="321" t="s">
        <v>968</v>
      </c>
      <c r="B6724" s="322"/>
      <c r="C6724" s="8" t="s">
        <v>952</v>
      </c>
      <c r="D6724" s="8" t="s">
        <v>953</v>
      </c>
      <c r="E6724" s="8" t="s">
        <v>954</v>
      </c>
      <c r="F6724" s="8" t="s">
        <v>955</v>
      </c>
      <c r="G6724" s="8" t="s">
        <v>956</v>
      </c>
    </row>
    <row r="6725" spans="1:7" ht="15" customHeight="1">
      <c r="A6725" s="15" t="s">
        <v>1776</v>
      </c>
      <c r="B6725" s="16" t="s">
        <v>1777</v>
      </c>
      <c r="C6725" s="15" t="s">
        <v>959</v>
      </c>
      <c r="D6725" s="15" t="s">
        <v>960</v>
      </c>
      <c r="E6725" s="17">
        <v>0.20532</v>
      </c>
      <c r="F6725" s="18">
        <v>15.42</v>
      </c>
      <c r="G6725" s="18">
        <v>3.1660344</v>
      </c>
    </row>
    <row r="6726" spans="1:7" ht="15" customHeight="1">
      <c r="A6726" s="15" t="s">
        <v>1778</v>
      </c>
      <c r="B6726" s="16" t="s">
        <v>1779</v>
      </c>
      <c r="C6726" s="15" t="s">
        <v>959</v>
      </c>
      <c r="D6726" s="15" t="s">
        <v>960</v>
      </c>
      <c r="E6726" s="17">
        <v>0.20532</v>
      </c>
      <c r="F6726" s="18">
        <v>10.84</v>
      </c>
      <c r="G6726" s="18">
        <v>2.2256687999999998</v>
      </c>
    </row>
    <row r="6727" spans="1:7" ht="15" customHeight="1">
      <c r="A6727" s="1"/>
      <c r="B6727" s="1"/>
      <c r="C6727" s="1"/>
      <c r="D6727" s="1"/>
      <c r="E6727" s="319" t="s">
        <v>971</v>
      </c>
      <c r="F6727" s="320"/>
      <c r="G6727" s="19">
        <v>5.3917032000000003</v>
      </c>
    </row>
    <row r="6728" spans="1:7" ht="15" customHeight="1">
      <c r="A6728" s="321" t="s">
        <v>1010</v>
      </c>
      <c r="B6728" s="322"/>
      <c r="C6728" s="8" t="s">
        <v>952</v>
      </c>
      <c r="D6728" s="8" t="s">
        <v>953</v>
      </c>
      <c r="E6728" s="8" t="s">
        <v>954</v>
      </c>
      <c r="F6728" s="8" t="s">
        <v>955</v>
      </c>
      <c r="G6728" s="8" t="s">
        <v>956</v>
      </c>
    </row>
    <row r="6729" spans="1:7" ht="20.100000000000001" customHeight="1">
      <c r="A6729" s="15" t="s">
        <v>1940</v>
      </c>
      <c r="B6729" s="16" t="s">
        <v>1941</v>
      </c>
      <c r="C6729" s="15" t="s">
        <v>959</v>
      </c>
      <c r="D6729" s="15" t="s">
        <v>1013</v>
      </c>
      <c r="E6729" s="17">
        <v>1.05</v>
      </c>
      <c r="F6729" s="18">
        <v>3.16</v>
      </c>
      <c r="G6729" s="18">
        <v>3.3180000000000001</v>
      </c>
    </row>
    <row r="6730" spans="1:7" ht="15" customHeight="1">
      <c r="A6730" s="1"/>
      <c r="B6730" s="1"/>
      <c r="C6730" s="1"/>
      <c r="D6730" s="1"/>
      <c r="E6730" s="319" t="s">
        <v>1021</v>
      </c>
      <c r="F6730" s="320"/>
      <c r="G6730" s="19">
        <v>3.3180000000000001</v>
      </c>
    </row>
    <row r="6731" spans="1:7" ht="15" customHeight="1">
      <c r="A6731" s="1"/>
      <c r="B6731" s="1"/>
      <c r="C6731" s="1"/>
      <c r="D6731" s="1"/>
      <c r="E6731" s="317" t="s">
        <v>972</v>
      </c>
      <c r="F6731" s="318"/>
      <c r="G6731" s="3">
        <v>8.7899999999999991</v>
      </c>
    </row>
    <row r="6732" spans="1:7" ht="15" customHeight="1">
      <c r="A6732" s="1"/>
      <c r="B6732" s="1"/>
      <c r="C6732" s="1"/>
      <c r="D6732" s="1"/>
      <c r="E6732" s="317" t="s">
        <v>973</v>
      </c>
      <c r="F6732" s="318"/>
      <c r="G6732" s="3">
        <v>2.44</v>
      </c>
    </row>
    <row r="6733" spans="1:7" ht="15" customHeight="1">
      <c r="A6733" s="1"/>
      <c r="B6733" s="1"/>
      <c r="C6733" s="1"/>
      <c r="D6733" s="1"/>
      <c r="E6733" s="317" t="s">
        <v>974</v>
      </c>
      <c r="F6733" s="318"/>
      <c r="G6733" s="3">
        <v>11.23</v>
      </c>
    </row>
    <row r="6734" spans="1:7" ht="15" customHeight="1">
      <c r="A6734" s="1"/>
      <c r="B6734" s="1"/>
      <c r="C6734" s="1"/>
      <c r="D6734" s="1"/>
      <c r="E6734" s="317" t="s">
        <v>975</v>
      </c>
      <c r="F6734" s="318"/>
      <c r="G6734" s="3">
        <v>3.18</v>
      </c>
    </row>
    <row r="6735" spans="1:7" ht="15" customHeight="1">
      <c r="A6735" s="1"/>
      <c r="B6735" s="1"/>
      <c r="C6735" s="1"/>
      <c r="D6735" s="1"/>
      <c r="E6735" s="317" t="s">
        <v>976</v>
      </c>
      <c r="F6735" s="318"/>
      <c r="G6735" s="3">
        <v>14.41</v>
      </c>
    </row>
    <row r="6736" spans="1:7" ht="15" customHeight="1">
      <c r="A6736" s="1"/>
      <c r="B6736" s="1"/>
      <c r="C6736" s="1"/>
      <c r="D6736" s="1"/>
      <c r="E6736" s="317" t="s">
        <v>977</v>
      </c>
      <c r="F6736" s="318"/>
      <c r="G6736" s="3">
        <v>66.16</v>
      </c>
    </row>
    <row r="6737" spans="1:7" ht="15" customHeight="1">
      <c r="A6737" s="1"/>
      <c r="B6737" s="1"/>
      <c r="C6737" s="1"/>
      <c r="D6737" s="1"/>
      <c r="E6737" s="317" t="s">
        <v>978</v>
      </c>
      <c r="F6737" s="318"/>
      <c r="G6737" s="3">
        <v>953.36</v>
      </c>
    </row>
    <row r="6738" spans="1:7" ht="9.9499999999999993" customHeight="1">
      <c r="A6738" s="1"/>
      <c r="B6738" s="1"/>
      <c r="C6738" s="323" t="s">
        <v>949</v>
      </c>
      <c r="D6738" s="324"/>
      <c r="E6738" s="1"/>
      <c r="F6738" s="1"/>
      <c r="G6738" s="1"/>
    </row>
    <row r="6739" spans="1:7" ht="20.100000000000001" customHeight="1">
      <c r="A6739" s="325" t="s">
        <v>1942</v>
      </c>
      <c r="B6739" s="326"/>
      <c r="C6739" s="326"/>
      <c r="D6739" s="326"/>
      <c r="E6739" s="326"/>
      <c r="F6739" s="326"/>
      <c r="G6739" s="326"/>
    </row>
    <row r="6740" spans="1:7" ht="15" customHeight="1">
      <c r="A6740" s="321" t="s">
        <v>951</v>
      </c>
      <c r="B6740" s="322"/>
      <c r="C6740" s="8" t="s">
        <v>952</v>
      </c>
      <c r="D6740" s="8" t="s">
        <v>953</v>
      </c>
      <c r="E6740" s="8" t="s">
        <v>954</v>
      </c>
      <c r="F6740" s="8" t="s">
        <v>955</v>
      </c>
      <c r="G6740" s="8" t="s">
        <v>956</v>
      </c>
    </row>
    <row r="6741" spans="1:7" ht="20.100000000000001" customHeight="1">
      <c r="A6741" s="15" t="s">
        <v>1772</v>
      </c>
      <c r="B6741" s="16" t="s">
        <v>1773</v>
      </c>
      <c r="C6741" s="15" t="s">
        <v>959</v>
      </c>
      <c r="D6741" s="15" t="s">
        <v>960</v>
      </c>
      <c r="E6741" s="17">
        <v>0.28599999999999998</v>
      </c>
      <c r="F6741" s="18">
        <v>0.62</v>
      </c>
      <c r="G6741" s="18">
        <v>0.17732000000000001</v>
      </c>
    </row>
    <row r="6742" spans="1:7" ht="15" customHeight="1">
      <c r="A6742" s="15" t="s">
        <v>994</v>
      </c>
      <c r="B6742" s="16" t="s">
        <v>995</v>
      </c>
      <c r="C6742" s="15" t="s">
        <v>959</v>
      </c>
      <c r="D6742" s="15" t="s">
        <v>960</v>
      </c>
      <c r="E6742" s="17">
        <v>0.28599999999999998</v>
      </c>
      <c r="F6742" s="18">
        <v>1.04</v>
      </c>
      <c r="G6742" s="18">
        <v>0.29743999999999998</v>
      </c>
    </row>
    <row r="6743" spans="1:7" ht="20.100000000000001" customHeight="1">
      <c r="A6743" s="15" t="s">
        <v>1774</v>
      </c>
      <c r="B6743" s="16" t="s">
        <v>1775</v>
      </c>
      <c r="C6743" s="15" t="s">
        <v>959</v>
      </c>
      <c r="D6743" s="15" t="s">
        <v>960</v>
      </c>
      <c r="E6743" s="17">
        <v>0.28599999999999998</v>
      </c>
      <c r="F6743" s="18">
        <v>0.91</v>
      </c>
      <c r="G6743" s="18">
        <v>0.26025999999999999</v>
      </c>
    </row>
    <row r="6744" spans="1:7" ht="15" customHeight="1">
      <c r="A6744" s="15" t="s">
        <v>996</v>
      </c>
      <c r="B6744" s="16" t="s">
        <v>997</v>
      </c>
      <c r="C6744" s="15" t="s">
        <v>959</v>
      </c>
      <c r="D6744" s="15" t="s">
        <v>960</v>
      </c>
      <c r="E6744" s="17">
        <v>0.28599999999999998</v>
      </c>
      <c r="F6744" s="18">
        <v>3.18</v>
      </c>
      <c r="G6744" s="18">
        <v>0.90947999999999996</v>
      </c>
    </row>
    <row r="6745" spans="1:7" ht="15" customHeight="1">
      <c r="A6745" s="15" t="s">
        <v>963</v>
      </c>
      <c r="B6745" s="16" t="s">
        <v>964</v>
      </c>
      <c r="C6745" s="15" t="s">
        <v>959</v>
      </c>
      <c r="D6745" s="15" t="s">
        <v>960</v>
      </c>
      <c r="E6745" s="17">
        <v>0.28599999999999998</v>
      </c>
      <c r="F6745" s="18">
        <v>0.55000000000000004</v>
      </c>
      <c r="G6745" s="18">
        <v>0.1573</v>
      </c>
    </row>
    <row r="6746" spans="1:7" ht="15" customHeight="1">
      <c r="A6746" s="15" t="s">
        <v>965</v>
      </c>
      <c r="B6746" s="16" t="s">
        <v>966</v>
      </c>
      <c r="C6746" s="15" t="s">
        <v>959</v>
      </c>
      <c r="D6746" s="15" t="s">
        <v>960</v>
      </c>
      <c r="E6746" s="17">
        <v>0.28599999999999998</v>
      </c>
      <c r="F6746" s="18">
        <v>0.06</v>
      </c>
      <c r="G6746" s="18">
        <v>1.7160000000000002E-2</v>
      </c>
    </row>
    <row r="6747" spans="1:7" ht="17.100000000000001" customHeight="1">
      <c r="A6747" s="1"/>
      <c r="B6747" s="1"/>
      <c r="C6747" s="1"/>
      <c r="D6747" s="1"/>
      <c r="E6747" s="319" t="s">
        <v>967</v>
      </c>
      <c r="F6747" s="320"/>
      <c r="G6747" s="19">
        <v>1.8189599999999999</v>
      </c>
    </row>
    <row r="6748" spans="1:7" ht="15" customHeight="1">
      <c r="A6748" s="321" t="s">
        <v>968</v>
      </c>
      <c r="B6748" s="322"/>
      <c r="C6748" s="8" t="s">
        <v>952</v>
      </c>
      <c r="D6748" s="8" t="s">
        <v>953</v>
      </c>
      <c r="E6748" s="8" t="s">
        <v>954</v>
      </c>
      <c r="F6748" s="8" t="s">
        <v>955</v>
      </c>
      <c r="G6748" s="8" t="s">
        <v>956</v>
      </c>
    </row>
    <row r="6749" spans="1:7" ht="15" customHeight="1">
      <c r="A6749" s="15" t="s">
        <v>1776</v>
      </c>
      <c r="B6749" s="16" t="s">
        <v>1777</v>
      </c>
      <c r="C6749" s="15" t="s">
        <v>959</v>
      </c>
      <c r="D6749" s="15" t="s">
        <v>960</v>
      </c>
      <c r="E6749" s="17">
        <v>0.14680380000000001</v>
      </c>
      <c r="F6749" s="18">
        <v>15.42</v>
      </c>
      <c r="G6749" s="18">
        <v>2.2637145959999998</v>
      </c>
    </row>
    <row r="6750" spans="1:7" ht="15" customHeight="1">
      <c r="A6750" s="15" t="s">
        <v>1778</v>
      </c>
      <c r="B6750" s="16" t="s">
        <v>1779</v>
      </c>
      <c r="C6750" s="15" t="s">
        <v>959</v>
      </c>
      <c r="D6750" s="15" t="s">
        <v>960</v>
      </c>
      <c r="E6750" s="17">
        <v>0.14680380000000001</v>
      </c>
      <c r="F6750" s="18">
        <v>10.84</v>
      </c>
      <c r="G6750" s="18">
        <v>1.5913531919999999</v>
      </c>
    </row>
    <row r="6751" spans="1:7" ht="15" customHeight="1">
      <c r="A6751" s="1"/>
      <c r="B6751" s="1"/>
      <c r="C6751" s="1"/>
      <c r="D6751" s="1"/>
      <c r="E6751" s="319" t="s">
        <v>971</v>
      </c>
      <c r="F6751" s="320"/>
      <c r="G6751" s="19">
        <v>3.8550677879999999</v>
      </c>
    </row>
    <row r="6752" spans="1:7" ht="15" customHeight="1">
      <c r="A6752" s="321" t="s">
        <v>1010</v>
      </c>
      <c r="B6752" s="322"/>
      <c r="C6752" s="8" t="s">
        <v>952</v>
      </c>
      <c r="D6752" s="8" t="s">
        <v>953</v>
      </c>
      <c r="E6752" s="8" t="s">
        <v>954</v>
      </c>
      <c r="F6752" s="8" t="s">
        <v>955</v>
      </c>
      <c r="G6752" s="8" t="s">
        <v>956</v>
      </c>
    </row>
    <row r="6753" spans="1:7" ht="20.100000000000001" customHeight="1">
      <c r="A6753" s="15" t="s">
        <v>1943</v>
      </c>
      <c r="B6753" s="16" t="s">
        <v>1944</v>
      </c>
      <c r="C6753" s="15" t="s">
        <v>959</v>
      </c>
      <c r="D6753" s="15" t="s">
        <v>1030</v>
      </c>
      <c r="E6753" s="17">
        <v>1</v>
      </c>
      <c r="F6753" s="18">
        <v>6.35</v>
      </c>
      <c r="G6753" s="18">
        <v>6.35</v>
      </c>
    </row>
    <row r="6754" spans="1:7" ht="15" customHeight="1">
      <c r="A6754" s="1"/>
      <c r="B6754" s="1"/>
      <c r="C6754" s="1"/>
      <c r="D6754" s="1"/>
      <c r="E6754" s="319" t="s">
        <v>1021</v>
      </c>
      <c r="F6754" s="320"/>
      <c r="G6754" s="19">
        <v>6.35</v>
      </c>
    </row>
    <row r="6755" spans="1:7" ht="15" customHeight="1">
      <c r="A6755" s="1"/>
      <c r="B6755" s="1"/>
      <c r="C6755" s="1"/>
      <c r="D6755" s="1"/>
      <c r="E6755" s="317" t="s">
        <v>972</v>
      </c>
      <c r="F6755" s="318"/>
      <c r="G6755" s="3">
        <v>10.26</v>
      </c>
    </row>
    <row r="6756" spans="1:7" ht="15" customHeight="1">
      <c r="A6756" s="1"/>
      <c r="B6756" s="1"/>
      <c r="C6756" s="1"/>
      <c r="D6756" s="1"/>
      <c r="E6756" s="317" t="s">
        <v>973</v>
      </c>
      <c r="F6756" s="318"/>
      <c r="G6756" s="3">
        <v>1.75</v>
      </c>
    </row>
    <row r="6757" spans="1:7" ht="15" customHeight="1">
      <c r="A6757" s="1"/>
      <c r="B6757" s="1"/>
      <c r="C6757" s="1"/>
      <c r="D6757" s="1"/>
      <c r="E6757" s="317" t="s">
        <v>974</v>
      </c>
      <c r="F6757" s="318"/>
      <c r="G6757" s="3">
        <v>12.01</v>
      </c>
    </row>
    <row r="6758" spans="1:7" ht="15" customHeight="1">
      <c r="A6758" s="1"/>
      <c r="B6758" s="1"/>
      <c r="C6758" s="1"/>
      <c r="D6758" s="1"/>
      <c r="E6758" s="317" t="s">
        <v>975</v>
      </c>
      <c r="F6758" s="318"/>
      <c r="G6758" s="3">
        <v>3.4</v>
      </c>
    </row>
    <row r="6759" spans="1:7" ht="15" customHeight="1">
      <c r="A6759" s="1"/>
      <c r="B6759" s="1"/>
      <c r="C6759" s="1"/>
      <c r="D6759" s="1"/>
      <c r="E6759" s="317" t="s">
        <v>976</v>
      </c>
      <c r="F6759" s="318"/>
      <c r="G6759" s="3">
        <v>15.41</v>
      </c>
    </row>
    <row r="6760" spans="1:7" ht="15" customHeight="1">
      <c r="A6760" s="1"/>
      <c r="B6760" s="1"/>
      <c r="C6760" s="1"/>
      <c r="D6760" s="1"/>
      <c r="E6760" s="317" t="s">
        <v>977</v>
      </c>
      <c r="F6760" s="318"/>
      <c r="G6760" s="3">
        <v>22</v>
      </c>
    </row>
    <row r="6761" spans="1:7" ht="15" customHeight="1">
      <c r="A6761" s="1"/>
      <c r="B6761" s="1"/>
      <c r="C6761" s="1"/>
      <c r="D6761" s="1"/>
      <c r="E6761" s="317" t="s">
        <v>978</v>
      </c>
      <c r="F6761" s="318"/>
      <c r="G6761" s="3">
        <v>339.02</v>
      </c>
    </row>
    <row r="6762" spans="1:7" ht="9.9499999999999993" customHeight="1">
      <c r="A6762" s="1"/>
      <c r="B6762" s="1"/>
      <c r="C6762" s="323" t="s">
        <v>949</v>
      </c>
      <c r="D6762" s="324"/>
      <c r="E6762" s="1"/>
      <c r="F6762" s="1"/>
      <c r="G6762" s="1"/>
    </row>
    <row r="6763" spans="1:7" ht="20.100000000000001" customHeight="1">
      <c r="A6763" s="325" t="s">
        <v>1945</v>
      </c>
      <c r="B6763" s="326"/>
      <c r="C6763" s="326"/>
      <c r="D6763" s="326"/>
      <c r="E6763" s="326"/>
      <c r="F6763" s="326"/>
      <c r="G6763" s="326"/>
    </row>
    <row r="6764" spans="1:7" ht="15" customHeight="1">
      <c r="A6764" s="321" t="s">
        <v>951</v>
      </c>
      <c r="B6764" s="322"/>
      <c r="C6764" s="8" t="s">
        <v>952</v>
      </c>
      <c r="D6764" s="8" t="s">
        <v>953</v>
      </c>
      <c r="E6764" s="8" t="s">
        <v>954</v>
      </c>
      <c r="F6764" s="8" t="s">
        <v>955</v>
      </c>
      <c r="G6764" s="8" t="s">
        <v>956</v>
      </c>
    </row>
    <row r="6765" spans="1:7" ht="20.100000000000001" customHeight="1">
      <c r="A6765" s="15" t="s">
        <v>1772</v>
      </c>
      <c r="B6765" s="16" t="s">
        <v>1773</v>
      </c>
      <c r="C6765" s="15" t="s">
        <v>959</v>
      </c>
      <c r="D6765" s="15" t="s">
        <v>960</v>
      </c>
      <c r="E6765" s="17">
        <v>0.6673</v>
      </c>
      <c r="F6765" s="18">
        <v>0.62</v>
      </c>
      <c r="G6765" s="18">
        <v>0.41372599999999998</v>
      </c>
    </row>
    <row r="6766" spans="1:7" ht="15" customHeight="1">
      <c r="A6766" s="15" t="s">
        <v>994</v>
      </c>
      <c r="B6766" s="16" t="s">
        <v>995</v>
      </c>
      <c r="C6766" s="15" t="s">
        <v>959</v>
      </c>
      <c r="D6766" s="15" t="s">
        <v>960</v>
      </c>
      <c r="E6766" s="17">
        <v>0.6673</v>
      </c>
      <c r="F6766" s="18">
        <v>1.04</v>
      </c>
      <c r="G6766" s="18">
        <v>0.69399200000000005</v>
      </c>
    </row>
    <row r="6767" spans="1:7" ht="20.100000000000001" customHeight="1">
      <c r="A6767" s="15" t="s">
        <v>1774</v>
      </c>
      <c r="B6767" s="16" t="s">
        <v>1775</v>
      </c>
      <c r="C6767" s="15" t="s">
        <v>959</v>
      </c>
      <c r="D6767" s="15" t="s">
        <v>960</v>
      </c>
      <c r="E6767" s="17">
        <v>0.6673</v>
      </c>
      <c r="F6767" s="18">
        <v>0.91</v>
      </c>
      <c r="G6767" s="18">
        <v>0.60724299999999998</v>
      </c>
    </row>
    <row r="6768" spans="1:7" ht="15" customHeight="1">
      <c r="A6768" s="15" t="s">
        <v>996</v>
      </c>
      <c r="B6768" s="16" t="s">
        <v>997</v>
      </c>
      <c r="C6768" s="15" t="s">
        <v>959</v>
      </c>
      <c r="D6768" s="15" t="s">
        <v>960</v>
      </c>
      <c r="E6768" s="17">
        <v>0.6673</v>
      </c>
      <c r="F6768" s="18">
        <v>3.18</v>
      </c>
      <c r="G6768" s="18">
        <v>2.1220140000000001</v>
      </c>
    </row>
    <row r="6769" spans="1:7" ht="15" customHeight="1">
      <c r="A6769" s="15" t="s">
        <v>963</v>
      </c>
      <c r="B6769" s="16" t="s">
        <v>964</v>
      </c>
      <c r="C6769" s="15" t="s">
        <v>959</v>
      </c>
      <c r="D6769" s="15" t="s">
        <v>960</v>
      </c>
      <c r="E6769" s="17">
        <v>0.6673</v>
      </c>
      <c r="F6769" s="18">
        <v>0.55000000000000004</v>
      </c>
      <c r="G6769" s="18">
        <v>0.36701499999999998</v>
      </c>
    </row>
    <row r="6770" spans="1:7" ht="15" customHeight="1">
      <c r="A6770" s="15" t="s">
        <v>965</v>
      </c>
      <c r="B6770" s="16" t="s">
        <v>966</v>
      </c>
      <c r="C6770" s="15" t="s">
        <v>959</v>
      </c>
      <c r="D6770" s="15" t="s">
        <v>960</v>
      </c>
      <c r="E6770" s="17">
        <v>0.6673</v>
      </c>
      <c r="F6770" s="18">
        <v>0.06</v>
      </c>
      <c r="G6770" s="18">
        <v>4.0037999999999997E-2</v>
      </c>
    </row>
    <row r="6771" spans="1:7" ht="17.100000000000001" customHeight="1">
      <c r="A6771" s="1"/>
      <c r="B6771" s="1"/>
      <c r="C6771" s="1"/>
      <c r="D6771" s="1"/>
      <c r="E6771" s="319" t="s">
        <v>967</v>
      </c>
      <c r="F6771" s="320"/>
      <c r="G6771" s="19">
        <v>4.2440280000000001</v>
      </c>
    </row>
    <row r="6772" spans="1:7" ht="15" customHeight="1">
      <c r="A6772" s="321" t="s">
        <v>968</v>
      </c>
      <c r="B6772" s="322"/>
      <c r="C6772" s="8" t="s">
        <v>952</v>
      </c>
      <c r="D6772" s="8" t="s">
        <v>953</v>
      </c>
      <c r="E6772" s="8" t="s">
        <v>954</v>
      </c>
      <c r="F6772" s="8" t="s">
        <v>955</v>
      </c>
      <c r="G6772" s="8" t="s">
        <v>956</v>
      </c>
    </row>
    <row r="6773" spans="1:7" ht="15" customHeight="1">
      <c r="A6773" s="15" t="s">
        <v>1776</v>
      </c>
      <c r="B6773" s="16" t="s">
        <v>1777</v>
      </c>
      <c r="C6773" s="15" t="s">
        <v>959</v>
      </c>
      <c r="D6773" s="15" t="s">
        <v>960</v>
      </c>
      <c r="E6773" s="17">
        <v>0.48352859999999998</v>
      </c>
      <c r="F6773" s="18">
        <v>15.42</v>
      </c>
      <c r="G6773" s="18">
        <v>7.4560110120000003</v>
      </c>
    </row>
    <row r="6774" spans="1:7" ht="15" customHeight="1">
      <c r="A6774" s="15" t="s">
        <v>1778</v>
      </c>
      <c r="B6774" s="16" t="s">
        <v>1779</v>
      </c>
      <c r="C6774" s="15" t="s">
        <v>959</v>
      </c>
      <c r="D6774" s="15" t="s">
        <v>960</v>
      </c>
      <c r="E6774" s="17">
        <v>0.20152158000000001</v>
      </c>
      <c r="F6774" s="18">
        <v>10.84</v>
      </c>
      <c r="G6774" s="18">
        <v>2.1844939272000001</v>
      </c>
    </row>
    <row r="6775" spans="1:7" ht="15" customHeight="1">
      <c r="A6775" s="1"/>
      <c r="B6775" s="1"/>
      <c r="C6775" s="1"/>
      <c r="D6775" s="1"/>
      <c r="E6775" s="319" t="s">
        <v>971</v>
      </c>
      <c r="F6775" s="320"/>
      <c r="G6775" s="19">
        <v>9.6405049391999995</v>
      </c>
    </row>
    <row r="6776" spans="1:7" ht="15" customHeight="1">
      <c r="A6776" s="321" t="s">
        <v>1010</v>
      </c>
      <c r="B6776" s="322"/>
      <c r="C6776" s="8" t="s">
        <v>952</v>
      </c>
      <c r="D6776" s="8" t="s">
        <v>953</v>
      </c>
      <c r="E6776" s="8" t="s">
        <v>954</v>
      </c>
      <c r="F6776" s="8" t="s">
        <v>955</v>
      </c>
      <c r="G6776" s="8" t="s">
        <v>956</v>
      </c>
    </row>
    <row r="6777" spans="1:7" ht="20.100000000000001" customHeight="1">
      <c r="A6777" s="15" t="s">
        <v>1946</v>
      </c>
      <c r="B6777" s="16" t="s">
        <v>1947</v>
      </c>
      <c r="C6777" s="15" t="s">
        <v>1016</v>
      </c>
      <c r="D6777" s="15" t="s">
        <v>1030</v>
      </c>
      <c r="E6777" s="17">
        <v>1</v>
      </c>
      <c r="F6777" s="18">
        <v>145</v>
      </c>
      <c r="G6777" s="18">
        <v>145</v>
      </c>
    </row>
    <row r="6778" spans="1:7" ht="20.100000000000001" customHeight="1">
      <c r="A6778" s="15" t="s">
        <v>1948</v>
      </c>
      <c r="B6778" s="16" t="s">
        <v>1949</v>
      </c>
      <c r="C6778" s="15" t="s">
        <v>1016</v>
      </c>
      <c r="D6778" s="15" t="s">
        <v>1030</v>
      </c>
      <c r="E6778" s="17">
        <v>2</v>
      </c>
      <c r="F6778" s="18">
        <v>13.3</v>
      </c>
      <c r="G6778" s="18">
        <v>26.6</v>
      </c>
    </row>
    <row r="6779" spans="1:7" ht="15" customHeight="1">
      <c r="A6779" s="1"/>
      <c r="B6779" s="1"/>
      <c r="C6779" s="1"/>
      <c r="D6779" s="1"/>
      <c r="E6779" s="319" t="s">
        <v>1021</v>
      </c>
      <c r="F6779" s="320"/>
      <c r="G6779" s="19">
        <v>171.6</v>
      </c>
    </row>
    <row r="6780" spans="1:7" ht="15" customHeight="1">
      <c r="A6780" s="1"/>
      <c r="B6780" s="1"/>
      <c r="C6780" s="1"/>
      <c r="D6780" s="1"/>
      <c r="E6780" s="317" t="s">
        <v>972</v>
      </c>
      <c r="F6780" s="318"/>
      <c r="G6780" s="3">
        <v>181.1</v>
      </c>
    </row>
    <row r="6781" spans="1:7" ht="15" customHeight="1">
      <c r="A6781" s="1"/>
      <c r="B6781" s="1"/>
      <c r="C6781" s="1"/>
      <c r="D6781" s="1"/>
      <c r="E6781" s="317" t="s">
        <v>973</v>
      </c>
      <c r="F6781" s="318"/>
      <c r="G6781" s="3">
        <v>4.38</v>
      </c>
    </row>
    <row r="6782" spans="1:7" ht="15" customHeight="1">
      <c r="A6782" s="1"/>
      <c r="B6782" s="1"/>
      <c r="C6782" s="1"/>
      <c r="D6782" s="1"/>
      <c r="E6782" s="317" t="s">
        <v>974</v>
      </c>
      <c r="F6782" s="318"/>
      <c r="G6782" s="3">
        <v>185.48</v>
      </c>
    </row>
    <row r="6783" spans="1:7" ht="15" customHeight="1">
      <c r="A6783" s="1"/>
      <c r="B6783" s="1"/>
      <c r="C6783" s="1"/>
      <c r="D6783" s="1"/>
      <c r="E6783" s="317" t="s">
        <v>975</v>
      </c>
      <c r="F6783" s="318"/>
      <c r="G6783" s="3">
        <v>52.58</v>
      </c>
    </row>
    <row r="6784" spans="1:7" ht="15" customHeight="1">
      <c r="A6784" s="1"/>
      <c r="B6784" s="1"/>
      <c r="C6784" s="1"/>
      <c r="D6784" s="1"/>
      <c r="E6784" s="317" t="s">
        <v>976</v>
      </c>
      <c r="F6784" s="318"/>
      <c r="G6784" s="3">
        <v>238.06</v>
      </c>
    </row>
    <row r="6785" spans="1:7" ht="15" customHeight="1">
      <c r="A6785" s="1"/>
      <c r="B6785" s="1"/>
      <c r="C6785" s="1"/>
      <c r="D6785" s="1"/>
      <c r="E6785" s="317" t="s">
        <v>977</v>
      </c>
      <c r="F6785" s="318"/>
      <c r="G6785" s="3">
        <v>12</v>
      </c>
    </row>
    <row r="6786" spans="1:7" ht="15" customHeight="1">
      <c r="A6786" s="1"/>
      <c r="B6786" s="1"/>
      <c r="C6786" s="1"/>
      <c r="D6786" s="1"/>
      <c r="E6786" s="317" t="s">
        <v>978</v>
      </c>
      <c r="F6786" s="318"/>
      <c r="G6786" s="3">
        <v>2856.72</v>
      </c>
    </row>
    <row r="6787" spans="1:7" ht="9.9499999999999993" customHeight="1">
      <c r="A6787" s="1"/>
      <c r="B6787" s="1"/>
      <c r="C6787" s="323" t="s">
        <v>949</v>
      </c>
      <c r="D6787" s="324"/>
      <c r="E6787" s="1"/>
      <c r="F6787" s="1"/>
      <c r="G6787" s="1"/>
    </row>
    <row r="6788" spans="1:7" ht="20.100000000000001" customHeight="1">
      <c r="A6788" s="325" t="s">
        <v>1950</v>
      </c>
      <c r="B6788" s="326"/>
      <c r="C6788" s="326"/>
      <c r="D6788" s="326"/>
      <c r="E6788" s="326"/>
      <c r="F6788" s="326"/>
      <c r="G6788" s="326"/>
    </row>
    <row r="6789" spans="1:7" ht="15" customHeight="1">
      <c r="A6789" s="321" t="s">
        <v>951</v>
      </c>
      <c r="B6789" s="322"/>
      <c r="C6789" s="8" t="s">
        <v>952</v>
      </c>
      <c r="D6789" s="8" t="s">
        <v>953</v>
      </c>
      <c r="E6789" s="8" t="s">
        <v>954</v>
      </c>
      <c r="F6789" s="8" t="s">
        <v>955</v>
      </c>
      <c r="G6789" s="8" t="s">
        <v>956</v>
      </c>
    </row>
    <row r="6790" spans="1:7" ht="20.100000000000001" customHeight="1">
      <c r="A6790" s="15" t="s">
        <v>1772</v>
      </c>
      <c r="B6790" s="16" t="s">
        <v>1773</v>
      </c>
      <c r="C6790" s="15" t="s">
        <v>959</v>
      </c>
      <c r="D6790" s="15" t="s">
        <v>960</v>
      </c>
      <c r="E6790" s="17">
        <v>0.6673</v>
      </c>
      <c r="F6790" s="18">
        <v>0.62</v>
      </c>
      <c r="G6790" s="18">
        <v>0.41372599999999998</v>
      </c>
    </row>
    <row r="6791" spans="1:7" ht="15" customHeight="1">
      <c r="A6791" s="15" t="s">
        <v>994</v>
      </c>
      <c r="B6791" s="16" t="s">
        <v>995</v>
      </c>
      <c r="C6791" s="15" t="s">
        <v>959</v>
      </c>
      <c r="D6791" s="15" t="s">
        <v>960</v>
      </c>
      <c r="E6791" s="17">
        <v>0.6673</v>
      </c>
      <c r="F6791" s="18">
        <v>1.04</v>
      </c>
      <c r="G6791" s="18">
        <v>0.69399200000000005</v>
      </c>
    </row>
    <row r="6792" spans="1:7" ht="20.100000000000001" customHeight="1">
      <c r="A6792" s="15" t="s">
        <v>1774</v>
      </c>
      <c r="B6792" s="16" t="s">
        <v>1775</v>
      </c>
      <c r="C6792" s="15" t="s">
        <v>959</v>
      </c>
      <c r="D6792" s="15" t="s">
        <v>960</v>
      </c>
      <c r="E6792" s="17">
        <v>0.6673</v>
      </c>
      <c r="F6792" s="18">
        <v>0.91</v>
      </c>
      <c r="G6792" s="18">
        <v>0.60724299999999998</v>
      </c>
    </row>
    <row r="6793" spans="1:7" ht="15" customHeight="1">
      <c r="A6793" s="15" t="s">
        <v>996</v>
      </c>
      <c r="B6793" s="16" t="s">
        <v>997</v>
      </c>
      <c r="C6793" s="15" t="s">
        <v>959</v>
      </c>
      <c r="D6793" s="15" t="s">
        <v>960</v>
      </c>
      <c r="E6793" s="17">
        <v>0.6673</v>
      </c>
      <c r="F6793" s="18">
        <v>3.18</v>
      </c>
      <c r="G6793" s="18">
        <v>2.1220140000000001</v>
      </c>
    </row>
    <row r="6794" spans="1:7" ht="15" customHeight="1">
      <c r="A6794" s="15" t="s">
        <v>963</v>
      </c>
      <c r="B6794" s="16" t="s">
        <v>964</v>
      </c>
      <c r="C6794" s="15" t="s">
        <v>959</v>
      </c>
      <c r="D6794" s="15" t="s">
        <v>960</v>
      </c>
      <c r="E6794" s="17">
        <v>0.6673</v>
      </c>
      <c r="F6794" s="18">
        <v>0.55000000000000004</v>
      </c>
      <c r="G6794" s="18">
        <v>0.36701499999999998</v>
      </c>
    </row>
    <row r="6795" spans="1:7" ht="15" customHeight="1">
      <c r="A6795" s="15" t="s">
        <v>965</v>
      </c>
      <c r="B6795" s="16" t="s">
        <v>966</v>
      </c>
      <c r="C6795" s="15" t="s">
        <v>959</v>
      </c>
      <c r="D6795" s="15" t="s">
        <v>960</v>
      </c>
      <c r="E6795" s="17">
        <v>0.6673</v>
      </c>
      <c r="F6795" s="18">
        <v>0.06</v>
      </c>
      <c r="G6795" s="18">
        <v>4.0037999999999997E-2</v>
      </c>
    </row>
    <row r="6796" spans="1:7" ht="17.100000000000001" customHeight="1">
      <c r="A6796" s="1"/>
      <c r="B6796" s="1"/>
      <c r="C6796" s="1"/>
      <c r="D6796" s="1"/>
      <c r="E6796" s="319" t="s">
        <v>967</v>
      </c>
      <c r="F6796" s="320"/>
      <c r="G6796" s="19">
        <v>4.2440280000000001</v>
      </c>
    </row>
    <row r="6797" spans="1:7" ht="15" customHeight="1">
      <c r="A6797" s="321" t="s">
        <v>968</v>
      </c>
      <c r="B6797" s="322"/>
      <c r="C6797" s="8" t="s">
        <v>952</v>
      </c>
      <c r="D6797" s="8" t="s">
        <v>953</v>
      </c>
      <c r="E6797" s="8" t="s">
        <v>954</v>
      </c>
      <c r="F6797" s="8" t="s">
        <v>955</v>
      </c>
      <c r="G6797" s="8" t="s">
        <v>956</v>
      </c>
    </row>
    <row r="6798" spans="1:7" ht="15" customHeight="1">
      <c r="A6798" s="15" t="s">
        <v>1776</v>
      </c>
      <c r="B6798" s="16" t="s">
        <v>1777</v>
      </c>
      <c r="C6798" s="15" t="s">
        <v>959</v>
      </c>
      <c r="D6798" s="15" t="s">
        <v>960</v>
      </c>
      <c r="E6798" s="17">
        <v>0.48352859999999998</v>
      </c>
      <c r="F6798" s="18">
        <v>15.42</v>
      </c>
      <c r="G6798" s="18">
        <v>7.4560110120000003</v>
      </c>
    </row>
    <row r="6799" spans="1:7" ht="15" customHeight="1">
      <c r="A6799" s="15" t="s">
        <v>1778</v>
      </c>
      <c r="B6799" s="16" t="s">
        <v>1779</v>
      </c>
      <c r="C6799" s="15" t="s">
        <v>959</v>
      </c>
      <c r="D6799" s="15" t="s">
        <v>960</v>
      </c>
      <c r="E6799" s="17">
        <v>0.20152158000000001</v>
      </c>
      <c r="F6799" s="18">
        <v>10.84</v>
      </c>
      <c r="G6799" s="18">
        <v>2.1844939272000001</v>
      </c>
    </row>
    <row r="6800" spans="1:7" ht="15" customHeight="1">
      <c r="A6800" s="1"/>
      <c r="B6800" s="1"/>
      <c r="C6800" s="1"/>
      <c r="D6800" s="1"/>
      <c r="E6800" s="319" t="s">
        <v>971</v>
      </c>
      <c r="F6800" s="320"/>
      <c r="G6800" s="19">
        <v>9.6405049391999995</v>
      </c>
    </row>
    <row r="6801" spans="1:7" ht="15" customHeight="1">
      <c r="A6801" s="321" t="s">
        <v>1010</v>
      </c>
      <c r="B6801" s="322"/>
      <c r="C6801" s="8" t="s">
        <v>952</v>
      </c>
      <c r="D6801" s="8" t="s">
        <v>953</v>
      </c>
      <c r="E6801" s="8" t="s">
        <v>954</v>
      </c>
      <c r="F6801" s="8" t="s">
        <v>955</v>
      </c>
      <c r="G6801" s="8" t="s">
        <v>956</v>
      </c>
    </row>
    <row r="6802" spans="1:7" ht="20.100000000000001" customHeight="1">
      <c r="A6802" s="15" t="s">
        <v>1946</v>
      </c>
      <c r="B6802" s="16" t="s">
        <v>1947</v>
      </c>
      <c r="C6802" s="15" t="s">
        <v>1016</v>
      </c>
      <c r="D6802" s="15" t="s">
        <v>1030</v>
      </c>
      <c r="E6802" s="17">
        <v>1</v>
      </c>
      <c r="F6802" s="18">
        <v>145</v>
      </c>
      <c r="G6802" s="18">
        <v>145</v>
      </c>
    </row>
    <row r="6803" spans="1:7" ht="15" customHeight="1">
      <c r="A6803" s="15" t="s">
        <v>1951</v>
      </c>
      <c r="B6803" s="16" t="s">
        <v>1952</v>
      </c>
      <c r="C6803" s="15" t="s">
        <v>959</v>
      </c>
      <c r="D6803" s="15" t="s">
        <v>1030</v>
      </c>
      <c r="E6803" s="17">
        <v>2</v>
      </c>
      <c r="F6803" s="18">
        <v>17.45</v>
      </c>
      <c r="G6803" s="18">
        <v>34.9</v>
      </c>
    </row>
    <row r="6804" spans="1:7" ht="15" customHeight="1">
      <c r="A6804" s="1"/>
      <c r="B6804" s="1"/>
      <c r="C6804" s="1"/>
      <c r="D6804" s="1"/>
      <c r="E6804" s="319" t="s">
        <v>1021</v>
      </c>
      <c r="F6804" s="320"/>
      <c r="G6804" s="19">
        <v>179.9</v>
      </c>
    </row>
    <row r="6805" spans="1:7" ht="15" customHeight="1">
      <c r="A6805" s="1"/>
      <c r="B6805" s="1"/>
      <c r="C6805" s="1"/>
      <c r="D6805" s="1"/>
      <c r="E6805" s="317" t="s">
        <v>972</v>
      </c>
      <c r="F6805" s="318"/>
      <c r="G6805" s="3">
        <v>189.4</v>
      </c>
    </row>
    <row r="6806" spans="1:7" ht="15" customHeight="1">
      <c r="A6806" s="1"/>
      <c r="B6806" s="1"/>
      <c r="C6806" s="1"/>
      <c r="D6806" s="1"/>
      <c r="E6806" s="317" t="s">
        <v>973</v>
      </c>
      <c r="F6806" s="318"/>
      <c r="G6806" s="3">
        <v>4.38</v>
      </c>
    </row>
    <row r="6807" spans="1:7" ht="15" customHeight="1">
      <c r="A6807" s="1"/>
      <c r="B6807" s="1"/>
      <c r="C6807" s="1"/>
      <c r="D6807" s="1"/>
      <c r="E6807" s="317" t="s">
        <v>974</v>
      </c>
      <c r="F6807" s="318"/>
      <c r="G6807" s="3">
        <v>193.78</v>
      </c>
    </row>
    <row r="6808" spans="1:7" ht="15" customHeight="1">
      <c r="A6808" s="1"/>
      <c r="B6808" s="1"/>
      <c r="C6808" s="1"/>
      <c r="D6808" s="1"/>
      <c r="E6808" s="317" t="s">
        <v>975</v>
      </c>
      <c r="F6808" s="318"/>
      <c r="G6808" s="3">
        <v>54.93</v>
      </c>
    </row>
    <row r="6809" spans="1:7" ht="15" customHeight="1">
      <c r="A6809" s="1"/>
      <c r="B6809" s="1"/>
      <c r="C6809" s="1"/>
      <c r="D6809" s="1"/>
      <c r="E6809" s="317" t="s">
        <v>976</v>
      </c>
      <c r="F6809" s="318"/>
      <c r="G6809" s="3">
        <v>248.71</v>
      </c>
    </row>
    <row r="6810" spans="1:7" ht="15" customHeight="1">
      <c r="A6810" s="1"/>
      <c r="B6810" s="1"/>
      <c r="C6810" s="1"/>
      <c r="D6810" s="1"/>
      <c r="E6810" s="317" t="s">
        <v>977</v>
      </c>
      <c r="F6810" s="318"/>
      <c r="G6810" s="3">
        <v>19</v>
      </c>
    </row>
    <row r="6811" spans="1:7" ht="15" customHeight="1">
      <c r="A6811" s="1"/>
      <c r="B6811" s="1"/>
      <c r="C6811" s="1"/>
      <c r="D6811" s="1"/>
      <c r="E6811" s="317" t="s">
        <v>978</v>
      </c>
      <c r="F6811" s="318"/>
      <c r="G6811" s="3">
        <v>4725.49</v>
      </c>
    </row>
    <row r="6812" spans="1:7" ht="9.9499999999999993" customHeight="1">
      <c r="A6812" s="1"/>
      <c r="B6812" s="1"/>
      <c r="C6812" s="323" t="s">
        <v>949</v>
      </c>
      <c r="D6812" s="324"/>
      <c r="E6812" s="1"/>
      <c r="F6812" s="1"/>
      <c r="G6812" s="1"/>
    </row>
    <row r="6813" spans="1:7" ht="20.100000000000001" customHeight="1">
      <c r="A6813" s="325" t="s">
        <v>1953</v>
      </c>
      <c r="B6813" s="326"/>
      <c r="C6813" s="326"/>
      <c r="D6813" s="326"/>
      <c r="E6813" s="326"/>
      <c r="F6813" s="326"/>
      <c r="G6813" s="326"/>
    </row>
    <row r="6814" spans="1:7" ht="15" customHeight="1">
      <c r="A6814" s="321" t="s">
        <v>951</v>
      </c>
      <c r="B6814" s="322"/>
      <c r="C6814" s="8" t="s">
        <v>952</v>
      </c>
      <c r="D6814" s="8" t="s">
        <v>953</v>
      </c>
      <c r="E6814" s="8" t="s">
        <v>954</v>
      </c>
      <c r="F6814" s="8" t="s">
        <v>955</v>
      </c>
      <c r="G6814" s="8" t="s">
        <v>956</v>
      </c>
    </row>
    <row r="6815" spans="1:7" ht="20.100000000000001" customHeight="1">
      <c r="A6815" s="15" t="s">
        <v>1772</v>
      </c>
      <c r="B6815" s="16" t="s">
        <v>1773</v>
      </c>
      <c r="C6815" s="15" t="s">
        <v>959</v>
      </c>
      <c r="D6815" s="15" t="s">
        <v>960</v>
      </c>
      <c r="E6815" s="17">
        <v>0.75860000000000005</v>
      </c>
      <c r="F6815" s="18">
        <v>0.62</v>
      </c>
      <c r="G6815" s="18">
        <v>0.47033199999999997</v>
      </c>
    </row>
    <row r="6816" spans="1:7" ht="15" customHeight="1">
      <c r="A6816" s="15" t="s">
        <v>994</v>
      </c>
      <c r="B6816" s="16" t="s">
        <v>995</v>
      </c>
      <c r="C6816" s="15" t="s">
        <v>959</v>
      </c>
      <c r="D6816" s="15" t="s">
        <v>960</v>
      </c>
      <c r="E6816" s="17">
        <v>0.75860000000000005</v>
      </c>
      <c r="F6816" s="18">
        <v>1.04</v>
      </c>
      <c r="G6816" s="18">
        <v>0.78894399999999998</v>
      </c>
    </row>
    <row r="6817" spans="1:7" ht="20.100000000000001" customHeight="1">
      <c r="A6817" s="15" t="s">
        <v>1774</v>
      </c>
      <c r="B6817" s="16" t="s">
        <v>1775</v>
      </c>
      <c r="C6817" s="15" t="s">
        <v>959</v>
      </c>
      <c r="D6817" s="15" t="s">
        <v>960</v>
      </c>
      <c r="E6817" s="17">
        <v>0.75860000000000005</v>
      </c>
      <c r="F6817" s="18">
        <v>0.91</v>
      </c>
      <c r="G6817" s="18">
        <v>0.690326</v>
      </c>
    </row>
    <row r="6818" spans="1:7" ht="15" customHeight="1">
      <c r="A6818" s="15" t="s">
        <v>996</v>
      </c>
      <c r="B6818" s="16" t="s">
        <v>997</v>
      </c>
      <c r="C6818" s="15" t="s">
        <v>959</v>
      </c>
      <c r="D6818" s="15" t="s">
        <v>960</v>
      </c>
      <c r="E6818" s="17">
        <v>0.75860000000000005</v>
      </c>
      <c r="F6818" s="18">
        <v>3.18</v>
      </c>
      <c r="G6818" s="18">
        <v>2.4123480000000002</v>
      </c>
    </row>
    <row r="6819" spans="1:7" ht="15" customHeight="1">
      <c r="A6819" s="15" t="s">
        <v>963</v>
      </c>
      <c r="B6819" s="16" t="s">
        <v>964</v>
      </c>
      <c r="C6819" s="15" t="s">
        <v>959</v>
      </c>
      <c r="D6819" s="15" t="s">
        <v>960</v>
      </c>
      <c r="E6819" s="17">
        <v>0.75860000000000005</v>
      </c>
      <c r="F6819" s="18">
        <v>0.55000000000000004</v>
      </c>
      <c r="G6819" s="18">
        <v>0.41722999999999999</v>
      </c>
    </row>
    <row r="6820" spans="1:7" ht="15" customHeight="1">
      <c r="A6820" s="15" t="s">
        <v>965</v>
      </c>
      <c r="B6820" s="16" t="s">
        <v>966</v>
      </c>
      <c r="C6820" s="15" t="s">
        <v>959</v>
      </c>
      <c r="D6820" s="15" t="s">
        <v>960</v>
      </c>
      <c r="E6820" s="17">
        <v>0.75860000000000005</v>
      </c>
      <c r="F6820" s="18">
        <v>0.06</v>
      </c>
      <c r="G6820" s="18">
        <v>4.5516000000000001E-2</v>
      </c>
    </row>
    <row r="6821" spans="1:7" ht="17.100000000000001" customHeight="1">
      <c r="A6821" s="1"/>
      <c r="B6821" s="1"/>
      <c r="C6821" s="1"/>
      <c r="D6821" s="1"/>
      <c r="E6821" s="319" t="s">
        <v>967</v>
      </c>
      <c r="F6821" s="320"/>
      <c r="G6821" s="19">
        <v>4.8246960000000003</v>
      </c>
    </row>
    <row r="6822" spans="1:7" ht="15" customHeight="1">
      <c r="A6822" s="321" t="s">
        <v>968</v>
      </c>
      <c r="B6822" s="322"/>
      <c r="C6822" s="8" t="s">
        <v>952</v>
      </c>
      <c r="D6822" s="8" t="s">
        <v>953</v>
      </c>
      <c r="E6822" s="8" t="s">
        <v>954</v>
      </c>
      <c r="F6822" s="8" t="s">
        <v>955</v>
      </c>
      <c r="G6822" s="8" t="s">
        <v>956</v>
      </c>
    </row>
    <row r="6823" spans="1:7" ht="15" customHeight="1">
      <c r="A6823" s="15" t="s">
        <v>1776</v>
      </c>
      <c r="B6823" s="16" t="s">
        <v>1777</v>
      </c>
      <c r="C6823" s="15" t="s">
        <v>959</v>
      </c>
      <c r="D6823" s="15" t="s">
        <v>960</v>
      </c>
      <c r="E6823" s="17">
        <v>0.54974429999999996</v>
      </c>
      <c r="F6823" s="18">
        <v>15.42</v>
      </c>
      <c r="G6823" s="18">
        <v>8.4770571060000002</v>
      </c>
    </row>
    <row r="6824" spans="1:7" ht="15" customHeight="1">
      <c r="A6824" s="15" t="s">
        <v>1778</v>
      </c>
      <c r="B6824" s="16" t="s">
        <v>1779</v>
      </c>
      <c r="C6824" s="15" t="s">
        <v>959</v>
      </c>
      <c r="D6824" s="15" t="s">
        <v>960</v>
      </c>
      <c r="E6824" s="17">
        <v>0.22903446</v>
      </c>
      <c r="F6824" s="18">
        <v>10.84</v>
      </c>
      <c r="G6824" s="18">
        <v>2.4827335464</v>
      </c>
    </row>
    <row r="6825" spans="1:7" ht="15" customHeight="1">
      <c r="A6825" s="1"/>
      <c r="B6825" s="1"/>
      <c r="C6825" s="1"/>
      <c r="D6825" s="1"/>
      <c r="E6825" s="319" t="s">
        <v>971</v>
      </c>
      <c r="F6825" s="320"/>
      <c r="G6825" s="19">
        <v>10.959790652400001</v>
      </c>
    </row>
    <row r="6826" spans="1:7" ht="15" customHeight="1">
      <c r="A6826" s="321" t="s">
        <v>1010</v>
      </c>
      <c r="B6826" s="322"/>
      <c r="C6826" s="8" t="s">
        <v>952</v>
      </c>
      <c r="D6826" s="8" t="s">
        <v>953</v>
      </c>
      <c r="E6826" s="8" t="s">
        <v>954</v>
      </c>
      <c r="F6826" s="8" t="s">
        <v>955</v>
      </c>
      <c r="G6826" s="8" t="s">
        <v>956</v>
      </c>
    </row>
    <row r="6827" spans="1:7" ht="20.100000000000001" customHeight="1">
      <c r="A6827" s="15" t="s">
        <v>1954</v>
      </c>
      <c r="B6827" s="16" t="s">
        <v>1955</v>
      </c>
      <c r="C6827" s="15" t="s">
        <v>959</v>
      </c>
      <c r="D6827" s="15" t="s">
        <v>1030</v>
      </c>
      <c r="E6827" s="17">
        <v>1</v>
      </c>
      <c r="F6827" s="18">
        <v>4.24</v>
      </c>
      <c r="G6827" s="18">
        <v>4.24</v>
      </c>
    </row>
    <row r="6828" spans="1:7" ht="20.100000000000001" customHeight="1">
      <c r="A6828" s="15" t="s">
        <v>1956</v>
      </c>
      <c r="B6828" s="16" t="s">
        <v>1957</v>
      </c>
      <c r="C6828" s="15" t="s">
        <v>959</v>
      </c>
      <c r="D6828" s="15" t="s">
        <v>1030</v>
      </c>
      <c r="E6828" s="17">
        <v>1</v>
      </c>
      <c r="F6828" s="18">
        <v>9.1</v>
      </c>
      <c r="G6828" s="18">
        <v>9.1</v>
      </c>
    </row>
    <row r="6829" spans="1:7" ht="15" customHeight="1">
      <c r="A6829" s="1"/>
      <c r="B6829" s="1"/>
      <c r="C6829" s="1"/>
      <c r="D6829" s="1"/>
      <c r="E6829" s="319" t="s">
        <v>1021</v>
      </c>
      <c r="F6829" s="320"/>
      <c r="G6829" s="19">
        <v>13.34</v>
      </c>
    </row>
    <row r="6830" spans="1:7" ht="15" customHeight="1">
      <c r="A6830" s="1"/>
      <c r="B6830" s="1"/>
      <c r="C6830" s="1"/>
      <c r="D6830" s="1"/>
      <c r="E6830" s="317" t="s">
        <v>972</v>
      </c>
      <c r="F6830" s="318"/>
      <c r="G6830" s="3">
        <v>24.14</v>
      </c>
    </row>
    <row r="6831" spans="1:7" ht="15" customHeight="1">
      <c r="A6831" s="1"/>
      <c r="B6831" s="1"/>
      <c r="C6831" s="1"/>
      <c r="D6831" s="1"/>
      <c r="E6831" s="317" t="s">
        <v>973</v>
      </c>
      <c r="F6831" s="318"/>
      <c r="G6831" s="3">
        <v>4.97</v>
      </c>
    </row>
    <row r="6832" spans="1:7" ht="15" customHeight="1">
      <c r="A6832" s="1"/>
      <c r="B6832" s="1"/>
      <c r="C6832" s="1"/>
      <c r="D6832" s="1"/>
      <c r="E6832" s="317" t="s">
        <v>974</v>
      </c>
      <c r="F6832" s="318"/>
      <c r="G6832" s="3">
        <v>29.11</v>
      </c>
    </row>
    <row r="6833" spans="1:7" ht="15" customHeight="1">
      <c r="A6833" s="1"/>
      <c r="B6833" s="1"/>
      <c r="C6833" s="1"/>
      <c r="D6833" s="1"/>
      <c r="E6833" s="317" t="s">
        <v>975</v>
      </c>
      <c r="F6833" s="318"/>
      <c r="G6833" s="3">
        <v>8.25</v>
      </c>
    </row>
    <row r="6834" spans="1:7" ht="15" customHeight="1">
      <c r="A6834" s="1"/>
      <c r="B6834" s="1"/>
      <c r="C6834" s="1"/>
      <c r="D6834" s="1"/>
      <c r="E6834" s="317" t="s">
        <v>976</v>
      </c>
      <c r="F6834" s="318"/>
      <c r="G6834" s="3">
        <v>37.36</v>
      </c>
    </row>
    <row r="6835" spans="1:7" ht="15" customHeight="1">
      <c r="A6835" s="1"/>
      <c r="B6835" s="1"/>
      <c r="C6835" s="1"/>
      <c r="D6835" s="1"/>
      <c r="E6835" s="317" t="s">
        <v>977</v>
      </c>
      <c r="F6835" s="318"/>
      <c r="G6835" s="3">
        <v>1</v>
      </c>
    </row>
    <row r="6836" spans="1:7" ht="15" customHeight="1">
      <c r="A6836" s="1"/>
      <c r="B6836" s="1"/>
      <c r="C6836" s="1"/>
      <c r="D6836" s="1"/>
      <c r="E6836" s="317" t="s">
        <v>978</v>
      </c>
      <c r="F6836" s="318"/>
      <c r="G6836" s="3">
        <v>37.36</v>
      </c>
    </row>
    <row r="6837" spans="1:7" ht="9.9499999999999993" customHeight="1">
      <c r="A6837" s="1"/>
      <c r="B6837" s="1"/>
      <c r="C6837" s="323" t="s">
        <v>949</v>
      </c>
      <c r="D6837" s="324"/>
      <c r="E6837" s="1"/>
      <c r="F6837" s="1"/>
      <c r="G6837" s="1"/>
    </row>
    <row r="6838" spans="1:7" ht="20.100000000000001" customHeight="1">
      <c r="A6838" s="325" t="s">
        <v>1958</v>
      </c>
      <c r="B6838" s="326"/>
      <c r="C6838" s="326"/>
      <c r="D6838" s="326"/>
      <c r="E6838" s="326"/>
      <c r="F6838" s="326"/>
      <c r="G6838" s="326"/>
    </row>
    <row r="6839" spans="1:7" ht="15" customHeight="1">
      <c r="A6839" s="321" t="s">
        <v>951</v>
      </c>
      <c r="B6839" s="322"/>
      <c r="C6839" s="8" t="s">
        <v>952</v>
      </c>
      <c r="D6839" s="8" t="s">
        <v>953</v>
      </c>
      <c r="E6839" s="8" t="s">
        <v>954</v>
      </c>
      <c r="F6839" s="8" t="s">
        <v>955</v>
      </c>
      <c r="G6839" s="8" t="s">
        <v>956</v>
      </c>
    </row>
    <row r="6840" spans="1:7" ht="20.100000000000001" customHeight="1">
      <c r="A6840" s="15" t="s">
        <v>1772</v>
      </c>
      <c r="B6840" s="16" t="s">
        <v>1773</v>
      </c>
      <c r="C6840" s="15" t="s">
        <v>959</v>
      </c>
      <c r="D6840" s="15" t="s">
        <v>960</v>
      </c>
      <c r="E6840" s="17">
        <v>0.25430000000000003</v>
      </c>
      <c r="F6840" s="18">
        <v>0.62</v>
      </c>
      <c r="G6840" s="18">
        <v>0.157666</v>
      </c>
    </row>
    <row r="6841" spans="1:7" ht="15" customHeight="1">
      <c r="A6841" s="15" t="s">
        <v>994</v>
      </c>
      <c r="B6841" s="16" t="s">
        <v>995</v>
      </c>
      <c r="C6841" s="15" t="s">
        <v>959</v>
      </c>
      <c r="D6841" s="15" t="s">
        <v>960</v>
      </c>
      <c r="E6841" s="17">
        <v>0.25430000000000003</v>
      </c>
      <c r="F6841" s="18">
        <v>1.04</v>
      </c>
      <c r="G6841" s="18">
        <v>0.26447199999999998</v>
      </c>
    </row>
    <row r="6842" spans="1:7" ht="20.100000000000001" customHeight="1">
      <c r="A6842" s="15" t="s">
        <v>1774</v>
      </c>
      <c r="B6842" s="16" t="s">
        <v>1775</v>
      </c>
      <c r="C6842" s="15" t="s">
        <v>959</v>
      </c>
      <c r="D6842" s="15" t="s">
        <v>960</v>
      </c>
      <c r="E6842" s="17">
        <v>0.25430000000000003</v>
      </c>
      <c r="F6842" s="18">
        <v>0.91</v>
      </c>
      <c r="G6842" s="18">
        <v>0.23141300000000001</v>
      </c>
    </row>
    <row r="6843" spans="1:7" ht="15" customHeight="1">
      <c r="A6843" s="15" t="s">
        <v>996</v>
      </c>
      <c r="B6843" s="16" t="s">
        <v>997</v>
      </c>
      <c r="C6843" s="15" t="s">
        <v>959</v>
      </c>
      <c r="D6843" s="15" t="s">
        <v>960</v>
      </c>
      <c r="E6843" s="17">
        <v>0.25430000000000003</v>
      </c>
      <c r="F6843" s="18">
        <v>3.18</v>
      </c>
      <c r="G6843" s="18">
        <v>0.808674</v>
      </c>
    </row>
    <row r="6844" spans="1:7" ht="15" customHeight="1">
      <c r="A6844" s="15" t="s">
        <v>963</v>
      </c>
      <c r="B6844" s="16" t="s">
        <v>964</v>
      </c>
      <c r="C6844" s="15" t="s">
        <v>959</v>
      </c>
      <c r="D6844" s="15" t="s">
        <v>960</v>
      </c>
      <c r="E6844" s="17">
        <v>0.25430000000000003</v>
      </c>
      <c r="F6844" s="18">
        <v>0.55000000000000004</v>
      </c>
      <c r="G6844" s="18">
        <v>0.13986499999999999</v>
      </c>
    </row>
    <row r="6845" spans="1:7" ht="15" customHeight="1">
      <c r="A6845" s="15" t="s">
        <v>965</v>
      </c>
      <c r="B6845" s="16" t="s">
        <v>966</v>
      </c>
      <c r="C6845" s="15" t="s">
        <v>959</v>
      </c>
      <c r="D6845" s="15" t="s">
        <v>960</v>
      </c>
      <c r="E6845" s="17">
        <v>0.25430000000000003</v>
      </c>
      <c r="F6845" s="18">
        <v>0.06</v>
      </c>
      <c r="G6845" s="18">
        <v>1.5258000000000001E-2</v>
      </c>
    </row>
    <row r="6846" spans="1:7" ht="17.100000000000001" customHeight="1">
      <c r="A6846" s="1"/>
      <c r="B6846" s="1"/>
      <c r="C6846" s="1"/>
      <c r="D6846" s="1"/>
      <c r="E6846" s="319" t="s">
        <v>967</v>
      </c>
      <c r="F6846" s="320"/>
      <c r="G6846" s="19">
        <v>1.617348</v>
      </c>
    </row>
    <row r="6847" spans="1:7" ht="15" customHeight="1">
      <c r="A6847" s="321" t="s">
        <v>968</v>
      </c>
      <c r="B6847" s="322"/>
      <c r="C6847" s="8" t="s">
        <v>952</v>
      </c>
      <c r="D6847" s="8" t="s">
        <v>953</v>
      </c>
      <c r="E6847" s="8" t="s">
        <v>954</v>
      </c>
      <c r="F6847" s="8" t="s">
        <v>955</v>
      </c>
      <c r="G6847" s="8" t="s">
        <v>956</v>
      </c>
    </row>
    <row r="6848" spans="1:7" ht="15" customHeight="1">
      <c r="A6848" s="15" t="s">
        <v>1776</v>
      </c>
      <c r="B6848" s="16" t="s">
        <v>1777</v>
      </c>
      <c r="C6848" s="15" t="s">
        <v>959</v>
      </c>
      <c r="D6848" s="15" t="s">
        <v>960</v>
      </c>
      <c r="E6848" s="17">
        <v>0.18427470000000001</v>
      </c>
      <c r="F6848" s="18">
        <v>15.42</v>
      </c>
      <c r="G6848" s="18">
        <v>2.8415158740000002</v>
      </c>
    </row>
    <row r="6849" spans="1:7" ht="15" customHeight="1">
      <c r="A6849" s="15" t="s">
        <v>1778</v>
      </c>
      <c r="B6849" s="16" t="s">
        <v>1779</v>
      </c>
      <c r="C6849" s="15" t="s">
        <v>959</v>
      </c>
      <c r="D6849" s="15" t="s">
        <v>960</v>
      </c>
      <c r="E6849" s="17">
        <v>7.6789679999999999E-2</v>
      </c>
      <c r="F6849" s="18">
        <v>10.84</v>
      </c>
      <c r="G6849" s="18">
        <v>0.8324001312</v>
      </c>
    </row>
    <row r="6850" spans="1:7" ht="15" customHeight="1">
      <c r="A6850" s="1"/>
      <c r="B6850" s="1"/>
      <c r="C6850" s="1"/>
      <c r="D6850" s="1"/>
      <c r="E6850" s="319" t="s">
        <v>971</v>
      </c>
      <c r="F6850" s="320"/>
      <c r="G6850" s="19">
        <v>3.6739160052000002</v>
      </c>
    </row>
    <row r="6851" spans="1:7" ht="15" customHeight="1">
      <c r="A6851" s="321" t="s">
        <v>1010</v>
      </c>
      <c r="B6851" s="322"/>
      <c r="C6851" s="8" t="s">
        <v>952</v>
      </c>
      <c r="D6851" s="8" t="s">
        <v>953</v>
      </c>
      <c r="E6851" s="8" t="s">
        <v>954</v>
      </c>
      <c r="F6851" s="8" t="s">
        <v>955</v>
      </c>
      <c r="G6851" s="8" t="s">
        <v>956</v>
      </c>
    </row>
    <row r="6852" spans="1:7" ht="20.100000000000001" customHeight="1">
      <c r="A6852" s="15" t="s">
        <v>1959</v>
      </c>
      <c r="B6852" s="16" t="s">
        <v>1960</v>
      </c>
      <c r="C6852" s="15" t="s">
        <v>1016</v>
      </c>
      <c r="D6852" s="15" t="s">
        <v>1030</v>
      </c>
      <c r="E6852" s="17">
        <v>1</v>
      </c>
      <c r="F6852" s="18">
        <v>14.15</v>
      </c>
      <c r="G6852" s="18">
        <v>14.15</v>
      </c>
    </row>
    <row r="6853" spans="1:7" ht="15" customHeight="1">
      <c r="A6853" s="1"/>
      <c r="B6853" s="1"/>
      <c r="C6853" s="1"/>
      <c r="D6853" s="1"/>
      <c r="E6853" s="319" t="s">
        <v>1021</v>
      </c>
      <c r="F6853" s="320"/>
      <c r="G6853" s="19">
        <v>14.15</v>
      </c>
    </row>
    <row r="6854" spans="1:7" ht="15" customHeight="1">
      <c r="A6854" s="1"/>
      <c r="B6854" s="1"/>
      <c r="C6854" s="1"/>
      <c r="D6854" s="1"/>
      <c r="E6854" s="317" t="s">
        <v>972</v>
      </c>
      <c r="F6854" s="318"/>
      <c r="G6854" s="3">
        <v>17.760000000000002</v>
      </c>
    </row>
    <row r="6855" spans="1:7" ht="15" customHeight="1">
      <c r="A6855" s="1"/>
      <c r="B6855" s="1"/>
      <c r="C6855" s="1"/>
      <c r="D6855" s="1"/>
      <c r="E6855" s="317" t="s">
        <v>973</v>
      </c>
      <c r="F6855" s="318"/>
      <c r="G6855" s="3">
        <v>1.67</v>
      </c>
    </row>
    <row r="6856" spans="1:7" ht="15" customHeight="1">
      <c r="A6856" s="1"/>
      <c r="B6856" s="1"/>
      <c r="C6856" s="1"/>
      <c r="D6856" s="1"/>
      <c r="E6856" s="317" t="s">
        <v>974</v>
      </c>
      <c r="F6856" s="318"/>
      <c r="G6856" s="3">
        <v>19.43</v>
      </c>
    </row>
    <row r="6857" spans="1:7" ht="15" customHeight="1">
      <c r="A6857" s="1"/>
      <c r="B6857" s="1"/>
      <c r="C6857" s="1"/>
      <c r="D6857" s="1"/>
      <c r="E6857" s="317" t="s">
        <v>975</v>
      </c>
      <c r="F6857" s="318"/>
      <c r="G6857" s="3">
        <v>5.5</v>
      </c>
    </row>
    <row r="6858" spans="1:7" ht="15" customHeight="1">
      <c r="A6858" s="1"/>
      <c r="B6858" s="1"/>
      <c r="C6858" s="1"/>
      <c r="D6858" s="1"/>
      <c r="E6858" s="317" t="s">
        <v>976</v>
      </c>
      <c r="F6858" s="318"/>
      <c r="G6858" s="3">
        <v>24.93</v>
      </c>
    </row>
    <row r="6859" spans="1:7" ht="15" customHeight="1">
      <c r="A6859" s="1"/>
      <c r="B6859" s="1"/>
      <c r="C6859" s="1"/>
      <c r="D6859" s="1"/>
      <c r="E6859" s="317" t="s">
        <v>977</v>
      </c>
      <c r="F6859" s="318"/>
      <c r="G6859" s="3">
        <v>6</v>
      </c>
    </row>
    <row r="6860" spans="1:7" ht="15" customHeight="1">
      <c r="A6860" s="1"/>
      <c r="B6860" s="1"/>
      <c r="C6860" s="1"/>
      <c r="D6860" s="1"/>
      <c r="E6860" s="317" t="s">
        <v>978</v>
      </c>
      <c r="F6860" s="318"/>
      <c r="G6860" s="3">
        <v>149.58000000000001</v>
      </c>
    </row>
    <row r="6861" spans="1:7" ht="9.9499999999999993" customHeight="1">
      <c r="A6861" s="1"/>
      <c r="B6861" s="1"/>
      <c r="C6861" s="323" t="s">
        <v>949</v>
      </c>
      <c r="D6861" s="324"/>
      <c r="E6861" s="1"/>
      <c r="F6861" s="1"/>
      <c r="G6861" s="1"/>
    </row>
    <row r="6862" spans="1:7" ht="20.100000000000001" customHeight="1">
      <c r="A6862" s="325" t="s">
        <v>1961</v>
      </c>
      <c r="B6862" s="326"/>
      <c r="C6862" s="326"/>
      <c r="D6862" s="326"/>
      <c r="E6862" s="326"/>
      <c r="F6862" s="326"/>
      <c r="G6862" s="326"/>
    </row>
    <row r="6863" spans="1:7" ht="15" customHeight="1">
      <c r="A6863" s="321" t="s">
        <v>951</v>
      </c>
      <c r="B6863" s="322"/>
      <c r="C6863" s="8" t="s">
        <v>952</v>
      </c>
      <c r="D6863" s="8" t="s">
        <v>953</v>
      </c>
      <c r="E6863" s="8" t="s">
        <v>954</v>
      </c>
      <c r="F6863" s="8" t="s">
        <v>955</v>
      </c>
      <c r="G6863" s="8" t="s">
        <v>956</v>
      </c>
    </row>
    <row r="6864" spans="1:7" ht="20.100000000000001" customHeight="1">
      <c r="A6864" s="15" t="s">
        <v>1772</v>
      </c>
      <c r="B6864" s="16" t="s">
        <v>1773</v>
      </c>
      <c r="C6864" s="15" t="s">
        <v>959</v>
      </c>
      <c r="D6864" s="15" t="s">
        <v>960</v>
      </c>
      <c r="E6864" s="17">
        <v>0.34</v>
      </c>
      <c r="F6864" s="18">
        <v>0.62</v>
      </c>
      <c r="G6864" s="18">
        <v>0.21079999999999999</v>
      </c>
    </row>
    <row r="6865" spans="1:7" ht="15" customHeight="1">
      <c r="A6865" s="15" t="s">
        <v>994</v>
      </c>
      <c r="B6865" s="16" t="s">
        <v>995</v>
      </c>
      <c r="C6865" s="15" t="s">
        <v>959</v>
      </c>
      <c r="D6865" s="15" t="s">
        <v>960</v>
      </c>
      <c r="E6865" s="17">
        <v>0.34</v>
      </c>
      <c r="F6865" s="18">
        <v>1.04</v>
      </c>
      <c r="G6865" s="18">
        <v>0.35360000000000003</v>
      </c>
    </row>
    <row r="6866" spans="1:7" ht="20.100000000000001" customHeight="1">
      <c r="A6866" s="15" t="s">
        <v>1774</v>
      </c>
      <c r="B6866" s="16" t="s">
        <v>1775</v>
      </c>
      <c r="C6866" s="15" t="s">
        <v>959</v>
      </c>
      <c r="D6866" s="15" t="s">
        <v>960</v>
      </c>
      <c r="E6866" s="17">
        <v>0.34</v>
      </c>
      <c r="F6866" s="18">
        <v>0.91</v>
      </c>
      <c r="G6866" s="18">
        <v>0.30940000000000001</v>
      </c>
    </row>
    <row r="6867" spans="1:7" ht="15" customHeight="1">
      <c r="A6867" s="15" t="s">
        <v>996</v>
      </c>
      <c r="B6867" s="16" t="s">
        <v>997</v>
      </c>
      <c r="C6867" s="15" t="s">
        <v>959</v>
      </c>
      <c r="D6867" s="15" t="s">
        <v>960</v>
      </c>
      <c r="E6867" s="17">
        <v>0.34</v>
      </c>
      <c r="F6867" s="18">
        <v>3.18</v>
      </c>
      <c r="G6867" s="18">
        <v>1.0811999999999999</v>
      </c>
    </row>
    <row r="6868" spans="1:7" ht="15" customHeight="1">
      <c r="A6868" s="15" t="s">
        <v>963</v>
      </c>
      <c r="B6868" s="16" t="s">
        <v>964</v>
      </c>
      <c r="C6868" s="15" t="s">
        <v>959</v>
      </c>
      <c r="D6868" s="15" t="s">
        <v>960</v>
      </c>
      <c r="E6868" s="17">
        <v>0.34</v>
      </c>
      <c r="F6868" s="18">
        <v>0.55000000000000004</v>
      </c>
      <c r="G6868" s="18">
        <v>0.187</v>
      </c>
    </row>
    <row r="6869" spans="1:7" ht="15" customHeight="1">
      <c r="A6869" s="15" t="s">
        <v>965</v>
      </c>
      <c r="B6869" s="16" t="s">
        <v>966</v>
      </c>
      <c r="C6869" s="15" t="s">
        <v>959</v>
      </c>
      <c r="D6869" s="15" t="s">
        <v>960</v>
      </c>
      <c r="E6869" s="17">
        <v>0.34</v>
      </c>
      <c r="F6869" s="18">
        <v>0.06</v>
      </c>
      <c r="G6869" s="18">
        <v>2.0400000000000001E-2</v>
      </c>
    </row>
    <row r="6870" spans="1:7" ht="17.100000000000001" customHeight="1">
      <c r="A6870" s="1"/>
      <c r="B6870" s="1"/>
      <c r="C6870" s="1"/>
      <c r="D6870" s="1"/>
      <c r="E6870" s="319" t="s">
        <v>967</v>
      </c>
      <c r="F6870" s="320"/>
      <c r="G6870" s="19">
        <v>2.1623999999999999</v>
      </c>
    </row>
    <row r="6871" spans="1:7" ht="15" customHeight="1">
      <c r="A6871" s="321" t="s">
        <v>968</v>
      </c>
      <c r="B6871" s="322"/>
      <c r="C6871" s="8" t="s">
        <v>952</v>
      </c>
      <c r="D6871" s="8" t="s">
        <v>953</v>
      </c>
      <c r="E6871" s="8" t="s">
        <v>954</v>
      </c>
      <c r="F6871" s="8" t="s">
        <v>955</v>
      </c>
      <c r="G6871" s="8" t="s">
        <v>956</v>
      </c>
    </row>
    <row r="6872" spans="1:7" ht="15" customHeight="1">
      <c r="A6872" s="15" t="s">
        <v>1776</v>
      </c>
      <c r="B6872" s="16" t="s">
        <v>1777</v>
      </c>
      <c r="C6872" s="15" t="s">
        <v>959</v>
      </c>
      <c r="D6872" s="15" t="s">
        <v>960</v>
      </c>
      <c r="E6872" s="17">
        <v>0.17452200000000001</v>
      </c>
      <c r="F6872" s="18">
        <v>15.42</v>
      </c>
      <c r="G6872" s="18">
        <v>2.69112924</v>
      </c>
    </row>
    <row r="6873" spans="1:7" ht="15" customHeight="1">
      <c r="A6873" s="15" t="s">
        <v>1778</v>
      </c>
      <c r="B6873" s="16" t="s">
        <v>1779</v>
      </c>
      <c r="C6873" s="15" t="s">
        <v>959</v>
      </c>
      <c r="D6873" s="15" t="s">
        <v>960</v>
      </c>
      <c r="E6873" s="17">
        <v>0.17452200000000001</v>
      </c>
      <c r="F6873" s="18">
        <v>10.84</v>
      </c>
      <c r="G6873" s="18">
        <v>1.89181848</v>
      </c>
    </row>
    <row r="6874" spans="1:7" ht="15" customHeight="1">
      <c r="A6874" s="1"/>
      <c r="B6874" s="1"/>
      <c r="C6874" s="1"/>
      <c r="D6874" s="1"/>
      <c r="E6874" s="319" t="s">
        <v>971</v>
      </c>
      <c r="F6874" s="320"/>
      <c r="G6874" s="19">
        <v>4.5829477199999999</v>
      </c>
    </row>
    <row r="6875" spans="1:7" ht="15" customHeight="1">
      <c r="A6875" s="321" t="s">
        <v>1010</v>
      </c>
      <c r="B6875" s="322"/>
      <c r="C6875" s="8" t="s">
        <v>952</v>
      </c>
      <c r="D6875" s="8" t="s">
        <v>953</v>
      </c>
      <c r="E6875" s="8" t="s">
        <v>954</v>
      </c>
      <c r="F6875" s="8" t="s">
        <v>955</v>
      </c>
      <c r="G6875" s="8" t="s">
        <v>956</v>
      </c>
    </row>
    <row r="6876" spans="1:7" ht="20.100000000000001" customHeight="1">
      <c r="A6876" s="15" t="s">
        <v>1962</v>
      </c>
      <c r="B6876" s="16" t="s">
        <v>1963</v>
      </c>
      <c r="C6876" s="15" t="s">
        <v>1016</v>
      </c>
      <c r="D6876" s="15" t="s">
        <v>1030</v>
      </c>
      <c r="E6876" s="17">
        <v>1.05</v>
      </c>
      <c r="F6876" s="18">
        <v>4.8</v>
      </c>
      <c r="G6876" s="18">
        <v>5.04</v>
      </c>
    </row>
    <row r="6877" spans="1:7" ht="15" customHeight="1">
      <c r="A6877" s="1"/>
      <c r="B6877" s="1"/>
      <c r="C6877" s="1"/>
      <c r="D6877" s="1"/>
      <c r="E6877" s="319" t="s">
        <v>1021</v>
      </c>
      <c r="F6877" s="320"/>
      <c r="G6877" s="19">
        <v>5.04</v>
      </c>
    </row>
    <row r="6878" spans="1:7" ht="15" customHeight="1">
      <c r="A6878" s="1"/>
      <c r="B6878" s="1"/>
      <c r="C6878" s="1"/>
      <c r="D6878" s="1"/>
      <c r="E6878" s="317" t="s">
        <v>972</v>
      </c>
      <c r="F6878" s="318"/>
      <c r="G6878" s="3">
        <v>9.6999999999999993</v>
      </c>
    </row>
    <row r="6879" spans="1:7" ht="15" customHeight="1">
      <c r="A6879" s="1"/>
      <c r="B6879" s="1"/>
      <c r="C6879" s="1"/>
      <c r="D6879" s="1"/>
      <c r="E6879" s="317" t="s">
        <v>973</v>
      </c>
      <c r="F6879" s="318"/>
      <c r="G6879" s="3">
        <v>2.08</v>
      </c>
    </row>
    <row r="6880" spans="1:7" ht="15" customHeight="1">
      <c r="A6880" s="1"/>
      <c r="B6880" s="1"/>
      <c r="C6880" s="1"/>
      <c r="D6880" s="1"/>
      <c r="E6880" s="317" t="s">
        <v>974</v>
      </c>
      <c r="F6880" s="318"/>
      <c r="G6880" s="3">
        <v>11.78</v>
      </c>
    </row>
    <row r="6881" spans="1:7" ht="15" customHeight="1">
      <c r="A6881" s="1"/>
      <c r="B6881" s="1"/>
      <c r="C6881" s="1"/>
      <c r="D6881" s="1"/>
      <c r="E6881" s="317" t="s">
        <v>975</v>
      </c>
      <c r="F6881" s="318"/>
      <c r="G6881" s="3">
        <v>3.33</v>
      </c>
    </row>
    <row r="6882" spans="1:7" ht="15" customHeight="1">
      <c r="A6882" s="1"/>
      <c r="B6882" s="1"/>
      <c r="C6882" s="1"/>
      <c r="D6882" s="1"/>
      <c r="E6882" s="317" t="s">
        <v>976</v>
      </c>
      <c r="F6882" s="318"/>
      <c r="G6882" s="3">
        <v>15.11</v>
      </c>
    </row>
    <row r="6883" spans="1:7" ht="15" customHeight="1">
      <c r="A6883" s="1"/>
      <c r="B6883" s="1"/>
      <c r="C6883" s="1"/>
      <c r="D6883" s="1"/>
      <c r="E6883" s="317" t="s">
        <v>977</v>
      </c>
      <c r="F6883" s="318"/>
      <c r="G6883" s="3">
        <v>3</v>
      </c>
    </row>
    <row r="6884" spans="1:7" ht="15" customHeight="1">
      <c r="A6884" s="1"/>
      <c r="B6884" s="1"/>
      <c r="C6884" s="1"/>
      <c r="D6884" s="1"/>
      <c r="E6884" s="317" t="s">
        <v>978</v>
      </c>
      <c r="F6884" s="318"/>
      <c r="G6884" s="3">
        <v>45.33</v>
      </c>
    </row>
    <row r="6885" spans="1:7" ht="9.9499999999999993" customHeight="1">
      <c r="A6885" s="1"/>
      <c r="B6885" s="1"/>
      <c r="C6885" s="323" t="s">
        <v>949</v>
      </c>
      <c r="D6885" s="324"/>
      <c r="E6885" s="1"/>
      <c r="F6885" s="1"/>
      <c r="G6885" s="1"/>
    </row>
    <row r="6886" spans="1:7" ht="20.100000000000001" customHeight="1">
      <c r="A6886" s="325" t="s">
        <v>1964</v>
      </c>
      <c r="B6886" s="326"/>
      <c r="C6886" s="326"/>
      <c r="D6886" s="326"/>
      <c r="E6886" s="326"/>
      <c r="F6886" s="326"/>
      <c r="G6886" s="326"/>
    </row>
    <row r="6887" spans="1:7" ht="15" customHeight="1">
      <c r="A6887" s="321" t="s">
        <v>951</v>
      </c>
      <c r="B6887" s="322"/>
      <c r="C6887" s="8" t="s">
        <v>952</v>
      </c>
      <c r="D6887" s="8" t="s">
        <v>953</v>
      </c>
      <c r="E6887" s="8" t="s">
        <v>954</v>
      </c>
      <c r="F6887" s="8" t="s">
        <v>955</v>
      </c>
      <c r="G6887" s="8" t="s">
        <v>956</v>
      </c>
    </row>
    <row r="6888" spans="1:7" ht="20.100000000000001" customHeight="1">
      <c r="A6888" s="15" t="s">
        <v>1772</v>
      </c>
      <c r="B6888" s="16" t="s">
        <v>1773</v>
      </c>
      <c r="C6888" s="15" t="s">
        <v>959</v>
      </c>
      <c r="D6888" s="15" t="s">
        <v>960</v>
      </c>
      <c r="E6888" s="17">
        <v>0.7</v>
      </c>
      <c r="F6888" s="18">
        <v>0.62</v>
      </c>
      <c r="G6888" s="18">
        <v>0.434</v>
      </c>
    </row>
    <row r="6889" spans="1:7" ht="15" customHeight="1">
      <c r="A6889" s="15" t="s">
        <v>994</v>
      </c>
      <c r="B6889" s="16" t="s">
        <v>995</v>
      </c>
      <c r="C6889" s="15" t="s">
        <v>959</v>
      </c>
      <c r="D6889" s="15" t="s">
        <v>960</v>
      </c>
      <c r="E6889" s="17">
        <v>0.7</v>
      </c>
      <c r="F6889" s="18">
        <v>1.04</v>
      </c>
      <c r="G6889" s="18">
        <v>0.72799999999999998</v>
      </c>
    </row>
    <row r="6890" spans="1:7" ht="20.100000000000001" customHeight="1">
      <c r="A6890" s="15" t="s">
        <v>1774</v>
      </c>
      <c r="B6890" s="16" t="s">
        <v>1775</v>
      </c>
      <c r="C6890" s="15" t="s">
        <v>959</v>
      </c>
      <c r="D6890" s="15" t="s">
        <v>960</v>
      </c>
      <c r="E6890" s="17">
        <v>0.7</v>
      </c>
      <c r="F6890" s="18">
        <v>0.91</v>
      </c>
      <c r="G6890" s="18">
        <v>0.63700000000000001</v>
      </c>
    </row>
    <row r="6891" spans="1:7" ht="15" customHeight="1">
      <c r="A6891" s="15" t="s">
        <v>996</v>
      </c>
      <c r="B6891" s="16" t="s">
        <v>997</v>
      </c>
      <c r="C6891" s="15" t="s">
        <v>959</v>
      </c>
      <c r="D6891" s="15" t="s">
        <v>960</v>
      </c>
      <c r="E6891" s="17">
        <v>0.7</v>
      </c>
      <c r="F6891" s="18">
        <v>3.18</v>
      </c>
      <c r="G6891" s="18">
        <v>2.226</v>
      </c>
    </row>
    <row r="6892" spans="1:7" ht="15" customHeight="1">
      <c r="A6892" s="15" t="s">
        <v>963</v>
      </c>
      <c r="B6892" s="16" t="s">
        <v>964</v>
      </c>
      <c r="C6892" s="15" t="s">
        <v>959</v>
      </c>
      <c r="D6892" s="15" t="s">
        <v>960</v>
      </c>
      <c r="E6892" s="17">
        <v>0.7</v>
      </c>
      <c r="F6892" s="18">
        <v>0.55000000000000004</v>
      </c>
      <c r="G6892" s="18">
        <v>0.38500000000000001</v>
      </c>
    </row>
    <row r="6893" spans="1:7" ht="15" customHeight="1">
      <c r="A6893" s="15" t="s">
        <v>965</v>
      </c>
      <c r="B6893" s="16" t="s">
        <v>966</v>
      </c>
      <c r="C6893" s="15" t="s">
        <v>959</v>
      </c>
      <c r="D6893" s="15" t="s">
        <v>960</v>
      </c>
      <c r="E6893" s="17">
        <v>0.7</v>
      </c>
      <c r="F6893" s="18">
        <v>0.06</v>
      </c>
      <c r="G6893" s="18">
        <v>4.2000000000000003E-2</v>
      </c>
    </row>
    <row r="6894" spans="1:7" ht="17.100000000000001" customHeight="1">
      <c r="A6894" s="1"/>
      <c r="B6894" s="1"/>
      <c r="C6894" s="1"/>
      <c r="D6894" s="1"/>
      <c r="E6894" s="319" t="s">
        <v>967</v>
      </c>
      <c r="F6894" s="320"/>
      <c r="G6894" s="19">
        <v>4.452</v>
      </c>
    </row>
    <row r="6895" spans="1:7" ht="15" customHeight="1">
      <c r="A6895" s="321" t="s">
        <v>968</v>
      </c>
      <c r="B6895" s="322"/>
      <c r="C6895" s="8" t="s">
        <v>952</v>
      </c>
      <c r="D6895" s="8" t="s">
        <v>953</v>
      </c>
      <c r="E6895" s="8" t="s">
        <v>954</v>
      </c>
      <c r="F6895" s="8" t="s">
        <v>955</v>
      </c>
      <c r="G6895" s="8" t="s">
        <v>956</v>
      </c>
    </row>
    <row r="6896" spans="1:7" ht="15" customHeight="1">
      <c r="A6896" s="15" t="s">
        <v>1776</v>
      </c>
      <c r="B6896" s="16" t="s">
        <v>1777</v>
      </c>
      <c r="C6896" s="15" t="s">
        <v>959</v>
      </c>
      <c r="D6896" s="15" t="s">
        <v>960</v>
      </c>
      <c r="E6896" s="17">
        <v>0.35931000000000002</v>
      </c>
      <c r="F6896" s="18">
        <v>15.42</v>
      </c>
      <c r="G6896" s="18">
        <v>5.5405601999999998</v>
      </c>
    </row>
    <row r="6897" spans="1:7" ht="15" customHeight="1">
      <c r="A6897" s="15" t="s">
        <v>1778</v>
      </c>
      <c r="B6897" s="16" t="s">
        <v>1779</v>
      </c>
      <c r="C6897" s="15" t="s">
        <v>959</v>
      </c>
      <c r="D6897" s="15" t="s">
        <v>960</v>
      </c>
      <c r="E6897" s="17">
        <v>0.35931000000000002</v>
      </c>
      <c r="F6897" s="18">
        <v>10.84</v>
      </c>
      <c r="G6897" s="18">
        <v>3.8949204000000002</v>
      </c>
    </row>
    <row r="6898" spans="1:7" ht="15" customHeight="1">
      <c r="A6898" s="1"/>
      <c r="B6898" s="1"/>
      <c r="C6898" s="1"/>
      <c r="D6898" s="1"/>
      <c r="E6898" s="319" t="s">
        <v>971</v>
      </c>
      <c r="F6898" s="320"/>
      <c r="G6898" s="19">
        <v>9.4354806</v>
      </c>
    </row>
    <row r="6899" spans="1:7" ht="15" customHeight="1">
      <c r="A6899" s="321" t="s">
        <v>1010</v>
      </c>
      <c r="B6899" s="322"/>
      <c r="C6899" s="8" t="s">
        <v>952</v>
      </c>
      <c r="D6899" s="8" t="s">
        <v>953</v>
      </c>
      <c r="E6899" s="8" t="s">
        <v>954</v>
      </c>
      <c r="F6899" s="8" t="s">
        <v>955</v>
      </c>
      <c r="G6899" s="8" t="s">
        <v>956</v>
      </c>
    </row>
    <row r="6900" spans="1:7" ht="20.100000000000001" customHeight="1">
      <c r="A6900" s="15" t="s">
        <v>1965</v>
      </c>
      <c r="B6900" s="16" t="s">
        <v>1966</v>
      </c>
      <c r="C6900" s="15" t="s">
        <v>1016</v>
      </c>
      <c r="D6900" s="15" t="s">
        <v>1030</v>
      </c>
      <c r="E6900" s="17">
        <v>1</v>
      </c>
      <c r="F6900" s="18">
        <v>5.85</v>
      </c>
      <c r="G6900" s="18">
        <v>5.85</v>
      </c>
    </row>
    <row r="6901" spans="1:7" ht="15" customHeight="1">
      <c r="A6901" s="1"/>
      <c r="B6901" s="1"/>
      <c r="C6901" s="1"/>
      <c r="D6901" s="1"/>
      <c r="E6901" s="319" t="s">
        <v>1021</v>
      </c>
      <c r="F6901" s="320"/>
      <c r="G6901" s="19">
        <v>5.85</v>
      </c>
    </row>
    <row r="6902" spans="1:7" ht="15" customHeight="1">
      <c r="A6902" s="1"/>
      <c r="B6902" s="1"/>
      <c r="C6902" s="1"/>
      <c r="D6902" s="1"/>
      <c r="E6902" s="317" t="s">
        <v>972</v>
      </c>
      <c r="F6902" s="318"/>
      <c r="G6902" s="3">
        <v>15.45</v>
      </c>
    </row>
    <row r="6903" spans="1:7" ht="15" customHeight="1">
      <c r="A6903" s="1"/>
      <c r="B6903" s="1"/>
      <c r="C6903" s="1"/>
      <c r="D6903" s="1"/>
      <c r="E6903" s="317" t="s">
        <v>973</v>
      </c>
      <c r="F6903" s="318"/>
      <c r="G6903" s="3">
        <v>4.2699999999999996</v>
      </c>
    </row>
    <row r="6904" spans="1:7" ht="15" customHeight="1">
      <c r="A6904" s="1"/>
      <c r="B6904" s="1"/>
      <c r="C6904" s="1"/>
      <c r="D6904" s="1"/>
      <c r="E6904" s="317" t="s">
        <v>974</v>
      </c>
      <c r="F6904" s="318"/>
      <c r="G6904" s="3">
        <v>19.72</v>
      </c>
    </row>
    <row r="6905" spans="1:7" ht="15" customHeight="1">
      <c r="A6905" s="1"/>
      <c r="B6905" s="1"/>
      <c r="C6905" s="1"/>
      <c r="D6905" s="1"/>
      <c r="E6905" s="317" t="s">
        <v>975</v>
      </c>
      <c r="F6905" s="318"/>
      <c r="G6905" s="3">
        <v>5.59</v>
      </c>
    </row>
    <row r="6906" spans="1:7" ht="15" customHeight="1">
      <c r="A6906" s="1"/>
      <c r="B6906" s="1"/>
      <c r="C6906" s="1"/>
      <c r="D6906" s="1"/>
      <c r="E6906" s="317" t="s">
        <v>976</v>
      </c>
      <c r="F6906" s="318"/>
      <c r="G6906" s="3">
        <v>25.31</v>
      </c>
    </row>
    <row r="6907" spans="1:7" ht="15" customHeight="1">
      <c r="A6907" s="1"/>
      <c r="B6907" s="1"/>
      <c r="C6907" s="1"/>
      <c r="D6907" s="1"/>
      <c r="E6907" s="317" t="s">
        <v>977</v>
      </c>
      <c r="F6907" s="318"/>
      <c r="G6907" s="3">
        <v>6</v>
      </c>
    </row>
    <row r="6908" spans="1:7" ht="15" customHeight="1">
      <c r="A6908" s="1"/>
      <c r="B6908" s="1"/>
      <c r="C6908" s="1"/>
      <c r="D6908" s="1"/>
      <c r="E6908" s="317" t="s">
        <v>978</v>
      </c>
      <c r="F6908" s="318"/>
      <c r="G6908" s="3">
        <v>151.86000000000001</v>
      </c>
    </row>
    <row r="6909" spans="1:7" ht="9.9499999999999993" customHeight="1">
      <c r="A6909" s="1"/>
      <c r="B6909" s="1"/>
      <c r="C6909" s="323" t="s">
        <v>949</v>
      </c>
      <c r="D6909" s="324"/>
      <c r="E6909" s="1"/>
      <c r="F6909" s="1"/>
      <c r="G6909" s="1"/>
    </row>
    <row r="6910" spans="1:7" ht="20.100000000000001" customHeight="1">
      <c r="A6910" s="325" t="s">
        <v>1967</v>
      </c>
      <c r="B6910" s="326"/>
      <c r="C6910" s="326"/>
      <c r="D6910" s="326"/>
      <c r="E6910" s="326"/>
      <c r="F6910" s="326"/>
      <c r="G6910" s="326"/>
    </row>
    <row r="6911" spans="1:7" ht="15" customHeight="1">
      <c r="A6911" s="321" t="s">
        <v>951</v>
      </c>
      <c r="B6911" s="322"/>
      <c r="C6911" s="8" t="s">
        <v>952</v>
      </c>
      <c r="D6911" s="8" t="s">
        <v>953</v>
      </c>
      <c r="E6911" s="8" t="s">
        <v>954</v>
      </c>
      <c r="F6911" s="8" t="s">
        <v>955</v>
      </c>
      <c r="G6911" s="8" t="s">
        <v>956</v>
      </c>
    </row>
    <row r="6912" spans="1:7" ht="15" customHeight="1">
      <c r="A6912" s="15" t="s">
        <v>994</v>
      </c>
      <c r="B6912" s="16" t="s">
        <v>995</v>
      </c>
      <c r="C6912" s="15" t="s">
        <v>959</v>
      </c>
      <c r="D6912" s="15" t="s">
        <v>960</v>
      </c>
      <c r="E6912" s="17">
        <v>8.56</v>
      </c>
      <c r="F6912" s="18">
        <v>1.04</v>
      </c>
      <c r="G6912" s="18">
        <v>8.9024000000000001</v>
      </c>
    </row>
    <row r="6913" spans="1:7" ht="15" customHeight="1">
      <c r="A6913" s="15" t="s">
        <v>996</v>
      </c>
      <c r="B6913" s="16" t="s">
        <v>997</v>
      </c>
      <c r="C6913" s="15" t="s">
        <v>959</v>
      </c>
      <c r="D6913" s="15" t="s">
        <v>960</v>
      </c>
      <c r="E6913" s="17">
        <v>8.56</v>
      </c>
      <c r="F6913" s="18">
        <v>3.18</v>
      </c>
      <c r="G6913" s="18">
        <v>27.220800000000001</v>
      </c>
    </row>
    <row r="6914" spans="1:7" ht="20.100000000000001" customHeight="1">
      <c r="A6914" s="15" t="s">
        <v>998</v>
      </c>
      <c r="B6914" s="16" t="s">
        <v>999</v>
      </c>
      <c r="C6914" s="15" t="s">
        <v>959</v>
      </c>
      <c r="D6914" s="15" t="s">
        <v>960</v>
      </c>
      <c r="E6914" s="17">
        <v>2</v>
      </c>
      <c r="F6914" s="18">
        <v>0.41</v>
      </c>
      <c r="G6914" s="18">
        <v>0.82</v>
      </c>
    </row>
    <row r="6915" spans="1:7" ht="20.100000000000001" customHeight="1">
      <c r="A6915" s="15" t="s">
        <v>1000</v>
      </c>
      <c r="B6915" s="16" t="s">
        <v>1001</v>
      </c>
      <c r="C6915" s="15" t="s">
        <v>959</v>
      </c>
      <c r="D6915" s="15" t="s">
        <v>960</v>
      </c>
      <c r="E6915" s="17">
        <v>2</v>
      </c>
      <c r="F6915" s="18">
        <v>1.01</v>
      </c>
      <c r="G6915" s="18">
        <v>2.02</v>
      </c>
    </row>
    <row r="6916" spans="1:7" ht="15" customHeight="1">
      <c r="A6916" s="15" t="s">
        <v>965</v>
      </c>
      <c r="B6916" s="16" t="s">
        <v>966</v>
      </c>
      <c r="C6916" s="15" t="s">
        <v>959</v>
      </c>
      <c r="D6916" s="15" t="s">
        <v>960</v>
      </c>
      <c r="E6916" s="17">
        <v>8.56</v>
      </c>
      <c r="F6916" s="18">
        <v>0.06</v>
      </c>
      <c r="G6916" s="18">
        <v>0.51359999999999995</v>
      </c>
    </row>
    <row r="6917" spans="1:7" ht="20.100000000000001" customHeight="1">
      <c r="A6917" s="15" t="s">
        <v>1772</v>
      </c>
      <c r="B6917" s="16" t="s">
        <v>1773</v>
      </c>
      <c r="C6917" s="15" t="s">
        <v>959</v>
      </c>
      <c r="D6917" s="15" t="s">
        <v>960</v>
      </c>
      <c r="E6917" s="17">
        <v>4.96</v>
      </c>
      <c r="F6917" s="18">
        <v>0.62</v>
      </c>
      <c r="G6917" s="18">
        <v>3.0752000000000002</v>
      </c>
    </row>
    <row r="6918" spans="1:7" ht="20.100000000000001" customHeight="1">
      <c r="A6918" s="15" t="s">
        <v>1774</v>
      </c>
      <c r="B6918" s="16" t="s">
        <v>1775</v>
      </c>
      <c r="C6918" s="15" t="s">
        <v>959</v>
      </c>
      <c r="D6918" s="15" t="s">
        <v>960</v>
      </c>
      <c r="E6918" s="17">
        <v>4.96</v>
      </c>
      <c r="F6918" s="18">
        <v>0.91</v>
      </c>
      <c r="G6918" s="18">
        <v>4.5136000000000003</v>
      </c>
    </row>
    <row r="6919" spans="1:7" ht="20.100000000000001" customHeight="1">
      <c r="A6919" s="15" t="s">
        <v>1086</v>
      </c>
      <c r="B6919" s="16" t="s">
        <v>1087</v>
      </c>
      <c r="C6919" s="15" t="s">
        <v>959</v>
      </c>
      <c r="D6919" s="15" t="s">
        <v>960</v>
      </c>
      <c r="E6919" s="17">
        <v>1.6</v>
      </c>
      <c r="F6919" s="18">
        <v>0.57999999999999996</v>
      </c>
      <c r="G6919" s="18">
        <v>0.92800000000000005</v>
      </c>
    </row>
    <row r="6920" spans="1:7" ht="20.100000000000001" customHeight="1">
      <c r="A6920" s="15" t="s">
        <v>1088</v>
      </c>
      <c r="B6920" s="16" t="s">
        <v>1089</v>
      </c>
      <c r="C6920" s="15" t="s">
        <v>959</v>
      </c>
      <c r="D6920" s="15" t="s">
        <v>960</v>
      </c>
      <c r="E6920" s="17">
        <v>1.6</v>
      </c>
      <c r="F6920" s="18">
        <v>0.95</v>
      </c>
      <c r="G6920" s="18">
        <v>1.52</v>
      </c>
    </row>
    <row r="6921" spans="1:7" ht="15" customHeight="1">
      <c r="A6921" s="15" t="s">
        <v>963</v>
      </c>
      <c r="B6921" s="16" t="s">
        <v>964</v>
      </c>
      <c r="C6921" s="15" t="s">
        <v>959</v>
      </c>
      <c r="D6921" s="15" t="s">
        <v>960</v>
      </c>
      <c r="E6921" s="17">
        <v>8.56</v>
      </c>
      <c r="F6921" s="18">
        <v>0.55000000000000004</v>
      </c>
      <c r="G6921" s="18">
        <v>4.7080000000000002</v>
      </c>
    </row>
    <row r="6922" spans="1:7" ht="17.100000000000001" customHeight="1">
      <c r="A6922" s="1"/>
      <c r="B6922" s="1"/>
      <c r="C6922" s="1"/>
      <c r="D6922" s="1"/>
      <c r="E6922" s="319" t="s">
        <v>967</v>
      </c>
      <c r="F6922" s="320"/>
      <c r="G6922" s="19">
        <v>54.221600000000002</v>
      </c>
    </row>
    <row r="6923" spans="1:7" ht="15" customHeight="1">
      <c r="A6923" s="321" t="s">
        <v>968</v>
      </c>
      <c r="B6923" s="322"/>
      <c r="C6923" s="8" t="s">
        <v>952</v>
      </c>
      <c r="D6923" s="8" t="s">
        <v>953</v>
      </c>
      <c r="E6923" s="8" t="s">
        <v>954</v>
      </c>
      <c r="F6923" s="8" t="s">
        <v>955</v>
      </c>
      <c r="G6923" s="8" t="s">
        <v>956</v>
      </c>
    </row>
    <row r="6924" spans="1:7" ht="15" customHeight="1">
      <c r="A6924" s="15" t="s">
        <v>1006</v>
      </c>
      <c r="B6924" s="16" t="s">
        <v>1007</v>
      </c>
      <c r="C6924" s="15" t="s">
        <v>959</v>
      </c>
      <c r="D6924" s="15" t="s">
        <v>960</v>
      </c>
      <c r="E6924" s="17">
        <v>2.0301999999999998</v>
      </c>
      <c r="F6924" s="18">
        <v>9.25</v>
      </c>
      <c r="G6924" s="18">
        <v>18.779350000000001</v>
      </c>
    </row>
    <row r="6925" spans="1:7" ht="15" customHeight="1">
      <c r="A6925" s="15" t="s">
        <v>1776</v>
      </c>
      <c r="B6925" s="16" t="s">
        <v>1777</v>
      </c>
      <c r="C6925" s="15" t="s">
        <v>959</v>
      </c>
      <c r="D6925" s="15" t="s">
        <v>960</v>
      </c>
      <c r="E6925" s="17">
        <v>2.5459679999999998</v>
      </c>
      <c r="F6925" s="18">
        <v>15.42</v>
      </c>
      <c r="G6925" s="18">
        <v>39.258826560000003</v>
      </c>
    </row>
    <row r="6926" spans="1:7" ht="15" customHeight="1">
      <c r="A6926" s="15" t="s">
        <v>1778</v>
      </c>
      <c r="B6926" s="16" t="s">
        <v>1779</v>
      </c>
      <c r="C6926" s="15" t="s">
        <v>959</v>
      </c>
      <c r="D6926" s="15" t="s">
        <v>960</v>
      </c>
      <c r="E6926" s="17">
        <v>2.5459679999999998</v>
      </c>
      <c r="F6926" s="18">
        <v>10.84</v>
      </c>
      <c r="G6926" s="18">
        <v>27.598293120000001</v>
      </c>
    </row>
    <row r="6927" spans="1:7" ht="15" customHeight="1">
      <c r="A6927" s="15" t="s">
        <v>1090</v>
      </c>
      <c r="B6927" s="16" t="s">
        <v>1091</v>
      </c>
      <c r="C6927" s="15" t="s">
        <v>959</v>
      </c>
      <c r="D6927" s="15" t="s">
        <v>960</v>
      </c>
      <c r="E6927" s="17">
        <v>1.62416</v>
      </c>
      <c r="F6927" s="18">
        <v>12.62</v>
      </c>
      <c r="G6927" s="18">
        <v>20.496899200000001</v>
      </c>
    </row>
    <row r="6928" spans="1:7" ht="15" customHeight="1">
      <c r="A6928" s="1"/>
      <c r="B6928" s="1"/>
      <c r="C6928" s="1"/>
      <c r="D6928" s="1"/>
      <c r="E6928" s="319" t="s">
        <v>971</v>
      </c>
      <c r="F6928" s="320"/>
      <c r="G6928" s="19">
        <v>106.13336888000001</v>
      </c>
    </row>
    <row r="6929" spans="1:7" ht="15" customHeight="1">
      <c r="A6929" s="321" t="s">
        <v>1010</v>
      </c>
      <c r="B6929" s="322"/>
      <c r="C6929" s="8" t="s">
        <v>952</v>
      </c>
      <c r="D6929" s="8" t="s">
        <v>953</v>
      </c>
      <c r="E6929" s="8" t="s">
        <v>954</v>
      </c>
      <c r="F6929" s="8" t="s">
        <v>955</v>
      </c>
      <c r="G6929" s="8" t="s">
        <v>956</v>
      </c>
    </row>
    <row r="6930" spans="1:7" ht="15" customHeight="1">
      <c r="A6930" s="15" t="s">
        <v>1968</v>
      </c>
      <c r="B6930" s="16" t="s">
        <v>1969</v>
      </c>
      <c r="C6930" s="15" t="s">
        <v>959</v>
      </c>
      <c r="D6930" s="15" t="s">
        <v>1013</v>
      </c>
      <c r="E6930" s="17">
        <v>8</v>
      </c>
      <c r="F6930" s="18">
        <v>38.630000000000003</v>
      </c>
      <c r="G6930" s="18">
        <v>309.04000000000002</v>
      </c>
    </row>
    <row r="6931" spans="1:7" ht="15" customHeight="1">
      <c r="A6931" s="1"/>
      <c r="B6931" s="1"/>
      <c r="C6931" s="1"/>
      <c r="D6931" s="1"/>
      <c r="E6931" s="319" t="s">
        <v>1021</v>
      </c>
      <c r="F6931" s="320"/>
      <c r="G6931" s="19">
        <v>309.04000000000002</v>
      </c>
    </row>
    <row r="6932" spans="1:7" ht="15" customHeight="1">
      <c r="A6932" s="1"/>
      <c r="B6932" s="1"/>
      <c r="C6932" s="1"/>
      <c r="D6932" s="1"/>
      <c r="E6932" s="317" t="s">
        <v>972</v>
      </c>
      <c r="F6932" s="318"/>
      <c r="G6932" s="3">
        <v>421.16</v>
      </c>
    </row>
    <row r="6933" spans="1:7" ht="15" customHeight="1">
      <c r="A6933" s="1"/>
      <c r="B6933" s="1"/>
      <c r="C6933" s="1"/>
      <c r="D6933" s="1"/>
      <c r="E6933" s="317" t="s">
        <v>973</v>
      </c>
      <c r="F6933" s="318"/>
      <c r="G6933" s="3">
        <v>48.19</v>
      </c>
    </row>
    <row r="6934" spans="1:7" ht="15" customHeight="1">
      <c r="A6934" s="1"/>
      <c r="B6934" s="1"/>
      <c r="C6934" s="1"/>
      <c r="D6934" s="1"/>
      <c r="E6934" s="317" t="s">
        <v>974</v>
      </c>
      <c r="F6934" s="318"/>
      <c r="G6934" s="3">
        <v>469.35</v>
      </c>
    </row>
    <row r="6935" spans="1:7" ht="15" customHeight="1">
      <c r="A6935" s="1"/>
      <c r="B6935" s="1"/>
      <c r="C6935" s="1"/>
      <c r="D6935" s="1"/>
      <c r="E6935" s="317" t="s">
        <v>975</v>
      </c>
      <c r="F6935" s="318"/>
      <c r="G6935" s="3">
        <v>133.06</v>
      </c>
    </row>
    <row r="6936" spans="1:7" ht="15" customHeight="1">
      <c r="A6936" s="1"/>
      <c r="B6936" s="1"/>
      <c r="C6936" s="1"/>
      <c r="D6936" s="1"/>
      <c r="E6936" s="317" t="s">
        <v>976</v>
      </c>
      <c r="F6936" s="318"/>
      <c r="G6936" s="3">
        <v>602.41</v>
      </c>
    </row>
    <row r="6937" spans="1:7" ht="15" customHeight="1">
      <c r="A6937" s="1"/>
      <c r="B6937" s="1"/>
      <c r="C6937" s="1"/>
      <c r="D6937" s="1"/>
      <c r="E6937" s="317" t="s">
        <v>977</v>
      </c>
      <c r="F6937" s="318"/>
      <c r="G6937" s="3">
        <v>1</v>
      </c>
    </row>
    <row r="6938" spans="1:7" ht="15" customHeight="1">
      <c r="A6938" s="1"/>
      <c r="B6938" s="1"/>
      <c r="C6938" s="1"/>
      <c r="D6938" s="1"/>
      <c r="E6938" s="317" t="s">
        <v>978</v>
      </c>
      <c r="F6938" s="318"/>
      <c r="G6938" s="3">
        <v>602.41</v>
      </c>
    </row>
    <row r="6939" spans="1:7" ht="9.9499999999999993" customHeight="1">
      <c r="A6939" s="1"/>
      <c r="B6939" s="1"/>
      <c r="C6939" s="323" t="s">
        <v>949</v>
      </c>
      <c r="D6939" s="324"/>
      <c r="E6939" s="1"/>
      <c r="F6939" s="1"/>
      <c r="G6939" s="1"/>
    </row>
    <row r="6940" spans="1:7" ht="20.100000000000001" customHeight="1">
      <c r="A6940" s="325" t="s">
        <v>1970</v>
      </c>
      <c r="B6940" s="326"/>
      <c r="C6940" s="326"/>
      <c r="D6940" s="326"/>
      <c r="E6940" s="326"/>
      <c r="F6940" s="326"/>
      <c r="G6940" s="326"/>
    </row>
    <row r="6941" spans="1:7" ht="15" customHeight="1">
      <c r="A6941" s="321" t="s">
        <v>951</v>
      </c>
      <c r="B6941" s="322"/>
      <c r="C6941" s="8" t="s">
        <v>952</v>
      </c>
      <c r="D6941" s="8" t="s">
        <v>953</v>
      </c>
      <c r="E6941" s="8" t="s">
        <v>954</v>
      </c>
      <c r="F6941" s="8" t="s">
        <v>955</v>
      </c>
      <c r="G6941" s="8" t="s">
        <v>956</v>
      </c>
    </row>
    <row r="6942" spans="1:7" ht="20.100000000000001" customHeight="1">
      <c r="A6942" s="15" t="s">
        <v>1772</v>
      </c>
      <c r="B6942" s="16" t="s">
        <v>1773</v>
      </c>
      <c r="C6942" s="15" t="s">
        <v>959</v>
      </c>
      <c r="D6942" s="15" t="s">
        <v>960</v>
      </c>
      <c r="E6942" s="17">
        <v>0.26579999999999998</v>
      </c>
      <c r="F6942" s="18">
        <v>0.62</v>
      </c>
      <c r="G6942" s="18">
        <v>0.164796</v>
      </c>
    </row>
    <row r="6943" spans="1:7" ht="15" customHeight="1">
      <c r="A6943" s="15" t="s">
        <v>994</v>
      </c>
      <c r="B6943" s="16" t="s">
        <v>995</v>
      </c>
      <c r="C6943" s="15" t="s">
        <v>959</v>
      </c>
      <c r="D6943" s="15" t="s">
        <v>960</v>
      </c>
      <c r="E6943" s="17">
        <v>0.26579999999999998</v>
      </c>
      <c r="F6943" s="18">
        <v>1.04</v>
      </c>
      <c r="G6943" s="18">
        <v>0.27643200000000001</v>
      </c>
    </row>
    <row r="6944" spans="1:7" ht="20.100000000000001" customHeight="1">
      <c r="A6944" s="15" t="s">
        <v>1774</v>
      </c>
      <c r="B6944" s="16" t="s">
        <v>1775</v>
      </c>
      <c r="C6944" s="15" t="s">
        <v>959</v>
      </c>
      <c r="D6944" s="15" t="s">
        <v>960</v>
      </c>
      <c r="E6944" s="17">
        <v>0.26579999999999998</v>
      </c>
      <c r="F6944" s="18">
        <v>0.91</v>
      </c>
      <c r="G6944" s="18">
        <v>0.24187800000000001</v>
      </c>
    </row>
    <row r="6945" spans="1:7" ht="15" customHeight="1">
      <c r="A6945" s="15" t="s">
        <v>996</v>
      </c>
      <c r="B6945" s="16" t="s">
        <v>997</v>
      </c>
      <c r="C6945" s="15" t="s">
        <v>959</v>
      </c>
      <c r="D6945" s="15" t="s">
        <v>960</v>
      </c>
      <c r="E6945" s="17">
        <v>0.26579999999999998</v>
      </c>
      <c r="F6945" s="18">
        <v>3.18</v>
      </c>
      <c r="G6945" s="18">
        <v>0.845244</v>
      </c>
    </row>
    <row r="6946" spans="1:7" ht="15" customHeight="1">
      <c r="A6946" s="15" t="s">
        <v>963</v>
      </c>
      <c r="B6946" s="16" t="s">
        <v>964</v>
      </c>
      <c r="C6946" s="15" t="s">
        <v>959</v>
      </c>
      <c r="D6946" s="15" t="s">
        <v>960</v>
      </c>
      <c r="E6946" s="17">
        <v>0.26579999999999998</v>
      </c>
      <c r="F6946" s="18">
        <v>0.55000000000000004</v>
      </c>
      <c r="G6946" s="18">
        <v>0.14618999999999999</v>
      </c>
    </row>
    <row r="6947" spans="1:7" ht="15" customHeight="1">
      <c r="A6947" s="15" t="s">
        <v>965</v>
      </c>
      <c r="B6947" s="16" t="s">
        <v>966</v>
      </c>
      <c r="C6947" s="15" t="s">
        <v>959</v>
      </c>
      <c r="D6947" s="15" t="s">
        <v>960</v>
      </c>
      <c r="E6947" s="17">
        <v>0.26579999999999998</v>
      </c>
      <c r="F6947" s="18">
        <v>0.06</v>
      </c>
      <c r="G6947" s="18">
        <v>1.5948E-2</v>
      </c>
    </row>
    <row r="6948" spans="1:7" ht="17.100000000000001" customHeight="1">
      <c r="A6948" s="1"/>
      <c r="B6948" s="1"/>
      <c r="C6948" s="1"/>
      <c r="D6948" s="1"/>
      <c r="E6948" s="319" t="s">
        <v>967</v>
      </c>
      <c r="F6948" s="320"/>
      <c r="G6948" s="19">
        <v>1.690488</v>
      </c>
    </row>
    <row r="6949" spans="1:7" ht="15" customHeight="1">
      <c r="A6949" s="321" t="s">
        <v>968</v>
      </c>
      <c r="B6949" s="322"/>
      <c r="C6949" s="8" t="s">
        <v>952</v>
      </c>
      <c r="D6949" s="8" t="s">
        <v>953</v>
      </c>
      <c r="E6949" s="8" t="s">
        <v>954</v>
      </c>
      <c r="F6949" s="8" t="s">
        <v>955</v>
      </c>
      <c r="G6949" s="8" t="s">
        <v>956</v>
      </c>
    </row>
    <row r="6950" spans="1:7" ht="15" customHeight="1">
      <c r="A6950" s="15" t="s">
        <v>1776</v>
      </c>
      <c r="B6950" s="16" t="s">
        <v>1777</v>
      </c>
      <c r="C6950" s="15" t="s">
        <v>959</v>
      </c>
      <c r="D6950" s="15" t="s">
        <v>960</v>
      </c>
      <c r="E6950" s="17">
        <v>0.13643514000000001</v>
      </c>
      <c r="F6950" s="18">
        <v>15.42</v>
      </c>
      <c r="G6950" s="18">
        <v>2.1038298588000002</v>
      </c>
    </row>
    <row r="6951" spans="1:7" ht="15" customHeight="1">
      <c r="A6951" s="15" t="s">
        <v>1778</v>
      </c>
      <c r="B6951" s="16" t="s">
        <v>1779</v>
      </c>
      <c r="C6951" s="15" t="s">
        <v>959</v>
      </c>
      <c r="D6951" s="15" t="s">
        <v>960</v>
      </c>
      <c r="E6951" s="17">
        <v>0.13643514000000001</v>
      </c>
      <c r="F6951" s="18">
        <v>10.84</v>
      </c>
      <c r="G6951" s="18">
        <v>1.4789569175999999</v>
      </c>
    </row>
    <row r="6952" spans="1:7" ht="15" customHeight="1">
      <c r="A6952" s="1"/>
      <c r="B6952" s="1"/>
      <c r="C6952" s="1"/>
      <c r="D6952" s="1"/>
      <c r="E6952" s="319" t="s">
        <v>971</v>
      </c>
      <c r="F6952" s="320"/>
      <c r="G6952" s="19">
        <v>3.5827867763999999</v>
      </c>
    </row>
    <row r="6953" spans="1:7" ht="15" customHeight="1">
      <c r="A6953" s="321" t="s">
        <v>1010</v>
      </c>
      <c r="B6953" s="322"/>
      <c r="C6953" s="8" t="s">
        <v>952</v>
      </c>
      <c r="D6953" s="8" t="s">
        <v>953</v>
      </c>
      <c r="E6953" s="8" t="s">
        <v>954</v>
      </c>
      <c r="F6953" s="8" t="s">
        <v>955</v>
      </c>
      <c r="G6953" s="8" t="s">
        <v>956</v>
      </c>
    </row>
    <row r="6954" spans="1:7" ht="15" customHeight="1">
      <c r="A6954" s="15" t="s">
        <v>1818</v>
      </c>
      <c r="B6954" s="16" t="s">
        <v>1819</v>
      </c>
      <c r="C6954" s="15" t="s">
        <v>959</v>
      </c>
      <c r="D6954" s="15" t="s">
        <v>1013</v>
      </c>
      <c r="E6954" s="17">
        <v>1.2</v>
      </c>
      <c r="F6954" s="18">
        <v>10.130000000000001</v>
      </c>
      <c r="G6954" s="18">
        <v>12.156000000000001</v>
      </c>
    </row>
    <row r="6955" spans="1:7" ht="15" customHeight="1">
      <c r="A6955" s="1"/>
      <c r="B6955" s="1"/>
      <c r="C6955" s="1"/>
      <c r="D6955" s="1"/>
      <c r="E6955" s="319" t="s">
        <v>1021</v>
      </c>
      <c r="F6955" s="320"/>
      <c r="G6955" s="19">
        <v>12.156000000000001</v>
      </c>
    </row>
    <row r="6956" spans="1:7" ht="15" customHeight="1">
      <c r="A6956" s="1"/>
      <c r="B6956" s="1"/>
      <c r="C6956" s="1"/>
      <c r="D6956" s="1"/>
      <c r="E6956" s="317" t="s">
        <v>972</v>
      </c>
      <c r="F6956" s="318"/>
      <c r="G6956" s="3">
        <v>15.79</v>
      </c>
    </row>
    <row r="6957" spans="1:7" ht="15" customHeight="1">
      <c r="A6957" s="1"/>
      <c r="B6957" s="1"/>
      <c r="C6957" s="1"/>
      <c r="D6957" s="1"/>
      <c r="E6957" s="317" t="s">
        <v>973</v>
      </c>
      <c r="F6957" s="318"/>
      <c r="G6957" s="3">
        <v>1.62</v>
      </c>
    </row>
    <row r="6958" spans="1:7" ht="15" customHeight="1">
      <c r="A6958" s="1"/>
      <c r="B6958" s="1"/>
      <c r="C6958" s="1"/>
      <c r="D6958" s="1"/>
      <c r="E6958" s="317" t="s">
        <v>974</v>
      </c>
      <c r="F6958" s="318"/>
      <c r="G6958" s="3">
        <v>17.41</v>
      </c>
    </row>
    <row r="6959" spans="1:7" ht="15" customHeight="1">
      <c r="A6959" s="1"/>
      <c r="B6959" s="1"/>
      <c r="C6959" s="1"/>
      <c r="D6959" s="1"/>
      <c r="E6959" s="317" t="s">
        <v>975</v>
      </c>
      <c r="F6959" s="318"/>
      <c r="G6959" s="3">
        <v>4.93</v>
      </c>
    </row>
    <row r="6960" spans="1:7" ht="15" customHeight="1">
      <c r="A6960" s="1"/>
      <c r="B6960" s="1"/>
      <c r="C6960" s="1"/>
      <c r="D6960" s="1"/>
      <c r="E6960" s="317" t="s">
        <v>976</v>
      </c>
      <c r="F6960" s="318"/>
      <c r="G6960" s="3">
        <v>22.34</v>
      </c>
    </row>
    <row r="6961" spans="1:7" ht="15" customHeight="1">
      <c r="A6961" s="1"/>
      <c r="B6961" s="1"/>
      <c r="C6961" s="1"/>
      <c r="D6961" s="1"/>
      <c r="E6961" s="317" t="s">
        <v>977</v>
      </c>
      <c r="F6961" s="318"/>
      <c r="G6961" s="3">
        <v>32.5</v>
      </c>
    </row>
    <row r="6962" spans="1:7" ht="15" customHeight="1">
      <c r="A6962" s="1"/>
      <c r="B6962" s="1"/>
      <c r="C6962" s="1"/>
      <c r="D6962" s="1"/>
      <c r="E6962" s="317" t="s">
        <v>978</v>
      </c>
      <c r="F6962" s="318"/>
      <c r="G6962" s="3">
        <v>726.05</v>
      </c>
    </row>
    <row r="6963" spans="1:7" ht="9.9499999999999993" customHeight="1">
      <c r="A6963" s="1"/>
      <c r="B6963" s="1"/>
      <c r="C6963" s="323" t="s">
        <v>949</v>
      </c>
      <c r="D6963" s="324"/>
      <c r="E6963" s="1"/>
      <c r="F6963" s="1"/>
      <c r="G6963" s="1"/>
    </row>
    <row r="6964" spans="1:7" ht="27" customHeight="1">
      <c r="A6964" s="325" t="s">
        <v>1971</v>
      </c>
      <c r="B6964" s="326"/>
      <c r="C6964" s="326"/>
      <c r="D6964" s="326"/>
      <c r="E6964" s="326"/>
      <c r="F6964" s="326"/>
      <c r="G6964" s="326"/>
    </row>
    <row r="6965" spans="1:7" ht="15" customHeight="1">
      <c r="A6965" s="321" t="s">
        <v>951</v>
      </c>
      <c r="B6965" s="322"/>
      <c r="C6965" s="8" t="s">
        <v>952</v>
      </c>
      <c r="D6965" s="8" t="s">
        <v>953</v>
      </c>
      <c r="E6965" s="8" t="s">
        <v>954</v>
      </c>
      <c r="F6965" s="8" t="s">
        <v>955</v>
      </c>
      <c r="G6965" s="8" t="s">
        <v>956</v>
      </c>
    </row>
    <row r="6966" spans="1:7" ht="20.100000000000001" customHeight="1">
      <c r="A6966" s="15" t="s">
        <v>1772</v>
      </c>
      <c r="B6966" s="16" t="s">
        <v>1773</v>
      </c>
      <c r="C6966" s="15" t="s">
        <v>959</v>
      </c>
      <c r="D6966" s="15" t="s">
        <v>960</v>
      </c>
      <c r="E6966" s="17">
        <v>1</v>
      </c>
      <c r="F6966" s="18">
        <v>0.62</v>
      </c>
      <c r="G6966" s="18">
        <v>0.62</v>
      </c>
    </row>
    <row r="6967" spans="1:7" ht="15" customHeight="1">
      <c r="A6967" s="15" t="s">
        <v>994</v>
      </c>
      <c r="B6967" s="16" t="s">
        <v>995</v>
      </c>
      <c r="C6967" s="15" t="s">
        <v>959</v>
      </c>
      <c r="D6967" s="15" t="s">
        <v>960</v>
      </c>
      <c r="E6967" s="17">
        <v>2</v>
      </c>
      <c r="F6967" s="18">
        <v>1.04</v>
      </c>
      <c r="G6967" s="18">
        <v>2.08</v>
      </c>
    </row>
    <row r="6968" spans="1:7" ht="20.100000000000001" customHeight="1">
      <c r="A6968" s="15" t="s">
        <v>1774</v>
      </c>
      <c r="B6968" s="16" t="s">
        <v>1775</v>
      </c>
      <c r="C6968" s="15" t="s">
        <v>959</v>
      </c>
      <c r="D6968" s="15" t="s">
        <v>960</v>
      </c>
      <c r="E6968" s="17">
        <v>1</v>
      </c>
      <c r="F6968" s="18">
        <v>0.91</v>
      </c>
      <c r="G6968" s="18">
        <v>0.91</v>
      </c>
    </row>
    <row r="6969" spans="1:7" ht="15" customHeight="1">
      <c r="A6969" s="15" t="s">
        <v>996</v>
      </c>
      <c r="B6969" s="16" t="s">
        <v>997</v>
      </c>
      <c r="C6969" s="15" t="s">
        <v>959</v>
      </c>
      <c r="D6969" s="15" t="s">
        <v>960</v>
      </c>
      <c r="E6969" s="17">
        <v>2</v>
      </c>
      <c r="F6969" s="18">
        <v>3.18</v>
      </c>
      <c r="G6969" s="18">
        <v>6.36</v>
      </c>
    </row>
    <row r="6970" spans="1:7" ht="20.100000000000001" customHeight="1">
      <c r="A6970" s="15" t="s">
        <v>998</v>
      </c>
      <c r="B6970" s="16" t="s">
        <v>999</v>
      </c>
      <c r="C6970" s="15" t="s">
        <v>959</v>
      </c>
      <c r="D6970" s="15" t="s">
        <v>960</v>
      </c>
      <c r="E6970" s="17">
        <v>1</v>
      </c>
      <c r="F6970" s="18">
        <v>0.41</v>
      </c>
      <c r="G6970" s="18">
        <v>0.41</v>
      </c>
    </row>
    <row r="6971" spans="1:7" ht="20.100000000000001" customHeight="1">
      <c r="A6971" s="15" t="s">
        <v>1000</v>
      </c>
      <c r="B6971" s="16" t="s">
        <v>1001</v>
      </c>
      <c r="C6971" s="15" t="s">
        <v>959</v>
      </c>
      <c r="D6971" s="15" t="s">
        <v>960</v>
      </c>
      <c r="E6971" s="17">
        <v>1</v>
      </c>
      <c r="F6971" s="18">
        <v>1.01</v>
      </c>
      <c r="G6971" s="18">
        <v>1.01</v>
      </c>
    </row>
    <row r="6972" spans="1:7" ht="15" customHeight="1">
      <c r="A6972" s="15" t="s">
        <v>963</v>
      </c>
      <c r="B6972" s="16" t="s">
        <v>964</v>
      </c>
      <c r="C6972" s="15" t="s">
        <v>959</v>
      </c>
      <c r="D6972" s="15" t="s">
        <v>960</v>
      </c>
      <c r="E6972" s="17">
        <v>2</v>
      </c>
      <c r="F6972" s="18">
        <v>0.55000000000000004</v>
      </c>
      <c r="G6972" s="18">
        <v>1.1000000000000001</v>
      </c>
    </row>
    <row r="6973" spans="1:7" ht="15" customHeight="1">
      <c r="A6973" s="15" t="s">
        <v>965</v>
      </c>
      <c r="B6973" s="16" t="s">
        <v>966</v>
      </c>
      <c r="C6973" s="15" t="s">
        <v>959</v>
      </c>
      <c r="D6973" s="15" t="s">
        <v>960</v>
      </c>
      <c r="E6973" s="17">
        <v>2</v>
      </c>
      <c r="F6973" s="18">
        <v>0.06</v>
      </c>
      <c r="G6973" s="18">
        <v>0.12</v>
      </c>
    </row>
    <row r="6974" spans="1:7" ht="17.100000000000001" customHeight="1">
      <c r="A6974" s="1"/>
      <c r="B6974" s="1"/>
      <c r="C6974" s="1"/>
      <c r="D6974" s="1"/>
      <c r="E6974" s="319" t="s">
        <v>967</v>
      </c>
      <c r="F6974" s="320"/>
      <c r="G6974" s="19">
        <v>12.61</v>
      </c>
    </row>
    <row r="6975" spans="1:7" ht="15" customHeight="1">
      <c r="A6975" s="321" t="s">
        <v>968</v>
      </c>
      <c r="B6975" s="322"/>
      <c r="C6975" s="8" t="s">
        <v>952</v>
      </c>
      <c r="D6975" s="8" t="s">
        <v>953</v>
      </c>
      <c r="E6975" s="8" t="s">
        <v>954</v>
      </c>
      <c r="F6975" s="8" t="s">
        <v>955</v>
      </c>
      <c r="G6975" s="8" t="s">
        <v>956</v>
      </c>
    </row>
    <row r="6976" spans="1:7" ht="15" customHeight="1">
      <c r="A6976" s="15" t="s">
        <v>1006</v>
      </c>
      <c r="B6976" s="16" t="s">
        <v>1007</v>
      </c>
      <c r="C6976" s="15" t="s">
        <v>959</v>
      </c>
      <c r="D6976" s="15" t="s">
        <v>960</v>
      </c>
      <c r="E6976" s="17">
        <v>1.0150999999999999</v>
      </c>
      <c r="F6976" s="18">
        <v>9.25</v>
      </c>
      <c r="G6976" s="18">
        <v>9.3896750000000004</v>
      </c>
    </row>
    <row r="6977" spans="1:7" ht="15" customHeight="1">
      <c r="A6977" s="15" t="s">
        <v>1776</v>
      </c>
      <c r="B6977" s="16" t="s">
        <v>1777</v>
      </c>
      <c r="C6977" s="15" t="s">
        <v>959</v>
      </c>
      <c r="D6977" s="15" t="s">
        <v>960</v>
      </c>
      <c r="E6977" s="17">
        <v>1.0266</v>
      </c>
      <c r="F6977" s="18">
        <v>15.42</v>
      </c>
      <c r="G6977" s="18">
        <v>15.830171999999999</v>
      </c>
    </row>
    <row r="6978" spans="1:7" ht="15" customHeight="1">
      <c r="A6978" s="1"/>
      <c r="B6978" s="1"/>
      <c r="C6978" s="1"/>
      <c r="D6978" s="1"/>
      <c r="E6978" s="319" t="s">
        <v>971</v>
      </c>
      <c r="F6978" s="320"/>
      <c r="G6978" s="19">
        <v>25.219847000000001</v>
      </c>
    </row>
    <row r="6979" spans="1:7" ht="15" customHeight="1">
      <c r="A6979" s="321" t="s">
        <v>1010</v>
      </c>
      <c r="B6979" s="322"/>
      <c r="C6979" s="8" t="s">
        <v>952</v>
      </c>
      <c r="D6979" s="8" t="s">
        <v>953</v>
      </c>
      <c r="E6979" s="8" t="s">
        <v>954</v>
      </c>
      <c r="F6979" s="8" t="s">
        <v>955</v>
      </c>
      <c r="G6979" s="8" t="s">
        <v>956</v>
      </c>
    </row>
    <row r="6980" spans="1:7" ht="20.100000000000001" customHeight="1">
      <c r="A6980" s="15" t="s">
        <v>1972</v>
      </c>
      <c r="B6980" s="16" t="s">
        <v>1973</v>
      </c>
      <c r="C6980" s="15" t="s">
        <v>1016</v>
      </c>
      <c r="D6980" s="15" t="s">
        <v>1030</v>
      </c>
      <c r="E6980" s="17">
        <v>2</v>
      </c>
      <c r="F6980" s="18">
        <v>61.9</v>
      </c>
      <c r="G6980" s="18">
        <v>123.8</v>
      </c>
    </row>
    <row r="6981" spans="1:7" ht="27.95" customHeight="1">
      <c r="A6981" s="15" t="s">
        <v>1974</v>
      </c>
      <c r="B6981" s="16" t="s">
        <v>1975</v>
      </c>
      <c r="C6981" s="15" t="s">
        <v>1016</v>
      </c>
      <c r="D6981" s="15" t="s">
        <v>1030</v>
      </c>
      <c r="E6981" s="17">
        <v>1</v>
      </c>
      <c r="F6981" s="18">
        <v>153.97</v>
      </c>
      <c r="G6981" s="18">
        <v>153.97</v>
      </c>
    </row>
    <row r="6982" spans="1:7" ht="15" customHeight="1">
      <c r="A6982" s="1"/>
      <c r="B6982" s="1"/>
      <c r="C6982" s="1"/>
      <c r="D6982" s="1"/>
      <c r="E6982" s="319" t="s">
        <v>1021</v>
      </c>
      <c r="F6982" s="320"/>
      <c r="G6982" s="19">
        <v>277.77</v>
      </c>
    </row>
    <row r="6983" spans="1:7" ht="15" customHeight="1">
      <c r="A6983" s="1"/>
      <c r="B6983" s="1"/>
      <c r="C6983" s="1"/>
      <c r="D6983" s="1"/>
      <c r="E6983" s="317" t="s">
        <v>972</v>
      </c>
      <c r="F6983" s="318"/>
      <c r="G6983" s="3">
        <v>304.14</v>
      </c>
    </row>
    <row r="6984" spans="1:7" ht="15" customHeight="1">
      <c r="A6984" s="1"/>
      <c r="B6984" s="1"/>
      <c r="C6984" s="1"/>
      <c r="D6984" s="1"/>
      <c r="E6984" s="317" t="s">
        <v>973</v>
      </c>
      <c r="F6984" s="318"/>
      <c r="G6984" s="3">
        <v>11.45</v>
      </c>
    </row>
    <row r="6985" spans="1:7" ht="15" customHeight="1">
      <c r="A6985" s="1"/>
      <c r="B6985" s="1"/>
      <c r="C6985" s="1"/>
      <c r="D6985" s="1"/>
      <c r="E6985" s="317" t="s">
        <v>974</v>
      </c>
      <c r="F6985" s="318"/>
      <c r="G6985" s="3">
        <v>315.58999999999997</v>
      </c>
    </row>
    <row r="6986" spans="1:7" ht="15" customHeight="1">
      <c r="A6986" s="1"/>
      <c r="B6986" s="1"/>
      <c r="C6986" s="1"/>
      <c r="D6986" s="1"/>
      <c r="E6986" s="317" t="s">
        <v>975</v>
      </c>
      <c r="F6986" s="318"/>
      <c r="G6986" s="3">
        <v>89.46</v>
      </c>
    </row>
    <row r="6987" spans="1:7" ht="15" customHeight="1">
      <c r="A6987" s="1"/>
      <c r="B6987" s="1"/>
      <c r="C6987" s="1"/>
      <c r="D6987" s="1"/>
      <c r="E6987" s="317" t="s">
        <v>976</v>
      </c>
      <c r="F6987" s="318"/>
      <c r="G6987" s="3">
        <v>405.05</v>
      </c>
    </row>
    <row r="6988" spans="1:7" ht="15" customHeight="1">
      <c r="A6988" s="1"/>
      <c r="B6988" s="1"/>
      <c r="C6988" s="1"/>
      <c r="D6988" s="1"/>
      <c r="E6988" s="317" t="s">
        <v>977</v>
      </c>
      <c r="F6988" s="318"/>
      <c r="G6988" s="3">
        <v>3</v>
      </c>
    </row>
    <row r="6989" spans="1:7" ht="15" customHeight="1">
      <c r="A6989" s="1"/>
      <c r="B6989" s="1"/>
      <c r="C6989" s="1"/>
      <c r="D6989" s="1"/>
      <c r="E6989" s="317" t="s">
        <v>978</v>
      </c>
      <c r="F6989" s="318"/>
      <c r="G6989" s="3">
        <v>1215.1500000000001</v>
      </c>
    </row>
    <row r="6990" spans="1:7" ht="9.9499999999999993" customHeight="1">
      <c r="A6990" s="1"/>
      <c r="B6990" s="1"/>
      <c r="C6990" s="323" t="s">
        <v>949</v>
      </c>
      <c r="D6990" s="324"/>
      <c r="E6990" s="1"/>
      <c r="F6990" s="1"/>
      <c r="G6990" s="1"/>
    </row>
    <row r="6991" spans="1:7" ht="20.100000000000001" customHeight="1">
      <c r="A6991" s="325" t="s">
        <v>1976</v>
      </c>
      <c r="B6991" s="326"/>
      <c r="C6991" s="326"/>
      <c r="D6991" s="326"/>
      <c r="E6991" s="326"/>
      <c r="F6991" s="326"/>
      <c r="G6991" s="326"/>
    </row>
    <row r="6992" spans="1:7" ht="15" customHeight="1">
      <c r="A6992" s="321" t="s">
        <v>951</v>
      </c>
      <c r="B6992" s="322"/>
      <c r="C6992" s="8" t="s">
        <v>952</v>
      </c>
      <c r="D6992" s="8" t="s">
        <v>953</v>
      </c>
      <c r="E6992" s="8" t="s">
        <v>954</v>
      </c>
      <c r="F6992" s="8" t="s">
        <v>955</v>
      </c>
      <c r="G6992" s="8" t="s">
        <v>956</v>
      </c>
    </row>
    <row r="6993" spans="1:7" ht="15" customHeight="1">
      <c r="A6993" s="15" t="s">
        <v>994</v>
      </c>
      <c r="B6993" s="16" t="s">
        <v>995</v>
      </c>
      <c r="C6993" s="15" t="s">
        <v>959</v>
      </c>
      <c r="D6993" s="15" t="s">
        <v>960</v>
      </c>
      <c r="E6993" s="17">
        <v>0.43099999999999999</v>
      </c>
      <c r="F6993" s="18">
        <v>1.04</v>
      </c>
      <c r="G6993" s="18">
        <v>0.44824000000000003</v>
      </c>
    </row>
    <row r="6994" spans="1:7" ht="15" customHeight="1">
      <c r="A6994" s="15" t="s">
        <v>996</v>
      </c>
      <c r="B6994" s="16" t="s">
        <v>997</v>
      </c>
      <c r="C6994" s="15" t="s">
        <v>959</v>
      </c>
      <c r="D6994" s="15" t="s">
        <v>960</v>
      </c>
      <c r="E6994" s="17">
        <v>0.43099999999999999</v>
      </c>
      <c r="F6994" s="18">
        <v>3.18</v>
      </c>
      <c r="G6994" s="18">
        <v>1.3705799999999999</v>
      </c>
    </row>
    <row r="6995" spans="1:7" ht="20.100000000000001" customHeight="1">
      <c r="A6995" s="15" t="s">
        <v>1388</v>
      </c>
      <c r="B6995" s="16" t="s">
        <v>1389</v>
      </c>
      <c r="C6995" s="15" t="s">
        <v>959</v>
      </c>
      <c r="D6995" s="15" t="s">
        <v>960</v>
      </c>
      <c r="E6995" s="17">
        <v>9.6000000000000002E-2</v>
      </c>
      <c r="F6995" s="18">
        <v>0.28000000000000003</v>
      </c>
      <c r="G6995" s="18">
        <v>2.6880000000000001E-2</v>
      </c>
    </row>
    <row r="6996" spans="1:7" ht="20.100000000000001" customHeight="1">
      <c r="A6996" s="15" t="s">
        <v>1390</v>
      </c>
      <c r="B6996" s="16" t="s">
        <v>1391</v>
      </c>
      <c r="C6996" s="15" t="s">
        <v>959</v>
      </c>
      <c r="D6996" s="15" t="s">
        <v>960</v>
      </c>
      <c r="E6996" s="17">
        <v>9.6000000000000002E-2</v>
      </c>
      <c r="F6996" s="18">
        <v>0.8</v>
      </c>
      <c r="G6996" s="18">
        <v>7.6799999999999993E-2</v>
      </c>
    </row>
    <row r="6997" spans="1:7" ht="15" customHeight="1">
      <c r="A6997" s="15" t="s">
        <v>965</v>
      </c>
      <c r="B6997" s="16" t="s">
        <v>966</v>
      </c>
      <c r="C6997" s="15" t="s">
        <v>959</v>
      </c>
      <c r="D6997" s="15" t="s">
        <v>960</v>
      </c>
      <c r="E6997" s="17">
        <v>0.43099999999999999</v>
      </c>
      <c r="F6997" s="18">
        <v>0.06</v>
      </c>
      <c r="G6997" s="18">
        <v>2.5860000000000001E-2</v>
      </c>
    </row>
    <row r="6998" spans="1:7" ht="20.100000000000001" customHeight="1">
      <c r="A6998" s="15" t="s">
        <v>1772</v>
      </c>
      <c r="B6998" s="16" t="s">
        <v>1773</v>
      </c>
      <c r="C6998" s="15" t="s">
        <v>959</v>
      </c>
      <c r="D6998" s="15" t="s">
        <v>960</v>
      </c>
      <c r="E6998" s="17">
        <v>0.33500000000000002</v>
      </c>
      <c r="F6998" s="18">
        <v>0.62</v>
      </c>
      <c r="G6998" s="18">
        <v>0.2077</v>
      </c>
    </row>
    <row r="6999" spans="1:7" ht="20.100000000000001" customHeight="1">
      <c r="A6999" s="15" t="s">
        <v>1774</v>
      </c>
      <c r="B6999" s="16" t="s">
        <v>1775</v>
      </c>
      <c r="C6999" s="15" t="s">
        <v>959</v>
      </c>
      <c r="D6999" s="15" t="s">
        <v>960</v>
      </c>
      <c r="E6999" s="17">
        <v>0.33500000000000002</v>
      </c>
      <c r="F6999" s="18">
        <v>0.91</v>
      </c>
      <c r="G6999" s="18">
        <v>0.30485000000000001</v>
      </c>
    </row>
    <row r="7000" spans="1:7" ht="15" customHeight="1">
      <c r="A7000" s="15" t="s">
        <v>963</v>
      </c>
      <c r="B7000" s="16" t="s">
        <v>964</v>
      </c>
      <c r="C7000" s="15" t="s">
        <v>959</v>
      </c>
      <c r="D7000" s="15" t="s">
        <v>960</v>
      </c>
      <c r="E7000" s="17">
        <v>0.43099999999999999</v>
      </c>
      <c r="F7000" s="18">
        <v>0.55000000000000004</v>
      </c>
      <c r="G7000" s="18">
        <v>0.23705000000000001</v>
      </c>
    </row>
    <row r="7001" spans="1:7" ht="17.100000000000001" customHeight="1">
      <c r="A7001" s="1"/>
      <c r="B7001" s="1"/>
      <c r="C7001" s="1"/>
      <c r="D7001" s="1"/>
      <c r="E7001" s="319" t="s">
        <v>967</v>
      </c>
      <c r="F7001" s="320"/>
      <c r="G7001" s="19">
        <v>2.6979600000000001</v>
      </c>
    </row>
    <row r="7002" spans="1:7" ht="15" customHeight="1">
      <c r="A7002" s="321" t="s">
        <v>968</v>
      </c>
      <c r="B7002" s="322"/>
      <c r="C7002" s="8" t="s">
        <v>952</v>
      </c>
      <c r="D7002" s="8" t="s">
        <v>953</v>
      </c>
      <c r="E7002" s="8" t="s">
        <v>954</v>
      </c>
      <c r="F7002" s="8" t="s">
        <v>955</v>
      </c>
      <c r="G7002" s="8" t="s">
        <v>956</v>
      </c>
    </row>
    <row r="7003" spans="1:7" ht="15" customHeight="1">
      <c r="A7003" s="15" t="s">
        <v>1776</v>
      </c>
      <c r="B7003" s="16" t="s">
        <v>1777</v>
      </c>
      <c r="C7003" s="15" t="s">
        <v>959</v>
      </c>
      <c r="D7003" s="15" t="s">
        <v>960</v>
      </c>
      <c r="E7003" s="17">
        <v>0.17195550000000001</v>
      </c>
      <c r="F7003" s="18">
        <v>15.42</v>
      </c>
      <c r="G7003" s="18">
        <v>2.6515538099999998</v>
      </c>
    </row>
    <row r="7004" spans="1:7" ht="15" customHeight="1">
      <c r="A7004" s="15" t="s">
        <v>1778</v>
      </c>
      <c r="B7004" s="16" t="s">
        <v>1779</v>
      </c>
      <c r="C7004" s="15" t="s">
        <v>959</v>
      </c>
      <c r="D7004" s="15" t="s">
        <v>960</v>
      </c>
      <c r="E7004" s="17">
        <v>0.17195550000000001</v>
      </c>
      <c r="F7004" s="18">
        <v>10.84</v>
      </c>
      <c r="G7004" s="18">
        <v>1.8639976199999999</v>
      </c>
    </row>
    <row r="7005" spans="1:7" ht="15" customHeight="1">
      <c r="A7005" s="15" t="s">
        <v>1394</v>
      </c>
      <c r="B7005" s="16" t="s">
        <v>1395</v>
      </c>
      <c r="C7005" s="15" t="s">
        <v>959</v>
      </c>
      <c r="D7005" s="15" t="s">
        <v>960</v>
      </c>
      <c r="E7005" s="17">
        <v>8.5075200000000004E-2</v>
      </c>
      <c r="F7005" s="18">
        <v>12.62</v>
      </c>
      <c r="G7005" s="18">
        <v>1.0736490240000001</v>
      </c>
    </row>
    <row r="7006" spans="1:7" ht="15" customHeight="1">
      <c r="A7006" s="15" t="s">
        <v>1392</v>
      </c>
      <c r="B7006" s="16" t="s">
        <v>1393</v>
      </c>
      <c r="C7006" s="15" t="s">
        <v>959</v>
      </c>
      <c r="D7006" s="15" t="s">
        <v>960</v>
      </c>
      <c r="E7006" s="17">
        <v>1.2153600000000001E-2</v>
      </c>
      <c r="F7006" s="18">
        <v>8.94</v>
      </c>
      <c r="G7006" s="18">
        <v>0.108653184</v>
      </c>
    </row>
    <row r="7007" spans="1:7" ht="15" customHeight="1">
      <c r="A7007" s="1"/>
      <c r="B7007" s="1"/>
      <c r="C7007" s="1"/>
      <c r="D7007" s="1"/>
      <c r="E7007" s="319" t="s">
        <v>971</v>
      </c>
      <c r="F7007" s="320"/>
      <c r="G7007" s="19">
        <v>5.6978536379999998</v>
      </c>
    </row>
    <row r="7008" spans="1:7" ht="15" customHeight="1">
      <c r="A7008" s="321" t="s">
        <v>1010</v>
      </c>
      <c r="B7008" s="322"/>
      <c r="C7008" s="8" t="s">
        <v>952</v>
      </c>
      <c r="D7008" s="8" t="s">
        <v>953</v>
      </c>
      <c r="E7008" s="8" t="s">
        <v>954</v>
      </c>
      <c r="F7008" s="8" t="s">
        <v>955</v>
      </c>
      <c r="G7008" s="8" t="s">
        <v>956</v>
      </c>
    </row>
    <row r="7009" spans="1:7" ht="20.100000000000001" customHeight="1">
      <c r="A7009" s="15" t="s">
        <v>1977</v>
      </c>
      <c r="B7009" s="16" t="s">
        <v>1978</v>
      </c>
      <c r="C7009" s="15" t="s">
        <v>959</v>
      </c>
      <c r="D7009" s="15" t="s">
        <v>1030</v>
      </c>
      <c r="E7009" s="17">
        <v>0.41799999999999998</v>
      </c>
      <c r="F7009" s="18">
        <v>2.89</v>
      </c>
      <c r="G7009" s="18">
        <v>1.2080200000000001</v>
      </c>
    </row>
    <row r="7010" spans="1:7" ht="15" customHeight="1">
      <c r="A7010" s="15" t="s">
        <v>1979</v>
      </c>
      <c r="B7010" s="16" t="s">
        <v>1980</v>
      </c>
      <c r="C7010" s="15" t="s">
        <v>959</v>
      </c>
      <c r="D7010" s="15" t="s">
        <v>1013</v>
      </c>
      <c r="E7010" s="17">
        <v>1.0169999999999999</v>
      </c>
      <c r="F7010" s="18">
        <v>9.02</v>
      </c>
      <c r="G7010" s="18">
        <v>9.1733399999999996</v>
      </c>
    </row>
    <row r="7011" spans="1:7" ht="15" customHeight="1">
      <c r="A7011" s="1"/>
      <c r="B7011" s="1"/>
      <c r="C7011" s="1"/>
      <c r="D7011" s="1"/>
      <c r="E7011" s="319" t="s">
        <v>1021</v>
      </c>
      <c r="F7011" s="320"/>
      <c r="G7011" s="19">
        <v>10.381360000000001</v>
      </c>
    </row>
    <row r="7012" spans="1:7" ht="15" customHeight="1">
      <c r="A7012" s="1"/>
      <c r="B7012" s="1"/>
      <c r="C7012" s="1"/>
      <c r="D7012" s="1"/>
      <c r="E7012" s="317" t="s">
        <v>972</v>
      </c>
      <c r="F7012" s="318"/>
      <c r="G7012" s="3">
        <v>16.170000000000002</v>
      </c>
    </row>
    <row r="7013" spans="1:7" ht="15" customHeight="1">
      <c r="A7013" s="1"/>
      <c r="B7013" s="1"/>
      <c r="C7013" s="1"/>
      <c r="D7013" s="1"/>
      <c r="E7013" s="317" t="s">
        <v>973</v>
      </c>
      <c r="F7013" s="318"/>
      <c r="G7013" s="3">
        <v>2.56</v>
      </c>
    </row>
    <row r="7014" spans="1:7" ht="15" customHeight="1">
      <c r="A7014" s="1"/>
      <c r="B7014" s="1"/>
      <c r="C7014" s="1"/>
      <c r="D7014" s="1"/>
      <c r="E7014" s="317" t="s">
        <v>974</v>
      </c>
      <c r="F7014" s="318"/>
      <c r="G7014" s="3">
        <v>18.73</v>
      </c>
    </row>
    <row r="7015" spans="1:7" ht="15" customHeight="1">
      <c r="A7015" s="1"/>
      <c r="B7015" s="1"/>
      <c r="C7015" s="1"/>
      <c r="D7015" s="1"/>
      <c r="E7015" s="317" t="s">
        <v>975</v>
      </c>
      <c r="F7015" s="318"/>
      <c r="G7015" s="3">
        <v>5.3</v>
      </c>
    </row>
    <row r="7016" spans="1:7" ht="15" customHeight="1">
      <c r="A7016" s="1"/>
      <c r="B7016" s="1"/>
      <c r="C7016" s="1"/>
      <c r="D7016" s="1"/>
      <c r="E7016" s="317" t="s">
        <v>976</v>
      </c>
      <c r="F7016" s="318"/>
      <c r="G7016" s="3">
        <v>24.03</v>
      </c>
    </row>
    <row r="7017" spans="1:7" ht="15" customHeight="1">
      <c r="A7017" s="1"/>
      <c r="B7017" s="1"/>
      <c r="C7017" s="1"/>
      <c r="D7017" s="1"/>
      <c r="E7017" s="317" t="s">
        <v>977</v>
      </c>
      <c r="F7017" s="318"/>
      <c r="G7017" s="3">
        <v>4.03</v>
      </c>
    </row>
    <row r="7018" spans="1:7" ht="15" customHeight="1">
      <c r="A7018" s="1"/>
      <c r="B7018" s="1"/>
      <c r="C7018" s="1"/>
      <c r="D7018" s="1"/>
      <c r="E7018" s="317" t="s">
        <v>978</v>
      </c>
      <c r="F7018" s="318"/>
      <c r="G7018" s="3">
        <v>96.84</v>
      </c>
    </row>
    <row r="7019" spans="1:7" ht="9.9499999999999993" customHeight="1">
      <c r="A7019" s="1"/>
      <c r="B7019" s="1"/>
      <c r="C7019" s="323" t="s">
        <v>949</v>
      </c>
      <c r="D7019" s="324"/>
      <c r="E7019" s="1"/>
      <c r="F7019" s="1"/>
      <c r="G7019" s="1"/>
    </row>
    <row r="7020" spans="1:7" ht="20.100000000000001" customHeight="1">
      <c r="A7020" s="325" t="s">
        <v>1981</v>
      </c>
      <c r="B7020" s="326"/>
      <c r="C7020" s="326"/>
      <c r="D7020" s="326"/>
      <c r="E7020" s="326"/>
      <c r="F7020" s="326"/>
      <c r="G7020" s="326"/>
    </row>
    <row r="7021" spans="1:7" ht="15" customHeight="1">
      <c r="A7021" s="321" t="s">
        <v>951</v>
      </c>
      <c r="B7021" s="322"/>
      <c r="C7021" s="8" t="s">
        <v>952</v>
      </c>
      <c r="D7021" s="8" t="s">
        <v>953</v>
      </c>
      <c r="E7021" s="8" t="s">
        <v>954</v>
      </c>
      <c r="F7021" s="8" t="s">
        <v>955</v>
      </c>
      <c r="G7021" s="8" t="s">
        <v>956</v>
      </c>
    </row>
    <row r="7022" spans="1:7" ht="15" customHeight="1">
      <c r="A7022" s="15" t="s">
        <v>994</v>
      </c>
      <c r="B7022" s="16" t="s">
        <v>995</v>
      </c>
      <c r="C7022" s="15" t="s">
        <v>959</v>
      </c>
      <c r="D7022" s="15" t="s">
        <v>960</v>
      </c>
      <c r="E7022" s="17">
        <v>0.3</v>
      </c>
      <c r="F7022" s="18">
        <v>1.04</v>
      </c>
      <c r="G7022" s="18">
        <v>0.312</v>
      </c>
    </row>
    <row r="7023" spans="1:7" ht="15" customHeight="1">
      <c r="A7023" s="15" t="s">
        <v>996</v>
      </c>
      <c r="B7023" s="16" t="s">
        <v>997</v>
      </c>
      <c r="C7023" s="15" t="s">
        <v>959</v>
      </c>
      <c r="D7023" s="15" t="s">
        <v>960</v>
      </c>
      <c r="E7023" s="17">
        <v>0.3</v>
      </c>
      <c r="F7023" s="18">
        <v>3.18</v>
      </c>
      <c r="G7023" s="18">
        <v>0.95399999999999996</v>
      </c>
    </row>
    <row r="7024" spans="1:7" ht="20.100000000000001" customHeight="1">
      <c r="A7024" s="15" t="s">
        <v>1388</v>
      </c>
      <c r="B7024" s="16" t="s">
        <v>1389</v>
      </c>
      <c r="C7024" s="15" t="s">
        <v>959</v>
      </c>
      <c r="D7024" s="15" t="s">
        <v>960</v>
      </c>
      <c r="E7024" s="17">
        <v>0.3</v>
      </c>
      <c r="F7024" s="18">
        <v>0.28000000000000003</v>
      </c>
      <c r="G7024" s="18">
        <v>8.4000000000000005E-2</v>
      </c>
    </row>
    <row r="7025" spans="1:7" ht="15" customHeight="1">
      <c r="A7025" s="15" t="s">
        <v>963</v>
      </c>
      <c r="B7025" s="16" t="s">
        <v>964</v>
      </c>
      <c r="C7025" s="15" t="s">
        <v>959</v>
      </c>
      <c r="D7025" s="15" t="s">
        <v>960</v>
      </c>
      <c r="E7025" s="17">
        <v>0.3</v>
      </c>
      <c r="F7025" s="18">
        <v>0.55000000000000004</v>
      </c>
      <c r="G7025" s="18">
        <v>0.16500000000000001</v>
      </c>
    </row>
    <row r="7026" spans="1:7" ht="20.100000000000001" customHeight="1">
      <c r="A7026" s="15" t="s">
        <v>1390</v>
      </c>
      <c r="B7026" s="16" t="s">
        <v>1391</v>
      </c>
      <c r="C7026" s="15" t="s">
        <v>959</v>
      </c>
      <c r="D7026" s="15" t="s">
        <v>960</v>
      </c>
      <c r="E7026" s="17">
        <v>0.3</v>
      </c>
      <c r="F7026" s="18">
        <v>0.8</v>
      </c>
      <c r="G7026" s="18">
        <v>0.24</v>
      </c>
    </row>
    <row r="7027" spans="1:7" ht="15" customHeight="1">
      <c r="A7027" s="15" t="s">
        <v>965</v>
      </c>
      <c r="B7027" s="16" t="s">
        <v>966</v>
      </c>
      <c r="C7027" s="15" t="s">
        <v>959</v>
      </c>
      <c r="D7027" s="15" t="s">
        <v>960</v>
      </c>
      <c r="E7027" s="17">
        <v>0.3</v>
      </c>
      <c r="F7027" s="18">
        <v>0.06</v>
      </c>
      <c r="G7027" s="18">
        <v>1.7999999999999999E-2</v>
      </c>
    </row>
    <row r="7028" spans="1:7" ht="17.100000000000001" customHeight="1">
      <c r="A7028" s="1"/>
      <c r="B7028" s="1"/>
      <c r="C7028" s="1"/>
      <c r="D7028" s="1"/>
      <c r="E7028" s="319" t="s">
        <v>967</v>
      </c>
      <c r="F7028" s="320"/>
      <c r="G7028" s="19">
        <v>1.7729999999999999</v>
      </c>
    </row>
    <row r="7029" spans="1:7" ht="15" customHeight="1">
      <c r="A7029" s="321" t="s">
        <v>968</v>
      </c>
      <c r="B7029" s="322"/>
      <c r="C7029" s="8" t="s">
        <v>952</v>
      </c>
      <c r="D7029" s="8" t="s">
        <v>953</v>
      </c>
      <c r="E7029" s="8" t="s">
        <v>954</v>
      </c>
      <c r="F7029" s="8" t="s">
        <v>955</v>
      </c>
      <c r="G7029" s="8" t="s">
        <v>956</v>
      </c>
    </row>
    <row r="7030" spans="1:7" ht="15" customHeight="1">
      <c r="A7030" s="15" t="s">
        <v>1394</v>
      </c>
      <c r="B7030" s="16" t="s">
        <v>1395</v>
      </c>
      <c r="C7030" s="15" t="s">
        <v>959</v>
      </c>
      <c r="D7030" s="15" t="s">
        <v>960</v>
      </c>
      <c r="E7030" s="17">
        <v>0.30384</v>
      </c>
      <c r="F7030" s="18">
        <v>12.62</v>
      </c>
      <c r="G7030" s="18">
        <v>3.8344608</v>
      </c>
    </row>
    <row r="7031" spans="1:7" ht="15" customHeight="1">
      <c r="A7031" s="1"/>
      <c r="B7031" s="1"/>
      <c r="C7031" s="1"/>
      <c r="D7031" s="1"/>
      <c r="E7031" s="319" t="s">
        <v>971</v>
      </c>
      <c r="F7031" s="320"/>
      <c r="G7031" s="19">
        <v>3.8344608</v>
      </c>
    </row>
    <row r="7032" spans="1:7" ht="15" customHeight="1">
      <c r="A7032" s="321" t="s">
        <v>1010</v>
      </c>
      <c r="B7032" s="322"/>
      <c r="C7032" s="8" t="s">
        <v>952</v>
      </c>
      <c r="D7032" s="8" t="s">
        <v>953</v>
      </c>
      <c r="E7032" s="8" t="s">
        <v>954</v>
      </c>
      <c r="F7032" s="8" t="s">
        <v>955</v>
      </c>
      <c r="G7032" s="8" t="s">
        <v>956</v>
      </c>
    </row>
    <row r="7033" spans="1:7" ht="27.95" customHeight="1">
      <c r="A7033" s="15" t="s">
        <v>1437</v>
      </c>
      <c r="B7033" s="16" t="s">
        <v>1438</v>
      </c>
      <c r="C7033" s="15" t="s">
        <v>959</v>
      </c>
      <c r="D7033" s="15" t="s">
        <v>1030</v>
      </c>
      <c r="E7033" s="17">
        <v>1</v>
      </c>
      <c r="F7033" s="18">
        <v>0.44</v>
      </c>
      <c r="G7033" s="18">
        <v>0.44</v>
      </c>
    </row>
    <row r="7034" spans="1:7" ht="20.100000000000001" customHeight="1">
      <c r="A7034" s="15" t="s">
        <v>1982</v>
      </c>
      <c r="B7034" s="16" t="s">
        <v>1983</v>
      </c>
      <c r="C7034" s="15" t="s">
        <v>1016</v>
      </c>
      <c r="D7034" s="15" t="s">
        <v>1030</v>
      </c>
      <c r="E7034" s="17">
        <v>1</v>
      </c>
      <c r="F7034" s="18">
        <v>150</v>
      </c>
      <c r="G7034" s="18">
        <v>150</v>
      </c>
    </row>
    <row r="7035" spans="1:7" ht="15" customHeight="1">
      <c r="A7035" s="1"/>
      <c r="B7035" s="1"/>
      <c r="C7035" s="1"/>
      <c r="D7035" s="1"/>
      <c r="E7035" s="319" t="s">
        <v>1021</v>
      </c>
      <c r="F7035" s="320"/>
      <c r="G7035" s="19">
        <v>150.44</v>
      </c>
    </row>
    <row r="7036" spans="1:7" ht="15" customHeight="1">
      <c r="A7036" s="1"/>
      <c r="B7036" s="1"/>
      <c r="C7036" s="1"/>
      <c r="D7036" s="1"/>
      <c r="E7036" s="317" t="s">
        <v>972</v>
      </c>
      <c r="F7036" s="318"/>
      <c r="G7036" s="3">
        <v>154.30000000000001</v>
      </c>
    </row>
    <row r="7037" spans="1:7" ht="15" customHeight="1">
      <c r="A7037" s="1"/>
      <c r="B7037" s="1"/>
      <c r="C7037" s="1"/>
      <c r="D7037" s="1"/>
      <c r="E7037" s="317" t="s">
        <v>973</v>
      </c>
      <c r="F7037" s="318"/>
      <c r="G7037" s="3">
        <v>1.74</v>
      </c>
    </row>
    <row r="7038" spans="1:7" ht="15" customHeight="1">
      <c r="A7038" s="1"/>
      <c r="B7038" s="1"/>
      <c r="C7038" s="1"/>
      <c r="D7038" s="1"/>
      <c r="E7038" s="317" t="s">
        <v>974</v>
      </c>
      <c r="F7038" s="318"/>
      <c r="G7038" s="3">
        <v>156.04</v>
      </c>
    </row>
    <row r="7039" spans="1:7" ht="15" customHeight="1">
      <c r="A7039" s="1"/>
      <c r="B7039" s="1"/>
      <c r="C7039" s="1"/>
      <c r="D7039" s="1"/>
      <c r="E7039" s="317" t="s">
        <v>975</v>
      </c>
      <c r="F7039" s="318"/>
      <c r="G7039" s="3">
        <v>44.23</v>
      </c>
    </row>
    <row r="7040" spans="1:7" ht="15" customHeight="1">
      <c r="A7040" s="1"/>
      <c r="B7040" s="1"/>
      <c r="C7040" s="1"/>
      <c r="D7040" s="1"/>
      <c r="E7040" s="317" t="s">
        <v>976</v>
      </c>
      <c r="F7040" s="318"/>
      <c r="G7040" s="3">
        <v>200.27</v>
      </c>
    </row>
    <row r="7041" spans="1:7" ht="15" customHeight="1">
      <c r="A7041" s="1"/>
      <c r="B7041" s="1"/>
      <c r="C7041" s="1"/>
      <c r="D7041" s="1"/>
      <c r="E7041" s="317" t="s">
        <v>977</v>
      </c>
      <c r="F7041" s="318"/>
      <c r="G7041" s="3">
        <v>3</v>
      </c>
    </row>
    <row r="7042" spans="1:7" ht="15" customHeight="1">
      <c r="A7042" s="1"/>
      <c r="B7042" s="1"/>
      <c r="C7042" s="1"/>
      <c r="D7042" s="1"/>
      <c r="E7042" s="317" t="s">
        <v>978</v>
      </c>
      <c r="F7042" s="318"/>
      <c r="G7042" s="3">
        <v>600.80999999999995</v>
      </c>
    </row>
    <row r="7043" spans="1:7" ht="9.9499999999999993" customHeight="1">
      <c r="A7043" s="1"/>
      <c r="B7043" s="1"/>
      <c r="C7043" s="323" t="s">
        <v>949</v>
      </c>
      <c r="D7043" s="324"/>
      <c r="E7043" s="1"/>
      <c r="F7043" s="1"/>
      <c r="G7043" s="1"/>
    </row>
    <row r="7044" spans="1:7" ht="20.100000000000001" customHeight="1">
      <c r="A7044" s="325" t="s">
        <v>1984</v>
      </c>
      <c r="B7044" s="326"/>
      <c r="C7044" s="326"/>
      <c r="D7044" s="326"/>
      <c r="E7044" s="326"/>
      <c r="F7044" s="326"/>
      <c r="G7044" s="326"/>
    </row>
    <row r="7045" spans="1:7" ht="15" customHeight="1">
      <c r="A7045" s="321" t="s">
        <v>951</v>
      </c>
      <c r="B7045" s="322"/>
      <c r="C7045" s="8" t="s">
        <v>952</v>
      </c>
      <c r="D7045" s="8" t="s">
        <v>953</v>
      </c>
      <c r="E7045" s="8" t="s">
        <v>954</v>
      </c>
      <c r="F7045" s="8" t="s">
        <v>955</v>
      </c>
      <c r="G7045" s="8" t="s">
        <v>956</v>
      </c>
    </row>
    <row r="7046" spans="1:7" ht="15" customHeight="1">
      <c r="A7046" s="15" t="s">
        <v>994</v>
      </c>
      <c r="B7046" s="16" t="s">
        <v>995</v>
      </c>
      <c r="C7046" s="15" t="s">
        <v>959</v>
      </c>
      <c r="D7046" s="15" t="s">
        <v>960</v>
      </c>
      <c r="E7046" s="17">
        <v>0.2</v>
      </c>
      <c r="F7046" s="18">
        <v>1.04</v>
      </c>
      <c r="G7046" s="18">
        <v>0.20799999999999999</v>
      </c>
    </row>
    <row r="7047" spans="1:7" ht="20.100000000000001" customHeight="1">
      <c r="A7047" s="15" t="s">
        <v>1086</v>
      </c>
      <c r="B7047" s="16" t="s">
        <v>1087</v>
      </c>
      <c r="C7047" s="15" t="s">
        <v>959</v>
      </c>
      <c r="D7047" s="15" t="s">
        <v>960</v>
      </c>
      <c r="E7047" s="17">
        <v>0.2</v>
      </c>
      <c r="F7047" s="18">
        <v>0.57999999999999996</v>
      </c>
      <c r="G7047" s="18">
        <v>0.11600000000000001</v>
      </c>
    </row>
    <row r="7048" spans="1:7" ht="15" customHeight="1">
      <c r="A7048" s="15" t="s">
        <v>996</v>
      </c>
      <c r="B7048" s="16" t="s">
        <v>997</v>
      </c>
      <c r="C7048" s="15" t="s">
        <v>959</v>
      </c>
      <c r="D7048" s="15" t="s">
        <v>960</v>
      </c>
      <c r="E7048" s="17">
        <v>0.2</v>
      </c>
      <c r="F7048" s="18">
        <v>3.18</v>
      </c>
      <c r="G7048" s="18">
        <v>0.63600000000000001</v>
      </c>
    </row>
    <row r="7049" spans="1:7" ht="20.100000000000001" customHeight="1">
      <c r="A7049" s="15" t="s">
        <v>1088</v>
      </c>
      <c r="B7049" s="16" t="s">
        <v>1089</v>
      </c>
      <c r="C7049" s="15" t="s">
        <v>959</v>
      </c>
      <c r="D7049" s="15" t="s">
        <v>960</v>
      </c>
      <c r="E7049" s="17">
        <v>0.2</v>
      </c>
      <c r="F7049" s="18">
        <v>0.95</v>
      </c>
      <c r="G7049" s="18">
        <v>0.19</v>
      </c>
    </row>
    <row r="7050" spans="1:7" ht="15" customHeight="1">
      <c r="A7050" s="15" t="s">
        <v>963</v>
      </c>
      <c r="B7050" s="16" t="s">
        <v>964</v>
      </c>
      <c r="C7050" s="15" t="s">
        <v>959</v>
      </c>
      <c r="D7050" s="15" t="s">
        <v>960</v>
      </c>
      <c r="E7050" s="17">
        <v>0.2</v>
      </c>
      <c r="F7050" s="18">
        <v>0.55000000000000004</v>
      </c>
      <c r="G7050" s="18">
        <v>0.11</v>
      </c>
    </row>
    <row r="7051" spans="1:7" ht="15" customHeight="1">
      <c r="A7051" s="15" t="s">
        <v>965</v>
      </c>
      <c r="B7051" s="16" t="s">
        <v>966</v>
      </c>
      <c r="C7051" s="15" t="s">
        <v>959</v>
      </c>
      <c r="D7051" s="15" t="s">
        <v>960</v>
      </c>
      <c r="E7051" s="17">
        <v>0.2</v>
      </c>
      <c r="F7051" s="18">
        <v>0.06</v>
      </c>
      <c r="G7051" s="18">
        <v>1.2E-2</v>
      </c>
    </row>
    <row r="7052" spans="1:7" ht="17.100000000000001" customHeight="1">
      <c r="A7052" s="1"/>
      <c r="B7052" s="1"/>
      <c r="C7052" s="1"/>
      <c r="D7052" s="1"/>
      <c r="E7052" s="319" t="s">
        <v>967</v>
      </c>
      <c r="F7052" s="320"/>
      <c r="G7052" s="19">
        <v>1.272</v>
      </c>
    </row>
    <row r="7053" spans="1:7" ht="15" customHeight="1">
      <c r="A7053" s="321" t="s">
        <v>968</v>
      </c>
      <c r="B7053" s="322"/>
      <c r="C7053" s="8" t="s">
        <v>952</v>
      </c>
      <c r="D7053" s="8" t="s">
        <v>953</v>
      </c>
      <c r="E7053" s="8" t="s">
        <v>954</v>
      </c>
      <c r="F7053" s="8" t="s">
        <v>955</v>
      </c>
      <c r="G7053" s="8" t="s">
        <v>956</v>
      </c>
    </row>
    <row r="7054" spans="1:7" ht="15" customHeight="1">
      <c r="A7054" s="15" t="s">
        <v>1090</v>
      </c>
      <c r="B7054" s="16" t="s">
        <v>1091</v>
      </c>
      <c r="C7054" s="15" t="s">
        <v>959</v>
      </c>
      <c r="D7054" s="15" t="s">
        <v>960</v>
      </c>
      <c r="E7054" s="17">
        <v>0.20302000000000001</v>
      </c>
      <c r="F7054" s="18">
        <v>12.62</v>
      </c>
      <c r="G7054" s="18">
        <v>2.5621124000000002</v>
      </c>
    </row>
    <row r="7055" spans="1:7" ht="15" customHeight="1">
      <c r="A7055" s="1"/>
      <c r="B7055" s="1"/>
      <c r="C7055" s="1"/>
      <c r="D7055" s="1"/>
      <c r="E7055" s="319" t="s">
        <v>971</v>
      </c>
      <c r="F7055" s="320"/>
      <c r="G7055" s="19">
        <v>2.5621124000000002</v>
      </c>
    </row>
    <row r="7056" spans="1:7" ht="15" customHeight="1">
      <c r="A7056" s="321" t="s">
        <v>1010</v>
      </c>
      <c r="B7056" s="322"/>
      <c r="C7056" s="8" t="s">
        <v>952</v>
      </c>
      <c r="D7056" s="8" t="s">
        <v>953</v>
      </c>
      <c r="E7056" s="8" t="s">
        <v>954</v>
      </c>
      <c r="F7056" s="8" t="s">
        <v>955</v>
      </c>
      <c r="G7056" s="8" t="s">
        <v>956</v>
      </c>
    </row>
    <row r="7057" spans="1:7" ht="36" customHeight="1">
      <c r="A7057" s="15" t="s">
        <v>1985</v>
      </c>
      <c r="B7057" s="16" t="s">
        <v>1986</v>
      </c>
      <c r="C7057" s="15" t="s">
        <v>959</v>
      </c>
      <c r="D7057" s="15" t="s">
        <v>1030</v>
      </c>
      <c r="E7057" s="17">
        <v>1</v>
      </c>
      <c r="F7057" s="18">
        <v>22.4</v>
      </c>
      <c r="G7057" s="18">
        <v>22.4</v>
      </c>
    </row>
    <row r="7058" spans="1:7" ht="15" customHeight="1">
      <c r="A7058" s="1"/>
      <c r="B7058" s="1"/>
      <c r="C7058" s="1"/>
      <c r="D7058" s="1"/>
      <c r="E7058" s="319" t="s">
        <v>1021</v>
      </c>
      <c r="F7058" s="320"/>
      <c r="G7058" s="19">
        <v>22.4</v>
      </c>
    </row>
    <row r="7059" spans="1:7" ht="15" customHeight="1">
      <c r="A7059" s="1"/>
      <c r="B7059" s="1"/>
      <c r="C7059" s="1"/>
      <c r="D7059" s="1"/>
      <c r="E7059" s="317" t="s">
        <v>972</v>
      </c>
      <c r="F7059" s="318"/>
      <c r="G7059" s="3">
        <v>25.07</v>
      </c>
    </row>
    <row r="7060" spans="1:7" ht="15" customHeight="1">
      <c r="A7060" s="1"/>
      <c r="B7060" s="1"/>
      <c r="C7060" s="1"/>
      <c r="D7060" s="1"/>
      <c r="E7060" s="317" t="s">
        <v>973</v>
      </c>
      <c r="F7060" s="318"/>
      <c r="G7060" s="3">
        <v>1.1599999999999999</v>
      </c>
    </row>
    <row r="7061" spans="1:7" ht="15" customHeight="1">
      <c r="A7061" s="1"/>
      <c r="B7061" s="1"/>
      <c r="C7061" s="1"/>
      <c r="D7061" s="1"/>
      <c r="E7061" s="317" t="s">
        <v>974</v>
      </c>
      <c r="F7061" s="318"/>
      <c r="G7061" s="3">
        <v>26.23</v>
      </c>
    </row>
    <row r="7062" spans="1:7" ht="15" customHeight="1">
      <c r="A7062" s="1"/>
      <c r="B7062" s="1"/>
      <c r="C7062" s="1"/>
      <c r="D7062" s="1"/>
      <c r="E7062" s="317" t="s">
        <v>975</v>
      </c>
      <c r="F7062" s="318"/>
      <c r="G7062" s="3">
        <v>7.43</v>
      </c>
    </row>
    <row r="7063" spans="1:7" ht="15" customHeight="1">
      <c r="A7063" s="1"/>
      <c r="B7063" s="1"/>
      <c r="C7063" s="1"/>
      <c r="D7063" s="1"/>
      <c r="E7063" s="317" t="s">
        <v>976</v>
      </c>
      <c r="F7063" s="318"/>
      <c r="G7063" s="3">
        <v>33.659999999999997</v>
      </c>
    </row>
    <row r="7064" spans="1:7" ht="15" customHeight="1">
      <c r="A7064" s="1"/>
      <c r="B7064" s="1"/>
      <c r="C7064" s="1"/>
      <c r="D7064" s="1"/>
      <c r="E7064" s="317" t="s">
        <v>977</v>
      </c>
      <c r="F7064" s="318"/>
      <c r="G7064" s="3">
        <v>7</v>
      </c>
    </row>
    <row r="7065" spans="1:7" ht="15" customHeight="1">
      <c r="A7065" s="1"/>
      <c r="B7065" s="1"/>
      <c r="C7065" s="1"/>
      <c r="D7065" s="1"/>
      <c r="E7065" s="317" t="s">
        <v>978</v>
      </c>
      <c r="F7065" s="318"/>
      <c r="G7065" s="3">
        <v>235.62</v>
      </c>
    </row>
    <row r="7066" spans="1:7" ht="9.9499999999999993" customHeight="1">
      <c r="A7066" s="1"/>
      <c r="B7066" s="1"/>
      <c r="C7066" s="323" t="s">
        <v>949</v>
      </c>
      <c r="D7066" s="324"/>
      <c r="E7066" s="1"/>
      <c r="F7066" s="1"/>
      <c r="G7066" s="1"/>
    </row>
    <row r="7067" spans="1:7" ht="20.100000000000001" customHeight="1">
      <c r="A7067" s="325" t="s">
        <v>1987</v>
      </c>
      <c r="B7067" s="326"/>
      <c r="C7067" s="326"/>
      <c r="D7067" s="326"/>
      <c r="E7067" s="326"/>
      <c r="F7067" s="326"/>
      <c r="G7067" s="326"/>
    </row>
    <row r="7068" spans="1:7" ht="15" customHeight="1">
      <c r="A7068" s="321" t="s">
        <v>951</v>
      </c>
      <c r="B7068" s="322"/>
      <c r="C7068" s="8" t="s">
        <v>952</v>
      </c>
      <c r="D7068" s="8" t="s">
        <v>953</v>
      </c>
      <c r="E7068" s="8" t="s">
        <v>954</v>
      </c>
      <c r="F7068" s="8" t="s">
        <v>955</v>
      </c>
      <c r="G7068" s="8" t="s">
        <v>956</v>
      </c>
    </row>
    <row r="7069" spans="1:7" ht="15" customHeight="1">
      <c r="A7069" s="15" t="s">
        <v>994</v>
      </c>
      <c r="B7069" s="16" t="s">
        <v>995</v>
      </c>
      <c r="C7069" s="15" t="s">
        <v>959</v>
      </c>
      <c r="D7069" s="15" t="s">
        <v>960</v>
      </c>
      <c r="E7069" s="17">
        <v>0.2</v>
      </c>
      <c r="F7069" s="18">
        <v>1.04</v>
      </c>
      <c r="G7069" s="18">
        <v>0.20799999999999999</v>
      </c>
    </row>
    <row r="7070" spans="1:7" ht="20.100000000000001" customHeight="1">
      <c r="A7070" s="15" t="s">
        <v>1086</v>
      </c>
      <c r="B7070" s="16" t="s">
        <v>1087</v>
      </c>
      <c r="C7070" s="15" t="s">
        <v>959</v>
      </c>
      <c r="D7070" s="15" t="s">
        <v>960</v>
      </c>
      <c r="E7070" s="17">
        <v>0.2</v>
      </c>
      <c r="F7070" s="18">
        <v>0.57999999999999996</v>
      </c>
      <c r="G7070" s="18">
        <v>0.11600000000000001</v>
      </c>
    </row>
    <row r="7071" spans="1:7" ht="15" customHeight="1">
      <c r="A7071" s="15" t="s">
        <v>996</v>
      </c>
      <c r="B7071" s="16" t="s">
        <v>997</v>
      </c>
      <c r="C7071" s="15" t="s">
        <v>959</v>
      </c>
      <c r="D7071" s="15" t="s">
        <v>960</v>
      </c>
      <c r="E7071" s="17">
        <v>0.2</v>
      </c>
      <c r="F7071" s="18">
        <v>3.18</v>
      </c>
      <c r="G7071" s="18">
        <v>0.63600000000000001</v>
      </c>
    </row>
    <row r="7072" spans="1:7" ht="20.100000000000001" customHeight="1">
      <c r="A7072" s="15" t="s">
        <v>1088</v>
      </c>
      <c r="B7072" s="16" t="s">
        <v>1089</v>
      </c>
      <c r="C7072" s="15" t="s">
        <v>959</v>
      </c>
      <c r="D7072" s="15" t="s">
        <v>960</v>
      </c>
      <c r="E7072" s="17">
        <v>0.2</v>
      </c>
      <c r="F7072" s="18">
        <v>0.95</v>
      </c>
      <c r="G7072" s="18">
        <v>0.19</v>
      </c>
    </row>
    <row r="7073" spans="1:7" ht="15" customHeight="1">
      <c r="A7073" s="15" t="s">
        <v>963</v>
      </c>
      <c r="B7073" s="16" t="s">
        <v>964</v>
      </c>
      <c r="C7073" s="15" t="s">
        <v>959</v>
      </c>
      <c r="D7073" s="15" t="s">
        <v>960</v>
      </c>
      <c r="E7073" s="17">
        <v>0.2</v>
      </c>
      <c r="F7073" s="18">
        <v>0.55000000000000004</v>
      </c>
      <c r="G7073" s="18">
        <v>0.11</v>
      </c>
    </row>
    <row r="7074" spans="1:7" ht="15" customHeight="1">
      <c r="A7074" s="15" t="s">
        <v>965</v>
      </c>
      <c r="B7074" s="16" t="s">
        <v>966</v>
      </c>
      <c r="C7074" s="15" t="s">
        <v>959</v>
      </c>
      <c r="D7074" s="15" t="s">
        <v>960</v>
      </c>
      <c r="E7074" s="17">
        <v>0.2</v>
      </c>
      <c r="F7074" s="18">
        <v>0.06</v>
      </c>
      <c r="G7074" s="18">
        <v>1.2E-2</v>
      </c>
    </row>
    <row r="7075" spans="1:7" ht="17.100000000000001" customHeight="1">
      <c r="A7075" s="1"/>
      <c r="B7075" s="1"/>
      <c r="C7075" s="1"/>
      <c r="D7075" s="1"/>
      <c r="E7075" s="319" t="s">
        <v>967</v>
      </c>
      <c r="F7075" s="320"/>
      <c r="G7075" s="19">
        <v>1.272</v>
      </c>
    </row>
    <row r="7076" spans="1:7" ht="15" customHeight="1">
      <c r="A7076" s="321" t="s">
        <v>968</v>
      </c>
      <c r="B7076" s="322"/>
      <c r="C7076" s="8" t="s">
        <v>952</v>
      </c>
      <c r="D7076" s="8" t="s">
        <v>953</v>
      </c>
      <c r="E7076" s="8" t="s">
        <v>954</v>
      </c>
      <c r="F7076" s="8" t="s">
        <v>955</v>
      </c>
      <c r="G7076" s="8" t="s">
        <v>956</v>
      </c>
    </row>
    <row r="7077" spans="1:7" ht="15" customHeight="1">
      <c r="A7077" s="15" t="s">
        <v>1090</v>
      </c>
      <c r="B7077" s="16" t="s">
        <v>1091</v>
      </c>
      <c r="C7077" s="15" t="s">
        <v>959</v>
      </c>
      <c r="D7077" s="15" t="s">
        <v>960</v>
      </c>
      <c r="E7077" s="17">
        <v>0.20302000000000001</v>
      </c>
      <c r="F7077" s="18">
        <v>12.62</v>
      </c>
      <c r="G7077" s="18">
        <v>2.5621124000000002</v>
      </c>
    </row>
    <row r="7078" spans="1:7" ht="15" customHeight="1">
      <c r="A7078" s="1"/>
      <c r="B7078" s="1"/>
      <c r="C7078" s="1"/>
      <c r="D7078" s="1"/>
      <c r="E7078" s="319" t="s">
        <v>971</v>
      </c>
      <c r="F7078" s="320"/>
      <c r="G7078" s="19">
        <v>2.5621124000000002</v>
      </c>
    </row>
    <row r="7079" spans="1:7" ht="15" customHeight="1">
      <c r="A7079" s="321" t="s">
        <v>1010</v>
      </c>
      <c r="B7079" s="322"/>
      <c r="C7079" s="8" t="s">
        <v>952</v>
      </c>
      <c r="D7079" s="8" t="s">
        <v>953</v>
      </c>
      <c r="E7079" s="8" t="s">
        <v>954</v>
      </c>
      <c r="F7079" s="8" t="s">
        <v>955</v>
      </c>
      <c r="G7079" s="8" t="s">
        <v>956</v>
      </c>
    </row>
    <row r="7080" spans="1:7" ht="36" customHeight="1">
      <c r="A7080" s="15" t="s">
        <v>1988</v>
      </c>
      <c r="B7080" s="16" t="s">
        <v>1989</v>
      </c>
      <c r="C7080" s="15" t="s">
        <v>959</v>
      </c>
      <c r="D7080" s="15" t="s">
        <v>1030</v>
      </c>
      <c r="E7080" s="17">
        <v>1</v>
      </c>
      <c r="F7080" s="18">
        <v>13.39</v>
      </c>
      <c r="G7080" s="18">
        <v>13.39</v>
      </c>
    </row>
    <row r="7081" spans="1:7" ht="15" customHeight="1">
      <c r="A7081" s="1"/>
      <c r="B7081" s="1"/>
      <c r="C7081" s="1"/>
      <c r="D7081" s="1"/>
      <c r="E7081" s="319" t="s">
        <v>1021</v>
      </c>
      <c r="F7081" s="320"/>
      <c r="G7081" s="19">
        <v>13.39</v>
      </c>
    </row>
    <row r="7082" spans="1:7" ht="15" customHeight="1">
      <c r="A7082" s="1"/>
      <c r="B7082" s="1"/>
      <c r="C7082" s="1"/>
      <c r="D7082" s="1"/>
      <c r="E7082" s="317" t="s">
        <v>972</v>
      </c>
      <c r="F7082" s="318"/>
      <c r="G7082" s="3">
        <v>16.059999999999999</v>
      </c>
    </row>
    <row r="7083" spans="1:7" ht="15" customHeight="1">
      <c r="A7083" s="1"/>
      <c r="B7083" s="1"/>
      <c r="C7083" s="1"/>
      <c r="D7083" s="1"/>
      <c r="E7083" s="317" t="s">
        <v>973</v>
      </c>
      <c r="F7083" s="318"/>
      <c r="G7083" s="3">
        <v>1.1599999999999999</v>
      </c>
    </row>
    <row r="7084" spans="1:7" ht="15" customHeight="1">
      <c r="A7084" s="1"/>
      <c r="B7084" s="1"/>
      <c r="C7084" s="1"/>
      <c r="D7084" s="1"/>
      <c r="E7084" s="317" t="s">
        <v>974</v>
      </c>
      <c r="F7084" s="318"/>
      <c r="G7084" s="3">
        <v>17.22</v>
      </c>
    </row>
    <row r="7085" spans="1:7" ht="15" customHeight="1">
      <c r="A7085" s="1"/>
      <c r="B7085" s="1"/>
      <c r="C7085" s="1"/>
      <c r="D7085" s="1"/>
      <c r="E7085" s="317" t="s">
        <v>975</v>
      </c>
      <c r="F7085" s="318"/>
      <c r="G7085" s="3">
        <v>4.88</v>
      </c>
    </row>
    <row r="7086" spans="1:7" ht="15" customHeight="1">
      <c r="A7086" s="1"/>
      <c r="B7086" s="1"/>
      <c r="C7086" s="1"/>
      <c r="D7086" s="1"/>
      <c r="E7086" s="317" t="s">
        <v>976</v>
      </c>
      <c r="F7086" s="318"/>
      <c r="G7086" s="3">
        <v>22.1</v>
      </c>
    </row>
    <row r="7087" spans="1:7" ht="15" customHeight="1">
      <c r="A7087" s="1"/>
      <c r="B7087" s="1"/>
      <c r="C7087" s="1"/>
      <c r="D7087" s="1"/>
      <c r="E7087" s="317" t="s">
        <v>977</v>
      </c>
      <c r="F7087" s="318"/>
      <c r="G7087" s="3">
        <v>3</v>
      </c>
    </row>
    <row r="7088" spans="1:7" ht="15" customHeight="1">
      <c r="A7088" s="1"/>
      <c r="B7088" s="1"/>
      <c r="C7088" s="1"/>
      <c r="D7088" s="1"/>
      <c r="E7088" s="317" t="s">
        <v>978</v>
      </c>
      <c r="F7088" s="318"/>
      <c r="G7088" s="3">
        <v>66.3</v>
      </c>
    </row>
    <row r="7089" spans="1:7" ht="9.9499999999999993" customHeight="1">
      <c r="A7089" s="1"/>
      <c r="B7089" s="1"/>
      <c r="C7089" s="323" t="s">
        <v>949</v>
      </c>
      <c r="D7089" s="324"/>
      <c r="E7089" s="1"/>
      <c r="F7089" s="1"/>
      <c r="G7089" s="1"/>
    </row>
    <row r="7090" spans="1:7" ht="20.100000000000001" customHeight="1">
      <c r="A7090" s="325" t="s">
        <v>1990</v>
      </c>
      <c r="B7090" s="326"/>
      <c r="C7090" s="326"/>
      <c r="D7090" s="326"/>
      <c r="E7090" s="326"/>
      <c r="F7090" s="326"/>
      <c r="G7090" s="326"/>
    </row>
    <row r="7091" spans="1:7" ht="15" customHeight="1">
      <c r="A7091" s="321" t="s">
        <v>951</v>
      </c>
      <c r="B7091" s="322"/>
      <c r="C7091" s="8" t="s">
        <v>952</v>
      </c>
      <c r="D7091" s="8" t="s">
        <v>953</v>
      </c>
      <c r="E7091" s="8" t="s">
        <v>954</v>
      </c>
      <c r="F7091" s="8" t="s">
        <v>955</v>
      </c>
      <c r="G7091" s="8" t="s">
        <v>956</v>
      </c>
    </row>
    <row r="7092" spans="1:7" ht="15" customHeight="1">
      <c r="A7092" s="15" t="s">
        <v>994</v>
      </c>
      <c r="B7092" s="16" t="s">
        <v>995</v>
      </c>
      <c r="C7092" s="15" t="s">
        <v>959</v>
      </c>
      <c r="D7092" s="15" t="s">
        <v>960</v>
      </c>
      <c r="E7092" s="17">
        <v>3.956</v>
      </c>
      <c r="F7092" s="18">
        <v>1.04</v>
      </c>
      <c r="G7092" s="18">
        <v>4.1142399999999997</v>
      </c>
    </row>
    <row r="7093" spans="1:7" ht="15" customHeight="1">
      <c r="A7093" s="15" t="s">
        <v>996</v>
      </c>
      <c r="B7093" s="16" t="s">
        <v>997</v>
      </c>
      <c r="C7093" s="15" t="s">
        <v>959</v>
      </c>
      <c r="D7093" s="15" t="s">
        <v>960</v>
      </c>
      <c r="E7093" s="17">
        <v>3.956</v>
      </c>
      <c r="F7093" s="18">
        <v>3.18</v>
      </c>
      <c r="G7093" s="18">
        <v>12.580080000000001</v>
      </c>
    </row>
    <row r="7094" spans="1:7" ht="20.100000000000001" customHeight="1">
      <c r="A7094" s="15" t="s">
        <v>998</v>
      </c>
      <c r="B7094" s="16" t="s">
        <v>999</v>
      </c>
      <c r="C7094" s="15" t="s">
        <v>959</v>
      </c>
      <c r="D7094" s="15" t="s">
        <v>960</v>
      </c>
      <c r="E7094" s="17">
        <v>3.956</v>
      </c>
      <c r="F7094" s="18">
        <v>0.41</v>
      </c>
      <c r="G7094" s="18">
        <v>1.6219600000000001</v>
      </c>
    </row>
    <row r="7095" spans="1:7" ht="20.100000000000001" customHeight="1">
      <c r="A7095" s="15" t="s">
        <v>1000</v>
      </c>
      <c r="B7095" s="16" t="s">
        <v>1001</v>
      </c>
      <c r="C7095" s="15" t="s">
        <v>959</v>
      </c>
      <c r="D7095" s="15" t="s">
        <v>960</v>
      </c>
      <c r="E7095" s="17">
        <v>3.956</v>
      </c>
      <c r="F7095" s="18">
        <v>1.01</v>
      </c>
      <c r="G7095" s="18">
        <v>3.9955599999999998</v>
      </c>
    </row>
    <row r="7096" spans="1:7" ht="15" customHeight="1">
      <c r="A7096" s="15" t="s">
        <v>963</v>
      </c>
      <c r="B7096" s="16" t="s">
        <v>964</v>
      </c>
      <c r="C7096" s="15" t="s">
        <v>959</v>
      </c>
      <c r="D7096" s="15" t="s">
        <v>960</v>
      </c>
      <c r="E7096" s="17">
        <v>3.956</v>
      </c>
      <c r="F7096" s="18">
        <v>0.55000000000000004</v>
      </c>
      <c r="G7096" s="18">
        <v>2.1758000000000002</v>
      </c>
    </row>
    <row r="7097" spans="1:7" ht="15" customHeight="1">
      <c r="A7097" s="15" t="s">
        <v>965</v>
      </c>
      <c r="B7097" s="16" t="s">
        <v>966</v>
      </c>
      <c r="C7097" s="15" t="s">
        <v>959</v>
      </c>
      <c r="D7097" s="15" t="s">
        <v>960</v>
      </c>
      <c r="E7097" s="17">
        <v>3.956</v>
      </c>
      <c r="F7097" s="18">
        <v>0.06</v>
      </c>
      <c r="G7097" s="18">
        <v>0.23735999999999999</v>
      </c>
    </row>
    <row r="7098" spans="1:7" ht="17.100000000000001" customHeight="1">
      <c r="A7098" s="1"/>
      <c r="B7098" s="1"/>
      <c r="C7098" s="1"/>
      <c r="D7098" s="1"/>
      <c r="E7098" s="319" t="s">
        <v>967</v>
      </c>
      <c r="F7098" s="320"/>
      <c r="G7098" s="19">
        <v>24.725000000000001</v>
      </c>
    </row>
    <row r="7099" spans="1:7" ht="15" customHeight="1">
      <c r="A7099" s="321" t="s">
        <v>968</v>
      </c>
      <c r="B7099" s="322"/>
      <c r="C7099" s="8" t="s">
        <v>952</v>
      </c>
      <c r="D7099" s="8" t="s">
        <v>953</v>
      </c>
      <c r="E7099" s="8" t="s">
        <v>954</v>
      </c>
      <c r="F7099" s="8" t="s">
        <v>955</v>
      </c>
      <c r="G7099" s="8" t="s">
        <v>956</v>
      </c>
    </row>
    <row r="7100" spans="1:7" ht="15" customHeight="1">
      <c r="A7100" s="15" t="s">
        <v>1006</v>
      </c>
      <c r="B7100" s="16" t="s">
        <v>1007</v>
      </c>
      <c r="C7100" s="15" t="s">
        <v>959</v>
      </c>
      <c r="D7100" s="15" t="s">
        <v>960</v>
      </c>
      <c r="E7100" s="17">
        <v>4.0157356000000002</v>
      </c>
      <c r="F7100" s="18">
        <v>9.25</v>
      </c>
      <c r="G7100" s="18">
        <v>37.145554300000001</v>
      </c>
    </row>
    <row r="7101" spans="1:7" ht="15" customHeight="1">
      <c r="A7101" s="1"/>
      <c r="B7101" s="1"/>
      <c r="C7101" s="1"/>
      <c r="D7101" s="1"/>
      <c r="E7101" s="319" t="s">
        <v>971</v>
      </c>
      <c r="F7101" s="320"/>
      <c r="G7101" s="19">
        <v>37.145554300000001</v>
      </c>
    </row>
    <row r="7102" spans="1:7" ht="15" customHeight="1">
      <c r="A7102" s="1"/>
      <c r="B7102" s="1"/>
      <c r="C7102" s="1"/>
      <c r="D7102" s="1"/>
      <c r="E7102" s="317" t="s">
        <v>972</v>
      </c>
      <c r="F7102" s="318"/>
      <c r="G7102" s="3">
        <v>44.97</v>
      </c>
    </row>
    <row r="7103" spans="1:7" ht="15" customHeight="1">
      <c r="A7103" s="1"/>
      <c r="B7103" s="1"/>
      <c r="C7103" s="1"/>
      <c r="D7103" s="1"/>
      <c r="E7103" s="317" t="s">
        <v>973</v>
      </c>
      <c r="F7103" s="318"/>
      <c r="G7103" s="3">
        <v>16.86</v>
      </c>
    </row>
    <row r="7104" spans="1:7" ht="15" customHeight="1">
      <c r="A7104" s="1"/>
      <c r="B7104" s="1"/>
      <c r="C7104" s="1"/>
      <c r="D7104" s="1"/>
      <c r="E7104" s="317" t="s">
        <v>974</v>
      </c>
      <c r="F7104" s="318"/>
      <c r="G7104" s="3">
        <v>61.83</v>
      </c>
    </row>
    <row r="7105" spans="1:7" ht="15" customHeight="1">
      <c r="A7105" s="1"/>
      <c r="B7105" s="1"/>
      <c r="C7105" s="1"/>
      <c r="D7105" s="1"/>
      <c r="E7105" s="317" t="s">
        <v>975</v>
      </c>
      <c r="F7105" s="318"/>
      <c r="G7105" s="3">
        <v>17.52</v>
      </c>
    </row>
    <row r="7106" spans="1:7" ht="15" customHeight="1">
      <c r="A7106" s="1"/>
      <c r="B7106" s="1"/>
      <c r="C7106" s="1"/>
      <c r="D7106" s="1"/>
      <c r="E7106" s="317" t="s">
        <v>976</v>
      </c>
      <c r="F7106" s="318"/>
      <c r="G7106" s="3">
        <v>79.349999999999994</v>
      </c>
    </row>
    <row r="7107" spans="1:7" ht="15" customHeight="1">
      <c r="A7107" s="1"/>
      <c r="B7107" s="1"/>
      <c r="C7107" s="1"/>
      <c r="D7107" s="1"/>
      <c r="E7107" s="317" t="s">
        <v>977</v>
      </c>
      <c r="F7107" s="318"/>
      <c r="G7107" s="3">
        <v>1.48</v>
      </c>
    </row>
    <row r="7108" spans="1:7" ht="15" customHeight="1">
      <c r="A7108" s="1"/>
      <c r="B7108" s="1"/>
      <c r="C7108" s="1"/>
      <c r="D7108" s="1"/>
      <c r="E7108" s="317" t="s">
        <v>978</v>
      </c>
      <c r="F7108" s="318"/>
      <c r="G7108" s="3">
        <v>117.43</v>
      </c>
    </row>
    <row r="7109" spans="1:7" ht="9.9499999999999993" customHeight="1">
      <c r="A7109" s="1"/>
      <c r="B7109" s="1"/>
      <c r="C7109" s="323" t="s">
        <v>949</v>
      </c>
      <c r="D7109" s="324"/>
      <c r="E7109" s="1"/>
      <c r="F7109" s="1"/>
      <c r="G7109" s="1"/>
    </row>
    <row r="7110" spans="1:7" ht="20.100000000000001" customHeight="1">
      <c r="A7110" s="325" t="s">
        <v>1991</v>
      </c>
      <c r="B7110" s="326"/>
      <c r="C7110" s="326"/>
      <c r="D7110" s="326"/>
      <c r="E7110" s="326"/>
      <c r="F7110" s="326"/>
      <c r="G7110" s="326"/>
    </row>
    <row r="7111" spans="1:7" ht="15" customHeight="1">
      <c r="A7111" s="321" t="s">
        <v>951</v>
      </c>
      <c r="B7111" s="322"/>
      <c r="C7111" s="8" t="s">
        <v>952</v>
      </c>
      <c r="D7111" s="8" t="s">
        <v>953</v>
      </c>
      <c r="E7111" s="8" t="s">
        <v>954</v>
      </c>
      <c r="F7111" s="8" t="s">
        <v>955</v>
      </c>
      <c r="G7111" s="8" t="s">
        <v>956</v>
      </c>
    </row>
    <row r="7112" spans="1:7" ht="15" customHeight="1">
      <c r="A7112" s="15" t="s">
        <v>994</v>
      </c>
      <c r="B7112" s="16" t="s">
        <v>995</v>
      </c>
      <c r="C7112" s="15" t="s">
        <v>959</v>
      </c>
      <c r="D7112" s="15" t="s">
        <v>960</v>
      </c>
      <c r="E7112" s="17">
        <v>4.742</v>
      </c>
      <c r="F7112" s="18">
        <v>1.04</v>
      </c>
      <c r="G7112" s="18">
        <v>4.9316800000000001</v>
      </c>
    </row>
    <row r="7113" spans="1:7" ht="15" customHeight="1">
      <c r="A7113" s="15" t="s">
        <v>996</v>
      </c>
      <c r="B7113" s="16" t="s">
        <v>997</v>
      </c>
      <c r="C7113" s="15" t="s">
        <v>959</v>
      </c>
      <c r="D7113" s="15" t="s">
        <v>960</v>
      </c>
      <c r="E7113" s="17">
        <v>4.742</v>
      </c>
      <c r="F7113" s="18">
        <v>3.18</v>
      </c>
      <c r="G7113" s="18">
        <v>15.079560000000001</v>
      </c>
    </row>
    <row r="7114" spans="1:7" ht="20.100000000000001" customHeight="1">
      <c r="A7114" s="15" t="s">
        <v>1023</v>
      </c>
      <c r="B7114" s="16" t="s">
        <v>1024</v>
      </c>
      <c r="C7114" s="15" t="s">
        <v>959</v>
      </c>
      <c r="D7114" s="15" t="s">
        <v>960</v>
      </c>
      <c r="E7114" s="17">
        <v>0.22800000000000001</v>
      </c>
      <c r="F7114" s="18">
        <v>0.01</v>
      </c>
      <c r="G7114" s="18">
        <v>2.2799999999999999E-3</v>
      </c>
    </row>
    <row r="7115" spans="1:7" ht="20.100000000000001" customHeight="1">
      <c r="A7115" s="15" t="s">
        <v>1002</v>
      </c>
      <c r="B7115" s="16" t="s">
        <v>1003</v>
      </c>
      <c r="C7115" s="15" t="s">
        <v>959</v>
      </c>
      <c r="D7115" s="15" t="s">
        <v>960</v>
      </c>
      <c r="E7115" s="17">
        <v>4.5140000000000002</v>
      </c>
      <c r="F7115" s="18">
        <v>1.05</v>
      </c>
      <c r="G7115" s="18">
        <v>4.7397</v>
      </c>
    </row>
    <row r="7116" spans="1:7" ht="15" customHeight="1">
      <c r="A7116" s="15" t="s">
        <v>965</v>
      </c>
      <c r="B7116" s="16" t="s">
        <v>966</v>
      </c>
      <c r="C7116" s="15" t="s">
        <v>959</v>
      </c>
      <c r="D7116" s="15" t="s">
        <v>960</v>
      </c>
      <c r="E7116" s="17">
        <v>4.742</v>
      </c>
      <c r="F7116" s="18">
        <v>0.06</v>
      </c>
      <c r="G7116" s="18">
        <v>0.28452</v>
      </c>
    </row>
    <row r="7117" spans="1:7" ht="20.100000000000001" customHeight="1">
      <c r="A7117" s="15" t="s">
        <v>1004</v>
      </c>
      <c r="B7117" s="16" t="s">
        <v>1005</v>
      </c>
      <c r="C7117" s="15" t="s">
        <v>959</v>
      </c>
      <c r="D7117" s="15" t="s">
        <v>960</v>
      </c>
      <c r="E7117" s="17">
        <v>4.5140000000000002</v>
      </c>
      <c r="F7117" s="18">
        <v>0.38</v>
      </c>
      <c r="G7117" s="18">
        <v>1.71532</v>
      </c>
    </row>
    <row r="7118" spans="1:7" ht="20.100000000000001" customHeight="1">
      <c r="A7118" s="15" t="s">
        <v>1025</v>
      </c>
      <c r="B7118" s="16" t="s">
        <v>1026</v>
      </c>
      <c r="C7118" s="15" t="s">
        <v>959</v>
      </c>
      <c r="D7118" s="15" t="s">
        <v>960</v>
      </c>
      <c r="E7118" s="17">
        <v>0.22800000000000001</v>
      </c>
      <c r="F7118" s="18">
        <v>0.63</v>
      </c>
      <c r="G7118" s="18">
        <v>0.14363999999999999</v>
      </c>
    </row>
    <row r="7119" spans="1:7" ht="15" customHeight="1">
      <c r="A7119" s="15" t="s">
        <v>963</v>
      </c>
      <c r="B7119" s="16" t="s">
        <v>964</v>
      </c>
      <c r="C7119" s="15" t="s">
        <v>959</v>
      </c>
      <c r="D7119" s="15" t="s">
        <v>960</v>
      </c>
      <c r="E7119" s="17">
        <v>4.742</v>
      </c>
      <c r="F7119" s="18">
        <v>0.55000000000000004</v>
      </c>
      <c r="G7119" s="18">
        <v>2.6080999999999999</v>
      </c>
    </row>
    <row r="7120" spans="1:7" ht="17.100000000000001" customHeight="1">
      <c r="A7120" s="1"/>
      <c r="B7120" s="1"/>
      <c r="C7120" s="1"/>
      <c r="D7120" s="1"/>
      <c r="E7120" s="319" t="s">
        <v>967</v>
      </c>
      <c r="F7120" s="320"/>
      <c r="G7120" s="19">
        <v>29.504799999999999</v>
      </c>
    </row>
    <row r="7121" spans="1:7" ht="15" customHeight="1">
      <c r="A7121" s="321" t="s">
        <v>1027</v>
      </c>
      <c r="B7121" s="322"/>
      <c r="C7121" s="8" t="s">
        <v>952</v>
      </c>
      <c r="D7121" s="8" t="s">
        <v>953</v>
      </c>
      <c r="E7121" s="8" t="s">
        <v>954</v>
      </c>
      <c r="F7121" s="8" t="s">
        <v>955</v>
      </c>
      <c r="G7121" s="8" t="s">
        <v>956</v>
      </c>
    </row>
    <row r="7122" spans="1:7" ht="27.95" customHeight="1">
      <c r="A7122" s="15" t="s">
        <v>1028</v>
      </c>
      <c r="B7122" s="16" t="s">
        <v>1029</v>
      </c>
      <c r="C7122" s="15" t="s">
        <v>959</v>
      </c>
      <c r="D7122" s="15" t="s">
        <v>1030</v>
      </c>
      <c r="E7122" s="17">
        <v>2.7349199999999999E-5</v>
      </c>
      <c r="F7122" s="18">
        <v>1139.75</v>
      </c>
      <c r="G7122" s="18">
        <v>3.11712507E-2</v>
      </c>
    </row>
    <row r="7123" spans="1:7" ht="15" customHeight="1">
      <c r="A7123" s="1"/>
      <c r="B7123" s="1"/>
      <c r="C7123" s="1"/>
      <c r="D7123" s="1"/>
      <c r="E7123" s="319" t="s">
        <v>1031</v>
      </c>
      <c r="F7123" s="320"/>
      <c r="G7123" s="19">
        <v>3.11712507E-2</v>
      </c>
    </row>
    <row r="7124" spans="1:7" ht="15" customHeight="1">
      <c r="A7124" s="321" t="s">
        <v>1032</v>
      </c>
      <c r="B7124" s="322"/>
      <c r="C7124" s="8" t="s">
        <v>952</v>
      </c>
      <c r="D7124" s="8" t="s">
        <v>953</v>
      </c>
      <c r="E7124" s="8" t="s">
        <v>954</v>
      </c>
      <c r="F7124" s="8" t="s">
        <v>955</v>
      </c>
      <c r="G7124" s="8" t="s">
        <v>956</v>
      </c>
    </row>
    <row r="7125" spans="1:7" ht="15" customHeight="1">
      <c r="A7125" s="15" t="s">
        <v>1033</v>
      </c>
      <c r="B7125" s="16" t="s">
        <v>1034</v>
      </c>
      <c r="C7125" s="15" t="s">
        <v>959</v>
      </c>
      <c r="D7125" s="15" t="s">
        <v>1035</v>
      </c>
      <c r="E7125" s="17">
        <v>0.48501</v>
      </c>
      <c r="F7125" s="18">
        <v>0.9</v>
      </c>
      <c r="G7125" s="18">
        <v>0.43650899999999998</v>
      </c>
    </row>
    <row r="7126" spans="1:7" ht="15" customHeight="1">
      <c r="A7126" s="1"/>
      <c r="B7126" s="1"/>
      <c r="C7126" s="1"/>
      <c r="D7126" s="1"/>
      <c r="E7126" s="319" t="s">
        <v>1036</v>
      </c>
      <c r="F7126" s="320"/>
      <c r="G7126" s="19">
        <v>0.43650899999999998</v>
      </c>
    </row>
    <row r="7127" spans="1:7" ht="15" customHeight="1">
      <c r="A7127" s="321" t="s">
        <v>968</v>
      </c>
      <c r="B7127" s="322"/>
      <c r="C7127" s="8" t="s">
        <v>952</v>
      </c>
      <c r="D7127" s="8" t="s">
        <v>953</v>
      </c>
      <c r="E7127" s="8" t="s">
        <v>954</v>
      </c>
      <c r="F7127" s="8" t="s">
        <v>955</v>
      </c>
      <c r="G7127" s="8" t="s">
        <v>956</v>
      </c>
    </row>
    <row r="7128" spans="1:7" ht="15" customHeight="1">
      <c r="A7128" s="15" t="s">
        <v>1037</v>
      </c>
      <c r="B7128" s="16" t="s">
        <v>1038</v>
      </c>
      <c r="C7128" s="15" t="s">
        <v>959</v>
      </c>
      <c r="D7128" s="15" t="s">
        <v>960</v>
      </c>
      <c r="E7128" s="17">
        <v>1.208558</v>
      </c>
      <c r="F7128" s="18">
        <v>9.83</v>
      </c>
      <c r="G7128" s="18">
        <v>11.880125140000001</v>
      </c>
    </row>
    <row r="7129" spans="1:7" ht="20.100000000000001" customHeight="1">
      <c r="A7129" s="15" t="s">
        <v>1039</v>
      </c>
      <c r="B7129" s="16" t="s">
        <v>1040</v>
      </c>
      <c r="C7129" s="15" t="s">
        <v>959</v>
      </c>
      <c r="D7129" s="15" t="s">
        <v>960</v>
      </c>
      <c r="E7129" s="17">
        <v>0.22986960000000001</v>
      </c>
      <c r="F7129" s="18">
        <v>21.78</v>
      </c>
      <c r="G7129" s="18">
        <v>5.006559888</v>
      </c>
    </row>
    <row r="7130" spans="1:7" ht="15" customHeight="1">
      <c r="A7130" s="15" t="s">
        <v>1008</v>
      </c>
      <c r="B7130" s="16" t="s">
        <v>1009</v>
      </c>
      <c r="C7130" s="15" t="s">
        <v>959</v>
      </c>
      <c r="D7130" s="15" t="s">
        <v>960</v>
      </c>
      <c r="E7130" s="17">
        <v>3.3452076000000002</v>
      </c>
      <c r="F7130" s="18">
        <v>12.49</v>
      </c>
      <c r="G7130" s="18">
        <v>41.781642924000003</v>
      </c>
    </row>
    <row r="7131" spans="1:7" ht="15" customHeight="1">
      <c r="A7131" s="1"/>
      <c r="B7131" s="1"/>
      <c r="C7131" s="1"/>
      <c r="D7131" s="1"/>
      <c r="E7131" s="319" t="s">
        <v>971</v>
      </c>
      <c r="F7131" s="320"/>
      <c r="G7131" s="19">
        <v>58.668327951999999</v>
      </c>
    </row>
    <row r="7132" spans="1:7" ht="15" customHeight="1">
      <c r="A7132" s="321" t="s">
        <v>1010</v>
      </c>
      <c r="B7132" s="322"/>
      <c r="C7132" s="8" t="s">
        <v>952</v>
      </c>
      <c r="D7132" s="8" t="s">
        <v>953</v>
      </c>
      <c r="E7132" s="8" t="s">
        <v>954</v>
      </c>
      <c r="F7132" s="8" t="s">
        <v>955</v>
      </c>
      <c r="G7132" s="8" t="s">
        <v>956</v>
      </c>
    </row>
    <row r="7133" spans="1:7" ht="15" customHeight="1">
      <c r="A7133" s="15" t="s">
        <v>1992</v>
      </c>
      <c r="B7133" s="16" t="s">
        <v>1993</v>
      </c>
      <c r="C7133" s="15" t="s">
        <v>959</v>
      </c>
      <c r="D7133" s="15" t="s">
        <v>1020</v>
      </c>
      <c r="E7133" s="17">
        <v>9.0999999999999998E-2</v>
      </c>
      <c r="F7133" s="18">
        <v>16.850000000000001</v>
      </c>
      <c r="G7133" s="18">
        <v>1.53335</v>
      </c>
    </row>
    <row r="7134" spans="1:7" ht="20.100000000000001" customHeight="1">
      <c r="A7134" s="15" t="s">
        <v>1116</v>
      </c>
      <c r="B7134" s="16" t="s">
        <v>1117</v>
      </c>
      <c r="C7134" s="15" t="s">
        <v>959</v>
      </c>
      <c r="D7134" s="15" t="s">
        <v>1072</v>
      </c>
      <c r="E7134" s="17">
        <v>1.7000000000000001E-2</v>
      </c>
      <c r="F7134" s="18">
        <v>4.5199999999999996</v>
      </c>
      <c r="G7134" s="18">
        <v>7.6840000000000006E-2</v>
      </c>
    </row>
    <row r="7135" spans="1:7" ht="15" customHeight="1">
      <c r="A7135" s="15" t="s">
        <v>1122</v>
      </c>
      <c r="B7135" s="16" t="s">
        <v>1123</v>
      </c>
      <c r="C7135" s="15" t="s">
        <v>959</v>
      </c>
      <c r="D7135" s="15" t="s">
        <v>1020</v>
      </c>
      <c r="E7135" s="17">
        <v>0.01</v>
      </c>
      <c r="F7135" s="18">
        <v>20.399999999999999</v>
      </c>
      <c r="G7135" s="18">
        <v>0.20399999999999999</v>
      </c>
    </row>
    <row r="7136" spans="1:7" ht="20.100000000000001" customHeight="1">
      <c r="A7136" s="15" t="s">
        <v>1124</v>
      </c>
      <c r="B7136" s="16" t="s">
        <v>1125</v>
      </c>
      <c r="C7136" s="15" t="s">
        <v>959</v>
      </c>
      <c r="D7136" s="15" t="s">
        <v>1013</v>
      </c>
      <c r="E7136" s="17">
        <v>8.8879999999999999</v>
      </c>
      <c r="F7136" s="18">
        <v>1.42</v>
      </c>
      <c r="G7136" s="18">
        <v>12.62096</v>
      </c>
    </row>
    <row r="7137" spans="1:7" ht="20.100000000000001" customHeight="1">
      <c r="A7137" s="15" t="s">
        <v>1127</v>
      </c>
      <c r="B7137" s="16" t="s">
        <v>1128</v>
      </c>
      <c r="C7137" s="15" t="s">
        <v>959</v>
      </c>
      <c r="D7137" s="15" t="s">
        <v>1013</v>
      </c>
      <c r="E7137" s="17">
        <v>2.4630000000000001</v>
      </c>
      <c r="F7137" s="18">
        <v>18.559999999999999</v>
      </c>
      <c r="G7137" s="18">
        <v>45.713279999999997</v>
      </c>
    </row>
    <row r="7138" spans="1:7" ht="15" customHeight="1">
      <c r="A7138" s="15" t="s">
        <v>1994</v>
      </c>
      <c r="B7138" s="16" t="s">
        <v>1995</v>
      </c>
      <c r="C7138" s="15" t="s">
        <v>959</v>
      </c>
      <c r="D7138" s="15" t="s">
        <v>1020</v>
      </c>
      <c r="E7138" s="17">
        <v>3.1E-2</v>
      </c>
      <c r="F7138" s="18">
        <v>18.52</v>
      </c>
      <c r="G7138" s="18">
        <v>0.57411999999999996</v>
      </c>
    </row>
    <row r="7139" spans="1:7" ht="15" customHeight="1">
      <c r="A7139" s="1"/>
      <c r="B7139" s="1"/>
      <c r="C7139" s="1"/>
      <c r="D7139" s="1"/>
      <c r="E7139" s="319" t="s">
        <v>1021</v>
      </c>
      <c r="F7139" s="320"/>
      <c r="G7139" s="19">
        <v>60.722549999999998</v>
      </c>
    </row>
    <row r="7140" spans="1:7" ht="15" customHeight="1">
      <c r="A7140" s="1"/>
      <c r="B7140" s="1"/>
      <c r="C7140" s="1"/>
      <c r="D7140" s="1"/>
      <c r="E7140" s="317" t="s">
        <v>972</v>
      </c>
      <c r="F7140" s="318"/>
      <c r="G7140" s="3">
        <v>122.65</v>
      </c>
    </row>
    <row r="7141" spans="1:7" ht="15" customHeight="1">
      <c r="A7141" s="1"/>
      <c r="B7141" s="1"/>
      <c r="C7141" s="1"/>
      <c r="D7141" s="1"/>
      <c r="E7141" s="317" t="s">
        <v>973</v>
      </c>
      <c r="F7141" s="318"/>
      <c r="G7141" s="3">
        <v>26.66</v>
      </c>
    </row>
    <row r="7142" spans="1:7" ht="15" customHeight="1">
      <c r="A7142" s="1"/>
      <c r="B7142" s="1"/>
      <c r="C7142" s="1"/>
      <c r="D7142" s="1"/>
      <c r="E7142" s="317" t="s">
        <v>974</v>
      </c>
      <c r="F7142" s="318"/>
      <c r="G7142" s="3">
        <v>149.31</v>
      </c>
    </row>
    <row r="7143" spans="1:7" ht="15" customHeight="1">
      <c r="A7143" s="1"/>
      <c r="B7143" s="1"/>
      <c r="C7143" s="1"/>
      <c r="D7143" s="1"/>
      <c r="E7143" s="317" t="s">
        <v>975</v>
      </c>
      <c r="F7143" s="318"/>
      <c r="G7143" s="3">
        <v>42.32</v>
      </c>
    </row>
    <row r="7144" spans="1:7" ht="15" customHeight="1">
      <c r="A7144" s="1"/>
      <c r="B7144" s="1"/>
      <c r="C7144" s="1"/>
      <c r="D7144" s="1"/>
      <c r="E7144" s="317" t="s">
        <v>976</v>
      </c>
      <c r="F7144" s="318"/>
      <c r="G7144" s="3">
        <v>191.63</v>
      </c>
    </row>
    <row r="7145" spans="1:7" ht="15" customHeight="1">
      <c r="A7145" s="1"/>
      <c r="B7145" s="1"/>
      <c r="C7145" s="1"/>
      <c r="D7145" s="1"/>
      <c r="E7145" s="317" t="s">
        <v>977</v>
      </c>
      <c r="F7145" s="318"/>
      <c r="G7145" s="3">
        <v>3.3</v>
      </c>
    </row>
    <row r="7146" spans="1:7" ht="15" customHeight="1">
      <c r="A7146" s="1"/>
      <c r="B7146" s="1"/>
      <c r="C7146" s="1"/>
      <c r="D7146" s="1"/>
      <c r="E7146" s="317" t="s">
        <v>978</v>
      </c>
      <c r="F7146" s="318"/>
      <c r="G7146" s="3">
        <v>632.37</v>
      </c>
    </row>
    <row r="7147" spans="1:7" ht="9.9499999999999993" customHeight="1">
      <c r="A7147" s="1"/>
      <c r="B7147" s="1"/>
      <c r="C7147" s="323" t="s">
        <v>949</v>
      </c>
      <c r="D7147" s="324"/>
      <c r="E7147" s="1"/>
      <c r="F7147" s="1"/>
      <c r="G7147" s="1"/>
    </row>
    <row r="7148" spans="1:7" ht="27" customHeight="1">
      <c r="A7148" s="325" t="s">
        <v>1996</v>
      </c>
      <c r="B7148" s="326"/>
      <c r="C7148" s="326"/>
      <c r="D7148" s="326"/>
      <c r="E7148" s="326"/>
      <c r="F7148" s="326"/>
      <c r="G7148" s="326"/>
    </row>
    <row r="7149" spans="1:7" ht="15" customHeight="1">
      <c r="A7149" s="321" t="s">
        <v>951</v>
      </c>
      <c r="B7149" s="322"/>
      <c r="C7149" s="8" t="s">
        <v>952</v>
      </c>
      <c r="D7149" s="8" t="s">
        <v>953</v>
      </c>
      <c r="E7149" s="8" t="s">
        <v>954</v>
      </c>
      <c r="F7149" s="8" t="s">
        <v>955</v>
      </c>
      <c r="G7149" s="8" t="s">
        <v>956</v>
      </c>
    </row>
    <row r="7150" spans="1:7" ht="15" customHeight="1">
      <c r="A7150" s="15" t="s">
        <v>994</v>
      </c>
      <c r="B7150" s="16" t="s">
        <v>995</v>
      </c>
      <c r="C7150" s="15" t="s">
        <v>959</v>
      </c>
      <c r="D7150" s="15" t="s">
        <v>960</v>
      </c>
      <c r="E7150" s="17">
        <v>0.89553199999999999</v>
      </c>
      <c r="F7150" s="18">
        <v>1.04</v>
      </c>
      <c r="G7150" s="18">
        <v>0.93135327999999995</v>
      </c>
    </row>
    <row r="7151" spans="1:7" ht="15" customHeight="1">
      <c r="A7151" s="15" t="s">
        <v>996</v>
      </c>
      <c r="B7151" s="16" t="s">
        <v>997</v>
      </c>
      <c r="C7151" s="15" t="s">
        <v>959</v>
      </c>
      <c r="D7151" s="15" t="s">
        <v>960</v>
      </c>
      <c r="E7151" s="17">
        <v>0.89553199999999999</v>
      </c>
      <c r="F7151" s="18">
        <v>3.18</v>
      </c>
      <c r="G7151" s="18">
        <v>2.8477917599999998</v>
      </c>
    </row>
    <row r="7152" spans="1:7" ht="20.100000000000001" customHeight="1">
      <c r="A7152" s="15" t="s">
        <v>998</v>
      </c>
      <c r="B7152" s="16" t="s">
        <v>999</v>
      </c>
      <c r="C7152" s="15" t="s">
        <v>959</v>
      </c>
      <c r="D7152" s="15" t="s">
        <v>960</v>
      </c>
      <c r="E7152" s="17">
        <v>0.28000000000000003</v>
      </c>
      <c r="F7152" s="18">
        <v>0.41</v>
      </c>
      <c r="G7152" s="18">
        <v>0.1148</v>
      </c>
    </row>
    <row r="7153" spans="1:7" ht="20.100000000000001" customHeight="1">
      <c r="A7153" s="15" t="s">
        <v>1000</v>
      </c>
      <c r="B7153" s="16" t="s">
        <v>1001</v>
      </c>
      <c r="C7153" s="15" t="s">
        <v>959</v>
      </c>
      <c r="D7153" s="15" t="s">
        <v>960</v>
      </c>
      <c r="E7153" s="17">
        <v>0.28000000000000003</v>
      </c>
      <c r="F7153" s="18">
        <v>1.01</v>
      </c>
      <c r="G7153" s="18">
        <v>0.2828</v>
      </c>
    </row>
    <row r="7154" spans="1:7" ht="20.100000000000001" customHeight="1">
      <c r="A7154" s="15" t="s">
        <v>1023</v>
      </c>
      <c r="B7154" s="16" t="s">
        <v>1024</v>
      </c>
      <c r="C7154" s="15" t="s">
        <v>959</v>
      </c>
      <c r="D7154" s="15" t="s">
        <v>960</v>
      </c>
      <c r="E7154" s="17">
        <v>6.5532000000000007E-2</v>
      </c>
      <c r="F7154" s="18">
        <v>0.01</v>
      </c>
      <c r="G7154" s="18">
        <v>6.5532000000000003E-4</v>
      </c>
    </row>
    <row r="7155" spans="1:7" ht="15" customHeight="1">
      <c r="A7155" s="15" t="s">
        <v>965</v>
      </c>
      <c r="B7155" s="16" t="s">
        <v>966</v>
      </c>
      <c r="C7155" s="15" t="s">
        <v>959</v>
      </c>
      <c r="D7155" s="15" t="s">
        <v>960</v>
      </c>
      <c r="E7155" s="17">
        <v>0.89553199999999999</v>
      </c>
      <c r="F7155" s="18">
        <v>0.06</v>
      </c>
      <c r="G7155" s="18">
        <v>5.3731920000000002E-2</v>
      </c>
    </row>
    <row r="7156" spans="1:7" ht="20.100000000000001" customHeight="1">
      <c r="A7156" s="15" t="s">
        <v>1025</v>
      </c>
      <c r="B7156" s="16" t="s">
        <v>1026</v>
      </c>
      <c r="C7156" s="15" t="s">
        <v>959</v>
      </c>
      <c r="D7156" s="15" t="s">
        <v>960</v>
      </c>
      <c r="E7156" s="17">
        <v>6.5532000000000007E-2</v>
      </c>
      <c r="F7156" s="18">
        <v>0.63</v>
      </c>
      <c r="G7156" s="18">
        <v>4.1285160000000001E-2</v>
      </c>
    </row>
    <row r="7157" spans="1:7" ht="20.100000000000001" customHeight="1">
      <c r="A7157" s="15" t="s">
        <v>1086</v>
      </c>
      <c r="B7157" s="16" t="s">
        <v>1087</v>
      </c>
      <c r="C7157" s="15" t="s">
        <v>959</v>
      </c>
      <c r="D7157" s="15" t="s">
        <v>960</v>
      </c>
      <c r="E7157" s="17">
        <v>0.55000000000000004</v>
      </c>
      <c r="F7157" s="18">
        <v>0.57999999999999996</v>
      </c>
      <c r="G7157" s="18">
        <v>0.31900000000000001</v>
      </c>
    </row>
    <row r="7158" spans="1:7" ht="20.100000000000001" customHeight="1">
      <c r="A7158" s="15" t="s">
        <v>1088</v>
      </c>
      <c r="B7158" s="16" t="s">
        <v>1089</v>
      </c>
      <c r="C7158" s="15" t="s">
        <v>959</v>
      </c>
      <c r="D7158" s="15" t="s">
        <v>960</v>
      </c>
      <c r="E7158" s="17">
        <v>0.55000000000000004</v>
      </c>
      <c r="F7158" s="18">
        <v>0.95</v>
      </c>
      <c r="G7158" s="18">
        <v>0.52249999999999996</v>
      </c>
    </row>
    <row r="7159" spans="1:7" ht="15" customHeight="1">
      <c r="A7159" s="15" t="s">
        <v>963</v>
      </c>
      <c r="B7159" s="16" t="s">
        <v>964</v>
      </c>
      <c r="C7159" s="15" t="s">
        <v>959</v>
      </c>
      <c r="D7159" s="15" t="s">
        <v>960</v>
      </c>
      <c r="E7159" s="17">
        <v>0.89553199999999999</v>
      </c>
      <c r="F7159" s="18">
        <v>0.55000000000000004</v>
      </c>
      <c r="G7159" s="18">
        <v>0.4925426</v>
      </c>
    </row>
    <row r="7160" spans="1:7" ht="17.100000000000001" customHeight="1">
      <c r="A7160" s="1"/>
      <c r="B7160" s="1"/>
      <c r="C7160" s="1"/>
      <c r="D7160" s="1"/>
      <c r="E7160" s="319" t="s">
        <v>967</v>
      </c>
      <c r="F7160" s="320"/>
      <c r="G7160" s="19">
        <v>5.60646004</v>
      </c>
    </row>
    <row r="7161" spans="1:7" ht="15" customHeight="1">
      <c r="A7161" s="321" t="s">
        <v>1027</v>
      </c>
      <c r="B7161" s="322"/>
      <c r="C7161" s="8" t="s">
        <v>952</v>
      </c>
      <c r="D7161" s="8" t="s">
        <v>953</v>
      </c>
      <c r="E7161" s="8" t="s">
        <v>954</v>
      </c>
      <c r="F7161" s="8" t="s">
        <v>955</v>
      </c>
      <c r="G7161" s="8" t="s">
        <v>956</v>
      </c>
    </row>
    <row r="7162" spans="1:7" ht="27.95" customHeight="1">
      <c r="A7162" s="15" t="s">
        <v>1102</v>
      </c>
      <c r="B7162" s="16" t="s">
        <v>1103</v>
      </c>
      <c r="C7162" s="15" t="s">
        <v>959</v>
      </c>
      <c r="D7162" s="15" t="s">
        <v>1030</v>
      </c>
      <c r="E7162" s="17">
        <v>5.6064911999999999E-6</v>
      </c>
      <c r="F7162" s="18">
        <v>4722.0600000000004</v>
      </c>
      <c r="G7162" s="18">
        <v>2.6474187835872E-2</v>
      </c>
    </row>
    <row r="7163" spans="1:7" ht="15" customHeight="1">
      <c r="A7163" s="1"/>
      <c r="B7163" s="1"/>
      <c r="C7163" s="1"/>
      <c r="D7163" s="1"/>
      <c r="E7163" s="319" t="s">
        <v>1031</v>
      </c>
      <c r="F7163" s="320"/>
      <c r="G7163" s="19">
        <v>2.6474187835872E-2</v>
      </c>
    </row>
    <row r="7164" spans="1:7" ht="15" customHeight="1">
      <c r="A7164" s="321" t="s">
        <v>1032</v>
      </c>
      <c r="B7164" s="322"/>
      <c r="C7164" s="8" t="s">
        <v>952</v>
      </c>
      <c r="D7164" s="8" t="s">
        <v>953</v>
      </c>
      <c r="E7164" s="8" t="s">
        <v>954</v>
      </c>
      <c r="F7164" s="8" t="s">
        <v>955</v>
      </c>
      <c r="G7164" s="8" t="s">
        <v>956</v>
      </c>
    </row>
    <row r="7165" spans="1:7" ht="15" customHeight="1">
      <c r="A7165" s="15" t="s">
        <v>1033</v>
      </c>
      <c r="B7165" s="16" t="s">
        <v>1034</v>
      </c>
      <c r="C7165" s="15" t="s">
        <v>959</v>
      </c>
      <c r="D7165" s="15" t="s">
        <v>1035</v>
      </c>
      <c r="E7165" s="17">
        <v>1.9050000000000001E-2</v>
      </c>
      <c r="F7165" s="18">
        <v>0.9</v>
      </c>
      <c r="G7165" s="18">
        <v>1.7145000000000001E-2</v>
      </c>
    </row>
    <row r="7166" spans="1:7" ht="15" customHeight="1">
      <c r="A7166" s="1"/>
      <c r="B7166" s="1"/>
      <c r="C7166" s="1"/>
      <c r="D7166" s="1"/>
      <c r="E7166" s="319" t="s">
        <v>1036</v>
      </c>
      <c r="F7166" s="320"/>
      <c r="G7166" s="19">
        <v>1.7145000000000001E-2</v>
      </c>
    </row>
    <row r="7167" spans="1:7" ht="15" customHeight="1">
      <c r="A7167" s="321" t="s">
        <v>968</v>
      </c>
      <c r="B7167" s="322"/>
      <c r="C7167" s="8" t="s">
        <v>952</v>
      </c>
      <c r="D7167" s="8" t="s">
        <v>953</v>
      </c>
      <c r="E7167" s="8" t="s">
        <v>954</v>
      </c>
      <c r="F7167" s="8" t="s">
        <v>955</v>
      </c>
      <c r="G7167" s="8" t="s">
        <v>956</v>
      </c>
    </row>
    <row r="7168" spans="1:7" ht="15" customHeight="1">
      <c r="A7168" s="15" t="s">
        <v>1006</v>
      </c>
      <c r="B7168" s="16" t="s">
        <v>1007</v>
      </c>
      <c r="C7168" s="15" t="s">
        <v>959</v>
      </c>
      <c r="D7168" s="15" t="s">
        <v>960</v>
      </c>
      <c r="E7168" s="17">
        <v>0.28422799999999998</v>
      </c>
      <c r="F7168" s="18">
        <v>9.25</v>
      </c>
      <c r="G7168" s="18">
        <v>2.6291090000000001</v>
      </c>
    </row>
    <row r="7169" spans="1:7" ht="15" customHeight="1">
      <c r="A7169" s="15" t="s">
        <v>1104</v>
      </c>
      <c r="B7169" s="16" t="s">
        <v>1105</v>
      </c>
      <c r="C7169" s="15" t="s">
        <v>959</v>
      </c>
      <c r="D7169" s="15" t="s">
        <v>960</v>
      </c>
      <c r="E7169" s="17">
        <v>6.5918638799999998E-2</v>
      </c>
      <c r="F7169" s="18">
        <v>15.31</v>
      </c>
      <c r="G7169" s="18">
        <v>1.0092143600279999</v>
      </c>
    </row>
    <row r="7170" spans="1:7" ht="15" customHeight="1">
      <c r="A7170" s="15" t="s">
        <v>1090</v>
      </c>
      <c r="B7170" s="16" t="s">
        <v>1091</v>
      </c>
      <c r="C7170" s="15" t="s">
        <v>959</v>
      </c>
      <c r="D7170" s="15" t="s">
        <v>960</v>
      </c>
      <c r="E7170" s="17">
        <v>0.55830500000000005</v>
      </c>
      <c r="F7170" s="18">
        <v>12.62</v>
      </c>
      <c r="G7170" s="18">
        <v>7.0458090999999996</v>
      </c>
    </row>
    <row r="7171" spans="1:7" ht="15" customHeight="1">
      <c r="A7171" s="1"/>
      <c r="B7171" s="1"/>
      <c r="C7171" s="1"/>
      <c r="D7171" s="1"/>
      <c r="E7171" s="319" t="s">
        <v>971</v>
      </c>
      <c r="F7171" s="320"/>
      <c r="G7171" s="19">
        <v>10.684132460028</v>
      </c>
    </row>
    <row r="7172" spans="1:7" ht="15" customHeight="1">
      <c r="A7172" s="321" t="s">
        <v>1010</v>
      </c>
      <c r="B7172" s="322"/>
      <c r="C7172" s="8" t="s">
        <v>952</v>
      </c>
      <c r="D7172" s="8" t="s">
        <v>953</v>
      </c>
      <c r="E7172" s="8" t="s">
        <v>954</v>
      </c>
      <c r="F7172" s="8" t="s">
        <v>955</v>
      </c>
      <c r="G7172" s="8" t="s">
        <v>956</v>
      </c>
    </row>
    <row r="7173" spans="1:7" ht="15" customHeight="1">
      <c r="A7173" s="15" t="s">
        <v>1041</v>
      </c>
      <c r="B7173" s="16" t="s">
        <v>1042</v>
      </c>
      <c r="C7173" s="15" t="s">
        <v>959</v>
      </c>
      <c r="D7173" s="15" t="s">
        <v>1020</v>
      </c>
      <c r="E7173" s="17">
        <v>3.3494980000000001</v>
      </c>
      <c r="F7173" s="18">
        <v>1.04</v>
      </c>
      <c r="G7173" s="18">
        <v>3.4834779199999999</v>
      </c>
    </row>
    <row r="7174" spans="1:7" ht="15" customHeight="1">
      <c r="A7174" s="15" t="s">
        <v>1159</v>
      </c>
      <c r="B7174" s="16" t="s">
        <v>1160</v>
      </c>
      <c r="C7174" s="15" t="s">
        <v>959</v>
      </c>
      <c r="D7174" s="15" t="s">
        <v>1020</v>
      </c>
      <c r="E7174" s="17">
        <v>1.488694</v>
      </c>
      <c r="F7174" s="18">
        <v>1.75</v>
      </c>
      <c r="G7174" s="18">
        <v>2.6052145000000002</v>
      </c>
    </row>
    <row r="7175" spans="1:7" ht="20.100000000000001" customHeight="1">
      <c r="A7175" s="15" t="s">
        <v>1997</v>
      </c>
      <c r="B7175" s="16" t="s">
        <v>1998</v>
      </c>
      <c r="C7175" s="15" t="s">
        <v>959</v>
      </c>
      <c r="D7175" s="15" t="s">
        <v>1030</v>
      </c>
      <c r="E7175" s="17">
        <v>0.92</v>
      </c>
      <c r="F7175" s="18">
        <v>3.59</v>
      </c>
      <c r="G7175" s="18">
        <v>3.3028</v>
      </c>
    </row>
    <row r="7176" spans="1:7" ht="20.100000000000001" customHeight="1">
      <c r="A7176" s="15" t="s">
        <v>1999</v>
      </c>
      <c r="B7176" s="16" t="s">
        <v>2000</v>
      </c>
      <c r="C7176" s="15" t="s">
        <v>959</v>
      </c>
      <c r="D7176" s="15" t="s">
        <v>1030</v>
      </c>
      <c r="E7176" s="17">
        <v>11.02</v>
      </c>
      <c r="F7176" s="18">
        <v>3.01</v>
      </c>
      <c r="G7176" s="18">
        <v>33.170200000000001</v>
      </c>
    </row>
    <row r="7177" spans="1:7" ht="20.100000000000001" customHeight="1">
      <c r="A7177" s="15" t="s">
        <v>2001</v>
      </c>
      <c r="B7177" s="16" t="s">
        <v>2002</v>
      </c>
      <c r="C7177" s="15" t="s">
        <v>959</v>
      </c>
      <c r="D7177" s="15" t="s">
        <v>1030</v>
      </c>
      <c r="E7177" s="17">
        <v>0.11</v>
      </c>
      <c r="F7177" s="18">
        <v>2</v>
      </c>
      <c r="G7177" s="18">
        <v>0.22</v>
      </c>
    </row>
    <row r="7178" spans="1:7" ht="20.100000000000001" customHeight="1">
      <c r="A7178" s="15" t="s">
        <v>1052</v>
      </c>
      <c r="B7178" s="16" t="s">
        <v>1053</v>
      </c>
      <c r="C7178" s="15" t="s">
        <v>959</v>
      </c>
      <c r="D7178" s="15" t="s">
        <v>1045</v>
      </c>
      <c r="E7178" s="17">
        <v>1.4859000000000001E-2</v>
      </c>
      <c r="F7178" s="18">
        <v>75</v>
      </c>
      <c r="G7178" s="18">
        <v>1.114425</v>
      </c>
    </row>
    <row r="7179" spans="1:7" ht="20.100000000000001" customHeight="1">
      <c r="A7179" s="15" t="s">
        <v>2003</v>
      </c>
      <c r="B7179" s="16" t="s">
        <v>2004</v>
      </c>
      <c r="C7179" s="15" t="s">
        <v>959</v>
      </c>
      <c r="D7179" s="15" t="s">
        <v>1030</v>
      </c>
      <c r="E7179" s="17">
        <v>0.69</v>
      </c>
      <c r="F7179" s="18">
        <v>2.79</v>
      </c>
      <c r="G7179" s="18">
        <v>1.9251</v>
      </c>
    </row>
    <row r="7180" spans="1:7" ht="20.100000000000001" customHeight="1">
      <c r="A7180" s="15" t="s">
        <v>2005</v>
      </c>
      <c r="B7180" s="16" t="s">
        <v>2006</v>
      </c>
      <c r="C7180" s="15" t="s">
        <v>959</v>
      </c>
      <c r="D7180" s="15" t="s">
        <v>1030</v>
      </c>
      <c r="E7180" s="17">
        <v>0.69</v>
      </c>
      <c r="F7180" s="18">
        <v>1.72</v>
      </c>
      <c r="G7180" s="18">
        <v>1.1868000000000001</v>
      </c>
    </row>
    <row r="7181" spans="1:7" ht="27.95" customHeight="1">
      <c r="A7181" s="15" t="s">
        <v>2007</v>
      </c>
      <c r="B7181" s="16" t="s">
        <v>2008</v>
      </c>
      <c r="C7181" s="15" t="s">
        <v>959</v>
      </c>
      <c r="D7181" s="15" t="s">
        <v>1013</v>
      </c>
      <c r="E7181" s="17">
        <v>0.39500000000000002</v>
      </c>
      <c r="F7181" s="18">
        <v>4.07</v>
      </c>
      <c r="G7181" s="18">
        <v>1.60765</v>
      </c>
    </row>
    <row r="7182" spans="1:7" ht="15" customHeight="1">
      <c r="A7182" s="1"/>
      <c r="B7182" s="1"/>
      <c r="C7182" s="1"/>
      <c r="D7182" s="1"/>
      <c r="E7182" s="319" t="s">
        <v>1021</v>
      </c>
      <c r="F7182" s="320"/>
      <c r="G7182" s="19">
        <v>48.615667420000001</v>
      </c>
    </row>
    <row r="7183" spans="1:7" ht="15" customHeight="1">
      <c r="A7183" s="1"/>
      <c r="B7183" s="1"/>
      <c r="C7183" s="1"/>
      <c r="D7183" s="1"/>
      <c r="E7183" s="317" t="s">
        <v>972</v>
      </c>
      <c r="F7183" s="318"/>
      <c r="G7183" s="3">
        <v>60.06</v>
      </c>
    </row>
    <row r="7184" spans="1:7" ht="15" customHeight="1">
      <c r="A7184" s="1"/>
      <c r="B7184" s="1"/>
      <c r="C7184" s="1"/>
      <c r="D7184" s="1"/>
      <c r="E7184" s="317" t="s">
        <v>973</v>
      </c>
      <c r="F7184" s="318"/>
      <c r="G7184" s="3">
        <v>4.8499999999999996</v>
      </c>
    </row>
    <row r="7185" spans="1:7" ht="15" customHeight="1">
      <c r="A7185" s="1"/>
      <c r="B7185" s="1"/>
      <c r="C7185" s="1"/>
      <c r="D7185" s="1"/>
      <c r="E7185" s="317" t="s">
        <v>974</v>
      </c>
      <c r="F7185" s="318"/>
      <c r="G7185" s="3">
        <v>64.91</v>
      </c>
    </row>
    <row r="7186" spans="1:7" ht="15" customHeight="1">
      <c r="A7186" s="1"/>
      <c r="B7186" s="1"/>
      <c r="C7186" s="1"/>
      <c r="D7186" s="1"/>
      <c r="E7186" s="317" t="s">
        <v>975</v>
      </c>
      <c r="F7186" s="318"/>
      <c r="G7186" s="3">
        <v>18.399999999999999</v>
      </c>
    </row>
    <row r="7187" spans="1:7" ht="15" customHeight="1">
      <c r="A7187" s="1"/>
      <c r="B7187" s="1"/>
      <c r="C7187" s="1"/>
      <c r="D7187" s="1"/>
      <c r="E7187" s="317" t="s">
        <v>976</v>
      </c>
      <c r="F7187" s="318"/>
      <c r="G7187" s="3">
        <v>83.31</v>
      </c>
    </row>
    <row r="7188" spans="1:7" ht="15" customHeight="1">
      <c r="A7188" s="1"/>
      <c r="B7188" s="1"/>
      <c r="C7188" s="1"/>
      <c r="D7188" s="1"/>
      <c r="E7188" s="317" t="s">
        <v>977</v>
      </c>
      <c r="F7188" s="318"/>
      <c r="G7188" s="3">
        <v>9.26</v>
      </c>
    </row>
    <row r="7189" spans="1:7" ht="15" customHeight="1">
      <c r="A7189" s="1"/>
      <c r="B7189" s="1"/>
      <c r="C7189" s="1"/>
      <c r="D7189" s="1"/>
      <c r="E7189" s="317" t="s">
        <v>978</v>
      </c>
      <c r="F7189" s="318"/>
      <c r="G7189" s="3">
        <v>771.45</v>
      </c>
    </row>
    <row r="7190" spans="1:7" ht="9.9499999999999993" customHeight="1">
      <c r="A7190" s="1"/>
      <c r="B7190" s="1"/>
      <c r="C7190" s="323" t="s">
        <v>949</v>
      </c>
      <c r="D7190" s="324"/>
      <c r="E7190" s="1"/>
      <c r="F7190" s="1"/>
      <c r="G7190" s="1"/>
    </row>
    <row r="7191" spans="1:7" ht="20.100000000000001" customHeight="1">
      <c r="A7191" s="325" t="s">
        <v>2009</v>
      </c>
      <c r="B7191" s="326"/>
      <c r="C7191" s="326"/>
      <c r="D7191" s="326"/>
      <c r="E7191" s="326"/>
      <c r="F7191" s="326"/>
      <c r="G7191" s="326"/>
    </row>
    <row r="7192" spans="1:7" ht="15" customHeight="1">
      <c r="A7192" s="321" t="s">
        <v>951</v>
      </c>
      <c r="B7192" s="322"/>
      <c r="C7192" s="8" t="s">
        <v>952</v>
      </c>
      <c r="D7192" s="8" t="s">
        <v>953</v>
      </c>
      <c r="E7192" s="8" t="s">
        <v>954</v>
      </c>
      <c r="F7192" s="8" t="s">
        <v>955</v>
      </c>
      <c r="G7192" s="8" t="s">
        <v>956</v>
      </c>
    </row>
    <row r="7193" spans="1:7" ht="15" customHeight="1">
      <c r="A7193" s="15" t="s">
        <v>994</v>
      </c>
      <c r="B7193" s="16" t="s">
        <v>995</v>
      </c>
      <c r="C7193" s="15" t="s">
        <v>959</v>
      </c>
      <c r="D7193" s="15" t="s">
        <v>960</v>
      </c>
      <c r="E7193" s="17">
        <v>0.66801999999999995</v>
      </c>
      <c r="F7193" s="18">
        <v>1.04</v>
      </c>
      <c r="G7193" s="18">
        <v>0.69474080000000005</v>
      </c>
    </row>
    <row r="7194" spans="1:7" ht="15" customHeight="1">
      <c r="A7194" s="15" t="s">
        <v>996</v>
      </c>
      <c r="B7194" s="16" t="s">
        <v>997</v>
      </c>
      <c r="C7194" s="15" t="s">
        <v>959</v>
      </c>
      <c r="D7194" s="15" t="s">
        <v>960</v>
      </c>
      <c r="E7194" s="17">
        <v>0.66801999999999995</v>
      </c>
      <c r="F7194" s="18">
        <v>3.18</v>
      </c>
      <c r="G7194" s="18">
        <v>2.1243036000000002</v>
      </c>
    </row>
    <row r="7195" spans="1:7" ht="20.100000000000001" customHeight="1">
      <c r="A7195" s="15" t="s">
        <v>998</v>
      </c>
      <c r="B7195" s="16" t="s">
        <v>999</v>
      </c>
      <c r="C7195" s="15" t="s">
        <v>959</v>
      </c>
      <c r="D7195" s="15" t="s">
        <v>960</v>
      </c>
      <c r="E7195" s="17">
        <v>0.17699999999999999</v>
      </c>
      <c r="F7195" s="18">
        <v>0.41</v>
      </c>
      <c r="G7195" s="18">
        <v>7.2569999999999996E-2</v>
      </c>
    </row>
    <row r="7196" spans="1:7" ht="20.100000000000001" customHeight="1">
      <c r="A7196" s="15" t="s">
        <v>1000</v>
      </c>
      <c r="B7196" s="16" t="s">
        <v>1001</v>
      </c>
      <c r="C7196" s="15" t="s">
        <v>959</v>
      </c>
      <c r="D7196" s="15" t="s">
        <v>960</v>
      </c>
      <c r="E7196" s="17">
        <v>0.17699999999999999</v>
      </c>
      <c r="F7196" s="18">
        <v>1.01</v>
      </c>
      <c r="G7196" s="18">
        <v>0.17877000000000001</v>
      </c>
    </row>
    <row r="7197" spans="1:7" ht="20.100000000000001" customHeight="1">
      <c r="A7197" s="15" t="s">
        <v>1023</v>
      </c>
      <c r="B7197" s="16" t="s">
        <v>1024</v>
      </c>
      <c r="C7197" s="15" t="s">
        <v>959</v>
      </c>
      <c r="D7197" s="15" t="s">
        <v>960</v>
      </c>
      <c r="E7197" s="17">
        <v>0.13702</v>
      </c>
      <c r="F7197" s="18">
        <v>0.01</v>
      </c>
      <c r="G7197" s="18">
        <v>1.3702E-3</v>
      </c>
    </row>
    <row r="7198" spans="1:7" ht="15" customHeight="1">
      <c r="A7198" s="15" t="s">
        <v>965</v>
      </c>
      <c r="B7198" s="16" t="s">
        <v>966</v>
      </c>
      <c r="C7198" s="15" t="s">
        <v>959</v>
      </c>
      <c r="D7198" s="15" t="s">
        <v>960</v>
      </c>
      <c r="E7198" s="17">
        <v>0.66801999999999995</v>
      </c>
      <c r="F7198" s="18">
        <v>0.06</v>
      </c>
      <c r="G7198" s="18">
        <v>4.0081199999999997E-2</v>
      </c>
    </row>
    <row r="7199" spans="1:7" ht="20.100000000000001" customHeight="1">
      <c r="A7199" s="15" t="s">
        <v>1025</v>
      </c>
      <c r="B7199" s="16" t="s">
        <v>1026</v>
      </c>
      <c r="C7199" s="15" t="s">
        <v>959</v>
      </c>
      <c r="D7199" s="15" t="s">
        <v>960</v>
      </c>
      <c r="E7199" s="17">
        <v>0.13702</v>
      </c>
      <c r="F7199" s="18">
        <v>0.63</v>
      </c>
      <c r="G7199" s="18">
        <v>8.6322599999999999E-2</v>
      </c>
    </row>
    <row r="7200" spans="1:7" ht="20.100000000000001" customHeight="1">
      <c r="A7200" s="15" t="s">
        <v>1086</v>
      </c>
      <c r="B7200" s="16" t="s">
        <v>1087</v>
      </c>
      <c r="C7200" s="15" t="s">
        <v>959</v>
      </c>
      <c r="D7200" s="15" t="s">
        <v>960</v>
      </c>
      <c r="E7200" s="17">
        <v>0.35399999999999998</v>
      </c>
      <c r="F7200" s="18">
        <v>0.57999999999999996</v>
      </c>
      <c r="G7200" s="18">
        <v>0.20532</v>
      </c>
    </row>
    <row r="7201" spans="1:7" ht="20.100000000000001" customHeight="1">
      <c r="A7201" s="15" t="s">
        <v>1088</v>
      </c>
      <c r="B7201" s="16" t="s">
        <v>1089</v>
      </c>
      <c r="C7201" s="15" t="s">
        <v>959</v>
      </c>
      <c r="D7201" s="15" t="s">
        <v>960</v>
      </c>
      <c r="E7201" s="17">
        <v>0.35399999999999998</v>
      </c>
      <c r="F7201" s="18">
        <v>0.95</v>
      </c>
      <c r="G7201" s="18">
        <v>0.33629999999999999</v>
      </c>
    </row>
    <row r="7202" spans="1:7" ht="15" customHeight="1">
      <c r="A7202" s="15" t="s">
        <v>963</v>
      </c>
      <c r="B7202" s="16" t="s">
        <v>964</v>
      </c>
      <c r="C7202" s="15" t="s">
        <v>959</v>
      </c>
      <c r="D7202" s="15" t="s">
        <v>960</v>
      </c>
      <c r="E7202" s="17">
        <v>0.66801999999999995</v>
      </c>
      <c r="F7202" s="18">
        <v>0.55000000000000004</v>
      </c>
      <c r="G7202" s="18">
        <v>0.36741099999999999</v>
      </c>
    </row>
    <row r="7203" spans="1:7" ht="17.100000000000001" customHeight="1">
      <c r="A7203" s="1"/>
      <c r="B7203" s="1"/>
      <c r="C7203" s="1"/>
      <c r="D7203" s="1"/>
      <c r="E7203" s="319" t="s">
        <v>967</v>
      </c>
      <c r="F7203" s="320"/>
      <c r="G7203" s="19">
        <v>4.1071894000000002</v>
      </c>
    </row>
    <row r="7204" spans="1:7" ht="15" customHeight="1">
      <c r="A7204" s="321" t="s">
        <v>1027</v>
      </c>
      <c r="B7204" s="322"/>
      <c r="C7204" s="8" t="s">
        <v>952</v>
      </c>
      <c r="D7204" s="8" t="s">
        <v>953</v>
      </c>
      <c r="E7204" s="8" t="s">
        <v>954</v>
      </c>
      <c r="F7204" s="8" t="s">
        <v>955</v>
      </c>
      <c r="G7204" s="8" t="s">
        <v>956</v>
      </c>
    </row>
    <row r="7205" spans="1:7" ht="27.95" customHeight="1">
      <c r="A7205" s="15" t="s">
        <v>1102</v>
      </c>
      <c r="B7205" s="16" t="s">
        <v>1103</v>
      </c>
      <c r="C7205" s="15" t="s">
        <v>959</v>
      </c>
      <c r="D7205" s="15" t="s">
        <v>1030</v>
      </c>
      <c r="E7205" s="17">
        <v>1.1726431999999999E-5</v>
      </c>
      <c r="F7205" s="18">
        <v>4722.0600000000004</v>
      </c>
      <c r="G7205" s="18">
        <v>5.5372915489920002E-2</v>
      </c>
    </row>
    <row r="7206" spans="1:7" ht="15" customHeight="1">
      <c r="A7206" s="1"/>
      <c r="B7206" s="1"/>
      <c r="C7206" s="1"/>
      <c r="D7206" s="1"/>
      <c r="E7206" s="319" t="s">
        <v>1031</v>
      </c>
      <c r="F7206" s="320"/>
      <c r="G7206" s="19">
        <v>5.5372915489920002E-2</v>
      </c>
    </row>
    <row r="7207" spans="1:7" ht="15" customHeight="1">
      <c r="A7207" s="321" t="s">
        <v>1032</v>
      </c>
      <c r="B7207" s="322"/>
      <c r="C7207" s="8" t="s">
        <v>952</v>
      </c>
      <c r="D7207" s="8" t="s">
        <v>953</v>
      </c>
      <c r="E7207" s="8" t="s">
        <v>954</v>
      </c>
      <c r="F7207" s="8" t="s">
        <v>955</v>
      </c>
      <c r="G7207" s="8" t="s">
        <v>956</v>
      </c>
    </row>
    <row r="7208" spans="1:7" ht="15" customHeight="1">
      <c r="A7208" s="15" t="s">
        <v>1033</v>
      </c>
      <c r="B7208" s="16" t="s">
        <v>1034</v>
      </c>
      <c r="C7208" s="15" t="s">
        <v>959</v>
      </c>
      <c r="D7208" s="15" t="s">
        <v>1035</v>
      </c>
      <c r="E7208" s="17">
        <v>3.9912499999999997E-2</v>
      </c>
      <c r="F7208" s="18">
        <v>0.9</v>
      </c>
      <c r="G7208" s="18">
        <v>3.5921250000000002E-2</v>
      </c>
    </row>
    <row r="7209" spans="1:7" ht="15" customHeight="1">
      <c r="A7209" s="1"/>
      <c r="B7209" s="1"/>
      <c r="C7209" s="1"/>
      <c r="D7209" s="1"/>
      <c r="E7209" s="319" t="s">
        <v>1036</v>
      </c>
      <c r="F7209" s="320"/>
      <c r="G7209" s="19">
        <v>3.5921250000000002E-2</v>
      </c>
    </row>
    <row r="7210" spans="1:7" ht="15" customHeight="1">
      <c r="A7210" s="321" t="s">
        <v>968</v>
      </c>
      <c r="B7210" s="322"/>
      <c r="C7210" s="8" t="s">
        <v>952</v>
      </c>
      <c r="D7210" s="8" t="s">
        <v>953</v>
      </c>
      <c r="E7210" s="8" t="s">
        <v>954</v>
      </c>
      <c r="F7210" s="8" t="s">
        <v>955</v>
      </c>
      <c r="G7210" s="8" t="s">
        <v>956</v>
      </c>
    </row>
    <row r="7211" spans="1:7" ht="15" customHeight="1">
      <c r="A7211" s="15" t="s">
        <v>1006</v>
      </c>
      <c r="B7211" s="16" t="s">
        <v>1007</v>
      </c>
      <c r="C7211" s="15" t="s">
        <v>959</v>
      </c>
      <c r="D7211" s="15" t="s">
        <v>960</v>
      </c>
      <c r="E7211" s="17">
        <v>0.17967269999999999</v>
      </c>
      <c r="F7211" s="18">
        <v>9.25</v>
      </c>
      <c r="G7211" s="18">
        <v>1.661972475</v>
      </c>
    </row>
    <row r="7212" spans="1:7" ht="15" customHeight="1">
      <c r="A7212" s="15" t="s">
        <v>1104</v>
      </c>
      <c r="B7212" s="16" t="s">
        <v>1105</v>
      </c>
      <c r="C7212" s="15" t="s">
        <v>959</v>
      </c>
      <c r="D7212" s="15" t="s">
        <v>960</v>
      </c>
      <c r="E7212" s="17">
        <v>0.13782841800000001</v>
      </c>
      <c r="F7212" s="18">
        <v>15.31</v>
      </c>
      <c r="G7212" s="18">
        <v>2.1101530795799999</v>
      </c>
    </row>
    <row r="7213" spans="1:7" ht="15" customHeight="1">
      <c r="A7213" s="15" t="s">
        <v>1090</v>
      </c>
      <c r="B7213" s="16" t="s">
        <v>1091</v>
      </c>
      <c r="C7213" s="15" t="s">
        <v>959</v>
      </c>
      <c r="D7213" s="15" t="s">
        <v>960</v>
      </c>
      <c r="E7213" s="17">
        <v>0.35934539999999998</v>
      </c>
      <c r="F7213" s="18">
        <v>12.62</v>
      </c>
      <c r="G7213" s="18">
        <v>4.5349389479999997</v>
      </c>
    </row>
    <row r="7214" spans="1:7" ht="15" customHeight="1">
      <c r="A7214" s="1"/>
      <c r="B7214" s="1"/>
      <c r="C7214" s="1"/>
      <c r="D7214" s="1"/>
      <c r="E7214" s="319" t="s">
        <v>971</v>
      </c>
      <c r="F7214" s="320"/>
      <c r="G7214" s="19">
        <v>8.3070645025799994</v>
      </c>
    </row>
    <row r="7215" spans="1:7" ht="15" customHeight="1">
      <c r="A7215" s="321" t="s">
        <v>1010</v>
      </c>
      <c r="B7215" s="322"/>
      <c r="C7215" s="8" t="s">
        <v>952</v>
      </c>
      <c r="D7215" s="8" t="s">
        <v>953</v>
      </c>
      <c r="E7215" s="8" t="s">
        <v>954</v>
      </c>
      <c r="F7215" s="8" t="s">
        <v>955</v>
      </c>
      <c r="G7215" s="8" t="s">
        <v>956</v>
      </c>
    </row>
    <row r="7216" spans="1:7" ht="15" customHeight="1">
      <c r="A7216" s="15" t="s">
        <v>1041</v>
      </c>
      <c r="B7216" s="16" t="s">
        <v>1042</v>
      </c>
      <c r="C7216" s="15" t="s">
        <v>959</v>
      </c>
      <c r="D7216" s="15" t="s">
        <v>1020</v>
      </c>
      <c r="E7216" s="17">
        <v>18.28191</v>
      </c>
      <c r="F7216" s="18">
        <v>1.04</v>
      </c>
      <c r="G7216" s="18">
        <v>19.013186399999999</v>
      </c>
    </row>
    <row r="7217" spans="1:7" ht="20.100000000000001" customHeight="1">
      <c r="A7217" s="15" t="s">
        <v>1242</v>
      </c>
      <c r="B7217" s="16" t="s">
        <v>1243</v>
      </c>
      <c r="C7217" s="15" t="s">
        <v>959</v>
      </c>
      <c r="D7217" s="15" t="s">
        <v>1013</v>
      </c>
      <c r="E7217" s="17">
        <v>1.67</v>
      </c>
      <c r="F7217" s="18">
        <v>1.07</v>
      </c>
      <c r="G7217" s="18">
        <v>1.7868999999999999</v>
      </c>
    </row>
    <row r="7218" spans="1:7" ht="20.100000000000001" customHeight="1">
      <c r="A7218" s="15" t="s">
        <v>1052</v>
      </c>
      <c r="B7218" s="16" t="s">
        <v>1053</v>
      </c>
      <c r="C7218" s="15" t="s">
        <v>959</v>
      </c>
      <c r="D7218" s="15" t="s">
        <v>1045</v>
      </c>
      <c r="E7218" s="17">
        <v>3.9370000000000002E-2</v>
      </c>
      <c r="F7218" s="18">
        <v>75</v>
      </c>
      <c r="G7218" s="18">
        <v>2.95275</v>
      </c>
    </row>
    <row r="7219" spans="1:7" ht="15" customHeight="1">
      <c r="A7219" s="1"/>
      <c r="B7219" s="1"/>
      <c r="C7219" s="1"/>
      <c r="D7219" s="1"/>
      <c r="E7219" s="319" t="s">
        <v>1021</v>
      </c>
      <c r="F7219" s="320"/>
      <c r="G7219" s="19">
        <v>23.7528364</v>
      </c>
    </row>
    <row r="7220" spans="1:7" ht="15" customHeight="1">
      <c r="A7220" s="1"/>
      <c r="B7220" s="1"/>
      <c r="C7220" s="1"/>
      <c r="D7220" s="1"/>
      <c r="E7220" s="317" t="s">
        <v>972</v>
      </c>
      <c r="F7220" s="318"/>
      <c r="G7220" s="3">
        <v>32.46</v>
      </c>
    </row>
    <row r="7221" spans="1:7" ht="15" customHeight="1">
      <c r="A7221" s="1"/>
      <c r="B7221" s="1"/>
      <c r="C7221" s="1"/>
      <c r="D7221" s="1"/>
      <c r="E7221" s="317" t="s">
        <v>973</v>
      </c>
      <c r="F7221" s="318"/>
      <c r="G7221" s="3">
        <v>3.77</v>
      </c>
    </row>
    <row r="7222" spans="1:7" ht="15" customHeight="1">
      <c r="A7222" s="1"/>
      <c r="B7222" s="1"/>
      <c r="C7222" s="1"/>
      <c r="D7222" s="1"/>
      <c r="E7222" s="317" t="s">
        <v>974</v>
      </c>
      <c r="F7222" s="318"/>
      <c r="G7222" s="3">
        <v>36.229999999999997</v>
      </c>
    </row>
    <row r="7223" spans="1:7" ht="15" customHeight="1">
      <c r="A7223" s="1"/>
      <c r="B7223" s="1"/>
      <c r="C7223" s="1"/>
      <c r="D7223" s="1"/>
      <c r="E7223" s="317" t="s">
        <v>975</v>
      </c>
      <c r="F7223" s="318"/>
      <c r="G7223" s="3">
        <v>10.27</v>
      </c>
    </row>
    <row r="7224" spans="1:7" ht="15" customHeight="1">
      <c r="A7224" s="1"/>
      <c r="B7224" s="1"/>
      <c r="C7224" s="1"/>
      <c r="D7224" s="1"/>
      <c r="E7224" s="317" t="s">
        <v>976</v>
      </c>
      <c r="F7224" s="318"/>
      <c r="G7224" s="3">
        <v>46.5</v>
      </c>
    </row>
    <row r="7225" spans="1:7" ht="15" customHeight="1">
      <c r="A7225" s="1"/>
      <c r="B7225" s="1"/>
      <c r="C7225" s="1"/>
      <c r="D7225" s="1"/>
      <c r="E7225" s="317" t="s">
        <v>977</v>
      </c>
      <c r="F7225" s="318"/>
      <c r="G7225" s="3">
        <v>2.54</v>
      </c>
    </row>
    <row r="7226" spans="1:7" ht="15" customHeight="1">
      <c r="A7226" s="1"/>
      <c r="B7226" s="1"/>
      <c r="C7226" s="1"/>
      <c r="D7226" s="1"/>
      <c r="E7226" s="317" t="s">
        <v>978</v>
      </c>
      <c r="F7226" s="318"/>
      <c r="G7226" s="3">
        <v>118.11</v>
      </c>
    </row>
    <row r="7227" spans="1:7" ht="9.9499999999999993" customHeight="1">
      <c r="A7227" s="1"/>
      <c r="B7227" s="1"/>
      <c r="C7227" s="323" t="s">
        <v>949</v>
      </c>
      <c r="D7227" s="324"/>
      <c r="E7227" s="1"/>
      <c r="F7227" s="1"/>
      <c r="G7227" s="1"/>
    </row>
    <row r="7228" spans="1:7" ht="20.100000000000001" customHeight="1">
      <c r="A7228" s="325" t="s">
        <v>2010</v>
      </c>
      <c r="B7228" s="326"/>
      <c r="C7228" s="326"/>
      <c r="D7228" s="326"/>
      <c r="E7228" s="326"/>
      <c r="F7228" s="326"/>
      <c r="G7228" s="326"/>
    </row>
    <row r="7229" spans="1:7" ht="15" customHeight="1">
      <c r="A7229" s="321" t="s">
        <v>951</v>
      </c>
      <c r="B7229" s="322"/>
      <c r="C7229" s="8" t="s">
        <v>952</v>
      </c>
      <c r="D7229" s="8" t="s">
        <v>953</v>
      </c>
      <c r="E7229" s="8" t="s">
        <v>954</v>
      </c>
      <c r="F7229" s="8" t="s">
        <v>955</v>
      </c>
      <c r="G7229" s="8" t="s">
        <v>956</v>
      </c>
    </row>
    <row r="7230" spans="1:7" ht="15" customHeight="1">
      <c r="A7230" s="15" t="s">
        <v>994</v>
      </c>
      <c r="B7230" s="16" t="s">
        <v>995</v>
      </c>
      <c r="C7230" s="15" t="s">
        <v>959</v>
      </c>
      <c r="D7230" s="15" t="s">
        <v>960</v>
      </c>
      <c r="E7230" s="17">
        <v>2.3986000000000001</v>
      </c>
      <c r="F7230" s="18">
        <v>1.04</v>
      </c>
      <c r="G7230" s="18">
        <v>2.4945439999999999</v>
      </c>
    </row>
    <row r="7231" spans="1:7" ht="15" customHeight="1">
      <c r="A7231" s="15" t="s">
        <v>996</v>
      </c>
      <c r="B7231" s="16" t="s">
        <v>997</v>
      </c>
      <c r="C7231" s="15" t="s">
        <v>959</v>
      </c>
      <c r="D7231" s="15" t="s">
        <v>960</v>
      </c>
      <c r="E7231" s="17">
        <v>2.3986000000000001</v>
      </c>
      <c r="F7231" s="18">
        <v>3.18</v>
      </c>
      <c r="G7231" s="18">
        <v>7.627548</v>
      </c>
    </row>
    <row r="7232" spans="1:7" ht="20.100000000000001" customHeight="1">
      <c r="A7232" s="15" t="s">
        <v>998</v>
      </c>
      <c r="B7232" s="16" t="s">
        <v>999</v>
      </c>
      <c r="C7232" s="15" t="s">
        <v>959</v>
      </c>
      <c r="D7232" s="15" t="s">
        <v>960</v>
      </c>
      <c r="E7232" s="17">
        <v>2.3986000000000001</v>
      </c>
      <c r="F7232" s="18">
        <v>0.41</v>
      </c>
      <c r="G7232" s="18">
        <v>0.98342600000000002</v>
      </c>
    </row>
    <row r="7233" spans="1:7" ht="20.100000000000001" customHeight="1">
      <c r="A7233" s="15" t="s">
        <v>1000</v>
      </c>
      <c r="B7233" s="16" t="s">
        <v>1001</v>
      </c>
      <c r="C7233" s="15" t="s">
        <v>959</v>
      </c>
      <c r="D7233" s="15" t="s">
        <v>960</v>
      </c>
      <c r="E7233" s="17">
        <v>2.3986000000000001</v>
      </c>
      <c r="F7233" s="18">
        <v>1.01</v>
      </c>
      <c r="G7233" s="18">
        <v>2.4225859999999999</v>
      </c>
    </row>
    <row r="7234" spans="1:7" ht="15" customHeight="1">
      <c r="A7234" s="15" t="s">
        <v>963</v>
      </c>
      <c r="B7234" s="16" t="s">
        <v>964</v>
      </c>
      <c r="C7234" s="15" t="s">
        <v>959</v>
      </c>
      <c r="D7234" s="15" t="s">
        <v>960</v>
      </c>
      <c r="E7234" s="17">
        <v>2.3986000000000001</v>
      </c>
      <c r="F7234" s="18">
        <v>0.55000000000000004</v>
      </c>
      <c r="G7234" s="18">
        <v>1.3192299999999999</v>
      </c>
    </row>
    <row r="7235" spans="1:7" ht="15" customHeight="1">
      <c r="A7235" s="15" t="s">
        <v>965</v>
      </c>
      <c r="B7235" s="16" t="s">
        <v>966</v>
      </c>
      <c r="C7235" s="15" t="s">
        <v>959</v>
      </c>
      <c r="D7235" s="15" t="s">
        <v>960</v>
      </c>
      <c r="E7235" s="17">
        <v>2.3986000000000001</v>
      </c>
      <c r="F7235" s="18">
        <v>0.06</v>
      </c>
      <c r="G7235" s="18">
        <v>0.14391599999999999</v>
      </c>
    </row>
    <row r="7236" spans="1:7" ht="17.100000000000001" customHeight="1">
      <c r="A7236" s="1"/>
      <c r="B7236" s="1"/>
      <c r="C7236" s="1"/>
      <c r="D7236" s="1"/>
      <c r="E7236" s="319" t="s">
        <v>967</v>
      </c>
      <c r="F7236" s="320"/>
      <c r="G7236" s="19">
        <v>14.991250000000001</v>
      </c>
    </row>
    <row r="7237" spans="1:7" ht="15" customHeight="1">
      <c r="A7237" s="321" t="s">
        <v>968</v>
      </c>
      <c r="B7237" s="322"/>
      <c r="C7237" s="8" t="s">
        <v>952</v>
      </c>
      <c r="D7237" s="8" t="s">
        <v>953</v>
      </c>
      <c r="E7237" s="8" t="s">
        <v>954</v>
      </c>
      <c r="F7237" s="8" t="s">
        <v>955</v>
      </c>
      <c r="G7237" s="8" t="s">
        <v>956</v>
      </c>
    </row>
    <row r="7238" spans="1:7" ht="15" customHeight="1">
      <c r="A7238" s="15" t="s">
        <v>1006</v>
      </c>
      <c r="B7238" s="16" t="s">
        <v>1007</v>
      </c>
      <c r="C7238" s="15" t="s">
        <v>959</v>
      </c>
      <c r="D7238" s="15" t="s">
        <v>960</v>
      </c>
      <c r="E7238" s="17">
        <v>2.43481886</v>
      </c>
      <c r="F7238" s="18">
        <v>9.25</v>
      </c>
      <c r="G7238" s="18">
        <v>22.522074454999998</v>
      </c>
    </row>
    <row r="7239" spans="1:7" ht="15" customHeight="1">
      <c r="A7239" s="1"/>
      <c r="B7239" s="1"/>
      <c r="C7239" s="1"/>
      <c r="D7239" s="1"/>
      <c r="E7239" s="319" t="s">
        <v>971</v>
      </c>
      <c r="F7239" s="320"/>
      <c r="G7239" s="19">
        <v>22.522074454999998</v>
      </c>
    </row>
    <row r="7240" spans="1:7" ht="15" customHeight="1">
      <c r="A7240" s="1"/>
      <c r="B7240" s="1"/>
      <c r="C7240" s="1"/>
      <c r="D7240" s="1"/>
      <c r="E7240" s="317" t="s">
        <v>972</v>
      </c>
      <c r="F7240" s="318"/>
      <c r="G7240" s="3">
        <v>27.27</v>
      </c>
    </row>
    <row r="7241" spans="1:7" ht="15" customHeight="1">
      <c r="A7241" s="1"/>
      <c r="B7241" s="1"/>
      <c r="C7241" s="1"/>
      <c r="D7241" s="1"/>
      <c r="E7241" s="317" t="s">
        <v>973</v>
      </c>
      <c r="F7241" s="318"/>
      <c r="G7241" s="3">
        <v>10.220000000000001</v>
      </c>
    </row>
    <row r="7242" spans="1:7" ht="15" customHeight="1">
      <c r="A7242" s="1"/>
      <c r="B7242" s="1"/>
      <c r="C7242" s="1"/>
      <c r="D7242" s="1"/>
      <c r="E7242" s="317" t="s">
        <v>974</v>
      </c>
      <c r="F7242" s="318"/>
      <c r="G7242" s="3">
        <v>37.49</v>
      </c>
    </row>
    <row r="7243" spans="1:7" ht="15" customHeight="1">
      <c r="A7243" s="1"/>
      <c r="B7243" s="1"/>
      <c r="C7243" s="1"/>
      <c r="D7243" s="1"/>
      <c r="E7243" s="317" t="s">
        <v>975</v>
      </c>
      <c r="F7243" s="318"/>
      <c r="G7243" s="3">
        <v>10.62</v>
      </c>
    </row>
    <row r="7244" spans="1:7" ht="15" customHeight="1">
      <c r="A7244" s="1"/>
      <c r="B7244" s="1"/>
      <c r="C7244" s="1"/>
      <c r="D7244" s="1"/>
      <c r="E7244" s="317" t="s">
        <v>976</v>
      </c>
      <c r="F7244" s="318"/>
      <c r="G7244" s="3">
        <v>48.11</v>
      </c>
    </row>
    <row r="7245" spans="1:7" ht="15" customHeight="1">
      <c r="A7245" s="1"/>
      <c r="B7245" s="1"/>
      <c r="C7245" s="1"/>
      <c r="D7245" s="1"/>
      <c r="E7245" s="317" t="s">
        <v>977</v>
      </c>
      <c r="F7245" s="318"/>
      <c r="G7245" s="3">
        <v>0.32</v>
      </c>
    </row>
    <row r="7246" spans="1:7" ht="15" customHeight="1">
      <c r="A7246" s="1"/>
      <c r="B7246" s="1"/>
      <c r="C7246" s="1"/>
      <c r="D7246" s="1"/>
      <c r="E7246" s="317" t="s">
        <v>978</v>
      </c>
      <c r="F7246" s="318"/>
      <c r="G7246" s="3">
        <v>15.39</v>
      </c>
    </row>
    <row r="7247" spans="1:7" ht="9.9499999999999993" customHeight="1">
      <c r="A7247" s="1"/>
      <c r="B7247" s="1"/>
      <c r="C7247" s="323" t="s">
        <v>949</v>
      </c>
      <c r="D7247" s="324"/>
      <c r="E7247" s="1"/>
      <c r="F7247" s="1"/>
      <c r="G7247" s="1"/>
    </row>
    <row r="7248" spans="1:7" ht="20.100000000000001" customHeight="1">
      <c r="A7248" s="325" t="s">
        <v>2011</v>
      </c>
      <c r="B7248" s="326"/>
      <c r="C7248" s="326"/>
      <c r="D7248" s="326"/>
      <c r="E7248" s="326"/>
      <c r="F7248" s="326"/>
      <c r="G7248" s="326"/>
    </row>
    <row r="7249" spans="1:7" ht="15" customHeight="1">
      <c r="A7249" s="321" t="s">
        <v>951</v>
      </c>
      <c r="B7249" s="322"/>
      <c r="C7249" s="8" t="s">
        <v>952</v>
      </c>
      <c r="D7249" s="8" t="s">
        <v>953</v>
      </c>
      <c r="E7249" s="8" t="s">
        <v>954</v>
      </c>
      <c r="F7249" s="8" t="s">
        <v>955</v>
      </c>
      <c r="G7249" s="8" t="s">
        <v>956</v>
      </c>
    </row>
    <row r="7250" spans="1:7" ht="15" customHeight="1">
      <c r="A7250" s="15" t="s">
        <v>994</v>
      </c>
      <c r="B7250" s="16" t="s">
        <v>995</v>
      </c>
      <c r="C7250" s="15" t="s">
        <v>959</v>
      </c>
      <c r="D7250" s="15" t="s">
        <v>960</v>
      </c>
      <c r="E7250" s="17">
        <v>0.67789999999999995</v>
      </c>
      <c r="F7250" s="18">
        <v>1.04</v>
      </c>
      <c r="G7250" s="18">
        <v>0.70501599999999998</v>
      </c>
    </row>
    <row r="7251" spans="1:7" ht="15" customHeight="1">
      <c r="A7251" s="15" t="s">
        <v>996</v>
      </c>
      <c r="B7251" s="16" t="s">
        <v>997</v>
      </c>
      <c r="C7251" s="15" t="s">
        <v>959</v>
      </c>
      <c r="D7251" s="15" t="s">
        <v>960</v>
      </c>
      <c r="E7251" s="17">
        <v>0.67789999999999995</v>
      </c>
      <c r="F7251" s="18">
        <v>3.18</v>
      </c>
      <c r="G7251" s="18">
        <v>2.1557219999999999</v>
      </c>
    </row>
    <row r="7252" spans="1:7" ht="20.100000000000001" customHeight="1">
      <c r="A7252" s="15" t="s">
        <v>1320</v>
      </c>
      <c r="B7252" s="16" t="s">
        <v>1321</v>
      </c>
      <c r="C7252" s="15" t="s">
        <v>959</v>
      </c>
      <c r="D7252" s="15" t="s">
        <v>960</v>
      </c>
      <c r="E7252" s="17">
        <v>0.67789999999999995</v>
      </c>
      <c r="F7252" s="18">
        <v>1.27</v>
      </c>
      <c r="G7252" s="18">
        <v>0.86093299999999995</v>
      </c>
    </row>
    <row r="7253" spans="1:7" ht="20.100000000000001" customHeight="1">
      <c r="A7253" s="15" t="s">
        <v>1322</v>
      </c>
      <c r="B7253" s="16" t="s">
        <v>1323</v>
      </c>
      <c r="C7253" s="15" t="s">
        <v>959</v>
      </c>
      <c r="D7253" s="15" t="s">
        <v>960</v>
      </c>
      <c r="E7253" s="17">
        <v>0.67789999999999995</v>
      </c>
      <c r="F7253" s="18">
        <v>1.33</v>
      </c>
      <c r="G7253" s="18">
        <v>0.90160700000000005</v>
      </c>
    </row>
    <row r="7254" spans="1:7" ht="15" customHeight="1">
      <c r="A7254" s="15" t="s">
        <v>963</v>
      </c>
      <c r="B7254" s="16" t="s">
        <v>964</v>
      </c>
      <c r="C7254" s="15" t="s">
        <v>959</v>
      </c>
      <c r="D7254" s="15" t="s">
        <v>960</v>
      </c>
      <c r="E7254" s="17">
        <v>0.67789999999999995</v>
      </c>
      <c r="F7254" s="18">
        <v>0.55000000000000004</v>
      </c>
      <c r="G7254" s="18">
        <v>0.37284499999999998</v>
      </c>
    </row>
    <row r="7255" spans="1:7" ht="15" customHeight="1">
      <c r="A7255" s="15" t="s">
        <v>965</v>
      </c>
      <c r="B7255" s="16" t="s">
        <v>966</v>
      </c>
      <c r="C7255" s="15" t="s">
        <v>959</v>
      </c>
      <c r="D7255" s="15" t="s">
        <v>960</v>
      </c>
      <c r="E7255" s="17">
        <v>0.67789999999999995</v>
      </c>
      <c r="F7255" s="18">
        <v>0.06</v>
      </c>
      <c r="G7255" s="18">
        <v>4.0674000000000002E-2</v>
      </c>
    </row>
    <row r="7256" spans="1:7" ht="17.100000000000001" customHeight="1">
      <c r="A7256" s="1"/>
      <c r="B7256" s="1"/>
      <c r="C7256" s="1"/>
      <c r="D7256" s="1"/>
      <c r="E7256" s="319" t="s">
        <v>967</v>
      </c>
      <c r="F7256" s="320"/>
      <c r="G7256" s="19">
        <v>5.036797</v>
      </c>
    </row>
    <row r="7257" spans="1:7" ht="15" customHeight="1">
      <c r="A7257" s="321" t="s">
        <v>968</v>
      </c>
      <c r="B7257" s="322"/>
      <c r="C7257" s="8" t="s">
        <v>952</v>
      </c>
      <c r="D7257" s="8" t="s">
        <v>953</v>
      </c>
      <c r="E7257" s="8" t="s">
        <v>954</v>
      </c>
      <c r="F7257" s="8" t="s">
        <v>955</v>
      </c>
      <c r="G7257" s="8" t="s">
        <v>956</v>
      </c>
    </row>
    <row r="7258" spans="1:7" ht="15" customHeight="1">
      <c r="A7258" s="15" t="s">
        <v>1324</v>
      </c>
      <c r="B7258" s="16" t="s">
        <v>1325</v>
      </c>
      <c r="C7258" s="15" t="s">
        <v>959</v>
      </c>
      <c r="D7258" s="15" t="s">
        <v>960</v>
      </c>
      <c r="E7258" s="17">
        <v>0.68501794999999999</v>
      </c>
      <c r="F7258" s="18">
        <v>12.62</v>
      </c>
      <c r="G7258" s="18">
        <v>8.6449265289999992</v>
      </c>
    </row>
    <row r="7259" spans="1:7" ht="15" customHeight="1">
      <c r="A7259" s="1"/>
      <c r="B7259" s="1"/>
      <c r="C7259" s="1"/>
      <c r="D7259" s="1"/>
      <c r="E7259" s="319" t="s">
        <v>971</v>
      </c>
      <c r="F7259" s="320"/>
      <c r="G7259" s="19">
        <v>8.6449265289999992</v>
      </c>
    </row>
    <row r="7260" spans="1:7" ht="15" customHeight="1">
      <c r="A7260" s="321" t="s">
        <v>1010</v>
      </c>
      <c r="B7260" s="322"/>
      <c r="C7260" s="8" t="s">
        <v>952</v>
      </c>
      <c r="D7260" s="8" t="s">
        <v>953</v>
      </c>
      <c r="E7260" s="8" t="s">
        <v>954</v>
      </c>
      <c r="F7260" s="8" t="s">
        <v>955</v>
      </c>
      <c r="G7260" s="8" t="s">
        <v>956</v>
      </c>
    </row>
    <row r="7261" spans="1:7" ht="15" customHeight="1">
      <c r="A7261" s="15" t="s">
        <v>1326</v>
      </c>
      <c r="B7261" s="16" t="s">
        <v>1327</v>
      </c>
      <c r="C7261" s="15" t="s">
        <v>959</v>
      </c>
      <c r="D7261" s="15" t="s">
        <v>1072</v>
      </c>
      <c r="E7261" s="17">
        <v>1.0999999999999999E-2</v>
      </c>
      <c r="F7261" s="18">
        <v>12.04</v>
      </c>
      <c r="G7261" s="18">
        <v>0.13244</v>
      </c>
    </row>
    <row r="7262" spans="1:7" ht="15" customHeight="1">
      <c r="A7262" s="15" t="s">
        <v>1331</v>
      </c>
      <c r="B7262" s="16" t="s">
        <v>1332</v>
      </c>
      <c r="C7262" s="15" t="s">
        <v>959</v>
      </c>
      <c r="D7262" s="15" t="s">
        <v>1072</v>
      </c>
      <c r="E7262" s="17">
        <v>0.10979999999999999</v>
      </c>
      <c r="F7262" s="18">
        <v>20.94</v>
      </c>
      <c r="G7262" s="18">
        <v>2.2992119999999998</v>
      </c>
    </row>
    <row r="7263" spans="1:7" ht="15" customHeight="1">
      <c r="A7263" s="1"/>
      <c r="B7263" s="1"/>
      <c r="C7263" s="1"/>
      <c r="D7263" s="1"/>
      <c r="E7263" s="319" t="s">
        <v>1021</v>
      </c>
      <c r="F7263" s="320"/>
      <c r="G7263" s="19">
        <v>2.4316520000000001</v>
      </c>
    </row>
    <row r="7264" spans="1:7" ht="15" customHeight="1">
      <c r="A7264" s="1"/>
      <c r="B7264" s="1"/>
      <c r="C7264" s="1"/>
      <c r="D7264" s="1"/>
      <c r="E7264" s="317" t="s">
        <v>972</v>
      </c>
      <c r="F7264" s="318"/>
      <c r="G7264" s="3">
        <v>12.17</v>
      </c>
    </row>
    <row r="7265" spans="1:7" ht="15" customHeight="1">
      <c r="A7265" s="1"/>
      <c r="B7265" s="1"/>
      <c r="C7265" s="1"/>
      <c r="D7265" s="1"/>
      <c r="E7265" s="317" t="s">
        <v>973</v>
      </c>
      <c r="F7265" s="318"/>
      <c r="G7265" s="3">
        <v>3.93</v>
      </c>
    </row>
    <row r="7266" spans="1:7" ht="15" customHeight="1">
      <c r="A7266" s="1"/>
      <c r="B7266" s="1"/>
      <c r="C7266" s="1"/>
      <c r="D7266" s="1"/>
      <c r="E7266" s="317" t="s">
        <v>974</v>
      </c>
      <c r="F7266" s="318"/>
      <c r="G7266" s="3">
        <v>16.100000000000001</v>
      </c>
    </row>
    <row r="7267" spans="1:7" ht="15" customHeight="1">
      <c r="A7267" s="1"/>
      <c r="B7267" s="1"/>
      <c r="C7267" s="1"/>
      <c r="D7267" s="1"/>
      <c r="E7267" s="317" t="s">
        <v>975</v>
      </c>
      <c r="F7267" s="318"/>
      <c r="G7267" s="3">
        <v>4.5599999999999996</v>
      </c>
    </row>
    <row r="7268" spans="1:7" ht="15" customHeight="1">
      <c r="A7268" s="1"/>
      <c r="B7268" s="1"/>
      <c r="C7268" s="1"/>
      <c r="D7268" s="1"/>
      <c r="E7268" s="317" t="s">
        <v>976</v>
      </c>
      <c r="F7268" s="318"/>
      <c r="G7268" s="3">
        <v>20.66</v>
      </c>
    </row>
    <row r="7269" spans="1:7" ht="15" customHeight="1">
      <c r="A7269" s="1"/>
      <c r="B7269" s="1"/>
      <c r="C7269" s="1"/>
      <c r="D7269" s="1"/>
      <c r="E7269" s="317" t="s">
        <v>977</v>
      </c>
      <c r="F7269" s="318"/>
      <c r="G7269" s="3">
        <v>4.63</v>
      </c>
    </row>
    <row r="7270" spans="1:7" ht="15" customHeight="1">
      <c r="A7270" s="1"/>
      <c r="B7270" s="1"/>
      <c r="C7270" s="1"/>
      <c r="D7270" s="1"/>
      <c r="E7270" s="317" t="s">
        <v>978</v>
      </c>
      <c r="F7270" s="318"/>
      <c r="G7270" s="3">
        <v>95.65</v>
      </c>
    </row>
    <row r="7271" spans="1:7" ht="9.9499999999999993" customHeight="1">
      <c r="A7271" s="1"/>
      <c r="B7271" s="1"/>
      <c r="C7271" s="323" t="s">
        <v>949</v>
      </c>
      <c r="D7271" s="324"/>
      <c r="E7271" s="1"/>
      <c r="F7271" s="1"/>
      <c r="G7271" s="1"/>
    </row>
    <row r="7272" spans="1:7" ht="20.100000000000001" customHeight="1">
      <c r="A7272" s="325" t="s">
        <v>2012</v>
      </c>
      <c r="B7272" s="326"/>
      <c r="C7272" s="326"/>
      <c r="D7272" s="326"/>
      <c r="E7272" s="326"/>
      <c r="F7272" s="326"/>
      <c r="G7272" s="326"/>
    </row>
    <row r="7273" spans="1:7" ht="15" customHeight="1">
      <c r="A7273" s="321" t="s">
        <v>951</v>
      </c>
      <c r="B7273" s="322"/>
      <c r="C7273" s="8" t="s">
        <v>952</v>
      </c>
      <c r="D7273" s="8" t="s">
        <v>953</v>
      </c>
      <c r="E7273" s="8" t="s">
        <v>954</v>
      </c>
      <c r="F7273" s="8" t="s">
        <v>955</v>
      </c>
      <c r="G7273" s="8" t="s">
        <v>956</v>
      </c>
    </row>
    <row r="7274" spans="1:7" ht="15" customHeight="1">
      <c r="A7274" s="15" t="s">
        <v>994</v>
      </c>
      <c r="B7274" s="16" t="s">
        <v>995</v>
      </c>
      <c r="C7274" s="15" t="s">
        <v>959</v>
      </c>
      <c r="D7274" s="15" t="s">
        <v>960</v>
      </c>
      <c r="E7274" s="17">
        <v>1.3559000000000001</v>
      </c>
      <c r="F7274" s="18">
        <v>1.04</v>
      </c>
      <c r="G7274" s="18">
        <v>1.4101360000000001</v>
      </c>
    </row>
    <row r="7275" spans="1:7" ht="15" customHeight="1">
      <c r="A7275" s="15" t="s">
        <v>996</v>
      </c>
      <c r="B7275" s="16" t="s">
        <v>997</v>
      </c>
      <c r="C7275" s="15" t="s">
        <v>959</v>
      </c>
      <c r="D7275" s="15" t="s">
        <v>960</v>
      </c>
      <c r="E7275" s="17">
        <v>1.3559000000000001</v>
      </c>
      <c r="F7275" s="18">
        <v>3.18</v>
      </c>
      <c r="G7275" s="18">
        <v>4.3117619999999999</v>
      </c>
    </row>
    <row r="7276" spans="1:7" ht="20.100000000000001" customHeight="1">
      <c r="A7276" s="15" t="s">
        <v>1320</v>
      </c>
      <c r="B7276" s="16" t="s">
        <v>1321</v>
      </c>
      <c r="C7276" s="15" t="s">
        <v>959</v>
      </c>
      <c r="D7276" s="15" t="s">
        <v>960</v>
      </c>
      <c r="E7276" s="17">
        <v>1.3559000000000001</v>
      </c>
      <c r="F7276" s="18">
        <v>1.27</v>
      </c>
      <c r="G7276" s="18">
        <v>1.7219930000000001</v>
      </c>
    </row>
    <row r="7277" spans="1:7" ht="20.100000000000001" customHeight="1">
      <c r="A7277" s="15" t="s">
        <v>1322</v>
      </c>
      <c r="B7277" s="16" t="s">
        <v>1323</v>
      </c>
      <c r="C7277" s="15" t="s">
        <v>959</v>
      </c>
      <c r="D7277" s="15" t="s">
        <v>960</v>
      </c>
      <c r="E7277" s="17">
        <v>1.3559000000000001</v>
      </c>
      <c r="F7277" s="18">
        <v>1.33</v>
      </c>
      <c r="G7277" s="18">
        <v>1.803347</v>
      </c>
    </row>
    <row r="7278" spans="1:7" ht="15" customHeight="1">
      <c r="A7278" s="15" t="s">
        <v>963</v>
      </c>
      <c r="B7278" s="16" t="s">
        <v>964</v>
      </c>
      <c r="C7278" s="15" t="s">
        <v>959</v>
      </c>
      <c r="D7278" s="15" t="s">
        <v>960</v>
      </c>
      <c r="E7278" s="17">
        <v>1.3559000000000001</v>
      </c>
      <c r="F7278" s="18">
        <v>0.55000000000000004</v>
      </c>
      <c r="G7278" s="18">
        <v>0.74574499999999999</v>
      </c>
    </row>
    <row r="7279" spans="1:7" ht="15" customHeight="1">
      <c r="A7279" s="15" t="s">
        <v>965</v>
      </c>
      <c r="B7279" s="16" t="s">
        <v>966</v>
      </c>
      <c r="C7279" s="15" t="s">
        <v>959</v>
      </c>
      <c r="D7279" s="15" t="s">
        <v>960</v>
      </c>
      <c r="E7279" s="17">
        <v>1.3559000000000001</v>
      </c>
      <c r="F7279" s="18">
        <v>0.06</v>
      </c>
      <c r="G7279" s="18">
        <v>8.1353999999999996E-2</v>
      </c>
    </row>
    <row r="7280" spans="1:7" ht="17.100000000000001" customHeight="1">
      <c r="A7280" s="1"/>
      <c r="B7280" s="1"/>
      <c r="C7280" s="1"/>
      <c r="D7280" s="1"/>
      <c r="E7280" s="319" t="s">
        <v>967</v>
      </c>
      <c r="F7280" s="320"/>
      <c r="G7280" s="19">
        <v>10.074337</v>
      </c>
    </row>
    <row r="7281" spans="1:7" ht="15" customHeight="1">
      <c r="A7281" s="321" t="s">
        <v>968</v>
      </c>
      <c r="B7281" s="322"/>
      <c r="C7281" s="8" t="s">
        <v>952</v>
      </c>
      <c r="D7281" s="8" t="s">
        <v>953</v>
      </c>
      <c r="E7281" s="8" t="s">
        <v>954</v>
      </c>
      <c r="F7281" s="8" t="s">
        <v>955</v>
      </c>
      <c r="G7281" s="8" t="s">
        <v>956</v>
      </c>
    </row>
    <row r="7282" spans="1:7" ht="15" customHeight="1">
      <c r="A7282" s="15" t="s">
        <v>1324</v>
      </c>
      <c r="B7282" s="16" t="s">
        <v>1325</v>
      </c>
      <c r="C7282" s="15" t="s">
        <v>959</v>
      </c>
      <c r="D7282" s="15" t="s">
        <v>960</v>
      </c>
      <c r="E7282" s="17">
        <v>1.37013695</v>
      </c>
      <c r="F7282" s="18">
        <v>12.62</v>
      </c>
      <c r="G7282" s="18">
        <v>17.291128309000001</v>
      </c>
    </row>
    <row r="7283" spans="1:7" ht="15" customHeight="1">
      <c r="A7283" s="1"/>
      <c r="B7283" s="1"/>
      <c r="C7283" s="1"/>
      <c r="D7283" s="1"/>
      <c r="E7283" s="319" t="s">
        <v>971</v>
      </c>
      <c r="F7283" s="320"/>
      <c r="G7283" s="19">
        <v>17.291128309000001</v>
      </c>
    </row>
    <row r="7284" spans="1:7" ht="15" customHeight="1">
      <c r="A7284" s="321" t="s">
        <v>1010</v>
      </c>
      <c r="B7284" s="322"/>
      <c r="C7284" s="8" t="s">
        <v>952</v>
      </c>
      <c r="D7284" s="8" t="s">
        <v>953</v>
      </c>
      <c r="E7284" s="8" t="s">
        <v>954</v>
      </c>
      <c r="F7284" s="8" t="s">
        <v>955</v>
      </c>
      <c r="G7284" s="8" t="s">
        <v>956</v>
      </c>
    </row>
    <row r="7285" spans="1:7" ht="15" customHeight="1">
      <c r="A7285" s="15" t="s">
        <v>1326</v>
      </c>
      <c r="B7285" s="16" t="s">
        <v>1327</v>
      </c>
      <c r="C7285" s="15" t="s">
        <v>959</v>
      </c>
      <c r="D7285" s="15" t="s">
        <v>1072</v>
      </c>
      <c r="E7285" s="17">
        <v>2.5499999999999998E-2</v>
      </c>
      <c r="F7285" s="18">
        <v>12.04</v>
      </c>
      <c r="G7285" s="18">
        <v>0.30702000000000002</v>
      </c>
    </row>
    <row r="7286" spans="1:7" ht="15" customHeight="1">
      <c r="A7286" s="15" t="s">
        <v>1328</v>
      </c>
      <c r="B7286" s="16" t="s">
        <v>1329</v>
      </c>
      <c r="C7286" s="15" t="s">
        <v>959</v>
      </c>
      <c r="D7286" s="15" t="s">
        <v>1072</v>
      </c>
      <c r="E7286" s="17">
        <v>0.25490000000000002</v>
      </c>
      <c r="F7286" s="18">
        <v>20.059999999999999</v>
      </c>
      <c r="G7286" s="18">
        <v>5.1132939999999998</v>
      </c>
    </row>
    <row r="7287" spans="1:7" ht="15" customHeight="1">
      <c r="A7287" s="1"/>
      <c r="B7287" s="1"/>
      <c r="C7287" s="1"/>
      <c r="D7287" s="1"/>
      <c r="E7287" s="319" t="s">
        <v>1021</v>
      </c>
      <c r="F7287" s="320"/>
      <c r="G7287" s="19">
        <v>5.4203140000000003</v>
      </c>
    </row>
    <row r="7288" spans="1:7" ht="15" customHeight="1">
      <c r="A7288" s="1"/>
      <c r="B7288" s="1"/>
      <c r="C7288" s="1"/>
      <c r="D7288" s="1"/>
      <c r="E7288" s="317" t="s">
        <v>972</v>
      </c>
      <c r="F7288" s="318"/>
      <c r="G7288" s="3">
        <v>24.92</v>
      </c>
    </row>
    <row r="7289" spans="1:7" ht="15" customHeight="1">
      <c r="A7289" s="1"/>
      <c r="B7289" s="1"/>
      <c r="C7289" s="1"/>
      <c r="D7289" s="1"/>
      <c r="E7289" s="317" t="s">
        <v>973</v>
      </c>
      <c r="F7289" s="318"/>
      <c r="G7289" s="3">
        <v>7.85</v>
      </c>
    </row>
    <row r="7290" spans="1:7" ht="15" customHeight="1">
      <c r="A7290" s="1"/>
      <c r="B7290" s="1"/>
      <c r="C7290" s="1"/>
      <c r="D7290" s="1"/>
      <c r="E7290" s="317" t="s">
        <v>974</v>
      </c>
      <c r="F7290" s="318"/>
      <c r="G7290" s="3">
        <v>32.770000000000003</v>
      </c>
    </row>
    <row r="7291" spans="1:7" ht="15" customHeight="1">
      <c r="A7291" s="1"/>
      <c r="B7291" s="1"/>
      <c r="C7291" s="1"/>
      <c r="D7291" s="1"/>
      <c r="E7291" s="317" t="s">
        <v>975</v>
      </c>
      <c r="F7291" s="318"/>
      <c r="G7291" s="3">
        <v>9.2899999999999991</v>
      </c>
    </row>
    <row r="7292" spans="1:7" ht="15" customHeight="1">
      <c r="A7292" s="1"/>
      <c r="B7292" s="1"/>
      <c r="C7292" s="1"/>
      <c r="D7292" s="1"/>
      <c r="E7292" s="317" t="s">
        <v>976</v>
      </c>
      <c r="F7292" s="318"/>
      <c r="G7292" s="3">
        <v>42.06</v>
      </c>
    </row>
    <row r="7293" spans="1:7" ht="15" customHeight="1">
      <c r="A7293" s="1"/>
      <c r="B7293" s="1"/>
      <c r="C7293" s="1"/>
      <c r="D7293" s="1"/>
      <c r="E7293" s="317" t="s">
        <v>977</v>
      </c>
      <c r="F7293" s="318"/>
      <c r="G7293" s="3">
        <v>4.63</v>
      </c>
    </row>
    <row r="7294" spans="1:7" ht="15" customHeight="1">
      <c r="A7294" s="1"/>
      <c r="B7294" s="1"/>
      <c r="C7294" s="1"/>
      <c r="D7294" s="1"/>
      <c r="E7294" s="317" t="s">
        <v>978</v>
      </c>
      <c r="F7294" s="318"/>
      <c r="G7294" s="3">
        <v>194.73</v>
      </c>
    </row>
    <row r="7295" spans="1:7" ht="9.9499999999999993" customHeight="1">
      <c r="A7295" s="1"/>
      <c r="B7295" s="1"/>
      <c r="C7295" s="323" t="s">
        <v>949</v>
      </c>
      <c r="D7295" s="324"/>
      <c r="E7295" s="1"/>
      <c r="F7295" s="1"/>
      <c r="G7295" s="1"/>
    </row>
    <row r="7296" spans="1:7" ht="20.100000000000001" customHeight="1">
      <c r="A7296" s="325" t="s">
        <v>2013</v>
      </c>
      <c r="B7296" s="326"/>
      <c r="C7296" s="326"/>
      <c r="D7296" s="326"/>
      <c r="E7296" s="326"/>
      <c r="F7296" s="326"/>
      <c r="G7296" s="326"/>
    </row>
    <row r="7297" spans="1:7" ht="15" customHeight="1">
      <c r="A7297" s="321" t="s">
        <v>951</v>
      </c>
      <c r="B7297" s="322"/>
      <c r="C7297" s="8" t="s">
        <v>952</v>
      </c>
      <c r="D7297" s="8" t="s">
        <v>953</v>
      </c>
      <c r="E7297" s="8" t="s">
        <v>954</v>
      </c>
      <c r="F7297" s="8" t="s">
        <v>955</v>
      </c>
      <c r="G7297" s="8" t="s">
        <v>956</v>
      </c>
    </row>
    <row r="7298" spans="1:7" ht="15" customHeight="1">
      <c r="A7298" s="15" t="s">
        <v>994</v>
      </c>
      <c r="B7298" s="16" t="s">
        <v>995</v>
      </c>
      <c r="C7298" s="15" t="s">
        <v>959</v>
      </c>
      <c r="D7298" s="15" t="s">
        <v>960</v>
      </c>
      <c r="E7298" s="17">
        <v>0.79135999999999995</v>
      </c>
      <c r="F7298" s="18">
        <v>1.04</v>
      </c>
      <c r="G7298" s="18">
        <v>0.82301440000000003</v>
      </c>
    </row>
    <row r="7299" spans="1:7" ht="15" customHeight="1">
      <c r="A7299" s="15" t="s">
        <v>996</v>
      </c>
      <c r="B7299" s="16" t="s">
        <v>997</v>
      </c>
      <c r="C7299" s="15" t="s">
        <v>959</v>
      </c>
      <c r="D7299" s="15" t="s">
        <v>960</v>
      </c>
      <c r="E7299" s="17">
        <v>0.79135999999999995</v>
      </c>
      <c r="F7299" s="18">
        <v>3.18</v>
      </c>
      <c r="G7299" s="18">
        <v>2.5165248</v>
      </c>
    </row>
    <row r="7300" spans="1:7" ht="20.100000000000001" customHeight="1">
      <c r="A7300" s="15" t="s">
        <v>998</v>
      </c>
      <c r="B7300" s="16" t="s">
        <v>999</v>
      </c>
      <c r="C7300" s="15" t="s">
        <v>959</v>
      </c>
      <c r="D7300" s="15" t="s">
        <v>960</v>
      </c>
      <c r="E7300" s="17">
        <v>0.33435999999999999</v>
      </c>
      <c r="F7300" s="18">
        <v>0.41</v>
      </c>
      <c r="G7300" s="18">
        <v>0.1370876</v>
      </c>
    </row>
    <row r="7301" spans="1:7" ht="20.100000000000001" customHeight="1">
      <c r="A7301" s="15" t="s">
        <v>1000</v>
      </c>
      <c r="B7301" s="16" t="s">
        <v>1001</v>
      </c>
      <c r="C7301" s="15" t="s">
        <v>959</v>
      </c>
      <c r="D7301" s="15" t="s">
        <v>960</v>
      </c>
      <c r="E7301" s="17">
        <v>0.33435999999999999</v>
      </c>
      <c r="F7301" s="18">
        <v>1.01</v>
      </c>
      <c r="G7301" s="18">
        <v>0.33770359999999999</v>
      </c>
    </row>
    <row r="7302" spans="1:7" ht="15" customHeight="1">
      <c r="A7302" s="15" t="s">
        <v>965</v>
      </c>
      <c r="B7302" s="16" t="s">
        <v>966</v>
      </c>
      <c r="C7302" s="15" t="s">
        <v>959</v>
      </c>
      <c r="D7302" s="15" t="s">
        <v>960</v>
      </c>
      <c r="E7302" s="17">
        <v>0.79135999999999995</v>
      </c>
      <c r="F7302" s="18">
        <v>0.06</v>
      </c>
      <c r="G7302" s="18">
        <v>4.7481599999999999E-2</v>
      </c>
    </row>
    <row r="7303" spans="1:7" ht="20.100000000000001" customHeight="1">
      <c r="A7303" s="15" t="s">
        <v>1086</v>
      </c>
      <c r="B7303" s="16" t="s">
        <v>1087</v>
      </c>
      <c r="C7303" s="15" t="s">
        <v>959</v>
      </c>
      <c r="D7303" s="15" t="s">
        <v>960</v>
      </c>
      <c r="E7303" s="17">
        <v>0.45700000000000002</v>
      </c>
      <c r="F7303" s="18">
        <v>0.57999999999999996</v>
      </c>
      <c r="G7303" s="18">
        <v>0.26506000000000002</v>
      </c>
    </row>
    <row r="7304" spans="1:7" ht="20.100000000000001" customHeight="1">
      <c r="A7304" s="15" t="s">
        <v>1088</v>
      </c>
      <c r="B7304" s="16" t="s">
        <v>1089</v>
      </c>
      <c r="C7304" s="15" t="s">
        <v>959</v>
      </c>
      <c r="D7304" s="15" t="s">
        <v>960</v>
      </c>
      <c r="E7304" s="17">
        <v>0.45700000000000002</v>
      </c>
      <c r="F7304" s="18">
        <v>0.95</v>
      </c>
      <c r="G7304" s="18">
        <v>0.43414999999999998</v>
      </c>
    </row>
    <row r="7305" spans="1:7" ht="15" customHeight="1">
      <c r="A7305" s="15" t="s">
        <v>963</v>
      </c>
      <c r="B7305" s="16" t="s">
        <v>964</v>
      </c>
      <c r="C7305" s="15" t="s">
        <v>959</v>
      </c>
      <c r="D7305" s="15" t="s">
        <v>960</v>
      </c>
      <c r="E7305" s="17">
        <v>0.79135999999999995</v>
      </c>
      <c r="F7305" s="18">
        <v>0.55000000000000004</v>
      </c>
      <c r="G7305" s="18">
        <v>0.43524800000000002</v>
      </c>
    </row>
    <row r="7306" spans="1:7" ht="17.100000000000001" customHeight="1">
      <c r="A7306" s="1"/>
      <c r="B7306" s="1"/>
      <c r="C7306" s="1"/>
      <c r="D7306" s="1"/>
      <c r="E7306" s="319" t="s">
        <v>967</v>
      </c>
      <c r="F7306" s="320"/>
      <c r="G7306" s="19">
        <v>4.99627</v>
      </c>
    </row>
    <row r="7307" spans="1:7" ht="15" customHeight="1">
      <c r="A7307" s="321" t="s">
        <v>968</v>
      </c>
      <c r="B7307" s="322"/>
      <c r="C7307" s="8" t="s">
        <v>952</v>
      </c>
      <c r="D7307" s="8" t="s">
        <v>953</v>
      </c>
      <c r="E7307" s="8" t="s">
        <v>954</v>
      </c>
      <c r="F7307" s="8" t="s">
        <v>955</v>
      </c>
      <c r="G7307" s="8" t="s">
        <v>956</v>
      </c>
    </row>
    <row r="7308" spans="1:7" ht="15" customHeight="1">
      <c r="A7308" s="15" t="s">
        <v>1006</v>
      </c>
      <c r="B7308" s="16" t="s">
        <v>1007</v>
      </c>
      <c r="C7308" s="15" t="s">
        <v>959</v>
      </c>
      <c r="D7308" s="15" t="s">
        <v>960</v>
      </c>
      <c r="E7308" s="17">
        <v>0.33940883599999999</v>
      </c>
      <c r="F7308" s="18">
        <v>9.25</v>
      </c>
      <c r="G7308" s="18">
        <v>3.1395317330000001</v>
      </c>
    </row>
    <row r="7309" spans="1:7" ht="15" customHeight="1">
      <c r="A7309" s="15" t="s">
        <v>1090</v>
      </c>
      <c r="B7309" s="16" t="s">
        <v>1091</v>
      </c>
      <c r="C7309" s="15" t="s">
        <v>959</v>
      </c>
      <c r="D7309" s="15" t="s">
        <v>960</v>
      </c>
      <c r="E7309" s="17">
        <v>0.4639007</v>
      </c>
      <c r="F7309" s="18">
        <v>12.62</v>
      </c>
      <c r="G7309" s="18">
        <v>5.8544268339999999</v>
      </c>
    </row>
    <row r="7310" spans="1:7" ht="15" customHeight="1">
      <c r="A7310" s="1"/>
      <c r="B7310" s="1"/>
      <c r="C7310" s="1"/>
      <c r="D7310" s="1"/>
      <c r="E7310" s="319" t="s">
        <v>971</v>
      </c>
      <c r="F7310" s="320"/>
      <c r="G7310" s="19">
        <v>8.993958567</v>
      </c>
    </row>
    <row r="7311" spans="1:7" ht="15" customHeight="1">
      <c r="A7311" s="321" t="s">
        <v>1010</v>
      </c>
      <c r="B7311" s="322"/>
      <c r="C7311" s="8" t="s">
        <v>952</v>
      </c>
      <c r="D7311" s="8" t="s">
        <v>953</v>
      </c>
      <c r="E7311" s="8" t="s">
        <v>954</v>
      </c>
      <c r="F7311" s="8" t="s">
        <v>955</v>
      </c>
      <c r="G7311" s="8" t="s">
        <v>956</v>
      </c>
    </row>
    <row r="7312" spans="1:7" ht="15" customHeight="1">
      <c r="A7312" s="15" t="s">
        <v>1041</v>
      </c>
      <c r="B7312" s="16" t="s">
        <v>1042</v>
      </c>
      <c r="C7312" s="15" t="s">
        <v>959</v>
      </c>
      <c r="D7312" s="15" t="s">
        <v>1020</v>
      </c>
      <c r="E7312" s="17">
        <v>4.0754400000000004</v>
      </c>
      <c r="F7312" s="18">
        <v>1.04</v>
      </c>
      <c r="G7312" s="18">
        <v>4.2384576000000003</v>
      </c>
    </row>
    <row r="7313" spans="1:7" ht="15" customHeight="1">
      <c r="A7313" s="15" t="s">
        <v>1159</v>
      </c>
      <c r="B7313" s="16" t="s">
        <v>1160</v>
      </c>
      <c r="C7313" s="15" t="s">
        <v>959</v>
      </c>
      <c r="D7313" s="15" t="s">
        <v>1020</v>
      </c>
      <c r="E7313" s="17">
        <v>0.90564</v>
      </c>
      <c r="F7313" s="18">
        <v>1.75</v>
      </c>
      <c r="G7313" s="18">
        <v>1.58487</v>
      </c>
    </row>
    <row r="7314" spans="1:7" ht="27.95" customHeight="1">
      <c r="A7314" s="15" t="s">
        <v>2014</v>
      </c>
      <c r="B7314" s="16" t="s">
        <v>2015</v>
      </c>
      <c r="C7314" s="15" t="s">
        <v>959</v>
      </c>
      <c r="D7314" s="15" t="s">
        <v>1017</v>
      </c>
      <c r="E7314" s="17">
        <v>1</v>
      </c>
      <c r="F7314" s="18">
        <v>419.08</v>
      </c>
      <c r="G7314" s="18">
        <v>419.08</v>
      </c>
    </row>
    <row r="7315" spans="1:7" ht="20.100000000000001" customHeight="1">
      <c r="A7315" s="15" t="s">
        <v>1052</v>
      </c>
      <c r="B7315" s="16" t="s">
        <v>1053</v>
      </c>
      <c r="C7315" s="15" t="s">
        <v>959</v>
      </c>
      <c r="D7315" s="15" t="s">
        <v>1045</v>
      </c>
      <c r="E7315" s="17">
        <v>1.3559999999999999E-2</v>
      </c>
      <c r="F7315" s="18">
        <v>75</v>
      </c>
      <c r="G7315" s="18">
        <v>1.0169999999999999</v>
      </c>
    </row>
    <row r="7316" spans="1:7" ht="15" customHeight="1">
      <c r="A7316" s="1"/>
      <c r="B7316" s="1"/>
      <c r="C7316" s="1"/>
      <c r="D7316" s="1"/>
      <c r="E7316" s="319" t="s">
        <v>1021</v>
      </c>
      <c r="F7316" s="320"/>
      <c r="G7316" s="19">
        <v>425.92032760000001</v>
      </c>
    </row>
    <row r="7317" spans="1:7" ht="15" customHeight="1">
      <c r="A7317" s="1"/>
      <c r="B7317" s="1"/>
      <c r="C7317" s="1"/>
      <c r="D7317" s="1"/>
      <c r="E7317" s="317" t="s">
        <v>972</v>
      </c>
      <c r="F7317" s="318"/>
      <c r="G7317" s="3">
        <v>435.81</v>
      </c>
    </row>
    <row r="7318" spans="1:7" ht="15" customHeight="1">
      <c r="A7318" s="1"/>
      <c r="B7318" s="1"/>
      <c r="C7318" s="1"/>
      <c r="D7318" s="1"/>
      <c r="E7318" s="317" t="s">
        <v>973</v>
      </c>
      <c r="F7318" s="318"/>
      <c r="G7318" s="3">
        <v>4.08</v>
      </c>
    </row>
    <row r="7319" spans="1:7" ht="15" customHeight="1">
      <c r="A7319" s="1"/>
      <c r="B7319" s="1"/>
      <c r="C7319" s="1"/>
      <c r="D7319" s="1"/>
      <c r="E7319" s="317" t="s">
        <v>974</v>
      </c>
      <c r="F7319" s="318"/>
      <c r="G7319" s="3">
        <v>439.89</v>
      </c>
    </row>
    <row r="7320" spans="1:7" ht="15" customHeight="1">
      <c r="A7320" s="1"/>
      <c r="B7320" s="1"/>
      <c r="C7320" s="1"/>
      <c r="D7320" s="1"/>
      <c r="E7320" s="317" t="s">
        <v>975</v>
      </c>
      <c r="F7320" s="318"/>
      <c r="G7320" s="3">
        <v>124.7</v>
      </c>
    </row>
    <row r="7321" spans="1:7" ht="15" customHeight="1">
      <c r="A7321" s="1"/>
      <c r="B7321" s="1"/>
      <c r="C7321" s="1"/>
      <c r="D7321" s="1"/>
      <c r="E7321" s="317" t="s">
        <v>976</v>
      </c>
      <c r="F7321" s="318"/>
      <c r="G7321" s="3">
        <v>564.59</v>
      </c>
    </row>
    <row r="7322" spans="1:7" ht="15" customHeight="1">
      <c r="A7322" s="1"/>
      <c r="B7322" s="1"/>
      <c r="C7322" s="1"/>
      <c r="D7322" s="1"/>
      <c r="E7322" s="317" t="s">
        <v>977</v>
      </c>
      <c r="F7322" s="318"/>
      <c r="G7322" s="3">
        <v>4.63</v>
      </c>
    </row>
    <row r="7323" spans="1:7" ht="15" customHeight="1">
      <c r="A7323" s="1"/>
      <c r="B7323" s="1"/>
      <c r="C7323" s="1"/>
      <c r="D7323" s="1"/>
      <c r="E7323" s="317" t="s">
        <v>978</v>
      </c>
      <c r="F7323" s="318"/>
      <c r="G7323" s="3">
        <v>2614.0500000000002</v>
      </c>
    </row>
    <row r="7324" spans="1:7" ht="9.9499999999999993" customHeight="1">
      <c r="A7324" s="1"/>
      <c r="B7324" s="1"/>
      <c r="C7324" s="323" t="s">
        <v>949</v>
      </c>
      <c r="D7324" s="324"/>
      <c r="E7324" s="1"/>
      <c r="F7324" s="1"/>
      <c r="G7324" s="1"/>
    </row>
    <row r="7325" spans="1:7" ht="27" customHeight="1">
      <c r="A7325" s="325" t="s">
        <v>2016</v>
      </c>
      <c r="B7325" s="326"/>
      <c r="C7325" s="326"/>
      <c r="D7325" s="326"/>
      <c r="E7325" s="326"/>
      <c r="F7325" s="326"/>
      <c r="G7325" s="326"/>
    </row>
    <row r="7326" spans="1:7" ht="15" customHeight="1">
      <c r="A7326" s="321" t="s">
        <v>951</v>
      </c>
      <c r="B7326" s="322"/>
      <c r="C7326" s="8" t="s">
        <v>952</v>
      </c>
      <c r="D7326" s="8" t="s">
        <v>953</v>
      </c>
      <c r="E7326" s="8" t="s">
        <v>954</v>
      </c>
      <c r="F7326" s="8" t="s">
        <v>955</v>
      </c>
      <c r="G7326" s="8" t="s">
        <v>956</v>
      </c>
    </row>
    <row r="7327" spans="1:7" ht="15" customHeight="1">
      <c r="A7327" s="15" t="s">
        <v>994</v>
      </c>
      <c r="B7327" s="16" t="s">
        <v>995</v>
      </c>
      <c r="C7327" s="15" t="s">
        <v>959</v>
      </c>
      <c r="D7327" s="15" t="s">
        <v>960</v>
      </c>
      <c r="E7327" s="17">
        <v>0.116035</v>
      </c>
      <c r="F7327" s="18">
        <v>1.04</v>
      </c>
      <c r="G7327" s="18">
        <v>0.1206764</v>
      </c>
    </row>
    <row r="7328" spans="1:7" ht="15" customHeight="1">
      <c r="A7328" s="15" t="s">
        <v>996</v>
      </c>
      <c r="B7328" s="16" t="s">
        <v>997</v>
      </c>
      <c r="C7328" s="15" t="s">
        <v>959</v>
      </c>
      <c r="D7328" s="15" t="s">
        <v>960</v>
      </c>
      <c r="E7328" s="17">
        <v>0.116035</v>
      </c>
      <c r="F7328" s="18">
        <v>3.18</v>
      </c>
      <c r="G7328" s="18">
        <v>0.36899130000000002</v>
      </c>
    </row>
    <row r="7329" spans="1:7" ht="20.100000000000001" customHeight="1">
      <c r="A7329" s="15" t="s">
        <v>998</v>
      </c>
      <c r="B7329" s="16" t="s">
        <v>999</v>
      </c>
      <c r="C7329" s="15" t="s">
        <v>959</v>
      </c>
      <c r="D7329" s="15" t="s">
        <v>960</v>
      </c>
      <c r="E7329" s="17">
        <v>3.5999999999999997E-2</v>
      </c>
      <c r="F7329" s="18">
        <v>0.41</v>
      </c>
      <c r="G7329" s="18">
        <v>1.4760000000000001E-2</v>
      </c>
    </row>
    <row r="7330" spans="1:7" ht="20.100000000000001" customHeight="1">
      <c r="A7330" s="15" t="s">
        <v>1000</v>
      </c>
      <c r="B7330" s="16" t="s">
        <v>1001</v>
      </c>
      <c r="C7330" s="15" t="s">
        <v>959</v>
      </c>
      <c r="D7330" s="15" t="s">
        <v>960</v>
      </c>
      <c r="E7330" s="17">
        <v>3.5999999999999997E-2</v>
      </c>
      <c r="F7330" s="18">
        <v>1.01</v>
      </c>
      <c r="G7330" s="18">
        <v>3.6360000000000003E-2</v>
      </c>
    </row>
    <row r="7331" spans="1:7" ht="20.100000000000001" customHeight="1">
      <c r="A7331" s="15" t="s">
        <v>1023</v>
      </c>
      <c r="B7331" s="16" t="s">
        <v>1024</v>
      </c>
      <c r="C7331" s="15" t="s">
        <v>959</v>
      </c>
      <c r="D7331" s="15" t="s">
        <v>960</v>
      </c>
      <c r="E7331" s="17">
        <v>7.0349999999999996E-3</v>
      </c>
      <c r="F7331" s="18">
        <v>0.01</v>
      </c>
      <c r="G7331" s="18">
        <v>7.0350000000000002E-5</v>
      </c>
    </row>
    <row r="7332" spans="1:7" ht="15" customHeight="1">
      <c r="A7332" s="15" t="s">
        <v>965</v>
      </c>
      <c r="B7332" s="16" t="s">
        <v>966</v>
      </c>
      <c r="C7332" s="15" t="s">
        <v>959</v>
      </c>
      <c r="D7332" s="15" t="s">
        <v>960</v>
      </c>
      <c r="E7332" s="17">
        <v>0.116035</v>
      </c>
      <c r="F7332" s="18">
        <v>0.06</v>
      </c>
      <c r="G7332" s="18">
        <v>6.9620999999999997E-3</v>
      </c>
    </row>
    <row r="7333" spans="1:7" ht="20.100000000000001" customHeight="1">
      <c r="A7333" s="15" t="s">
        <v>1025</v>
      </c>
      <c r="B7333" s="16" t="s">
        <v>1026</v>
      </c>
      <c r="C7333" s="15" t="s">
        <v>959</v>
      </c>
      <c r="D7333" s="15" t="s">
        <v>960</v>
      </c>
      <c r="E7333" s="17">
        <v>7.0349999999999996E-3</v>
      </c>
      <c r="F7333" s="18">
        <v>0.63</v>
      </c>
      <c r="G7333" s="18">
        <v>4.4320499999999999E-3</v>
      </c>
    </row>
    <row r="7334" spans="1:7" ht="20.100000000000001" customHeight="1">
      <c r="A7334" s="15" t="s">
        <v>1086</v>
      </c>
      <c r="B7334" s="16" t="s">
        <v>1087</v>
      </c>
      <c r="C7334" s="15" t="s">
        <v>959</v>
      </c>
      <c r="D7334" s="15" t="s">
        <v>960</v>
      </c>
      <c r="E7334" s="17">
        <v>7.2999999999999995E-2</v>
      </c>
      <c r="F7334" s="18">
        <v>0.57999999999999996</v>
      </c>
      <c r="G7334" s="18">
        <v>4.2340000000000003E-2</v>
      </c>
    </row>
    <row r="7335" spans="1:7" ht="20.100000000000001" customHeight="1">
      <c r="A7335" s="15" t="s">
        <v>1088</v>
      </c>
      <c r="B7335" s="16" t="s">
        <v>1089</v>
      </c>
      <c r="C7335" s="15" t="s">
        <v>959</v>
      </c>
      <c r="D7335" s="15" t="s">
        <v>960</v>
      </c>
      <c r="E7335" s="17">
        <v>7.2999999999999995E-2</v>
      </c>
      <c r="F7335" s="18">
        <v>0.95</v>
      </c>
      <c r="G7335" s="18">
        <v>6.9349999999999995E-2</v>
      </c>
    </row>
    <row r="7336" spans="1:7" ht="15" customHeight="1">
      <c r="A7336" s="15" t="s">
        <v>963</v>
      </c>
      <c r="B7336" s="16" t="s">
        <v>964</v>
      </c>
      <c r="C7336" s="15" t="s">
        <v>959</v>
      </c>
      <c r="D7336" s="15" t="s">
        <v>960</v>
      </c>
      <c r="E7336" s="17">
        <v>0.116035</v>
      </c>
      <c r="F7336" s="18">
        <v>0.55000000000000004</v>
      </c>
      <c r="G7336" s="18">
        <v>6.3819249999999994E-2</v>
      </c>
    </row>
    <row r="7337" spans="1:7" ht="17.100000000000001" customHeight="1">
      <c r="A7337" s="1"/>
      <c r="B7337" s="1"/>
      <c r="C7337" s="1"/>
      <c r="D7337" s="1"/>
      <c r="E7337" s="319" t="s">
        <v>967</v>
      </c>
      <c r="F7337" s="320"/>
      <c r="G7337" s="19">
        <v>0.72776145000000003</v>
      </c>
    </row>
    <row r="7338" spans="1:7" ht="15" customHeight="1">
      <c r="A7338" s="321" t="s">
        <v>1027</v>
      </c>
      <c r="B7338" s="322"/>
      <c r="C7338" s="8" t="s">
        <v>952</v>
      </c>
      <c r="D7338" s="8" t="s">
        <v>953</v>
      </c>
      <c r="E7338" s="8" t="s">
        <v>954</v>
      </c>
      <c r="F7338" s="8" t="s">
        <v>955</v>
      </c>
      <c r="G7338" s="8" t="s">
        <v>956</v>
      </c>
    </row>
    <row r="7339" spans="1:7" ht="27.95" customHeight="1">
      <c r="A7339" s="15" t="s">
        <v>1102</v>
      </c>
      <c r="B7339" s="16" t="s">
        <v>1103</v>
      </c>
      <c r="C7339" s="15" t="s">
        <v>959</v>
      </c>
      <c r="D7339" s="15" t="s">
        <v>1030</v>
      </c>
      <c r="E7339" s="17">
        <v>6.0180599999999996E-7</v>
      </c>
      <c r="F7339" s="18">
        <v>4722.0600000000004</v>
      </c>
      <c r="G7339" s="18">
        <v>2.8417640403600002E-3</v>
      </c>
    </row>
    <row r="7340" spans="1:7" ht="15" customHeight="1">
      <c r="A7340" s="1"/>
      <c r="B7340" s="1"/>
      <c r="C7340" s="1"/>
      <c r="D7340" s="1"/>
      <c r="E7340" s="319" t="s">
        <v>1031</v>
      </c>
      <c r="F7340" s="320"/>
      <c r="G7340" s="19">
        <v>2.8417640403600002E-3</v>
      </c>
    </row>
    <row r="7341" spans="1:7" ht="15" customHeight="1">
      <c r="A7341" s="321" t="s">
        <v>1032</v>
      </c>
      <c r="B7341" s="322"/>
      <c r="C7341" s="8" t="s">
        <v>952</v>
      </c>
      <c r="D7341" s="8" t="s">
        <v>953</v>
      </c>
      <c r="E7341" s="8" t="s">
        <v>954</v>
      </c>
      <c r="F7341" s="8" t="s">
        <v>955</v>
      </c>
      <c r="G7341" s="8" t="s">
        <v>956</v>
      </c>
    </row>
    <row r="7342" spans="1:7" ht="15" customHeight="1">
      <c r="A7342" s="15" t="s">
        <v>1033</v>
      </c>
      <c r="B7342" s="16" t="s">
        <v>1034</v>
      </c>
      <c r="C7342" s="15" t="s">
        <v>959</v>
      </c>
      <c r="D7342" s="15" t="s">
        <v>1035</v>
      </c>
      <c r="E7342" s="17">
        <v>2.04375E-3</v>
      </c>
      <c r="F7342" s="18">
        <v>0.9</v>
      </c>
      <c r="G7342" s="18">
        <v>1.8393750000000001E-3</v>
      </c>
    </row>
    <row r="7343" spans="1:7" ht="15" customHeight="1">
      <c r="A7343" s="1"/>
      <c r="B7343" s="1"/>
      <c r="C7343" s="1"/>
      <c r="D7343" s="1"/>
      <c r="E7343" s="319" t="s">
        <v>1036</v>
      </c>
      <c r="F7343" s="320"/>
      <c r="G7343" s="19">
        <v>1.8393750000000001E-3</v>
      </c>
    </row>
    <row r="7344" spans="1:7" ht="15" customHeight="1">
      <c r="A7344" s="321" t="s">
        <v>968</v>
      </c>
      <c r="B7344" s="322"/>
      <c r="C7344" s="8" t="s">
        <v>952</v>
      </c>
      <c r="D7344" s="8" t="s">
        <v>953</v>
      </c>
      <c r="E7344" s="8" t="s">
        <v>954</v>
      </c>
      <c r="F7344" s="8" t="s">
        <v>955</v>
      </c>
      <c r="G7344" s="8" t="s">
        <v>956</v>
      </c>
    </row>
    <row r="7345" spans="1:7" ht="15" customHeight="1">
      <c r="A7345" s="15" t="s">
        <v>1006</v>
      </c>
      <c r="B7345" s="16" t="s">
        <v>1007</v>
      </c>
      <c r="C7345" s="15" t="s">
        <v>959</v>
      </c>
      <c r="D7345" s="15" t="s">
        <v>960</v>
      </c>
      <c r="E7345" s="17">
        <v>3.6543600000000002E-2</v>
      </c>
      <c r="F7345" s="18">
        <v>9.25</v>
      </c>
      <c r="G7345" s="18">
        <v>0.3380283</v>
      </c>
    </row>
    <row r="7346" spans="1:7" ht="15" customHeight="1">
      <c r="A7346" s="15" t="s">
        <v>1104</v>
      </c>
      <c r="B7346" s="16" t="s">
        <v>1105</v>
      </c>
      <c r="C7346" s="15" t="s">
        <v>959</v>
      </c>
      <c r="D7346" s="15" t="s">
        <v>960</v>
      </c>
      <c r="E7346" s="17">
        <v>7.0765065000000004E-3</v>
      </c>
      <c r="F7346" s="18">
        <v>15.31</v>
      </c>
      <c r="G7346" s="18">
        <v>0.108341314515</v>
      </c>
    </row>
    <row r="7347" spans="1:7" ht="15" customHeight="1">
      <c r="A7347" s="15" t="s">
        <v>1090</v>
      </c>
      <c r="B7347" s="16" t="s">
        <v>1091</v>
      </c>
      <c r="C7347" s="15" t="s">
        <v>959</v>
      </c>
      <c r="D7347" s="15" t="s">
        <v>960</v>
      </c>
      <c r="E7347" s="17">
        <v>7.4102299999999996E-2</v>
      </c>
      <c r="F7347" s="18">
        <v>12.62</v>
      </c>
      <c r="G7347" s="18">
        <v>0.93517102600000002</v>
      </c>
    </row>
    <row r="7348" spans="1:7" ht="15" customHeight="1">
      <c r="A7348" s="1"/>
      <c r="B7348" s="1"/>
      <c r="C7348" s="1"/>
      <c r="D7348" s="1"/>
      <c r="E7348" s="319" t="s">
        <v>971</v>
      </c>
      <c r="F7348" s="320"/>
      <c r="G7348" s="19">
        <v>1.3815406405149999</v>
      </c>
    </row>
    <row r="7349" spans="1:7" ht="15" customHeight="1">
      <c r="A7349" s="321" t="s">
        <v>1010</v>
      </c>
      <c r="B7349" s="322"/>
      <c r="C7349" s="8" t="s">
        <v>952</v>
      </c>
      <c r="D7349" s="8" t="s">
        <v>953</v>
      </c>
      <c r="E7349" s="8" t="s">
        <v>954</v>
      </c>
      <c r="F7349" s="8" t="s">
        <v>955</v>
      </c>
      <c r="G7349" s="8" t="s">
        <v>956</v>
      </c>
    </row>
    <row r="7350" spans="1:7" ht="15" customHeight="1">
      <c r="A7350" s="15" t="s">
        <v>1041</v>
      </c>
      <c r="B7350" s="16" t="s">
        <v>1042</v>
      </c>
      <c r="C7350" s="15" t="s">
        <v>959</v>
      </c>
      <c r="D7350" s="15" t="s">
        <v>1020</v>
      </c>
      <c r="E7350" s="17">
        <v>0.39662999999999998</v>
      </c>
      <c r="F7350" s="18">
        <v>1.04</v>
      </c>
      <c r="G7350" s="18">
        <v>0.41249520000000001</v>
      </c>
    </row>
    <row r="7351" spans="1:7" ht="20.100000000000001" customHeight="1">
      <c r="A7351" s="15" t="s">
        <v>1259</v>
      </c>
      <c r="B7351" s="16" t="s">
        <v>1260</v>
      </c>
      <c r="C7351" s="15" t="s">
        <v>959</v>
      </c>
      <c r="D7351" s="15" t="s">
        <v>1072</v>
      </c>
      <c r="E7351" s="17">
        <v>0.28410000000000002</v>
      </c>
      <c r="F7351" s="18">
        <v>10.53</v>
      </c>
      <c r="G7351" s="18">
        <v>2.9915729999999998</v>
      </c>
    </row>
    <row r="7352" spans="1:7" ht="20.100000000000001" customHeight="1">
      <c r="A7352" s="15" t="s">
        <v>1315</v>
      </c>
      <c r="B7352" s="16" t="s">
        <v>1316</v>
      </c>
      <c r="C7352" s="15" t="s">
        <v>959</v>
      </c>
      <c r="D7352" s="15" t="s">
        <v>1045</v>
      </c>
      <c r="E7352" s="17">
        <v>1.17E-3</v>
      </c>
      <c r="F7352" s="18">
        <v>65</v>
      </c>
      <c r="G7352" s="18">
        <v>7.6050000000000006E-2</v>
      </c>
    </row>
    <row r="7353" spans="1:7" ht="15" customHeight="1">
      <c r="A7353" s="1"/>
      <c r="B7353" s="1"/>
      <c r="C7353" s="1"/>
      <c r="D7353" s="1"/>
      <c r="E7353" s="319" t="s">
        <v>1021</v>
      </c>
      <c r="F7353" s="320"/>
      <c r="G7353" s="19">
        <v>3.4801182000000002</v>
      </c>
    </row>
    <row r="7354" spans="1:7" ht="15" customHeight="1">
      <c r="A7354" s="1"/>
      <c r="B7354" s="1"/>
      <c r="C7354" s="1"/>
      <c r="D7354" s="1"/>
      <c r="E7354" s="317" t="s">
        <v>972</v>
      </c>
      <c r="F7354" s="318"/>
      <c r="G7354" s="3">
        <v>4.95</v>
      </c>
    </row>
    <row r="7355" spans="1:7" ht="15" customHeight="1">
      <c r="A7355" s="1"/>
      <c r="B7355" s="1"/>
      <c r="C7355" s="1"/>
      <c r="D7355" s="1"/>
      <c r="E7355" s="317" t="s">
        <v>973</v>
      </c>
      <c r="F7355" s="318"/>
      <c r="G7355" s="3">
        <v>0.63</v>
      </c>
    </row>
    <row r="7356" spans="1:7" ht="15" customHeight="1">
      <c r="A7356" s="1"/>
      <c r="B7356" s="1"/>
      <c r="C7356" s="1"/>
      <c r="D7356" s="1"/>
      <c r="E7356" s="317" t="s">
        <v>974</v>
      </c>
      <c r="F7356" s="318"/>
      <c r="G7356" s="3">
        <v>5.58</v>
      </c>
    </row>
    <row r="7357" spans="1:7" ht="15" customHeight="1">
      <c r="A7357" s="1"/>
      <c r="B7357" s="1"/>
      <c r="C7357" s="1"/>
      <c r="D7357" s="1"/>
      <c r="E7357" s="317" t="s">
        <v>975</v>
      </c>
      <c r="F7357" s="318"/>
      <c r="G7357" s="3">
        <v>1.58</v>
      </c>
    </row>
    <row r="7358" spans="1:7" ht="15" customHeight="1">
      <c r="A7358" s="1"/>
      <c r="B7358" s="1"/>
      <c r="C7358" s="1"/>
      <c r="D7358" s="1"/>
      <c r="E7358" s="317" t="s">
        <v>976</v>
      </c>
      <c r="F7358" s="318"/>
      <c r="G7358" s="3">
        <v>7.16</v>
      </c>
    </row>
    <row r="7359" spans="1:7" ht="15" customHeight="1">
      <c r="A7359" s="1"/>
      <c r="B7359" s="1"/>
      <c r="C7359" s="1"/>
      <c r="D7359" s="1"/>
      <c r="E7359" s="317" t="s">
        <v>977</v>
      </c>
      <c r="F7359" s="318"/>
      <c r="G7359" s="3">
        <v>18.63</v>
      </c>
    </row>
    <row r="7360" spans="1:7" ht="15" customHeight="1">
      <c r="A7360" s="1"/>
      <c r="B7360" s="1"/>
      <c r="C7360" s="1"/>
      <c r="D7360" s="1"/>
      <c r="E7360" s="317" t="s">
        <v>978</v>
      </c>
      <c r="F7360" s="318"/>
      <c r="G7360" s="3">
        <v>133.38999999999999</v>
      </c>
    </row>
    <row r="7361" spans="1:7" ht="9.9499999999999993" customHeight="1">
      <c r="A7361" s="1"/>
      <c r="B7361" s="1"/>
      <c r="C7361" s="323" t="s">
        <v>949</v>
      </c>
      <c r="D7361" s="324"/>
      <c r="E7361" s="1"/>
      <c r="F7361" s="1"/>
      <c r="G7361" s="1"/>
    </row>
    <row r="7362" spans="1:7" ht="20.100000000000001" customHeight="1">
      <c r="A7362" s="325" t="s">
        <v>2017</v>
      </c>
      <c r="B7362" s="326"/>
      <c r="C7362" s="326"/>
      <c r="D7362" s="326"/>
      <c r="E7362" s="326"/>
      <c r="F7362" s="326"/>
      <c r="G7362" s="326"/>
    </row>
    <row r="7363" spans="1:7" ht="15" customHeight="1">
      <c r="A7363" s="321" t="s">
        <v>951</v>
      </c>
      <c r="B7363" s="322"/>
      <c r="C7363" s="8" t="s">
        <v>952</v>
      </c>
      <c r="D7363" s="8" t="s">
        <v>953</v>
      </c>
      <c r="E7363" s="8" t="s">
        <v>954</v>
      </c>
      <c r="F7363" s="8" t="s">
        <v>955</v>
      </c>
      <c r="G7363" s="8" t="s">
        <v>956</v>
      </c>
    </row>
    <row r="7364" spans="1:7" ht="15" customHeight="1">
      <c r="A7364" s="15" t="s">
        <v>994</v>
      </c>
      <c r="B7364" s="16" t="s">
        <v>995</v>
      </c>
      <c r="C7364" s="15" t="s">
        <v>959</v>
      </c>
      <c r="D7364" s="15" t="s">
        <v>960</v>
      </c>
      <c r="E7364" s="17">
        <v>0.93184999999999996</v>
      </c>
      <c r="F7364" s="18">
        <v>1.04</v>
      </c>
      <c r="G7364" s="18">
        <v>0.96912399999999999</v>
      </c>
    </row>
    <row r="7365" spans="1:7" ht="15" customHeight="1">
      <c r="A7365" s="15" t="s">
        <v>996</v>
      </c>
      <c r="B7365" s="16" t="s">
        <v>997</v>
      </c>
      <c r="C7365" s="15" t="s">
        <v>959</v>
      </c>
      <c r="D7365" s="15" t="s">
        <v>960</v>
      </c>
      <c r="E7365" s="17">
        <v>0.93184999999999996</v>
      </c>
      <c r="F7365" s="18">
        <v>3.18</v>
      </c>
      <c r="G7365" s="18">
        <v>2.9632830000000001</v>
      </c>
    </row>
    <row r="7366" spans="1:7" ht="20.100000000000001" customHeight="1">
      <c r="A7366" s="15" t="s">
        <v>998</v>
      </c>
      <c r="B7366" s="16" t="s">
        <v>999</v>
      </c>
      <c r="C7366" s="15" t="s">
        <v>959</v>
      </c>
      <c r="D7366" s="15" t="s">
        <v>960</v>
      </c>
      <c r="E7366" s="17">
        <v>0.4</v>
      </c>
      <c r="F7366" s="18">
        <v>0.41</v>
      </c>
      <c r="G7366" s="18">
        <v>0.16400000000000001</v>
      </c>
    </row>
    <row r="7367" spans="1:7" ht="20.100000000000001" customHeight="1">
      <c r="A7367" s="15" t="s">
        <v>1000</v>
      </c>
      <c r="B7367" s="16" t="s">
        <v>1001</v>
      </c>
      <c r="C7367" s="15" t="s">
        <v>959</v>
      </c>
      <c r="D7367" s="15" t="s">
        <v>960</v>
      </c>
      <c r="E7367" s="17">
        <v>0.4</v>
      </c>
      <c r="F7367" s="18">
        <v>1.01</v>
      </c>
      <c r="G7367" s="18">
        <v>0.40400000000000003</v>
      </c>
    </row>
    <row r="7368" spans="1:7" ht="20.100000000000001" customHeight="1">
      <c r="A7368" s="15" t="s">
        <v>1023</v>
      </c>
      <c r="B7368" s="16" t="s">
        <v>1024</v>
      </c>
      <c r="C7368" s="15" t="s">
        <v>959</v>
      </c>
      <c r="D7368" s="15" t="s">
        <v>960</v>
      </c>
      <c r="E7368" s="17">
        <v>0.13184999999999999</v>
      </c>
      <c r="F7368" s="18">
        <v>0.01</v>
      </c>
      <c r="G7368" s="18">
        <v>1.3185E-3</v>
      </c>
    </row>
    <row r="7369" spans="1:7" ht="15" customHeight="1">
      <c r="A7369" s="15" t="s">
        <v>965</v>
      </c>
      <c r="B7369" s="16" t="s">
        <v>966</v>
      </c>
      <c r="C7369" s="15" t="s">
        <v>959</v>
      </c>
      <c r="D7369" s="15" t="s">
        <v>960</v>
      </c>
      <c r="E7369" s="17">
        <v>0.93184999999999996</v>
      </c>
      <c r="F7369" s="18">
        <v>0.06</v>
      </c>
      <c r="G7369" s="18">
        <v>5.5911000000000002E-2</v>
      </c>
    </row>
    <row r="7370" spans="1:7" ht="20.100000000000001" customHeight="1">
      <c r="A7370" s="15" t="s">
        <v>1025</v>
      </c>
      <c r="B7370" s="16" t="s">
        <v>1026</v>
      </c>
      <c r="C7370" s="15" t="s">
        <v>959</v>
      </c>
      <c r="D7370" s="15" t="s">
        <v>960</v>
      </c>
      <c r="E7370" s="17">
        <v>0.13184999999999999</v>
      </c>
      <c r="F7370" s="18">
        <v>0.63</v>
      </c>
      <c r="G7370" s="18">
        <v>8.30655E-2</v>
      </c>
    </row>
    <row r="7371" spans="1:7" ht="20.100000000000001" customHeight="1">
      <c r="A7371" s="15" t="s">
        <v>1086</v>
      </c>
      <c r="B7371" s="16" t="s">
        <v>1087</v>
      </c>
      <c r="C7371" s="15" t="s">
        <v>959</v>
      </c>
      <c r="D7371" s="15" t="s">
        <v>960</v>
      </c>
      <c r="E7371" s="17">
        <v>0.4</v>
      </c>
      <c r="F7371" s="18">
        <v>0.57999999999999996</v>
      </c>
      <c r="G7371" s="18">
        <v>0.23200000000000001</v>
      </c>
    </row>
    <row r="7372" spans="1:7" ht="20.100000000000001" customHeight="1">
      <c r="A7372" s="15" t="s">
        <v>1088</v>
      </c>
      <c r="B7372" s="16" t="s">
        <v>1089</v>
      </c>
      <c r="C7372" s="15" t="s">
        <v>959</v>
      </c>
      <c r="D7372" s="15" t="s">
        <v>960</v>
      </c>
      <c r="E7372" s="17">
        <v>0.4</v>
      </c>
      <c r="F7372" s="18">
        <v>0.95</v>
      </c>
      <c r="G7372" s="18">
        <v>0.38</v>
      </c>
    </row>
    <row r="7373" spans="1:7" ht="15" customHeight="1">
      <c r="A7373" s="15" t="s">
        <v>963</v>
      </c>
      <c r="B7373" s="16" t="s">
        <v>964</v>
      </c>
      <c r="C7373" s="15" t="s">
        <v>959</v>
      </c>
      <c r="D7373" s="15" t="s">
        <v>960</v>
      </c>
      <c r="E7373" s="17">
        <v>0.93184999999999996</v>
      </c>
      <c r="F7373" s="18">
        <v>0.55000000000000004</v>
      </c>
      <c r="G7373" s="18">
        <v>0.51251749999999996</v>
      </c>
    </row>
    <row r="7374" spans="1:7" ht="17.100000000000001" customHeight="1">
      <c r="A7374" s="1"/>
      <c r="B7374" s="1"/>
      <c r="C7374" s="1"/>
      <c r="D7374" s="1"/>
      <c r="E7374" s="319" t="s">
        <v>967</v>
      </c>
      <c r="F7374" s="320"/>
      <c r="G7374" s="19">
        <v>5.7652194999999997</v>
      </c>
    </row>
    <row r="7375" spans="1:7" ht="15" customHeight="1">
      <c r="A7375" s="321" t="s">
        <v>1027</v>
      </c>
      <c r="B7375" s="322"/>
      <c r="C7375" s="8" t="s">
        <v>952</v>
      </c>
      <c r="D7375" s="8" t="s">
        <v>953</v>
      </c>
      <c r="E7375" s="8" t="s">
        <v>954</v>
      </c>
      <c r="F7375" s="8" t="s">
        <v>955</v>
      </c>
      <c r="G7375" s="8" t="s">
        <v>956</v>
      </c>
    </row>
    <row r="7376" spans="1:7" ht="27.95" customHeight="1">
      <c r="A7376" s="15" t="s">
        <v>1102</v>
      </c>
      <c r="B7376" s="16" t="s">
        <v>1103</v>
      </c>
      <c r="C7376" s="15" t="s">
        <v>959</v>
      </c>
      <c r="D7376" s="15" t="s">
        <v>1030</v>
      </c>
      <c r="E7376" s="17">
        <v>1.128636E-5</v>
      </c>
      <c r="F7376" s="18">
        <v>4722.0600000000004</v>
      </c>
      <c r="G7376" s="18">
        <v>5.3294869101600001E-2</v>
      </c>
    </row>
    <row r="7377" spans="1:7" ht="15" customHeight="1">
      <c r="A7377" s="1"/>
      <c r="B7377" s="1"/>
      <c r="C7377" s="1"/>
      <c r="D7377" s="1"/>
      <c r="E7377" s="319" t="s">
        <v>1031</v>
      </c>
      <c r="F7377" s="320"/>
      <c r="G7377" s="19">
        <v>5.3294869101600001E-2</v>
      </c>
    </row>
    <row r="7378" spans="1:7" ht="15" customHeight="1">
      <c r="A7378" s="321" t="s">
        <v>1032</v>
      </c>
      <c r="B7378" s="322"/>
      <c r="C7378" s="8" t="s">
        <v>952</v>
      </c>
      <c r="D7378" s="8" t="s">
        <v>953</v>
      </c>
      <c r="E7378" s="8" t="s">
        <v>954</v>
      </c>
      <c r="F7378" s="8" t="s">
        <v>955</v>
      </c>
      <c r="G7378" s="8" t="s">
        <v>956</v>
      </c>
    </row>
    <row r="7379" spans="1:7" ht="15" customHeight="1">
      <c r="A7379" s="15" t="s">
        <v>1033</v>
      </c>
      <c r="B7379" s="16" t="s">
        <v>1034</v>
      </c>
      <c r="C7379" s="15" t="s">
        <v>959</v>
      </c>
      <c r="D7379" s="15" t="s">
        <v>1035</v>
      </c>
      <c r="E7379" s="17">
        <v>3.8456249999999997E-2</v>
      </c>
      <c r="F7379" s="18">
        <v>0.9</v>
      </c>
      <c r="G7379" s="18">
        <v>3.4610624999999999E-2</v>
      </c>
    </row>
    <row r="7380" spans="1:7" ht="15" customHeight="1">
      <c r="A7380" s="1"/>
      <c r="B7380" s="1"/>
      <c r="C7380" s="1"/>
      <c r="D7380" s="1"/>
      <c r="E7380" s="319" t="s">
        <v>1036</v>
      </c>
      <c r="F7380" s="320"/>
      <c r="G7380" s="19">
        <v>3.4610624999999999E-2</v>
      </c>
    </row>
    <row r="7381" spans="1:7" ht="15" customHeight="1">
      <c r="A7381" s="321" t="s">
        <v>968</v>
      </c>
      <c r="B7381" s="322"/>
      <c r="C7381" s="8" t="s">
        <v>952</v>
      </c>
      <c r="D7381" s="8" t="s">
        <v>953</v>
      </c>
      <c r="E7381" s="8" t="s">
        <v>954</v>
      </c>
      <c r="F7381" s="8" t="s">
        <v>955</v>
      </c>
      <c r="G7381" s="8" t="s">
        <v>956</v>
      </c>
    </row>
    <row r="7382" spans="1:7" ht="15" customHeight="1">
      <c r="A7382" s="15" t="s">
        <v>1006</v>
      </c>
      <c r="B7382" s="16" t="s">
        <v>1007</v>
      </c>
      <c r="C7382" s="15" t="s">
        <v>959</v>
      </c>
      <c r="D7382" s="15" t="s">
        <v>960</v>
      </c>
      <c r="E7382" s="17">
        <v>0.40604000000000001</v>
      </c>
      <c r="F7382" s="18">
        <v>9.25</v>
      </c>
      <c r="G7382" s="18">
        <v>3.7558699999999998</v>
      </c>
    </row>
    <row r="7383" spans="1:7" ht="15" customHeight="1">
      <c r="A7383" s="15" t="s">
        <v>1104</v>
      </c>
      <c r="B7383" s="16" t="s">
        <v>1105</v>
      </c>
      <c r="C7383" s="15" t="s">
        <v>959</v>
      </c>
      <c r="D7383" s="15" t="s">
        <v>960</v>
      </c>
      <c r="E7383" s="17">
        <v>0.13262791500000001</v>
      </c>
      <c r="F7383" s="18">
        <v>15.31</v>
      </c>
      <c r="G7383" s="18">
        <v>2.0305333786499999</v>
      </c>
    </row>
    <row r="7384" spans="1:7" ht="15" customHeight="1">
      <c r="A7384" s="15" t="s">
        <v>1090</v>
      </c>
      <c r="B7384" s="16" t="s">
        <v>1091</v>
      </c>
      <c r="C7384" s="15" t="s">
        <v>959</v>
      </c>
      <c r="D7384" s="15" t="s">
        <v>960</v>
      </c>
      <c r="E7384" s="17">
        <v>0.40604000000000001</v>
      </c>
      <c r="F7384" s="18">
        <v>12.62</v>
      </c>
      <c r="G7384" s="18">
        <v>5.1242248000000004</v>
      </c>
    </row>
    <row r="7385" spans="1:7" ht="15" customHeight="1">
      <c r="A7385" s="1"/>
      <c r="B7385" s="1"/>
      <c r="C7385" s="1"/>
      <c r="D7385" s="1"/>
      <c r="E7385" s="319" t="s">
        <v>971</v>
      </c>
      <c r="F7385" s="320"/>
      <c r="G7385" s="19">
        <v>10.910628178650001</v>
      </c>
    </row>
    <row r="7386" spans="1:7" ht="15" customHeight="1">
      <c r="A7386" s="321" t="s">
        <v>1010</v>
      </c>
      <c r="B7386" s="322"/>
      <c r="C7386" s="8" t="s">
        <v>952</v>
      </c>
      <c r="D7386" s="8" t="s">
        <v>953</v>
      </c>
      <c r="E7386" s="8" t="s">
        <v>954</v>
      </c>
      <c r="F7386" s="8" t="s">
        <v>955</v>
      </c>
      <c r="G7386" s="8" t="s">
        <v>956</v>
      </c>
    </row>
    <row r="7387" spans="1:7" ht="15" customHeight="1">
      <c r="A7387" s="15" t="s">
        <v>1041</v>
      </c>
      <c r="B7387" s="16" t="s">
        <v>1042</v>
      </c>
      <c r="C7387" s="15" t="s">
        <v>959</v>
      </c>
      <c r="D7387" s="15" t="s">
        <v>1020</v>
      </c>
      <c r="E7387" s="17">
        <v>5.7386980000000003</v>
      </c>
      <c r="F7387" s="18">
        <v>1.04</v>
      </c>
      <c r="G7387" s="18">
        <v>5.9682459200000002</v>
      </c>
    </row>
    <row r="7388" spans="1:7" ht="15" customHeight="1">
      <c r="A7388" s="15" t="s">
        <v>1159</v>
      </c>
      <c r="B7388" s="16" t="s">
        <v>1160</v>
      </c>
      <c r="C7388" s="15" t="s">
        <v>959</v>
      </c>
      <c r="D7388" s="15" t="s">
        <v>1020</v>
      </c>
      <c r="E7388" s="17">
        <v>5.1011300000000004</v>
      </c>
      <c r="F7388" s="18">
        <v>1.75</v>
      </c>
      <c r="G7388" s="18">
        <v>8.9269774999999996</v>
      </c>
    </row>
    <row r="7389" spans="1:7" ht="20.100000000000001" customHeight="1">
      <c r="A7389" s="15" t="s">
        <v>1311</v>
      </c>
      <c r="B7389" s="16" t="s">
        <v>1312</v>
      </c>
      <c r="C7389" s="15" t="s">
        <v>959</v>
      </c>
      <c r="D7389" s="15" t="s">
        <v>1017</v>
      </c>
      <c r="E7389" s="17">
        <v>0.15809999999999999</v>
      </c>
      <c r="F7389" s="18">
        <v>18.84</v>
      </c>
      <c r="G7389" s="18">
        <v>2.9786039999999998</v>
      </c>
    </row>
    <row r="7390" spans="1:7" ht="20.100000000000001" customHeight="1">
      <c r="A7390" s="15" t="s">
        <v>1052</v>
      </c>
      <c r="B7390" s="16" t="s">
        <v>1053</v>
      </c>
      <c r="C7390" s="15" t="s">
        <v>959</v>
      </c>
      <c r="D7390" s="15" t="s">
        <v>1045</v>
      </c>
      <c r="E7390" s="17">
        <v>3.3987999999999997E-2</v>
      </c>
      <c r="F7390" s="18">
        <v>75</v>
      </c>
      <c r="G7390" s="18">
        <v>2.5491000000000001</v>
      </c>
    </row>
    <row r="7391" spans="1:7" ht="15" customHeight="1">
      <c r="A7391" s="1"/>
      <c r="B7391" s="1"/>
      <c r="C7391" s="1"/>
      <c r="D7391" s="1"/>
      <c r="E7391" s="319" t="s">
        <v>1021</v>
      </c>
      <c r="F7391" s="320"/>
      <c r="G7391" s="19">
        <v>20.422927420000001</v>
      </c>
    </row>
    <row r="7392" spans="1:7" ht="15" customHeight="1">
      <c r="A7392" s="1"/>
      <c r="B7392" s="1"/>
      <c r="C7392" s="1"/>
      <c r="D7392" s="1"/>
      <c r="E7392" s="317" t="s">
        <v>972</v>
      </c>
      <c r="F7392" s="318"/>
      <c r="G7392" s="3">
        <v>32.200000000000003</v>
      </c>
    </row>
    <row r="7393" spans="1:7" ht="15" customHeight="1">
      <c r="A7393" s="1"/>
      <c r="B7393" s="1"/>
      <c r="C7393" s="1"/>
      <c r="D7393" s="1"/>
      <c r="E7393" s="317" t="s">
        <v>973</v>
      </c>
      <c r="F7393" s="318"/>
      <c r="G7393" s="3">
        <v>4.96</v>
      </c>
    </row>
    <row r="7394" spans="1:7" ht="15" customHeight="1">
      <c r="A7394" s="1"/>
      <c r="B7394" s="1"/>
      <c r="C7394" s="1"/>
      <c r="D7394" s="1"/>
      <c r="E7394" s="317" t="s">
        <v>974</v>
      </c>
      <c r="F7394" s="318"/>
      <c r="G7394" s="3">
        <v>37.159999999999997</v>
      </c>
    </row>
    <row r="7395" spans="1:7" ht="15" customHeight="1">
      <c r="A7395" s="1"/>
      <c r="B7395" s="1"/>
      <c r="C7395" s="1"/>
      <c r="D7395" s="1"/>
      <c r="E7395" s="317" t="s">
        <v>975</v>
      </c>
      <c r="F7395" s="318"/>
      <c r="G7395" s="3">
        <v>10.53</v>
      </c>
    </row>
    <row r="7396" spans="1:7" ht="15" customHeight="1">
      <c r="A7396" s="1"/>
      <c r="B7396" s="1"/>
      <c r="C7396" s="1"/>
      <c r="D7396" s="1"/>
      <c r="E7396" s="317" t="s">
        <v>976</v>
      </c>
      <c r="F7396" s="318"/>
      <c r="G7396" s="3">
        <v>47.69</v>
      </c>
    </row>
    <row r="7397" spans="1:7" ht="15" customHeight="1">
      <c r="A7397" s="1"/>
      <c r="B7397" s="1"/>
      <c r="C7397" s="1"/>
      <c r="D7397" s="1"/>
      <c r="E7397" s="317" t="s">
        <v>977</v>
      </c>
      <c r="F7397" s="318"/>
      <c r="G7397" s="3">
        <v>18.52</v>
      </c>
    </row>
    <row r="7398" spans="1:7" ht="15" customHeight="1">
      <c r="A7398" s="1"/>
      <c r="B7398" s="1"/>
      <c r="C7398" s="1"/>
      <c r="D7398" s="1"/>
      <c r="E7398" s="317" t="s">
        <v>978</v>
      </c>
      <c r="F7398" s="318"/>
      <c r="G7398" s="3">
        <v>883.21</v>
      </c>
    </row>
    <row r="7399" spans="1:7" ht="9.9499999999999993" customHeight="1">
      <c r="A7399" s="1"/>
      <c r="B7399" s="1"/>
      <c r="C7399" s="323" t="s">
        <v>949</v>
      </c>
      <c r="D7399" s="324"/>
      <c r="E7399" s="1"/>
      <c r="F7399" s="1"/>
      <c r="G7399" s="1"/>
    </row>
    <row r="7400" spans="1:7" ht="20.100000000000001" customHeight="1">
      <c r="A7400" s="325" t="s">
        <v>2018</v>
      </c>
      <c r="B7400" s="326"/>
      <c r="C7400" s="326"/>
      <c r="D7400" s="326"/>
      <c r="E7400" s="326"/>
      <c r="F7400" s="326"/>
      <c r="G7400" s="326"/>
    </row>
    <row r="7401" spans="1:7" ht="15" customHeight="1">
      <c r="A7401" s="321" t="s">
        <v>951</v>
      </c>
      <c r="B7401" s="322"/>
      <c r="C7401" s="8" t="s">
        <v>952</v>
      </c>
      <c r="D7401" s="8" t="s">
        <v>953</v>
      </c>
      <c r="E7401" s="8" t="s">
        <v>954</v>
      </c>
      <c r="F7401" s="8" t="s">
        <v>955</v>
      </c>
      <c r="G7401" s="8" t="s">
        <v>956</v>
      </c>
    </row>
    <row r="7402" spans="1:7" ht="15" customHeight="1">
      <c r="A7402" s="15" t="s">
        <v>994</v>
      </c>
      <c r="B7402" s="16" t="s">
        <v>995</v>
      </c>
      <c r="C7402" s="15" t="s">
        <v>959</v>
      </c>
      <c r="D7402" s="15" t="s">
        <v>960</v>
      </c>
      <c r="E7402" s="17">
        <v>0.25700000000000001</v>
      </c>
      <c r="F7402" s="18">
        <v>1.04</v>
      </c>
      <c r="G7402" s="18">
        <v>0.26728000000000002</v>
      </c>
    </row>
    <row r="7403" spans="1:7" ht="15" customHeight="1">
      <c r="A7403" s="15" t="s">
        <v>996</v>
      </c>
      <c r="B7403" s="16" t="s">
        <v>997</v>
      </c>
      <c r="C7403" s="15" t="s">
        <v>959</v>
      </c>
      <c r="D7403" s="15" t="s">
        <v>960</v>
      </c>
      <c r="E7403" s="17">
        <v>0.25700000000000001</v>
      </c>
      <c r="F7403" s="18">
        <v>3.18</v>
      </c>
      <c r="G7403" s="18">
        <v>0.81725999999999999</v>
      </c>
    </row>
    <row r="7404" spans="1:7" ht="20.100000000000001" customHeight="1">
      <c r="A7404" s="15" t="s">
        <v>998</v>
      </c>
      <c r="B7404" s="16" t="s">
        <v>999</v>
      </c>
      <c r="C7404" s="15" t="s">
        <v>959</v>
      </c>
      <c r="D7404" s="15" t="s">
        <v>960</v>
      </c>
      <c r="E7404" s="17">
        <v>6.9000000000000006E-2</v>
      </c>
      <c r="F7404" s="18">
        <v>0.41</v>
      </c>
      <c r="G7404" s="18">
        <v>2.8289999999999999E-2</v>
      </c>
    </row>
    <row r="7405" spans="1:7" ht="20.100000000000001" customHeight="1">
      <c r="A7405" s="15" t="s">
        <v>1000</v>
      </c>
      <c r="B7405" s="16" t="s">
        <v>1001</v>
      </c>
      <c r="C7405" s="15" t="s">
        <v>959</v>
      </c>
      <c r="D7405" s="15" t="s">
        <v>960</v>
      </c>
      <c r="E7405" s="17">
        <v>6.9000000000000006E-2</v>
      </c>
      <c r="F7405" s="18">
        <v>1.01</v>
      </c>
      <c r="G7405" s="18">
        <v>6.9690000000000002E-2</v>
      </c>
    </row>
    <row r="7406" spans="1:7" ht="20.100000000000001" customHeight="1">
      <c r="A7406" s="15" t="s">
        <v>1320</v>
      </c>
      <c r="B7406" s="16" t="s">
        <v>1321</v>
      </c>
      <c r="C7406" s="15" t="s">
        <v>959</v>
      </c>
      <c r="D7406" s="15" t="s">
        <v>960</v>
      </c>
      <c r="E7406" s="17">
        <v>0.188</v>
      </c>
      <c r="F7406" s="18">
        <v>1.27</v>
      </c>
      <c r="G7406" s="18">
        <v>0.23876</v>
      </c>
    </row>
    <row r="7407" spans="1:7" ht="20.100000000000001" customHeight="1">
      <c r="A7407" s="15" t="s">
        <v>1322</v>
      </c>
      <c r="B7407" s="16" t="s">
        <v>1323</v>
      </c>
      <c r="C7407" s="15" t="s">
        <v>959</v>
      </c>
      <c r="D7407" s="15" t="s">
        <v>960</v>
      </c>
      <c r="E7407" s="17">
        <v>0.188</v>
      </c>
      <c r="F7407" s="18">
        <v>1.33</v>
      </c>
      <c r="G7407" s="18">
        <v>0.25003999999999998</v>
      </c>
    </row>
    <row r="7408" spans="1:7" ht="15" customHeight="1">
      <c r="A7408" s="15" t="s">
        <v>963</v>
      </c>
      <c r="B7408" s="16" t="s">
        <v>964</v>
      </c>
      <c r="C7408" s="15" t="s">
        <v>959</v>
      </c>
      <c r="D7408" s="15" t="s">
        <v>960</v>
      </c>
      <c r="E7408" s="17">
        <v>0.25700000000000001</v>
      </c>
      <c r="F7408" s="18">
        <v>0.55000000000000004</v>
      </c>
      <c r="G7408" s="18">
        <v>0.14135</v>
      </c>
    </row>
    <row r="7409" spans="1:7" ht="15" customHeight="1">
      <c r="A7409" s="15" t="s">
        <v>965</v>
      </c>
      <c r="B7409" s="16" t="s">
        <v>966</v>
      </c>
      <c r="C7409" s="15" t="s">
        <v>959</v>
      </c>
      <c r="D7409" s="15" t="s">
        <v>960</v>
      </c>
      <c r="E7409" s="17">
        <v>0.25700000000000001</v>
      </c>
      <c r="F7409" s="18">
        <v>0.06</v>
      </c>
      <c r="G7409" s="18">
        <v>1.542E-2</v>
      </c>
    </row>
    <row r="7410" spans="1:7" ht="17.100000000000001" customHeight="1">
      <c r="A7410" s="1"/>
      <c r="B7410" s="1"/>
      <c r="C7410" s="1"/>
      <c r="D7410" s="1"/>
      <c r="E7410" s="319" t="s">
        <v>967</v>
      </c>
      <c r="F7410" s="320"/>
      <c r="G7410" s="19">
        <v>1.82809</v>
      </c>
    </row>
    <row r="7411" spans="1:7" ht="15" customHeight="1">
      <c r="A7411" s="321" t="s">
        <v>968</v>
      </c>
      <c r="B7411" s="322"/>
      <c r="C7411" s="8" t="s">
        <v>952</v>
      </c>
      <c r="D7411" s="8" t="s">
        <v>953</v>
      </c>
      <c r="E7411" s="8" t="s">
        <v>954</v>
      </c>
      <c r="F7411" s="8" t="s">
        <v>955</v>
      </c>
      <c r="G7411" s="8" t="s">
        <v>956</v>
      </c>
    </row>
    <row r="7412" spans="1:7" ht="15" customHeight="1">
      <c r="A7412" s="15" t="s">
        <v>1006</v>
      </c>
      <c r="B7412" s="16" t="s">
        <v>1007</v>
      </c>
      <c r="C7412" s="15" t="s">
        <v>959</v>
      </c>
      <c r="D7412" s="15" t="s">
        <v>960</v>
      </c>
      <c r="E7412" s="17">
        <v>7.0041900000000004E-2</v>
      </c>
      <c r="F7412" s="18">
        <v>9.25</v>
      </c>
      <c r="G7412" s="18">
        <v>0.64788757500000005</v>
      </c>
    </row>
    <row r="7413" spans="1:7" ht="15" customHeight="1">
      <c r="A7413" s="15" t="s">
        <v>1324</v>
      </c>
      <c r="B7413" s="16" t="s">
        <v>1325</v>
      </c>
      <c r="C7413" s="15" t="s">
        <v>959</v>
      </c>
      <c r="D7413" s="15" t="s">
        <v>960</v>
      </c>
      <c r="E7413" s="17">
        <v>0.189974</v>
      </c>
      <c r="F7413" s="18">
        <v>12.62</v>
      </c>
      <c r="G7413" s="18">
        <v>2.3974718799999999</v>
      </c>
    </row>
    <row r="7414" spans="1:7" ht="15" customHeight="1">
      <c r="A7414" s="1"/>
      <c r="B7414" s="1"/>
      <c r="C7414" s="1"/>
      <c r="D7414" s="1"/>
      <c r="E7414" s="319" t="s">
        <v>971</v>
      </c>
      <c r="F7414" s="320"/>
      <c r="G7414" s="19">
        <v>3.0453594549999998</v>
      </c>
    </row>
    <row r="7415" spans="1:7" ht="15" customHeight="1">
      <c r="A7415" s="321" t="s">
        <v>1010</v>
      </c>
      <c r="B7415" s="322"/>
      <c r="C7415" s="8" t="s">
        <v>952</v>
      </c>
      <c r="D7415" s="8" t="s">
        <v>953</v>
      </c>
      <c r="E7415" s="8" t="s">
        <v>954</v>
      </c>
      <c r="F7415" s="8" t="s">
        <v>955</v>
      </c>
      <c r="G7415" s="8" t="s">
        <v>956</v>
      </c>
    </row>
    <row r="7416" spans="1:7" ht="20.100000000000001" customHeight="1">
      <c r="A7416" s="15" t="s">
        <v>2019</v>
      </c>
      <c r="B7416" s="16" t="s">
        <v>2020</v>
      </c>
      <c r="C7416" s="15" t="s">
        <v>959</v>
      </c>
      <c r="D7416" s="15" t="s">
        <v>1020</v>
      </c>
      <c r="E7416" s="17">
        <v>1.1399999999999999</v>
      </c>
      <c r="F7416" s="18">
        <v>6.12</v>
      </c>
      <c r="G7416" s="18">
        <v>6.9767999999999999</v>
      </c>
    </row>
    <row r="7417" spans="1:7" ht="15" customHeight="1">
      <c r="A7417" s="1"/>
      <c r="B7417" s="1"/>
      <c r="C7417" s="1"/>
      <c r="D7417" s="1"/>
      <c r="E7417" s="319" t="s">
        <v>1021</v>
      </c>
      <c r="F7417" s="320"/>
      <c r="G7417" s="19">
        <v>6.9767999999999999</v>
      </c>
    </row>
    <row r="7418" spans="1:7" ht="15" customHeight="1">
      <c r="A7418" s="1"/>
      <c r="B7418" s="1"/>
      <c r="C7418" s="1"/>
      <c r="D7418" s="1"/>
      <c r="E7418" s="317" t="s">
        <v>972</v>
      </c>
      <c r="F7418" s="318"/>
      <c r="G7418" s="3">
        <v>10.45</v>
      </c>
    </row>
    <row r="7419" spans="1:7" ht="15" customHeight="1">
      <c r="A7419" s="1"/>
      <c r="B7419" s="1"/>
      <c r="C7419" s="1"/>
      <c r="D7419" s="1"/>
      <c r="E7419" s="317" t="s">
        <v>973</v>
      </c>
      <c r="F7419" s="318"/>
      <c r="G7419" s="3">
        <v>1.38</v>
      </c>
    </row>
    <row r="7420" spans="1:7" ht="15" customHeight="1">
      <c r="A7420" s="1"/>
      <c r="B7420" s="1"/>
      <c r="C7420" s="1"/>
      <c r="D7420" s="1"/>
      <c r="E7420" s="317" t="s">
        <v>974</v>
      </c>
      <c r="F7420" s="318"/>
      <c r="G7420" s="3">
        <v>11.83</v>
      </c>
    </row>
    <row r="7421" spans="1:7" ht="15" customHeight="1">
      <c r="A7421" s="1"/>
      <c r="B7421" s="1"/>
      <c r="C7421" s="1"/>
      <c r="D7421" s="1"/>
      <c r="E7421" s="317" t="s">
        <v>975</v>
      </c>
      <c r="F7421" s="318"/>
      <c r="G7421" s="3">
        <v>3.35</v>
      </c>
    </row>
    <row r="7422" spans="1:7" ht="15" customHeight="1">
      <c r="A7422" s="1"/>
      <c r="B7422" s="1"/>
      <c r="C7422" s="1"/>
      <c r="D7422" s="1"/>
      <c r="E7422" s="317" t="s">
        <v>976</v>
      </c>
      <c r="F7422" s="318"/>
      <c r="G7422" s="3">
        <v>15.18</v>
      </c>
    </row>
    <row r="7423" spans="1:7" ht="15" customHeight="1">
      <c r="A7423" s="1"/>
      <c r="B7423" s="1"/>
      <c r="C7423" s="1"/>
      <c r="D7423" s="1"/>
      <c r="E7423" s="317" t="s">
        <v>977</v>
      </c>
      <c r="F7423" s="318"/>
      <c r="G7423" s="3">
        <v>21.5</v>
      </c>
    </row>
    <row r="7424" spans="1:7" ht="15" customHeight="1">
      <c r="A7424" s="1"/>
      <c r="B7424" s="1"/>
      <c r="C7424" s="1"/>
      <c r="D7424" s="1"/>
      <c r="E7424" s="317" t="s">
        <v>978</v>
      </c>
      <c r="F7424" s="318"/>
      <c r="G7424" s="3">
        <v>326.37</v>
      </c>
    </row>
    <row r="7425" spans="1:7" ht="9.9499999999999993" customHeight="1">
      <c r="A7425" s="1"/>
      <c r="B7425" s="1"/>
      <c r="C7425" s="323" t="s">
        <v>949</v>
      </c>
      <c r="D7425" s="324"/>
      <c r="E7425" s="1"/>
      <c r="F7425" s="1"/>
      <c r="G7425" s="1"/>
    </row>
    <row r="7426" spans="1:7" ht="20.100000000000001" customHeight="1">
      <c r="A7426" s="325" t="s">
        <v>2021</v>
      </c>
      <c r="B7426" s="326"/>
      <c r="C7426" s="326"/>
      <c r="D7426" s="326"/>
      <c r="E7426" s="326"/>
      <c r="F7426" s="326"/>
      <c r="G7426" s="326"/>
    </row>
    <row r="7427" spans="1:7" ht="15" customHeight="1">
      <c r="A7427" s="321" t="s">
        <v>951</v>
      </c>
      <c r="B7427" s="322"/>
      <c r="C7427" s="8" t="s">
        <v>952</v>
      </c>
      <c r="D7427" s="8" t="s">
        <v>953</v>
      </c>
      <c r="E7427" s="8" t="s">
        <v>954</v>
      </c>
      <c r="F7427" s="8" t="s">
        <v>955</v>
      </c>
      <c r="G7427" s="8" t="s">
        <v>956</v>
      </c>
    </row>
    <row r="7428" spans="1:7" ht="15" customHeight="1">
      <c r="A7428" s="15" t="s">
        <v>994</v>
      </c>
      <c r="B7428" s="16" t="s">
        <v>995</v>
      </c>
      <c r="C7428" s="15" t="s">
        <v>959</v>
      </c>
      <c r="D7428" s="15" t="s">
        <v>960</v>
      </c>
      <c r="E7428" s="17">
        <v>0.34889999999999999</v>
      </c>
      <c r="F7428" s="18">
        <v>1.04</v>
      </c>
      <c r="G7428" s="18">
        <v>0.36285600000000001</v>
      </c>
    </row>
    <row r="7429" spans="1:7" ht="20.100000000000001" customHeight="1">
      <c r="A7429" s="15" t="s">
        <v>1086</v>
      </c>
      <c r="B7429" s="16" t="s">
        <v>1087</v>
      </c>
      <c r="C7429" s="15" t="s">
        <v>959</v>
      </c>
      <c r="D7429" s="15" t="s">
        <v>960</v>
      </c>
      <c r="E7429" s="17">
        <v>0.34889999999999999</v>
      </c>
      <c r="F7429" s="18">
        <v>0.57999999999999996</v>
      </c>
      <c r="G7429" s="18">
        <v>0.20236199999999999</v>
      </c>
    </row>
    <row r="7430" spans="1:7" ht="15" customHeight="1">
      <c r="A7430" s="15" t="s">
        <v>996</v>
      </c>
      <c r="B7430" s="16" t="s">
        <v>997</v>
      </c>
      <c r="C7430" s="15" t="s">
        <v>959</v>
      </c>
      <c r="D7430" s="15" t="s">
        <v>960</v>
      </c>
      <c r="E7430" s="17">
        <v>0.34889999999999999</v>
      </c>
      <c r="F7430" s="18">
        <v>3.18</v>
      </c>
      <c r="G7430" s="18">
        <v>1.109502</v>
      </c>
    </row>
    <row r="7431" spans="1:7" ht="20.100000000000001" customHeight="1">
      <c r="A7431" s="15" t="s">
        <v>1088</v>
      </c>
      <c r="B7431" s="16" t="s">
        <v>1089</v>
      </c>
      <c r="C7431" s="15" t="s">
        <v>959</v>
      </c>
      <c r="D7431" s="15" t="s">
        <v>960</v>
      </c>
      <c r="E7431" s="17">
        <v>0.34889999999999999</v>
      </c>
      <c r="F7431" s="18">
        <v>0.95</v>
      </c>
      <c r="G7431" s="18">
        <v>0.331455</v>
      </c>
    </row>
    <row r="7432" spans="1:7" ht="15" customHeight="1">
      <c r="A7432" s="15" t="s">
        <v>963</v>
      </c>
      <c r="B7432" s="16" t="s">
        <v>964</v>
      </c>
      <c r="C7432" s="15" t="s">
        <v>959</v>
      </c>
      <c r="D7432" s="15" t="s">
        <v>960</v>
      </c>
      <c r="E7432" s="17">
        <v>0.34889999999999999</v>
      </c>
      <c r="F7432" s="18">
        <v>0.55000000000000004</v>
      </c>
      <c r="G7432" s="18">
        <v>0.19189500000000001</v>
      </c>
    </row>
    <row r="7433" spans="1:7" ht="15" customHeight="1">
      <c r="A7433" s="15" t="s">
        <v>965</v>
      </c>
      <c r="B7433" s="16" t="s">
        <v>966</v>
      </c>
      <c r="C7433" s="15" t="s">
        <v>959</v>
      </c>
      <c r="D7433" s="15" t="s">
        <v>960</v>
      </c>
      <c r="E7433" s="17">
        <v>0.34889999999999999</v>
      </c>
      <c r="F7433" s="18">
        <v>0.06</v>
      </c>
      <c r="G7433" s="18">
        <v>2.0934000000000001E-2</v>
      </c>
    </row>
    <row r="7434" spans="1:7" ht="17.100000000000001" customHeight="1">
      <c r="A7434" s="1"/>
      <c r="B7434" s="1"/>
      <c r="C7434" s="1"/>
      <c r="D7434" s="1"/>
      <c r="E7434" s="319" t="s">
        <v>967</v>
      </c>
      <c r="F7434" s="320"/>
      <c r="G7434" s="19">
        <v>2.219004</v>
      </c>
    </row>
    <row r="7435" spans="1:7" ht="15" customHeight="1">
      <c r="A7435" s="321" t="s">
        <v>968</v>
      </c>
      <c r="B7435" s="322"/>
      <c r="C7435" s="8" t="s">
        <v>952</v>
      </c>
      <c r="D7435" s="8" t="s">
        <v>953</v>
      </c>
      <c r="E7435" s="8" t="s">
        <v>954</v>
      </c>
      <c r="F7435" s="8" t="s">
        <v>955</v>
      </c>
      <c r="G7435" s="8" t="s">
        <v>956</v>
      </c>
    </row>
    <row r="7436" spans="1:7" ht="15" customHeight="1">
      <c r="A7436" s="15" t="s">
        <v>1130</v>
      </c>
      <c r="B7436" s="16" t="s">
        <v>1131</v>
      </c>
      <c r="C7436" s="15" t="s">
        <v>959</v>
      </c>
      <c r="D7436" s="15" t="s">
        <v>960</v>
      </c>
      <c r="E7436" s="17">
        <v>4.7889500000000002E-2</v>
      </c>
      <c r="F7436" s="18">
        <v>8.7899999999999991</v>
      </c>
      <c r="G7436" s="18">
        <v>0.42094870499999998</v>
      </c>
    </row>
    <row r="7437" spans="1:7" ht="15" customHeight="1">
      <c r="A7437" s="15" t="s">
        <v>1132</v>
      </c>
      <c r="B7437" s="16" t="s">
        <v>1133</v>
      </c>
      <c r="C7437" s="15" t="s">
        <v>959</v>
      </c>
      <c r="D7437" s="15" t="s">
        <v>960</v>
      </c>
      <c r="E7437" s="17">
        <v>0.30387148000000003</v>
      </c>
      <c r="F7437" s="18">
        <v>14.07</v>
      </c>
      <c r="G7437" s="18">
        <v>4.2754717235999999</v>
      </c>
    </row>
    <row r="7438" spans="1:7" ht="15" customHeight="1">
      <c r="A7438" s="1"/>
      <c r="B7438" s="1"/>
      <c r="C7438" s="1"/>
      <c r="D7438" s="1"/>
      <c r="E7438" s="319" t="s">
        <v>971</v>
      </c>
      <c r="F7438" s="320"/>
      <c r="G7438" s="19">
        <v>4.6964204285999998</v>
      </c>
    </row>
    <row r="7439" spans="1:7" ht="15" customHeight="1">
      <c r="A7439" s="321" t="s">
        <v>1010</v>
      </c>
      <c r="B7439" s="322"/>
      <c r="C7439" s="8" t="s">
        <v>952</v>
      </c>
      <c r="D7439" s="8" t="s">
        <v>953</v>
      </c>
      <c r="E7439" s="8" t="s">
        <v>954</v>
      </c>
      <c r="F7439" s="8" t="s">
        <v>955</v>
      </c>
      <c r="G7439" s="8" t="s">
        <v>956</v>
      </c>
    </row>
    <row r="7440" spans="1:7" ht="20.100000000000001" customHeight="1">
      <c r="A7440" s="15" t="s">
        <v>1217</v>
      </c>
      <c r="B7440" s="16" t="s">
        <v>1218</v>
      </c>
      <c r="C7440" s="15" t="s">
        <v>959</v>
      </c>
      <c r="D7440" s="15" t="s">
        <v>1020</v>
      </c>
      <c r="E7440" s="17">
        <v>1.07</v>
      </c>
      <c r="F7440" s="18">
        <v>10.49</v>
      </c>
      <c r="G7440" s="18">
        <v>11.224299999999999</v>
      </c>
    </row>
    <row r="7441" spans="1:7" ht="27.95" customHeight="1">
      <c r="A7441" s="15" t="s">
        <v>1134</v>
      </c>
      <c r="B7441" s="16" t="s">
        <v>1135</v>
      </c>
      <c r="C7441" s="15" t="s">
        <v>959</v>
      </c>
      <c r="D7441" s="15" t="s">
        <v>1030</v>
      </c>
      <c r="E7441" s="17">
        <v>1.19</v>
      </c>
      <c r="F7441" s="18">
        <v>0.21</v>
      </c>
      <c r="G7441" s="18">
        <v>0.24990000000000001</v>
      </c>
    </row>
    <row r="7442" spans="1:7" ht="20.100000000000001" customHeight="1">
      <c r="A7442" s="15" t="s">
        <v>1136</v>
      </c>
      <c r="B7442" s="16" t="s">
        <v>1137</v>
      </c>
      <c r="C7442" s="15" t="s">
        <v>959</v>
      </c>
      <c r="D7442" s="15" t="s">
        <v>1020</v>
      </c>
      <c r="E7442" s="17">
        <v>2.5000000000000001E-2</v>
      </c>
      <c r="F7442" s="18">
        <v>19.53</v>
      </c>
      <c r="G7442" s="18">
        <v>0.48825000000000002</v>
      </c>
    </row>
    <row r="7443" spans="1:7" ht="15" customHeight="1">
      <c r="A7443" s="1"/>
      <c r="B7443" s="1"/>
      <c r="C7443" s="1"/>
      <c r="D7443" s="1"/>
      <c r="E7443" s="319" t="s">
        <v>1021</v>
      </c>
      <c r="F7443" s="320"/>
      <c r="G7443" s="19">
        <v>11.96245</v>
      </c>
    </row>
    <row r="7444" spans="1:7" ht="15" customHeight="1">
      <c r="A7444" s="1"/>
      <c r="B7444" s="1"/>
      <c r="C7444" s="1"/>
      <c r="D7444" s="1"/>
      <c r="E7444" s="317" t="s">
        <v>972</v>
      </c>
      <c r="F7444" s="318"/>
      <c r="G7444" s="3">
        <v>16.71</v>
      </c>
    </row>
    <row r="7445" spans="1:7" ht="15" customHeight="1">
      <c r="A7445" s="1"/>
      <c r="B7445" s="1"/>
      <c r="C7445" s="1"/>
      <c r="D7445" s="1"/>
      <c r="E7445" s="317" t="s">
        <v>973</v>
      </c>
      <c r="F7445" s="318"/>
      <c r="G7445" s="3">
        <v>2.12</v>
      </c>
    </row>
    <row r="7446" spans="1:7" ht="15" customHeight="1">
      <c r="A7446" s="1"/>
      <c r="B7446" s="1"/>
      <c r="C7446" s="1"/>
      <c r="D7446" s="1"/>
      <c r="E7446" s="317" t="s">
        <v>974</v>
      </c>
      <c r="F7446" s="318"/>
      <c r="G7446" s="3">
        <v>18.829999999999998</v>
      </c>
    </row>
    <row r="7447" spans="1:7" ht="15" customHeight="1">
      <c r="A7447" s="1"/>
      <c r="B7447" s="1"/>
      <c r="C7447" s="1"/>
      <c r="D7447" s="1"/>
      <c r="E7447" s="317" t="s">
        <v>975</v>
      </c>
      <c r="F7447" s="318"/>
      <c r="G7447" s="3">
        <v>5.33</v>
      </c>
    </row>
    <row r="7448" spans="1:7" ht="15" customHeight="1">
      <c r="A7448" s="1"/>
      <c r="B7448" s="1"/>
      <c r="C7448" s="1"/>
      <c r="D7448" s="1"/>
      <c r="E7448" s="317" t="s">
        <v>976</v>
      </c>
      <c r="F7448" s="318"/>
      <c r="G7448" s="3">
        <v>24.16</v>
      </c>
    </row>
    <row r="7449" spans="1:7" ht="15" customHeight="1">
      <c r="A7449" s="1"/>
      <c r="B7449" s="1"/>
      <c r="C7449" s="1"/>
      <c r="D7449" s="1"/>
      <c r="E7449" s="317" t="s">
        <v>977</v>
      </c>
      <c r="F7449" s="318"/>
      <c r="G7449" s="3">
        <v>8.65</v>
      </c>
    </row>
    <row r="7450" spans="1:7" ht="15" customHeight="1">
      <c r="A7450" s="1"/>
      <c r="B7450" s="1"/>
      <c r="C7450" s="1"/>
      <c r="D7450" s="1"/>
      <c r="E7450" s="317" t="s">
        <v>978</v>
      </c>
      <c r="F7450" s="318"/>
      <c r="G7450" s="3">
        <v>208.98</v>
      </c>
    </row>
    <row r="7451" spans="1:7" ht="9.9499999999999993" customHeight="1">
      <c r="A7451" s="1"/>
      <c r="B7451" s="1"/>
      <c r="C7451" s="323" t="s">
        <v>949</v>
      </c>
      <c r="D7451" s="324"/>
      <c r="E7451" s="1"/>
      <c r="F7451" s="1"/>
      <c r="G7451" s="1"/>
    </row>
    <row r="7452" spans="1:7" ht="20.100000000000001" customHeight="1">
      <c r="A7452" s="325" t="s">
        <v>2022</v>
      </c>
      <c r="B7452" s="326"/>
      <c r="C7452" s="326"/>
      <c r="D7452" s="326"/>
      <c r="E7452" s="326"/>
      <c r="F7452" s="326"/>
      <c r="G7452" s="326"/>
    </row>
    <row r="7453" spans="1:7" ht="15" customHeight="1">
      <c r="A7453" s="321" t="s">
        <v>951</v>
      </c>
      <c r="B7453" s="322"/>
      <c r="C7453" s="8" t="s">
        <v>952</v>
      </c>
      <c r="D7453" s="8" t="s">
        <v>953</v>
      </c>
      <c r="E7453" s="8" t="s">
        <v>954</v>
      </c>
      <c r="F7453" s="8" t="s">
        <v>955</v>
      </c>
      <c r="G7453" s="8" t="s">
        <v>956</v>
      </c>
    </row>
    <row r="7454" spans="1:7" ht="15" customHeight="1">
      <c r="A7454" s="15" t="s">
        <v>994</v>
      </c>
      <c r="B7454" s="16" t="s">
        <v>995</v>
      </c>
      <c r="C7454" s="15" t="s">
        <v>959</v>
      </c>
      <c r="D7454" s="15" t="s">
        <v>960</v>
      </c>
      <c r="E7454" s="17">
        <v>0.24629999999999999</v>
      </c>
      <c r="F7454" s="18">
        <v>1.04</v>
      </c>
      <c r="G7454" s="18">
        <v>0.25615199999999999</v>
      </c>
    </row>
    <row r="7455" spans="1:7" ht="20.100000000000001" customHeight="1">
      <c r="A7455" s="15" t="s">
        <v>1086</v>
      </c>
      <c r="B7455" s="16" t="s">
        <v>1087</v>
      </c>
      <c r="C7455" s="15" t="s">
        <v>959</v>
      </c>
      <c r="D7455" s="15" t="s">
        <v>960</v>
      </c>
      <c r="E7455" s="17">
        <v>0.24629999999999999</v>
      </c>
      <c r="F7455" s="18">
        <v>0.57999999999999996</v>
      </c>
      <c r="G7455" s="18">
        <v>0.14285400000000001</v>
      </c>
    </row>
    <row r="7456" spans="1:7" ht="15" customHeight="1">
      <c r="A7456" s="15" t="s">
        <v>996</v>
      </c>
      <c r="B7456" s="16" t="s">
        <v>997</v>
      </c>
      <c r="C7456" s="15" t="s">
        <v>959</v>
      </c>
      <c r="D7456" s="15" t="s">
        <v>960</v>
      </c>
      <c r="E7456" s="17">
        <v>0.24629999999999999</v>
      </c>
      <c r="F7456" s="18">
        <v>3.18</v>
      </c>
      <c r="G7456" s="18">
        <v>0.78323399999999999</v>
      </c>
    </row>
    <row r="7457" spans="1:7" ht="20.100000000000001" customHeight="1">
      <c r="A7457" s="15" t="s">
        <v>1088</v>
      </c>
      <c r="B7457" s="16" t="s">
        <v>1089</v>
      </c>
      <c r="C7457" s="15" t="s">
        <v>959</v>
      </c>
      <c r="D7457" s="15" t="s">
        <v>960</v>
      </c>
      <c r="E7457" s="17">
        <v>0.24629999999999999</v>
      </c>
      <c r="F7457" s="18">
        <v>0.95</v>
      </c>
      <c r="G7457" s="18">
        <v>0.233985</v>
      </c>
    </row>
    <row r="7458" spans="1:7" ht="15" customHeight="1">
      <c r="A7458" s="15" t="s">
        <v>963</v>
      </c>
      <c r="B7458" s="16" t="s">
        <v>964</v>
      </c>
      <c r="C7458" s="15" t="s">
        <v>959</v>
      </c>
      <c r="D7458" s="15" t="s">
        <v>960</v>
      </c>
      <c r="E7458" s="17">
        <v>0.24629999999999999</v>
      </c>
      <c r="F7458" s="18">
        <v>0.55000000000000004</v>
      </c>
      <c r="G7458" s="18">
        <v>0.135465</v>
      </c>
    </row>
    <row r="7459" spans="1:7" ht="15" customHeight="1">
      <c r="A7459" s="15" t="s">
        <v>965</v>
      </c>
      <c r="B7459" s="16" t="s">
        <v>966</v>
      </c>
      <c r="C7459" s="15" t="s">
        <v>959</v>
      </c>
      <c r="D7459" s="15" t="s">
        <v>960</v>
      </c>
      <c r="E7459" s="17">
        <v>0.24629999999999999</v>
      </c>
      <c r="F7459" s="18">
        <v>0.06</v>
      </c>
      <c r="G7459" s="18">
        <v>1.4777999999999999E-2</v>
      </c>
    </row>
    <row r="7460" spans="1:7" ht="17.100000000000001" customHeight="1">
      <c r="A7460" s="1"/>
      <c r="B7460" s="1"/>
      <c r="C7460" s="1"/>
      <c r="D7460" s="1"/>
      <c r="E7460" s="319" t="s">
        <v>967</v>
      </c>
      <c r="F7460" s="320"/>
      <c r="G7460" s="19">
        <v>1.566468</v>
      </c>
    </row>
    <row r="7461" spans="1:7" ht="15" customHeight="1">
      <c r="A7461" s="321" t="s">
        <v>968</v>
      </c>
      <c r="B7461" s="322"/>
      <c r="C7461" s="8" t="s">
        <v>952</v>
      </c>
      <c r="D7461" s="8" t="s">
        <v>953</v>
      </c>
      <c r="E7461" s="8" t="s">
        <v>954</v>
      </c>
      <c r="F7461" s="8" t="s">
        <v>955</v>
      </c>
      <c r="G7461" s="8" t="s">
        <v>956</v>
      </c>
    </row>
    <row r="7462" spans="1:7" ht="15" customHeight="1">
      <c r="A7462" s="15" t="s">
        <v>1130</v>
      </c>
      <c r="B7462" s="16" t="s">
        <v>1131</v>
      </c>
      <c r="C7462" s="15" t="s">
        <v>959</v>
      </c>
      <c r="D7462" s="15" t="s">
        <v>960</v>
      </c>
      <c r="E7462" s="17">
        <v>3.3774699999999998E-2</v>
      </c>
      <c r="F7462" s="18">
        <v>8.7899999999999991</v>
      </c>
      <c r="G7462" s="18">
        <v>0.29687961299999999</v>
      </c>
    </row>
    <row r="7463" spans="1:7" ht="15" customHeight="1">
      <c r="A7463" s="15" t="s">
        <v>1132</v>
      </c>
      <c r="B7463" s="16" t="s">
        <v>1133</v>
      </c>
      <c r="C7463" s="15" t="s">
        <v>959</v>
      </c>
      <c r="D7463" s="15" t="s">
        <v>960</v>
      </c>
      <c r="E7463" s="17">
        <v>0.21454496000000001</v>
      </c>
      <c r="F7463" s="18">
        <v>14.07</v>
      </c>
      <c r="G7463" s="18">
        <v>3.0186475871999998</v>
      </c>
    </row>
    <row r="7464" spans="1:7" ht="15" customHeight="1">
      <c r="A7464" s="1"/>
      <c r="B7464" s="1"/>
      <c r="C7464" s="1"/>
      <c r="D7464" s="1"/>
      <c r="E7464" s="319" t="s">
        <v>971</v>
      </c>
      <c r="F7464" s="320"/>
      <c r="G7464" s="19">
        <v>3.3155272002</v>
      </c>
    </row>
    <row r="7465" spans="1:7" ht="15" customHeight="1">
      <c r="A7465" s="321" t="s">
        <v>1010</v>
      </c>
      <c r="B7465" s="322"/>
      <c r="C7465" s="8" t="s">
        <v>952</v>
      </c>
      <c r="D7465" s="8" t="s">
        <v>953</v>
      </c>
      <c r="E7465" s="8" t="s">
        <v>954</v>
      </c>
      <c r="F7465" s="8" t="s">
        <v>955</v>
      </c>
      <c r="G7465" s="8" t="s">
        <v>956</v>
      </c>
    </row>
    <row r="7466" spans="1:7" ht="20.100000000000001" customHeight="1">
      <c r="A7466" s="15" t="s">
        <v>1217</v>
      </c>
      <c r="B7466" s="16" t="s">
        <v>1218</v>
      </c>
      <c r="C7466" s="15" t="s">
        <v>959</v>
      </c>
      <c r="D7466" s="15" t="s">
        <v>1020</v>
      </c>
      <c r="E7466" s="17">
        <v>1.07</v>
      </c>
      <c r="F7466" s="18">
        <v>10.49</v>
      </c>
      <c r="G7466" s="18">
        <v>11.224299999999999</v>
      </c>
    </row>
    <row r="7467" spans="1:7" ht="27.95" customHeight="1">
      <c r="A7467" s="15" t="s">
        <v>1134</v>
      </c>
      <c r="B7467" s="16" t="s">
        <v>1135</v>
      </c>
      <c r="C7467" s="15" t="s">
        <v>959</v>
      </c>
      <c r="D7467" s="15" t="s">
        <v>1030</v>
      </c>
      <c r="E7467" s="17">
        <v>2.1179999999999999</v>
      </c>
      <c r="F7467" s="18">
        <v>0.21</v>
      </c>
      <c r="G7467" s="18">
        <v>0.44478000000000001</v>
      </c>
    </row>
    <row r="7468" spans="1:7" ht="20.100000000000001" customHeight="1">
      <c r="A7468" s="15" t="s">
        <v>1136</v>
      </c>
      <c r="B7468" s="16" t="s">
        <v>1137</v>
      </c>
      <c r="C7468" s="15" t="s">
        <v>959</v>
      </c>
      <c r="D7468" s="15" t="s">
        <v>1020</v>
      </c>
      <c r="E7468" s="17">
        <v>2.5000000000000001E-2</v>
      </c>
      <c r="F7468" s="18">
        <v>19.53</v>
      </c>
      <c r="G7468" s="18">
        <v>0.48825000000000002</v>
      </c>
    </row>
    <row r="7469" spans="1:7" ht="15" customHeight="1">
      <c r="A7469" s="1"/>
      <c r="B7469" s="1"/>
      <c r="C7469" s="1"/>
      <c r="D7469" s="1"/>
      <c r="E7469" s="319" t="s">
        <v>1021</v>
      </c>
      <c r="F7469" s="320"/>
      <c r="G7469" s="19">
        <v>12.15733</v>
      </c>
    </row>
    <row r="7470" spans="1:7" ht="15" customHeight="1">
      <c r="A7470" s="1"/>
      <c r="B7470" s="1"/>
      <c r="C7470" s="1"/>
      <c r="D7470" s="1"/>
      <c r="E7470" s="317" t="s">
        <v>972</v>
      </c>
      <c r="F7470" s="318"/>
      <c r="G7470" s="3">
        <v>15.5</v>
      </c>
    </row>
    <row r="7471" spans="1:7" ht="15" customHeight="1">
      <c r="A7471" s="1"/>
      <c r="B7471" s="1"/>
      <c r="C7471" s="1"/>
      <c r="D7471" s="1"/>
      <c r="E7471" s="317" t="s">
        <v>973</v>
      </c>
      <c r="F7471" s="318"/>
      <c r="G7471" s="3">
        <v>1.5</v>
      </c>
    </row>
    <row r="7472" spans="1:7" ht="15" customHeight="1">
      <c r="A7472" s="1"/>
      <c r="B7472" s="1"/>
      <c r="C7472" s="1"/>
      <c r="D7472" s="1"/>
      <c r="E7472" s="317" t="s">
        <v>974</v>
      </c>
      <c r="F7472" s="318"/>
      <c r="G7472" s="3">
        <v>17</v>
      </c>
    </row>
    <row r="7473" spans="1:7" ht="15" customHeight="1">
      <c r="A7473" s="1"/>
      <c r="B7473" s="1"/>
      <c r="C7473" s="1"/>
      <c r="D7473" s="1"/>
      <c r="E7473" s="317" t="s">
        <v>975</v>
      </c>
      <c r="F7473" s="318"/>
      <c r="G7473" s="3">
        <v>4.8099999999999996</v>
      </c>
    </row>
    <row r="7474" spans="1:7" ht="15" customHeight="1">
      <c r="A7474" s="1"/>
      <c r="B7474" s="1"/>
      <c r="C7474" s="1"/>
      <c r="D7474" s="1"/>
      <c r="E7474" s="317" t="s">
        <v>976</v>
      </c>
      <c r="F7474" s="318"/>
      <c r="G7474" s="3">
        <v>21.81</v>
      </c>
    </row>
    <row r="7475" spans="1:7" ht="15" customHeight="1">
      <c r="A7475" s="1"/>
      <c r="B7475" s="1"/>
      <c r="C7475" s="1"/>
      <c r="D7475" s="1"/>
      <c r="E7475" s="317" t="s">
        <v>977</v>
      </c>
      <c r="F7475" s="318"/>
      <c r="G7475" s="3">
        <v>12.75</v>
      </c>
    </row>
    <row r="7476" spans="1:7" ht="15" customHeight="1">
      <c r="A7476" s="1"/>
      <c r="B7476" s="1"/>
      <c r="C7476" s="1"/>
      <c r="D7476" s="1"/>
      <c r="E7476" s="317" t="s">
        <v>978</v>
      </c>
      <c r="F7476" s="318"/>
      <c r="G7476" s="3">
        <v>278.07</v>
      </c>
    </row>
    <row r="7477" spans="1:7" ht="9.9499999999999993" customHeight="1">
      <c r="A7477" s="1"/>
      <c r="B7477" s="1"/>
      <c r="C7477" s="323" t="s">
        <v>949</v>
      </c>
      <c r="D7477" s="324"/>
      <c r="E7477" s="1"/>
      <c r="F7477" s="1"/>
      <c r="G7477" s="1"/>
    </row>
    <row r="7478" spans="1:7" ht="20.100000000000001" customHeight="1">
      <c r="A7478" s="325" t="s">
        <v>2023</v>
      </c>
      <c r="B7478" s="326"/>
      <c r="C7478" s="326"/>
      <c r="D7478" s="326"/>
      <c r="E7478" s="326"/>
      <c r="F7478" s="326"/>
      <c r="G7478" s="326"/>
    </row>
    <row r="7479" spans="1:7" ht="15" customHeight="1">
      <c r="A7479" s="321" t="s">
        <v>951</v>
      </c>
      <c r="B7479" s="322"/>
      <c r="C7479" s="8" t="s">
        <v>952</v>
      </c>
      <c r="D7479" s="8" t="s">
        <v>953</v>
      </c>
      <c r="E7479" s="8" t="s">
        <v>954</v>
      </c>
      <c r="F7479" s="8" t="s">
        <v>955</v>
      </c>
      <c r="G7479" s="8" t="s">
        <v>956</v>
      </c>
    </row>
    <row r="7480" spans="1:7" ht="15" customHeight="1">
      <c r="A7480" s="15" t="s">
        <v>994</v>
      </c>
      <c r="B7480" s="16" t="s">
        <v>995</v>
      </c>
      <c r="C7480" s="15" t="s">
        <v>959</v>
      </c>
      <c r="D7480" s="15" t="s">
        <v>960</v>
      </c>
      <c r="E7480" s="17">
        <v>0.2472</v>
      </c>
      <c r="F7480" s="18">
        <v>1.04</v>
      </c>
      <c r="G7480" s="18">
        <v>0.25708799999999998</v>
      </c>
    </row>
    <row r="7481" spans="1:7" ht="20.100000000000001" customHeight="1">
      <c r="A7481" s="15" t="s">
        <v>1086</v>
      </c>
      <c r="B7481" s="16" t="s">
        <v>1087</v>
      </c>
      <c r="C7481" s="15" t="s">
        <v>959</v>
      </c>
      <c r="D7481" s="15" t="s">
        <v>960</v>
      </c>
      <c r="E7481" s="17">
        <v>0.2472</v>
      </c>
      <c r="F7481" s="18">
        <v>0.57999999999999996</v>
      </c>
      <c r="G7481" s="18">
        <v>0.143376</v>
      </c>
    </row>
    <row r="7482" spans="1:7" ht="15" customHeight="1">
      <c r="A7482" s="15" t="s">
        <v>996</v>
      </c>
      <c r="B7482" s="16" t="s">
        <v>997</v>
      </c>
      <c r="C7482" s="15" t="s">
        <v>959</v>
      </c>
      <c r="D7482" s="15" t="s">
        <v>960</v>
      </c>
      <c r="E7482" s="17">
        <v>0.2472</v>
      </c>
      <c r="F7482" s="18">
        <v>3.18</v>
      </c>
      <c r="G7482" s="18">
        <v>0.78609600000000002</v>
      </c>
    </row>
    <row r="7483" spans="1:7" ht="20.100000000000001" customHeight="1">
      <c r="A7483" s="15" t="s">
        <v>1088</v>
      </c>
      <c r="B7483" s="16" t="s">
        <v>1089</v>
      </c>
      <c r="C7483" s="15" t="s">
        <v>959</v>
      </c>
      <c r="D7483" s="15" t="s">
        <v>960</v>
      </c>
      <c r="E7483" s="17">
        <v>0.2472</v>
      </c>
      <c r="F7483" s="18">
        <v>0.95</v>
      </c>
      <c r="G7483" s="18">
        <v>0.23483999999999999</v>
      </c>
    </row>
    <row r="7484" spans="1:7" ht="15" customHeight="1">
      <c r="A7484" s="15" t="s">
        <v>963</v>
      </c>
      <c r="B7484" s="16" t="s">
        <v>964</v>
      </c>
      <c r="C7484" s="15" t="s">
        <v>959</v>
      </c>
      <c r="D7484" s="15" t="s">
        <v>960</v>
      </c>
      <c r="E7484" s="17">
        <v>0.2472</v>
      </c>
      <c r="F7484" s="18">
        <v>0.55000000000000004</v>
      </c>
      <c r="G7484" s="18">
        <v>0.13596</v>
      </c>
    </row>
    <row r="7485" spans="1:7" ht="15" customHeight="1">
      <c r="A7485" s="15" t="s">
        <v>965</v>
      </c>
      <c r="B7485" s="16" t="s">
        <v>966</v>
      </c>
      <c r="C7485" s="15" t="s">
        <v>959</v>
      </c>
      <c r="D7485" s="15" t="s">
        <v>960</v>
      </c>
      <c r="E7485" s="17">
        <v>0.2472</v>
      </c>
      <c r="F7485" s="18">
        <v>0.06</v>
      </c>
      <c r="G7485" s="18">
        <v>1.4832E-2</v>
      </c>
    </row>
    <row r="7486" spans="1:7" ht="17.100000000000001" customHeight="1">
      <c r="A7486" s="1"/>
      <c r="B7486" s="1"/>
      <c r="C7486" s="1"/>
      <c r="D7486" s="1"/>
      <c r="E7486" s="319" t="s">
        <v>967</v>
      </c>
      <c r="F7486" s="320"/>
      <c r="G7486" s="19">
        <v>1.572192</v>
      </c>
    </row>
    <row r="7487" spans="1:7" ht="15" customHeight="1">
      <c r="A7487" s="321" t="s">
        <v>968</v>
      </c>
      <c r="B7487" s="322"/>
      <c r="C7487" s="8" t="s">
        <v>952</v>
      </c>
      <c r="D7487" s="8" t="s">
        <v>953</v>
      </c>
      <c r="E7487" s="8" t="s">
        <v>954</v>
      </c>
      <c r="F7487" s="8" t="s">
        <v>955</v>
      </c>
      <c r="G7487" s="8" t="s">
        <v>956</v>
      </c>
    </row>
    <row r="7488" spans="1:7" ht="15" customHeight="1">
      <c r="A7488" s="15" t="s">
        <v>1130</v>
      </c>
      <c r="B7488" s="16" t="s">
        <v>1131</v>
      </c>
      <c r="C7488" s="15" t="s">
        <v>959</v>
      </c>
      <c r="D7488" s="15" t="s">
        <v>960</v>
      </c>
      <c r="E7488" s="17">
        <v>3.4177979999999997E-2</v>
      </c>
      <c r="F7488" s="18">
        <v>8.7899999999999991</v>
      </c>
      <c r="G7488" s="18">
        <v>0.30042444419999997</v>
      </c>
    </row>
    <row r="7489" spans="1:7" ht="15" customHeight="1">
      <c r="A7489" s="15" t="s">
        <v>1132</v>
      </c>
      <c r="B7489" s="16" t="s">
        <v>1133</v>
      </c>
      <c r="C7489" s="15" t="s">
        <v>959</v>
      </c>
      <c r="D7489" s="15" t="s">
        <v>960</v>
      </c>
      <c r="E7489" s="17">
        <v>0.21504905999999999</v>
      </c>
      <c r="F7489" s="18">
        <v>14.07</v>
      </c>
      <c r="G7489" s="18">
        <v>3.0257402741999999</v>
      </c>
    </row>
    <row r="7490" spans="1:7" ht="15" customHeight="1">
      <c r="A7490" s="1"/>
      <c r="B7490" s="1"/>
      <c r="C7490" s="1"/>
      <c r="D7490" s="1"/>
      <c r="E7490" s="319" t="s">
        <v>971</v>
      </c>
      <c r="F7490" s="320"/>
      <c r="G7490" s="19">
        <v>3.3261647183999998</v>
      </c>
    </row>
    <row r="7491" spans="1:7" ht="15" customHeight="1">
      <c r="A7491" s="321" t="s">
        <v>1010</v>
      </c>
      <c r="B7491" s="322"/>
      <c r="C7491" s="8" t="s">
        <v>952</v>
      </c>
      <c r="D7491" s="8" t="s">
        <v>953</v>
      </c>
      <c r="E7491" s="8" t="s">
        <v>954</v>
      </c>
      <c r="F7491" s="8" t="s">
        <v>955</v>
      </c>
      <c r="G7491" s="8" t="s">
        <v>956</v>
      </c>
    </row>
    <row r="7492" spans="1:7" ht="27.95" customHeight="1">
      <c r="A7492" s="15" t="s">
        <v>1134</v>
      </c>
      <c r="B7492" s="16" t="s">
        <v>1135</v>
      </c>
      <c r="C7492" s="15" t="s">
        <v>959</v>
      </c>
      <c r="D7492" s="15" t="s">
        <v>1030</v>
      </c>
      <c r="E7492" s="17">
        <v>0.97</v>
      </c>
      <c r="F7492" s="18">
        <v>0.21</v>
      </c>
      <c r="G7492" s="18">
        <v>0.20369999999999999</v>
      </c>
    </row>
    <row r="7493" spans="1:7" ht="20.100000000000001" customHeight="1">
      <c r="A7493" s="15" t="s">
        <v>1136</v>
      </c>
      <c r="B7493" s="16" t="s">
        <v>1137</v>
      </c>
      <c r="C7493" s="15" t="s">
        <v>959</v>
      </c>
      <c r="D7493" s="15" t="s">
        <v>1020</v>
      </c>
      <c r="E7493" s="17">
        <v>2.5000000000000001E-2</v>
      </c>
      <c r="F7493" s="18">
        <v>19.53</v>
      </c>
      <c r="G7493" s="18">
        <v>0.48825000000000002</v>
      </c>
    </row>
    <row r="7494" spans="1:7" ht="15" customHeight="1">
      <c r="A7494" s="15" t="s">
        <v>1138</v>
      </c>
      <c r="B7494" s="16" t="s">
        <v>1139</v>
      </c>
      <c r="C7494" s="15" t="s">
        <v>959</v>
      </c>
      <c r="D7494" s="15" t="s">
        <v>1020</v>
      </c>
      <c r="E7494" s="17">
        <v>1.07</v>
      </c>
      <c r="F7494" s="18">
        <v>11.69</v>
      </c>
      <c r="G7494" s="18">
        <v>12.5083</v>
      </c>
    </row>
    <row r="7495" spans="1:7" ht="15" customHeight="1">
      <c r="A7495" s="1"/>
      <c r="B7495" s="1"/>
      <c r="C7495" s="1"/>
      <c r="D7495" s="1"/>
      <c r="E7495" s="319" t="s">
        <v>1021</v>
      </c>
      <c r="F7495" s="320"/>
      <c r="G7495" s="19">
        <v>13.20025</v>
      </c>
    </row>
    <row r="7496" spans="1:7" ht="15" customHeight="1">
      <c r="A7496" s="1"/>
      <c r="B7496" s="1"/>
      <c r="C7496" s="1"/>
      <c r="D7496" s="1"/>
      <c r="E7496" s="317" t="s">
        <v>972</v>
      </c>
      <c r="F7496" s="318"/>
      <c r="G7496" s="3">
        <v>16.55</v>
      </c>
    </row>
    <row r="7497" spans="1:7" ht="15" customHeight="1">
      <c r="A7497" s="1"/>
      <c r="B7497" s="1"/>
      <c r="C7497" s="1"/>
      <c r="D7497" s="1"/>
      <c r="E7497" s="317" t="s">
        <v>973</v>
      </c>
      <c r="F7497" s="318"/>
      <c r="G7497" s="3">
        <v>1.5</v>
      </c>
    </row>
    <row r="7498" spans="1:7" ht="15" customHeight="1">
      <c r="A7498" s="1"/>
      <c r="B7498" s="1"/>
      <c r="C7498" s="1"/>
      <c r="D7498" s="1"/>
      <c r="E7498" s="317" t="s">
        <v>974</v>
      </c>
      <c r="F7498" s="318"/>
      <c r="G7498" s="3">
        <v>18.05</v>
      </c>
    </row>
    <row r="7499" spans="1:7" ht="15" customHeight="1">
      <c r="A7499" s="1"/>
      <c r="B7499" s="1"/>
      <c r="C7499" s="1"/>
      <c r="D7499" s="1"/>
      <c r="E7499" s="317" t="s">
        <v>975</v>
      </c>
      <c r="F7499" s="318"/>
      <c r="G7499" s="3">
        <v>5.1100000000000003</v>
      </c>
    </row>
    <row r="7500" spans="1:7" ht="15" customHeight="1">
      <c r="A7500" s="1"/>
      <c r="B7500" s="1"/>
      <c r="C7500" s="1"/>
      <c r="D7500" s="1"/>
      <c r="E7500" s="317" t="s">
        <v>976</v>
      </c>
      <c r="F7500" s="318"/>
      <c r="G7500" s="3">
        <v>23.16</v>
      </c>
    </row>
    <row r="7501" spans="1:7" ht="15" customHeight="1">
      <c r="A7501" s="1"/>
      <c r="B7501" s="1"/>
      <c r="C7501" s="1"/>
      <c r="D7501" s="1"/>
      <c r="E7501" s="317" t="s">
        <v>977</v>
      </c>
      <c r="F7501" s="318"/>
      <c r="G7501" s="3">
        <v>10.49</v>
      </c>
    </row>
    <row r="7502" spans="1:7" ht="15" customHeight="1">
      <c r="A7502" s="1"/>
      <c r="B7502" s="1"/>
      <c r="C7502" s="1"/>
      <c r="D7502" s="1"/>
      <c r="E7502" s="317" t="s">
        <v>978</v>
      </c>
      <c r="F7502" s="318"/>
      <c r="G7502" s="3">
        <v>242.94</v>
      </c>
    </row>
    <row r="7503" spans="1:7" ht="9.9499999999999993" customHeight="1">
      <c r="A7503" s="1"/>
      <c r="B7503" s="1"/>
      <c r="C7503" s="323" t="s">
        <v>949</v>
      </c>
      <c r="D7503" s="324"/>
      <c r="E7503" s="1"/>
      <c r="F7503" s="1"/>
      <c r="G7503" s="1"/>
    </row>
    <row r="7504" spans="1:7" ht="20.100000000000001" customHeight="1">
      <c r="A7504" s="325" t="s">
        <v>2024</v>
      </c>
      <c r="B7504" s="326"/>
      <c r="C7504" s="326"/>
      <c r="D7504" s="326"/>
      <c r="E7504" s="326"/>
      <c r="F7504" s="326"/>
      <c r="G7504" s="326"/>
    </row>
    <row r="7505" spans="1:7" ht="15" customHeight="1">
      <c r="A7505" s="321" t="s">
        <v>951</v>
      </c>
      <c r="B7505" s="322"/>
      <c r="C7505" s="8" t="s">
        <v>952</v>
      </c>
      <c r="D7505" s="8" t="s">
        <v>953</v>
      </c>
      <c r="E7505" s="8" t="s">
        <v>954</v>
      </c>
      <c r="F7505" s="8" t="s">
        <v>955</v>
      </c>
      <c r="G7505" s="8" t="s">
        <v>956</v>
      </c>
    </row>
    <row r="7506" spans="1:7" ht="15" customHeight="1">
      <c r="A7506" s="15" t="s">
        <v>994</v>
      </c>
      <c r="B7506" s="16" t="s">
        <v>995</v>
      </c>
      <c r="C7506" s="15" t="s">
        <v>959</v>
      </c>
      <c r="D7506" s="15" t="s">
        <v>960</v>
      </c>
      <c r="E7506" s="17">
        <v>0.17430000000000001</v>
      </c>
      <c r="F7506" s="18">
        <v>1.04</v>
      </c>
      <c r="G7506" s="18">
        <v>0.18127199999999999</v>
      </c>
    </row>
    <row r="7507" spans="1:7" ht="20.100000000000001" customHeight="1">
      <c r="A7507" s="15" t="s">
        <v>1086</v>
      </c>
      <c r="B7507" s="16" t="s">
        <v>1087</v>
      </c>
      <c r="C7507" s="15" t="s">
        <v>959</v>
      </c>
      <c r="D7507" s="15" t="s">
        <v>960</v>
      </c>
      <c r="E7507" s="17">
        <v>0.17430000000000001</v>
      </c>
      <c r="F7507" s="18">
        <v>0.57999999999999996</v>
      </c>
      <c r="G7507" s="18">
        <v>0.101094</v>
      </c>
    </row>
    <row r="7508" spans="1:7" ht="15" customHeight="1">
      <c r="A7508" s="15" t="s">
        <v>996</v>
      </c>
      <c r="B7508" s="16" t="s">
        <v>997</v>
      </c>
      <c r="C7508" s="15" t="s">
        <v>959</v>
      </c>
      <c r="D7508" s="15" t="s">
        <v>960</v>
      </c>
      <c r="E7508" s="17">
        <v>0.17430000000000001</v>
      </c>
      <c r="F7508" s="18">
        <v>3.18</v>
      </c>
      <c r="G7508" s="18">
        <v>0.55427400000000004</v>
      </c>
    </row>
    <row r="7509" spans="1:7" ht="20.100000000000001" customHeight="1">
      <c r="A7509" s="15" t="s">
        <v>1088</v>
      </c>
      <c r="B7509" s="16" t="s">
        <v>1089</v>
      </c>
      <c r="C7509" s="15" t="s">
        <v>959</v>
      </c>
      <c r="D7509" s="15" t="s">
        <v>960</v>
      </c>
      <c r="E7509" s="17">
        <v>0.17430000000000001</v>
      </c>
      <c r="F7509" s="18">
        <v>0.95</v>
      </c>
      <c r="G7509" s="18">
        <v>0.16558500000000001</v>
      </c>
    </row>
    <row r="7510" spans="1:7" ht="15" customHeight="1">
      <c r="A7510" s="15" t="s">
        <v>963</v>
      </c>
      <c r="B7510" s="16" t="s">
        <v>964</v>
      </c>
      <c r="C7510" s="15" t="s">
        <v>959</v>
      </c>
      <c r="D7510" s="15" t="s">
        <v>960</v>
      </c>
      <c r="E7510" s="17">
        <v>0.17430000000000001</v>
      </c>
      <c r="F7510" s="18">
        <v>0.55000000000000004</v>
      </c>
      <c r="G7510" s="18">
        <v>9.5865000000000006E-2</v>
      </c>
    </row>
    <row r="7511" spans="1:7" ht="15" customHeight="1">
      <c r="A7511" s="15" t="s">
        <v>965</v>
      </c>
      <c r="B7511" s="16" t="s">
        <v>966</v>
      </c>
      <c r="C7511" s="15" t="s">
        <v>959</v>
      </c>
      <c r="D7511" s="15" t="s">
        <v>960</v>
      </c>
      <c r="E7511" s="17">
        <v>0.17430000000000001</v>
      </c>
      <c r="F7511" s="18">
        <v>0.06</v>
      </c>
      <c r="G7511" s="18">
        <v>1.0458E-2</v>
      </c>
    </row>
    <row r="7512" spans="1:7" ht="17.100000000000001" customHeight="1">
      <c r="A7512" s="1"/>
      <c r="B7512" s="1"/>
      <c r="C7512" s="1"/>
      <c r="D7512" s="1"/>
      <c r="E7512" s="319" t="s">
        <v>967</v>
      </c>
      <c r="F7512" s="320"/>
      <c r="G7512" s="19">
        <v>1.1085480000000001</v>
      </c>
    </row>
    <row r="7513" spans="1:7" ht="15" customHeight="1">
      <c r="A7513" s="321" t="s">
        <v>968</v>
      </c>
      <c r="B7513" s="322"/>
      <c r="C7513" s="8" t="s">
        <v>952</v>
      </c>
      <c r="D7513" s="8" t="s">
        <v>953</v>
      </c>
      <c r="E7513" s="8" t="s">
        <v>954</v>
      </c>
      <c r="F7513" s="8" t="s">
        <v>955</v>
      </c>
      <c r="G7513" s="8" t="s">
        <v>956</v>
      </c>
    </row>
    <row r="7514" spans="1:7" ht="15" customHeight="1">
      <c r="A7514" s="15" t="s">
        <v>1130</v>
      </c>
      <c r="B7514" s="16" t="s">
        <v>1131</v>
      </c>
      <c r="C7514" s="15" t="s">
        <v>959</v>
      </c>
      <c r="D7514" s="15" t="s">
        <v>960</v>
      </c>
      <c r="E7514" s="17">
        <v>2.4297619999999999E-2</v>
      </c>
      <c r="F7514" s="18">
        <v>8.7899999999999991</v>
      </c>
      <c r="G7514" s="18">
        <v>0.21357607980000001</v>
      </c>
    </row>
    <row r="7515" spans="1:7" ht="15" customHeight="1">
      <c r="A7515" s="15" t="s">
        <v>1132</v>
      </c>
      <c r="B7515" s="16" t="s">
        <v>1133</v>
      </c>
      <c r="C7515" s="15" t="s">
        <v>959</v>
      </c>
      <c r="D7515" s="15" t="s">
        <v>960</v>
      </c>
      <c r="E7515" s="17">
        <v>0.15143164000000001</v>
      </c>
      <c r="F7515" s="18">
        <v>14.07</v>
      </c>
      <c r="G7515" s="18">
        <v>2.1306431747999999</v>
      </c>
    </row>
    <row r="7516" spans="1:7" ht="15" customHeight="1">
      <c r="A7516" s="1"/>
      <c r="B7516" s="1"/>
      <c r="C7516" s="1"/>
      <c r="D7516" s="1"/>
      <c r="E7516" s="319" t="s">
        <v>971</v>
      </c>
      <c r="F7516" s="320"/>
      <c r="G7516" s="19">
        <v>2.3442192546</v>
      </c>
    </row>
    <row r="7517" spans="1:7" ht="15" customHeight="1">
      <c r="A7517" s="321" t="s">
        <v>1010</v>
      </c>
      <c r="B7517" s="322"/>
      <c r="C7517" s="8" t="s">
        <v>952</v>
      </c>
      <c r="D7517" s="8" t="s">
        <v>953</v>
      </c>
      <c r="E7517" s="8" t="s">
        <v>954</v>
      </c>
      <c r="F7517" s="8" t="s">
        <v>955</v>
      </c>
      <c r="G7517" s="8" t="s">
        <v>956</v>
      </c>
    </row>
    <row r="7518" spans="1:7" ht="27.95" customHeight="1">
      <c r="A7518" s="15" t="s">
        <v>1134</v>
      </c>
      <c r="B7518" s="16" t="s">
        <v>1135</v>
      </c>
      <c r="C7518" s="15" t="s">
        <v>959</v>
      </c>
      <c r="D7518" s="15" t="s">
        <v>1030</v>
      </c>
      <c r="E7518" s="17">
        <v>0.74299999999999999</v>
      </c>
      <c r="F7518" s="18">
        <v>0.21</v>
      </c>
      <c r="G7518" s="18">
        <v>0.15603</v>
      </c>
    </row>
    <row r="7519" spans="1:7" ht="20.100000000000001" customHeight="1">
      <c r="A7519" s="15" t="s">
        <v>1136</v>
      </c>
      <c r="B7519" s="16" t="s">
        <v>1137</v>
      </c>
      <c r="C7519" s="15" t="s">
        <v>959</v>
      </c>
      <c r="D7519" s="15" t="s">
        <v>1020</v>
      </c>
      <c r="E7519" s="17">
        <v>2.5000000000000001E-2</v>
      </c>
      <c r="F7519" s="18">
        <v>19.53</v>
      </c>
      <c r="G7519" s="18">
        <v>0.48825000000000002</v>
      </c>
    </row>
    <row r="7520" spans="1:7" ht="15" customHeight="1">
      <c r="A7520" s="15" t="s">
        <v>1141</v>
      </c>
      <c r="B7520" s="16" t="s">
        <v>1142</v>
      </c>
      <c r="C7520" s="15" t="s">
        <v>959</v>
      </c>
      <c r="D7520" s="15" t="s">
        <v>1020</v>
      </c>
      <c r="E7520" s="17">
        <v>1.1100000000000001</v>
      </c>
      <c r="F7520" s="18">
        <v>11.76</v>
      </c>
      <c r="G7520" s="18">
        <v>13.053599999999999</v>
      </c>
    </row>
    <row r="7521" spans="1:7" ht="15" customHeight="1">
      <c r="A7521" s="1"/>
      <c r="B7521" s="1"/>
      <c r="C7521" s="1"/>
      <c r="D7521" s="1"/>
      <c r="E7521" s="319" t="s">
        <v>1021</v>
      </c>
      <c r="F7521" s="320"/>
      <c r="G7521" s="19">
        <v>13.69788</v>
      </c>
    </row>
    <row r="7522" spans="1:7" ht="15" customHeight="1">
      <c r="A7522" s="1"/>
      <c r="B7522" s="1"/>
      <c r="C7522" s="1"/>
      <c r="D7522" s="1"/>
      <c r="E7522" s="317" t="s">
        <v>972</v>
      </c>
      <c r="F7522" s="318"/>
      <c r="G7522" s="3">
        <v>16.05</v>
      </c>
    </row>
    <row r="7523" spans="1:7" ht="15" customHeight="1">
      <c r="A7523" s="1"/>
      <c r="B7523" s="1"/>
      <c r="C7523" s="1"/>
      <c r="D7523" s="1"/>
      <c r="E7523" s="317" t="s">
        <v>973</v>
      </c>
      <c r="F7523" s="318"/>
      <c r="G7523" s="3">
        <v>1.06</v>
      </c>
    </row>
    <row r="7524" spans="1:7" ht="15" customHeight="1">
      <c r="A7524" s="1"/>
      <c r="B7524" s="1"/>
      <c r="C7524" s="1"/>
      <c r="D7524" s="1"/>
      <c r="E7524" s="317" t="s">
        <v>974</v>
      </c>
      <c r="F7524" s="318"/>
      <c r="G7524" s="3">
        <v>17.11</v>
      </c>
    </row>
    <row r="7525" spans="1:7" ht="15" customHeight="1">
      <c r="A7525" s="1"/>
      <c r="B7525" s="1"/>
      <c r="C7525" s="1"/>
      <c r="D7525" s="1"/>
      <c r="E7525" s="317" t="s">
        <v>975</v>
      </c>
      <c r="F7525" s="318"/>
      <c r="G7525" s="3">
        <v>4.8499999999999996</v>
      </c>
    </row>
    <row r="7526" spans="1:7" ht="15" customHeight="1">
      <c r="A7526" s="1"/>
      <c r="B7526" s="1"/>
      <c r="C7526" s="1"/>
      <c r="D7526" s="1"/>
      <c r="E7526" s="317" t="s">
        <v>976</v>
      </c>
      <c r="F7526" s="318"/>
      <c r="G7526" s="3">
        <v>21.96</v>
      </c>
    </row>
    <row r="7527" spans="1:7" ht="15" customHeight="1">
      <c r="A7527" s="1"/>
      <c r="B7527" s="1"/>
      <c r="C7527" s="1"/>
      <c r="D7527" s="1"/>
      <c r="E7527" s="317" t="s">
        <v>977</v>
      </c>
      <c r="F7527" s="318"/>
      <c r="G7527" s="3">
        <v>6</v>
      </c>
    </row>
    <row r="7528" spans="1:7" ht="15" customHeight="1">
      <c r="A7528" s="1"/>
      <c r="B7528" s="1"/>
      <c r="C7528" s="1"/>
      <c r="D7528" s="1"/>
      <c r="E7528" s="317" t="s">
        <v>978</v>
      </c>
      <c r="F7528" s="318"/>
      <c r="G7528" s="3">
        <v>131.76</v>
      </c>
    </row>
    <row r="7529" spans="1:7" ht="9.9499999999999993" customHeight="1">
      <c r="A7529" s="1"/>
      <c r="B7529" s="1"/>
      <c r="C7529" s="323" t="s">
        <v>949</v>
      </c>
      <c r="D7529" s="324"/>
      <c r="E7529" s="1"/>
      <c r="F7529" s="1"/>
      <c r="G7529" s="1"/>
    </row>
    <row r="7530" spans="1:7" ht="20.100000000000001" customHeight="1">
      <c r="A7530" s="325" t="s">
        <v>2025</v>
      </c>
      <c r="B7530" s="326"/>
      <c r="C7530" s="326"/>
      <c r="D7530" s="326"/>
      <c r="E7530" s="326"/>
      <c r="F7530" s="326"/>
      <c r="G7530" s="326"/>
    </row>
    <row r="7531" spans="1:7" ht="15" customHeight="1">
      <c r="A7531" s="321" t="s">
        <v>951</v>
      </c>
      <c r="B7531" s="322"/>
      <c r="C7531" s="8" t="s">
        <v>952</v>
      </c>
      <c r="D7531" s="8" t="s">
        <v>953</v>
      </c>
      <c r="E7531" s="8" t="s">
        <v>954</v>
      </c>
      <c r="F7531" s="8" t="s">
        <v>955</v>
      </c>
      <c r="G7531" s="8" t="s">
        <v>956</v>
      </c>
    </row>
    <row r="7532" spans="1:7" ht="15" customHeight="1">
      <c r="A7532" s="15" t="s">
        <v>994</v>
      </c>
      <c r="B7532" s="16" t="s">
        <v>995</v>
      </c>
      <c r="C7532" s="15" t="s">
        <v>959</v>
      </c>
      <c r="D7532" s="15" t="s">
        <v>960</v>
      </c>
      <c r="E7532" s="17">
        <v>3.7753999999999999</v>
      </c>
      <c r="F7532" s="18">
        <v>1.04</v>
      </c>
      <c r="G7532" s="18">
        <v>3.9264160000000001</v>
      </c>
    </row>
    <row r="7533" spans="1:7" ht="15" customHeight="1">
      <c r="A7533" s="15" t="s">
        <v>996</v>
      </c>
      <c r="B7533" s="16" t="s">
        <v>997</v>
      </c>
      <c r="C7533" s="15" t="s">
        <v>959</v>
      </c>
      <c r="D7533" s="15" t="s">
        <v>960</v>
      </c>
      <c r="E7533" s="17">
        <v>3.7753999999999999</v>
      </c>
      <c r="F7533" s="18">
        <v>3.18</v>
      </c>
      <c r="G7533" s="18">
        <v>12.005772</v>
      </c>
    </row>
    <row r="7534" spans="1:7" ht="20.100000000000001" customHeight="1">
      <c r="A7534" s="15" t="s">
        <v>998</v>
      </c>
      <c r="B7534" s="16" t="s">
        <v>999</v>
      </c>
      <c r="C7534" s="15" t="s">
        <v>959</v>
      </c>
      <c r="D7534" s="15" t="s">
        <v>960</v>
      </c>
      <c r="E7534" s="17">
        <v>2.3117000000000001</v>
      </c>
      <c r="F7534" s="18">
        <v>0.41</v>
      </c>
      <c r="G7534" s="18">
        <v>0.947797</v>
      </c>
    </row>
    <row r="7535" spans="1:7" ht="20.100000000000001" customHeight="1">
      <c r="A7535" s="15" t="s">
        <v>1000</v>
      </c>
      <c r="B7535" s="16" t="s">
        <v>1001</v>
      </c>
      <c r="C7535" s="15" t="s">
        <v>959</v>
      </c>
      <c r="D7535" s="15" t="s">
        <v>960</v>
      </c>
      <c r="E7535" s="17">
        <v>2.3117000000000001</v>
      </c>
      <c r="F7535" s="18">
        <v>1.01</v>
      </c>
      <c r="G7535" s="18">
        <v>2.3348170000000001</v>
      </c>
    </row>
    <row r="7536" spans="1:7" ht="20.100000000000001" customHeight="1">
      <c r="A7536" s="15" t="s">
        <v>1023</v>
      </c>
      <c r="B7536" s="16" t="s">
        <v>1024</v>
      </c>
      <c r="C7536" s="15" t="s">
        <v>959</v>
      </c>
      <c r="D7536" s="15" t="s">
        <v>960</v>
      </c>
      <c r="E7536" s="17">
        <v>1.4637</v>
      </c>
      <c r="F7536" s="18">
        <v>0.01</v>
      </c>
      <c r="G7536" s="18">
        <v>1.4637000000000001E-2</v>
      </c>
    </row>
    <row r="7537" spans="1:7" ht="15" customHeight="1">
      <c r="A7537" s="15" t="s">
        <v>965</v>
      </c>
      <c r="B7537" s="16" t="s">
        <v>966</v>
      </c>
      <c r="C7537" s="15" t="s">
        <v>959</v>
      </c>
      <c r="D7537" s="15" t="s">
        <v>960</v>
      </c>
      <c r="E7537" s="17">
        <v>3.7753999999999999</v>
      </c>
      <c r="F7537" s="18">
        <v>0.06</v>
      </c>
      <c r="G7537" s="18">
        <v>0.226524</v>
      </c>
    </row>
    <row r="7538" spans="1:7" ht="20.100000000000001" customHeight="1">
      <c r="A7538" s="15" t="s">
        <v>1025</v>
      </c>
      <c r="B7538" s="16" t="s">
        <v>1026</v>
      </c>
      <c r="C7538" s="15" t="s">
        <v>959</v>
      </c>
      <c r="D7538" s="15" t="s">
        <v>960</v>
      </c>
      <c r="E7538" s="17">
        <v>1.4637</v>
      </c>
      <c r="F7538" s="18">
        <v>0.63</v>
      </c>
      <c r="G7538" s="18">
        <v>0.92213100000000003</v>
      </c>
    </row>
    <row r="7539" spans="1:7" ht="15" customHeight="1">
      <c r="A7539" s="15" t="s">
        <v>963</v>
      </c>
      <c r="B7539" s="16" t="s">
        <v>964</v>
      </c>
      <c r="C7539" s="15" t="s">
        <v>959</v>
      </c>
      <c r="D7539" s="15" t="s">
        <v>960</v>
      </c>
      <c r="E7539" s="17">
        <v>3.7753999999999999</v>
      </c>
      <c r="F7539" s="18">
        <v>0.55000000000000004</v>
      </c>
      <c r="G7539" s="18">
        <v>2.07647</v>
      </c>
    </row>
    <row r="7540" spans="1:7" ht="17.100000000000001" customHeight="1">
      <c r="A7540" s="1"/>
      <c r="B7540" s="1"/>
      <c r="C7540" s="1"/>
      <c r="D7540" s="1"/>
      <c r="E7540" s="319" t="s">
        <v>967</v>
      </c>
      <c r="F7540" s="320"/>
      <c r="G7540" s="19">
        <v>22.454564000000001</v>
      </c>
    </row>
    <row r="7541" spans="1:7" ht="15" customHeight="1">
      <c r="A7541" s="321" t="s">
        <v>1027</v>
      </c>
      <c r="B7541" s="322"/>
      <c r="C7541" s="8" t="s">
        <v>952</v>
      </c>
      <c r="D7541" s="8" t="s">
        <v>953</v>
      </c>
      <c r="E7541" s="8" t="s">
        <v>954</v>
      </c>
      <c r="F7541" s="8" t="s">
        <v>955</v>
      </c>
      <c r="G7541" s="8" t="s">
        <v>956</v>
      </c>
    </row>
    <row r="7542" spans="1:7" ht="27.95" customHeight="1">
      <c r="A7542" s="15" t="s">
        <v>1102</v>
      </c>
      <c r="B7542" s="16" t="s">
        <v>1103</v>
      </c>
      <c r="C7542" s="15" t="s">
        <v>959</v>
      </c>
      <c r="D7542" s="15" t="s">
        <v>1030</v>
      </c>
      <c r="E7542" s="17">
        <v>1.5000492000000001E-4</v>
      </c>
      <c r="F7542" s="18">
        <v>4722.0600000000004</v>
      </c>
      <c r="G7542" s="18">
        <v>0.70833223253519995</v>
      </c>
    </row>
    <row r="7543" spans="1:7" ht="15" customHeight="1">
      <c r="A7543" s="1"/>
      <c r="B7543" s="1"/>
      <c r="C7543" s="1"/>
      <c r="D7543" s="1"/>
      <c r="E7543" s="319" t="s">
        <v>1031</v>
      </c>
      <c r="F7543" s="320"/>
      <c r="G7543" s="19">
        <v>0.70833223253519995</v>
      </c>
    </row>
    <row r="7544" spans="1:7" ht="15" customHeight="1">
      <c r="A7544" s="321" t="s">
        <v>1032</v>
      </c>
      <c r="B7544" s="322"/>
      <c r="C7544" s="8" t="s">
        <v>952</v>
      </c>
      <c r="D7544" s="8" t="s">
        <v>953</v>
      </c>
      <c r="E7544" s="8" t="s">
        <v>954</v>
      </c>
      <c r="F7544" s="8" t="s">
        <v>955</v>
      </c>
      <c r="G7544" s="8" t="s">
        <v>956</v>
      </c>
    </row>
    <row r="7545" spans="1:7" ht="15" customHeight="1">
      <c r="A7545" s="15" t="s">
        <v>1033</v>
      </c>
      <c r="B7545" s="16" t="s">
        <v>1034</v>
      </c>
      <c r="C7545" s="15" t="s">
        <v>959</v>
      </c>
      <c r="D7545" s="15" t="s">
        <v>1035</v>
      </c>
      <c r="E7545" s="17">
        <v>0.94174999999999998</v>
      </c>
      <c r="F7545" s="18">
        <v>0.9</v>
      </c>
      <c r="G7545" s="18">
        <v>0.84757499999999997</v>
      </c>
    </row>
    <row r="7546" spans="1:7" ht="15" customHeight="1">
      <c r="A7546" s="1"/>
      <c r="B7546" s="1"/>
      <c r="C7546" s="1"/>
      <c r="D7546" s="1"/>
      <c r="E7546" s="319" t="s">
        <v>1036</v>
      </c>
      <c r="F7546" s="320"/>
      <c r="G7546" s="19">
        <v>0.84757499999999997</v>
      </c>
    </row>
    <row r="7547" spans="1:7" ht="15" customHeight="1">
      <c r="A7547" s="321" t="s">
        <v>968</v>
      </c>
      <c r="B7547" s="322"/>
      <c r="C7547" s="8" t="s">
        <v>952</v>
      </c>
      <c r="D7547" s="8" t="s">
        <v>953</v>
      </c>
      <c r="E7547" s="8" t="s">
        <v>954</v>
      </c>
      <c r="F7547" s="8" t="s">
        <v>955</v>
      </c>
      <c r="G7547" s="8" t="s">
        <v>956</v>
      </c>
    </row>
    <row r="7548" spans="1:7" ht="15" customHeight="1">
      <c r="A7548" s="15" t="s">
        <v>1006</v>
      </c>
      <c r="B7548" s="16" t="s">
        <v>1007</v>
      </c>
      <c r="C7548" s="15" t="s">
        <v>959</v>
      </c>
      <c r="D7548" s="15" t="s">
        <v>960</v>
      </c>
      <c r="E7548" s="17">
        <v>2.3466066699999999</v>
      </c>
      <c r="F7548" s="18">
        <v>9.25</v>
      </c>
      <c r="G7548" s="18">
        <v>21.706111697499999</v>
      </c>
    </row>
    <row r="7549" spans="1:7" ht="15" customHeight="1">
      <c r="A7549" s="15" t="s">
        <v>1104</v>
      </c>
      <c r="B7549" s="16" t="s">
        <v>1105</v>
      </c>
      <c r="C7549" s="15" t="s">
        <v>959</v>
      </c>
      <c r="D7549" s="15" t="s">
        <v>960</v>
      </c>
      <c r="E7549" s="17">
        <v>1.47233583</v>
      </c>
      <c r="F7549" s="18">
        <v>15.31</v>
      </c>
      <c r="G7549" s="18">
        <v>22.5414615573</v>
      </c>
    </row>
    <row r="7550" spans="1:7" ht="15" customHeight="1">
      <c r="A7550" s="1"/>
      <c r="B7550" s="1"/>
      <c r="C7550" s="1"/>
      <c r="D7550" s="1"/>
      <c r="E7550" s="319" t="s">
        <v>971</v>
      </c>
      <c r="F7550" s="320"/>
      <c r="G7550" s="19">
        <v>44.247573254800002</v>
      </c>
    </row>
    <row r="7551" spans="1:7" ht="15" customHeight="1">
      <c r="A7551" s="321" t="s">
        <v>1010</v>
      </c>
      <c r="B7551" s="322"/>
      <c r="C7551" s="8" t="s">
        <v>952</v>
      </c>
      <c r="D7551" s="8" t="s">
        <v>953</v>
      </c>
      <c r="E7551" s="8" t="s">
        <v>954</v>
      </c>
      <c r="F7551" s="8" t="s">
        <v>955</v>
      </c>
      <c r="G7551" s="8" t="s">
        <v>956</v>
      </c>
    </row>
    <row r="7552" spans="1:7" ht="15" customHeight="1">
      <c r="A7552" s="15" t="s">
        <v>1041</v>
      </c>
      <c r="B7552" s="16" t="s">
        <v>1042</v>
      </c>
      <c r="C7552" s="15" t="s">
        <v>959</v>
      </c>
      <c r="D7552" s="15" t="s">
        <v>1020</v>
      </c>
      <c r="E7552" s="17">
        <v>362.65789999999998</v>
      </c>
      <c r="F7552" s="18">
        <v>1.04</v>
      </c>
      <c r="G7552" s="18">
        <v>377.16421600000001</v>
      </c>
    </row>
    <row r="7553" spans="1:7" ht="20.100000000000001" customHeight="1">
      <c r="A7553" s="15" t="s">
        <v>1043</v>
      </c>
      <c r="B7553" s="16" t="s">
        <v>1044</v>
      </c>
      <c r="C7553" s="15" t="s">
        <v>959</v>
      </c>
      <c r="D7553" s="15" t="s">
        <v>1045</v>
      </c>
      <c r="E7553" s="17">
        <v>0.59340000000000004</v>
      </c>
      <c r="F7553" s="18">
        <v>103.7</v>
      </c>
      <c r="G7553" s="18">
        <v>61.535580000000003</v>
      </c>
    </row>
    <row r="7554" spans="1:7" ht="20.100000000000001" customHeight="1">
      <c r="A7554" s="15" t="s">
        <v>1052</v>
      </c>
      <c r="B7554" s="16" t="s">
        <v>1053</v>
      </c>
      <c r="C7554" s="15" t="s">
        <v>959</v>
      </c>
      <c r="D7554" s="15" t="s">
        <v>1045</v>
      </c>
      <c r="E7554" s="17">
        <v>0.72289999999999999</v>
      </c>
      <c r="F7554" s="18">
        <v>75</v>
      </c>
      <c r="G7554" s="18">
        <v>54.217500000000001</v>
      </c>
    </row>
    <row r="7555" spans="1:7" ht="15" customHeight="1">
      <c r="A7555" s="1"/>
      <c r="B7555" s="1"/>
      <c r="C7555" s="1"/>
      <c r="D7555" s="1"/>
      <c r="E7555" s="319" t="s">
        <v>1021</v>
      </c>
      <c r="F7555" s="320"/>
      <c r="G7555" s="19">
        <v>492.91729600000002</v>
      </c>
    </row>
    <row r="7556" spans="1:7" ht="15" customHeight="1">
      <c r="A7556" s="1"/>
      <c r="B7556" s="1"/>
      <c r="C7556" s="1"/>
      <c r="D7556" s="1"/>
      <c r="E7556" s="317" t="s">
        <v>972</v>
      </c>
      <c r="F7556" s="318"/>
      <c r="G7556" s="3">
        <v>541.01</v>
      </c>
    </row>
    <row r="7557" spans="1:7" ht="15" customHeight="1">
      <c r="A7557" s="1"/>
      <c r="B7557" s="1"/>
      <c r="C7557" s="1"/>
      <c r="D7557" s="1"/>
      <c r="E7557" s="317" t="s">
        <v>973</v>
      </c>
      <c r="F7557" s="318"/>
      <c r="G7557" s="3">
        <v>20.09</v>
      </c>
    </row>
    <row r="7558" spans="1:7" ht="15" customHeight="1">
      <c r="A7558" s="1"/>
      <c r="B7558" s="1"/>
      <c r="C7558" s="1"/>
      <c r="D7558" s="1"/>
      <c r="E7558" s="317" t="s">
        <v>974</v>
      </c>
      <c r="F7558" s="318"/>
      <c r="G7558" s="3">
        <v>561.1</v>
      </c>
    </row>
    <row r="7559" spans="1:7" ht="15" customHeight="1">
      <c r="A7559" s="1"/>
      <c r="B7559" s="1"/>
      <c r="C7559" s="1"/>
      <c r="D7559" s="1"/>
      <c r="E7559" s="317" t="s">
        <v>975</v>
      </c>
      <c r="F7559" s="318"/>
      <c r="G7559" s="3">
        <v>159.07</v>
      </c>
    </row>
    <row r="7560" spans="1:7" ht="15" customHeight="1">
      <c r="A7560" s="1"/>
      <c r="B7560" s="1"/>
      <c r="C7560" s="1"/>
      <c r="D7560" s="1"/>
      <c r="E7560" s="317" t="s">
        <v>976</v>
      </c>
      <c r="F7560" s="318"/>
      <c r="G7560" s="3">
        <v>720.17</v>
      </c>
    </row>
    <row r="7561" spans="1:7" ht="15" customHeight="1">
      <c r="A7561" s="1"/>
      <c r="B7561" s="1"/>
      <c r="C7561" s="1"/>
      <c r="D7561" s="1"/>
      <c r="E7561" s="317" t="s">
        <v>977</v>
      </c>
      <c r="F7561" s="318"/>
      <c r="G7561" s="3">
        <v>0.85</v>
      </c>
    </row>
    <row r="7562" spans="1:7" ht="15" customHeight="1">
      <c r="A7562" s="1"/>
      <c r="B7562" s="1"/>
      <c r="C7562" s="1"/>
      <c r="D7562" s="1"/>
      <c r="E7562" s="317" t="s">
        <v>978</v>
      </c>
      <c r="F7562" s="318"/>
      <c r="G7562" s="3">
        <v>612.14</v>
      </c>
    </row>
    <row r="7563" spans="1:7" ht="9.9499999999999993" customHeight="1">
      <c r="A7563" s="1"/>
      <c r="B7563" s="1"/>
      <c r="C7563" s="323" t="s">
        <v>949</v>
      </c>
      <c r="D7563" s="324"/>
      <c r="E7563" s="1"/>
      <c r="F7563" s="1"/>
      <c r="G7563" s="1"/>
    </row>
    <row r="7564" spans="1:7" ht="20.100000000000001" customHeight="1">
      <c r="A7564" s="325" t="s">
        <v>2026</v>
      </c>
      <c r="B7564" s="326"/>
      <c r="C7564" s="326"/>
      <c r="D7564" s="326"/>
      <c r="E7564" s="326"/>
      <c r="F7564" s="326"/>
      <c r="G7564" s="326"/>
    </row>
    <row r="7565" spans="1:7" ht="15" customHeight="1">
      <c r="A7565" s="321" t="s">
        <v>951</v>
      </c>
      <c r="B7565" s="322"/>
      <c r="C7565" s="8" t="s">
        <v>952</v>
      </c>
      <c r="D7565" s="8" t="s">
        <v>953</v>
      </c>
      <c r="E7565" s="8" t="s">
        <v>954</v>
      </c>
      <c r="F7565" s="8" t="s">
        <v>955</v>
      </c>
      <c r="G7565" s="8" t="s">
        <v>956</v>
      </c>
    </row>
    <row r="7566" spans="1:7" ht="15" customHeight="1">
      <c r="A7566" s="15" t="s">
        <v>994</v>
      </c>
      <c r="B7566" s="16" t="s">
        <v>995</v>
      </c>
      <c r="C7566" s="15" t="s">
        <v>959</v>
      </c>
      <c r="D7566" s="15" t="s">
        <v>960</v>
      </c>
      <c r="E7566" s="17">
        <v>9.23</v>
      </c>
      <c r="F7566" s="18">
        <v>1.04</v>
      </c>
      <c r="G7566" s="18">
        <v>9.5991999999999997</v>
      </c>
    </row>
    <row r="7567" spans="1:7" ht="15" customHeight="1">
      <c r="A7567" s="15" t="s">
        <v>996</v>
      </c>
      <c r="B7567" s="16" t="s">
        <v>997</v>
      </c>
      <c r="C7567" s="15" t="s">
        <v>959</v>
      </c>
      <c r="D7567" s="15" t="s">
        <v>960</v>
      </c>
      <c r="E7567" s="17">
        <v>9.23</v>
      </c>
      <c r="F7567" s="18">
        <v>3.18</v>
      </c>
      <c r="G7567" s="18">
        <v>29.351400000000002</v>
      </c>
    </row>
    <row r="7568" spans="1:7" ht="20.100000000000001" customHeight="1">
      <c r="A7568" s="15" t="s">
        <v>998</v>
      </c>
      <c r="B7568" s="16" t="s">
        <v>999</v>
      </c>
      <c r="C7568" s="15" t="s">
        <v>959</v>
      </c>
      <c r="D7568" s="15" t="s">
        <v>960</v>
      </c>
      <c r="E7568" s="17">
        <v>5.5380000000000003</v>
      </c>
      <c r="F7568" s="18">
        <v>0.41</v>
      </c>
      <c r="G7568" s="18">
        <v>2.2705799999999998</v>
      </c>
    </row>
    <row r="7569" spans="1:7" ht="20.100000000000001" customHeight="1">
      <c r="A7569" s="15" t="s">
        <v>1000</v>
      </c>
      <c r="B7569" s="16" t="s">
        <v>1001</v>
      </c>
      <c r="C7569" s="15" t="s">
        <v>959</v>
      </c>
      <c r="D7569" s="15" t="s">
        <v>960</v>
      </c>
      <c r="E7569" s="17">
        <v>5.5380000000000003</v>
      </c>
      <c r="F7569" s="18">
        <v>1.01</v>
      </c>
      <c r="G7569" s="18">
        <v>5.5933799999999998</v>
      </c>
    </row>
    <row r="7570" spans="1:7" ht="20.100000000000001" customHeight="1">
      <c r="A7570" s="15" t="s">
        <v>1002</v>
      </c>
      <c r="B7570" s="16" t="s">
        <v>1003</v>
      </c>
      <c r="C7570" s="15" t="s">
        <v>959</v>
      </c>
      <c r="D7570" s="15" t="s">
        <v>960</v>
      </c>
      <c r="E7570" s="17">
        <v>1.8460000000000001</v>
      </c>
      <c r="F7570" s="18">
        <v>1.05</v>
      </c>
      <c r="G7570" s="18">
        <v>1.9382999999999999</v>
      </c>
    </row>
    <row r="7571" spans="1:7" ht="15" customHeight="1">
      <c r="A7571" s="15" t="s">
        <v>965</v>
      </c>
      <c r="B7571" s="16" t="s">
        <v>966</v>
      </c>
      <c r="C7571" s="15" t="s">
        <v>959</v>
      </c>
      <c r="D7571" s="15" t="s">
        <v>960</v>
      </c>
      <c r="E7571" s="17">
        <v>9.23</v>
      </c>
      <c r="F7571" s="18">
        <v>0.06</v>
      </c>
      <c r="G7571" s="18">
        <v>0.55379999999999996</v>
      </c>
    </row>
    <row r="7572" spans="1:7" ht="20.100000000000001" customHeight="1">
      <c r="A7572" s="15" t="s">
        <v>1004</v>
      </c>
      <c r="B7572" s="16" t="s">
        <v>1005</v>
      </c>
      <c r="C7572" s="15" t="s">
        <v>959</v>
      </c>
      <c r="D7572" s="15" t="s">
        <v>960</v>
      </c>
      <c r="E7572" s="17">
        <v>1.8460000000000001</v>
      </c>
      <c r="F7572" s="18">
        <v>0.38</v>
      </c>
      <c r="G7572" s="18">
        <v>0.70147999999999999</v>
      </c>
    </row>
    <row r="7573" spans="1:7" ht="20.100000000000001" customHeight="1">
      <c r="A7573" s="15" t="s">
        <v>1086</v>
      </c>
      <c r="B7573" s="16" t="s">
        <v>1087</v>
      </c>
      <c r="C7573" s="15" t="s">
        <v>959</v>
      </c>
      <c r="D7573" s="15" t="s">
        <v>960</v>
      </c>
      <c r="E7573" s="17">
        <v>1.8460000000000001</v>
      </c>
      <c r="F7573" s="18">
        <v>0.57999999999999996</v>
      </c>
      <c r="G7573" s="18">
        <v>1.0706800000000001</v>
      </c>
    </row>
    <row r="7574" spans="1:7" ht="20.100000000000001" customHeight="1">
      <c r="A7574" s="15" t="s">
        <v>1088</v>
      </c>
      <c r="B7574" s="16" t="s">
        <v>1089</v>
      </c>
      <c r="C7574" s="15" t="s">
        <v>959</v>
      </c>
      <c r="D7574" s="15" t="s">
        <v>960</v>
      </c>
      <c r="E7574" s="17">
        <v>1.8460000000000001</v>
      </c>
      <c r="F7574" s="18">
        <v>0.95</v>
      </c>
      <c r="G7574" s="18">
        <v>1.7537</v>
      </c>
    </row>
    <row r="7575" spans="1:7" ht="15" customHeight="1">
      <c r="A7575" s="15" t="s">
        <v>963</v>
      </c>
      <c r="B7575" s="16" t="s">
        <v>964</v>
      </c>
      <c r="C7575" s="15" t="s">
        <v>959</v>
      </c>
      <c r="D7575" s="15" t="s">
        <v>960</v>
      </c>
      <c r="E7575" s="17">
        <v>9.23</v>
      </c>
      <c r="F7575" s="18">
        <v>0.55000000000000004</v>
      </c>
      <c r="G7575" s="18">
        <v>5.0765000000000002</v>
      </c>
    </row>
    <row r="7576" spans="1:7" ht="17.100000000000001" customHeight="1">
      <c r="A7576" s="1"/>
      <c r="B7576" s="1"/>
      <c r="C7576" s="1"/>
      <c r="D7576" s="1"/>
      <c r="E7576" s="319" t="s">
        <v>967</v>
      </c>
      <c r="F7576" s="320"/>
      <c r="G7576" s="19">
        <v>57.909019999999998</v>
      </c>
    </row>
    <row r="7577" spans="1:7" ht="15" customHeight="1">
      <c r="A7577" s="321" t="s">
        <v>1027</v>
      </c>
      <c r="B7577" s="322"/>
      <c r="C7577" s="8" t="s">
        <v>952</v>
      </c>
      <c r="D7577" s="8" t="s">
        <v>953</v>
      </c>
      <c r="E7577" s="8" t="s">
        <v>954</v>
      </c>
      <c r="F7577" s="8" t="s">
        <v>955</v>
      </c>
      <c r="G7577" s="8" t="s">
        <v>956</v>
      </c>
    </row>
    <row r="7578" spans="1:7" ht="20.100000000000001" customHeight="1">
      <c r="A7578" s="15" t="s">
        <v>1096</v>
      </c>
      <c r="B7578" s="16" t="s">
        <v>1097</v>
      </c>
      <c r="C7578" s="15" t="s">
        <v>959</v>
      </c>
      <c r="D7578" s="15" t="s">
        <v>1030</v>
      </c>
      <c r="E7578" s="17">
        <v>3.3136260000000002E-4</v>
      </c>
      <c r="F7578" s="18">
        <v>2736.11</v>
      </c>
      <c r="G7578" s="18">
        <v>0.906644523486</v>
      </c>
    </row>
    <row r="7579" spans="1:7" ht="15" customHeight="1">
      <c r="A7579" s="1"/>
      <c r="B7579" s="1"/>
      <c r="C7579" s="1"/>
      <c r="D7579" s="1"/>
      <c r="E7579" s="319" t="s">
        <v>1031</v>
      </c>
      <c r="F7579" s="320"/>
      <c r="G7579" s="19">
        <v>0.906644523486</v>
      </c>
    </row>
    <row r="7580" spans="1:7" ht="15" customHeight="1">
      <c r="A7580" s="321" t="s">
        <v>1032</v>
      </c>
      <c r="B7580" s="322"/>
      <c r="C7580" s="8" t="s">
        <v>952</v>
      </c>
      <c r="D7580" s="8" t="s">
        <v>953</v>
      </c>
      <c r="E7580" s="8" t="s">
        <v>954</v>
      </c>
      <c r="F7580" s="8" t="s">
        <v>955</v>
      </c>
      <c r="G7580" s="8" t="s">
        <v>956</v>
      </c>
    </row>
    <row r="7581" spans="1:7" ht="15" customHeight="1">
      <c r="A7581" s="15" t="s">
        <v>1033</v>
      </c>
      <c r="B7581" s="16" t="s">
        <v>1034</v>
      </c>
      <c r="C7581" s="15" t="s">
        <v>959</v>
      </c>
      <c r="D7581" s="15" t="s">
        <v>1035</v>
      </c>
      <c r="E7581" s="17">
        <v>0.84</v>
      </c>
      <c r="F7581" s="18">
        <v>0.9</v>
      </c>
      <c r="G7581" s="18">
        <v>0.75600000000000001</v>
      </c>
    </row>
    <row r="7582" spans="1:7" ht="15" customHeight="1">
      <c r="A7582" s="1"/>
      <c r="B7582" s="1"/>
      <c r="C7582" s="1"/>
      <c r="D7582" s="1"/>
      <c r="E7582" s="319" t="s">
        <v>1036</v>
      </c>
      <c r="F7582" s="320"/>
      <c r="G7582" s="19">
        <v>0.75600000000000001</v>
      </c>
    </row>
    <row r="7583" spans="1:7" ht="15" customHeight="1">
      <c r="A7583" s="321" t="s">
        <v>968</v>
      </c>
      <c r="B7583" s="322"/>
      <c r="C7583" s="8" t="s">
        <v>952</v>
      </c>
      <c r="D7583" s="8" t="s">
        <v>953</v>
      </c>
      <c r="E7583" s="8" t="s">
        <v>954</v>
      </c>
      <c r="F7583" s="8" t="s">
        <v>955</v>
      </c>
      <c r="G7583" s="8" t="s">
        <v>956</v>
      </c>
    </row>
    <row r="7584" spans="1:7" ht="15" customHeight="1">
      <c r="A7584" s="15" t="s">
        <v>1006</v>
      </c>
      <c r="B7584" s="16" t="s">
        <v>1007</v>
      </c>
      <c r="C7584" s="15" t="s">
        <v>959</v>
      </c>
      <c r="D7584" s="15" t="s">
        <v>960</v>
      </c>
      <c r="E7584" s="17">
        <v>5.6216238000000001</v>
      </c>
      <c r="F7584" s="18">
        <v>9.25</v>
      </c>
      <c r="G7584" s="18">
        <v>52.000020149999997</v>
      </c>
    </row>
    <row r="7585" spans="1:7" ht="15" customHeight="1">
      <c r="A7585" s="15" t="s">
        <v>1008</v>
      </c>
      <c r="B7585" s="16" t="s">
        <v>1009</v>
      </c>
      <c r="C7585" s="15" t="s">
        <v>959</v>
      </c>
      <c r="D7585" s="15" t="s">
        <v>960</v>
      </c>
      <c r="E7585" s="17">
        <v>1.8611371999999999</v>
      </c>
      <c r="F7585" s="18">
        <v>12.49</v>
      </c>
      <c r="G7585" s="18">
        <v>23.245603628000001</v>
      </c>
    </row>
    <row r="7586" spans="1:7" ht="15" customHeight="1">
      <c r="A7586" s="15" t="s">
        <v>1090</v>
      </c>
      <c r="B7586" s="16" t="s">
        <v>1091</v>
      </c>
      <c r="C7586" s="15" t="s">
        <v>959</v>
      </c>
      <c r="D7586" s="15" t="s">
        <v>960</v>
      </c>
      <c r="E7586" s="17">
        <v>1.8738745999999999</v>
      </c>
      <c r="F7586" s="18">
        <v>12.62</v>
      </c>
      <c r="G7586" s="18">
        <v>23.648297452000001</v>
      </c>
    </row>
    <row r="7587" spans="1:7" ht="15" customHeight="1">
      <c r="A7587" s="1"/>
      <c r="B7587" s="1"/>
      <c r="C7587" s="1"/>
      <c r="D7587" s="1"/>
      <c r="E7587" s="319" t="s">
        <v>971</v>
      </c>
      <c r="F7587" s="320"/>
      <c r="G7587" s="19">
        <v>98.893921230000004</v>
      </c>
    </row>
    <row r="7588" spans="1:7" ht="15" customHeight="1">
      <c r="A7588" s="1"/>
      <c r="B7588" s="1"/>
      <c r="C7588" s="1"/>
      <c r="D7588" s="1"/>
      <c r="E7588" s="317" t="s">
        <v>972</v>
      </c>
      <c r="F7588" s="318"/>
      <c r="G7588" s="3">
        <v>113.47</v>
      </c>
    </row>
    <row r="7589" spans="1:7" ht="15" customHeight="1">
      <c r="A7589" s="1"/>
      <c r="B7589" s="1"/>
      <c r="C7589" s="1"/>
      <c r="D7589" s="1"/>
      <c r="E7589" s="317" t="s">
        <v>973</v>
      </c>
      <c r="F7589" s="318"/>
      <c r="G7589" s="3">
        <v>44.89</v>
      </c>
    </row>
    <row r="7590" spans="1:7" ht="15" customHeight="1">
      <c r="A7590" s="1"/>
      <c r="B7590" s="1"/>
      <c r="C7590" s="1"/>
      <c r="D7590" s="1"/>
      <c r="E7590" s="317" t="s">
        <v>974</v>
      </c>
      <c r="F7590" s="318"/>
      <c r="G7590" s="3">
        <v>158.36000000000001</v>
      </c>
    </row>
    <row r="7591" spans="1:7" ht="15" customHeight="1">
      <c r="A7591" s="1"/>
      <c r="B7591" s="1"/>
      <c r="C7591" s="1"/>
      <c r="D7591" s="1"/>
      <c r="E7591" s="317" t="s">
        <v>975</v>
      </c>
      <c r="F7591" s="318"/>
      <c r="G7591" s="3">
        <v>44.89</v>
      </c>
    </row>
    <row r="7592" spans="1:7" ht="15" customHeight="1">
      <c r="A7592" s="1"/>
      <c r="B7592" s="1"/>
      <c r="C7592" s="1"/>
      <c r="D7592" s="1"/>
      <c r="E7592" s="317" t="s">
        <v>976</v>
      </c>
      <c r="F7592" s="318"/>
      <c r="G7592" s="3">
        <v>203.25</v>
      </c>
    </row>
    <row r="7593" spans="1:7" ht="15" customHeight="1">
      <c r="A7593" s="1"/>
      <c r="B7593" s="1"/>
      <c r="C7593" s="1"/>
      <c r="D7593" s="1"/>
      <c r="E7593" s="317" t="s">
        <v>977</v>
      </c>
      <c r="F7593" s="318"/>
      <c r="G7593" s="3">
        <v>1.04</v>
      </c>
    </row>
    <row r="7594" spans="1:7" ht="15" customHeight="1">
      <c r="A7594" s="1"/>
      <c r="B7594" s="1"/>
      <c r="C7594" s="1"/>
      <c r="D7594" s="1"/>
      <c r="E7594" s="317" t="s">
        <v>978</v>
      </c>
      <c r="F7594" s="318"/>
      <c r="G7594" s="3">
        <v>211.38</v>
      </c>
    </row>
    <row r="7595" spans="1:7" ht="9.9499999999999993" customHeight="1">
      <c r="A7595" s="1"/>
      <c r="B7595" s="1"/>
      <c r="C7595" s="323" t="s">
        <v>949</v>
      </c>
      <c r="D7595" s="324"/>
      <c r="E7595" s="1"/>
      <c r="F7595" s="1"/>
      <c r="G7595" s="1"/>
    </row>
    <row r="7596" spans="1:7" ht="20.100000000000001" customHeight="1">
      <c r="A7596" s="325" t="s">
        <v>2027</v>
      </c>
      <c r="B7596" s="326"/>
      <c r="C7596" s="326"/>
      <c r="D7596" s="326"/>
      <c r="E7596" s="326"/>
      <c r="F7596" s="326"/>
      <c r="G7596" s="326"/>
    </row>
    <row r="7597" spans="1:7" ht="15" customHeight="1">
      <c r="A7597" s="321" t="s">
        <v>951</v>
      </c>
      <c r="B7597" s="322"/>
      <c r="C7597" s="8" t="s">
        <v>952</v>
      </c>
      <c r="D7597" s="8" t="s">
        <v>953</v>
      </c>
      <c r="E7597" s="8" t="s">
        <v>954</v>
      </c>
      <c r="F7597" s="8" t="s">
        <v>955</v>
      </c>
      <c r="G7597" s="8" t="s">
        <v>956</v>
      </c>
    </row>
    <row r="7598" spans="1:7" ht="15" customHeight="1">
      <c r="A7598" s="15" t="s">
        <v>994</v>
      </c>
      <c r="B7598" s="16" t="s">
        <v>995</v>
      </c>
      <c r="C7598" s="15" t="s">
        <v>959</v>
      </c>
      <c r="D7598" s="15" t="s">
        <v>960</v>
      </c>
      <c r="E7598" s="17">
        <v>4.9278839999999997</v>
      </c>
      <c r="F7598" s="18">
        <v>1.04</v>
      </c>
      <c r="G7598" s="18">
        <v>5.1249993600000003</v>
      </c>
    </row>
    <row r="7599" spans="1:7" ht="15" customHeight="1">
      <c r="A7599" s="15" t="s">
        <v>996</v>
      </c>
      <c r="B7599" s="16" t="s">
        <v>997</v>
      </c>
      <c r="C7599" s="15" t="s">
        <v>959</v>
      </c>
      <c r="D7599" s="15" t="s">
        <v>960</v>
      </c>
      <c r="E7599" s="17">
        <v>4.9278839999999997</v>
      </c>
      <c r="F7599" s="18">
        <v>3.18</v>
      </c>
      <c r="G7599" s="18">
        <v>15.67067112</v>
      </c>
    </row>
    <row r="7600" spans="1:7" ht="20.100000000000001" customHeight="1">
      <c r="A7600" s="15" t="s">
        <v>1023</v>
      </c>
      <c r="B7600" s="16" t="s">
        <v>1024</v>
      </c>
      <c r="C7600" s="15" t="s">
        <v>959</v>
      </c>
      <c r="D7600" s="15" t="s">
        <v>960</v>
      </c>
      <c r="E7600" s="17">
        <v>3.1368E-2</v>
      </c>
      <c r="F7600" s="18">
        <v>0.01</v>
      </c>
      <c r="G7600" s="18">
        <v>3.1367999999999999E-4</v>
      </c>
    </row>
    <row r="7601" spans="1:7" ht="20.100000000000001" customHeight="1">
      <c r="A7601" s="15" t="s">
        <v>1002</v>
      </c>
      <c r="B7601" s="16" t="s">
        <v>1003</v>
      </c>
      <c r="C7601" s="15" t="s">
        <v>959</v>
      </c>
      <c r="D7601" s="15" t="s">
        <v>960</v>
      </c>
      <c r="E7601" s="17">
        <v>4.8965160000000001</v>
      </c>
      <c r="F7601" s="18">
        <v>1.05</v>
      </c>
      <c r="G7601" s="18">
        <v>5.1413418000000002</v>
      </c>
    </row>
    <row r="7602" spans="1:7" ht="15" customHeight="1">
      <c r="A7602" s="15" t="s">
        <v>965</v>
      </c>
      <c r="B7602" s="16" t="s">
        <v>966</v>
      </c>
      <c r="C7602" s="15" t="s">
        <v>959</v>
      </c>
      <c r="D7602" s="15" t="s">
        <v>960</v>
      </c>
      <c r="E7602" s="17">
        <v>4.9278839999999997</v>
      </c>
      <c r="F7602" s="18">
        <v>0.06</v>
      </c>
      <c r="G7602" s="18">
        <v>0.29567304</v>
      </c>
    </row>
    <row r="7603" spans="1:7" ht="20.100000000000001" customHeight="1">
      <c r="A7603" s="15" t="s">
        <v>1004</v>
      </c>
      <c r="B7603" s="16" t="s">
        <v>1005</v>
      </c>
      <c r="C7603" s="15" t="s">
        <v>959</v>
      </c>
      <c r="D7603" s="15" t="s">
        <v>960</v>
      </c>
      <c r="E7603" s="17">
        <v>4.8965160000000001</v>
      </c>
      <c r="F7603" s="18">
        <v>0.38</v>
      </c>
      <c r="G7603" s="18">
        <v>1.86067608</v>
      </c>
    </row>
    <row r="7604" spans="1:7" ht="20.100000000000001" customHeight="1">
      <c r="A7604" s="15" t="s">
        <v>1025</v>
      </c>
      <c r="B7604" s="16" t="s">
        <v>1026</v>
      </c>
      <c r="C7604" s="15" t="s">
        <v>959</v>
      </c>
      <c r="D7604" s="15" t="s">
        <v>960</v>
      </c>
      <c r="E7604" s="17">
        <v>3.1368E-2</v>
      </c>
      <c r="F7604" s="18">
        <v>0.63</v>
      </c>
      <c r="G7604" s="18">
        <v>1.9761839999999999E-2</v>
      </c>
    </row>
    <row r="7605" spans="1:7" ht="15" customHeight="1">
      <c r="A7605" s="15" t="s">
        <v>963</v>
      </c>
      <c r="B7605" s="16" t="s">
        <v>964</v>
      </c>
      <c r="C7605" s="15" t="s">
        <v>959</v>
      </c>
      <c r="D7605" s="15" t="s">
        <v>960</v>
      </c>
      <c r="E7605" s="17">
        <v>4.9278839999999997</v>
      </c>
      <c r="F7605" s="18">
        <v>0.55000000000000004</v>
      </c>
      <c r="G7605" s="18">
        <v>2.7103362</v>
      </c>
    </row>
    <row r="7606" spans="1:7" ht="17.100000000000001" customHeight="1">
      <c r="A7606" s="1"/>
      <c r="B7606" s="1"/>
      <c r="C7606" s="1"/>
      <c r="D7606" s="1"/>
      <c r="E7606" s="319" t="s">
        <v>967</v>
      </c>
      <c r="F7606" s="320"/>
      <c r="G7606" s="19">
        <v>30.823773119999998</v>
      </c>
    </row>
    <row r="7607" spans="1:7" ht="15" customHeight="1">
      <c r="A7607" s="321" t="s">
        <v>1027</v>
      </c>
      <c r="B7607" s="322"/>
      <c r="C7607" s="8" t="s">
        <v>952</v>
      </c>
      <c r="D7607" s="8" t="s">
        <v>953</v>
      </c>
      <c r="E7607" s="8" t="s">
        <v>954</v>
      </c>
      <c r="F7607" s="8" t="s">
        <v>955</v>
      </c>
      <c r="G7607" s="8" t="s">
        <v>956</v>
      </c>
    </row>
    <row r="7608" spans="1:7" ht="27.95" customHeight="1">
      <c r="A7608" s="15" t="s">
        <v>1028</v>
      </c>
      <c r="B7608" s="16" t="s">
        <v>1029</v>
      </c>
      <c r="C7608" s="15" t="s">
        <v>959</v>
      </c>
      <c r="D7608" s="15" t="s">
        <v>1030</v>
      </c>
      <c r="E7608" s="17">
        <v>3.3349952000000002E-6</v>
      </c>
      <c r="F7608" s="18">
        <v>1139.75</v>
      </c>
      <c r="G7608" s="18">
        <v>3.8010607791999999E-3</v>
      </c>
    </row>
    <row r="7609" spans="1:7" ht="15" customHeight="1">
      <c r="A7609" s="1"/>
      <c r="B7609" s="1"/>
      <c r="C7609" s="1"/>
      <c r="D7609" s="1"/>
      <c r="E7609" s="319" t="s">
        <v>1031</v>
      </c>
      <c r="F7609" s="320"/>
      <c r="G7609" s="19">
        <v>3.8010607791999999E-3</v>
      </c>
    </row>
    <row r="7610" spans="1:7" ht="15" customHeight="1">
      <c r="A7610" s="321" t="s">
        <v>1032</v>
      </c>
      <c r="B7610" s="322"/>
      <c r="C7610" s="8" t="s">
        <v>952</v>
      </c>
      <c r="D7610" s="8" t="s">
        <v>953</v>
      </c>
      <c r="E7610" s="8" t="s">
        <v>954</v>
      </c>
      <c r="F7610" s="8" t="s">
        <v>955</v>
      </c>
      <c r="G7610" s="8" t="s">
        <v>956</v>
      </c>
    </row>
    <row r="7611" spans="1:7" ht="15" customHeight="1">
      <c r="A7611" s="15" t="s">
        <v>1033</v>
      </c>
      <c r="B7611" s="16" t="s">
        <v>1034</v>
      </c>
      <c r="C7611" s="15" t="s">
        <v>959</v>
      </c>
      <c r="D7611" s="15" t="s">
        <v>1035</v>
      </c>
      <c r="E7611" s="17">
        <v>3.9612319999999999E-2</v>
      </c>
      <c r="F7611" s="18">
        <v>0.9</v>
      </c>
      <c r="G7611" s="18">
        <v>3.5651087999999997E-2</v>
      </c>
    </row>
    <row r="7612" spans="1:7" ht="15" customHeight="1">
      <c r="A7612" s="1"/>
      <c r="B7612" s="1"/>
      <c r="C7612" s="1"/>
      <c r="D7612" s="1"/>
      <c r="E7612" s="319" t="s">
        <v>1036</v>
      </c>
      <c r="F7612" s="320"/>
      <c r="G7612" s="19">
        <v>3.5651087999999997E-2</v>
      </c>
    </row>
    <row r="7613" spans="1:7" ht="15" customHeight="1">
      <c r="A7613" s="321" t="s">
        <v>968</v>
      </c>
      <c r="B7613" s="322"/>
      <c r="C7613" s="8" t="s">
        <v>952</v>
      </c>
      <c r="D7613" s="8" t="s">
        <v>953</v>
      </c>
      <c r="E7613" s="8" t="s">
        <v>954</v>
      </c>
      <c r="F7613" s="8" t="s">
        <v>955</v>
      </c>
      <c r="G7613" s="8" t="s">
        <v>956</v>
      </c>
    </row>
    <row r="7614" spans="1:7" ht="15" customHeight="1">
      <c r="A7614" s="15" t="s">
        <v>1037</v>
      </c>
      <c r="B7614" s="16" t="s">
        <v>1038</v>
      </c>
      <c r="C7614" s="15" t="s">
        <v>959</v>
      </c>
      <c r="D7614" s="15" t="s">
        <v>960</v>
      </c>
      <c r="E7614" s="17">
        <v>0.76936236400000002</v>
      </c>
      <c r="F7614" s="18">
        <v>9.83</v>
      </c>
      <c r="G7614" s="18">
        <v>7.5628320381199998</v>
      </c>
    </row>
    <row r="7615" spans="1:7" ht="20.100000000000001" customHeight="1">
      <c r="A7615" s="15" t="s">
        <v>1039</v>
      </c>
      <c r="B7615" s="16" t="s">
        <v>1040</v>
      </c>
      <c r="C7615" s="15" t="s">
        <v>959</v>
      </c>
      <c r="D7615" s="15" t="s">
        <v>960</v>
      </c>
      <c r="E7615" s="17">
        <v>3.1625217599999998E-2</v>
      </c>
      <c r="F7615" s="18">
        <v>21.78</v>
      </c>
      <c r="G7615" s="18">
        <v>0.68879723932799997</v>
      </c>
    </row>
    <row r="7616" spans="1:7" ht="15" customHeight="1">
      <c r="A7616" s="15" t="s">
        <v>1008</v>
      </c>
      <c r="B7616" s="16" t="s">
        <v>1009</v>
      </c>
      <c r="C7616" s="15" t="s">
        <v>959</v>
      </c>
      <c r="D7616" s="15" t="s">
        <v>960</v>
      </c>
      <c r="E7616" s="17">
        <v>4.1690562136000002</v>
      </c>
      <c r="F7616" s="18">
        <v>12.49</v>
      </c>
      <c r="G7616" s="18">
        <v>52.071512107864002</v>
      </c>
    </row>
    <row r="7617" spans="1:7" ht="15" customHeight="1">
      <c r="A7617" s="1"/>
      <c r="B7617" s="1"/>
      <c r="C7617" s="1"/>
      <c r="D7617" s="1"/>
      <c r="E7617" s="319" t="s">
        <v>971</v>
      </c>
      <c r="F7617" s="320"/>
      <c r="G7617" s="19">
        <v>60.323141385311999</v>
      </c>
    </row>
    <row r="7618" spans="1:7" ht="15" customHeight="1">
      <c r="A7618" s="321" t="s">
        <v>1010</v>
      </c>
      <c r="B7618" s="322"/>
      <c r="C7618" s="8" t="s">
        <v>952</v>
      </c>
      <c r="D7618" s="8" t="s">
        <v>953</v>
      </c>
      <c r="E7618" s="8" t="s">
        <v>954</v>
      </c>
      <c r="F7618" s="8" t="s">
        <v>955</v>
      </c>
      <c r="G7618" s="8" t="s">
        <v>956</v>
      </c>
    </row>
    <row r="7619" spans="1:7" ht="20.100000000000001" customHeight="1">
      <c r="A7619" s="15" t="s">
        <v>1114</v>
      </c>
      <c r="B7619" s="16" t="s">
        <v>1115</v>
      </c>
      <c r="C7619" s="15" t="s">
        <v>959</v>
      </c>
      <c r="D7619" s="15" t="s">
        <v>1013</v>
      </c>
      <c r="E7619" s="17">
        <v>1.7658799999999999</v>
      </c>
      <c r="F7619" s="18">
        <v>4.07</v>
      </c>
      <c r="G7619" s="18">
        <v>7.1871315999999998</v>
      </c>
    </row>
    <row r="7620" spans="1:7" ht="20.100000000000001" customHeight="1">
      <c r="A7620" s="15" t="s">
        <v>1116</v>
      </c>
      <c r="B7620" s="16" t="s">
        <v>1117</v>
      </c>
      <c r="C7620" s="15" t="s">
        <v>959</v>
      </c>
      <c r="D7620" s="15" t="s">
        <v>1072</v>
      </c>
      <c r="E7620" s="17">
        <v>1.7000000000000001E-2</v>
      </c>
      <c r="F7620" s="18">
        <v>4.5199999999999996</v>
      </c>
      <c r="G7620" s="18">
        <v>7.6840000000000006E-2</v>
      </c>
    </row>
    <row r="7621" spans="1:7" ht="15" customHeight="1">
      <c r="A7621" s="15" t="s">
        <v>1120</v>
      </c>
      <c r="B7621" s="16" t="s">
        <v>1121</v>
      </c>
      <c r="C7621" s="15" t="s">
        <v>959</v>
      </c>
      <c r="D7621" s="15" t="s">
        <v>1020</v>
      </c>
      <c r="E7621" s="17">
        <v>3.1004E-2</v>
      </c>
      <c r="F7621" s="18">
        <v>16.53</v>
      </c>
      <c r="G7621" s="18">
        <v>0.51249612</v>
      </c>
    </row>
    <row r="7622" spans="1:7" ht="15" customHeight="1">
      <c r="A7622" s="15" t="s">
        <v>1122</v>
      </c>
      <c r="B7622" s="16" t="s">
        <v>1123</v>
      </c>
      <c r="C7622" s="15" t="s">
        <v>959</v>
      </c>
      <c r="D7622" s="15" t="s">
        <v>1020</v>
      </c>
      <c r="E7622" s="17">
        <v>8.1000000000000003E-2</v>
      </c>
      <c r="F7622" s="18">
        <v>20.399999999999999</v>
      </c>
      <c r="G7622" s="18">
        <v>1.6524000000000001</v>
      </c>
    </row>
    <row r="7623" spans="1:7" ht="20.100000000000001" customHeight="1">
      <c r="A7623" s="15" t="s">
        <v>1011</v>
      </c>
      <c r="B7623" s="16" t="s">
        <v>1012</v>
      </c>
      <c r="C7623" s="15" t="s">
        <v>959</v>
      </c>
      <c r="D7623" s="15" t="s">
        <v>1013</v>
      </c>
      <c r="E7623" s="17">
        <v>3.8260000000000001</v>
      </c>
      <c r="F7623" s="18">
        <v>12.71</v>
      </c>
      <c r="G7623" s="18">
        <v>48.628459999999997</v>
      </c>
    </row>
    <row r="7624" spans="1:7" ht="20.100000000000001" customHeight="1">
      <c r="A7624" s="15" t="s">
        <v>1127</v>
      </c>
      <c r="B7624" s="16" t="s">
        <v>1128</v>
      </c>
      <c r="C7624" s="15" t="s">
        <v>959</v>
      </c>
      <c r="D7624" s="15" t="s">
        <v>1013</v>
      </c>
      <c r="E7624" s="17">
        <v>3.9321000000000002</v>
      </c>
      <c r="F7624" s="18">
        <v>18.559999999999999</v>
      </c>
      <c r="G7624" s="18">
        <v>72.979776000000001</v>
      </c>
    </row>
    <row r="7625" spans="1:7" ht="15" customHeight="1">
      <c r="A7625" s="1"/>
      <c r="B7625" s="1"/>
      <c r="C7625" s="1"/>
      <c r="D7625" s="1"/>
      <c r="E7625" s="319" t="s">
        <v>1021</v>
      </c>
      <c r="F7625" s="320"/>
      <c r="G7625" s="19">
        <v>131.03710372</v>
      </c>
    </row>
    <row r="7626" spans="1:7" ht="15" customHeight="1">
      <c r="A7626" s="1"/>
      <c r="B7626" s="1"/>
      <c r="C7626" s="1"/>
      <c r="D7626" s="1"/>
      <c r="E7626" s="317" t="s">
        <v>972</v>
      </c>
      <c r="F7626" s="318"/>
      <c r="G7626" s="3">
        <v>194.73</v>
      </c>
    </row>
    <row r="7627" spans="1:7" ht="15" customHeight="1">
      <c r="A7627" s="1"/>
      <c r="B7627" s="1"/>
      <c r="C7627" s="1"/>
      <c r="D7627" s="1"/>
      <c r="E7627" s="317" t="s">
        <v>973</v>
      </c>
      <c r="F7627" s="318"/>
      <c r="G7627" s="3">
        <v>27.37</v>
      </c>
    </row>
    <row r="7628" spans="1:7" ht="15" customHeight="1">
      <c r="A7628" s="1"/>
      <c r="B7628" s="1"/>
      <c r="C7628" s="1"/>
      <c r="D7628" s="1"/>
      <c r="E7628" s="317" t="s">
        <v>974</v>
      </c>
      <c r="F7628" s="318"/>
      <c r="G7628" s="3">
        <v>222.1</v>
      </c>
    </row>
    <row r="7629" spans="1:7" ht="15" customHeight="1">
      <c r="A7629" s="1"/>
      <c r="B7629" s="1"/>
      <c r="C7629" s="1"/>
      <c r="D7629" s="1"/>
      <c r="E7629" s="317" t="s">
        <v>975</v>
      </c>
      <c r="F7629" s="318"/>
      <c r="G7629" s="3">
        <v>62.96</v>
      </c>
    </row>
    <row r="7630" spans="1:7" ht="15" customHeight="1">
      <c r="A7630" s="1"/>
      <c r="B7630" s="1"/>
      <c r="C7630" s="1"/>
      <c r="D7630" s="1"/>
      <c r="E7630" s="317" t="s">
        <v>976</v>
      </c>
      <c r="F7630" s="318"/>
      <c r="G7630" s="3">
        <v>285.06</v>
      </c>
    </row>
    <row r="7631" spans="1:7" ht="15" customHeight="1">
      <c r="A7631" s="1"/>
      <c r="B7631" s="1"/>
      <c r="C7631" s="1"/>
      <c r="D7631" s="1"/>
      <c r="E7631" s="317" t="s">
        <v>977</v>
      </c>
      <c r="F7631" s="318"/>
      <c r="G7631" s="3">
        <v>4.84</v>
      </c>
    </row>
    <row r="7632" spans="1:7" ht="15" customHeight="1">
      <c r="A7632" s="1"/>
      <c r="B7632" s="1"/>
      <c r="C7632" s="1"/>
      <c r="D7632" s="1"/>
      <c r="E7632" s="317" t="s">
        <v>978</v>
      </c>
      <c r="F7632" s="318"/>
      <c r="G7632" s="3">
        <v>1379.69</v>
      </c>
    </row>
    <row r="7633" spans="1:7" ht="9.9499999999999993" customHeight="1">
      <c r="A7633" s="1"/>
      <c r="B7633" s="1"/>
      <c r="C7633" s="323" t="s">
        <v>949</v>
      </c>
      <c r="D7633" s="324"/>
      <c r="E7633" s="1"/>
      <c r="F7633" s="1"/>
      <c r="G7633" s="1"/>
    </row>
    <row r="7634" spans="1:7" ht="20.100000000000001" customHeight="1">
      <c r="A7634" s="325" t="s">
        <v>2028</v>
      </c>
      <c r="B7634" s="326"/>
      <c r="C7634" s="326"/>
      <c r="D7634" s="326"/>
      <c r="E7634" s="326"/>
      <c r="F7634" s="326"/>
      <c r="G7634" s="326"/>
    </row>
    <row r="7635" spans="1:7" ht="15" customHeight="1">
      <c r="A7635" s="321" t="s">
        <v>951</v>
      </c>
      <c r="B7635" s="322"/>
      <c r="C7635" s="8" t="s">
        <v>952</v>
      </c>
      <c r="D7635" s="8" t="s">
        <v>953</v>
      </c>
      <c r="E7635" s="8" t="s">
        <v>954</v>
      </c>
      <c r="F7635" s="8" t="s">
        <v>955</v>
      </c>
      <c r="G7635" s="8" t="s">
        <v>956</v>
      </c>
    </row>
    <row r="7636" spans="1:7" ht="15" customHeight="1">
      <c r="A7636" s="15" t="s">
        <v>994</v>
      </c>
      <c r="B7636" s="16" t="s">
        <v>995</v>
      </c>
      <c r="C7636" s="15" t="s">
        <v>959</v>
      </c>
      <c r="D7636" s="15" t="s">
        <v>960</v>
      </c>
      <c r="E7636" s="17">
        <v>0.54010745000000004</v>
      </c>
      <c r="F7636" s="18">
        <v>1.04</v>
      </c>
      <c r="G7636" s="18">
        <v>0.56171174800000001</v>
      </c>
    </row>
    <row r="7637" spans="1:7" ht="15" customHeight="1">
      <c r="A7637" s="15" t="s">
        <v>996</v>
      </c>
      <c r="B7637" s="16" t="s">
        <v>997</v>
      </c>
      <c r="C7637" s="15" t="s">
        <v>959</v>
      </c>
      <c r="D7637" s="15" t="s">
        <v>960</v>
      </c>
      <c r="E7637" s="17">
        <v>0.54010745000000004</v>
      </c>
      <c r="F7637" s="18">
        <v>3.18</v>
      </c>
      <c r="G7637" s="18">
        <v>1.7175416910000001</v>
      </c>
    </row>
    <row r="7638" spans="1:7" ht="20.100000000000001" customHeight="1">
      <c r="A7638" s="15" t="s">
        <v>998</v>
      </c>
      <c r="B7638" s="16" t="s">
        <v>999</v>
      </c>
      <c r="C7638" s="15" t="s">
        <v>959</v>
      </c>
      <c r="D7638" s="15" t="s">
        <v>960</v>
      </c>
      <c r="E7638" s="17">
        <v>0.19307769999999999</v>
      </c>
      <c r="F7638" s="18">
        <v>0.41</v>
      </c>
      <c r="G7638" s="18">
        <v>7.9161857000000002E-2</v>
      </c>
    </row>
    <row r="7639" spans="1:7" ht="20.100000000000001" customHeight="1">
      <c r="A7639" s="15" t="s">
        <v>1000</v>
      </c>
      <c r="B7639" s="16" t="s">
        <v>1001</v>
      </c>
      <c r="C7639" s="15" t="s">
        <v>959</v>
      </c>
      <c r="D7639" s="15" t="s">
        <v>960</v>
      </c>
      <c r="E7639" s="17">
        <v>0.19307769999999999</v>
      </c>
      <c r="F7639" s="18">
        <v>1.01</v>
      </c>
      <c r="G7639" s="18">
        <v>0.19500847700000001</v>
      </c>
    </row>
    <row r="7640" spans="1:7" ht="20.100000000000001" customHeight="1">
      <c r="A7640" s="15" t="s">
        <v>1023</v>
      </c>
      <c r="B7640" s="16" t="s">
        <v>1024</v>
      </c>
      <c r="C7640" s="15" t="s">
        <v>959</v>
      </c>
      <c r="D7640" s="15" t="s">
        <v>960</v>
      </c>
      <c r="E7640" s="17">
        <v>7.5229749999999998E-2</v>
      </c>
      <c r="F7640" s="18">
        <v>0.01</v>
      </c>
      <c r="G7640" s="18">
        <v>7.5229750000000003E-4</v>
      </c>
    </row>
    <row r="7641" spans="1:7" ht="15" customHeight="1">
      <c r="A7641" s="15" t="s">
        <v>965</v>
      </c>
      <c r="B7641" s="16" t="s">
        <v>966</v>
      </c>
      <c r="C7641" s="15" t="s">
        <v>959</v>
      </c>
      <c r="D7641" s="15" t="s">
        <v>960</v>
      </c>
      <c r="E7641" s="17">
        <v>0.54010745000000004</v>
      </c>
      <c r="F7641" s="18">
        <v>0.06</v>
      </c>
      <c r="G7641" s="18">
        <v>3.2406446999999998E-2</v>
      </c>
    </row>
    <row r="7642" spans="1:7" ht="20.100000000000001" customHeight="1">
      <c r="A7642" s="15" t="s">
        <v>1025</v>
      </c>
      <c r="B7642" s="16" t="s">
        <v>1026</v>
      </c>
      <c r="C7642" s="15" t="s">
        <v>959</v>
      </c>
      <c r="D7642" s="15" t="s">
        <v>960</v>
      </c>
      <c r="E7642" s="17">
        <v>7.5229749999999998E-2</v>
      </c>
      <c r="F7642" s="18">
        <v>0.63</v>
      </c>
      <c r="G7642" s="18">
        <v>4.7394742500000003E-2</v>
      </c>
    </row>
    <row r="7643" spans="1:7" ht="20.100000000000001" customHeight="1">
      <c r="A7643" s="15" t="s">
        <v>1086</v>
      </c>
      <c r="B7643" s="16" t="s">
        <v>1087</v>
      </c>
      <c r="C7643" s="15" t="s">
        <v>959</v>
      </c>
      <c r="D7643" s="15" t="s">
        <v>960</v>
      </c>
      <c r="E7643" s="17">
        <v>0.27179999999999999</v>
      </c>
      <c r="F7643" s="18">
        <v>0.57999999999999996</v>
      </c>
      <c r="G7643" s="18">
        <v>0.15764400000000001</v>
      </c>
    </row>
    <row r="7644" spans="1:7" ht="20.100000000000001" customHeight="1">
      <c r="A7644" s="15" t="s">
        <v>1088</v>
      </c>
      <c r="B7644" s="16" t="s">
        <v>1089</v>
      </c>
      <c r="C7644" s="15" t="s">
        <v>959</v>
      </c>
      <c r="D7644" s="15" t="s">
        <v>960</v>
      </c>
      <c r="E7644" s="17">
        <v>0.27179999999999999</v>
      </c>
      <c r="F7644" s="18">
        <v>0.95</v>
      </c>
      <c r="G7644" s="18">
        <v>0.25821</v>
      </c>
    </row>
    <row r="7645" spans="1:7" ht="15" customHeight="1">
      <c r="A7645" s="15" t="s">
        <v>963</v>
      </c>
      <c r="B7645" s="16" t="s">
        <v>964</v>
      </c>
      <c r="C7645" s="15" t="s">
        <v>959</v>
      </c>
      <c r="D7645" s="15" t="s">
        <v>960</v>
      </c>
      <c r="E7645" s="17">
        <v>0.54010745000000004</v>
      </c>
      <c r="F7645" s="18">
        <v>0.55000000000000004</v>
      </c>
      <c r="G7645" s="18">
        <v>0.29705909749999998</v>
      </c>
    </row>
    <row r="7646" spans="1:7" ht="17.100000000000001" customHeight="1">
      <c r="A7646" s="1"/>
      <c r="B7646" s="1"/>
      <c r="C7646" s="1"/>
      <c r="D7646" s="1"/>
      <c r="E7646" s="319" t="s">
        <v>967</v>
      </c>
      <c r="F7646" s="320"/>
      <c r="G7646" s="19">
        <v>3.3468903575</v>
      </c>
    </row>
    <row r="7647" spans="1:7" ht="15" customHeight="1">
      <c r="A7647" s="321" t="s">
        <v>1027</v>
      </c>
      <c r="B7647" s="322"/>
      <c r="C7647" s="8" t="s">
        <v>952</v>
      </c>
      <c r="D7647" s="8" t="s">
        <v>953</v>
      </c>
      <c r="E7647" s="8" t="s">
        <v>954</v>
      </c>
      <c r="F7647" s="8" t="s">
        <v>955</v>
      </c>
      <c r="G7647" s="8" t="s">
        <v>956</v>
      </c>
    </row>
    <row r="7648" spans="1:7" ht="27.95" customHeight="1">
      <c r="A7648" s="15" t="s">
        <v>1211</v>
      </c>
      <c r="B7648" s="16" t="s">
        <v>1212</v>
      </c>
      <c r="C7648" s="15" t="s">
        <v>959</v>
      </c>
      <c r="D7648" s="15" t="s">
        <v>1030</v>
      </c>
      <c r="E7648" s="17">
        <v>7.7096170999999996E-6</v>
      </c>
      <c r="F7648" s="18">
        <v>19208.37</v>
      </c>
      <c r="G7648" s="18">
        <v>0.14808917781512701</v>
      </c>
    </row>
    <row r="7649" spans="1:7" ht="15" customHeight="1">
      <c r="A7649" s="1"/>
      <c r="B7649" s="1"/>
      <c r="C7649" s="1"/>
      <c r="D7649" s="1"/>
      <c r="E7649" s="319" t="s">
        <v>1031</v>
      </c>
      <c r="F7649" s="320"/>
      <c r="G7649" s="19">
        <v>0.14808917781512701</v>
      </c>
    </row>
    <row r="7650" spans="1:7" ht="15" customHeight="1">
      <c r="A7650" s="321" t="s">
        <v>1032</v>
      </c>
      <c r="B7650" s="322"/>
      <c r="C7650" s="8" t="s">
        <v>952</v>
      </c>
      <c r="D7650" s="8" t="s">
        <v>953</v>
      </c>
      <c r="E7650" s="8" t="s">
        <v>954</v>
      </c>
      <c r="F7650" s="8" t="s">
        <v>955</v>
      </c>
      <c r="G7650" s="8" t="s">
        <v>956</v>
      </c>
    </row>
    <row r="7651" spans="1:7" ht="15" customHeight="1">
      <c r="A7651" s="15" t="s">
        <v>1033</v>
      </c>
      <c r="B7651" s="16" t="s">
        <v>1034</v>
      </c>
      <c r="C7651" s="15" t="s">
        <v>959</v>
      </c>
      <c r="D7651" s="15" t="s">
        <v>1035</v>
      </c>
      <c r="E7651" s="17">
        <v>9.6798624999999999E-2</v>
      </c>
      <c r="F7651" s="18">
        <v>0.9</v>
      </c>
      <c r="G7651" s="18">
        <v>8.7118762500000002E-2</v>
      </c>
    </row>
    <row r="7652" spans="1:7" ht="15" customHeight="1">
      <c r="A7652" s="1"/>
      <c r="B7652" s="1"/>
      <c r="C7652" s="1"/>
      <c r="D7652" s="1"/>
      <c r="E7652" s="319" t="s">
        <v>1036</v>
      </c>
      <c r="F7652" s="320"/>
      <c r="G7652" s="19">
        <v>8.7118762500000002E-2</v>
      </c>
    </row>
    <row r="7653" spans="1:7" ht="15" customHeight="1">
      <c r="A7653" s="321" t="s">
        <v>968</v>
      </c>
      <c r="B7653" s="322"/>
      <c r="C7653" s="8" t="s">
        <v>952</v>
      </c>
      <c r="D7653" s="8" t="s">
        <v>953</v>
      </c>
      <c r="E7653" s="8" t="s">
        <v>954</v>
      </c>
      <c r="F7653" s="8" t="s">
        <v>955</v>
      </c>
      <c r="G7653" s="8" t="s">
        <v>956</v>
      </c>
    </row>
    <row r="7654" spans="1:7" ht="15" customHeight="1">
      <c r="A7654" s="15" t="s">
        <v>1006</v>
      </c>
      <c r="B7654" s="16" t="s">
        <v>1007</v>
      </c>
      <c r="C7654" s="15" t="s">
        <v>959</v>
      </c>
      <c r="D7654" s="15" t="s">
        <v>960</v>
      </c>
      <c r="E7654" s="17">
        <v>0.19599317326999999</v>
      </c>
      <c r="F7654" s="18">
        <v>9.25</v>
      </c>
      <c r="G7654" s="18">
        <v>1.8129368527475</v>
      </c>
    </row>
    <row r="7655" spans="1:7" ht="15" customHeight="1">
      <c r="A7655" s="15" t="s">
        <v>1104</v>
      </c>
      <c r="B7655" s="16" t="s">
        <v>1105</v>
      </c>
      <c r="C7655" s="15" t="s">
        <v>959</v>
      </c>
      <c r="D7655" s="15" t="s">
        <v>960</v>
      </c>
      <c r="E7655" s="17">
        <v>7.5673605525000007E-2</v>
      </c>
      <c r="F7655" s="18">
        <v>15.31</v>
      </c>
      <c r="G7655" s="18">
        <v>1.15856290058775</v>
      </c>
    </row>
    <row r="7656" spans="1:7" ht="15" customHeight="1">
      <c r="A7656" s="15" t="s">
        <v>1090</v>
      </c>
      <c r="B7656" s="16" t="s">
        <v>1091</v>
      </c>
      <c r="C7656" s="15" t="s">
        <v>959</v>
      </c>
      <c r="D7656" s="15" t="s">
        <v>960</v>
      </c>
      <c r="E7656" s="17">
        <v>0.27590418</v>
      </c>
      <c r="F7656" s="18">
        <v>12.62</v>
      </c>
      <c r="G7656" s="18">
        <v>3.4819107516000001</v>
      </c>
    </row>
    <row r="7657" spans="1:7" ht="15" customHeight="1">
      <c r="A7657" s="1"/>
      <c r="B7657" s="1"/>
      <c r="C7657" s="1"/>
      <c r="D7657" s="1"/>
      <c r="E7657" s="319" t="s">
        <v>971</v>
      </c>
      <c r="F7657" s="320"/>
      <c r="G7657" s="19">
        <v>6.4534105049352499</v>
      </c>
    </row>
    <row r="7658" spans="1:7" ht="15" customHeight="1">
      <c r="A7658" s="321" t="s">
        <v>1010</v>
      </c>
      <c r="B7658" s="322"/>
      <c r="C7658" s="8" t="s">
        <v>952</v>
      </c>
      <c r="D7658" s="8" t="s">
        <v>953</v>
      </c>
      <c r="E7658" s="8" t="s">
        <v>954</v>
      </c>
      <c r="F7658" s="8" t="s">
        <v>955</v>
      </c>
      <c r="G7658" s="8" t="s">
        <v>956</v>
      </c>
    </row>
    <row r="7659" spans="1:7" ht="15" customHeight="1">
      <c r="A7659" s="15" t="s">
        <v>1041</v>
      </c>
      <c r="B7659" s="16" t="s">
        <v>1042</v>
      </c>
      <c r="C7659" s="15" t="s">
        <v>959</v>
      </c>
      <c r="D7659" s="15" t="s">
        <v>1020</v>
      </c>
      <c r="E7659" s="17">
        <v>12.06010015</v>
      </c>
      <c r="F7659" s="18">
        <v>1.04</v>
      </c>
      <c r="G7659" s="18">
        <v>12.542504156</v>
      </c>
    </row>
    <row r="7660" spans="1:7" ht="20.100000000000001" customHeight="1">
      <c r="A7660" s="15" t="s">
        <v>1043</v>
      </c>
      <c r="B7660" s="16" t="s">
        <v>1044</v>
      </c>
      <c r="C7660" s="15" t="s">
        <v>959</v>
      </c>
      <c r="D7660" s="15" t="s">
        <v>1045</v>
      </c>
      <c r="E7660" s="17">
        <v>3.2888649999999998E-2</v>
      </c>
      <c r="F7660" s="18">
        <v>103.7</v>
      </c>
      <c r="G7660" s="18">
        <v>3.4105530050000001</v>
      </c>
    </row>
    <row r="7661" spans="1:7" ht="20.100000000000001" customHeight="1">
      <c r="A7661" s="15" t="s">
        <v>1052</v>
      </c>
      <c r="B7661" s="16" t="s">
        <v>1053</v>
      </c>
      <c r="C7661" s="15" t="s">
        <v>959</v>
      </c>
      <c r="D7661" s="15" t="s">
        <v>1045</v>
      </c>
      <c r="E7661" s="17">
        <v>4.7036250000000002E-2</v>
      </c>
      <c r="F7661" s="18">
        <v>75</v>
      </c>
      <c r="G7661" s="18">
        <v>3.52771875</v>
      </c>
    </row>
    <row r="7662" spans="1:7" ht="15" customHeight="1">
      <c r="A7662" s="1"/>
      <c r="B7662" s="1"/>
      <c r="C7662" s="1"/>
      <c r="D7662" s="1"/>
      <c r="E7662" s="319" t="s">
        <v>1021</v>
      </c>
      <c r="F7662" s="320"/>
      <c r="G7662" s="19">
        <v>19.480775910999999</v>
      </c>
    </row>
    <row r="7663" spans="1:7" ht="15" customHeight="1">
      <c r="A7663" s="1"/>
      <c r="B7663" s="1"/>
      <c r="C7663" s="1"/>
      <c r="D7663" s="1"/>
      <c r="E7663" s="317" t="s">
        <v>972</v>
      </c>
      <c r="F7663" s="318"/>
      <c r="G7663" s="3">
        <v>26.56</v>
      </c>
    </row>
    <row r="7664" spans="1:7" ht="15" customHeight="1">
      <c r="A7664" s="1"/>
      <c r="B7664" s="1"/>
      <c r="C7664" s="1"/>
      <c r="D7664" s="1"/>
      <c r="E7664" s="317" t="s">
        <v>973</v>
      </c>
      <c r="F7664" s="318"/>
      <c r="G7664" s="3">
        <v>2.94</v>
      </c>
    </row>
    <row r="7665" spans="1:7" ht="15" customHeight="1">
      <c r="A7665" s="1"/>
      <c r="B7665" s="1"/>
      <c r="C7665" s="1"/>
      <c r="D7665" s="1"/>
      <c r="E7665" s="317" t="s">
        <v>974</v>
      </c>
      <c r="F7665" s="318"/>
      <c r="G7665" s="3">
        <v>29.5</v>
      </c>
    </row>
    <row r="7666" spans="1:7" ht="15" customHeight="1">
      <c r="A7666" s="1"/>
      <c r="B7666" s="1"/>
      <c r="C7666" s="1"/>
      <c r="D7666" s="1"/>
      <c r="E7666" s="317" t="s">
        <v>975</v>
      </c>
      <c r="F7666" s="318"/>
      <c r="G7666" s="3">
        <v>8.36</v>
      </c>
    </row>
    <row r="7667" spans="1:7" ht="15" customHeight="1">
      <c r="A7667" s="1"/>
      <c r="B7667" s="1"/>
      <c r="C7667" s="1"/>
      <c r="D7667" s="1"/>
      <c r="E7667" s="317" t="s">
        <v>976</v>
      </c>
      <c r="F7667" s="318"/>
      <c r="G7667" s="3">
        <v>37.86</v>
      </c>
    </row>
    <row r="7668" spans="1:7" ht="15" customHeight="1">
      <c r="A7668" s="1"/>
      <c r="B7668" s="1"/>
      <c r="C7668" s="1"/>
      <c r="D7668" s="1"/>
      <c r="E7668" s="317" t="s">
        <v>977</v>
      </c>
      <c r="F7668" s="318"/>
      <c r="G7668" s="3">
        <v>3.04</v>
      </c>
    </row>
    <row r="7669" spans="1:7" ht="15" customHeight="1">
      <c r="A7669" s="1"/>
      <c r="B7669" s="1"/>
      <c r="C7669" s="1"/>
      <c r="D7669" s="1"/>
      <c r="E7669" s="317" t="s">
        <v>978</v>
      </c>
      <c r="F7669" s="318"/>
      <c r="G7669" s="3">
        <v>115.09</v>
      </c>
    </row>
    <row r="7670" spans="1:7" ht="9.9499999999999993" customHeight="1">
      <c r="A7670" s="1"/>
      <c r="B7670" s="1"/>
      <c r="C7670" s="323" t="s">
        <v>949</v>
      </c>
      <c r="D7670" s="324"/>
      <c r="E7670" s="1"/>
      <c r="F7670" s="1"/>
      <c r="G7670" s="1"/>
    </row>
    <row r="7671" spans="1:7" ht="20.100000000000001" customHeight="1">
      <c r="A7671" s="325" t="s">
        <v>2029</v>
      </c>
      <c r="B7671" s="326"/>
      <c r="C7671" s="326"/>
      <c r="D7671" s="326"/>
      <c r="E7671" s="326"/>
      <c r="F7671" s="326"/>
      <c r="G7671" s="326"/>
    </row>
    <row r="7672" spans="1:7" ht="15" customHeight="1">
      <c r="A7672" s="321" t="s">
        <v>951</v>
      </c>
      <c r="B7672" s="322"/>
      <c r="C7672" s="8" t="s">
        <v>952</v>
      </c>
      <c r="D7672" s="8" t="s">
        <v>953</v>
      </c>
      <c r="E7672" s="8" t="s">
        <v>954</v>
      </c>
      <c r="F7672" s="8" t="s">
        <v>955</v>
      </c>
      <c r="G7672" s="8" t="s">
        <v>956</v>
      </c>
    </row>
    <row r="7673" spans="1:7" ht="15" customHeight="1">
      <c r="A7673" s="15" t="s">
        <v>994</v>
      </c>
      <c r="B7673" s="16" t="s">
        <v>995</v>
      </c>
      <c r="C7673" s="15" t="s">
        <v>959</v>
      </c>
      <c r="D7673" s="15" t="s">
        <v>960</v>
      </c>
      <c r="E7673" s="17">
        <v>0.2</v>
      </c>
      <c r="F7673" s="18">
        <v>1.04</v>
      </c>
      <c r="G7673" s="18">
        <v>0.20799999999999999</v>
      </c>
    </row>
    <row r="7674" spans="1:7" ht="15" customHeight="1">
      <c r="A7674" s="15" t="s">
        <v>996</v>
      </c>
      <c r="B7674" s="16" t="s">
        <v>997</v>
      </c>
      <c r="C7674" s="15" t="s">
        <v>959</v>
      </c>
      <c r="D7674" s="15" t="s">
        <v>960</v>
      </c>
      <c r="E7674" s="17">
        <v>0.2</v>
      </c>
      <c r="F7674" s="18">
        <v>3.18</v>
      </c>
      <c r="G7674" s="18">
        <v>0.63600000000000001</v>
      </c>
    </row>
    <row r="7675" spans="1:7" ht="20.100000000000001" customHeight="1">
      <c r="A7675" s="15" t="s">
        <v>1388</v>
      </c>
      <c r="B7675" s="16" t="s">
        <v>1389</v>
      </c>
      <c r="C7675" s="15" t="s">
        <v>959</v>
      </c>
      <c r="D7675" s="15" t="s">
        <v>960</v>
      </c>
      <c r="E7675" s="17">
        <v>0.2</v>
      </c>
      <c r="F7675" s="18">
        <v>0.28000000000000003</v>
      </c>
      <c r="G7675" s="18">
        <v>5.6000000000000001E-2</v>
      </c>
    </row>
    <row r="7676" spans="1:7" ht="15" customHeight="1">
      <c r="A7676" s="15" t="s">
        <v>963</v>
      </c>
      <c r="B7676" s="16" t="s">
        <v>964</v>
      </c>
      <c r="C7676" s="15" t="s">
        <v>959</v>
      </c>
      <c r="D7676" s="15" t="s">
        <v>960</v>
      </c>
      <c r="E7676" s="17">
        <v>0.2</v>
      </c>
      <c r="F7676" s="18">
        <v>0.55000000000000004</v>
      </c>
      <c r="G7676" s="18">
        <v>0.11</v>
      </c>
    </row>
    <row r="7677" spans="1:7" ht="20.100000000000001" customHeight="1">
      <c r="A7677" s="15" t="s">
        <v>1390</v>
      </c>
      <c r="B7677" s="16" t="s">
        <v>1391</v>
      </c>
      <c r="C7677" s="15" t="s">
        <v>959</v>
      </c>
      <c r="D7677" s="15" t="s">
        <v>960</v>
      </c>
      <c r="E7677" s="17">
        <v>0.2</v>
      </c>
      <c r="F7677" s="18">
        <v>0.8</v>
      </c>
      <c r="G7677" s="18">
        <v>0.16</v>
      </c>
    </row>
    <row r="7678" spans="1:7" ht="15" customHeight="1">
      <c r="A7678" s="15" t="s">
        <v>965</v>
      </c>
      <c r="B7678" s="16" t="s">
        <v>966</v>
      </c>
      <c r="C7678" s="15" t="s">
        <v>959</v>
      </c>
      <c r="D7678" s="15" t="s">
        <v>960</v>
      </c>
      <c r="E7678" s="17">
        <v>0.2</v>
      </c>
      <c r="F7678" s="18">
        <v>0.06</v>
      </c>
      <c r="G7678" s="18">
        <v>1.2E-2</v>
      </c>
    </row>
    <row r="7679" spans="1:7" ht="17.100000000000001" customHeight="1">
      <c r="A7679" s="1"/>
      <c r="B7679" s="1"/>
      <c r="C7679" s="1"/>
      <c r="D7679" s="1"/>
      <c r="E7679" s="319" t="s">
        <v>967</v>
      </c>
      <c r="F7679" s="320"/>
      <c r="G7679" s="19">
        <v>1.1819999999999999</v>
      </c>
    </row>
    <row r="7680" spans="1:7" ht="15" customHeight="1">
      <c r="A7680" s="321" t="s">
        <v>968</v>
      </c>
      <c r="B7680" s="322"/>
      <c r="C7680" s="8" t="s">
        <v>952</v>
      </c>
      <c r="D7680" s="8" t="s">
        <v>953</v>
      </c>
      <c r="E7680" s="8" t="s">
        <v>954</v>
      </c>
      <c r="F7680" s="8" t="s">
        <v>955</v>
      </c>
      <c r="G7680" s="8" t="s">
        <v>956</v>
      </c>
    </row>
    <row r="7681" spans="1:7" ht="15" customHeight="1">
      <c r="A7681" s="15" t="s">
        <v>1392</v>
      </c>
      <c r="B7681" s="16" t="s">
        <v>1393</v>
      </c>
      <c r="C7681" s="15" t="s">
        <v>959</v>
      </c>
      <c r="D7681" s="15" t="s">
        <v>960</v>
      </c>
      <c r="E7681" s="17">
        <v>0.10128</v>
      </c>
      <c r="F7681" s="18">
        <v>8.94</v>
      </c>
      <c r="G7681" s="18">
        <v>0.9054432</v>
      </c>
    </row>
    <row r="7682" spans="1:7" ht="15" customHeight="1">
      <c r="A7682" s="15" t="s">
        <v>1394</v>
      </c>
      <c r="B7682" s="16" t="s">
        <v>1395</v>
      </c>
      <c r="C7682" s="15" t="s">
        <v>959</v>
      </c>
      <c r="D7682" s="15" t="s">
        <v>960</v>
      </c>
      <c r="E7682" s="17">
        <v>0.10128</v>
      </c>
      <c r="F7682" s="18">
        <v>12.62</v>
      </c>
      <c r="G7682" s="18">
        <v>1.2781536</v>
      </c>
    </row>
    <row r="7683" spans="1:7" ht="15" customHeight="1">
      <c r="A7683" s="1"/>
      <c r="B7683" s="1"/>
      <c r="C7683" s="1"/>
      <c r="D7683" s="1"/>
      <c r="E7683" s="319" t="s">
        <v>971</v>
      </c>
      <c r="F7683" s="320"/>
      <c r="G7683" s="19">
        <v>2.1835968000000001</v>
      </c>
    </row>
    <row r="7684" spans="1:7" ht="15" customHeight="1">
      <c r="A7684" s="321" t="s">
        <v>1010</v>
      </c>
      <c r="B7684" s="322"/>
      <c r="C7684" s="8" t="s">
        <v>952</v>
      </c>
      <c r="D7684" s="8" t="s">
        <v>953</v>
      </c>
      <c r="E7684" s="8" t="s">
        <v>954</v>
      </c>
      <c r="F7684" s="8" t="s">
        <v>955</v>
      </c>
      <c r="G7684" s="8" t="s">
        <v>956</v>
      </c>
    </row>
    <row r="7685" spans="1:7" ht="27.95" customHeight="1">
      <c r="A7685" s="15" t="s">
        <v>2030</v>
      </c>
      <c r="B7685" s="16" t="s">
        <v>2031</v>
      </c>
      <c r="C7685" s="15" t="s">
        <v>959</v>
      </c>
      <c r="D7685" s="15" t="s">
        <v>1013</v>
      </c>
      <c r="E7685" s="17">
        <v>1</v>
      </c>
      <c r="F7685" s="18">
        <v>108.45</v>
      </c>
      <c r="G7685" s="18">
        <v>108.45</v>
      </c>
    </row>
    <row r="7686" spans="1:7" ht="15" customHeight="1">
      <c r="A7686" s="1"/>
      <c r="B7686" s="1"/>
      <c r="C7686" s="1"/>
      <c r="D7686" s="1"/>
      <c r="E7686" s="319" t="s">
        <v>1021</v>
      </c>
      <c r="F7686" s="320"/>
      <c r="G7686" s="19">
        <v>108.45</v>
      </c>
    </row>
    <row r="7687" spans="1:7" ht="15" customHeight="1">
      <c r="A7687" s="1"/>
      <c r="B7687" s="1"/>
      <c r="C7687" s="1"/>
      <c r="D7687" s="1"/>
      <c r="E7687" s="317" t="s">
        <v>972</v>
      </c>
      <c r="F7687" s="318"/>
      <c r="G7687" s="3">
        <v>110.81</v>
      </c>
    </row>
    <row r="7688" spans="1:7" ht="15" customHeight="1">
      <c r="A7688" s="1"/>
      <c r="B7688" s="1"/>
      <c r="C7688" s="1"/>
      <c r="D7688" s="1"/>
      <c r="E7688" s="317" t="s">
        <v>973</v>
      </c>
      <c r="F7688" s="318"/>
      <c r="G7688" s="3">
        <v>0.99</v>
      </c>
    </row>
    <row r="7689" spans="1:7" ht="15" customHeight="1">
      <c r="A7689" s="1"/>
      <c r="B7689" s="1"/>
      <c r="C7689" s="1"/>
      <c r="D7689" s="1"/>
      <c r="E7689" s="317" t="s">
        <v>974</v>
      </c>
      <c r="F7689" s="318"/>
      <c r="G7689" s="3">
        <v>111.8</v>
      </c>
    </row>
    <row r="7690" spans="1:7" ht="15" customHeight="1">
      <c r="A7690" s="1"/>
      <c r="B7690" s="1"/>
      <c r="C7690" s="1"/>
      <c r="D7690" s="1"/>
      <c r="E7690" s="317" t="s">
        <v>975</v>
      </c>
      <c r="F7690" s="318"/>
      <c r="G7690" s="3">
        <v>31.69</v>
      </c>
    </row>
    <row r="7691" spans="1:7" ht="15" customHeight="1">
      <c r="A7691" s="1"/>
      <c r="B7691" s="1"/>
      <c r="C7691" s="1"/>
      <c r="D7691" s="1"/>
      <c r="E7691" s="317" t="s">
        <v>976</v>
      </c>
      <c r="F7691" s="318"/>
      <c r="G7691" s="3">
        <v>143.49</v>
      </c>
    </row>
    <row r="7692" spans="1:7" ht="15" customHeight="1">
      <c r="A7692" s="1"/>
      <c r="B7692" s="1"/>
      <c r="C7692" s="1"/>
      <c r="D7692" s="1"/>
      <c r="E7692" s="317" t="s">
        <v>977</v>
      </c>
      <c r="F7692" s="318"/>
      <c r="G7692" s="3">
        <v>26.29</v>
      </c>
    </row>
    <row r="7693" spans="1:7" ht="15" customHeight="1">
      <c r="A7693" s="1"/>
      <c r="B7693" s="1"/>
      <c r="C7693" s="1"/>
      <c r="D7693" s="1"/>
      <c r="E7693" s="317" t="s">
        <v>978</v>
      </c>
      <c r="F7693" s="318"/>
      <c r="G7693" s="3">
        <v>3772.35</v>
      </c>
    </row>
    <row r="7694" spans="1:7" ht="9.9499999999999993" customHeight="1">
      <c r="A7694" s="1"/>
      <c r="B7694" s="1"/>
      <c r="C7694" s="323" t="s">
        <v>949</v>
      </c>
      <c r="D7694" s="324"/>
      <c r="E7694" s="1"/>
      <c r="F7694" s="1"/>
      <c r="G7694" s="1"/>
    </row>
    <row r="7695" spans="1:7" ht="20.100000000000001" customHeight="1">
      <c r="A7695" s="325" t="s">
        <v>2032</v>
      </c>
      <c r="B7695" s="326"/>
      <c r="C7695" s="326"/>
      <c r="D7695" s="326"/>
      <c r="E7695" s="326"/>
      <c r="F7695" s="326"/>
      <c r="G7695" s="326"/>
    </row>
    <row r="7696" spans="1:7" ht="15" customHeight="1">
      <c r="A7696" s="321" t="s">
        <v>951</v>
      </c>
      <c r="B7696" s="322"/>
      <c r="C7696" s="8" t="s">
        <v>952</v>
      </c>
      <c r="D7696" s="8" t="s">
        <v>953</v>
      </c>
      <c r="E7696" s="8" t="s">
        <v>954</v>
      </c>
      <c r="F7696" s="8" t="s">
        <v>955</v>
      </c>
      <c r="G7696" s="8" t="s">
        <v>956</v>
      </c>
    </row>
    <row r="7697" spans="1:7" ht="15" customHeight="1">
      <c r="A7697" s="15" t="s">
        <v>994</v>
      </c>
      <c r="B7697" s="16" t="s">
        <v>995</v>
      </c>
      <c r="C7697" s="15" t="s">
        <v>959</v>
      </c>
      <c r="D7697" s="15" t="s">
        <v>960</v>
      </c>
      <c r="E7697" s="17">
        <v>0.2</v>
      </c>
      <c r="F7697" s="18">
        <v>1.04</v>
      </c>
      <c r="G7697" s="18">
        <v>0.20799999999999999</v>
      </c>
    </row>
    <row r="7698" spans="1:7" ht="15" customHeight="1">
      <c r="A7698" s="15" t="s">
        <v>996</v>
      </c>
      <c r="B7698" s="16" t="s">
        <v>997</v>
      </c>
      <c r="C7698" s="15" t="s">
        <v>959</v>
      </c>
      <c r="D7698" s="15" t="s">
        <v>960</v>
      </c>
      <c r="E7698" s="17">
        <v>0.2</v>
      </c>
      <c r="F7698" s="18">
        <v>3.18</v>
      </c>
      <c r="G7698" s="18">
        <v>0.63600000000000001</v>
      </c>
    </row>
    <row r="7699" spans="1:7" ht="20.100000000000001" customHeight="1">
      <c r="A7699" s="15" t="s">
        <v>1388</v>
      </c>
      <c r="B7699" s="16" t="s">
        <v>1389</v>
      </c>
      <c r="C7699" s="15" t="s">
        <v>959</v>
      </c>
      <c r="D7699" s="15" t="s">
        <v>960</v>
      </c>
      <c r="E7699" s="17">
        <v>0.2</v>
      </c>
      <c r="F7699" s="18">
        <v>0.28000000000000003</v>
      </c>
      <c r="G7699" s="18">
        <v>5.6000000000000001E-2</v>
      </c>
    </row>
    <row r="7700" spans="1:7" ht="15" customHeight="1">
      <c r="A7700" s="15" t="s">
        <v>963</v>
      </c>
      <c r="B7700" s="16" t="s">
        <v>964</v>
      </c>
      <c r="C7700" s="15" t="s">
        <v>959</v>
      </c>
      <c r="D7700" s="15" t="s">
        <v>960</v>
      </c>
      <c r="E7700" s="17">
        <v>0.2</v>
      </c>
      <c r="F7700" s="18">
        <v>0.55000000000000004</v>
      </c>
      <c r="G7700" s="18">
        <v>0.11</v>
      </c>
    </row>
    <row r="7701" spans="1:7" ht="20.100000000000001" customHeight="1">
      <c r="A7701" s="15" t="s">
        <v>1390</v>
      </c>
      <c r="B7701" s="16" t="s">
        <v>1391</v>
      </c>
      <c r="C7701" s="15" t="s">
        <v>959</v>
      </c>
      <c r="D7701" s="15" t="s">
        <v>960</v>
      </c>
      <c r="E7701" s="17">
        <v>0.2</v>
      </c>
      <c r="F7701" s="18">
        <v>0.8</v>
      </c>
      <c r="G7701" s="18">
        <v>0.16</v>
      </c>
    </row>
    <row r="7702" spans="1:7" ht="15" customHeight="1">
      <c r="A7702" s="15" t="s">
        <v>965</v>
      </c>
      <c r="B7702" s="16" t="s">
        <v>966</v>
      </c>
      <c r="C7702" s="15" t="s">
        <v>959</v>
      </c>
      <c r="D7702" s="15" t="s">
        <v>960</v>
      </c>
      <c r="E7702" s="17">
        <v>0.2</v>
      </c>
      <c r="F7702" s="18">
        <v>0.06</v>
      </c>
      <c r="G7702" s="18">
        <v>1.2E-2</v>
      </c>
    </row>
    <row r="7703" spans="1:7" ht="17.100000000000001" customHeight="1">
      <c r="A7703" s="1"/>
      <c r="B7703" s="1"/>
      <c r="C7703" s="1"/>
      <c r="D7703" s="1"/>
      <c r="E7703" s="319" t="s">
        <v>967</v>
      </c>
      <c r="F7703" s="320"/>
      <c r="G7703" s="19">
        <v>1.1819999999999999</v>
      </c>
    </row>
    <row r="7704" spans="1:7" ht="15" customHeight="1">
      <c r="A7704" s="321" t="s">
        <v>968</v>
      </c>
      <c r="B7704" s="322"/>
      <c r="C7704" s="8" t="s">
        <v>952</v>
      </c>
      <c r="D7704" s="8" t="s">
        <v>953</v>
      </c>
      <c r="E7704" s="8" t="s">
        <v>954</v>
      </c>
      <c r="F7704" s="8" t="s">
        <v>955</v>
      </c>
      <c r="G7704" s="8" t="s">
        <v>956</v>
      </c>
    </row>
    <row r="7705" spans="1:7" ht="15" customHeight="1">
      <c r="A7705" s="15" t="s">
        <v>1392</v>
      </c>
      <c r="B7705" s="16" t="s">
        <v>1393</v>
      </c>
      <c r="C7705" s="15" t="s">
        <v>959</v>
      </c>
      <c r="D7705" s="15" t="s">
        <v>960</v>
      </c>
      <c r="E7705" s="17">
        <v>0.10128</v>
      </c>
      <c r="F7705" s="18">
        <v>8.94</v>
      </c>
      <c r="G7705" s="18">
        <v>0.9054432</v>
      </c>
    </row>
    <row r="7706" spans="1:7" ht="15" customHeight="1">
      <c r="A7706" s="15" t="s">
        <v>1394</v>
      </c>
      <c r="B7706" s="16" t="s">
        <v>1395</v>
      </c>
      <c r="C7706" s="15" t="s">
        <v>959</v>
      </c>
      <c r="D7706" s="15" t="s">
        <v>960</v>
      </c>
      <c r="E7706" s="17">
        <v>0.10128</v>
      </c>
      <c r="F7706" s="18">
        <v>12.62</v>
      </c>
      <c r="G7706" s="18">
        <v>1.2781536</v>
      </c>
    </row>
    <row r="7707" spans="1:7" ht="15" customHeight="1">
      <c r="A7707" s="1"/>
      <c r="B7707" s="1"/>
      <c r="C7707" s="1"/>
      <c r="D7707" s="1"/>
      <c r="E7707" s="319" t="s">
        <v>971</v>
      </c>
      <c r="F7707" s="320"/>
      <c r="G7707" s="19">
        <v>2.1835968000000001</v>
      </c>
    </row>
    <row r="7708" spans="1:7" ht="15" customHeight="1">
      <c r="A7708" s="321" t="s">
        <v>1010</v>
      </c>
      <c r="B7708" s="322"/>
      <c r="C7708" s="8" t="s">
        <v>952</v>
      </c>
      <c r="D7708" s="8" t="s">
        <v>953</v>
      </c>
      <c r="E7708" s="8" t="s">
        <v>954</v>
      </c>
      <c r="F7708" s="8" t="s">
        <v>955</v>
      </c>
      <c r="G7708" s="8" t="s">
        <v>956</v>
      </c>
    </row>
    <row r="7709" spans="1:7" ht="27.95" customHeight="1">
      <c r="A7709" s="15" t="s">
        <v>2033</v>
      </c>
      <c r="B7709" s="16" t="s">
        <v>2034</v>
      </c>
      <c r="C7709" s="15" t="s">
        <v>959</v>
      </c>
      <c r="D7709" s="15" t="s">
        <v>1013</v>
      </c>
      <c r="E7709" s="17">
        <v>1</v>
      </c>
      <c r="F7709" s="18">
        <v>85.25</v>
      </c>
      <c r="G7709" s="18">
        <v>85.25</v>
      </c>
    </row>
    <row r="7710" spans="1:7" ht="15" customHeight="1">
      <c r="A7710" s="1"/>
      <c r="B7710" s="1"/>
      <c r="C7710" s="1"/>
      <c r="D7710" s="1"/>
      <c r="E7710" s="319" t="s">
        <v>1021</v>
      </c>
      <c r="F7710" s="320"/>
      <c r="G7710" s="19">
        <v>85.25</v>
      </c>
    </row>
    <row r="7711" spans="1:7" ht="15" customHeight="1">
      <c r="A7711" s="1"/>
      <c r="B7711" s="1"/>
      <c r="C7711" s="1"/>
      <c r="D7711" s="1"/>
      <c r="E7711" s="317" t="s">
        <v>972</v>
      </c>
      <c r="F7711" s="318"/>
      <c r="G7711" s="3">
        <v>87.61</v>
      </c>
    </row>
    <row r="7712" spans="1:7" ht="15" customHeight="1">
      <c r="A7712" s="1"/>
      <c r="B7712" s="1"/>
      <c r="C7712" s="1"/>
      <c r="D7712" s="1"/>
      <c r="E7712" s="317" t="s">
        <v>973</v>
      </c>
      <c r="F7712" s="318"/>
      <c r="G7712" s="3">
        <v>0.99</v>
      </c>
    </row>
    <row r="7713" spans="1:7" ht="15" customHeight="1">
      <c r="A7713" s="1"/>
      <c r="B7713" s="1"/>
      <c r="C7713" s="1"/>
      <c r="D7713" s="1"/>
      <c r="E7713" s="317" t="s">
        <v>974</v>
      </c>
      <c r="F7713" s="318"/>
      <c r="G7713" s="3">
        <v>88.6</v>
      </c>
    </row>
    <row r="7714" spans="1:7" ht="15" customHeight="1">
      <c r="A7714" s="1"/>
      <c r="B7714" s="1"/>
      <c r="C7714" s="1"/>
      <c r="D7714" s="1"/>
      <c r="E7714" s="317" t="s">
        <v>975</v>
      </c>
      <c r="F7714" s="318"/>
      <c r="G7714" s="3">
        <v>25.11</v>
      </c>
    </row>
    <row r="7715" spans="1:7" ht="15" customHeight="1">
      <c r="A7715" s="1"/>
      <c r="B7715" s="1"/>
      <c r="C7715" s="1"/>
      <c r="D7715" s="1"/>
      <c r="E7715" s="317" t="s">
        <v>976</v>
      </c>
      <c r="F7715" s="318"/>
      <c r="G7715" s="3">
        <v>113.71</v>
      </c>
    </row>
    <row r="7716" spans="1:7" ht="15" customHeight="1">
      <c r="A7716" s="1"/>
      <c r="B7716" s="1"/>
      <c r="C7716" s="1"/>
      <c r="D7716" s="1"/>
      <c r="E7716" s="317" t="s">
        <v>977</v>
      </c>
      <c r="F7716" s="318"/>
      <c r="G7716" s="3">
        <v>4.33</v>
      </c>
    </row>
    <row r="7717" spans="1:7" ht="15" customHeight="1">
      <c r="A7717" s="1"/>
      <c r="B7717" s="1"/>
      <c r="C7717" s="1"/>
      <c r="D7717" s="1"/>
      <c r="E7717" s="317" t="s">
        <v>978</v>
      </c>
      <c r="F7717" s="318"/>
      <c r="G7717" s="3">
        <v>492.36</v>
      </c>
    </row>
    <row r="7718" spans="1:7" ht="9.9499999999999993" customHeight="1">
      <c r="A7718" s="1"/>
      <c r="B7718" s="1"/>
      <c r="C7718" s="323" t="s">
        <v>949</v>
      </c>
      <c r="D7718" s="324"/>
      <c r="E7718" s="1"/>
      <c r="F7718" s="1"/>
      <c r="G7718" s="1"/>
    </row>
    <row r="7719" spans="1:7" ht="20.100000000000001" customHeight="1">
      <c r="A7719" s="325" t="s">
        <v>2035</v>
      </c>
      <c r="B7719" s="326"/>
      <c r="C7719" s="326"/>
      <c r="D7719" s="326"/>
      <c r="E7719" s="326"/>
      <c r="F7719" s="326"/>
      <c r="G7719" s="326"/>
    </row>
    <row r="7720" spans="1:7" ht="15" customHeight="1">
      <c r="A7720" s="321" t="s">
        <v>951</v>
      </c>
      <c r="B7720" s="322"/>
      <c r="C7720" s="8" t="s">
        <v>952</v>
      </c>
      <c r="D7720" s="8" t="s">
        <v>953</v>
      </c>
      <c r="E7720" s="8" t="s">
        <v>954</v>
      </c>
      <c r="F7720" s="8" t="s">
        <v>955</v>
      </c>
      <c r="G7720" s="8" t="s">
        <v>956</v>
      </c>
    </row>
    <row r="7721" spans="1:7" ht="15" customHeight="1">
      <c r="A7721" s="15" t="s">
        <v>994</v>
      </c>
      <c r="B7721" s="16" t="s">
        <v>995</v>
      </c>
      <c r="C7721" s="15" t="s">
        <v>959</v>
      </c>
      <c r="D7721" s="15" t="s">
        <v>960</v>
      </c>
      <c r="E7721" s="17">
        <v>0.2</v>
      </c>
      <c r="F7721" s="18">
        <v>1.04</v>
      </c>
      <c r="G7721" s="18">
        <v>0.20799999999999999</v>
      </c>
    </row>
    <row r="7722" spans="1:7" ht="15" customHeight="1">
      <c r="A7722" s="15" t="s">
        <v>996</v>
      </c>
      <c r="B7722" s="16" t="s">
        <v>997</v>
      </c>
      <c r="C7722" s="15" t="s">
        <v>959</v>
      </c>
      <c r="D7722" s="15" t="s">
        <v>960</v>
      </c>
      <c r="E7722" s="17">
        <v>0.2</v>
      </c>
      <c r="F7722" s="18">
        <v>3.18</v>
      </c>
      <c r="G7722" s="18">
        <v>0.63600000000000001</v>
      </c>
    </row>
    <row r="7723" spans="1:7" ht="20.100000000000001" customHeight="1">
      <c r="A7723" s="15" t="s">
        <v>1388</v>
      </c>
      <c r="B7723" s="16" t="s">
        <v>1389</v>
      </c>
      <c r="C7723" s="15" t="s">
        <v>959</v>
      </c>
      <c r="D7723" s="15" t="s">
        <v>960</v>
      </c>
      <c r="E7723" s="17">
        <v>0.2</v>
      </c>
      <c r="F7723" s="18">
        <v>0.28000000000000003</v>
      </c>
      <c r="G7723" s="18">
        <v>5.6000000000000001E-2</v>
      </c>
    </row>
    <row r="7724" spans="1:7" ht="15" customHeight="1">
      <c r="A7724" s="15" t="s">
        <v>963</v>
      </c>
      <c r="B7724" s="16" t="s">
        <v>964</v>
      </c>
      <c r="C7724" s="15" t="s">
        <v>959</v>
      </c>
      <c r="D7724" s="15" t="s">
        <v>960</v>
      </c>
      <c r="E7724" s="17">
        <v>0.2</v>
      </c>
      <c r="F7724" s="18">
        <v>0.55000000000000004</v>
      </c>
      <c r="G7724" s="18">
        <v>0.11</v>
      </c>
    </row>
    <row r="7725" spans="1:7" ht="20.100000000000001" customHeight="1">
      <c r="A7725" s="15" t="s">
        <v>1390</v>
      </c>
      <c r="B7725" s="16" t="s">
        <v>1391</v>
      </c>
      <c r="C7725" s="15" t="s">
        <v>959</v>
      </c>
      <c r="D7725" s="15" t="s">
        <v>960</v>
      </c>
      <c r="E7725" s="17">
        <v>0.2</v>
      </c>
      <c r="F7725" s="18">
        <v>0.8</v>
      </c>
      <c r="G7725" s="18">
        <v>0.16</v>
      </c>
    </row>
    <row r="7726" spans="1:7" ht="15" customHeight="1">
      <c r="A7726" s="15" t="s">
        <v>965</v>
      </c>
      <c r="B7726" s="16" t="s">
        <v>966</v>
      </c>
      <c r="C7726" s="15" t="s">
        <v>959</v>
      </c>
      <c r="D7726" s="15" t="s">
        <v>960</v>
      </c>
      <c r="E7726" s="17">
        <v>0.2</v>
      </c>
      <c r="F7726" s="18">
        <v>0.06</v>
      </c>
      <c r="G7726" s="18">
        <v>1.2E-2</v>
      </c>
    </row>
    <row r="7727" spans="1:7" ht="17.100000000000001" customHeight="1">
      <c r="A7727" s="1"/>
      <c r="B7727" s="1"/>
      <c r="C7727" s="1"/>
      <c r="D7727" s="1"/>
      <c r="E7727" s="319" t="s">
        <v>967</v>
      </c>
      <c r="F7727" s="320"/>
      <c r="G7727" s="19">
        <v>1.1819999999999999</v>
      </c>
    </row>
    <row r="7728" spans="1:7" ht="15" customHeight="1">
      <c r="A7728" s="321" t="s">
        <v>968</v>
      </c>
      <c r="B7728" s="322"/>
      <c r="C7728" s="8" t="s">
        <v>952</v>
      </c>
      <c r="D7728" s="8" t="s">
        <v>953</v>
      </c>
      <c r="E7728" s="8" t="s">
        <v>954</v>
      </c>
      <c r="F7728" s="8" t="s">
        <v>955</v>
      </c>
      <c r="G7728" s="8" t="s">
        <v>956</v>
      </c>
    </row>
    <row r="7729" spans="1:7" ht="15" customHeight="1">
      <c r="A7729" s="15" t="s">
        <v>1392</v>
      </c>
      <c r="B7729" s="16" t="s">
        <v>1393</v>
      </c>
      <c r="C7729" s="15" t="s">
        <v>959</v>
      </c>
      <c r="D7729" s="15" t="s">
        <v>960</v>
      </c>
      <c r="E7729" s="17">
        <v>0.10128</v>
      </c>
      <c r="F7729" s="18">
        <v>8.94</v>
      </c>
      <c r="G7729" s="18">
        <v>0.9054432</v>
      </c>
    </row>
    <row r="7730" spans="1:7" ht="15" customHeight="1">
      <c r="A7730" s="15" t="s">
        <v>1394</v>
      </c>
      <c r="B7730" s="16" t="s">
        <v>1395</v>
      </c>
      <c r="C7730" s="15" t="s">
        <v>959</v>
      </c>
      <c r="D7730" s="15" t="s">
        <v>960</v>
      </c>
      <c r="E7730" s="17">
        <v>0.10128</v>
      </c>
      <c r="F7730" s="18">
        <v>12.62</v>
      </c>
      <c r="G7730" s="18">
        <v>1.2781536</v>
      </c>
    </row>
    <row r="7731" spans="1:7" ht="15" customHeight="1">
      <c r="A7731" s="1"/>
      <c r="B7731" s="1"/>
      <c r="C7731" s="1"/>
      <c r="D7731" s="1"/>
      <c r="E7731" s="319" t="s">
        <v>971</v>
      </c>
      <c r="F7731" s="320"/>
      <c r="G7731" s="19">
        <v>2.1835968000000001</v>
      </c>
    </row>
    <row r="7732" spans="1:7" ht="15" customHeight="1">
      <c r="A7732" s="321" t="s">
        <v>1010</v>
      </c>
      <c r="B7732" s="322"/>
      <c r="C7732" s="8" t="s">
        <v>952</v>
      </c>
      <c r="D7732" s="8" t="s">
        <v>953</v>
      </c>
      <c r="E7732" s="8" t="s">
        <v>954</v>
      </c>
      <c r="F7732" s="8" t="s">
        <v>955</v>
      </c>
      <c r="G7732" s="8" t="s">
        <v>956</v>
      </c>
    </row>
    <row r="7733" spans="1:7" ht="27.95" customHeight="1">
      <c r="A7733" s="15" t="s">
        <v>2036</v>
      </c>
      <c r="B7733" s="16" t="s">
        <v>2037</v>
      </c>
      <c r="C7733" s="15" t="s">
        <v>959</v>
      </c>
      <c r="D7733" s="15" t="s">
        <v>1013</v>
      </c>
      <c r="E7733" s="17">
        <v>1</v>
      </c>
      <c r="F7733" s="18">
        <v>52.69</v>
      </c>
      <c r="G7733" s="18">
        <v>52.69</v>
      </c>
    </row>
    <row r="7734" spans="1:7" ht="15" customHeight="1">
      <c r="A7734" s="1"/>
      <c r="B7734" s="1"/>
      <c r="C7734" s="1"/>
      <c r="D7734" s="1"/>
      <c r="E7734" s="319" t="s">
        <v>1021</v>
      </c>
      <c r="F7734" s="320"/>
      <c r="G7734" s="19">
        <v>52.69</v>
      </c>
    </row>
    <row r="7735" spans="1:7" ht="15" customHeight="1">
      <c r="A7735" s="1"/>
      <c r="B7735" s="1"/>
      <c r="C7735" s="1"/>
      <c r="D7735" s="1"/>
      <c r="E7735" s="317" t="s">
        <v>972</v>
      </c>
      <c r="F7735" s="318"/>
      <c r="G7735" s="3">
        <v>55.05</v>
      </c>
    </row>
    <row r="7736" spans="1:7" ht="15" customHeight="1">
      <c r="A7736" s="1"/>
      <c r="B7736" s="1"/>
      <c r="C7736" s="1"/>
      <c r="D7736" s="1"/>
      <c r="E7736" s="317" t="s">
        <v>973</v>
      </c>
      <c r="F7736" s="318"/>
      <c r="G7736" s="3">
        <v>0.99</v>
      </c>
    </row>
    <row r="7737" spans="1:7" ht="15" customHeight="1">
      <c r="A7737" s="1"/>
      <c r="B7737" s="1"/>
      <c r="C7737" s="1"/>
      <c r="D7737" s="1"/>
      <c r="E7737" s="317" t="s">
        <v>974</v>
      </c>
      <c r="F7737" s="318"/>
      <c r="G7737" s="3">
        <v>56.04</v>
      </c>
    </row>
    <row r="7738" spans="1:7" ht="15" customHeight="1">
      <c r="A7738" s="1"/>
      <c r="B7738" s="1"/>
      <c r="C7738" s="1"/>
      <c r="D7738" s="1"/>
      <c r="E7738" s="317" t="s">
        <v>975</v>
      </c>
      <c r="F7738" s="318"/>
      <c r="G7738" s="3">
        <v>15.88</v>
      </c>
    </row>
    <row r="7739" spans="1:7" ht="15" customHeight="1">
      <c r="A7739" s="1"/>
      <c r="B7739" s="1"/>
      <c r="C7739" s="1"/>
      <c r="D7739" s="1"/>
      <c r="E7739" s="317" t="s">
        <v>976</v>
      </c>
      <c r="F7739" s="318"/>
      <c r="G7739" s="3">
        <v>71.92</v>
      </c>
    </row>
    <row r="7740" spans="1:7" ht="15" customHeight="1">
      <c r="A7740" s="1"/>
      <c r="B7740" s="1"/>
      <c r="C7740" s="1"/>
      <c r="D7740" s="1"/>
      <c r="E7740" s="317" t="s">
        <v>977</v>
      </c>
      <c r="F7740" s="318"/>
      <c r="G7740" s="3">
        <v>10.6</v>
      </c>
    </row>
    <row r="7741" spans="1:7" ht="15" customHeight="1">
      <c r="A7741" s="1"/>
      <c r="B7741" s="1"/>
      <c r="C7741" s="1"/>
      <c r="D7741" s="1"/>
      <c r="E7741" s="317" t="s">
        <v>978</v>
      </c>
      <c r="F7741" s="318"/>
      <c r="G7741" s="3">
        <v>762.35</v>
      </c>
    </row>
    <row r="7742" spans="1:7" ht="9.9499999999999993" customHeight="1">
      <c r="A7742" s="1"/>
      <c r="B7742" s="1"/>
      <c r="C7742" s="323" t="s">
        <v>949</v>
      </c>
      <c r="D7742" s="324"/>
      <c r="E7742" s="1"/>
      <c r="F7742" s="1"/>
      <c r="G7742" s="1"/>
    </row>
    <row r="7743" spans="1:7" ht="20.100000000000001" customHeight="1">
      <c r="A7743" s="325" t="s">
        <v>2038</v>
      </c>
      <c r="B7743" s="326"/>
      <c r="C7743" s="326"/>
      <c r="D7743" s="326"/>
      <c r="E7743" s="326"/>
      <c r="F7743" s="326"/>
      <c r="G7743" s="326"/>
    </row>
    <row r="7744" spans="1:7" ht="15" customHeight="1">
      <c r="A7744" s="321" t="s">
        <v>951</v>
      </c>
      <c r="B7744" s="322"/>
      <c r="C7744" s="8" t="s">
        <v>952</v>
      </c>
      <c r="D7744" s="8" t="s">
        <v>953</v>
      </c>
      <c r="E7744" s="8" t="s">
        <v>954</v>
      </c>
      <c r="F7744" s="8" t="s">
        <v>955</v>
      </c>
      <c r="G7744" s="8" t="s">
        <v>956</v>
      </c>
    </row>
    <row r="7745" spans="1:7" ht="15" customHeight="1">
      <c r="A7745" s="15" t="s">
        <v>994</v>
      </c>
      <c r="B7745" s="16" t="s">
        <v>995</v>
      </c>
      <c r="C7745" s="15" t="s">
        <v>959</v>
      </c>
      <c r="D7745" s="15" t="s">
        <v>960</v>
      </c>
      <c r="E7745" s="17">
        <v>0.22800000000000001</v>
      </c>
      <c r="F7745" s="18">
        <v>1.04</v>
      </c>
      <c r="G7745" s="18">
        <v>0.23712</v>
      </c>
    </row>
    <row r="7746" spans="1:7" ht="15" customHeight="1">
      <c r="A7746" s="15" t="s">
        <v>996</v>
      </c>
      <c r="B7746" s="16" t="s">
        <v>997</v>
      </c>
      <c r="C7746" s="15" t="s">
        <v>959</v>
      </c>
      <c r="D7746" s="15" t="s">
        <v>960</v>
      </c>
      <c r="E7746" s="17">
        <v>0.22800000000000001</v>
      </c>
      <c r="F7746" s="18">
        <v>3.18</v>
      </c>
      <c r="G7746" s="18">
        <v>0.72504000000000002</v>
      </c>
    </row>
    <row r="7747" spans="1:7" ht="20.100000000000001" customHeight="1">
      <c r="A7747" s="15" t="s">
        <v>1388</v>
      </c>
      <c r="B7747" s="16" t="s">
        <v>1389</v>
      </c>
      <c r="C7747" s="15" t="s">
        <v>959</v>
      </c>
      <c r="D7747" s="15" t="s">
        <v>960</v>
      </c>
      <c r="E7747" s="17">
        <v>0.22800000000000001</v>
      </c>
      <c r="F7747" s="18">
        <v>0.28000000000000003</v>
      </c>
      <c r="G7747" s="18">
        <v>6.3839999999999994E-2</v>
      </c>
    </row>
    <row r="7748" spans="1:7" ht="15" customHeight="1">
      <c r="A7748" s="15" t="s">
        <v>963</v>
      </c>
      <c r="B7748" s="16" t="s">
        <v>964</v>
      </c>
      <c r="C7748" s="15" t="s">
        <v>959</v>
      </c>
      <c r="D7748" s="15" t="s">
        <v>960</v>
      </c>
      <c r="E7748" s="17">
        <v>0.22800000000000001</v>
      </c>
      <c r="F7748" s="18">
        <v>0.55000000000000004</v>
      </c>
      <c r="G7748" s="18">
        <v>0.12540000000000001</v>
      </c>
    </row>
    <row r="7749" spans="1:7" ht="20.100000000000001" customHeight="1">
      <c r="A7749" s="15" t="s">
        <v>1390</v>
      </c>
      <c r="B7749" s="16" t="s">
        <v>1391</v>
      </c>
      <c r="C7749" s="15" t="s">
        <v>959</v>
      </c>
      <c r="D7749" s="15" t="s">
        <v>960</v>
      </c>
      <c r="E7749" s="17">
        <v>0.22800000000000001</v>
      </c>
      <c r="F7749" s="18">
        <v>0.8</v>
      </c>
      <c r="G7749" s="18">
        <v>0.18240000000000001</v>
      </c>
    </row>
    <row r="7750" spans="1:7" ht="15" customHeight="1">
      <c r="A7750" s="15" t="s">
        <v>965</v>
      </c>
      <c r="B7750" s="16" t="s">
        <v>966</v>
      </c>
      <c r="C7750" s="15" t="s">
        <v>959</v>
      </c>
      <c r="D7750" s="15" t="s">
        <v>960</v>
      </c>
      <c r="E7750" s="17">
        <v>0.22800000000000001</v>
      </c>
      <c r="F7750" s="18">
        <v>0.06</v>
      </c>
      <c r="G7750" s="18">
        <v>1.3679999999999999E-2</v>
      </c>
    </row>
    <row r="7751" spans="1:7" ht="17.100000000000001" customHeight="1">
      <c r="A7751" s="1"/>
      <c r="B7751" s="1"/>
      <c r="C7751" s="1"/>
      <c r="D7751" s="1"/>
      <c r="E7751" s="319" t="s">
        <v>967</v>
      </c>
      <c r="F7751" s="320"/>
      <c r="G7751" s="19">
        <v>1.34748</v>
      </c>
    </row>
    <row r="7752" spans="1:7" ht="15" customHeight="1">
      <c r="A7752" s="321" t="s">
        <v>968</v>
      </c>
      <c r="B7752" s="322"/>
      <c r="C7752" s="8" t="s">
        <v>952</v>
      </c>
      <c r="D7752" s="8" t="s">
        <v>953</v>
      </c>
      <c r="E7752" s="8" t="s">
        <v>954</v>
      </c>
      <c r="F7752" s="8" t="s">
        <v>955</v>
      </c>
      <c r="G7752" s="8" t="s">
        <v>956</v>
      </c>
    </row>
    <row r="7753" spans="1:7" ht="15" customHeight="1">
      <c r="A7753" s="15" t="s">
        <v>1392</v>
      </c>
      <c r="B7753" s="16" t="s">
        <v>1393</v>
      </c>
      <c r="C7753" s="15" t="s">
        <v>959</v>
      </c>
      <c r="D7753" s="15" t="s">
        <v>960</v>
      </c>
      <c r="E7753" s="17">
        <v>0.1154592</v>
      </c>
      <c r="F7753" s="18">
        <v>8.94</v>
      </c>
      <c r="G7753" s="18">
        <v>1.0322052479999999</v>
      </c>
    </row>
    <row r="7754" spans="1:7" ht="15" customHeight="1">
      <c r="A7754" s="15" t="s">
        <v>1394</v>
      </c>
      <c r="B7754" s="16" t="s">
        <v>1395</v>
      </c>
      <c r="C7754" s="15" t="s">
        <v>959</v>
      </c>
      <c r="D7754" s="15" t="s">
        <v>960</v>
      </c>
      <c r="E7754" s="17">
        <v>0.1154592</v>
      </c>
      <c r="F7754" s="18">
        <v>12.62</v>
      </c>
      <c r="G7754" s="18">
        <v>1.457095104</v>
      </c>
    </row>
    <row r="7755" spans="1:7" ht="15" customHeight="1">
      <c r="A7755" s="1"/>
      <c r="B7755" s="1"/>
      <c r="C7755" s="1"/>
      <c r="D7755" s="1"/>
      <c r="E7755" s="319" t="s">
        <v>971</v>
      </c>
      <c r="F7755" s="320"/>
      <c r="G7755" s="19">
        <v>2.4893003519999999</v>
      </c>
    </row>
    <row r="7756" spans="1:7" ht="15" customHeight="1">
      <c r="A7756" s="321" t="s">
        <v>1010</v>
      </c>
      <c r="B7756" s="322"/>
      <c r="C7756" s="8" t="s">
        <v>952</v>
      </c>
      <c r="D7756" s="8" t="s">
        <v>953</v>
      </c>
      <c r="E7756" s="8" t="s">
        <v>954</v>
      </c>
      <c r="F7756" s="8" t="s">
        <v>955</v>
      </c>
      <c r="G7756" s="8" t="s">
        <v>956</v>
      </c>
    </row>
    <row r="7757" spans="1:7" ht="20.100000000000001" customHeight="1">
      <c r="A7757" s="15" t="s">
        <v>2039</v>
      </c>
      <c r="B7757" s="16" t="s">
        <v>2040</v>
      </c>
      <c r="C7757" s="15" t="s">
        <v>959</v>
      </c>
      <c r="D7757" s="15" t="s">
        <v>1030</v>
      </c>
      <c r="E7757" s="17">
        <v>8.3000000000000001E-3</v>
      </c>
      <c r="F7757" s="18">
        <v>58.98</v>
      </c>
      <c r="G7757" s="18">
        <v>0.48953400000000002</v>
      </c>
    </row>
    <row r="7758" spans="1:7" ht="15" customHeight="1">
      <c r="A7758" s="15" t="s">
        <v>1402</v>
      </c>
      <c r="B7758" s="16" t="s">
        <v>1403</v>
      </c>
      <c r="C7758" s="15" t="s">
        <v>959</v>
      </c>
      <c r="D7758" s="15" t="s">
        <v>1030</v>
      </c>
      <c r="E7758" s="17">
        <v>5.04E-2</v>
      </c>
      <c r="F7758" s="18">
        <v>1.29</v>
      </c>
      <c r="G7758" s="18">
        <v>6.5016000000000004E-2</v>
      </c>
    </row>
    <row r="7759" spans="1:7" ht="20.100000000000001" customHeight="1">
      <c r="A7759" s="15" t="s">
        <v>2041</v>
      </c>
      <c r="B7759" s="16" t="s">
        <v>2042</v>
      </c>
      <c r="C7759" s="15" t="s">
        <v>959</v>
      </c>
      <c r="D7759" s="15" t="s">
        <v>1030</v>
      </c>
      <c r="E7759" s="17">
        <v>6.4000000000000003E-3</v>
      </c>
      <c r="F7759" s="18">
        <v>321.74</v>
      </c>
      <c r="G7759" s="18">
        <v>2.0591360000000001</v>
      </c>
    </row>
    <row r="7760" spans="1:7" ht="20.100000000000001" customHeight="1">
      <c r="A7760" s="15" t="s">
        <v>2043</v>
      </c>
      <c r="B7760" s="16" t="s">
        <v>2044</v>
      </c>
      <c r="C7760" s="15" t="s">
        <v>959</v>
      </c>
      <c r="D7760" s="15" t="s">
        <v>1030</v>
      </c>
      <c r="E7760" s="17">
        <v>1</v>
      </c>
      <c r="F7760" s="18">
        <v>22.16</v>
      </c>
      <c r="G7760" s="18">
        <v>22.16</v>
      </c>
    </row>
    <row r="7761" spans="1:7" ht="15" customHeight="1">
      <c r="A7761" s="1"/>
      <c r="B7761" s="1"/>
      <c r="C7761" s="1"/>
      <c r="D7761" s="1"/>
      <c r="E7761" s="319" t="s">
        <v>1021</v>
      </c>
      <c r="F7761" s="320"/>
      <c r="G7761" s="19">
        <v>24.773686000000001</v>
      </c>
    </row>
    <row r="7762" spans="1:7" ht="15" customHeight="1">
      <c r="A7762" s="1"/>
      <c r="B7762" s="1"/>
      <c r="C7762" s="1"/>
      <c r="D7762" s="1"/>
      <c r="E7762" s="317" t="s">
        <v>972</v>
      </c>
      <c r="F7762" s="318"/>
      <c r="G7762" s="3">
        <v>27.44</v>
      </c>
    </row>
    <row r="7763" spans="1:7" ht="15" customHeight="1">
      <c r="A7763" s="1"/>
      <c r="B7763" s="1"/>
      <c r="C7763" s="1"/>
      <c r="D7763" s="1"/>
      <c r="E7763" s="317" t="s">
        <v>973</v>
      </c>
      <c r="F7763" s="318"/>
      <c r="G7763" s="3">
        <v>1.1399999999999999</v>
      </c>
    </row>
    <row r="7764" spans="1:7" ht="15" customHeight="1">
      <c r="A7764" s="1"/>
      <c r="B7764" s="1"/>
      <c r="C7764" s="1"/>
      <c r="D7764" s="1"/>
      <c r="E7764" s="317" t="s">
        <v>974</v>
      </c>
      <c r="F7764" s="318"/>
      <c r="G7764" s="3">
        <v>28.58</v>
      </c>
    </row>
    <row r="7765" spans="1:7" ht="15" customHeight="1">
      <c r="A7765" s="1"/>
      <c r="B7765" s="1"/>
      <c r="C7765" s="1"/>
      <c r="D7765" s="1"/>
      <c r="E7765" s="317" t="s">
        <v>975</v>
      </c>
      <c r="F7765" s="318"/>
      <c r="G7765" s="3">
        <v>8.1</v>
      </c>
    </row>
    <row r="7766" spans="1:7" ht="15" customHeight="1">
      <c r="A7766" s="1"/>
      <c r="B7766" s="1"/>
      <c r="C7766" s="1"/>
      <c r="D7766" s="1"/>
      <c r="E7766" s="317" t="s">
        <v>976</v>
      </c>
      <c r="F7766" s="318"/>
      <c r="G7766" s="3">
        <v>36.68</v>
      </c>
    </row>
    <row r="7767" spans="1:7" ht="15" customHeight="1">
      <c r="A7767" s="1"/>
      <c r="B7767" s="1"/>
      <c r="C7767" s="1"/>
      <c r="D7767" s="1"/>
      <c r="E7767" s="317" t="s">
        <v>977</v>
      </c>
      <c r="F7767" s="318"/>
      <c r="G7767" s="3">
        <v>6</v>
      </c>
    </row>
    <row r="7768" spans="1:7" ht="15" customHeight="1">
      <c r="A7768" s="1"/>
      <c r="B7768" s="1"/>
      <c r="C7768" s="1"/>
      <c r="D7768" s="1"/>
      <c r="E7768" s="317" t="s">
        <v>978</v>
      </c>
      <c r="F7768" s="318"/>
      <c r="G7768" s="3">
        <v>220.08</v>
      </c>
    </row>
    <row r="7769" spans="1:7" ht="9.9499999999999993" customHeight="1">
      <c r="A7769" s="1"/>
      <c r="B7769" s="1"/>
      <c r="C7769" s="323" t="s">
        <v>949</v>
      </c>
      <c r="D7769" s="324"/>
      <c r="E7769" s="1"/>
      <c r="F7769" s="1"/>
      <c r="G7769" s="1"/>
    </row>
    <row r="7770" spans="1:7" ht="20.100000000000001" customHeight="1">
      <c r="A7770" s="325" t="s">
        <v>2045</v>
      </c>
      <c r="B7770" s="326"/>
      <c r="C7770" s="326"/>
      <c r="D7770" s="326"/>
      <c r="E7770" s="326"/>
      <c r="F7770" s="326"/>
      <c r="G7770" s="326"/>
    </row>
    <row r="7771" spans="1:7" ht="15" customHeight="1">
      <c r="A7771" s="321" t="s">
        <v>951</v>
      </c>
      <c r="B7771" s="322"/>
      <c r="C7771" s="8" t="s">
        <v>952</v>
      </c>
      <c r="D7771" s="8" t="s">
        <v>953</v>
      </c>
      <c r="E7771" s="8" t="s">
        <v>954</v>
      </c>
      <c r="F7771" s="8" t="s">
        <v>955</v>
      </c>
      <c r="G7771" s="8" t="s">
        <v>956</v>
      </c>
    </row>
    <row r="7772" spans="1:7" ht="15" customHeight="1">
      <c r="A7772" s="15" t="s">
        <v>994</v>
      </c>
      <c r="B7772" s="16" t="s">
        <v>995</v>
      </c>
      <c r="C7772" s="15" t="s">
        <v>959</v>
      </c>
      <c r="D7772" s="15" t="s">
        <v>960</v>
      </c>
      <c r="E7772" s="17">
        <v>0.23599999999999999</v>
      </c>
      <c r="F7772" s="18">
        <v>1.04</v>
      </c>
      <c r="G7772" s="18">
        <v>0.24543999999999999</v>
      </c>
    </row>
    <row r="7773" spans="1:7" ht="15" customHeight="1">
      <c r="A7773" s="15" t="s">
        <v>996</v>
      </c>
      <c r="B7773" s="16" t="s">
        <v>997</v>
      </c>
      <c r="C7773" s="15" t="s">
        <v>959</v>
      </c>
      <c r="D7773" s="15" t="s">
        <v>960</v>
      </c>
      <c r="E7773" s="17">
        <v>0.23599999999999999</v>
      </c>
      <c r="F7773" s="18">
        <v>3.18</v>
      </c>
      <c r="G7773" s="18">
        <v>0.75048000000000004</v>
      </c>
    </row>
    <row r="7774" spans="1:7" ht="20.100000000000001" customHeight="1">
      <c r="A7774" s="15" t="s">
        <v>1388</v>
      </c>
      <c r="B7774" s="16" t="s">
        <v>1389</v>
      </c>
      <c r="C7774" s="15" t="s">
        <v>959</v>
      </c>
      <c r="D7774" s="15" t="s">
        <v>960</v>
      </c>
      <c r="E7774" s="17">
        <v>0.23599999999999999</v>
      </c>
      <c r="F7774" s="18">
        <v>0.28000000000000003</v>
      </c>
      <c r="G7774" s="18">
        <v>6.608E-2</v>
      </c>
    </row>
    <row r="7775" spans="1:7" ht="15" customHeight="1">
      <c r="A7775" s="15" t="s">
        <v>963</v>
      </c>
      <c r="B7775" s="16" t="s">
        <v>964</v>
      </c>
      <c r="C7775" s="15" t="s">
        <v>959</v>
      </c>
      <c r="D7775" s="15" t="s">
        <v>960</v>
      </c>
      <c r="E7775" s="17">
        <v>0.23599999999999999</v>
      </c>
      <c r="F7775" s="18">
        <v>0.55000000000000004</v>
      </c>
      <c r="G7775" s="18">
        <v>0.1298</v>
      </c>
    </row>
    <row r="7776" spans="1:7" ht="20.100000000000001" customHeight="1">
      <c r="A7776" s="15" t="s">
        <v>1390</v>
      </c>
      <c r="B7776" s="16" t="s">
        <v>1391</v>
      </c>
      <c r="C7776" s="15" t="s">
        <v>959</v>
      </c>
      <c r="D7776" s="15" t="s">
        <v>960</v>
      </c>
      <c r="E7776" s="17">
        <v>0.23599999999999999</v>
      </c>
      <c r="F7776" s="18">
        <v>0.8</v>
      </c>
      <c r="G7776" s="18">
        <v>0.1888</v>
      </c>
    </row>
    <row r="7777" spans="1:7" ht="15" customHeight="1">
      <c r="A7777" s="15" t="s">
        <v>965</v>
      </c>
      <c r="B7777" s="16" t="s">
        <v>966</v>
      </c>
      <c r="C7777" s="15" t="s">
        <v>959</v>
      </c>
      <c r="D7777" s="15" t="s">
        <v>960</v>
      </c>
      <c r="E7777" s="17">
        <v>0.23599999999999999</v>
      </c>
      <c r="F7777" s="18">
        <v>0.06</v>
      </c>
      <c r="G7777" s="18">
        <v>1.4160000000000001E-2</v>
      </c>
    </row>
    <row r="7778" spans="1:7" ht="17.100000000000001" customHeight="1">
      <c r="A7778" s="1"/>
      <c r="B7778" s="1"/>
      <c r="C7778" s="1"/>
      <c r="D7778" s="1"/>
      <c r="E7778" s="319" t="s">
        <v>967</v>
      </c>
      <c r="F7778" s="320"/>
      <c r="G7778" s="19">
        <v>1.39476</v>
      </c>
    </row>
    <row r="7779" spans="1:7" ht="15" customHeight="1">
      <c r="A7779" s="321" t="s">
        <v>968</v>
      </c>
      <c r="B7779" s="322"/>
      <c r="C7779" s="8" t="s">
        <v>952</v>
      </c>
      <c r="D7779" s="8" t="s">
        <v>953</v>
      </c>
      <c r="E7779" s="8" t="s">
        <v>954</v>
      </c>
      <c r="F7779" s="8" t="s">
        <v>955</v>
      </c>
      <c r="G7779" s="8" t="s">
        <v>956</v>
      </c>
    </row>
    <row r="7780" spans="1:7" ht="15" customHeight="1">
      <c r="A7780" s="15" t="s">
        <v>1392</v>
      </c>
      <c r="B7780" s="16" t="s">
        <v>1393</v>
      </c>
      <c r="C7780" s="15" t="s">
        <v>959</v>
      </c>
      <c r="D7780" s="15" t="s">
        <v>960</v>
      </c>
      <c r="E7780" s="17">
        <v>0.1195104</v>
      </c>
      <c r="F7780" s="18">
        <v>8.94</v>
      </c>
      <c r="G7780" s="18">
        <v>1.0684229759999999</v>
      </c>
    </row>
    <row r="7781" spans="1:7" ht="15" customHeight="1">
      <c r="A7781" s="15" t="s">
        <v>1394</v>
      </c>
      <c r="B7781" s="16" t="s">
        <v>1395</v>
      </c>
      <c r="C7781" s="15" t="s">
        <v>959</v>
      </c>
      <c r="D7781" s="15" t="s">
        <v>960</v>
      </c>
      <c r="E7781" s="17">
        <v>0.1195104</v>
      </c>
      <c r="F7781" s="18">
        <v>12.62</v>
      </c>
      <c r="G7781" s="18">
        <v>1.5082212479999999</v>
      </c>
    </row>
    <row r="7782" spans="1:7" ht="15" customHeight="1">
      <c r="A7782" s="1"/>
      <c r="B7782" s="1"/>
      <c r="C7782" s="1"/>
      <c r="D7782" s="1"/>
      <c r="E7782" s="319" t="s">
        <v>971</v>
      </c>
      <c r="F7782" s="320"/>
      <c r="G7782" s="19">
        <v>2.5766442239999998</v>
      </c>
    </row>
    <row r="7783" spans="1:7" ht="15" customHeight="1">
      <c r="A7783" s="321" t="s">
        <v>1010</v>
      </c>
      <c r="B7783" s="322"/>
      <c r="C7783" s="8" t="s">
        <v>952</v>
      </c>
      <c r="D7783" s="8" t="s">
        <v>953</v>
      </c>
      <c r="E7783" s="8" t="s">
        <v>954</v>
      </c>
      <c r="F7783" s="8" t="s">
        <v>955</v>
      </c>
      <c r="G7783" s="8" t="s">
        <v>956</v>
      </c>
    </row>
    <row r="7784" spans="1:7" ht="20.100000000000001" customHeight="1">
      <c r="A7784" s="15" t="s">
        <v>2046</v>
      </c>
      <c r="B7784" s="16" t="s">
        <v>2047</v>
      </c>
      <c r="C7784" s="15" t="s">
        <v>959</v>
      </c>
      <c r="D7784" s="15" t="s">
        <v>1030</v>
      </c>
      <c r="E7784" s="17">
        <v>1</v>
      </c>
      <c r="F7784" s="18">
        <v>9.86</v>
      </c>
      <c r="G7784" s="18">
        <v>9.86</v>
      </c>
    </row>
    <row r="7785" spans="1:7" ht="20.100000000000001" customHeight="1">
      <c r="A7785" s="15" t="s">
        <v>2039</v>
      </c>
      <c r="B7785" s="16" t="s">
        <v>2040</v>
      </c>
      <c r="C7785" s="15" t="s">
        <v>959</v>
      </c>
      <c r="D7785" s="15" t="s">
        <v>1030</v>
      </c>
      <c r="E7785" s="17">
        <v>8.3000000000000001E-3</v>
      </c>
      <c r="F7785" s="18">
        <v>58.98</v>
      </c>
      <c r="G7785" s="18">
        <v>0.48953400000000002</v>
      </c>
    </row>
    <row r="7786" spans="1:7" ht="15" customHeight="1">
      <c r="A7786" s="15" t="s">
        <v>1402</v>
      </c>
      <c r="B7786" s="16" t="s">
        <v>1403</v>
      </c>
      <c r="C7786" s="15" t="s">
        <v>959</v>
      </c>
      <c r="D7786" s="15" t="s">
        <v>1030</v>
      </c>
      <c r="E7786" s="17">
        <v>5.8700000000000002E-2</v>
      </c>
      <c r="F7786" s="18">
        <v>1.29</v>
      </c>
      <c r="G7786" s="18">
        <v>7.5722999999999999E-2</v>
      </c>
    </row>
    <row r="7787" spans="1:7" ht="20.100000000000001" customHeight="1">
      <c r="A7787" s="15" t="s">
        <v>2041</v>
      </c>
      <c r="B7787" s="16" t="s">
        <v>2042</v>
      </c>
      <c r="C7787" s="15" t="s">
        <v>959</v>
      </c>
      <c r="D7787" s="15" t="s">
        <v>1030</v>
      </c>
      <c r="E7787" s="17">
        <v>6.4000000000000003E-3</v>
      </c>
      <c r="F7787" s="18">
        <v>321.74</v>
      </c>
      <c r="G7787" s="18">
        <v>2.0591360000000001</v>
      </c>
    </row>
    <row r="7788" spans="1:7" ht="15" customHeight="1">
      <c r="A7788" s="1"/>
      <c r="B7788" s="1"/>
      <c r="C7788" s="1"/>
      <c r="D7788" s="1"/>
      <c r="E7788" s="319" t="s">
        <v>1021</v>
      </c>
      <c r="F7788" s="320"/>
      <c r="G7788" s="19">
        <v>12.484393000000001</v>
      </c>
    </row>
    <row r="7789" spans="1:7" ht="15" customHeight="1">
      <c r="A7789" s="1"/>
      <c r="B7789" s="1"/>
      <c r="C7789" s="1"/>
      <c r="D7789" s="1"/>
      <c r="E7789" s="317" t="s">
        <v>972</v>
      </c>
      <c r="F7789" s="318"/>
      <c r="G7789" s="3">
        <v>15.25</v>
      </c>
    </row>
    <row r="7790" spans="1:7" ht="15" customHeight="1">
      <c r="A7790" s="1"/>
      <c r="B7790" s="1"/>
      <c r="C7790" s="1"/>
      <c r="D7790" s="1"/>
      <c r="E7790" s="317" t="s">
        <v>973</v>
      </c>
      <c r="F7790" s="318"/>
      <c r="G7790" s="3">
        <v>1.17</v>
      </c>
    </row>
    <row r="7791" spans="1:7" ht="15" customHeight="1">
      <c r="A7791" s="1"/>
      <c r="B7791" s="1"/>
      <c r="C7791" s="1"/>
      <c r="D7791" s="1"/>
      <c r="E7791" s="317" t="s">
        <v>974</v>
      </c>
      <c r="F7791" s="318"/>
      <c r="G7791" s="3">
        <v>16.420000000000002</v>
      </c>
    </row>
    <row r="7792" spans="1:7" ht="15" customHeight="1">
      <c r="A7792" s="1"/>
      <c r="B7792" s="1"/>
      <c r="C7792" s="1"/>
      <c r="D7792" s="1"/>
      <c r="E7792" s="317" t="s">
        <v>975</v>
      </c>
      <c r="F7792" s="318"/>
      <c r="G7792" s="3">
        <v>4.6500000000000004</v>
      </c>
    </row>
    <row r="7793" spans="1:7" ht="15" customHeight="1">
      <c r="A7793" s="1"/>
      <c r="B7793" s="1"/>
      <c r="C7793" s="1"/>
      <c r="D7793" s="1"/>
      <c r="E7793" s="317" t="s">
        <v>976</v>
      </c>
      <c r="F7793" s="318"/>
      <c r="G7793" s="3">
        <v>21.07</v>
      </c>
    </row>
    <row r="7794" spans="1:7" ht="15" customHeight="1">
      <c r="A7794" s="1"/>
      <c r="B7794" s="1"/>
      <c r="C7794" s="1"/>
      <c r="D7794" s="1"/>
      <c r="E7794" s="317" t="s">
        <v>977</v>
      </c>
      <c r="F7794" s="318"/>
      <c r="G7794" s="3">
        <v>1</v>
      </c>
    </row>
    <row r="7795" spans="1:7" ht="15" customHeight="1">
      <c r="A7795" s="1"/>
      <c r="B7795" s="1"/>
      <c r="C7795" s="1"/>
      <c r="D7795" s="1"/>
      <c r="E7795" s="317" t="s">
        <v>978</v>
      </c>
      <c r="F7795" s="318"/>
      <c r="G7795" s="3">
        <v>21.07</v>
      </c>
    </row>
    <row r="7796" spans="1:7" ht="9.9499999999999993" customHeight="1">
      <c r="A7796" s="1"/>
      <c r="B7796" s="1"/>
      <c r="C7796" s="323" t="s">
        <v>949</v>
      </c>
      <c r="D7796" s="324"/>
      <c r="E7796" s="1"/>
      <c r="F7796" s="1"/>
      <c r="G7796" s="1"/>
    </row>
    <row r="7797" spans="1:7" ht="20.100000000000001" customHeight="1">
      <c r="A7797" s="325" t="s">
        <v>2048</v>
      </c>
      <c r="B7797" s="326"/>
      <c r="C7797" s="326"/>
      <c r="D7797" s="326"/>
      <c r="E7797" s="326"/>
      <c r="F7797" s="326"/>
      <c r="G7797" s="326"/>
    </row>
    <row r="7798" spans="1:7" ht="15" customHeight="1">
      <c r="A7798" s="321" t="s">
        <v>951</v>
      </c>
      <c r="B7798" s="322"/>
      <c r="C7798" s="8" t="s">
        <v>952</v>
      </c>
      <c r="D7798" s="8" t="s">
        <v>953</v>
      </c>
      <c r="E7798" s="8" t="s">
        <v>954</v>
      </c>
      <c r="F7798" s="8" t="s">
        <v>955</v>
      </c>
      <c r="G7798" s="8" t="s">
        <v>956</v>
      </c>
    </row>
    <row r="7799" spans="1:7" ht="15" customHeight="1">
      <c r="A7799" s="15" t="s">
        <v>994</v>
      </c>
      <c r="B7799" s="16" t="s">
        <v>995</v>
      </c>
      <c r="C7799" s="15" t="s">
        <v>959</v>
      </c>
      <c r="D7799" s="15" t="s">
        <v>960</v>
      </c>
      <c r="E7799" s="17">
        <v>0.128</v>
      </c>
      <c r="F7799" s="18">
        <v>1.04</v>
      </c>
      <c r="G7799" s="18">
        <v>0.13311999999999999</v>
      </c>
    </row>
    <row r="7800" spans="1:7" ht="15" customHeight="1">
      <c r="A7800" s="15" t="s">
        <v>996</v>
      </c>
      <c r="B7800" s="16" t="s">
        <v>997</v>
      </c>
      <c r="C7800" s="15" t="s">
        <v>959</v>
      </c>
      <c r="D7800" s="15" t="s">
        <v>960</v>
      </c>
      <c r="E7800" s="17">
        <v>0.128</v>
      </c>
      <c r="F7800" s="18">
        <v>3.18</v>
      </c>
      <c r="G7800" s="18">
        <v>0.40704000000000001</v>
      </c>
    </row>
    <row r="7801" spans="1:7" ht="20.100000000000001" customHeight="1">
      <c r="A7801" s="15" t="s">
        <v>1388</v>
      </c>
      <c r="B7801" s="16" t="s">
        <v>1389</v>
      </c>
      <c r="C7801" s="15" t="s">
        <v>959</v>
      </c>
      <c r="D7801" s="15" t="s">
        <v>960</v>
      </c>
      <c r="E7801" s="17">
        <v>0.128</v>
      </c>
      <c r="F7801" s="18">
        <v>0.28000000000000003</v>
      </c>
      <c r="G7801" s="18">
        <v>3.5839999999999997E-2</v>
      </c>
    </row>
    <row r="7802" spans="1:7" ht="15" customHeight="1">
      <c r="A7802" s="15" t="s">
        <v>963</v>
      </c>
      <c r="B7802" s="16" t="s">
        <v>964</v>
      </c>
      <c r="C7802" s="15" t="s">
        <v>959</v>
      </c>
      <c r="D7802" s="15" t="s">
        <v>960</v>
      </c>
      <c r="E7802" s="17">
        <v>0.128</v>
      </c>
      <c r="F7802" s="18">
        <v>0.55000000000000004</v>
      </c>
      <c r="G7802" s="18">
        <v>7.0400000000000004E-2</v>
      </c>
    </row>
    <row r="7803" spans="1:7" ht="20.100000000000001" customHeight="1">
      <c r="A7803" s="15" t="s">
        <v>1390</v>
      </c>
      <c r="B7803" s="16" t="s">
        <v>1391</v>
      </c>
      <c r="C7803" s="15" t="s">
        <v>959</v>
      </c>
      <c r="D7803" s="15" t="s">
        <v>960</v>
      </c>
      <c r="E7803" s="17">
        <v>0.128</v>
      </c>
      <c r="F7803" s="18">
        <v>0.8</v>
      </c>
      <c r="G7803" s="18">
        <v>0.1024</v>
      </c>
    </row>
    <row r="7804" spans="1:7" ht="15" customHeight="1">
      <c r="A7804" s="15" t="s">
        <v>965</v>
      </c>
      <c r="B7804" s="16" t="s">
        <v>966</v>
      </c>
      <c r="C7804" s="15" t="s">
        <v>959</v>
      </c>
      <c r="D7804" s="15" t="s">
        <v>960</v>
      </c>
      <c r="E7804" s="17">
        <v>0.128</v>
      </c>
      <c r="F7804" s="18">
        <v>0.06</v>
      </c>
      <c r="G7804" s="18">
        <v>7.6800000000000002E-3</v>
      </c>
    </row>
    <row r="7805" spans="1:7" ht="17.100000000000001" customHeight="1">
      <c r="A7805" s="1"/>
      <c r="B7805" s="1"/>
      <c r="C7805" s="1"/>
      <c r="D7805" s="1"/>
      <c r="E7805" s="319" t="s">
        <v>967</v>
      </c>
      <c r="F7805" s="320"/>
      <c r="G7805" s="19">
        <v>0.75648000000000004</v>
      </c>
    </row>
    <row r="7806" spans="1:7" ht="15" customHeight="1">
      <c r="A7806" s="321" t="s">
        <v>968</v>
      </c>
      <c r="B7806" s="322"/>
      <c r="C7806" s="8" t="s">
        <v>952</v>
      </c>
      <c r="D7806" s="8" t="s">
        <v>953</v>
      </c>
      <c r="E7806" s="8" t="s">
        <v>954</v>
      </c>
      <c r="F7806" s="8" t="s">
        <v>955</v>
      </c>
      <c r="G7806" s="8" t="s">
        <v>956</v>
      </c>
    </row>
    <row r="7807" spans="1:7" ht="15" customHeight="1">
      <c r="A7807" s="15" t="s">
        <v>1392</v>
      </c>
      <c r="B7807" s="16" t="s">
        <v>1393</v>
      </c>
      <c r="C7807" s="15" t="s">
        <v>959</v>
      </c>
      <c r="D7807" s="15" t="s">
        <v>960</v>
      </c>
      <c r="E7807" s="17">
        <v>6.4819199999999993E-2</v>
      </c>
      <c r="F7807" s="18">
        <v>8.94</v>
      </c>
      <c r="G7807" s="18">
        <v>0.57948364799999996</v>
      </c>
    </row>
    <row r="7808" spans="1:7" ht="15" customHeight="1">
      <c r="A7808" s="15" t="s">
        <v>1394</v>
      </c>
      <c r="B7808" s="16" t="s">
        <v>1395</v>
      </c>
      <c r="C7808" s="15" t="s">
        <v>959</v>
      </c>
      <c r="D7808" s="15" t="s">
        <v>960</v>
      </c>
      <c r="E7808" s="17">
        <v>6.4819199999999993E-2</v>
      </c>
      <c r="F7808" s="18">
        <v>12.62</v>
      </c>
      <c r="G7808" s="18">
        <v>0.81801830399999997</v>
      </c>
    </row>
    <row r="7809" spans="1:7" ht="15" customHeight="1">
      <c r="A7809" s="1"/>
      <c r="B7809" s="1"/>
      <c r="C7809" s="1"/>
      <c r="D7809" s="1"/>
      <c r="E7809" s="319" t="s">
        <v>971</v>
      </c>
      <c r="F7809" s="320"/>
      <c r="G7809" s="19">
        <v>1.397501952</v>
      </c>
    </row>
    <row r="7810" spans="1:7" ht="15" customHeight="1">
      <c r="A7810" s="321" t="s">
        <v>1010</v>
      </c>
      <c r="B7810" s="322"/>
      <c r="C7810" s="8" t="s">
        <v>952</v>
      </c>
      <c r="D7810" s="8" t="s">
        <v>953</v>
      </c>
      <c r="E7810" s="8" t="s">
        <v>954</v>
      </c>
      <c r="F7810" s="8" t="s">
        <v>955</v>
      </c>
      <c r="G7810" s="8" t="s">
        <v>956</v>
      </c>
    </row>
    <row r="7811" spans="1:7" ht="20.100000000000001" customHeight="1">
      <c r="A7811" s="15" t="s">
        <v>2049</v>
      </c>
      <c r="B7811" s="16" t="s">
        <v>2050</v>
      </c>
      <c r="C7811" s="15" t="s">
        <v>959</v>
      </c>
      <c r="D7811" s="15" t="s">
        <v>1030</v>
      </c>
      <c r="E7811" s="17">
        <v>1</v>
      </c>
      <c r="F7811" s="18">
        <v>6.57</v>
      </c>
      <c r="G7811" s="18">
        <v>6.57</v>
      </c>
    </row>
    <row r="7812" spans="1:7" ht="20.100000000000001" customHeight="1">
      <c r="A7812" s="15" t="s">
        <v>2039</v>
      </c>
      <c r="B7812" s="16" t="s">
        <v>2040</v>
      </c>
      <c r="C7812" s="15" t="s">
        <v>959</v>
      </c>
      <c r="D7812" s="15" t="s">
        <v>1030</v>
      </c>
      <c r="E7812" s="17">
        <v>6.3E-3</v>
      </c>
      <c r="F7812" s="18">
        <v>58.98</v>
      </c>
      <c r="G7812" s="18">
        <v>0.37157400000000002</v>
      </c>
    </row>
    <row r="7813" spans="1:7" ht="15" customHeight="1">
      <c r="A7813" s="15" t="s">
        <v>1402</v>
      </c>
      <c r="B7813" s="16" t="s">
        <v>1403</v>
      </c>
      <c r="C7813" s="15" t="s">
        <v>959</v>
      </c>
      <c r="D7813" s="15" t="s">
        <v>1030</v>
      </c>
      <c r="E7813" s="17">
        <v>4.3200000000000002E-2</v>
      </c>
      <c r="F7813" s="18">
        <v>1.29</v>
      </c>
      <c r="G7813" s="18">
        <v>5.5728E-2</v>
      </c>
    </row>
    <row r="7814" spans="1:7" ht="20.100000000000001" customHeight="1">
      <c r="A7814" s="15" t="s">
        <v>2041</v>
      </c>
      <c r="B7814" s="16" t="s">
        <v>2042</v>
      </c>
      <c r="C7814" s="15" t="s">
        <v>959</v>
      </c>
      <c r="D7814" s="15" t="s">
        <v>1030</v>
      </c>
      <c r="E7814" s="17">
        <v>4.7999999999999996E-3</v>
      </c>
      <c r="F7814" s="18">
        <v>321.74</v>
      </c>
      <c r="G7814" s="18">
        <v>1.5443519999999999</v>
      </c>
    </row>
    <row r="7815" spans="1:7" ht="15" customHeight="1">
      <c r="A7815" s="1"/>
      <c r="B7815" s="1"/>
      <c r="C7815" s="1"/>
      <c r="D7815" s="1"/>
      <c r="E7815" s="319" t="s">
        <v>1021</v>
      </c>
      <c r="F7815" s="320"/>
      <c r="G7815" s="19">
        <v>8.5416539999999994</v>
      </c>
    </row>
    <row r="7816" spans="1:7" ht="15" customHeight="1">
      <c r="A7816" s="1"/>
      <c r="B7816" s="1"/>
      <c r="C7816" s="1"/>
      <c r="D7816" s="1"/>
      <c r="E7816" s="317" t="s">
        <v>972</v>
      </c>
      <c r="F7816" s="318"/>
      <c r="G7816" s="3">
        <v>10.039999999999999</v>
      </c>
    </row>
    <row r="7817" spans="1:7" ht="15" customHeight="1">
      <c r="A7817" s="1"/>
      <c r="B7817" s="1"/>
      <c r="C7817" s="1"/>
      <c r="D7817" s="1"/>
      <c r="E7817" s="317" t="s">
        <v>973</v>
      </c>
      <c r="F7817" s="318"/>
      <c r="G7817" s="3">
        <v>0.63</v>
      </c>
    </row>
    <row r="7818" spans="1:7" ht="15" customHeight="1">
      <c r="A7818" s="1"/>
      <c r="B7818" s="1"/>
      <c r="C7818" s="1"/>
      <c r="D7818" s="1"/>
      <c r="E7818" s="317" t="s">
        <v>974</v>
      </c>
      <c r="F7818" s="318"/>
      <c r="G7818" s="3">
        <v>10.67</v>
      </c>
    </row>
    <row r="7819" spans="1:7" ht="15" customHeight="1">
      <c r="A7819" s="1"/>
      <c r="B7819" s="1"/>
      <c r="C7819" s="1"/>
      <c r="D7819" s="1"/>
      <c r="E7819" s="317" t="s">
        <v>975</v>
      </c>
      <c r="F7819" s="318"/>
      <c r="G7819" s="3">
        <v>3.02</v>
      </c>
    </row>
    <row r="7820" spans="1:7" ht="15" customHeight="1">
      <c r="A7820" s="1"/>
      <c r="B7820" s="1"/>
      <c r="C7820" s="1"/>
      <c r="D7820" s="1"/>
      <c r="E7820" s="317" t="s">
        <v>976</v>
      </c>
      <c r="F7820" s="318"/>
      <c r="G7820" s="3">
        <v>13.69</v>
      </c>
    </row>
    <row r="7821" spans="1:7" ht="15" customHeight="1">
      <c r="A7821" s="1"/>
      <c r="B7821" s="1"/>
      <c r="C7821" s="1"/>
      <c r="D7821" s="1"/>
      <c r="E7821" s="317" t="s">
        <v>977</v>
      </c>
      <c r="F7821" s="318"/>
      <c r="G7821" s="3">
        <v>1</v>
      </c>
    </row>
    <row r="7822" spans="1:7" ht="15" customHeight="1">
      <c r="A7822" s="1"/>
      <c r="B7822" s="1"/>
      <c r="C7822" s="1"/>
      <c r="D7822" s="1"/>
      <c r="E7822" s="317" t="s">
        <v>978</v>
      </c>
      <c r="F7822" s="318"/>
      <c r="G7822" s="3">
        <v>13.69</v>
      </c>
    </row>
    <row r="7823" spans="1:7" ht="9.9499999999999993" customHeight="1">
      <c r="A7823" s="1"/>
      <c r="B7823" s="1"/>
      <c r="C7823" s="323" t="s">
        <v>949</v>
      </c>
      <c r="D7823" s="324"/>
      <c r="E7823" s="1"/>
      <c r="F7823" s="1"/>
      <c r="G7823" s="1"/>
    </row>
    <row r="7824" spans="1:7" ht="20.100000000000001" customHeight="1">
      <c r="A7824" s="325" t="s">
        <v>2051</v>
      </c>
      <c r="B7824" s="326"/>
      <c r="C7824" s="326"/>
      <c r="D7824" s="326"/>
      <c r="E7824" s="326"/>
      <c r="F7824" s="326"/>
      <c r="G7824" s="326"/>
    </row>
    <row r="7825" spans="1:7" ht="15" customHeight="1">
      <c r="A7825" s="321" t="s">
        <v>951</v>
      </c>
      <c r="B7825" s="322"/>
      <c r="C7825" s="8" t="s">
        <v>952</v>
      </c>
      <c r="D7825" s="8" t="s">
        <v>953</v>
      </c>
      <c r="E7825" s="8" t="s">
        <v>954</v>
      </c>
      <c r="F7825" s="8" t="s">
        <v>955</v>
      </c>
      <c r="G7825" s="8" t="s">
        <v>956</v>
      </c>
    </row>
    <row r="7826" spans="1:7" ht="15" customHeight="1">
      <c r="A7826" s="15" t="s">
        <v>994</v>
      </c>
      <c r="B7826" s="16" t="s">
        <v>995</v>
      </c>
      <c r="C7826" s="15" t="s">
        <v>959</v>
      </c>
      <c r="D7826" s="15" t="s">
        <v>960</v>
      </c>
      <c r="E7826" s="17">
        <v>0.192</v>
      </c>
      <c r="F7826" s="18">
        <v>1.04</v>
      </c>
      <c r="G7826" s="18">
        <v>0.19968</v>
      </c>
    </row>
    <row r="7827" spans="1:7" ht="15" customHeight="1">
      <c r="A7827" s="15" t="s">
        <v>996</v>
      </c>
      <c r="B7827" s="16" t="s">
        <v>997</v>
      </c>
      <c r="C7827" s="15" t="s">
        <v>959</v>
      </c>
      <c r="D7827" s="15" t="s">
        <v>960</v>
      </c>
      <c r="E7827" s="17">
        <v>0.192</v>
      </c>
      <c r="F7827" s="18">
        <v>3.18</v>
      </c>
      <c r="G7827" s="18">
        <v>0.61055999999999999</v>
      </c>
    </row>
    <row r="7828" spans="1:7" ht="20.100000000000001" customHeight="1">
      <c r="A7828" s="15" t="s">
        <v>1388</v>
      </c>
      <c r="B7828" s="16" t="s">
        <v>1389</v>
      </c>
      <c r="C7828" s="15" t="s">
        <v>959</v>
      </c>
      <c r="D7828" s="15" t="s">
        <v>960</v>
      </c>
      <c r="E7828" s="17">
        <v>0.192</v>
      </c>
      <c r="F7828" s="18">
        <v>0.28000000000000003</v>
      </c>
      <c r="G7828" s="18">
        <v>5.3760000000000002E-2</v>
      </c>
    </row>
    <row r="7829" spans="1:7" ht="15" customHeight="1">
      <c r="A7829" s="15" t="s">
        <v>963</v>
      </c>
      <c r="B7829" s="16" t="s">
        <v>964</v>
      </c>
      <c r="C7829" s="15" t="s">
        <v>959</v>
      </c>
      <c r="D7829" s="15" t="s">
        <v>960</v>
      </c>
      <c r="E7829" s="17">
        <v>0.192</v>
      </c>
      <c r="F7829" s="18">
        <v>0.55000000000000004</v>
      </c>
      <c r="G7829" s="18">
        <v>0.1056</v>
      </c>
    </row>
    <row r="7830" spans="1:7" ht="20.100000000000001" customHeight="1">
      <c r="A7830" s="15" t="s">
        <v>1390</v>
      </c>
      <c r="B7830" s="16" t="s">
        <v>1391</v>
      </c>
      <c r="C7830" s="15" t="s">
        <v>959</v>
      </c>
      <c r="D7830" s="15" t="s">
        <v>960</v>
      </c>
      <c r="E7830" s="17">
        <v>0.192</v>
      </c>
      <c r="F7830" s="18">
        <v>0.8</v>
      </c>
      <c r="G7830" s="18">
        <v>0.15359999999999999</v>
      </c>
    </row>
    <row r="7831" spans="1:7" ht="15" customHeight="1">
      <c r="A7831" s="15" t="s">
        <v>965</v>
      </c>
      <c r="B7831" s="16" t="s">
        <v>966</v>
      </c>
      <c r="C7831" s="15" t="s">
        <v>959</v>
      </c>
      <c r="D7831" s="15" t="s">
        <v>960</v>
      </c>
      <c r="E7831" s="17">
        <v>0.192</v>
      </c>
      <c r="F7831" s="18">
        <v>0.06</v>
      </c>
      <c r="G7831" s="18">
        <v>1.1520000000000001E-2</v>
      </c>
    </row>
    <row r="7832" spans="1:7" ht="17.100000000000001" customHeight="1">
      <c r="A7832" s="1"/>
      <c r="B7832" s="1"/>
      <c r="C7832" s="1"/>
      <c r="D7832" s="1"/>
      <c r="E7832" s="319" t="s">
        <v>967</v>
      </c>
      <c r="F7832" s="320"/>
      <c r="G7832" s="19">
        <v>1.13472</v>
      </c>
    </row>
    <row r="7833" spans="1:7" ht="15" customHeight="1">
      <c r="A7833" s="321" t="s">
        <v>968</v>
      </c>
      <c r="B7833" s="322"/>
      <c r="C7833" s="8" t="s">
        <v>952</v>
      </c>
      <c r="D7833" s="8" t="s">
        <v>953</v>
      </c>
      <c r="E7833" s="8" t="s">
        <v>954</v>
      </c>
      <c r="F7833" s="8" t="s">
        <v>955</v>
      </c>
      <c r="G7833" s="8" t="s">
        <v>956</v>
      </c>
    </row>
    <row r="7834" spans="1:7" ht="15" customHeight="1">
      <c r="A7834" s="15" t="s">
        <v>1392</v>
      </c>
      <c r="B7834" s="16" t="s">
        <v>1393</v>
      </c>
      <c r="C7834" s="15" t="s">
        <v>959</v>
      </c>
      <c r="D7834" s="15" t="s">
        <v>960</v>
      </c>
      <c r="E7834" s="17">
        <v>9.7228800000000004E-2</v>
      </c>
      <c r="F7834" s="18">
        <v>8.94</v>
      </c>
      <c r="G7834" s="18">
        <v>0.869225472</v>
      </c>
    </row>
    <row r="7835" spans="1:7" ht="15" customHeight="1">
      <c r="A7835" s="15" t="s">
        <v>1394</v>
      </c>
      <c r="B7835" s="16" t="s">
        <v>1395</v>
      </c>
      <c r="C7835" s="15" t="s">
        <v>959</v>
      </c>
      <c r="D7835" s="15" t="s">
        <v>960</v>
      </c>
      <c r="E7835" s="17">
        <v>9.7228800000000004E-2</v>
      </c>
      <c r="F7835" s="18">
        <v>12.62</v>
      </c>
      <c r="G7835" s="18">
        <v>1.2270274560000001</v>
      </c>
    </row>
    <row r="7836" spans="1:7" ht="15" customHeight="1">
      <c r="A7836" s="1"/>
      <c r="B7836" s="1"/>
      <c r="C7836" s="1"/>
      <c r="D7836" s="1"/>
      <c r="E7836" s="319" t="s">
        <v>971</v>
      </c>
      <c r="F7836" s="320"/>
      <c r="G7836" s="19">
        <v>2.0962529280000002</v>
      </c>
    </row>
    <row r="7837" spans="1:7" ht="15" customHeight="1">
      <c r="A7837" s="321" t="s">
        <v>1010</v>
      </c>
      <c r="B7837" s="322"/>
      <c r="C7837" s="8" t="s">
        <v>952</v>
      </c>
      <c r="D7837" s="8" t="s">
        <v>953</v>
      </c>
      <c r="E7837" s="8" t="s">
        <v>954</v>
      </c>
      <c r="F7837" s="8" t="s">
        <v>955</v>
      </c>
      <c r="G7837" s="8" t="s">
        <v>956</v>
      </c>
    </row>
    <row r="7838" spans="1:7" ht="20.100000000000001" customHeight="1">
      <c r="A7838" s="15" t="s">
        <v>2039</v>
      </c>
      <c r="B7838" s="16" t="s">
        <v>2040</v>
      </c>
      <c r="C7838" s="15" t="s">
        <v>959</v>
      </c>
      <c r="D7838" s="15" t="s">
        <v>1030</v>
      </c>
      <c r="E7838" s="17">
        <v>6.3E-3</v>
      </c>
      <c r="F7838" s="18">
        <v>58.98</v>
      </c>
      <c r="G7838" s="18">
        <v>0.37157400000000002</v>
      </c>
    </row>
    <row r="7839" spans="1:7" ht="15" customHeight="1">
      <c r="A7839" s="15" t="s">
        <v>1402</v>
      </c>
      <c r="B7839" s="16" t="s">
        <v>1403</v>
      </c>
      <c r="C7839" s="15" t="s">
        <v>959</v>
      </c>
      <c r="D7839" s="15" t="s">
        <v>1030</v>
      </c>
      <c r="E7839" s="17">
        <v>4.3200000000000002E-2</v>
      </c>
      <c r="F7839" s="18">
        <v>1.29</v>
      </c>
      <c r="G7839" s="18">
        <v>5.5728E-2</v>
      </c>
    </row>
    <row r="7840" spans="1:7" ht="20.100000000000001" customHeight="1">
      <c r="A7840" s="15" t="s">
        <v>2052</v>
      </c>
      <c r="B7840" s="16" t="s">
        <v>2053</v>
      </c>
      <c r="C7840" s="15" t="s">
        <v>959</v>
      </c>
      <c r="D7840" s="15" t="s">
        <v>1030</v>
      </c>
      <c r="E7840" s="17">
        <v>1</v>
      </c>
      <c r="F7840" s="18">
        <v>12.9</v>
      </c>
      <c r="G7840" s="18">
        <v>12.9</v>
      </c>
    </row>
    <row r="7841" spans="1:7" ht="20.100000000000001" customHeight="1">
      <c r="A7841" s="15" t="s">
        <v>2041</v>
      </c>
      <c r="B7841" s="16" t="s">
        <v>2042</v>
      </c>
      <c r="C7841" s="15" t="s">
        <v>959</v>
      </c>
      <c r="D7841" s="15" t="s">
        <v>1030</v>
      </c>
      <c r="E7841" s="17">
        <v>4.7999999999999996E-3</v>
      </c>
      <c r="F7841" s="18">
        <v>321.74</v>
      </c>
      <c r="G7841" s="18">
        <v>1.5443519999999999</v>
      </c>
    </row>
    <row r="7842" spans="1:7" ht="15" customHeight="1">
      <c r="A7842" s="1"/>
      <c r="B7842" s="1"/>
      <c r="C7842" s="1"/>
      <c r="D7842" s="1"/>
      <c r="E7842" s="319" t="s">
        <v>1021</v>
      </c>
      <c r="F7842" s="320"/>
      <c r="G7842" s="19">
        <v>14.871653999999999</v>
      </c>
    </row>
    <row r="7843" spans="1:7" ht="15" customHeight="1">
      <c r="A7843" s="1"/>
      <c r="B7843" s="1"/>
      <c r="C7843" s="1"/>
      <c r="D7843" s="1"/>
      <c r="E7843" s="317" t="s">
        <v>972</v>
      </c>
      <c r="F7843" s="318"/>
      <c r="G7843" s="3">
        <v>17.13</v>
      </c>
    </row>
    <row r="7844" spans="1:7" ht="15" customHeight="1">
      <c r="A7844" s="1"/>
      <c r="B7844" s="1"/>
      <c r="C7844" s="1"/>
      <c r="D7844" s="1"/>
      <c r="E7844" s="317" t="s">
        <v>973</v>
      </c>
      <c r="F7844" s="318"/>
      <c r="G7844" s="3">
        <v>0.95</v>
      </c>
    </row>
    <row r="7845" spans="1:7" ht="15" customHeight="1">
      <c r="A7845" s="1"/>
      <c r="B7845" s="1"/>
      <c r="C7845" s="1"/>
      <c r="D7845" s="1"/>
      <c r="E7845" s="317" t="s">
        <v>974</v>
      </c>
      <c r="F7845" s="318"/>
      <c r="G7845" s="3">
        <v>18.079999999999998</v>
      </c>
    </row>
    <row r="7846" spans="1:7" ht="15" customHeight="1">
      <c r="A7846" s="1"/>
      <c r="B7846" s="1"/>
      <c r="C7846" s="1"/>
      <c r="D7846" s="1"/>
      <c r="E7846" s="317" t="s">
        <v>975</v>
      </c>
      <c r="F7846" s="318"/>
      <c r="G7846" s="3">
        <v>5.12</v>
      </c>
    </row>
    <row r="7847" spans="1:7" ht="15" customHeight="1">
      <c r="A7847" s="1"/>
      <c r="B7847" s="1"/>
      <c r="C7847" s="1"/>
      <c r="D7847" s="1"/>
      <c r="E7847" s="317" t="s">
        <v>976</v>
      </c>
      <c r="F7847" s="318"/>
      <c r="G7847" s="3">
        <v>23.2</v>
      </c>
    </row>
    <row r="7848" spans="1:7" ht="15" customHeight="1">
      <c r="A7848" s="1"/>
      <c r="B7848" s="1"/>
      <c r="C7848" s="1"/>
      <c r="D7848" s="1"/>
      <c r="E7848" s="317" t="s">
        <v>977</v>
      </c>
      <c r="F7848" s="318"/>
      <c r="G7848" s="3">
        <v>2</v>
      </c>
    </row>
    <row r="7849" spans="1:7" ht="15" customHeight="1">
      <c r="A7849" s="1"/>
      <c r="B7849" s="1"/>
      <c r="C7849" s="1"/>
      <c r="D7849" s="1"/>
      <c r="E7849" s="317" t="s">
        <v>978</v>
      </c>
      <c r="F7849" s="318"/>
      <c r="G7849" s="3">
        <v>46.4</v>
      </c>
    </row>
    <row r="7850" spans="1:7" ht="9.9499999999999993" customHeight="1">
      <c r="A7850" s="1"/>
      <c r="B7850" s="1"/>
      <c r="C7850" s="323" t="s">
        <v>949</v>
      </c>
      <c r="D7850" s="324"/>
      <c r="E7850" s="1"/>
      <c r="F7850" s="1"/>
      <c r="G7850" s="1"/>
    </row>
    <row r="7851" spans="1:7" ht="20.100000000000001" customHeight="1">
      <c r="A7851" s="325" t="s">
        <v>2054</v>
      </c>
      <c r="B7851" s="326"/>
      <c r="C7851" s="326"/>
      <c r="D7851" s="326"/>
      <c r="E7851" s="326"/>
      <c r="F7851" s="326"/>
      <c r="G7851" s="326"/>
    </row>
    <row r="7852" spans="1:7" ht="15" customHeight="1">
      <c r="A7852" s="321" t="s">
        <v>951</v>
      </c>
      <c r="B7852" s="322"/>
      <c r="C7852" s="8" t="s">
        <v>952</v>
      </c>
      <c r="D7852" s="8" t="s">
        <v>953</v>
      </c>
      <c r="E7852" s="8" t="s">
        <v>954</v>
      </c>
      <c r="F7852" s="8" t="s">
        <v>955</v>
      </c>
      <c r="G7852" s="8" t="s">
        <v>956</v>
      </c>
    </row>
    <row r="7853" spans="1:7" ht="15" customHeight="1">
      <c r="A7853" s="15" t="s">
        <v>994</v>
      </c>
      <c r="B7853" s="16" t="s">
        <v>995</v>
      </c>
      <c r="C7853" s="15" t="s">
        <v>959</v>
      </c>
      <c r="D7853" s="15" t="s">
        <v>960</v>
      </c>
      <c r="E7853" s="17">
        <v>0.27400000000000002</v>
      </c>
      <c r="F7853" s="18">
        <v>1.04</v>
      </c>
      <c r="G7853" s="18">
        <v>0.28495999999999999</v>
      </c>
    </row>
    <row r="7854" spans="1:7" ht="15" customHeight="1">
      <c r="A7854" s="15" t="s">
        <v>996</v>
      </c>
      <c r="B7854" s="16" t="s">
        <v>997</v>
      </c>
      <c r="C7854" s="15" t="s">
        <v>959</v>
      </c>
      <c r="D7854" s="15" t="s">
        <v>960</v>
      </c>
      <c r="E7854" s="17">
        <v>0.27400000000000002</v>
      </c>
      <c r="F7854" s="18">
        <v>3.18</v>
      </c>
      <c r="G7854" s="18">
        <v>0.87131999999999998</v>
      </c>
    </row>
    <row r="7855" spans="1:7" ht="20.100000000000001" customHeight="1">
      <c r="A7855" s="15" t="s">
        <v>1388</v>
      </c>
      <c r="B7855" s="16" t="s">
        <v>1389</v>
      </c>
      <c r="C7855" s="15" t="s">
        <v>959</v>
      </c>
      <c r="D7855" s="15" t="s">
        <v>960</v>
      </c>
      <c r="E7855" s="17">
        <v>0.27400000000000002</v>
      </c>
      <c r="F7855" s="18">
        <v>0.28000000000000003</v>
      </c>
      <c r="G7855" s="18">
        <v>7.6719999999999997E-2</v>
      </c>
    </row>
    <row r="7856" spans="1:7" ht="15" customHeight="1">
      <c r="A7856" s="15" t="s">
        <v>963</v>
      </c>
      <c r="B7856" s="16" t="s">
        <v>964</v>
      </c>
      <c r="C7856" s="15" t="s">
        <v>959</v>
      </c>
      <c r="D7856" s="15" t="s">
        <v>960</v>
      </c>
      <c r="E7856" s="17">
        <v>0.27400000000000002</v>
      </c>
      <c r="F7856" s="18">
        <v>0.55000000000000004</v>
      </c>
      <c r="G7856" s="18">
        <v>0.1507</v>
      </c>
    </row>
    <row r="7857" spans="1:7" ht="20.100000000000001" customHeight="1">
      <c r="A7857" s="15" t="s">
        <v>1390</v>
      </c>
      <c r="B7857" s="16" t="s">
        <v>1391</v>
      </c>
      <c r="C7857" s="15" t="s">
        <v>959</v>
      </c>
      <c r="D7857" s="15" t="s">
        <v>960</v>
      </c>
      <c r="E7857" s="17">
        <v>0.27400000000000002</v>
      </c>
      <c r="F7857" s="18">
        <v>0.8</v>
      </c>
      <c r="G7857" s="18">
        <v>0.21920000000000001</v>
      </c>
    </row>
    <row r="7858" spans="1:7" ht="15" customHeight="1">
      <c r="A7858" s="15" t="s">
        <v>965</v>
      </c>
      <c r="B7858" s="16" t="s">
        <v>966</v>
      </c>
      <c r="C7858" s="15" t="s">
        <v>959</v>
      </c>
      <c r="D7858" s="15" t="s">
        <v>960</v>
      </c>
      <c r="E7858" s="17">
        <v>0.27400000000000002</v>
      </c>
      <c r="F7858" s="18">
        <v>0.06</v>
      </c>
      <c r="G7858" s="18">
        <v>1.644E-2</v>
      </c>
    </row>
    <row r="7859" spans="1:7" ht="17.100000000000001" customHeight="1">
      <c r="A7859" s="1"/>
      <c r="B7859" s="1"/>
      <c r="C7859" s="1"/>
      <c r="D7859" s="1"/>
      <c r="E7859" s="319" t="s">
        <v>967</v>
      </c>
      <c r="F7859" s="320"/>
      <c r="G7859" s="19">
        <v>1.61934</v>
      </c>
    </row>
    <row r="7860" spans="1:7" ht="15" customHeight="1">
      <c r="A7860" s="321" t="s">
        <v>968</v>
      </c>
      <c r="B7860" s="322"/>
      <c r="C7860" s="8" t="s">
        <v>952</v>
      </c>
      <c r="D7860" s="8" t="s">
        <v>953</v>
      </c>
      <c r="E7860" s="8" t="s">
        <v>954</v>
      </c>
      <c r="F7860" s="8" t="s">
        <v>955</v>
      </c>
      <c r="G7860" s="8" t="s">
        <v>956</v>
      </c>
    </row>
    <row r="7861" spans="1:7" ht="15" customHeight="1">
      <c r="A7861" s="15" t="s">
        <v>1392</v>
      </c>
      <c r="B7861" s="16" t="s">
        <v>1393</v>
      </c>
      <c r="C7861" s="15" t="s">
        <v>959</v>
      </c>
      <c r="D7861" s="15" t="s">
        <v>960</v>
      </c>
      <c r="E7861" s="17">
        <v>0.1387536</v>
      </c>
      <c r="F7861" s="18">
        <v>8.94</v>
      </c>
      <c r="G7861" s="18">
        <v>1.240457184</v>
      </c>
    </row>
    <row r="7862" spans="1:7" ht="15" customHeight="1">
      <c r="A7862" s="15" t="s">
        <v>1394</v>
      </c>
      <c r="B7862" s="16" t="s">
        <v>1395</v>
      </c>
      <c r="C7862" s="15" t="s">
        <v>959</v>
      </c>
      <c r="D7862" s="15" t="s">
        <v>960</v>
      </c>
      <c r="E7862" s="17">
        <v>0.1387536</v>
      </c>
      <c r="F7862" s="18">
        <v>12.62</v>
      </c>
      <c r="G7862" s="18">
        <v>1.7510704319999999</v>
      </c>
    </row>
    <row r="7863" spans="1:7" ht="15" customHeight="1">
      <c r="A7863" s="1"/>
      <c r="B7863" s="1"/>
      <c r="C7863" s="1"/>
      <c r="D7863" s="1"/>
      <c r="E7863" s="319" t="s">
        <v>971</v>
      </c>
      <c r="F7863" s="320"/>
      <c r="G7863" s="19">
        <v>2.9915276159999999</v>
      </c>
    </row>
    <row r="7864" spans="1:7" ht="15" customHeight="1">
      <c r="A7864" s="321" t="s">
        <v>1010</v>
      </c>
      <c r="B7864" s="322"/>
      <c r="C7864" s="8" t="s">
        <v>952</v>
      </c>
      <c r="D7864" s="8" t="s">
        <v>953</v>
      </c>
      <c r="E7864" s="8" t="s">
        <v>954</v>
      </c>
      <c r="F7864" s="8" t="s">
        <v>955</v>
      </c>
      <c r="G7864" s="8" t="s">
        <v>956</v>
      </c>
    </row>
    <row r="7865" spans="1:7" ht="20.100000000000001" customHeight="1">
      <c r="A7865" s="15" t="s">
        <v>2055</v>
      </c>
      <c r="B7865" s="16" t="s">
        <v>2056</v>
      </c>
      <c r="C7865" s="15" t="s">
        <v>959</v>
      </c>
      <c r="D7865" s="15" t="s">
        <v>1030</v>
      </c>
      <c r="E7865" s="17">
        <v>1</v>
      </c>
      <c r="F7865" s="18">
        <v>5.71</v>
      </c>
      <c r="G7865" s="18">
        <v>5.71</v>
      </c>
    </row>
    <row r="7866" spans="1:7" ht="20.100000000000001" customHeight="1">
      <c r="A7866" s="15" t="s">
        <v>2039</v>
      </c>
      <c r="B7866" s="16" t="s">
        <v>2040</v>
      </c>
      <c r="C7866" s="15" t="s">
        <v>959</v>
      </c>
      <c r="D7866" s="15" t="s">
        <v>1030</v>
      </c>
      <c r="E7866" s="17">
        <v>3.8E-3</v>
      </c>
      <c r="F7866" s="18">
        <v>58.98</v>
      </c>
      <c r="G7866" s="18">
        <v>0.22412399999999999</v>
      </c>
    </row>
    <row r="7867" spans="1:7" ht="15" customHeight="1">
      <c r="A7867" s="15" t="s">
        <v>1402</v>
      </c>
      <c r="B7867" s="16" t="s">
        <v>1403</v>
      </c>
      <c r="C7867" s="15" t="s">
        <v>959</v>
      </c>
      <c r="D7867" s="15" t="s">
        <v>1030</v>
      </c>
      <c r="E7867" s="17">
        <v>4.58E-2</v>
      </c>
      <c r="F7867" s="18">
        <v>1.29</v>
      </c>
      <c r="G7867" s="18">
        <v>5.9082000000000003E-2</v>
      </c>
    </row>
    <row r="7868" spans="1:7" ht="20.100000000000001" customHeight="1">
      <c r="A7868" s="15" t="s">
        <v>2041</v>
      </c>
      <c r="B7868" s="16" t="s">
        <v>2042</v>
      </c>
      <c r="C7868" s="15" t="s">
        <v>959</v>
      </c>
      <c r="D7868" s="15" t="s">
        <v>1030</v>
      </c>
      <c r="E7868" s="17">
        <v>2.8E-3</v>
      </c>
      <c r="F7868" s="18">
        <v>321.74</v>
      </c>
      <c r="G7868" s="18">
        <v>0.90087200000000001</v>
      </c>
    </row>
    <row r="7869" spans="1:7" ht="15" customHeight="1">
      <c r="A7869" s="1"/>
      <c r="B7869" s="1"/>
      <c r="C7869" s="1"/>
      <c r="D7869" s="1"/>
      <c r="E7869" s="319" t="s">
        <v>1021</v>
      </c>
      <c r="F7869" s="320"/>
      <c r="G7869" s="19">
        <v>6.8940780000000004</v>
      </c>
    </row>
    <row r="7870" spans="1:7" ht="15" customHeight="1">
      <c r="A7870" s="1"/>
      <c r="B7870" s="1"/>
      <c r="C7870" s="1"/>
      <c r="D7870" s="1"/>
      <c r="E7870" s="317" t="s">
        <v>972</v>
      </c>
      <c r="F7870" s="318"/>
      <c r="G7870" s="3">
        <v>10.119999999999999</v>
      </c>
    </row>
    <row r="7871" spans="1:7" ht="15" customHeight="1">
      <c r="A7871" s="1"/>
      <c r="B7871" s="1"/>
      <c r="C7871" s="1"/>
      <c r="D7871" s="1"/>
      <c r="E7871" s="317" t="s">
        <v>973</v>
      </c>
      <c r="F7871" s="318"/>
      <c r="G7871" s="3">
        <v>1.36</v>
      </c>
    </row>
    <row r="7872" spans="1:7" ht="15" customHeight="1">
      <c r="A7872" s="1"/>
      <c r="B7872" s="1"/>
      <c r="C7872" s="1"/>
      <c r="D7872" s="1"/>
      <c r="E7872" s="317" t="s">
        <v>974</v>
      </c>
      <c r="F7872" s="318"/>
      <c r="G7872" s="3">
        <v>11.48</v>
      </c>
    </row>
    <row r="7873" spans="1:7" ht="15" customHeight="1">
      <c r="A7873" s="1"/>
      <c r="B7873" s="1"/>
      <c r="C7873" s="1"/>
      <c r="D7873" s="1"/>
      <c r="E7873" s="317" t="s">
        <v>975</v>
      </c>
      <c r="F7873" s="318"/>
      <c r="G7873" s="3">
        <v>3.25</v>
      </c>
    </row>
    <row r="7874" spans="1:7" ht="15" customHeight="1">
      <c r="A7874" s="1"/>
      <c r="B7874" s="1"/>
      <c r="C7874" s="1"/>
      <c r="D7874" s="1"/>
      <c r="E7874" s="317" t="s">
        <v>976</v>
      </c>
      <c r="F7874" s="318"/>
      <c r="G7874" s="3">
        <v>14.73</v>
      </c>
    </row>
    <row r="7875" spans="1:7" ht="15" customHeight="1">
      <c r="A7875" s="1"/>
      <c r="B7875" s="1"/>
      <c r="C7875" s="1"/>
      <c r="D7875" s="1"/>
      <c r="E7875" s="317" t="s">
        <v>977</v>
      </c>
      <c r="F7875" s="318"/>
      <c r="G7875" s="3">
        <v>2</v>
      </c>
    </row>
    <row r="7876" spans="1:7" ht="15" customHeight="1">
      <c r="A7876" s="1"/>
      <c r="B7876" s="1"/>
      <c r="C7876" s="1"/>
      <c r="D7876" s="1"/>
      <c r="E7876" s="317" t="s">
        <v>978</v>
      </c>
      <c r="F7876" s="318"/>
      <c r="G7876" s="3">
        <v>29.46</v>
      </c>
    </row>
    <row r="7877" spans="1:7" ht="9.9499999999999993" customHeight="1">
      <c r="A7877" s="1"/>
      <c r="B7877" s="1"/>
      <c r="C7877" s="323" t="s">
        <v>949</v>
      </c>
      <c r="D7877" s="324"/>
      <c r="E7877" s="1"/>
      <c r="F7877" s="1"/>
      <c r="G7877" s="1"/>
    </row>
    <row r="7878" spans="1:7" ht="20.100000000000001" customHeight="1">
      <c r="A7878" s="325" t="s">
        <v>2057</v>
      </c>
      <c r="B7878" s="326"/>
      <c r="C7878" s="326"/>
      <c r="D7878" s="326"/>
      <c r="E7878" s="326"/>
      <c r="F7878" s="326"/>
      <c r="G7878" s="326"/>
    </row>
    <row r="7879" spans="1:7" ht="15" customHeight="1">
      <c r="A7879" s="321" t="s">
        <v>951</v>
      </c>
      <c r="B7879" s="322"/>
      <c r="C7879" s="8" t="s">
        <v>952</v>
      </c>
      <c r="D7879" s="8" t="s">
        <v>953</v>
      </c>
      <c r="E7879" s="8" t="s">
        <v>954</v>
      </c>
      <c r="F7879" s="8" t="s">
        <v>955</v>
      </c>
      <c r="G7879" s="8" t="s">
        <v>956</v>
      </c>
    </row>
    <row r="7880" spans="1:7" ht="15" customHeight="1">
      <c r="A7880" s="15" t="s">
        <v>994</v>
      </c>
      <c r="B7880" s="16" t="s">
        <v>995</v>
      </c>
      <c r="C7880" s="15" t="s">
        <v>959</v>
      </c>
      <c r="D7880" s="15" t="s">
        <v>960</v>
      </c>
      <c r="E7880" s="17">
        <v>0.29699999999999999</v>
      </c>
      <c r="F7880" s="18">
        <v>1.04</v>
      </c>
      <c r="G7880" s="18">
        <v>0.30887999999999999</v>
      </c>
    </row>
    <row r="7881" spans="1:7" ht="15" customHeight="1">
      <c r="A7881" s="15" t="s">
        <v>996</v>
      </c>
      <c r="B7881" s="16" t="s">
        <v>997</v>
      </c>
      <c r="C7881" s="15" t="s">
        <v>959</v>
      </c>
      <c r="D7881" s="15" t="s">
        <v>960</v>
      </c>
      <c r="E7881" s="17">
        <v>0.29699999999999999</v>
      </c>
      <c r="F7881" s="18">
        <v>3.18</v>
      </c>
      <c r="G7881" s="18">
        <v>0.94445999999999997</v>
      </c>
    </row>
    <row r="7882" spans="1:7" ht="20.100000000000001" customHeight="1">
      <c r="A7882" s="15" t="s">
        <v>1388</v>
      </c>
      <c r="B7882" s="16" t="s">
        <v>1389</v>
      </c>
      <c r="C7882" s="15" t="s">
        <v>959</v>
      </c>
      <c r="D7882" s="15" t="s">
        <v>960</v>
      </c>
      <c r="E7882" s="17">
        <v>0.29699999999999999</v>
      </c>
      <c r="F7882" s="18">
        <v>0.28000000000000003</v>
      </c>
      <c r="G7882" s="18">
        <v>8.3159999999999998E-2</v>
      </c>
    </row>
    <row r="7883" spans="1:7" ht="15" customHeight="1">
      <c r="A7883" s="15" t="s">
        <v>963</v>
      </c>
      <c r="B7883" s="16" t="s">
        <v>964</v>
      </c>
      <c r="C7883" s="15" t="s">
        <v>959</v>
      </c>
      <c r="D7883" s="15" t="s">
        <v>960</v>
      </c>
      <c r="E7883" s="17">
        <v>0.29699999999999999</v>
      </c>
      <c r="F7883" s="18">
        <v>0.55000000000000004</v>
      </c>
      <c r="G7883" s="18">
        <v>0.16335</v>
      </c>
    </row>
    <row r="7884" spans="1:7" ht="20.100000000000001" customHeight="1">
      <c r="A7884" s="15" t="s">
        <v>1390</v>
      </c>
      <c r="B7884" s="16" t="s">
        <v>1391</v>
      </c>
      <c r="C7884" s="15" t="s">
        <v>959</v>
      </c>
      <c r="D7884" s="15" t="s">
        <v>960</v>
      </c>
      <c r="E7884" s="17">
        <v>0.29699999999999999</v>
      </c>
      <c r="F7884" s="18">
        <v>0.8</v>
      </c>
      <c r="G7884" s="18">
        <v>0.23760000000000001</v>
      </c>
    </row>
    <row r="7885" spans="1:7" ht="15" customHeight="1">
      <c r="A7885" s="15" t="s">
        <v>965</v>
      </c>
      <c r="B7885" s="16" t="s">
        <v>966</v>
      </c>
      <c r="C7885" s="15" t="s">
        <v>959</v>
      </c>
      <c r="D7885" s="15" t="s">
        <v>960</v>
      </c>
      <c r="E7885" s="17">
        <v>0.29699999999999999</v>
      </c>
      <c r="F7885" s="18">
        <v>0.06</v>
      </c>
      <c r="G7885" s="18">
        <v>1.7819999999999999E-2</v>
      </c>
    </row>
    <row r="7886" spans="1:7" ht="17.100000000000001" customHeight="1">
      <c r="A7886" s="1"/>
      <c r="B7886" s="1"/>
      <c r="C7886" s="1"/>
      <c r="D7886" s="1"/>
      <c r="E7886" s="319" t="s">
        <v>967</v>
      </c>
      <c r="F7886" s="320"/>
      <c r="G7886" s="19">
        <v>1.7552700000000001</v>
      </c>
    </row>
    <row r="7887" spans="1:7" ht="15" customHeight="1">
      <c r="A7887" s="321" t="s">
        <v>968</v>
      </c>
      <c r="B7887" s="322"/>
      <c r="C7887" s="8" t="s">
        <v>952</v>
      </c>
      <c r="D7887" s="8" t="s">
        <v>953</v>
      </c>
      <c r="E7887" s="8" t="s">
        <v>954</v>
      </c>
      <c r="F7887" s="8" t="s">
        <v>955</v>
      </c>
      <c r="G7887" s="8" t="s">
        <v>956</v>
      </c>
    </row>
    <row r="7888" spans="1:7" ht="15" customHeight="1">
      <c r="A7888" s="15" t="s">
        <v>1392</v>
      </c>
      <c r="B7888" s="16" t="s">
        <v>1393</v>
      </c>
      <c r="C7888" s="15" t="s">
        <v>959</v>
      </c>
      <c r="D7888" s="15" t="s">
        <v>960</v>
      </c>
      <c r="E7888" s="17">
        <v>0.1504008</v>
      </c>
      <c r="F7888" s="18">
        <v>8.94</v>
      </c>
      <c r="G7888" s="18">
        <v>1.344583152</v>
      </c>
    </row>
    <row r="7889" spans="1:7" ht="15" customHeight="1">
      <c r="A7889" s="15" t="s">
        <v>1394</v>
      </c>
      <c r="B7889" s="16" t="s">
        <v>1395</v>
      </c>
      <c r="C7889" s="15" t="s">
        <v>959</v>
      </c>
      <c r="D7889" s="15" t="s">
        <v>960</v>
      </c>
      <c r="E7889" s="17">
        <v>0.1504008</v>
      </c>
      <c r="F7889" s="18">
        <v>12.62</v>
      </c>
      <c r="G7889" s="18">
        <v>1.898058096</v>
      </c>
    </row>
    <row r="7890" spans="1:7" ht="15" customHeight="1">
      <c r="A7890" s="1"/>
      <c r="B7890" s="1"/>
      <c r="C7890" s="1"/>
      <c r="D7890" s="1"/>
      <c r="E7890" s="319" t="s">
        <v>971</v>
      </c>
      <c r="F7890" s="320"/>
      <c r="G7890" s="19">
        <v>3.242641248</v>
      </c>
    </row>
    <row r="7891" spans="1:7" ht="15" customHeight="1">
      <c r="A7891" s="321" t="s">
        <v>1010</v>
      </c>
      <c r="B7891" s="322"/>
      <c r="C7891" s="8" t="s">
        <v>952</v>
      </c>
      <c r="D7891" s="8" t="s">
        <v>953</v>
      </c>
      <c r="E7891" s="8" t="s">
        <v>954</v>
      </c>
      <c r="F7891" s="8" t="s">
        <v>955</v>
      </c>
      <c r="G7891" s="8" t="s">
        <v>956</v>
      </c>
    </row>
    <row r="7892" spans="1:7" ht="15" customHeight="1">
      <c r="A7892" s="15" t="s">
        <v>1408</v>
      </c>
      <c r="B7892" s="16" t="s">
        <v>1409</v>
      </c>
      <c r="C7892" s="15" t="s">
        <v>959</v>
      </c>
      <c r="D7892" s="15" t="s">
        <v>1030</v>
      </c>
      <c r="E7892" s="17">
        <v>1.32E-2</v>
      </c>
      <c r="F7892" s="18">
        <v>9.4</v>
      </c>
      <c r="G7892" s="18">
        <v>0.12408</v>
      </c>
    </row>
    <row r="7893" spans="1:7" ht="20.100000000000001" customHeight="1">
      <c r="A7893" s="15" t="s">
        <v>2058</v>
      </c>
      <c r="B7893" s="16" t="s">
        <v>2059</v>
      </c>
      <c r="C7893" s="15" t="s">
        <v>959</v>
      </c>
      <c r="D7893" s="15" t="s">
        <v>1030</v>
      </c>
      <c r="E7893" s="17">
        <v>1</v>
      </c>
      <c r="F7893" s="18">
        <v>48.69</v>
      </c>
      <c r="G7893" s="18">
        <v>48.69</v>
      </c>
    </row>
    <row r="7894" spans="1:7" ht="15" customHeight="1">
      <c r="A7894" s="1"/>
      <c r="B7894" s="1"/>
      <c r="C7894" s="1"/>
      <c r="D7894" s="1"/>
      <c r="E7894" s="319" t="s">
        <v>1021</v>
      </c>
      <c r="F7894" s="320"/>
      <c r="G7894" s="19">
        <v>48.814079999999997</v>
      </c>
    </row>
    <row r="7895" spans="1:7" ht="15" customHeight="1">
      <c r="A7895" s="1"/>
      <c r="B7895" s="1"/>
      <c r="C7895" s="1"/>
      <c r="D7895" s="1"/>
      <c r="E7895" s="317" t="s">
        <v>972</v>
      </c>
      <c r="F7895" s="318"/>
      <c r="G7895" s="3">
        <v>52.33</v>
      </c>
    </row>
    <row r="7896" spans="1:7" ht="15" customHeight="1">
      <c r="A7896" s="1"/>
      <c r="B7896" s="1"/>
      <c r="C7896" s="1"/>
      <c r="D7896" s="1"/>
      <c r="E7896" s="317" t="s">
        <v>973</v>
      </c>
      <c r="F7896" s="318"/>
      <c r="G7896" s="3">
        <v>1.47</v>
      </c>
    </row>
    <row r="7897" spans="1:7" ht="15" customHeight="1">
      <c r="A7897" s="1"/>
      <c r="B7897" s="1"/>
      <c r="C7897" s="1"/>
      <c r="D7897" s="1"/>
      <c r="E7897" s="317" t="s">
        <v>974</v>
      </c>
      <c r="F7897" s="318"/>
      <c r="G7897" s="3">
        <v>53.8</v>
      </c>
    </row>
    <row r="7898" spans="1:7" ht="15" customHeight="1">
      <c r="A7898" s="1"/>
      <c r="B7898" s="1"/>
      <c r="C7898" s="1"/>
      <c r="D7898" s="1"/>
      <c r="E7898" s="317" t="s">
        <v>975</v>
      </c>
      <c r="F7898" s="318"/>
      <c r="G7898" s="3">
        <v>15.25</v>
      </c>
    </row>
    <row r="7899" spans="1:7" ht="15" customHeight="1">
      <c r="A7899" s="1"/>
      <c r="B7899" s="1"/>
      <c r="C7899" s="1"/>
      <c r="D7899" s="1"/>
      <c r="E7899" s="317" t="s">
        <v>976</v>
      </c>
      <c r="F7899" s="318"/>
      <c r="G7899" s="3">
        <v>69.05</v>
      </c>
    </row>
    <row r="7900" spans="1:7" ht="15" customHeight="1">
      <c r="A7900" s="1"/>
      <c r="B7900" s="1"/>
      <c r="C7900" s="1"/>
      <c r="D7900" s="1"/>
      <c r="E7900" s="317" t="s">
        <v>977</v>
      </c>
      <c r="F7900" s="318"/>
      <c r="G7900" s="3">
        <v>4</v>
      </c>
    </row>
    <row r="7901" spans="1:7" ht="15" customHeight="1">
      <c r="A7901" s="1"/>
      <c r="B7901" s="1"/>
      <c r="C7901" s="1"/>
      <c r="D7901" s="1"/>
      <c r="E7901" s="317" t="s">
        <v>978</v>
      </c>
      <c r="F7901" s="318"/>
      <c r="G7901" s="3">
        <v>276.2</v>
      </c>
    </row>
    <row r="7902" spans="1:7" ht="9.9499999999999993" customHeight="1">
      <c r="A7902" s="1"/>
      <c r="B7902" s="1"/>
      <c r="C7902" s="323" t="s">
        <v>949</v>
      </c>
      <c r="D7902" s="324"/>
      <c r="E7902" s="1"/>
      <c r="F7902" s="1"/>
      <c r="G7902" s="1"/>
    </row>
    <row r="7903" spans="1:7" ht="20.100000000000001" customHeight="1">
      <c r="A7903" s="325" t="s">
        <v>2060</v>
      </c>
      <c r="B7903" s="326"/>
      <c r="C7903" s="326"/>
      <c r="D7903" s="326"/>
      <c r="E7903" s="326"/>
      <c r="F7903" s="326"/>
      <c r="G7903" s="326"/>
    </row>
    <row r="7904" spans="1:7" ht="15" customHeight="1">
      <c r="A7904" s="321" t="s">
        <v>951</v>
      </c>
      <c r="B7904" s="322"/>
      <c r="C7904" s="8" t="s">
        <v>952</v>
      </c>
      <c r="D7904" s="8" t="s">
        <v>953</v>
      </c>
      <c r="E7904" s="8" t="s">
        <v>954</v>
      </c>
      <c r="F7904" s="8" t="s">
        <v>955</v>
      </c>
      <c r="G7904" s="8" t="s">
        <v>956</v>
      </c>
    </row>
    <row r="7905" spans="1:7" ht="15" customHeight="1">
      <c r="A7905" s="15" t="s">
        <v>994</v>
      </c>
      <c r="B7905" s="16" t="s">
        <v>995</v>
      </c>
      <c r="C7905" s="15" t="s">
        <v>959</v>
      </c>
      <c r="D7905" s="15" t="s">
        <v>960</v>
      </c>
      <c r="E7905" s="17">
        <v>0.22040000000000001</v>
      </c>
      <c r="F7905" s="18">
        <v>1.04</v>
      </c>
      <c r="G7905" s="18">
        <v>0.229216</v>
      </c>
    </row>
    <row r="7906" spans="1:7" ht="15" customHeight="1">
      <c r="A7906" s="15" t="s">
        <v>996</v>
      </c>
      <c r="B7906" s="16" t="s">
        <v>997</v>
      </c>
      <c r="C7906" s="15" t="s">
        <v>959</v>
      </c>
      <c r="D7906" s="15" t="s">
        <v>960</v>
      </c>
      <c r="E7906" s="17">
        <v>0.22040000000000001</v>
      </c>
      <c r="F7906" s="18">
        <v>3.18</v>
      </c>
      <c r="G7906" s="18">
        <v>0.70087200000000005</v>
      </c>
    </row>
    <row r="7907" spans="1:7" ht="20.100000000000001" customHeight="1">
      <c r="A7907" s="15" t="s">
        <v>1388</v>
      </c>
      <c r="B7907" s="16" t="s">
        <v>1389</v>
      </c>
      <c r="C7907" s="15" t="s">
        <v>959</v>
      </c>
      <c r="D7907" s="15" t="s">
        <v>960</v>
      </c>
      <c r="E7907" s="17">
        <v>0.22040000000000001</v>
      </c>
      <c r="F7907" s="18">
        <v>0.28000000000000003</v>
      </c>
      <c r="G7907" s="18">
        <v>6.1712000000000003E-2</v>
      </c>
    </row>
    <row r="7908" spans="1:7" ht="15" customHeight="1">
      <c r="A7908" s="15" t="s">
        <v>963</v>
      </c>
      <c r="B7908" s="16" t="s">
        <v>964</v>
      </c>
      <c r="C7908" s="15" t="s">
        <v>959</v>
      </c>
      <c r="D7908" s="15" t="s">
        <v>960</v>
      </c>
      <c r="E7908" s="17">
        <v>0.22040000000000001</v>
      </c>
      <c r="F7908" s="18">
        <v>0.55000000000000004</v>
      </c>
      <c r="G7908" s="18">
        <v>0.12121999999999999</v>
      </c>
    </row>
    <row r="7909" spans="1:7" ht="20.100000000000001" customHeight="1">
      <c r="A7909" s="15" t="s">
        <v>1390</v>
      </c>
      <c r="B7909" s="16" t="s">
        <v>1391</v>
      </c>
      <c r="C7909" s="15" t="s">
        <v>959</v>
      </c>
      <c r="D7909" s="15" t="s">
        <v>960</v>
      </c>
      <c r="E7909" s="17">
        <v>0.22040000000000001</v>
      </c>
      <c r="F7909" s="18">
        <v>0.8</v>
      </c>
      <c r="G7909" s="18">
        <v>0.17632</v>
      </c>
    </row>
    <row r="7910" spans="1:7" ht="15" customHeight="1">
      <c r="A7910" s="15" t="s">
        <v>965</v>
      </c>
      <c r="B7910" s="16" t="s">
        <v>966</v>
      </c>
      <c r="C7910" s="15" t="s">
        <v>959</v>
      </c>
      <c r="D7910" s="15" t="s">
        <v>960</v>
      </c>
      <c r="E7910" s="17">
        <v>0.22040000000000001</v>
      </c>
      <c r="F7910" s="18">
        <v>0.06</v>
      </c>
      <c r="G7910" s="18">
        <v>1.3224E-2</v>
      </c>
    </row>
    <row r="7911" spans="1:7" ht="17.100000000000001" customHeight="1">
      <c r="A7911" s="1"/>
      <c r="B7911" s="1"/>
      <c r="C7911" s="1"/>
      <c r="D7911" s="1"/>
      <c r="E7911" s="319" t="s">
        <v>967</v>
      </c>
      <c r="F7911" s="320"/>
      <c r="G7911" s="19">
        <v>1.3025640000000001</v>
      </c>
    </row>
    <row r="7912" spans="1:7" ht="15" customHeight="1">
      <c r="A7912" s="321" t="s">
        <v>968</v>
      </c>
      <c r="B7912" s="322"/>
      <c r="C7912" s="8" t="s">
        <v>952</v>
      </c>
      <c r="D7912" s="8" t="s">
        <v>953</v>
      </c>
      <c r="E7912" s="8" t="s">
        <v>954</v>
      </c>
      <c r="F7912" s="8" t="s">
        <v>955</v>
      </c>
      <c r="G7912" s="8" t="s">
        <v>956</v>
      </c>
    </row>
    <row r="7913" spans="1:7" ht="15" customHeight="1">
      <c r="A7913" s="15" t="s">
        <v>1392</v>
      </c>
      <c r="B7913" s="16" t="s">
        <v>1393</v>
      </c>
      <c r="C7913" s="15" t="s">
        <v>959</v>
      </c>
      <c r="D7913" s="15" t="s">
        <v>960</v>
      </c>
      <c r="E7913" s="17">
        <v>0.11161056</v>
      </c>
      <c r="F7913" s="18">
        <v>8.94</v>
      </c>
      <c r="G7913" s="18">
        <v>0.99779840639999995</v>
      </c>
    </row>
    <row r="7914" spans="1:7" ht="15" customHeight="1">
      <c r="A7914" s="15" t="s">
        <v>1394</v>
      </c>
      <c r="B7914" s="16" t="s">
        <v>1395</v>
      </c>
      <c r="C7914" s="15" t="s">
        <v>959</v>
      </c>
      <c r="D7914" s="15" t="s">
        <v>960</v>
      </c>
      <c r="E7914" s="17">
        <v>0.11161056</v>
      </c>
      <c r="F7914" s="18">
        <v>12.62</v>
      </c>
      <c r="G7914" s="18">
        <v>1.4085252671999999</v>
      </c>
    </row>
    <row r="7915" spans="1:7" ht="15" customHeight="1">
      <c r="A7915" s="1"/>
      <c r="B7915" s="1"/>
      <c r="C7915" s="1"/>
      <c r="D7915" s="1"/>
      <c r="E7915" s="319" t="s">
        <v>971</v>
      </c>
      <c r="F7915" s="320"/>
      <c r="G7915" s="19">
        <v>2.4063236736000002</v>
      </c>
    </row>
    <row r="7916" spans="1:7" ht="15" customHeight="1">
      <c r="A7916" s="321" t="s">
        <v>1010</v>
      </c>
      <c r="B7916" s="322"/>
      <c r="C7916" s="8" t="s">
        <v>952</v>
      </c>
      <c r="D7916" s="8" t="s">
        <v>953</v>
      </c>
      <c r="E7916" s="8" t="s">
        <v>954</v>
      </c>
      <c r="F7916" s="8" t="s">
        <v>955</v>
      </c>
      <c r="G7916" s="8" t="s">
        <v>956</v>
      </c>
    </row>
    <row r="7917" spans="1:7" ht="15" customHeight="1">
      <c r="A7917" s="15" t="s">
        <v>1408</v>
      </c>
      <c r="B7917" s="16" t="s">
        <v>1409</v>
      </c>
      <c r="C7917" s="15" t="s">
        <v>959</v>
      </c>
      <c r="D7917" s="15" t="s">
        <v>1030</v>
      </c>
      <c r="E7917" s="17">
        <v>1.06E-2</v>
      </c>
      <c r="F7917" s="18">
        <v>9.4</v>
      </c>
      <c r="G7917" s="18">
        <v>9.9640000000000006E-2</v>
      </c>
    </row>
    <row r="7918" spans="1:7" ht="20.100000000000001" customHeight="1">
      <c r="A7918" s="15" t="s">
        <v>2061</v>
      </c>
      <c r="B7918" s="16" t="s">
        <v>2062</v>
      </c>
      <c r="C7918" s="15" t="s">
        <v>959</v>
      </c>
      <c r="D7918" s="15" t="s">
        <v>1030</v>
      </c>
      <c r="E7918" s="17">
        <v>1</v>
      </c>
      <c r="F7918" s="18">
        <v>36.06</v>
      </c>
      <c r="G7918" s="18">
        <v>36.06</v>
      </c>
    </row>
    <row r="7919" spans="1:7" ht="15" customHeight="1">
      <c r="A7919" s="1"/>
      <c r="B7919" s="1"/>
      <c r="C7919" s="1"/>
      <c r="D7919" s="1"/>
      <c r="E7919" s="319" t="s">
        <v>1021</v>
      </c>
      <c r="F7919" s="320"/>
      <c r="G7919" s="19">
        <v>36.159640000000003</v>
      </c>
    </row>
    <row r="7920" spans="1:7" ht="15" customHeight="1">
      <c r="A7920" s="1"/>
      <c r="B7920" s="1"/>
      <c r="C7920" s="1"/>
      <c r="D7920" s="1"/>
      <c r="E7920" s="317" t="s">
        <v>972</v>
      </c>
      <c r="F7920" s="318"/>
      <c r="G7920" s="3">
        <v>38.75</v>
      </c>
    </row>
    <row r="7921" spans="1:7" ht="15" customHeight="1">
      <c r="A7921" s="1"/>
      <c r="B7921" s="1"/>
      <c r="C7921" s="1"/>
      <c r="D7921" s="1"/>
      <c r="E7921" s="317" t="s">
        <v>973</v>
      </c>
      <c r="F7921" s="318"/>
      <c r="G7921" s="3">
        <v>1.0900000000000001</v>
      </c>
    </row>
    <row r="7922" spans="1:7" ht="15" customHeight="1">
      <c r="A7922" s="1"/>
      <c r="B7922" s="1"/>
      <c r="C7922" s="1"/>
      <c r="D7922" s="1"/>
      <c r="E7922" s="317" t="s">
        <v>974</v>
      </c>
      <c r="F7922" s="318"/>
      <c r="G7922" s="3">
        <v>39.840000000000003</v>
      </c>
    </row>
    <row r="7923" spans="1:7" ht="15" customHeight="1">
      <c r="A7923" s="1"/>
      <c r="B7923" s="1"/>
      <c r="C7923" s="1"/>
      <c r="D7923" s="1"/>
      <c r="E7923" s="317" t="s">
        <v>975</v>
      </c>
      <c r="F7923" s="318"/>
      <c r="G7923" s="3">
        <v>11.29</v>
      </c>
    </row>
    <row r="7924" spans="1:7" ht="15" customHeight="1">
      <c r="A7924" s="1"/>
      <c r="B7924" s="1"/>
      <c r="C7924" s="1"/>
      <c r="D7924" s="1"/>
      <c r="E7924" s="317" t="s">
        <v>976</v>
      </c>
      <c r="F7924" s="318"/>
      <c r="G7924" s="3">
        <v>51.13</v>
      </c>
    </row>
    <row r="7925" spans="1:7" ht="15" customHeight="1">
      <c r="A7925" s="1"/>
      <c r="B7925" s="1"/>
      <c r="C7925" s="1"/>
      <c r="D7925" s="1"/>
      <c r="E7925" s="317" t="s">
        <v>977</v>
      </c>
      <c r="F7925" s="318"/>
      <c r="G7925" s="3">
        <v>3</v>
      </c>
    </row>
    <row r="7926" spans="1:7" ht="15" customHeight="1">
      <c r="A7926" s="1"/>
      <c r="B7926" s="1"/>
      <c r="C7926" s="1"/>
      <c r="D7926" s="1"/>
      <c r="E7926" s="317" t="s">
        <v>978</v>
      </c>
      <c r="F7926" s="318"/>
      <c r="G7926" s="3">
        <v>153.38999999999999</v>
      </c>
    </row>
    <row r="7927" spans="1:7" ht="9.9499999999999993" customHeight="1">
      <c r="A7927" s="1"/>
      <c r="B7927" s="1"/>
      <c r="C7927" s="323" t="s">
        <v>949</v>
      </c>
      <c r="D7927" s="324"/>
      <c r="E7927" s="1"/>
      <c r="F7927" s="1"/>
      <c r="G7927" s="1"/>
    </row>
    <row r="7928" spans="1:7" ht="20.100000000000001" customHeight="1">
      <c r="A7928" s="325" t="s">
        <v>2063</v>
      </c>
      <c r="B7928" s="326"/>
      <c r="C7928" s="326"/>
      <c r="D7928" s="326"/>
      <c r="E7928" s="326"/>
      <c r="F7928" s="326"/>
      <c r="G7928" s="326"/>
    </row>
    <row r="7929" spans="1:7" ht="15" customHeight="1">
      <c r="A7929" s="321" t="s">
        <v>951</v>
      </c>
      <c r="B7929" s="322"/>
      <c r="C7929" s="8" t="s">
        <v>952</v>
      </c>
      <c r="D7929" s="8" t="s">
        <v>953</v>
      </c>
      <c r="E7929" s="8" t="s">
        <v>954</v>
      </c>
      <c r="F7929" s="8" t="s">
        <v>955</v>
      </c>
      <c r="G7929" s="8" t="s">
        <v>956</v>
      </c>
    </row>
    <row r="7930" spans="1:7" ht="15" customHeight="1">
      <c r="A7930" s="15" t="s">
        <v>994</v>
      </c>
      <c r="B7930" s="16" t="s">
        <v>995</v>
      </c>
      <c r="C7930" s="15" t="s">
        <v>959</v>
      </c>
      <c r="D7930" s="15" t="s">
        <v>960</v>
      </c>
      <c r="E7930" s="17">
        <v>0.5</v>
      </c>
      <c r="F7930" s="18">
        <v>1.04</v>
      </c>
      <c r="G7930" s="18">
        <v>0.52</v>
      </c>
    </row>
    <row r="7931" spans="1:7" ht="15" customHeight="1">
      <c r="A7931" s="15" t="s">
        <v>996</v>
      </c>
      <c r="B7931" s="16" t="s">
        <v>997</v>
      </c>
      <c r="C7931" s="15" t="s">
        <v>959</v>
      </c>
      <c r="D7931" s="15" t="s">
        <v>960</v>
      </c>
      <c r="E7931" s="17">
        <v>0.5</v>
      </c>
      <c r="F7931" s="18">
        <v>3.18</v>
      </c>
      <c r="G7931" s="18">
        <v>1.59</v>
      </c>
    </row>
    <row r="7932" spans="1:7" ht="20.100000000000001" customHeight="1">
      <c r="A7932" s="15" t="s">
        <v>1388</v>
      </c>
      <c r="B7932" s="16" t="s">
        <v>1389</v>
      </c>
      <c r="C7932" s="15" t="s">
        <v>959</v>
      </c>
      <c r="D7932" s="15" t="s">
        <v>960</v>
      </c>
      <c r="E7932" s="17">
        <v>0.5</v>
      </c>
      <c r="F7932" s="18">
        <v>0.28000000000000003</v>
      </c>
      <c r="G7932" s="18">
        <v>0.14000000000000001</v>
      </c>
    </row>
    <row r="7933" spans="1:7" ht="15" customHeight="1">
      <c r="A7933" s="15" t="s">
        <v>963</v>
      </c>
      <c r="B7933" s="16" t="s">
        <v>964</v>
      </c>
      <c r="C7933" s="15" t="s">
        <v>959</v>
      </c>
      <c r="D7933" s="15" t="s">
        <v>960</v>
      </c>
      <c r="E7933" s="17">
        <v>0.5</v>
      </c>
      <c r="F7933" s="18">
        <v>0.55000000000000004</v>
      </c>
      <c r="G7933" s="18">
        <v>0.27500000000000002</v>
      </c>
    </row>
    <row r="7934" spans="1:7" ht="20.100000000000001" customHeight="1">
      <c r="A7934" s="15" t="s">
        <v>1390</v>
      </c>
      <c r="B7934" s="16" t="s">
        <v>1391</v>
      </c>
      <c r="C7934" s="15" t="s">
        <v>959</v>
      </c>
      <c r="D7934" s="15" t="s">
        <v>960</v>
      </c>
      <c r="E7934" s="17">
        <v>0.5</v>
      </c>
      <c r="F7934" s="18">
        <v>0.8</v>
      </c>
      <c r="G7934" s="18">
        <v>0.4</v>
      </c>
    </row>
    <row r="7935" spans="1:7" ht="15" customHeight="1">
      <c r="A7935" s="15" t="s">
        <v>965</v>
      </c>
      <c r="B7935" s="16" t="s">
        <v>966</v>
      </c>
      <c r="C7935" s="15" t="s">
        <v>959</v>
      </c>
      <c r="D7935" s="15" t="s">
        <v>960</v>
      </c>
      <c r="E7935" s="17">
        <v>0.5</v>
      </c>
      <c r="F7935" s="18">
        <v>0.06</v>
      </c>
      <c r="G7935" s="18">
        <v>0.03</v>
      </c>
    </row>
    <row r="7936" spans="1:7" ht="17.100000000000001" customHeight="1">
      <c r="A7936" s="1"/>
      <c r="B7936" s="1"/>
      <c r="C7936" s="1"/>
      <c r="D7936" s="1"/>
      <c r="E7936" s="319" t="s">
        <v>967</v>
      </c>
      <c r="F7936" s="320"/>
      <c r="G7936" s="19">
        <v>2.9550000000000001</v>
      </c>
    </row>
    <row r="7937" spans="1:7" ht="15" customHeight="1">
      <c r="A7937" s="321" t="s">
        <v>968</v>
      </c>
      <c r="B7937" s="322"/>
      <c r="C7937" s="8" t="s">
        <v>952</v>
      </c>
      <c r="D7937" s="8" t="s">
        <v>953</v>
      </c>
      <c r="E7937" s="8" t="s">
        <v>954</v>
      </c>
      <c r="F7937" s="8" t="s">
        <v>955</v>
      </c>
      <c r="G7937" s="8" t="s">
        <v>956</v>
      </c>
    </row>
    <row r="7938" spans="1:7" ht="15" customHeight="1">
      <c r="A7938" s="15" t="s">
        <v>1392</v>
      </c>
      <c r="B7938" s="16" t="s">
        <v>1393</v>
      </c>
      <c r="C7938" s="15" t="s">
        <v>959</v>
      </c>
      <c r="D7938" s="15" t="s">
        <v>960</v>
      </c>
      <c r="E7938" s="17">
        <v>0.25319999999999998</v>
      </c>
      <c r="F7938" s="18">
        <v>8.94</v>
      </c>
      <c r="G7938" s="18">
        <v>2.2636080000000001</v>
      </c>
    </row>
    <row r="7939" spans="1:7" ht="15" customHeight="1">
      <c r="A7939" s="15" t="s">
        <v>1394</v>
      </c>
      <c r="B7939" s="16" t="s">
        <v>1395</v>
      </c>
      <c r="C7939" s="15" t="s">
        <v>959</v>
      </c>
      <c r="D7939" s="15" t="s">
        <v>960</v>
      </c>
      <c r="E7939" s="17">
        <v>0.25319999999999998</v>
      </c>
      <c r="F7939" s="18">
        <v>12.62</v>
      </c>
      <c r="G7939" s="18">
        <v>3.1953839999999998</v>
      </c>
    </row>
    <row r="7940" spans="1:7" ht="15" customHeight="1">
      <c r="A7940" s="1"/>
      <c r="B7940" s="1"/>
      <c r="C7940" s="1"/>
      <c r="D7940" s="1"/>
      <c r="E7940" s="319" t="s">
        <v>971</v>
      </c>
      <c r="F7940" s="320"/>
      <c r="G7940" s="19">
        <v>5.4589920000000003</v>
      </c>
    </row>
    <row r="7941" spans="1:7" ht="15" customHeight="1">
      <c r="A7941" s="321" t="s">
        <v>1010</v>
      </c>
      <c r="B7941" s="322"/>
      <c r="C7941" s="8" t="s">
        <v>952</v>
      </c>
      <c r="D7941" s="8" t="s">
        <v>953</v>
      </c>
      <c r="E7941" s="8" t="s">
        <v>954</v>
      </c>
      <c r="F7941" s="8" t="s">
        <v>955</v>
      </c>
      <c r="G7941" s="8" t="s">
        <v>956</v>
      </c>
    </row>
    <row r="7942" spans="1:7" ht="20.100000000000001" customHeight="1">
      <c r="A7942" s="15" t="s">
        <v>2064</v>
      </c>
      <c r="B7942" s="16" t="s">
        <v>2065</v>
      </c>
      <c r="C7942" s="15" t="s">
        <v>959</v>
      </c>
      <c r="D7942" s="15" t="s">
        <v>1030</v>
      </c>
      <c r="E7942" s="17">
        <v>1</v>
      </c>
      <c r="F7942" s="18">
        <v>25.62</v>
      </c>
      <c r="G7942" s="18">
        <v>25.62</v>
      </c>
    </row>
    <row r="7943" spans="1:7" ht="15" customHeight="1">
      <c r="A7943" s="1"/>
      <c r="B7943" s="1"/>
      <c r="C7943" s="1"/>
      <c r="D7943" s="1"/>
      <c r="E7943" s="319" t="s">
        <v>1021</v>
      </c>
      <c r="F7943" s="320"/>
      <c r="G7943" s="19">
        <v>25.62</v>
      </c>
    </row>
    <row r="7944" spans="1:7" ht="15" customHeight="1">
      <c r="A7944" s="1"/>
      <c r="B7944" s="1"/>
      <c r="C7944" s="1"/>
      <c r="D7944" s="1"/>
      <c r="E7944" s="317" t="s">
        <v>972</v>
      </c>
      <c r="F7944" s="318"/>
      <c r="G7944" s="3">
        <v>31.55</v>
      </c>
    </row>
    <row r="7945" spans="1:7" ht="15" customHeight="1">
      <c r="A7945" s="1"/>
      <c r="B7945" s="1"/>
      <c r="C7945" s="1"/>
      <c r="D7945" s="1"/>
      <c r="E7945" s="317" t="s">
        <v>973</v>
      </c>
      <c r="F7945" s="318"/>
      <c r="G7945" s="3">
        <v>2.48</v>
      </c>
    </row>
    <row r="7946" spans="1:7" ht="15" customHeight="1">
      <c r="A7946" s="1"/>
      <c r="B7946" s="1"/>
      <c r="C7946" s="1"/>
      <c r="D7946" s="1"/>
      <c r="E7946" s="317" t="s">
        <v>974</v>
      </c>
      <c r="F7946" s="318"/>
      <c r="G7946" s="3">
        <v>34.03</v>
      </c>
    </row>
    <row r="7947" spans="1:7" ht="15" customHeight="1">
      <c r="A7947" s="1"/>
      <c r="B7947" s="1"/>
      <c r="C7947" s="1"/>
      <c r="D7947" s="1"/>
      <c r="E7947" s="317" t="s">
        <v>975</v>
      </c>
      <c r="F7947" s="318"/>
      <c r="G7947" s="3">
        <v>9.64</v>
      </c>
    </row>
    <row r="7948" spans="1:7" ht="15" customHeight="1">
      <c r="A7948" s="1"/>
      <c r="B7948" s="1"/>
      <c r="C7948" s="1"/>
      <c r="D7948" s="1"/>
      <c r="E7948" s="317" t="s">
        <v>976</v>
      </c>
      <c r="F7948" s="318"/>
      <c r="G7948" s="3">
        <v>43.67</v>
      </c>
    </row>
    <row r="7949" spans="1:7" ht="15" customHeight="1">
      <c r="A7949" s="1"/>
      <c r="B7949" s="1"/>
      <c r="C7949" s="1"/>
      <c r="D7949" s="1"/>
      <c r="E7949" s="317" t="s">
        <v>977</v>
      </c>
      <c r="F7949" s="318"/>
      <c r="G7949" s="3">
        <v>4</v>
      </c>
    </row>
    <row r="7950" spans="1:7" ht="15" customHeight="1">
      <c r="A7950" s="1"/>
      <c r="B7950" s="1"/>
      <c r="C7950" s="1"/>
      <c r="D7950" s="1"/>
      <c r="E7950" s="317" t="s">
        <v>978</v>
      </c>
      <c r="F7950" s="318"/>
      <c r="G7950" s="3">
        <v>174.68</v>
      </c>
    </row>
    <row r="7951" spans="1:7" ht="9.9499999999999993" customHeight="1">
      <c r="A7951" s="1"/>
      <c r="B7951" s="1"/>
      <c r="C7951" s="323" t="s">
        <v>949</v>
      </c>
      <c r="D7951" s="324"/>
      <c r="E7951" s="1"/>
      <c r="F7951" s="1"/>
      <c r="G7951" s="1"/>
    </row>
    <row r="7952" spans="1:7" ht="20.100000000000001" customHeight="1">
      <c r="A7952" s="325" t="s">
        <v>2066</v>
      </c>
      <c r="B7952" s="326"/>
      <c r="C7952" s="326"/>
      <c r="D7952" s="326"/>
      <c r="E7952" s="326"/>
      <c r="F7952" s="326"/>
      <c r="G7952" s="326"/>
    </row>
    <row r="7953" spans="1:7" ht="15" customHeight="1">
      <c r="A7953" s="321" t="s">
        <v>951</v>
      </c>
      <c r="B7953" s="322"/>
      <c r="C7953" s="8" t="s">
        <v>952</v>
      </c>
      <c r="D7953" s="8" t="s">
        <v>953</v>
      </c>
      <c r="E7953" s="8" t="s">
        <v>954</v>
      </c>
      <c r="F7953" s="8" t="s">
        <v>955</v>
      </c>
      <c r="G7953" s="8" t="s">
        <v>956</v>
      </c>
    </row>
    <row r="7954" spans="1:7" ht="15" customHeight="1">
      <c r="A7954" s="15" t="s">
        <v>994</v>
      </c>
      <c r="B7954" s="16" t="s">
        <v>995</v>
      </c>
      <c r="C7954" s="15" t="s">
        <v>959</v>
      </c>
      <c r="D7954" s="15" t="s">
        <v>960</v>
      </c>
      <c r="E7954" s="17">
        <v>0.5</v>
      </c>
      <c r="F7954" s="18">
        <v>1.04</v>
      </c>
      <c r="G7954" s="18">
        <v>0.52</v>
      </c>
    </row>
    <row r="7955" spans="1:7" ht="15" customHeight="1">
      <c r="A7955" s="15" t="s">
        <v>996</v>
      </c>
      <c r="B7955" s="16" t="s">
        <v>997</v>
      </c>
      <c r="C7955" s="15" t="s">
        <v>959</v>
      </c>
      <c r="D7955" s="15" t="s">
        <v>960</v>
      </c>
      <c r="E7955" s="17">
        <v>0.5</v>
      </c>
      <c r="F7955" s="18">
        <v>3.18</v>
      </c>
      <c r="G7955" s="18">
        <v>1.59</v>
      </c>
    </row>
    <row r="7956" spans="1:7" ht="20.100000000000001" customHeight="1">
      <c r="A7956" s="15" t="s">
        <v>1388</v>
      </c>
      <c r="B7956" s="16" t="s">
        <v>1389</v>
      </c>
      <c r="C7956" s="15" t="s">
        <v>959</v>
      </c>
      <c r="D7956" s="15" t="s">
        <v>960</v>
      </c>
      <c r="E7956" s="17">
        <v>0.5</v>
      </c>
      <c r="F7956" s="18">
        <v>0.28000000000000003</v>
      </c>
      <c r="G7956" s="18">
        <v>0.14000000000000001</v>
      </c>
    </row>
    <row r="7957" spans="1:7" ht="15" customHeight="1">
      <c r="A7957" s="15" t="s">
        <v>963</v>
      </c>
      <c r="B7957" s="16" t="s">
        <v>964</v>
      </c>
      <c r="C7957" s="15" t="s">
        <v>959</v>
      </c>
      <c r="D7957" s="15" t="s">
        <v>960</v>
      </c>
      <c r="E7957" s="17">
        <v>0.5</v>
      </c>
      <c r="F7957" s="18">
        <v>0.55000000000000004</v>
      </c>
      <c r="G7957" s="18">
        <v>0.27500000000000002</v>
      </c>
    </row>
    <row r="7958" spans="1:7" ht="20.100000000000001" customHeight="1">
      <c r="A7958" s="15" t="s">
        <v>1390</v>
      </c>
      <c r="B7958" s="16" t="s">
        <v>1391</v>
      </c>
      <c r="C7958" s="15" t="s">
        <v>959</v>
      </c>
      <c r="D7958" s="15" t="s">
        <v>960</v>
      </c>
      <c r="E7958" s="17">
        <v>0.5</v>
      </c>
      <c r="F7958" s="18">
        <v>0.8</v>
      </c>
      <c r="G7958" s="18">
        <v>0.4</v>
      </c>
    </row>
    <row r="7959" spans="1:7" ht="15" customHeight="1">
      <c r="A7959" s="15" t="s">
        <v>965</v>
      </c>
      <c r="B7959" s="16" t="s">
        <v>966</v>
      </c>
      <c r="C7959" s="15" t="s">
        <v>959</v>
      </c>
      <c r="D7959" s="15" t="s">
        <v>960</v>
      </c>
      <c r="E7959" s="17">
        <v>0.5</v>
      </c>
      <c r="F7959" s="18">
        <v>0.06</v>
      </c>
      <c r="G7959" s="18">
        <v>0.03</v>
      </c>
    </row>
    <row r="7960" spans="1:7" ht="17.100000000000001" customHeight="1">
      <c r="A7960" s="1"/>
      <c r="B7960" s="1"/>
      <c r="C7960" s="1"/>
      <c r="D7960" s="1"/>
      <c r="E7960" s="319" t="s">
        <v>967</v>
      </c>
      <c r="F7960" s="320"/>
      <c r="G7960" s="19">
        <v>2.9550000000000001</v>
      </c>
    </row>
    <row r="7961" spans="1:7" ht="15" customHeight="1">
      <c r="A7961" s="321" t="s">
        <v>1032</v>
      </c>
      <c r="B7961" s="322"/>
      <c r="C7961" s="8" t="s">
        <v>952</v>
      </c>
      <c r="D7961" s="8" t="s">
        <v>953</v>
      </c>
      <c r="E7961" s="8" t="s">
        <v>954</v>
      </c>
      <c r="F7961" s="8" t="s">
        <v>955</v>
      </c>
      <c r="G7961" s="8" t="s">
        <v>956</v>
      </c>
    </row>
    <row r="7962" spans="1:7" ht="20.100000000000001" customHeight="1">
      <c r="A7962" s="15" t="s">
        <v>2067</v>
      </c>
      <c r="B7962" s="16" t="s">
        <v>2068</v>
      </c>
      <c r="C7962" s="15" t="s">
        <v>1016</v>
      </c>
      <c r="D7962" s="15" t="s">
        <v>1030</v>
      </c>
      <c r="E7962" s="17">
        <v>1</v>
      </c>
      <c r="F7962" s="18">
        <v>106.74</v>
      </c>
      <c r="G7962" s="18">
        <v>106.74</v>
      </c>
    </row>
    <row r="7963" spans="1:7" ht="15" customHeight="1">
      <c r="A7963" s="1"/>
      <c r="B7963" s="1"/>
      <c r="C7963" s="1"/>
      <c r="D7963" s="1"/>
      <c r="E7963" s="319" t="s">
        <v>1036</v>
      </c>
      <c r="F7963" s="320"/>
      <c r="G7963" s="19">
        <v>106.74</v>
      </c>
    </row>
    <row r="7964" spans="1:7" ht="15" customHeight="1">
      <c r="A7964" s="321" t="s">
        <v>968</v>
      </c>
      <c r="B7964" s="322"/>
      <c r="C7964" s="8" t="s">
        <v>952</v>
      </c>
      <c r="D7964" s="8" t="s">
        <v>953</v>
      </c>
      <c r="E7964" s="8" t="s">
        <v>954</v>
      </c>
      <c r="F7964" s="8" t="s">
        <v>955</v>
      </c>
      <c r="G7964" s="8" t="s">
        <v>956</v>
      </c>
    </row>
    <row r="7965" spans="1:7" ht="15" customHeight="1">
      <c r="A7965" s="15" t="s">
        <v>1392</v>
      </c>
      <c r="B7965" s="16" t="s">
        <v>1393</v>
      </c>
      <c r="C7965" s="15" t="s">
        <v>959</v>
      </c>
      <c r="D7965" s="15" t="s">
        <v>960</v>
      </c>
      <c r="E7965" s="17">
        <v>0.25319999999999998</v>
      </c>
      <c r="F7965" s="18">
        <v>8.94</v>
      </c>
      <c r="G7965" s="18">
        <v>2.2636080000000001</v>
      </c>
    </row>
    <row r="7966" spans="1:7" ht="15" customHeight="1">
      <c r="A7966" s="15" t="s">
        <v>1394</v>
      </c>
      <c r="B7966" s="16" t="s">
        <v>1395</v>
      </c>
      <c r="C7966" s="15" t="s">
        <v>959</v>
      </c>
      <c r="D7966" s="15" t="s">
        <v>960</v>
      </c>
      <c r="E7966" s="17">
        <v>0.25319999999999998</v>
      </c>
      <c r="F7966" s="18">
        <v>12.62</v>
      </c>
      <c r="G7966" s="18">
        <v>3.1953839999999998</v>
      </c>
    </row>
    <row r="7967" spans="1:7" ht="15" customHeight="1">
      <c r="A7967" s="1"/>
      <c r="B7967" s="1"/>
      <c r="C7967" s="1"/>
      <c r="D7967" s="1"/>
      <c r="E7967" s="319" t="s">
        <v>971</v>
      </c>
      <c r="F7967" s="320"/>
      <c r="G7967" s="19">
        <v>5.4589920000000003</v>
      </c>
    </row>
    <row r="7968" spans="1:7" ht="15" customHeight="1">
      <c r="A7968" s="1"/>
      <c r="B7968" s="1"/>
      <c r="C7968" s="1"/>
      <c r="D7968" s="1"/>
      <c r="E7968" s="317" t="s">
        <v>972</v>
      </c>
      <c r="F7968" s="318"/>
      <c r="G7968" s="3">
        <v>112.67</v>
      </c>
    </row>
    <row r="7969" spans="1:7" ht="15" customHeight="1">
      <c r="A7969" s="1"/>
      <c r="B7969" s="1"/>
      <c r="C7969" s="1"/>
      <c r="D7969" s="1"/>
      <c r="E7969" s="317" t="s">
        <v>973</v>
      </c>
      <c r="F7969" s="318"/>
      <c r="G7969" s="3">
        <v>2.48</v>
      </c>
    </row>
    <row r="7970" spans="1:7" ht="15" customHeight="1">
      <c r="A7970" s="1"/>
      <c r="B7970" s="1"/>
      <c r="C7970" s="1"/>
      <c r="D7970" s="1"/>
      <c r="E7970" s="317" t="s">
        <v>974</v>
      </c>
      <c r="F7970" s="318"/>
      <c r="G7970" s="3">
        <v>115.15</v>
      </c>
    </row>
    <row r="7971" spans="1:7" ht="15" customHeight="1">
      <c r="A7971" s="1"/>
      <c r="B7971" s="1"/>
      <c r="C7971" s="1"/>
      <c r="D7971" s="1"/>
      <c r="E7971" s="317" t="s">
        <v>975</v>
      </c>
      <c r="F7971" s="318"/>
      <c r="G7971" s="3">
        <v>32.64</v>
      </c>
    </row>
    <row r="7972" spans="1:7" ht="15" customHeight="1">
      <c r="A7972" s="1"/>
      <c r="B7972" s="1"/>
      <c r="C7972" s="1"/>
      <c r="D7972" s="1"/>
      <c r="E7972" s="317" t="s">
        <v>976</v>
      </c>
      <c r="F7972" s="318"/>
      <c r="G7972" s="3">
        <v>147.79</v>
      </c>
    </row>
    <row r="7973" spans="1:7" ht="15" customHeight="1">
      <c r="A7973" s="1"/>
      <c r="B7973" s="1"/>
      <c r="C7973" s="1"/>
      <c r="D7973" s="1"/>
      <c r="E7973" s="317" t="s">
        <v>977</v>
      </c>
      <c r="F7973" s="318"/>
      <c r="G7973" s="3">
        <v>1</v>
      </c>
    </row>
    <row r="7974" spans="1:7" ht="15" customHeight="1">
      <c r="A7974" s="1"/>
      <c r="B7974" s="1"/>
      <c r="C7974" s="1"/>
      <c r="D7974" s="1"/>
      <c r="E7974" s="317" t="s">
        <v>978</v>
      </c>
      <c r="F7974" s="318"/>
      <c r="G7974" s="3">
        <v>147.79</v>
      </c>
    </row>
    <row r="7975" spans="1:7" ht="9.9499999999999993" customHeight="1">
      <c r="A7975" s="1"/>
      <c r="B7975" s="1"/>
      <c r="C7975" s="323" t="s">
        <v>949</v>
      </c>
      <c r="D7975" s="324"/>
      <c r="E7975" s="1"/>
      <c r="F7975" s="1"/>
      <c r="G7975" s="1"/>
    </row>
    <row r="7976" spans="1:7" ht="20.100000000000001" customHeight="1">
      <c r="A7976" s="325" t="s">
        <v>2069</v>
      </c>
      <c r="B7976" s="326"/>
      <c r="C7976" s="326"/>
      <c r="D7976" s="326"/>
      <c r="E7976" s="326"/>
      <c r="F7976" s="326"/>
      <c r="G7976" s="326"/>
    </row>
    <row r="7977" spans="1:7" ht="15" customHeight="1">
      <c r="A7977" s="321" t="s">
        <v>951</v>
      </c>
      <c r="B7977" s="322"/>
      <c r="C7977" s="8" t="s">
        <v>952</v>
      </c>
      <c r="D7977" s="8" t="s">
        <v>953</v>
      </c>
      <c r="E7977" s="8" t="s">
        <v>954</v>
      </c>
      <c r="F7977" s="8" t="s">
        <v>955</v>
      </c>
      <c r="G7977" s="8" t="s">
        <v>956</v>
      </c>
    </row>
    <row r="7978" spans="1:7" ht="15" customHeight="1">
      <c r="A7978" s="15" t="s">
        <v>994</v>
      </c>
      <c r="B7978" s="16" t="s">
        <v>995</v>
      </c>
      <c r="C7978" s="15" t="s">
        <v>959</v>
      </c>
      <c r="D7978" s="15" t="s">
        <v>960</v>
      </c>
      <c r="E7978" s="17">
        <v>0.5</v>
      </c>
      <c r="F7978" s="18">
        <v>1.04</v>
      </c>
      <c r="G7978" s="18">
        <v>0.52</v>
      </c>
    </row>
    <row r="7979" spans="1:7" ht="15" customHeight="1">
      <c r="A7979" s="15" t="s">
        <v>996</v>
      </c>
      <c r="B7979" s="16" t="s">
        <v>997</v>
      </c>
      <c r="C7979" s="15" t="s">
        <v>959</v>
      </c>
      <c r="D7979" s="15" t="s">
        <v>960</v>
      </c>
      <c r="E7979" s="17">
        <v>0.5</v>
      </c>
      <c r="F7979" s="18">
        <v>3.18</v>
      </c>
      <c r="G7979" s="18">
        <v>1.59</v>
      </c>
    </row>
    <row r="7980" spans="1:7" ht="20.100000000000001" customHeight="1">
      <c r="A7980" s="15" t="s">
        <v>1388</v>
      </c>
      <c r="B7980" s="16" t="s">
        <v>1389</v>
      </c>
      <c r="C7980" s="15" t="s">
        <v>959</v>
      </c>
      <c r="D7980" s="15" t="s">
        <v>960</v>
      </c>
      <c r="E7980" s="17">
        <v>0.5</v>
      </c>
      <c r="F7980" s="18">
        <v>0.28000000000000003</v>
      </c>
      <c r="G7980" s="18">
        <v>0.14000000000000001</v>
      </c>
    </row>
    <row r="7981" spans="1:7" ht="15" customHeight="1">
      <c r="A7981" s="15" t="s">
        <v>963</v>
      </c>
      <c r="B7981" s="16" t="s">
        <v>964</v>
      </c>
      <c r="C7981" s="15" t="s">
        <v>959</v>
      </c>
      <c r="D7981" s="15" t="s">
        <v>960</v>
      </c>
      <c r="E7981" s="17">
        <v>0.5</v>
      </c>
      <c r="F7981" s="18">
        <v>0.55000000000000004</v>
      </c>
      <c r="G7981" s="18">
        <v>0.27500000000000002</v>
      </c>
    </row>
    <row r="7982" spans="1:7" ht="20.100000000000001" customHeight="1">
      <c r="A7982" s="15" t="s">
        <v>1390</v>
      </c>
      <c r="B7982" s="16" t="s">
        <v>1391</v>
      </c>
      <c r="C7982" s="15" t="s">
        <v>959</v>
      </c>
      <c r="D7982" s="15" t="s">
        <v>960</v>
      </c>
      <c r="E7982" s="17">
        <v>0.5</v>
      </c>
      <c r="F7982" s="18">
        <v>0.8</v>
      </c>
      <c r="G7982" s="18">
        <v>0.4</v>
      </c>
    </row>
    <row r="7983" spans="1:7" ht="15" customHeight="1">
      <c r="A7983" s="15" t="s">
        <v>965</v>
      </c>
      <c r="B7983" s="16" t="s">
        <v>966</v>
      </c>
      <c r="C7983" s="15" t="s">
        <v>959</v>
      </c>
      <c r="D7983" s="15" t="s">
        <v>960</v>
      </c>
      <c r="E7983" s="17">
        <v>0.5</v>
      </c>
      <c r="F7983" s="18">
        <v>0.06</v>
      </c>
      <c r="G7983" s="18">
        <v>0.03</v>
      </c>
    </row>
    <row r="7984" spans="1:7" ht="17.100000000000001" customHeight="1">
      <c r="A7984" s="1"/>
      <c r="B7984" s="1"/>
      <c r="C7984" s="1"/>
      <c r="D7984" s="1"/>
      <c r="E7984" s="319" t="s">
        <v>967</v>
      </c>
      <c r="F7984" s="320"/>
      <c r="G7984" s="19">
        <v>2.9550000000000001</v>
      </c>
    </row>
    <row r="7985" spans="1:7" ht="15" customHeight="1">
      <c r="A7985" s="321" t="s">
        <v>1032</v>
      </c>
      <c r="B7985" s="322"/>
      <c r="C7985" s="8" t="s">
        <v>952</v>
      </c>
      <c r="D7985" s="8" t="s">
        <v>953</v>
      </c>
      <c r="E7985" s="8" t="s">
        <v>954</v>
      </c>
      <c r="F7985" s="8" t="s">
        <v>955</v>
      </c>
      <c r="G7985" s="8" t="s">
        <v>956</v>
      </c>
    </row>
    <row r="7986" spans="1:7" ht="20.100000000000001" customHeight="1">
      <c r="A7986" s="15" t="s">
        <v>2070</v>
      </c>
      <c r="B7986" s="16" t="s">
        <v>2071</v>
      </c>
      <c r="C7986" s="15" t="s">
        <v>1016</v>
      </c>
      <c r="D7986" s="15" t="s">
        <v>1030</v>
      </c>
      <c r="E7986" s="17">
        <v>1</v>
      </c>
      <c r="F7986" s="18">
        <v>364.87</v>
      </c>
      <c r="G7986" s="18">
        <v>364.87</v>
      </c>
    </row>
    <row r="7987" spans="1:7" ht="15" customHeight="1">
      <c r="A7987" s="1"/>
      <c r="B7987" s="1"/>
      <c r="C7987" s="1"/>
      <c r="D7987" s="1"/>
      <c r="E7987" s="319" t="s">
        <v>1036</v>
      </c>
      <c r="F7987" s="320"/>
      <c r="G7987" s="19">
        <v>364.87</v>
      </c>
    </row>
    <row r="7988" spans="1:7" ht="15" customHeight="1">
      <c r="A7988" s="321" t="s">
        <v>968</v>
      </c>
      <c r="B7988" s="322"/>
      <c r="C7988" s="8" t="s">
        <v>952</v>
      </c>
      <c r="D7988" s="8" t="s">
        <v>953</v>
      </c>
      <c r="E7988" s="8" t="s">
        <v>954</v>
      </c>
      <c r="F7988" s="8" t="s">
        <v>955</v>
      </c>
      <c r="G7988" s="8" t="s">
        <v>956</v>
      </c>
    </row>
    <row r="7989" spans="1:7" ht="15" customHeight="1">
      <c r="A7989" s="15" t="s">
        <v>1392</v>
      </c>
      <c r="B7989" s="16" t="s">
        <v>1393</v>
      </c>
      <c r="C7989" s="15" t="s">
        <v>959</v>
      </c>
      <c r="D7989" s="15" t="s">
        <v>960</v>
      </c>
      <c r="E7989" s="17">
        <v>0.25319999999999998</v>
      </c>
      <c r="F7989" s="18">
        <v>8.94</v>
      </c>
      <c r="G7989" s="18">
        <v>2.2636080000000001</v>
      </c>
    </row>
    <row r="7990" spans="1:7" ht="15" customHeight="1">
      <c r="A7990" s="15" t="s">
        <v>1394</v>
      </c>
      <c r="B7990" s="16" t="s">
        <v>1395</v>
      </c>
      <c r="C7990" s="15" t="s">
        <v>959</v>
      </c>
      <c r="D7990" s="15" t="s">
        <v>960</v>
      </c>
      <c r="E7990" s="17">
        <v>0.25319999999999998</v>
      </c>
      <c r="F7990" s="18">
        <v>12.62</v>
      </c>
      <c r="G7990" s="18">
        <v>3.1953839999999998</v>
      </c>
    </row>
    <row r="7991" spans="1:7" ht="15" customHeight="1">
      <c r="A7991" s="1"/>
      <c r="B7991" s="1"/>
      <c r="C7991" s="1"/>
      <c r="D7991" s="1"/>
      <c r="E7991" s="319" t="s">
        <v>971</v>
      </c>
      <c r="F7991" s="320"/>
      <c r="G7991" s="19">
        <v>5.4589920000000003</v>
      </c>
    </row>
    <row r="7992" spans="1:7" ht="15" customHeight="1">
      <c r="A7992" s="1"/>
      <c r="B7992" s="1"/>
      <c r="C7992" s="1"/>
      <c r="D7992" s="1"/>
      <c r="E7992" s="317" t="s">
        <v>972</v>
      </c>
      <c r="F7992" s="318"/>
      <c r="G7992" s="3">
        <v>370.8</v>
      </c>
    </row>
    <row r="7993" spans="1:7" ht="15" customHeight="1">
      <c r="A7993" s="1"/>
      <c r="B7993" s="1"/>
      <c r="C7993" s="1"/>
      <c r="D7993" s="1"/>
      <c r="E7993" s="317" t="s">
        <v>973</v>
      </c>
      <c r="F7993" s="318"/>
      <c r="G7993" s="3">
        <v>2.48</v>
      </c>
    </row>
    <row r="7994" spans="1:7" ht="15" customHeight="1">
      <c r="A7994" s="1"/>
      <c r="B7994" s="1"/>
      <c r="C7994" s="1"/>
      <c r="D7994" s="1"/>
      <c r="E7994" s="317" t="s">
        <v>974</v>
      </c>
      <c r="F7994" s="318"/>
      <c r="G7994" s="3">
        <v>373.28</v>
      </c>
    </row>
    <row r="7995" spans="1:7" ht="15" customHeight="1">
      <c r="A7995" s="1"/>
      <c r="B7995" s="1"/>
      <c r="C7995" s="1"/>
      <c r="D7995" s="1"/>
      <c r="E7995" s="317" t="s">
        <v>975</v>
      </c>
      <c r="F7995" s="318"/>
      <c r="G7995" s="3">
        <v>105.82</v>
      </c>
    </row>
    <row r="7996" spans="1:7" ht="15" customHeight="1">
      <c r="A7996" s="1"/>
      <c r="B7996" s="1"/>
      <c r="C7996" s="1"/>
      <c r="D7996" s="1"/>
      <c r="E7996" s="317" t="s">
        <v>976</v>
      </c>
      <c r="F7996" s="318"/>
      <c r="G7996" s="3">
        <v>479.1</v>
      </c>
    </row>
    <row r="7997" spans="1:7" ht="15" customHeight="1">
      <c r="A7997" s="1"/>
      <c r="B7997" s="1"/>
      <c r="C7997" s="1"/>
      <c r="D7997" s="1"/>
      <c r="E7997" s="317" t="s">
        <v>977</v>
      </c>
      <c r="F7997" s="318"/>
      <c r="G7997" s="3">
        <v>1</v>
      </c>
    </row>
    <row r="7998" spans="1:7" ht="15" customHeight="1">
      <c r="A7998" s="1"/>
      <c r="B7998" s="1"/>
      <c r="C7998" s="1"/>
      <c r="D7998" s="1"/>
      <c r="E7998" s="317" t="s">
        <v>978</v>
      </c>
      <c r="F7998" s="318"/>
      <c r="G7998" s="3">
        <v>479.1</v>
      </c>
    </row>
    <row r="7999" spans="1:7" ht="9.9499999999999993" customHeight="1">
      <c r="A7999" s="1"/>
      <c r="B7999" s="1"/>
      <c r="C7999" s="323" t="s">
        <v>949</v>
      </c>
      <c r="D7999" s="324"/>
      <c r="E7999" s="1"/>
      <c r="F7999" s="1"/>
      <c r="G7999" s="1"/>
    </row>
    <row r="8000" spans="1:7" ht="20.100000000000001" customHeight="1">
      <c r="A8000" s="325" t="s">
        <v>2072</v>
      </c>
      <c r="B8000" s="326"/>
      <c r="C8000" s="326"/>
      <c r="D8000" s="326"/>
      <c r="E8000" s="326"/>
      <c r="F8000" s="326"/>
      <c r="G8000" s="326"/>
    </row>
    <row r="8001" spans="1:7" ht="15" customHeight="1">
      <c r="A8001" s="321" t="s">
        <v>951</v>
      </c>
      <c r="B8001" s="322"/>
      <c r="C8001" s="8" t="s">
        <v>952</v>
      </c>
      <c r="D8001" s="8" t="s">
        <v>953</v>
      </c>
      <c r="E8001" s="8" t="s">
        <v>954</v>
      </c>
      <c r="F8001" s="8" t="s">
        <v>955</v>
      </c>
      <c r="G8001" s="8" t="s">
        <v>956</v>
      </c>
    </row>
    <row r="8002" spans="1:7" ht="15" customHeight="1">
      <c r="A8002" s="15" t="s">
        <v>994</v>
      </c>
      <c r="B8002" s="16" t="s">
        <v>995</v>
      </c>
      <c r="C8002" s="15" t="s">
        <v>959</v>
      </c>
      <c r="D8002" s="15" t="s">
        <v>960</v>
      </c>
      <c r="E8002" s="17">
        <v>0.5</v>
      </c>
      <c r="F8002" s="18">
        <v>1.04</v>
      </c>
      <c r="G8002" s="18">
        <v>0.52</v>
      </c>
    </row>
    <row r="8003" spans="1:7" ht="15" customHeight="1">
      <c r="A8003" s="15" t="s">
        <v>996</v>
      </c>
      <c r="B8003" s="16" t="s">
        <v>997</v>
      </c>
      <c r="C8003" s="15" t="s">
        <v>959</v>
      </c>
      <c r="D8003" s="15" t="s">
        <v>960</v>
      </c>
      <c r="E8003" s="17">
        <v>0.5</v>
      </c>
      <c r="F8003" s="18">
        <v>3.18</v>
      </c>
      <c r="G8003" s="18">
        <v>1.59</v>
      </c>
    </row>
    <row r="8004" spans="1:7" ht="20.100000000000001" customHeight="1">
      <c r="A8004" s="15" t="s">
        <v>1388</v>
      </c>
      <c r="B8004" s="16" t="s">
        <v>1389</v>
      </c>
      <c r="C8004" s="15" t="s">
        <v>959</v>
      </c>
      <c r="D8004" s="15" t="s">
        <v>960</v>
      </c>
      <c r="E8004" s="17">
        <v>0.5</v>
      </c>
      <c r="F8004" s="18">
        <v>0.28000000000000003</v>
      </c>
      <c r="G8004" s="18">
        <v>0.14000000000000001</v>
      </c>
    </row>
    <row r="8005" spans="1:7" ht="15" customHeight="1">
      <c r="A8005" s="15" t="s">
        <v>963</v>
      </c>
      <c r="B8005" s="16" t="s">
        <v>964</v>
      </c>
      <c r="C8005" s="15" t="s">
        <v>959</v>
      </c>
      <c r="D8005" s="15" t="s">
        <v>960</v>
      </c>
      <c r="E8005" s="17">
        <v>0.5</v>
      </c>
      <c r="F8005" s="18">
        <v>0.55000000000000004</v>
      </c>
      <c r="G8005" s="18">
        <v>0.27500000000000002</v>
      </c>
    </row>
    <row r="8006" spans="1:7" ht="20.100000000000001" customHeight="1">
      <c r="A8006" s="15" t="s">
        <v>1390</v>
      </c>
      <c r="B8006" s="16" t="s">
        <v>1391</v>
      </c>
      <c r="C8006" s="15" t="s">
        <v>959</v>
      </c>
      <c r="D8006" s="15" t="s">
        <v>960</v>
      </c>
      <c r="E8006" s="17">
        <v>0.5</v>
      </c>
      <c r="F8006" s="18">
        <v>0.8</v>
      </c>
      <c r="G8006" s="18">
        <v>0.4</v>
      </c>
    </row>
    <row r="8007" spans="1:7" ht="15" customHeight="1">
      <c r="A8007" s="15" t="s">
        <v>965</v>
      </c>
      <c r="B8007" s="16" t="s">
        <v>966</v>
      </c>
      <c r="C8007" s="15" t="s">
        <v>959</v>
      </c>
      <c r="D8007" s="15" t="s">
        <v>960</v>
      </c>
      <c r="E8007" s="17">
        <v>0.5</v>
      </c>
      <c r="F8007" s="18">
        <v>0.06</v>
      </c>
      <c r="G8007" s="18">
        <v>0.03</v>
      </c>
    </row>
    <row r="8008" spans="1:7" ht="17.100000000000001" customHeight="1">
      <c r="A8008" s="1"/>
      <c r="B8008" s="1"/>
      <c r="C8008" s="1"/>
      <c r="D8008" s="1"/>
      <c r="E8008" s="319" t="s">
        <v>967</v>
      </c>
      <c r="F8008" s="320"/>
      <c r="G8008" s="19">
        <v>2.9550000000000001</v>
      </c>
    </row>
    <row r="8009" spans="1:7" ht="15" customHeight="1">
      <c r="A8009" s="321" t="s">
        <v>1032</v>
      </c>
      <c r="B8009" s="322"/>
      <c r="C8009" s="8" t="s">
        <v>952</v>
      </c>
      <c r="D8009" s="8" t="s">
        <v>953</v>
      </c>
      <c r="E8009" s="8" t="s">
        <v>954</v>
      </c>
      <c r="F8009" s="8" t="s">
        <v>955</v>
      </c>
      <c r="G8009" s="8" t="s">
        <v>956</v>
      </c>
    </row>
    <row r="8010" spans="1:7" ht="20.100000000000001" customHeight="1">
      <c r="A8010" s="15" t="s">
        <v>2073</v>
      </c>
      <c r="B8010" s="16" t="s">
        <v>2074</v>
      </c>
      <c r="C8010" s="15" t="s">
        <v>1016</v>
      </c>
      <c r="D8010" s="15" t="s">
        <v>1030</v>
      </c>
      <c r="E8010" s="17">
        <v>1</v>
      </c>
      <c r="F8010" s="18">
        <v>374.65</v>
      </c>
      <c r="G8010" s="18">
        <v>374.65</v>
      </c>
    </row>
    <row r="8011" spans="1:7" ht="15" customHeight="1">
      <c r="A8011" s="1"/>
      <c r="B8011" s="1"/>
      <c r="C8011" s="1"/>
      <c r="D8011" s="1"/>
      <c r="E8011" s="319" t="s">
        <v>1036</v>
      </c>
      <c r="F8011" s="320"/>
      <c r="G8011" s="19">
        <v>374.65</v>
      </c>
    </row>
    <row r="8012" spans="1:7" ht="15" customHeight="1">
      <c r="A8012" s="321" t="s">
        <v>968</v>
      </c>
      <c r="B8012" s="322"/>
      <c r="C8012" s="8" t="s">
        <v>952</v>
      </c>
      <c r="D8012" s="8" t="s">
        <v>953</v>
      </c>
      <c r="E8012" s="8" t="s">
        <v>954</v>
      </c>
      <c r="F8012" s="8" t="s">
        <v>955</v>
      </c>
      <c r="G8012" s="8" t="s">
        <v>956</v>
      </c>
    </row>
    <row r="8013" spans="1:7" ht="15" customHeight="1">
      <c r="A8013" s="15" t="s">
        <v>1392</v>
      </c>
      <c r="B8013" s="16" t="s">
        <v>1393</v>
      </c>
      <c r="C8013" s="15" t="s">
        <v>959</v>
      </c>
      <c r="D8013" s="15" t="s">
        <v>960</v>
      </c>
      <c r="E8013" s="17">
        <v>0.25319999999999998</v>
      </c>
      <c r="F8013" s="18">
        <v>8.94</v>
      </c>
      <c r="G8013" s="18">
        <v>2.2636080000000001</v>
      </c>
    </row>
    <row r="8014" spans="1:7" ht="15" customHeight="1">
      <c r="A8014" s="15" t="s">
        <v>1394</v>
      </c>
      <c r="B8014" s="16" t="s">
        <v>1395</v>
      </c>
      <c r="C8014" s="15" t="s">
        <v>959</v>
      </c>
      <c r="D8014" s="15" t="s">
        <v>960</v>
      </c>
      <c r="E8014" s="17">
        <v>0.25319999999999998</v>
      </c>
      <c r="F8014" s="18">
        <v>12.62</v>
      </c>
      <c r="G8014" s="18">
        <v>3.1953839999999998</v>
      </c>
    </row>
    <row r="8015" spans="1:7" ht="15" customHeight="1">
      <c r="A8015" s="1"/>
      <c r="B8015" s="1"/>
      <c r="C8015" s="1"/>
      <c r="D8015" s="1"/>
      <c r="E8015" s="319" t="s">
        <v>971</v>
      </c>
      <c r="F8015" s="320"/>
      <c r="G8015" s="19">
        <v>5.4589920000000003</v>
      </c>
    </row>
    <row r="8016" spans="1:7" ht="15" customHeight="1">
      <c r="A8016" s="1"/>
      <c r="B8016" s="1"/>
      <c r="C8016" s="1"/>
      <c r="D8016" s="1"/>
      <c r="E8016" s="317" t="s">
        <v>972</v>
      </c>
      <c r="F8016" s="318"/>
      <c r="G8016" s="3">
        <v>380.58</v>
      </c>
    </row>
    <row r="8017" spans="1:7" ht="15" customHeight="1">
      <c r="A8017" s="1"/>
      <c r="B8017" s="1"/>
      <c r="C8017" s="1"/>
      <c r="D8017" s="1"/>
      <c r="E8017" s="317" t="s">
        <v>973</v>
      </c>
      <c r="F8017" s="318"/>
      <c r="G8017" s="3">
        <v>2.48</v>
      </c>
    </row>
    <row r="8018" spans="1:7" ht="15" customHeight="1">
      <c r="A8018" s="1"/>
      <c r="B8018" s="1"/>
      <c r="C8018" s="1"/>
      <c r="D8018" s="1"/>
      <c r="E8018" s="317" t="s">
        <v>974</v>
      </c>
      <c r="F8018" s="318"/>
      <c r="G8018" s="3">
        <v>383.06</v>
      </c>
    </row>
    <row r="8019" spans="1:7" ht="15" customHeight="1">
      <c r="A8019" s="1"/>
      <c r="B8019" s="1"/>
      <c r="C8019" s="1"/>
      <c r="D8019" s="1"/>
      <c r="E8019" s="317" t="s">
        <v>975</v>
      </c>
      <c r="F8019" s="318"/>
      <c r="G8019" s="3">
        <v>108.59</v>
      </c>
    </row>
    <row r="8020" spans="1:7" ht="15" customHeight="1">
      <c r="A8020" s="1"/>
      <c r="B8020" s="1"/>
      <c r="C8020" s="1"/>
      <c r="D8020" s="1"/>
      <c r="E8020" s="317" t="s">
        <v>976</v>
      </c>
      <c r="F8020" s="318"/>
      <c r="G8020" s="3">
        <v>491.65</v>
      </c>
    </row>
    <row r="8021" spans="1:7" ht="15" customHeight="1">
      <c r="A8021" s="1"/>
      <c r="B8021" s="1"/>
      <c r="C8021" s="1"/>
      <c r="D8021" s="1"/>
      <c r="E8021" s="317" t="s">
        <v>977</v>
      </c>
      <c r="F8021" s="318"/>
      <c r="G8021" s="3">
        <v>2</v>
      </c>
    </row>
    <row r="8022" spans="1:7" ht="15" customHeight="1">
      <c r="A8022" s="1"/>
      <c r="B8022" s="1"/>
      <c r="C8022" s="1"/>
      <c r="D8022" s="1"/>
      <c r="E8022" s="317" t="s">
        <v>978</v>
      </c>
      <c r="F8022" s="318"/>
      <c r="G8022" s="3">
        <v>983.3</v>
      </c>
    </row>
    <row r="8023" spans="1:7" ht="9.9499999999999993" customHeight="1">
      <c r="A8023" s="1"/>
      <c r="B8023" s="1"/>
      <c r="C8023" s="323" t="s">
        <v>949</v>
      </c>
      <c r="D8023" s="324"/>
      <c r="E8023" s="1"/>
      <c r="F8023" s="1"/>
      <c r="G8023" s="1"/>
    </row>
    <row r="8024" spans="1:7" ht="20.100000000000001" customHeight="1">
      <c r="A8024" s="325" t="s">
        <v>2075</v>
      </c>
      <c r="B8024" s="326"/>
      <c r="C8024" s="326"/>
      <c r="D8024" s="326"/>
      <c r="E8024" s="326"/>
      <c r="F8024" s="326"/>
      <c r="G8024" s="326"/>
    </row>
    <row r="8025" spans="1:7" ht="15" customHeight="1">
      <c r="A8025" s="321" t="s">
        <v>951</v>
      </c>
      <c r="B8025" s="322"/>
      <c r="C8025" s="8" t="s">
        <v>952</v>
      </c>
      <c r="D8025" s="8" t="s">
        <v>953</v>
      </c>
      <c r="E8025" s="8" t="s">
        <v>954</v>
      </c>
      <c r="F8025" s="8" t="s">
        <v>955</v>
      </c>
      <c r="G8025" s="8" t="s">
        <v>956</v>
      </c>
    </row>
    <row r="8026" spans="1:7" ht="15" customHeight="1">
      <c r="A8026" s="15" t="s">
        <v>994</v>
      </c>
      <c r="B8026" s="16" t="s">
        <v>995</v>
      </c>
      <c r="C8026" s="15" t="s">
        <v>959</v>
      </c>
      <c r="D8026" s="15" t="s">
        <v>960</v>
      </c>
      <c r="E8026" s="17">
        <v>0.30399999999999999</v>
      </c>
      <c r="F8026" s="18">
        <v>1.04</v>
      </c>
      <c r="G8026" s="18">
        <v>0.31616</v>
      </c>
    </row>
    <row r="8027" spans="1:7" ht="15" customHeight="1">
      <c r="A8027" s="15" t="s">
        <v>996</v>
      </c>
      <c r="B8027" s="16" t="s">
        <v>997</v>
      </c>
      <c r="C8027" s="15" t="s">
        <v>959</v>
      </c>
      <c r="D8027" s="15" t="s">
        <v>960</v>
      </c>
      <c r="E8027" s="17">
        <v>0.30399999999999999</v>
      </c>
      <c r="F8027" s="18">
        <v>3.18</v>
      </c>
      <c r="G8027" s="18">
        <v>0.96672000000000002</v>
      </c>
    </row>
    <row r="8028" spans="1:7" ht="20.100000000000001" customHeight="1">
      <c r="A8028" s="15" t="s">
        <v>1388</v>
      </c>
      <c r="B8028" s="16" t="s">
        <v>1389</v>
      </c>
      <c r="C8028" s="15" t="s">
        <v>959</v>
      </c>
      <c r="D8028" s="15" t="s">
        <v>960</v>
      </c>
      <c r="E8028" s="17">
        <v>0.30399999999999999</v>
      </c>
      <c r="F8028" s="18">
        <v>0.28000000000000003</v>
      </c>
      <c r="G8028" s="18">
        <v>8.5120000000000001E-2</v>
      </c>
    </row>
    <row r="8029" spans="1:7" ht="15" customHeight="1">
      <c r="A8029" s="15" t="s">
        <v>963</v>
      </c>
      <c r="B8029" s="16" t="s">
        <v>964</v>
      </c>
      <c r="C8029" s="15" t="s">
        <v>959</v>
      </c>
      <c r="D8029" s="15" t="s">
        <v>960</v>
      </c>
      <c r="E8029" s="17">
        <v>0.30399999999999999</v>
      </c>
      <c r="F8029" s="18">
        <v>0.55000000000000004</v>
      </c>
      <c r="G8029" s="18">
        <v>0.16719999999999999</v>
      </c>
    </row>
    <row r="8030" spans="1:7" ht="20.100000000000001" customHeight="1">
      <c r="A8030" s="15" t="s">
        <v>1390</v>
      </c>
      <c r="B8030" s="16" t="s">
        <v>1391</v>
      </c>
      <c r="C8030" s="15" t="s">
        <v>959</v>
      </c>
      <c r="D8030" s="15" t="s">
        <v>960</v>
      </c>
      <c r="E8030" s="17">
        <v>0.30399999999999999</v>
      </c>
      <c r="F8030" s="18">
        <v>0.8</v>
      </c>
      <c r="G8030" s="18">
        <v>0.2432</v>
      </c>
    </row>
    <row r="8031" spans="1:7" ht="15" customHeight="1">
      <c r="A8031" s="15" t="s">
        <v>965</v>
      </c>
      <c r="B8031" s="16" t="s">
        <v>966</v>
      </c>
      <c r="C8031" s="15" t="s">
        <v>959</v>
      </c>
      <c r="D8031" s="15" t="s">
        <v>960</v>
      </c>
      <c r="E8031" s="17">
        <v>0.30399999999999999</v>
      </c>
      <c r="F8031" s="18">
        <v>0.06</v>
      </c>
      <c r="G8031" s="18">
        <v>1.8239999999999999E-2</v>
      </c>
    </row>
    <row r="8032" spans="1:7" ht="17.100000000000001" customHeight="1">
      <c r="A8032" s="1"/>
      <c r="B8032" s="1"/>
      <c r="C8032" s="1"/>
      <c r="D8032" s="1"/>
      <c r="E8032" s="319" t="s">
        <v>967</v>
      </c>
      <c r="F8032" s="320"/>
      <c r="G8032" s="19">
        <v>1.79664</v>
      </c>
    </row>
    <row r="8033" spans="1:7" ht="15" customHeight="1">
      <c r="A8033" s="321" t="s">
        <v>968</v>
      </c>
      <c r="B8033" s="322"/>
      <c r="C8033" s="8" t="s">
        <v>952</v>
      </c>
      <c r="D8033" s="8" t="s">
        <v>953</v>
      </c>
      <c r="E8033" s="8" t="s">
        <v>954</v>
      </c>
      <c r="F8033" s="8" t="s">
        <v>955</v>
      </c>
      <c r="G8033" s="8" t="s">
        <v>956</v>
      </c>
    </row>
    <row r="8034" spans="1:7" ht="15" customHeight="1">
      <c r="A8034" s="15" t="s">
        <v>1392</v>
      </c>
      <c r="B8034" s="16" t="s">
        <v>1393</v>
      </c>
      <c r="C8034" s="15" t="s">
        <v>959</v>
      </c>
      <c r="D8034" s="15" t="s">
        <v>960</v>
      </c>
      <c r="E8034" s="17">
        <v>0.15394559999999999</v>
      </c>
      <c r="F8034" s="18">
        <v>8.94</v>
      </c>
      <c r="G8034" s="18">
        <v>1.376273664</v>
      </c>
    </row>
    <row r="8035" spans="1:7" ht="15" customHeight="1">
      <c r="A8035" s="15" t="s">
        <v>1394</v>
      </c>
      <c r="B8035" s="16" t="s">
        <v>1395</v>
      </c>
      <c r="C8035" s="15" t="s">
        <v>959</v>
      </c>
      <c r="D8035" s="15" t="s">
        <v>960</v>
      </c>
      <c r="E8035" s="17">
        <v>0.15394559999999999</v>
      </c>
      <c r="F8035" s="18">
        <v>12.62</v>
      </c>
      <c r="G8035" s="18">
        <v>1.942793472</v>
      </c>
    </row>
    <row r="8036" spans="1:7" ht="15" customHeight="1">
      <c r="A8036" s="1"/>
      <c r="B8036" s="1"/>
      <c r="C8036" s="1"/>
      <c r="D8036" s="1"/>
      <c r="E8036" s="319" t="s">
        <v>971</v>
      </c>
      <c r="F8036" s="320"/>
      <c r="G8036" s="19">
        <v>3.3190671360000001</v>
      </c>
    </row>
    <row r="8037" spans="1:7" ht="15" customHeight="1">
      <c r="A8037" s="321" t="s">
        <v>1010</v>
      </c>
      <c r="B8037" s="322"/>
      <c r="C8037" s="8" t="s">
        <v>952</v>
      </c>
      <c r="D8037" s="8" t="s">
        <v>953</v>
      </c>
      <c r="E8037" s="8" t="s">
        <v>954</v>
      </c>
      <c r="F8037" s="8" t="s">
        <v>955</v>
      </c>
      <c r="G8037" s="8" t="s">
        <v>956</v>
      </c>
    </row>
    <row r="8038" spans="1:7" ht="20.100000000000001" customHeight="1">
      <c r="A8038" s="15" t="s">
        <v>2076</v>
      </c>
      <c r="B8038" s="16" t="s">
        <v>2077</v>
      </c>
      <c r="C8038" s="15" t="s">
        <v>959</v>
      </c>
      <c r="D8038" s="15" t="s">
        <v>1030</v>
      </c>
      <c r="E8038" s="17">
        <v>1</v>
      </c>
      <c r="F8038" s="18">
        <v>27.25</v>
      </c>
      <c r="G8038" s="18">
        <v>27.25</v>
      </c>
    </row>
    <row r="8039" spans="1:7" ht="20.100000000000001" customHeight="1">
      <c r="A8039" s="15" t="s">
        <v>2039</v>
      </c>
      <c r="B8039" s="16" t="s">
        <v>2040</v>
      </c>
      <c r="C8039" s="15" t="s">
        <v>959</v>
      </c>
      <c r="D8039" s="15" t="s">
        <v>1030</v>
      </c>
      <c r="E8039" s="17">
        <v>1.2500000000000001E-2</v>
      </c>
      <c r="F8039" s="18">
        <v>58.98</v>
      </c>
      <c r="G8039" s="18">
        <v>0.73724999999999996</v>
      </c>
    </row>
    <row r="8040" spans="1:7" ht="15" customHeight="1">
      <c r="A8040" s="15" t="s">
        <v>1402</v>
      </c>
      <c r="B8040" s="16" t="s">
        <v>1403</v>
      </c>
      <c r="C8040" s="15" t="s">
        <v>959</v>
      </c>
      <c r="D8040" s="15" t="s">
        <v>1030</v>
      </c>
      <c r="E8040" s="17">
        <v>7.5600000000000001E-2</v>
      </c>
      <c r="F8040" s="18">
        <v>1.29</v>
      </c>
      <c r="G8040" s="18">
        <v>9.7524E-2</v>
      </c>
    </row>
    <row r="8041" spans="1:7" ht="20.100000000000001" customHeight="1">
      <c r="A8041" s="15" t="s">
        <v>2041</v>
      </c>
      <c r="B8041" s="16" t="s">
        <v>2042</v>
      </c>
      <c r="C8041" s="15" t="s">
        <v>959</v>
      </c>
      <c r="D8041" s="15" t="s">
        <v>1030</v>
      </c>
      <c r="E8041" s="17">
        <v>9.5999999999999992E-3</v>
      </c>
      <c r="F8041" s="18">
        <v>321.74</v>
      </c>
      <c r="G8041" s="18">
        <v>3.0887039999999999</v>
      </c>
    </row>
    <row r="8042" spans="1:7" ht="15" customHeight="1">
      <c r="A8042" s="1"/>
      <c r="B8042" s="1"/>
      <c r="C8042" s="1"/>
      <c r="D8042" s="1"/>
      <c r="E8042" s="319" t="s">
        <v>1021</v>
      </c>
      <c r="F8042" s="320"/>
      <c r="G8042" s="19">
        <v>31.173477999999999</v>
      </c>
    </row>
    <row r="8043" spans="1:7" ht="15" customHeight="1">
      <c r="A8043" s="1"/>
      <c r="B8043" s="1"/>
      <c r="C8043" s="1"/>
      <c r="D8043" s="1"/>
      <c r="E8043" s="317" t="s">
        <v>972</v>
      </c>
      <c r="F8043" s="318"/>
      <c r="G8043" s="3">
        <v>34.74</v>
      </c>
    </row>
    <row r="8044" spans="1:7" ht="15" customHeight="1">
      <c r="A8044" s="1"/>
      <c r="B8044" s="1"/>
      <c r="C8044" s="1"/>
      <c r="D8044" s="1"/>
      <c r="E8044" s="317" t="s">
        <v>973</v>
      </c>
      <c r="F8044" s="318"/>
      <c r="G8044" s="3">
        <v>1.52</v>
      </c>
    </row>
    <row r="8045" spans="1:7" ht="15" customHeight="1">
      <c r="A8045" s="1"/>
      <c r="B8045" s="1"/>
      <c r="C8045" s="1"/>
      <c r="D8045" s="1"/>
      <c r="E8045" s="317" t="s">
        <v>974</v>
      </c>
      <c r="F8045" s="318"/>
      <c r="G8045" s="3">
        <v>36.26</v>
      </c>
    </row>
    <row r="8046" spans="1:7" ht="15" customHeight="1">
      <c r="A8046" s="1"/>
      <c r="B8046" s="1"/>
      <c r="C8046" s="1"/>
      <c r="D8046" s="1"/>
      <c r="E8046" s="317" t="s">
        <v>975</v>
      </c>
      <c r="F8046" s="318"/>
      <c r="G8046" s="3">
        <v>10.27</v>
      </c>
    </row>
    <row r="8047" spans="1:7" ht="15" customHeight="1">
      <c r="A8047" s="1"/>
      <c r="B8047" s="1"/>
      <c r="C8047" s="1"/>
      <c r="D8047" s="1"/>
      <c r="E8047" s="317" t="s">
        <v>976</v>
      </c>
      <c r="F8047" s="318"/>
      <c r="G8047" s="3">
        <v>46.53</v>
      </c>
    </row>
    <row r="8048" spans="1:7" ht="15" customHeight="1">
      <c r="A8048" s="1"/>
      <c r="B8048" s="1"/>
      <c r="C8048" s="1"/>
      <c r="D8048" s="1"/>
      <c r="E8048" s="317" t="s">
        <v>977</v>
      </c>
      <c r="F8048" s="318"/>
      <c r="G8048" s="3">
        <v>1</v>
      </c>
    </row>
    <row r="8049" spans="1:7" ht="15" customHeight="1">
      <c r="A8049" s="1"/>
      <c r="B8049" s="1"/>
      <c r="C8049" s="1"/>
      <c r="D8049" s="1"/>
      <c r="E8049" s="317" t="s">
        <v>978</v>
      </c>
      <c r="F8049" s="318"/>
      <c r="G8049" s="3">
        <v>46.53</v>
      </c>
    </row>
    <row r="8050" spans="1:7" ht="9.9499999999999993" customHeight="1">
      <c r="A8050" s="1"/>
      <c r="B8050" s="1"/>
      <c r="C8050" s="323" t="s">
        <v>949</v>
      </c>
      <c r="D8050" s="324"/>
      <c r="E8050" s="1"/>
      <c r="F8050" s="1"/>
      <c r="G8050" s="1"/>
    </row>
    <row r="8051" spans="1:7" ht="20.100000000000001" customHeight="1">
      <c r="A8051" s="325" t="s">
        <v>2078</v>
      </c>
      <c r="B8051" s="326"/>
      <c r="C8051" s="326"/>
      <c r="D8051" s="326"/>
      <c r="E8051" s="326"/>
      <c r="F8051" s="326"/>
      <c r="G8051" s="326"/>
    </row>
    <row r="8052" spans="1:7" ht="15" customHeight="1">
      <c r="A8052" s="321" t="s">
        <v>951</v>
      </c>
      <c r="B8052" s="322"/>
      <c r="C8052" s="8" t="s">
        <v>952</v>
      </c>
      <c r="D8052" s="8" t="s">
        <v>953</v>
      </c>
      <c r="E8052" s="8" t="s">
        <v>954</v>
      </c>
      <c r="F8052" s="8" t="s">
        <v>955</v>
      </c>
      <c r="G8052" s="8" t="s">
        <v>956</v>
      </c>
    </row>
    <row r="8053" spans="1:7" ht="15" customHeight="1">
      <c r="A8053" s="15" t="s">
        <v>994</v>
      </c>
      <c r="B8053" s="16" t="s">
        <v>995</v>
      </c>
      <c r="C8053" s="15" t="s">
        <v>959</v>
      </c>
      <c r="D8053" s="15" t="s">
        <v>960</v>
      </c>
      <c r="E8053" s="17">
        <v>0.25600000000000001</v>
      </c>
      <c r="F8053" s="18">
        <v>1.04</v>
      </c>
      <c r="G8053" s="18">
        <v>0.26623999999999998</v>
      </c>
    </row>
    <row r="8054" spans="1:7" ht="15" customHeight="1">
      <c r="A8054" s="15" t="s">
        <v>996</v>
      </c>
      <c r="B8054" s="16" t="s">
        <v>997</v>
      </c>
      <c r="C8054" s="15" t="s">
        <v>959</v>
      </c>
      <c r="D8054" s="15" t="s">
        <v>960</v>
      </c>
      <c r="E8054" s="17">
        <v>0.25600000000000001</v>
      </c>
      <c r="F8054" s="18">
        <v>3.18</v>
      </c>
      <c r="G8054" s="18">
        <v>0.81408000000000003</v>
      </c>
    </row>
    <row r="8055" spans="1:7" ht="20.100000000000001" customHeight="1">
      <c r="A8055" s="15" t="s">
        <v>1388</v>
      </c>
      <c r="B8055" s="16" t="s">
        <v>1389</v>
      </c>
      <c r="C8055" s="15" t="s">
        <v>959</v>
      </c>
      <c r="D8055" s="15" t="s">
        <v>960</v>
      </c>
      <c r="E8055" s="17">
        <v>0.25600000000000001</v>
      </c>
      <c r="F8055" s="18">
        <v>0.28000000000000003</v>
      </c>
      <c r="G8055" s="18">
        <v>7.1679999999999994E-2</v>
      </c>
    </row>
    <row r="8056" spans="1:7" ht="15" customHeight="1">
      <c r="A8056" s="15" t="s">
        <v>963</v>
      </c>
      <c r="B8056" s="16" t="s">
        <v>964</v>
      </c>
      <c r="C8056" s="15" t="s">
        <v>959</v>
      </c>
      <c r="D8056" s="15" t="s">
        <v>960</v>
      </c>
      <c r="E8056" s="17">
        <v>0.25600000000000001</v>
      </c>
      <c r="F8056" s="18">
        <v>0.55000000000000004</v>
      </c>
      <c r="G8056" s="18">
        <v>0.14080000000000001</v>
      </c>
    </row>
    <row r="8057" spans="1:7" ht="20.100000000000001" customHeight="1">
      <c r="A8057" s="15" t="s">
        <v>1390</v>
      </c>
      <c r="B8057" s="16" t="s">
        <v>1391</v>
      </c>
      <c r="C8057" s="15" t="s">
        <v>959</v>
      </c>
      <c r="D8057" s="15" t="s">
        <v>960</v>
      </c>
      <c r="E8057" s="17">
        <v>0.25600000000000001</v>
      </c>
      <c r="F8057" s="18">
        <v>0.8</v>
      </c>
      <c r="G8057" s="18">
        <v>0.20480000000000001</v>
      </c>
    </row>
    <row r="8058" spans="1:7" ht="15" customHeight="1">
      <c r="A8058" s="15" t="s">
        <v>965</v>
      </c>
      <c r="B8058" s="16" t="s">
        <v>966</v>
      </c>
      <c r="C8058" s="15" t="s">
        <v>959</v>
      </c>
      <c r="D8058" s="15" t="s">
        <v>960</v>
      </c>
      <c r="E8058" s="17">
        <v>0.25600000000000001</v>
      </c>
      <c r="F8058" s="18">
        <v>0.06</v>
      </c>
      <c r="G8058" s="18">
        <v>1.536E-2</v>
      </c>
    </row>
    <row r="8059" spans="1:7" ht="17.100000000000001" customHeight="1">
      <c r="A8059" s="1"/>
      <c r="B8059" s="1"/>
      <c r="C8059" s="1"/>
      <c r="D8059" s="1"/>
      <c r="E8059" s="319" t="s">
        <v>967</v>
      </c>
      <c r="F8059" s="320"/>
      <c r="G8059" s="19">
        <v>1.5129600000000001</v>
      </c>
    </row>
    <row r="8060" spans="1:7" ht="15" customHeight="1">
      <c r="A8060" s="321" t="s">
        <v>968</v>
      </c>
      <c r="B8060" s="322"/>
      <c r="C8060" s="8" t="s">
        <v>952</v>
      </c>
      <c r="D8060" s="8" t="s">
        <v>953</v>
      </c>
      <c r="E8060" s="8" t="s">
        <v>954</v>
      </c>
      <c r="F8060" s="8" t="s">
        <v>955</v>
      </c>
      <c r="G8060" s="8" t="s">
        <v>956</v>
      </c>
    </row>
    <row r="8061" spans="1:7" ht="15" customHeight="1">
      <c r="A8061" s="15" t="s">
        <v>1392</v>
      </c>
      <c r="B8061" s="16" t="s">
        <v>1393</v>
      </c>
      <c r="C8061" s="15" t="s">
        <v>959</v>
      </c>
      <c r="D8061" s="15" t="s">
        <v>960</v>
      </c>
      <c r="E8061" s="17">
        <v>0.12963839999999999</v>
      </c>
      <c r="F8061" s="18">
        <v>8.94</v>
      </c>
      <c r="G8061" s="18">
        <v>1.1589672959999999</v>
      </c>
    </row>
    <row r="8062" spans="1:7" ht="15" customHeight="1">
      <c r="A8062" s="15" t="s">
        <v>1394</v>
      </c>
      <c r="B8062" s="16" t="s">
        <v>1395</v>
      </c>
      <c r="C8062" s="15" t="s">
        <v>959</v>
      </c>
      <c r="D8062" s="15" t="s">
        <v>960</v>
      </c>
      <c r="E8062" s="17">
        <v>0.12963839999999999</v>
      </c>
      <c r="F8062" s="18">
        <v>12.62</v>
      </c>
      <c r="G8062" s="18">
        <v>1.6360366079999999</v>
      </c>
    </row>
    <row r="8063" spans="1:7" ht="15" customHeight="1">
      <c r="A8063" s="1"/>
      <c r="B8063" s="1"/>
      <c r="C8063" s="1"/>
      <c r="D8063" s="1"/>
      <c r="E8063" s="319" t="s">
        <v>971</v>
      </c>
      <c r="F8063" s="320"/>
      <c r="G8063" s="19">
        <v>2.7950039040000001</v>
      </c>
    </row>
    <row r="8064" spans="1:7" ht="15" customHeight="1">
      <c r="A8064" s="321" t="s">
        <v>1010</v>
      </c>
      <c r="B8064" s="322"/>
      <c r="C8064" s="8" t="s">
        <v>952</v>
      </c>
      <c r="D8064" s="8" t="s">
        <v>953</v>
      </c>
      <c r="E8064" s="8" t="s">
        <v>954</v>
      </c>
      <c r="F8064" s="8" t="s">
        <v>955</v>
      </c>
      <c r="G8064" s="8" t="s">
        <v>956</v>
      </c>
    </row>
    <row r="8065" spans="1:7" ht="20.100000000000001" customHeight="1">
      <c r="A8065" s="15" t="s">
        <v>2079</v>
      </c>
      <c r="B8065" s="16" t="s">
        <v>2080</v>
      </c>
      <c r="C8065" s="15" t="s">
        <v>959</v>
      </c>
      <c r="D8065" s="15" t="s">
        <v>1030</v>
      </c>
      <c r="E8065" s="17">
        <v>1</v>
      </c>
      <c r="F8065" s="18">
        <v>16.559999999999999</v>
      </c>
      <c r="G8065" s="18">
        <v>16.559999999999999</v>
      </c>
    </row>
    <row r="8066" spans="1:7" ht="20.100000000000001" customHeight="1">
      <c r="A8066" s="15" t="s">
        <v>2039</v>
      </c>
      <c r="B8066" s="16" t="s">
        <v>2040</v>
      </c>
      <c r="C8066" s="15" t="s">
        <v>959</v>
      </c>
      <c r="D8066" s="15" t="s">
        <v>1030</v>
      </c>
      <c r="E8066" s="17">
        <v>9.4000000000000004E-3</v>
      </c>
      <c r="F8066" s="18">
        <v>58.98</v>
      </c>
      <c r="G8066" s="18">
        <v>0.55441200000000002</v>
      </c>
    </row>
    <row r="8067" spans="1:7" ht="15" customHeight="1">
      <c r="A8067" s="15" t="s">
        <v>1402</v>
      </c>
      <c r="B8067" s="16" t="s">
        <v>1403</v>
      </c>
      <c r="C8067" s="15" t="s">
        <v>959</v>
      </c>
      <c r="D8067" s="15" t="s">
        <v>1030</v>
      </c>
      <c r="E8067" s="17">
        <v>6.4799999999999996E-2</v>
      </c>
      <c r="F8067" s="18">
        <v>1.29</v>
      </c>
      <c r="G8067" s="18">
        <v>8.3592E-2</v>
      </c>
    </row>
    <row r="8068" spans="1:7" ht="20.100000000000001" customHeight="1">
      <c r="A8068" s="15" t="s">
        <v>2041</v>
      </c>
      <c r="B8068" s="16" t="s">
        <v>2042</v>
      </c>
      <c r="C8068" s="15" t="s">
        <v>959</v>
      </c>
      <c r="D8068" s="15" t="s">
        <v>1030</v>
      </c>
      <c r="E8068" s="17">
        <v>7.1999999999999998E-3</v>
      </c>
      <c r="F8068" s="18">
        <v>321.74</v>
      </c>
      <c r="G8068" s="18">
        <v>2.3165279999999999</v>
      </c>
    </row>
    <row r="8069" spans="1:7" ht="15" customHeight="1">
      <c r="A8069" s="1"/>
      <c r="B8069" s="1"/>
      <c r="C8069" s="1"/>
      <c r="D8069" s="1"/>
      <c r="E8069" s="319" t="s">
        <v>1021</v>
      </c>
      <c r="F8069" s="320"/>
      <c r="G8069" s="19">
        <v>19.514531999999999</v>
      </c>
    </row>
    <row r="8070" spans="1:7" ht="15" customHeight="1">
      <c r="A8070" s="1"/>
      <c r="B8070" s="1"/>
      <c r="C8070" s="1"/>
      <c r="D8070" s="1"/>
      <c r="E8070" s="317" t="s">
        <v>972</v>
      </c>
      <c r="F8070" s="318"/>
      <c r="G8070" s="3">
        <v>22.52</v>
      </c>
    </row>
    <row r="8071" spans="1:7" ht="15" customHeight="1">
      <c r="A8071" s="1"/>
      <c r="B8071" s="1"/>
      <c r="C8071" s="1"/>
      <c r="D8071" s="1"/>
      <c r="E8071" s="317" t="s">
        <v>973</v>
      </c>
      <c r="F8071" s="318"/>
      <c r="G8071" s="3">
        <v>1.28</v>
      </c>
    </row>
    <row r="8072" spans="1:7" ht="15" customHeight="1">
      <c r="A8072" s="1"/>
      <c r="B8072" s="1"/>
      <c r="C8072" s="1"/>
      <c r="D8072" s="1"/>
      <c r="E8072" s="317" t="s">
        <v>974</v>
      </c>
      <c r="F8072" s="318"/>
      <c r="G8072" s="3">
        <v>23.8</v>
      </c>
    </row>
    <row r="8073" spans="1:7" ht="15" customHeight="1">
      <c r="A8073" s="1"/>
      <c r="B8073" s="1"/>
      <c r="C8073" s="1"/>
      <c r="D8073" s="1"/>
      <c r="E8073" s="317" t="s">
        <v>975</v>
      </c>
      <c r="F8073" s="318"/>
      <c r="G8073" s="3">
        <v>6.74</v>
      </c>
    </row>
    <row r="8074" spans="1:7" ht="15" customHeight="1">
      <c r="A8074" s="1"/>
      <c r="B8074" s="1"/>
      <c r="C8074" s="1"/>
      <c r="D8074" s="1"/>
      <c r="E8074" s="317" t="s">
        <v>976</v>
      </c>
      <c r="F8074" s="318"/>
      <c r="G8074" s="3">
        <v>30.54</v>
      </c>
    </row>
    <row r="8075" spans="1:7" ht="15" customHeight="1">
      <c r="A8075" s="1"/>
      <c r="B8075" s="1"/>
      <c r="C8075" s="1"/>
      <c r="D8075" s="1"/>
      <c r="E8075" s="317" t="s">
        <v>977</v>
      </c>
      <c r="F8075" s="318"/>
      <c r="G8075" s="3">
        <v>1</v>
      </c>
    </row>
    <row r="8076" spans="1:7" ht="15" customHeight="1">
      <c r="A8076" s="1"/>
      <c r="B8076" s="1"/>
      <c r="C8076" s="1"/>
      <c r="D8076" s="1"/>
      <c r="E8076" s="317" t="s">
        <v>978</v>
      </c>
      <c r="F8076" s="318"/>
      <c r="G8076" s="3">
        <v>30.54</v>
      </c>
    </row>
    <row r="8077" spans="1:7" ht="9.9499999999999993" customHeight="1">
      <c r="A8077" s="1"/>
      <c r="B8077" s="1"/>
      <c r="C8077" s="323" t="s">
        <v>949</v>
      </c>
      <c r="D8077" s="324"/>
      <c r="E8077" s="1"/>
      <c r="F8077" s="1"/>
      <c r="G8077" s="1"/>
    </row>
    <row r="8078" spans="1:7" ht="20.100000000000001" customHeight="1">
      <c r="A8078" s="325" t="s">
        <v>2081</v>
      </c>
      <c r="B8078" s="326"/>
      <c r="C8078" s="326"/>
      <c r="D8078" s="326"/>
      <c r="E8078" s="326"/>
      <c r="F8078" s="326"/>
      <c r="G8078" s="326"/>
    </row>
    <row r="8079" spans="1:7" ht="15" customHeight="1">
      <c r="A8079" s="321" t="s">
        <v>951</v>
      </c>
      <c r="B8079" s="322"/>
      <c r="C8079" s="8" t="s">
        <v>952</v>
      </c>
      <c r="D8079" s="8" t="s">
        <v>953</v>
      </c>
      <c r="E8079" s="8" t="s">
        <v>954</v>
      </c>
      <c r="F8079" s="8" t="s">
        <v>955</v>
      </c>
      <c r="G8079" s="8" t="s">
        <v>956</v>
      </c>
    </row>
    <row r="8080" spans="1:7" ht="15" customHeight="1">
      <c r="A8080" s="15" t="s">
        <v>994</v>
      </c>
      <c r="B8080" s="16" t="s">
        <v>995</v>
      </c>
      <c r="C8080" s="15" t="s">
        <v>959</v>
      </c>
      <c r="D8080" s="15" t="s">
        <v>960</v>
      </c>
      <c r="E8080" s="17">
        <v>3.956</v>
      </c>
      <c r="F8080" s="18">
        <v>1.04</v>
      </c>
      <c r="G8080" s="18">
        <v>4.1142399999999997</v>
      </c>
    </row>
    <row r="8081" spans="1:7" ht="15" customHeight="1">
      <c r="A8081" s="15" t="s">
        <v>996</v>
      </c>
      <c r="B8081" s="16" t="s">
        <v>997</v>
      </c>
      <c r="C8081" s="15" t="s">
        <v>959</v>
      </c>
      <c r="D8081" s="15" t="s">
        <v>960</v>
      </c>
      <c r="E8081" s="17">
        <v>3.956</v>
      </c>
      <c r="F8081" s="18">
        <v>3.18</v>
      </c>
      <c r="G8081" s="18">
        <v>12.580080000000001</v>
      </c>
    </row>
    <row r="8082" spans="1:7" ht="20.100000000000001" customHeight="1">
      <c r="A8082" s="15" t="s">
        <v>998</v>
      </c>
      <c r="B8082" s="16" t="s">
        <v>999</v>
      </c>
      <c r="C8082" s="15" t="s">
        <v>959</v>
      </c>
      <c r="D8082" s="15" t="s">
        <v>960</v>
      </c>
      <c r="E8082" s="17">
        <v>3.956</v>
      </c>
      <c r="F8082" s="18">
        <v>0.41</v>
      </c>
      <c r="G8082" s="18">
        <v>1.6219600000000001</v>
      </c>
    </row>
    <row r="8083" spans="1:7" ht="20.100000000000001" customHeight="1">
      <c r="A8083" s="15" t="s">
        <v>1000</v>
      </c>
      <c r="B8083" s="16" t="s">
        <v>1001</v>
      </c>
      <c r="C8083" s="15" t="s">
        <v>959</v>
      </c>
      <c r="D8083" s="15" t="s">
        <v>960</v>
      </c>
      <c r="E8083" s="17">
        <v>3.956</v>
      </c>
      <c r="F8083" s="18">
        <v>1.01</v>
      </c>
      <c r="G8083" s="18">
        <v>3.9955599999999998</v>
      </c>
    </row>
    <row r="8084" spans="1:7" ht="15" customHeight="1">
      <c r="A8084" s="15" t="s">
        <v>963</v>
      </c>
      <c r="B8084" s="16" t="s">
        <v>964</v>
      </c>
      <c r="C8084" s="15" t="s">
        <v>959</v>
      </c>
      <c r="D8084" s="15" t="s">
        <v>960</v>
      </c>
      <c r="E8084" s="17">
        <v>3.956</v>
      </c>
      <c r="F8084" s="18">
        <v>0.55000000000000004</v>
      </c>
      <c r="G8084" s="18">
        <v>2.1758000000000002</v>
      </c>
    </row>
    <row r="8085" spans="1:7" ht="15" customHeight="1">
      <c r="A8085" s="15" t="s">
        <v>965</v>
      </c>
      <c r="B8085" s="16" t="s">
        <v>966</v>
      </c>
      <c r="C8085" s="15" t="s">
        <v>959</v>
      </c>
      <c r="D8085" s="15" t="s">
        <v>960</v>
      </c>
      <c r="E8085" s="17">
        <v>3.956</v>
      </c>
      <c r="F8085" s="18">
        <v>0.06</v>
      </c>
      <c r="G8085" s="18">
        <v>0.23735999999999999</v>
      </c>
    </row>
    <row r="8086" spans="1:7" ht="17.100000000000001" customHeight="1">
      <c r="A8086" s="1"/>
      <c r="B8086" s="1"/>
      <c r="C8086" s="1"/>
      <c r="D8086" s="1"/>
      <c r="E8086" s="319" t="s">
        <v>967</v>
      </c>
      <c r="F8086" s="320"/>
      <c r="G8086" s="19">
        <v>24.725000000000001</v>
      </c>
    </row>
    <row r="8087" spans="1:7" ht="15" customHeight="1">
      <c r="A8087" s="321" t="s">
        <v>968</v>
      </c>
      <c r="B8087" s="322"/>
      <c r="C8087" s="8" t="s">
        <v>952</v>
      </c>
      <c r="D8087" s="8" t="s">
        <v>953</v>
      </c>
      <c r="E8087" s="8" t="s">
        <v>954</v>
      </c>
      <c r="F8087" s="8" t="s">
        <v>955</v>
      </c>
      <c r="G8087" s="8" t="s">
        <v>956</v>
      </c>
    </row>
    <row r="8088" spans="1:7" ht="15" customHeight="1">
      <c r="A8088" s="15" t="s">
        <v>1006</v>
      </c>
      <c r="B8088" s="16" t="s">
        <v>1007</v>
      </c>
      <c r="C8088" s="15" t="s">
        <v>959</v>
      </c>
      <c r="D8088" s="15" t="s">
        <v>960</v>
      </c>
      <c r="E8088" s="17">
        <v>4.0157356000000002</v>
      </c>
      <c r="F8088" s="18">
        <v>9.25</v>
      </c>
      <c r="G8088" s="18">
        <v>37.145554300000001</v>
      </c>
    </row>
    <row r="8089" spans="1:7" ht="15" customHeight="1">
      <c r="A8089" s="1"/>
      <c r="B8089" s="1"/>
      <c r="C8089" s="1"/>
      <c r="D8089" s="1"/>
      <c r="E8089" s="319" t="s">
        <v>971</v>
      </c>
      <c r="F8089" s="320"/>
      <c r="G8089" s="19">
        <v>37.145554300000001</v>
      </c>
    </row>
    <row r="8090" spans="1:7" ht="15" customHeight="1">
      <c r="A8090" s="1"/>
      <c r="B8090" s="1"/>
      <c r="C8090" s="1"/>
      <c r="D8090" s="1"/>
      <c r="E8090" s="317" t="s">
        <v>972</v>
      </c>
      <c r="F8090" s="318"/>
      <c r="G8090" s="3">
        <v>44.97</v>
      </c>
    </row>
    <row r="8091" spans="1:7" ht="15" customHeight="1">
      <c r="A8091" s="1"/>
      <c r="B8091" s="1"/>
      <c r="C8091" s="1"/>
      <c r="D8091" s="1"/>
      <c r="E8091" s="317" t="s">
        <v>973</v>
      </c>
      <c r="F8091" s="318"/>
      <c r="G8091" s="3">
        <v>16.86</v>
      </c>
    </row>
    <row r="8092" spans="1:7" ht="15" customHeight="1">
      <c r="A8092" s="1"/>
      <c r="B8092" s="1"/>
      <c r="C8092" s="1"/>
      <c r="D8092" s="1"/>
      <c r="E8092" s="317" t="s">
        <v>974</v>
      </c>
      <c r="F8092" s="318"/>
      <c r="G8092" s="3">
        <v>61.83</v>
      </c>
    </row>
    <row r="8093" spans="1:7" ht="15" customHeight="1">
      <c r="A8093" s="1"/>
      <c r="B8093" s="1"/>
      <c r="C8093" s="1"/>
      <c r="D8093" s="1"/>
      <c r="E8093" s="317" t="s">
        <v>975</v>
      </c>
      <c r="F8093" s="318"/>
      <c r="G8093" s="3">
        <v>17.52</v>
      </c>
    </row>
    <row r="8094" spans="1:7" ht="15" customHeight="1">
      <c r="A8094" s="1"/>
      <c r="B8094" s="1"/>
      <c r="C8094" s="1"/>
      <c r="D8094" s="1"/>
      <c r="E8094" s="317" t="s">
        <v>976</v>
      </c>
      <c r="F8094" s="318"/>
      <c r="G8094" s="3">
        <v>79.349999999999994</v>
      </c>
    </row>
    <row r="8095" spans="1:7" ht="15" customHeight="1">
      <c r="A8095" s="1"/>
      <c r="B8095" s="1"/>
      <c r="C8095" s="1"/>
      <c r="D8095" s="1"/>
      <c r="E8095" s="317" t="s">
        <v>977</v>
      </c>
      <c r="F8095" s="318"/>
      <c r="G8095" s="3">
        <v>2.82</v>
      </c>
    </row>
    <row r="8096" spans="1:7" ht="15" customHeight="1">
      <c r="A8096" s="1"/>
      <c r="B8096" s="1"/>
      <c r="C8096" s="1"/>
      <c r="D8096" s="1"/>
      <c r="E8096" s="317" t="s">
        <v>978</v>
      </c>
      <c r="F8096" s="318"/>
      <c r="G8096" s="3">
        <v>223.76</v>
      </c>
    </row>
    <row r="8097" spans="1:7" ht="9.9499999999999993" customHeight="1">
      <c r="A8097" s="1"/>
      <c r="B8097" s="1"/>
      <c r="C8097" s="323" t="s">
        <v>949</v>
      </c>
      <c r="D8097" s="324"/>
      <c r="E8097" s="1"/>
      <c r="F8097" s="1"/>
      <c r="G8097" s="1"/>
    </row>
    <row r="8098" spans="1:7" ht="20.100000000000001" customHeight="1">
      <c r="A8098" s="325" t="s">
        <v>2082</v>
      </c>
      <c r="B8098" s="326"/>
      <c r="C8098" s="326"/>
      <c r="D8098" s="326"/>
      <c r="E8098" s="326"/>
      <c r="F8098" s="326"/>
      <c r="G8098" s="326"/>
    </row>
    <row r="8099" spans="1:7" ht="15" customHeight="1">
      <c r="A8099" s="321" t="s">
        <v>951</v>
      </c>
      <c r="B8099" s="322"/>
      <c r="C8099" s="8" t="s">
        <v>952</v>
      </c>
      <c r="D8099" s="8" t="s">
        <v>953</v>
      </c>
      <c r="E8099" s="8" t="s">
        <v>954</v>
      </c>
      <c r="F8099" s="8" t="s">
        <v>955</v>
      </c>
      <c r="G8099" s="8" t="s">
        <v>956</v>
      </c>
    </row>
    <row r="8100" spans="1:7" ht="15" customHeight="1">
      <c r="A8100" s="15" t="s">
        <v>994</v>
      </c>
      <c r="B8100" s="16" t="s">
        <v>995</v>
      </c>
      <c r="C8100" s="15" t="s">
        <v>959</v>
      </c>
      <c r="D8100" s="15" t="s">
        <v>960</v>
      </c>
      <c r="E8100" s="17">
        <v>6.2382999999999997</v>
      </c>
      <c r="F8100" s="18">
        <v>1.04</v>
      </c>
      <c r="G8100" s="18">
        <v>6.487832</v>
      </c>
    </row>
    <row r="8101" spans="1:7" ht="15" customHeight="1">
      <c r="A8101" s="15" t="s">
        <v>996</v>
      </c>
      <c r="B8101" s="16" t="s">
        <v>997</v>
      </c>
      <c r="C8101" s="15" t="s">
        <v>959</v>
      </c>
      <c r="D8101" s="15" t="s">
        <v>960</v>
      </c>
      <c r="E8101" s="17">
        <v>6.2382999999999997</v>
      </c>
      <c r="F8101" s="18">
        <v>3.18</v>
      </c>
      <c r="G8101" s="18">
        <v>19.837793999999999</v>
      </c>
    </row>
    <row r="8102" spans="1:7" ht="20.100000000000001" customHeight="1">
      <c r="A8102" s="15" t="s">
        <v>998</v>
      </c>
      <c r="B8102" s="16" t="s">
        <v>999</v>
      </c>
      <c r="C8102" s="15" t="s">
        <v>959</v>
      </c>
      <c r="D8102" s="15" t="s">
        <v>960</v>
      </c>
      <c r="E8102" s="17">
        <v>6.2382999999999997</v>
      </c>
      <c r="F8102" s="18">
        <v>0.41</v>
      </c>
      <c r="G8102" s="18">
        <v>2.5577030000000001</v>
      </c>
    </row>
    <row r="8103" spans="1:7" ht="20.100000000000001" customHeight="1">
      <c r="A8103" s="15" t="s">
        <v>1000</v>
      </c>
      <c r="B8103" s="16" t="s">
        <v>1001</v>
      </c>
      <c r="C8103" s="15" t="s">
        <v>959</v>
      </c>
      <c r="D8103" s="15" t="s">
        <v>960</v>
      </c>
      <c r="E8103" s="17">
        <v>6.2382999999999997</v>
      </c>
      <c r="F8103" s="18">
        <v>1.01</v>
      </c>
      <c r="G8103" s="18">
        <v>6.3006830000000003</v>
      </c>
    </row>
    <row r="8104" spans="1:7" ht="15" customHeight="1">
      <c r="A8104" s="15" t="s">
        <v>963</v>
      </c>
      <c r="B8104" s="16" t="s">
        <v>964</v>
      </c>
      <c r="C8104" s="15" t="s">
        <v>959</v>
      </c>
      <c r="D8104" s="15" t="s">
        <v>960</v>
      </c>
      <c r="E8104" s="17">
        <v>6.2382999999999997</v>
      </c>
      <c r="F8104" s="18">
        <v>0.55000000000000004</v>
      </c>
      <c r="G8104" s="18">
        <v>3.4310649999999998</v>
      </c>
    </row>
    <row r="8105" spans="1:7" ht="15" customHeight="1">
      <c r="A8105" s="15" t="s">
        <v>965</v>
      </c>
      <c r="B8105" s="16" t="s">
        <v>966</v>
      </c>
      <c r="C8105" s="15" t="s">
        <v>959</v>
      </c>
      <c r="D8105" s="15" t="s">
        <v>960</v>
      </c>
      <c r="E8105" s="17">
        <v>6.2382999999999997</v>
      </c>
      <c r="F8105" s="18">
        <v>0.06</v>
      </c>
      <c r="G8105" s="18">
        <v>0.37429800000000002</v>
      </c>
    </row>
    <row r="8106" spans="1:7" ht="17.100000000000001" customHeight="1">
      <c r="A8106" s="1"/>
      <c r="B8106" s="1"/>
      <c r="C8106" s="1"/>
      <c r="D8106" s="1"/>
      <c r="E8106" s="319" t="s">
        <v>967</v>
      </c>
      <c r="F8106" s="320"/>
      <c r="G8106" s="19">
        <v>38.989375000000003</v>
      </c>
    </row>
    <row r="8107" spans="1:7" ht="15" customHeight="1">
      <c r="A8107" s="321" t="s">
        <v>968</v>
      </c>
      <c r="B8107" s="322"/>
      <c r="C8107" s="8" t="s">
        <v>952</v>
      </c>
      <c r="D8107" s="8" t="s">
        <v>953</v>
      </c>
      <c r="E8107" s="8" t="s">
        <v>954</v>
      </c>
      <c r="F8107" s="8" t="s">
        <v>955</v>
      </c>
      <c r="G8107" s="8" t="s">
        <v>956</v>
      </c>
    </row>
    <row r="8108" spans="1:7" ht="15" customHeight="1">
      <c r="A8108" s="15" t="s">
        <v>1006</v>
      </c>
      <c r="B8108" s="16" t="s">
        <v>1007</v>
      </c>
      <c r="C8108" s="15" t="s">
        <v>959</v>
      </c>
      <c r="D8108" s="15" t="s">
        <v>960</v>
      </c>
      <c r="E8108" s="17">
        <v>6.33249833</v>
      </c>
      <c r="F8108" s="18">
        <v>9.25</v>
      </c>
      <c r="G8108" s="18">
        <v>58.575609552499998</v>
      </c>
    </row>
    <row r="8109" spans="1:7" ht="15" customHeight="1">
      <c r="A8109" s="1"/>
      <c r="B8109" s="1"/>
      <c r="C8109" s="1"/>
      <c r="D8109" s="1"/>
      <c r="E8109" s="319" t="s">
        <v>971</v>
      </c>
      <c r="F8109" s="320"/>
      <c r="G8109" s="19">
        <v>58.575609552499998</v>
      </c>
    </row>
    <row r="8110" spans="1:7" ht="15" customHeight="1">
      <c r="A8110" s="321" t="s">
        <v>1010</v>
      </c>
      <c r="B8110" s="322"/>
      <c r="C8110" s="8" t="s">
        <v>952</v>
      </c>
      <c r="D8110" s="8" t="s">
        <v>953</v>
      </c>
      <c r="E8110" s="8" t="s">
        <v>954</v>
      </c>
      <c r="F8110" s="8" t="s">
        <v>955</v>
      </c>
      <c r="G8110" s="8" t="s">
        <v>956</v>
      </c>
    </row>
    <row r="8111" spans="1:7" ht="20.100000000000001" customHeight="1">
      <c r="A8111" s="15" t="s">
        <v>2083</v>
      </c>
      <c r="B8111" s="16" t="s">
        <v>2084</v>
      </c>
      <c r="C8111" s="15" t="s">
        <v>959</v>
      </c>
      <c r="D8111" s="15" t="s">
        <v>1045</v>
      </c>
      <c r="E8111" s="17">
        <v>0.59460000000000002</v>
      </c>
      <c r="F8111" s="18">
        <v>133.38999999999999</v>
      </c>
      <c r="G8111" s="18">
        <v>79.313693999999998</v>
      </c>
    </row>
    <row r="8112" spans="1:7" ht="15" customHeight="1">
      <c r="A8112" s="15" t="s">
        <v>1041</v>
      </c>
      <c r="B8112" s="16" t="s">
        <v>1042</v>
      </c>
      <c r="C8112" s="15" t="s">
        <v>959</v>
      </c>
      <c r="D8112" s="15" t="s">
        <v>1020</v>
      </c>
      <c r="E8112" s="17">
        <v>283.30919999999998</v>
      </c>
      <c r="F8112" s="18">
        <v>1.04</v>
      </c>
      <c r="G8112" s="18">
        <v>294.64156800000001</v>
      </c>
    </row>
    <row r="8113" spans="1:7" ht="20.100000000000001" customHeight="1">
      <c r="A8113" s="15" t="s">
        <v>1052</v>
      </c>
      <c r="B8113" s="16" t="s">
        <v>1053</v>
      </c>
      <c r="C8113" s="15" t="s">
        <v>959</v>
      </c>
      <c r="D8113" s="15" t="s">
        <v>1045</v>
      </c>
      <c r="E8113" s="17">
        <v>0.83479999999999999</v>
      </c>
      <c r="F8113" s="18">
        <v>75</v>
      </c>
      <c r="G8113" s="18">
        <v>62.61</v>
      </c>
    </row>
    <row r="8114" spans="1:7" ht="15" customHeight="1">
      <c r="A8114" s="1"/>
      <c r="B8114" s="1"/>
      <c r="C8114" s="1"/>
      <c r="D8114" s="1"/>
      <c r="E8114" s="319" t="s">
        <v>1021</v>
      </c>
      <c r="F8114" s="320"/>
      <c r="G8114" s="19">
        <v>436.56526200000002</v>
      </c>
    </row>
    <row r="8115" spans="1:7" ht="15" customHeight="1">
      <c r="A8115" s="1"/>
      <c r="B8115" s="1"/>
      <c r="C8115" s="1"/>
      <c r="D8115" s="1"/>
      <c r="E8115" s="317" t="s">
        <v>972</v>
      </c>
      <c r="F8115" s="318"/>
      <c r="G8115" s="3">
        <v>507.48</v>
      </c>
    </row>
    <row r="8116" spans="1:7" ht="15" customHeight="1">
      <c r="A8116" s="1"/>
      <c r="B8116" s="1"/>
      <c r="C8116" s="1"/>
      <c r="D8116" s="1"/>
      <c r="E8116" s="317" t="s">
        <v>973</v>
      </c>
      <c r="F8116" s="318"/>
      <c r="G8116" s="3">
        <v>26.58</v>
      </c>
    </row>
    <row r="8117" spans="1:7" ht="15" customHeight="1">
      <c r="A8117" s="1"/>
      <c r="B8117" s="1"/>
      <c r="C8117" s="1"/>
      <c r="D8117" s="1"/>
      <c r="E8117" s="317" t="s">
        <v>974</v>
      </c>
      <c r="F8117" s="318"/>
      <c r="G8117" s="3">
        <v>534.05999999999995</v>
      </c>
    </row>
    <row r="8118" spans="1:7" ht="15" customHeight="1">
      <c r="A8118" s="1"/>
      <c r="B8118" s="1"/>
      <c r="C8118" s="1"/>
      <c r="D8118" s="1"/>
      <c r="E8118" s="317" t="s">
        <v>975</v>
      </c>
      <c r="F8118" s="318"/>
      <c r="G8118" s="3">
        <v>151.4</v>
      </c>
    </row>
    <row r="8119" spans="1:7" ht="15" customHeight="1">
      <c r="A8119" s="1"/>
      <c r="B8119" s="1"/>
      <c r="C8119" s="1"/>
      <c r="D8119" s="1"/>
      <c r="E8119" s="317" t="s">
        <v>976</v>
      </c>
      <c r="F8119" s="318"/>
      <c r="G8119" s="3">
        <v>685.46</v>
      </c>
    </row>
    <row r="8120" spans="1:7" ht="15" customHeight="1">
      <c r="A8120" s="1"/>
      <c r="B8120" s="1"/>
      <c r="C8120" s="1"/>
      <c r="D8120" s="1"/>
      <c r="E8120" s="317" t="s">
        <v>977</v>
      </c>
      <c r="F8120" s="318"/>
      <c r="G8120" s="3">
        <v>0.18</v>
      </c>
    </row>
    <row r="8121" spans="1:7" ht="15" customHeight="1">
      <c r="A8121" s="1"/>
      <c r="B8121" s="1"/>
      <c r="C8121" s="1"/>
      <c r="D8121" s="1"/>
      <c r="E8121" s="317" t="s">
        <v>978</v>
      </c>
      <c r="F8121" s="318"/>
      <c r="G8121" s="3">
        <v>123.38</v>
      </c>
    </row>
    <row r="8122" spans="1:7" ht="9.9499999999999993" customHeight="1">
      <c r="A8122" s="1"/>
      <c r="B8122" s="1"/>
      <c r="C8122" s="323" t="s">
        <v>949</v>
      </c>
      <c r="D8122" s="324"/>
      <c r="E8122" s="1"/>
      <c r="F8122" s="1"/>
      <c r="G8122" s="1"/>
    </row>
    <row r="8123" spans="1:7" ht="20.100000000000001" customHeight="1">
      <c r="A8123" s="325" t="s">
        <v>2085</v>
      </c>
      <c r="B8123" s="326"/>
      <c r="C8123" s="326"/>
      <c r="D8123" s="326"/>
      <c r="E8123" s="326"/>
      <c r="F8123" s="326"/>
      <c r="G8123" s="326"/>
    </row>
    <row r="8124" spans="1:7" ht="15" customHeight="1">
      <c r="A8124" s="321" t="s">
        <v>951</v>
      </c>
      <c r="B8124" s="322"/>
      <c r="C8124" s="8" t="s">
        <v>952</v>
      </c>
      <c r="D8124" s="8" t="s">
        <v>953</v>
      </c>
      <c r="E8124" s="8" t="s">
        <v>954</v>
      </c>
      <c r="F8124" s="8" t="s">
        <v>955</v>
      </c>
      <c r="G8124" s="8" t="s">
        <v>956</v>
      </c>
    </row>
    <row r="8125" spans="1:7" ht="15" customHeight="1">
      <c r="A8125" s="15" t="s">
        <v>994</v>
      </c>
      <c r="B8125" s="16" t="s">
        <v>995</v>
      </c>
      <c r="C8125" s="15" t="s">
        <v>959</v>
      </c>
      <c r="D8125" s="15" t="s">
        <v>960</v>
      </c>
      <c r="E8125" s="17">
        <v>2.3986000000000001</v>
      </c>
      <c r="F8125" s="18">
        <v>1.04</v>
      </c>
      <c r="G8125" s="18">
        <v>2.4945439999999999</v>
      </c>
    </row>
    <row r="8126" spans="1:7" ht="15" customHeight="1">
      <c r="A8126" s="15" t="s">
        <v>996</v>
      </c>
      <c r="B8126" s="16" t="s">
        <v>997</v>
      </c>
      <c r="C8126" s="15" t="s">
        <v>959</v>
      </c>
      <c r="D8126" s="15" t="s">
        <v>960</v>
      </c>
      <c r="E8126" s="17">
        <v>2.3986000000000001</v>
      </c>
      <c r="F8126" s="18">
        <v>3.18</v>
      </c>
      <c r="G8126" s="18">
        <v>7.627548</v>
      </c>
    </row>
    <row r="8127" spans="1:7" ht="20.100000000000001" customHeight="1">
      <c r="A8127" s="15" t="s">
        <v>998</v>
      </c>
      <c r="B8127" s="16" t="s">
        <v>999</v>
      </c>
      <c r="C8127" s="15" t="s">
        <v>959</v>
      </c>
      <c r="D8127" s="15" t="s">
        <v>960</v>
      </c>
      <c r="E8127" s="17">
        <v>2.3986000000000001</v>
      </c>
      <c r="F8127" s="18">
        <v>0.41</v>
      </c>
      <c r="G8127" s="18">
        <v>0.98342600000000002</v>
      </c>
    </row>
    <row r="8128" spans="1:7" ht="20.100000000000001" customHeight="1">
      <c r="A8128" s="15" t="s">
        <v>1000</v>
      </c>
      <c r="B8128" s="16" t="s">
        <v>1001</v>
      </c>
      <c r="C8128" s="15" t="s">
        <v>959</v>
      </c>
      <c r="D8128" s="15" t="s">
        <v>960</v>
      </c>
      <c r="E8128" s="17">
        <v>2.3986000000000001</v>
      </c>
      <c r="F8128" s="18">
        <v>1.01</v>
      </c>
      <c r="G8128" s="18">
        <v>2.4225859999999999</v>
      </c>
    </row>
    <row r="8129" spans="1:7" ht="15" customHeight="1">
      <c r="A8129" s="15" t="s">
        <v>963</v>
      </c>
      <c r="B8129" s="16" t="s">
        <v>964</v>
      </c>
      <c r="C8129" s="15" t="s">
        <v>959</v>
      </c>
      <c r="D8129" s="15" t="s">
        <v>960</v>
      </c>
      <c r="E8129" s="17">
        <v>2.3986000000000001</v>
      </c>
      <c r="F8129" s="18">
        <v>0.55000000000000004</v>
      </c>
      <c r="G8129" s="18">
        <v>1.3192299999999999</v>
      </c>
    </row>
    <row r="8130" spans="1:7" ht="15" customHeight="1">
      <c r="A8130" s="15" t="s">
        <v>965</v>
      </c>
      <c r="B8130" s="16" t="s">
        <v>966</v>
      </c>
      <c r="C8130" s="15" t="s">
        <v>959</v>
      </c>
      <c r="D8130" s="15" t="s">
        <v>960</v>
      </c>
      <c r="E8130" s="17">
        <v>2.3986000000000001</v>
      </c>
      <c r="F8130" s="18">
        <v>0.06</v>
      </c>
      <c r="G8130" s="18">
        <v>0.14391599999999999</v>
      </c>
    </row>
    <row r="8131" spans="1:7" ht="17.100000000000001" customHeight="1">
      <c r="A8131" s="1"/>
      <c r="B8131" s="1"/>
      <c r="C8131" s="1"/>
      <c r="D8131" s="1"/>
      <c r="E8131" s="319" t="s">
        <v>967</v>
      </c>
      <c r="F8131" s="320"/>
      <c r="G8131" s="19">
        <v>14.991250000000001</v>
      </c>
    </row>
    <row r="8132" spans="1:7" ht="15" customHeight="1">
      <c r="A8132" s="321" t="s">
        <v>968</v>
      </c>
      <c r="B8132" s="322"/>
      <c r="C8132" s="8" t="s">
        <v>952</v>
      </c>
      <c r="D8132" s="8" t="s">
        <v>953</v>
      </c>
      <c r="E8132" s="8" t="s">
        <v>954</v>
      </c>
      <c r="F8132" s="8" t="s">
        <v>955</v>
      </c>
      <c r="G8132" s="8" t="s">
        <v>956</v>
      </c>
    </row>
    <row r="8133" spans="1:7" ht="15" customHeight="1">
      <c r="A8133" s="15" t="s">
        <v>1006</v>
      </c>
      <c r="B8133" s="16" t="s">
        <v>1007</v>
      </c>
      <c r="C8133" s="15" t="s">
        <v>959</v>
      </c>
      <c r="D8133" s="15" t="s">
        <v>960</v>
      </c>
      <c r="E8133" s="17">
        <v>2.43481886</v>
      </c>
      <c r="F8133" s="18">
        <v>9.25</v>
      </c>
      <c r="G8133" s="18">
        <v>22.522074454999998</v>
      </c>
    </row>
    <row r="8134" spans="1:7" ht="15" customHeight="1">
      <c r="A8134" s="1"/>
      <c r="B8134" s="1"/>
      <c r="C8134" s="1"/>
      <c r="D8134" s="1"/>
      <c r="E8134" s="319" t="s">
        <v>971</v>
      </c>
      <c r="F8134" s="320"/>
      <c r="G8134" s="19">
        <v>22.522074454999998</v>
      </c>
    </row>
    <row r="8135" spans="1:7" ht="15" customHeight="1">
      <c r="A8135" s="1"/>
      <c r="B8135" s="1"/>
      <c r="C8135" s="1"/>
      <c r="D8135" s="1"/>
      <c r="E8135" s="317" t="s">
        <v>972</v>
      </c>
      <c r="F8135" s="318"/>
      <c r="G8135" s="3">
        <v>27.27</v>
      </c>
    </row>
    <row r="8136" spans="1:7" ht="15" customHeight="1">
      <c r="A8136" s="1"/>
      <c r="B8136" s="1"/>
      <c r="C8136" s="1"/>
      <c r="D8136" s="1"/>
      <c r="E8136" s="317" t="s">
        <v>973</v>
      </c>
      <c r="F8136" s="318"/>
      <c r="G8136" s="3">
        <v>10.220000000000001</v>
      </c>
    </row>
    <row r="8137" spans="1:7" ht="15" customHeight="1">
      <c r="A8137" s="1"/>
      <c r="B8137" s="1"/>
      <c r="C8137" s="1"/>
      <c r="D8137" s="1"/>
      <c r="E8137" s="317" t="s">
        <v>974</v>
      </c>
      <c r="F8137" s="318"/>
      <c r="G8137" s="3">
        <v>37.49</v>
      </c>
    </row>
    <row r="8138" spans="1:7" ht="15" customHeight="1">
      <c r="A8138" s="1"/>
      <c r="B8138" s="1"/>
      <c r="C8138" s="1"/>
      <c r="D8138" s="1"/>
      <c r="E8138" s="317" t="s">
        <v>975</v>
      </c>
      <c r="F8138" s="318"/>
      <c r="G8138" s="3">
        <v>10.62</v>
      </c>
    </row>
    <row r="8139" spans="1:7" ht="15" customHeight="1">
      <c r="A8139" s="1"/>
      <c r="B8139" s="1"/>
      <c r="C8139" s="1"/>
      <c r="D8139" s="1"/>
      <c r="E8139" s="317" t="s">
        <v>976</v>
      </c>
      <c r="F8139" s="318"/>
      <c r="G8139" s="3">
        <v>48.11</v>
      </c>
    </row>
    <row r="8140" spans="1:7" ht="15" customHeight="1">
      <c r="A8140" s="1"/>
      <c r="B8140" s="1"/>
      <c r="C8140" s="1"/>
      <c r="D8140" s="1"/>
      <c r="E8140" s="317" t="s">
        <v>977</v>
      </c>
      <c r="F8140" s="318"/>
      <c r="G8140" s="3">
        <v>2.64</v>
      </c>
    </row>
    <row r="8141" spans="1:7" ht="15" customHeight="1">
      <c r="A8141" s="1"/>
      <c r="B8141" s="1"/>
      <c r="C8141" s="1"/>
      <c r="D8141" s="1"/>
      <c r="E8141" s="317" t="s">
        <v>978</v>
      </c>
      <c r="F8141" s="318"/>
      <c r="G8141" s="3">
        <v>127.01</v>
      </c>
    </row>
    <row r="8142" spans="1:7" ht="9.9499999999999993" customHeight="1">
      <c r="A8142" s="1"/>
      <c r="B8142" s="1"/>
      <c r="C8142" s="323" t="s">
        <v>949</v>
      </c>
      <c r="D8142" s="324"/>
      <c r="E8142" s="1"/>
      <c r="F8142" s="1"/>
      <c r="G8142" s="1"/>
    </row>
    <row r="8143" spans="1:7" ht="20.100000000000001" customHeight="1">
      <c r="A8143" s="325" t="s">
        <v>2086</v>
      </c>
      <c r="B8143" s="326"/>
      <c r="C8143" s="326"/>
      <c r="D8143" s="326"/>
      <c r="E8143" s="326"/>
      <c r="F8143" s="326"/>
      <c r="G8143" s="326"/>
    </row>
    <row r="8144" spans="1:7" ht="15" customHeight="1">
      <c r="A8144" s="321" t="s">
        <v>951</v>
      </c>
      <c r="B8144" s="322"/>
      <c r="C8144" s="8" t="s">
        <v>952</v>
      </c>
      <c r="D8144" s="8" t="s">
        <v>953</v>
      </c>
      <c r="E8144" s="8" t="s">
        <v>954</v>
      </c>
      <c r="F8144" s="8" t="s">
        <v>955</v>
      </c>
      <c r="G8144" s="8" t="s">
        <v>956</v>
      </c>
    </row>
    <row r="8145" spans="1:7" ht="15" customHeight="1">
      <c r="A8145" s="15" t="s">
        <v>994</v>
      </c>
      <c r="B8145" s="16" t="s">
        <v>995</v>
      </c>
      <c r="C8145" s="15" t="s">
        <v>959</v>
      </c>
      <c r="D8145" s="15" t="s">
        <v>960</v>
      </c>
      <c r="E8145" s="17">
        <v>0.91479999999999995</v>
      </c>
      <c r="F8145" s="18">
        <v>1.04</v>
      </c>
      <c r="G8145" s="18">
        <v>0.95139200000000002</v>
      </c>
    </row>
    <row r="8146" spans="1:7" ht="15" customHeight="1">
      <c r="A8146" s="15" t="s">
        <v>996</v>
      </c>
      <c r="B8146" s="16" t="s">
        <v>997</v>
      </c>
      <c r="C8146" s="15" t="s">
        <v>959</v>
      </c>
      <c r="D8146" s="15" t="s">
        <v>960</v>
      </c>
      <c r="E8146" s="17">
        <v>0.91479999999999995</v>
      </c>
      <c r="F8146" s="18">
        <v>3.18</v>
      </c>
      <c r="G8146" s="18">
        <v>2.9090639999999999</v>
      </c>
    </row>
    <row r="8147" spans="1:7" ht="20.100000000000001" customHeight="1">
      <c r="A8147" s="15" t="s">
        <v>1388</v>
      </c>
      <c r="B8147" s="16" t="s">
        <v>1389</v>
      </c>
      <c r="C8147" s="15" t="s">
        <v>959</v>
      </c>
      <c r="D8147" s="15" t="s">
        <v>960</v>
      </c>
      <c r="E8147" s="17">
        <v>0.91479999999999995</v>
      </c>
      <c r="F8147" s="18">
        <v>0.28000000000000003</v>
      </c>
      <c r="G8147" s="18">
        <v>0.25614399999999998</v>
      </c>
    </row>
    <row r="8148" spans="1:7" ht="15" customHeight="1">
      <c r="A8148" s="15" t="s">
        <v>963</v>
      </c>
      <c r="B8148" s="16" t="s">
        <v>964</v>
      </c>
      <c r="C8148" s="15" t="s">
        <v>959</v>
      </c>
      <c r="D8148" s="15" t="s">
        <v>960</v>
      </c>
      <c r="E8148" s="17">
        <v>0.91479999999999995</v>
      </c>
      <c r="F8148" s="18">
        <v>0.55000000000000004</v>
      </c>
      <c r="G8148" s="18">
        <v>0.50314000000000003</v>
      </c>
    </row>
    <row r="8149" spans="1:7" ht="20.100000000000001" customHeight="1">
      <c r="A8149" s="15" t="s">
        <v>1390</v>
      </c>
      <c r="B8149" s="16" t="s">
        <v>1391</v>
      </c>
      <c r="C8149" s="15" t="s">
        <v>959</v>
      </c>
      <c r="D8149" s="15" t="s">
        <v>960</v>
      </c>
      <c r="E8149" s="17">
        <v>0.91479999999999995</v>
      </c>
      <c r="F8149" s="18">
        <v>0.8</v>
      </c>
      <c r="G8149" s="18">
        <v>0.73184000000000005</v>
      </c>
    </row>
    <row r="8150" spans="1:7" ht="15" customHeight="1">
      <c r="A8150" s="15" t="s">
        <v>965</v>
      </c>
      <c r="B8150" s="16" t="s">
        <v>966</v>
      </c>
      <c r="C8150" s="15" t="s">
        <v>959</v>
      </c>
      <c r="D8150" s="15" t="s">
        <v>960</v>
      </c>
      <c r="E8150" s="17">
        <v>0.91479999999999995</v>
      </c>
      <c r="F8150" s="18">
        <v>0.06</v>
      </c>
      <c r="G8150" s="18">
        <v>5.4887999999999999E-2</v>
      </c>
    </row>
    <row r="8151" spans="1:7" ht="17.100000000000001" customHeight="1">
      <c r="A8151" s="1"/>
      <c r="B8151" s="1"/>
      <c r="C8151" s="1"/>
      <c r="D8151" s="1"/>
      <c r="E8151" s="319" t="s">
        <v>967</v>
      </c>
      <c r="F8151" s="320"/>
      <c r="G8151" s="19">
        <v>5.4064680000000003</v>
      </c>
    </row>
    <row r="8152" spans="1:7" ht="15" customHeight="1">
      <c r="A8152" s="321" t="s">
        <v>968</v>
      </c>
      <c r="B8152" s="322"/>
      <c r="C8152" s="8" t="s">
        <v>952</v>
      </c>
      <c r="D8152" s="8" t="s">
        <v>953</v>
      </c>
      <c r="E8152" s="8" t="s">
        <v>954</v>
      </c>
      <c r="F8152" s="8" t="s">
        <v>955</v>
      </c>
      <c r="G8152" s="8" t="s">
        <v>956</v>
      </c>
    </row>
    <row r="8153" spans="1:7" ht="15" customHeight="1">
      <c r="A8153" s="15" t="s">
        <v>1392</v>
      </c>
      <c r="B8153" s="16" t="s">
        <v>1393</v>
      </c>
      <c r="C8153" s="15" t="s">
        <v>959</v>
      </c>
      <c r="D8153" s="15" t="s">
        <v>960</v>
      </c>
      <c r="E8153" s="17">
        <v>0.46325472000000001</v>
      </c>
      <c r="F8153" s="18">
        <v>8.94</v>
      </c>
      <c r="G8153" s="18">
        <v>4.1414971967999996</v>
      </c>
    </row>
    <row r="8154" spans="1:7" ht="15" customHeight="1">
      <c r="A8154" s="15" t="s">
        <v>1394</v>
      </c>
      <c r="B8154" s="16" t="s">
        <v>1395</v>
      </c>
      <c r="C8154" s="15" t="s">
        <v>959</v>
      </c>
      <c r="D8154" s="15" t="s">
        <v>960</v>
      </c>
      <c r="E8154" s="17">
        <v>0.46325472000000001</v>
      </c>
      <c r="F8154" s="18">
        <v>12.62</v>
      </c>
      <c r="G8154" s="18">
        <v>5.8462745664</v>
      </c>
    </row>
    <row r="8155" spans="1:7" ht="15" customHeight="1">
      <c r="A8155" s="1"/>
      <c r="B8155" s="1"/>
      <c r="C8155" s="1"/>
      <c r="D8155" s="1"/>
      <c r="E8155" s="319" t="s">
        <v>971</v>
      </c>
      <c r="F8155" s="320"/>
      <c r="G8155" s="19">
        <v>9.9877717631999996</v>
      </c>
    </row>
    <row r="8156" spans="1:7" ht="15" customHeight="1">
      <c r="A8156" s="321" t="s">
        <v>1010</v>
      </c>
      <c r="B8156" s="322"/>
      <c r="C8156" s="8" t="s">
        <v>952</v>
      </c>
      <c r="D8156" s="8" t="s">
        <v>953</v>
      </c>
      <c r="E8156" s="8" t="s">
        <v>954</v>
      </c>
      <c r="F8156" s="8" t="s">
        <v>955</v>
      </c>
      <c r="G8156" s="8" t="s">
        <v>956</v>
      </c>
    </row>
    <row r="8157" spans="1:7" ht="27.95" customHeight="1">
      <c r="A8157" s="15" t="s">
        <v>1437</v>
      </c>
      <c r="B8157" s="16" t="s">
        <v>1438</v>
      </c>
      <c r="C8157" s="15" t="s">
        <v>959</v>
      </c>
      <c r="D8157" s="15" t="s">
        <v>1030</v>
      </c>
      <c r="E8157" s="17">
        <v>2</v>
      </c>
      <c r="F8157" s="18">
        <v>0.44</v>
      </c>
      <c r="G8157" s="18">
        <v>0.88</v>
      </c>
    </row>
    <row r="8158" spans="1:7" ht="20.100000000000001" customHeight="1">
      <c r="A8158" s="15" t="s">
        <v>2087</v>
      </c>
      <c r="B8158" s="16" t="s">
        <v>2088</v>
      </c>
      <c r="C8158" s="15" t="s">
        <v>959</v>
      </c>
      <c r="D8158" s="15" t="s">
        <v>1030</v>
      </c>
      <c r="E8158" s="17">
        <v>1</v>
      </c>
      <c r="F8158" s="18">
        <v>415.38</v>
      </c>
      <c r="G8158" s="18">
        <v>415.38</v>
      </c>
    </row>
    <row r="8159" spans="1:7" ht="15" customHeight="1">
      <c r="A8159" s="1"/>
      <c r="B8159" s="1"/>
      <c r="C8159" s="1"/>
      <c r="D8159" s="1"/>
      <c r="E8159" s="319" t="s">
        <v>1021</v>
      </c>
      <c r="F8159" s="320"/>
      <c r="G8159" s="19">
        <v>416.26</v>
      </c>
    </row>
    <row r="8160" spans="1:7" ht="15" customHeight="1">
      <c r="A8160" s="1"/>
      <c r="B8160" s="1"/>
      <c r="C8160" s="1"/>
      <c r="D8160" s="1"/>
      <c r="E8160" s="317" t="s">
        <v>972</v>
      </c>
      <c r="F8160" s="318"/>
      <c r="G8160" s="3">
        <v>427.11</v>
      </c>
    </row>
    <row r="8161" spans="1:7" ht="15" customHeight="1">
      <c r="A8161" s="1"/>
      <c r="B8161" s="1"/>
      <c r="C8161" s="1"/>
      <c r="D8161" s="1"/>
      <c r="E8161" s="317" t="s">
        <v>973</v>
      </c>
      <c r="F8161" s="318"/>
      <c r="G8161" s="3">
        <v>4.53</v>
      </c>
    </row>
    <row r="8162" spans="1:7" ht="15" customHeight="1">
      <c r="A8162" s="1"/>
      <c r="B8162" s="1"/>
      <c r="C8162" s="1"/>
      <c r="D8162" s="1"/>
      <c r="E8162" s="317" t="s">
        <v>974</v>
      </c>
      <c r="F8162" s="318"/>
      <c r="G8162" s="3">
        <v>431.64</v>
      </c>
    </row>
    <row r="8163" spans="1:7" ht="15" customHeight="1">
      <c r="A8163" s="1"/>
      <c r="B8163" s="1"/>
      <c r="C8163" s="1"/>
      <c r="D8163" s="1"/>
      <c r="E8163" s="317" t="s">
        <v>975</v>
      </c>
      <c r="F8163" s="318"/>
      <c r="G8163" s="3">
        <v>122.36</v>
      </c>
    </row>
    <row r="8164" spans="1:7" ht="15" customHeight="1">
      <c r="A8164" s="1"/>
      <c r="B8164" s="1"/>
      <c r="C8164" s="1"/>
      <c r="D8164" s="1"/>
      <c r="E8164" s="317" t="s">
        <v>976</v>
      </c>
      <c r="F8164" s="318"/>
      <c r="G8164" s="3">
        <v>554</v>
      </c>
    </row>
    <row r="8165" spans="1:7" ht="15" customHeight="1">
      <c r="A8165" s="1"/>
      <c r="B8165" s="1"/>
      <c r="C8165" s="1"/>
      <c r="D8165" s="1"/>
      <c r="E8165" s="317" t="s">
        <v>977</v>
      </c>
      <c r="F8165" s="318"/>
      <c r="G8165" s="3">
        <v>2</v>
      </c>
    </row>
    <row r="8166" spans="1:7" ht="15" customHeight="1">
      <c r="A8166" s="1"/>
      <c r="B8166" s="1"/>
      <c r="C8166" s="1"/>
      <c r="D8166" s="1"/>
      <c r="E8166" s="317" t="s">
        <v>978</v>
      </c>
      <c r="F8166" s="318"/>
      <c r="G8166" s="3">
        <v>1108</v>
      </c>
    </row>
    <row r="8167" spans="1:7" ht="9.9499999999999993" customHeight="1">
      <c r="A8167" s="1"/>
      <c r="B8167" s="1"/>
      <c r="C8167" s="323" t="s">
        <v>949</v>
      </c>
      <c r="D8167" s="324"/>
      <c r="E8167" s="1"/>
      <c r="F8167" s="1"/>
      <c r="G8167" s="1"/>
    </row>
    <row r="8168" spans="1:7" ht="20.100000000000001" customHeight="1">
      <c r="A8168" s="325" t="s">
        <v>2089</v>
      </c>
      <c r="B8168" s="326"/>
      <c r="C8168" s="326"/>
      <c r="D8168" s="326"/>
      <c r="E8168" s="326"/>
      <c r="F8168" s="326"/>
      <c r="G8168" s="326"/>
    </row>
    <row r="8169" spans="1:7" ht="15" customHeight="1">
      <c r="A8169" s="321" t="s">
        <v>951</v>
      </c>
      <c r="B8169" s="322"/>
      <c r="C8169" s="8" t="s">
        <v>952</v>
      </c>
      <c r="D8169" s="8" t="s">
        <v>953</v>
      </c>
      <c r="E8169" s="8" t="s">
        <v>954</v>
      </c>
      <c r="F8169" s="8" t="s">
        <v>955</v>
      </c>
      <c r="G8169" s="8" t="s">
        <v>956</v>
      </c>
    </row>
    <row r="8170" spans="1:7" ht="15" customHeight="1">
      <c r="A8170" s="15" t="s">
        <v>994</v>
      </c>
      <c r="B8170" s="16" t="s">
        <v>995</v>
      </c>
      <c r="C8170" s="15" t="s">
        <v>959</v>
      </c>
      <c r="D8170" s="15" t="s">
        <v>960</v>
      </c>
      <c r="E8170" s="17">
        <v>0.4</v>
      </c>
      <c r="F8170" s="18">
        <v>1.04</v>
      </c>
      <c r="G8170" s="18">
        <v>0.41599999999999998</v>
      </c>
    </row>
    <row r="8171" spans="1:7" ht="15" customHeight="1">
      <c r="A8171" s="15" t="s">
        <v>996</v>
      </c>
      <c r="B8171" s="16" t="s">
        <v>997</v>
      </c>
      <c r="C8171" s="15" t="s">
        <v>959</v>
      </c>
      <c r="D8171" s="15" t="s">
        <v>960</v>
      </c>
      <c r="E8171" s="17">
        <v>0.4</v>
      </c>
      <c r="F8171" s="18">
        <v>3.18</v>
      </c>
      <c r="G8171" s="18">
        <v>1.272</v>
      </c>
    </row>
    <row r="8172" spans="1:7" ht="20.100000000000001" customHeight="1">
      <c r="A8172" s="15" t="s">
        <v>998</v>
      </c>
      <c r="B8172" s="16" t="s">
        <v>999</v>
      </c>
      <c r="C8172" s="15" t="s">
        <v>959</v>
      </c>
      <c r="D8172" s="15" t="s">
        <v>960</v>
      </c>
      <c r="E8172" s="17">
        <v>0.4</v>
      </c>
      <c r="F8172" s="18">
        <v>0.41</v>
      </c>
      <c r="G8172" s="18">
        <v>0.16400000000000001</v>
      </c>
    </row>
    <row r="8173" spans="1:7" ht="20.100000000000001" customHeight="1">
      <c r="A8173" s="15" t="s">
        <v>1000</v>
      </c>
      <c r="B8173" s="16" t="s">
        <v>1001</v>
      </c>
      <c r="C8173" s="15" t="s">
        <v>959</v>
      </c>
      <c r="D8173" s="15" t="s">
        <v>960</v>
      </c>
      <c r="E8173" s="17">
        <v>0.4</v>
      </c>
      <c r="F8173" s="18">
        <v>1.01</v>
      </c>
      <c r="G8173" s="18">
        <v>0.40400000000000003</v>
      </c>
    </row>
    <row r="8174" spans="1:7" ht="15" customHeight="1">
      <c r="A8174" s="15" t="s">
        <v>963</v>
      </c>
      <c r="B8174" s="16" t="s">
        <v>964</v>
      </c>
      <c r="C8174" s="15" t="s">
        <v>959</v>
      </c>
      <c r="D8174" s="15" t="s">
        <v>960</v>
      </c>
      <c r="E8174" s="17">
        <v>0.4</v>
      </c>
      <c r="F8174" s="18">
        <v>0.55000000000000004</v>
      </c>
      <c r="G8174" s="18">
        <v>0.22</v>
      </c>
    </row>
    <row r="8175" spans="1:7" ht="15" customHeight="1">
      <c r="A8175" s="15" t="s">
        <v>965</v>
      </c>
      <c r="B8175" s="16" t="s">
        <v>966</v>
      </c>
      <c r="C8175" s="15" t="s">
        <v>959</v>
      </c>
      <c r="D8175" s="15" t="s">
        <v>960</v>
      </c>
      <c r="E8175" s="17">
        <v>0.4</v>
      </c>
      <c r="F8175" s="18">
        <v>0.06</v>
      </c>
      <c r="G8175" s="18">
        <v>2.4E-2</v>
      </c>
    </row>
    <row r="8176" spans="1:7" ht="17.100000000000001" customHeight="1">
      <c r="A8176" s="1"/>
      <c r="B8176" s="1"/>
      <c r="C8176" s="1"/>
      <c r="D8176" s="1"/>
      <c r="E8176" s="319" t="s">
        <v>967</v>
      </c>
      <c r="F8176" s="320"/>
      <c r="G8176" s="19">
        <v>2.5</v>
      </c>
    </row>
    <row r="8177" spans="1:7" ht="15" customHeight="1">
      <c r="A8177" s="321" t="s">
        <v>968</v>
      </c>
      <c r="B8177" s="322"/>
      <c r="C8177" s="8" t="s">
        <v>952</v>
      </c>
      <c r="D8177" s="8" t="s">
        <v>953</v>
      </c>
      <c r="E8177" s="8" t="s">
        <v>954</v>
      </c>
      <c r="F8177" s="8" t="s">
        <v>955</v>
      </c>
      <c r="G8177" s="8" t="s">
        <v>956</v>
      </c>
    </row>
    <row r="8178" spans="1:7" ht="15" customHeight="1">
      <c r="A8178" s="15" t="s">
        <v>1006</v>
      </c>
      <c r="B8178" s="16" t="s">
        <v>1007</v>
      </c>
      <c r="C8178" s="15" t="s">
        <v>959</v>
      </c>
      <c r="D8178" s="15" t="s">
        <v>960</v>
      </c>
      <c r="E8178" s="17">
        <v>0.40604000000000001</v>
      </c>
      <c r="F8178" s="18">
        <v>9.25</v>
      </c>
      <c r="G8178" s="18">
        <v>3.7558699999999998</v>
      </c>
    </row>
    <row r="8179" spans="1:7" ht="15" customHeight="1">
      <c r="A8179" s="1"/>
      <c r="B8179" s="1"/>
      <c r="C8179" s="1"/>
      <c r="D8179" s="1"/>
      <c r="E8179" s="319" t="s">
        <v>971</v>
      </c>
      <c r="F8179" s="320"/>
      <c r="G8179" s="19">
        <v>3.7558699999999998</v>
      </c>
    </row>
    <row r="8180" spans="1:7" ht="15" customHeight="1">
      <c r="A8180" s="321" t="s">
        <v>1010</v>
      </c>
      <c r="B8180" s="322"/>
      <c r="C8180" s="8" t="s">
        <v>952</v>
      </c>
      <c r="D8180" s="8" t="s">
        <v>953</v>
      </c>
      <c r="E8180" s="8" t="s">
        <v>954</v>
      </c>
      <c r="F8180" s="8" t="s">
        <v>955</v>
      </c>
      <c r="G8180" s="8" t="s">
        <v>956</v>
      </c>
    </row>
    <row r="8181" spans="1:7" ht="27.95" customHeight="1">
      <c r="A8181" s="15" t="s">
        <v>1359</v>
      </c>
      <c r="B8181" s="16" t="s">
        <v>1360</v>
      </c>
      <c r="C8181" s="15" t="s">
        <v>959</v>
      </c>
      <c r="D8181" s="15" t="s">
        <v>1030</v>
      </c>
      <c r="E8181" s="17">
        <v>4</v>
      </c>
      <c r="F8181" s="18">
        <v>0.24</v>
      </c>
      <c r="G8181" s="18">
        <v>0.96</v>
      </c>
    </row>
    <row r="8182" spans="1:7" ht="20.100000000000001" customHeight="1">
      <c r="A8182" s="15" t="s">
        <v>2090</v>
      </c>
      <c r="B8182" s="16" t="s">
        <v>2091</v>
      </c>
      <c r="C8182" s="15" t="s">
        <v>959</v>
      </c>
      <c r="D8182" s="15" t="s">
        <v>1030</v>
      </c>
      <c r="E8182" s="17">
        <v>1</v>
      </c>
      <c r="F8182" s="18">
        <v>74.25</v>
      </c>
      <c r="G8182" s="18">
        <v>74.25</v>
      </c>
    </row>
    <row r="8183" spans="1:7" ht="15" customHeight="1">
      <c r="A8183" s="1"/>
      <c r="B8183" s="1"/>
      <c r="C8183" s="1"/>
      <c r="D8183" s="1"/>
      <c r="E8183" s="319" t="s">
        <v>1021</v>
      </c>
      <c r="F8183" s="320"/>
      <c r="G8183" s="19">
        <v>75.209999999999994</v>
      </c>
    </row>
    <row r="8184" spans="1:7" ht="15" customHeight="1">
      <c r="A8184" s="1"/>
      <c r="B8184" s="1"/>
      <c r="C8184" s="1"/>
      <c r="D8184" s="1"/>
      <c r="E8184" s="317" t="s">
        <v>972</v>
      </c>
      <c r="F8184" s="318"/>
      <c r="G8184" s="3">
        <v>79.75</v>
      </c>
    </row>
    <row r="8185" spans="1:7" ht="15" customHeight="1">
      <c r="A8185" s="1"/>
      <c r="B8185" s="1"/>
      <c r="C8185" s="1"/>
      <c r="D8185" s="1"/>
      <c r="E8185" s="317" t="s">
        <v>973</v>
      </c>
      <c r="F8185" s="318"/>
      <c r="G8185" s="3">
        <v>1.71</v>
      </c>
    </row>
    <row r="8186" spans="1:7" ht="15" customHeight="1">
      <c r="A8186" s="1"/>
      <c r="B8186" s="1"/>
      <c r="C8186" s="1"/>
      <c r="D8186" s="1"/>
      <c r="E8186" s="317" t="s">
        <v>974</v>
      </c>
      <c r="F8186" s="318"/>
      <c r="G8186" s="3">
        <v>81.459999999999994</v>
      </c>
    </row>
    <row r="8187" spans="1:7" ht="15" customHeight="1">
      <c r="A8187" s="1"/>
      <c r="B8187" s="1"/>
      <c r="C8187" s="1"/>
      <c r="D8187" s="1"/>
      <c r="E8187" s="317" t="s">
        <v>975</v>
      </c>
      <c r="F8187" s="318"/>
      <c r="G8187" s="3">
        <v>23.09</v>
      </c>
    </row>
    <row r="8188" spans="1:7" ht="15" customHeight="1">
      <c r="A8188" s="1"/>
      <c r="B8188" s="1"/>
      <c r="C8188" s="1"/>
      <c r="D8188" s="1"/>
      <c r="E8188" s="317" t="s">
        <v>976</v>
      </c>
      <c r="F8188" s="318"/>
      <c r="G8188" s="3">
        <v>104.55</v>
      </c>
    </row>
    <row r="8189" spans="1:7" ht="15" customHeight="1">
      <c r="A8189" s="1"/>
      <c r="B8189" s="1"/>
      <c r="C8189" s="1"/>
      <c r="D8189" s="1"/>
      <c r="E8189" s="317" t="s">
        <v>977</v>
      </c>
      <c r="F8189" s="318"/>
      <c r="G8189" s="3">
        <v>11</v>
      </c>
    </row>
    <row r="8190" spans="1:7" ht="15" customHeight="1">
      <c r="A8190" s="1"/>
      <c r="B8190" s="1"/>
      <c r="C8190" s="1"/>
      <c r="D8190" s="1"/>
      <c r="E8190" s="317" t="s">
        <v>978</v>
      </c>
      <c r="F8190" s="318"/>
      <c r="G8190" s="3">
        <v>1150.05</v>
      </c>
    </row>
    <row r="8191" spans="1:7" ht="9.9499999999999993" customHeight="1">
      <c r="A8191" s="1"/>
      <c r="B8191" s="1"/>
      <c r="C8191" s="323" t="s">
        <v>949</v>
      </c>
      <c r="D8191" s="324"/>
      <c r="E8191" s="1"/>
      <c r="F8191" s="1"/>
      <c r="G8191" s="1"/>
    </row>
    <row r="8192" spans="1:7" ht="20.100000000000001" customHeight="1">
      <c r="A8192" s="325" t="s">
        <v>2092</v>
      </c>
      <c r="B8192" s="326"/>
      <c r="C8192" s="326"/>
      <c r="D8192" s="326"/>
      <c r="E8192" s="326"/>
      <c r="F8192" s="326"/>
      <c r="G8192" s="326"/>
    </row>
    <row r="8193" spans="1:7" ht="15" customHeight="1">
      <c r="A8193" s="321" t="s">
        <v>951</v>
      </c>
      <c r="B8193" s="322"/>
      <c r="C8193" s="8" t="s">
        <v>952</v>
      </c>
      <c r="D8193" s="8" t="s">
        <v>953</v>
      </c>
      <c r="E8193" s="8" t="s">
        <v>954</v>
      </c>
      <c r="F8193" s="8" t="s">
        <v>955</v>
      </c>
      <c r="G8193" s="8" t="s">
        <v>956</v>
      </c>
    </row>
    <row r="8194" spans="1:7" ht="15" customHeight="1">
      <c r="A8194" s="15" t="s">
        <v>994</v>
      </c>
      <c r="B8194" s="16" t="s">
        <v>995</v>
      </c>
      <c r="C8194" s="15" t="s">
        <v>959</v>
      </c>
      <c r="D8194" s="15" t="s">
        <v>960</v>
      </c>
      <c r="E8194" s="17">
        <v>1.23428</v>
      </c>
      <c r="F8194" s="18">
        <v>1.04</v>
      </c>
      <c r="G8194" s="18">
        <v>1.2836512</v>
      </c>
    </row>
    <row r="8195" spans="1:7" ht="15" customHeight="1">
      <c r="A8195" s="15" t="s">
        <v>996</v>
      </c>
      <c r="B8195" s="16" t="s">
        <v>997</v>
      </c>
      <c r="C8195" s="15" t="s">
        <v>959</v>
      </c>
      <c r="D8195" s="15" t="s">
        <v>960</v>
      </c>
      <c r="E8195" s="17">
        <v>1.23428</v>
      </c>
      <c r="F8195" s="18">
        <v>3.18</v>
      </c>
      <c r="G8195" s="18">
        <v>3.9250104000000001</v>
      </c>
    </row>
    <row r="8196" spans="1:7" ht="20.100000000000001" customHeight="1">
      <c r="A8196" s="15" t="s">
        <v>998</v>
      </c>
      <c r="B8196" s="16" t="s">
        <v>999</v>
      </c>
      <c r="C8196" s="15" t="s">
        <v>959</v>
      </c>
      <c r="D8196" s="15" t="s">
        <v>960</v>
      </c>
      <c r="E8196" s="17">
        <v>0.63427999999999995</v>
      </c>
      <c r="F8196" s="18">
        <v>0.41</v>
      </c>
      <c r="G8196" s="18">
        <v>0.26005479999999997</v>
      </c>
    </row>
    <row r="8197" spans="1:7" ht="20.100000000000001" customHeight="1">
      <c r="A8197" s="15" t="s">
        <v>1000</v>
      </c>
      <c r="B8197" s="16" t="s">
        <v>1001</v>
      </c>
      <c r="C8197" s="15" t="s">
        <v>959</v>
      </c>
      <c r="D8197" s="15" t="s">
        <v>960</v>
      </c>
      <c r="E8197" s="17">
        <v>0.63427999999999995</v>
      </c>
      <c r="F8197" s="18">
        <v>1.01</v>
      </c>
      <c r="G8197" s="18">
        <v>0.64062280000000005</v>
      </c>
    </row>
    <row r="8198" spans="1:7" ht="15" customHeight="1">
      <c r="A8198" s="15" t="s">
        <v>965</v>
      </c>
      <c r="B8198" s="16" t="s">
        <v>966</v>
      </c>
      <c r="C8198" s="15" t="s">
        <v>959</v>
      </c>
      <c r="D8198" s="15" t="s">
        <v>960</v>
      </c>
      <c r="E8198" s="17">
        <v>1.23428</v>
      </c>
      <c r="F8198" s="18">
        <v>0.06</v>
      </c>
      <c r="G8198" s="18">
        <v>7.4056800000000006E-2</v>
      </c>
    </row>
    <row r="8199" spans="1:7" ht="20.100000000000001" customHeight="1">
      <c r="A8199" s="15" t="s">
        <v>1086</v>
      </c>
      <c r="B8199" s="16" t="s">
        <v>1087</v>
      </c>
      <c r="C8199" s="15" t="s">
        <v>959</v>
      </c>
      <c r="D8199" s="15" t="s">
        <v>960</v>
      </c>
      <c r="E8199" s="17">
        <v>0.6</v>
      </c>
      <c r="F8199" s="18">
        <v>0.57999999999999996</v>
      </c>
      <c r="G8199" s="18">
        <v>0.34799999999999998</v>
      </c>
    </row>
    <row r="8200" spans="1:7" ht="20.100000000000001" customHeight="1">
      <c r="A8200" s="15" t="s">
        <v>1088</v>
      </c>
      <c r="B8200" s="16" t="s">
        <v>1089</v>
      </c>
      <c r="C8200" s="15" t="s">
        <v>959</v>
      </c>
      <c r="D8200" s="15" t="s">
        <v>960</v>
      </c>
      <c r="E8200" s="17">
        <v>0.6</v>
      </c>
      <c r="F8200" s="18">
        <v>0.95</v>
      </c>
      <c r="G8200" s="18">
        <v>0.56999999999999995</v>
      </c>
    </row>
    <row r="8201" spans="1:7" ht="15" customHeight="1">
      <c r="A8201" s="15" t="s">
        <v>963</v>
      </c>
      <c r="B8201" s="16" t="s">
        <v>964</v>
      </c>
      <c r="C8201" s="15" t="s">
        <v>959</v>
      </c>
      <c r="D8201" s="15" t="s">
        <v>960</v>
      </c>
      <c r="E8201" s="17">
        <v>1.23428</v>
      </c>
      <c r="F8201" s="18">
        <v>0.55000000000000004</v>
      </c>
      <c r="G8201" s="18">
        <v>0.67885399999999996</v>
      </c>
    </row>
    <row r="8202" spans="1:7" ht="17.100000000000001" customHeight="1">
      <c r="A8202" s="1"/>
      <c r="B8202" s="1"/>
      <c r="C8202" s="1"/>
      <c r="D8202" s="1"/>
      <c r="E8202" s="319" t="s">
        <v>967</v>
      </c>
      <c r="F8202" s="320"/>
      <c r="G8202" s="19">
        <v>7.7802499999999997</v>
      </c>
    </row>
    <row r="8203" spans="1:7" ht="15" customHeight="1">
      <c r="A8203" s="321" t="s">
        <v>968</v>
      </c>
      <c r="B8203" s="322"/>
      <c r="C8203" s="8" t="s">
        <v>952</v>
      </c>
      <c r="D8203" s="8" t="s">
        <v>953</v>
      </c>
      <c r="E8203" s="8" t="s">
        <v>954</v>
      </c>
      <c r="F8203" s="8" t="s">
        <v>955</v>
      </c>
      <c r="G8203" s="8" t="s">
        <v>956</v>
      </c>
    </row>
    <row r="8204" spans="1:7" ht="15" customHeight="1">
      <c r="A8204" s="15" t="s">
        <v>1006</v>
      </c>
      <c r="B8204" s="16" t="s">
        <v>1007</v>
      </c>
      <c r="C8204" s="15" t="s">
        <v>959</v>
      </c>
      <c r="D8204" s="15" t="s">
        <v>960</v>
      </c>
      <c r="E8204" s="17">
        <v>0.64385762800000002</v>
      </c>
      <c r="F8204" s="18">
        <v>9.25</v>
      </c>
      <c r="G8204" s="18">
        <v>5.9556830590000001</v>
      </c>
    </row>
    <row r="8205" spans="1:7" ht="15" customHeight="1">
      <c r="A8205" s="15" t="s">
        <v>1090</v>
      </c>
      <c r="B8205" s="16" t="s">
        <v>1091</v>
      </c>
      <c r="C8205" s="15" t="s">
        <v>959</v>
      </c>
      <c r="D8205" s="15" t="s">
        <v>960</v>
      </c>
      <c r="E8205" s="17">
        <v>0.60906000000000005</v>
      </c>
      <c r="F8205" s="18">
        <v>12.62</v>
      </c>
      <c r="G8205" s="18">
        <v>7.6863371999999996</v>
      </c>
    </row>
    <row r="8206" spans="1:7" ht="15" customHeight="1">
      <c r="A8206" s="1"/>
      <c r="B8206" s="1"/>
      <c r="C8206" s="1"/>
      <c r="D8206" s="1"/>
      <c r="E8206" s="319" t="s">
        <v>971</v>
      </c>
      <c r="F8206" s="320"/>
      <c r="G8206" s="19">
        <v>13.642020259000001</v>
      </c>
    </row>
    <row r="8207" spans="1:7" ht="15" customHeight="1">
      <c r="A8207" s="321" t="s">
        <v>1010</v>
      </c>
      <c r="B8207" s="322"/>
      <c r="C8207" s="8" t="s">
        <v>952</v>
      </c>
      <c r="D8207" s="8" t="s">
        <v>953</v>
      </c>
      <c r="E8207" s="8" t="s">
        <v>954</v>
      </c>
      <c r="F8207" s="8" t="s">
        <v>955</v>
      </c>
      <c r="G8207" s="8" t="s">
        <v>956</v>
      </c>
    </row>
    <row r="8208" spans="1:7" ht="15" customHeight="1">
      <c r="A8208" s="15" t="s">
        <v>1041</v>
      </c>
      <c r="B8208" s="16" t="s">
        <v>1042</v>
      </c>
      <c r="C8208" s="15" t="s">
        <v>959</v>
      </c>
      <c r="D8208" s="15" t="s">
        <v>1020</v>
      </c>
      <c r="E8208" s="17">
        <v>1.93184</v>
      </c>
      <c r="F8208" s="18">
        <v>1.04</v>
      </c>
      <c r="G8208" s="18">
        <v>2.0091136000000001</v>
      </c>
    </row>
    <row r="8209" spans="1:7" ht="20.100000000000001" customHeight="1">
      <c r="A8209" s="15" t="s">
        <v>1052</v>
      </c>
      <c r="B8209" s="16" t="s">
        <v>1053</v>
      </c>
      <c r="C8209" s="15" t="s">
        <v>959</v>
      </c>
      <c r="D8209" s="15" t="s">
        <v>1045</v>
      </c>
      <c r="E8209" s="17">
        <v>4.28E-3</v>
      </c>
      <c r="F8209" s="18">
        <v>75</v>
      </c>
      <c r="G8209" s="18">
        <v>0.32100000000000001</v>
      </c>
    </row>
    <row r="8210" spans="1:7" ht="15" customHeight="1">
      <c r="A8210" s="15" t="s">
        <v>2093</v>
      </c>
      <c r="B8210" s="16" t="s">
        <v>2094</v>
      </c>
      <c r="C8210" s="15" t="s">
        <v>959</v>
      </c>
      <c r="D8210" s="15" t="s">
        <v>1030</v>
      </c>
      <c r="E8210" s="17">
        <v>1</v>
      </c>
      <c r="F8210" s="18">
        <v>678.38</v>
      </c>
      <c r="G8210" s="18">
        <v>678.38</v>
      </c>
    </row>
    <row r="8211" spans="1:7" ht="15" customHeight="1">
      <c r="A8211" s="1"/>
      <c r="B8211" s="1"/>
      <c r="C8211" s="1"/>
      <c r="D8211" s="1"/>
      <c r="E8211" s="319" t="s">
        <v>1021</v>
      </c>
      <c r="F8211" s="320"/>
      <c r="G8211" s="19">
        <v>680.7101136</v>
      </c>
    </row>
    <row r="8212" spans="1:7" ht="15" customHeight="1">
      <c r="A8212" s="1"/>
      <c r="B8212" s="1"/>
      <c r="C8212" s="1"/>
      <c r="D8212" s="1"/>
      <c r="E8212" s="317" t="s">
        <v>972</v>
      </c>
      <c r="F8212" s="318"/>
      <c r="G8212" s="3">
        <v>695.92</v>
      </c>
    </row>
    <row r="8213" spans="1:7" ht="15" customHeight="1">
      <c r="A8213" s="1"/>
      <c r="B8213" s="1"/>
      <c r="C8213" s="1"/>
      <c r="D8213" s="1"/>
      <c r="E8213" s="317" t="s">
        <v>973</v>
      </c>
      <c r="F8213" s="318"/>
      <c r="G8213" s="3">
        <v>6.19</v>
      </c>
    </row>
    <row r="8214" spans="1:7" ht="15" customHeight="1">
      <c r="A8214" s="1"/>
      <c r="B8214" s="1"/>
      <c r="C8214" s="1"/>
      <c r="D8214" s="1"/>
      <c r="E8214" s="317" t="s">
        <v>974</v>
      </c>
      <c r="F8214" s="318"/>
      <c r="G8214" s="3">
        <v>702.11</v>
      </c>
    </row>
    <row r="8215" spans="1:7" ht="15" customHeight="1">
      <c r="A8215" s="1"/>
      <c r="B8215" s="1"/>
      <c r="C8215" s="1"/>
      <c r="D8215" s="1"/>
      <c r="E8215" s="317" t="s">
        <v>975</v>
      </c>
      <c r="F8215" s="318"/>
      <c r="G8215" s="3">
        <v>199.04</v>
      </c>
    </row>
    <row r="8216" spans="1:7" ht="15" customHeight="1">
      <c r="A8216" s="1"/>
      <c r="B8216" s="1"/>
      <c r="C8216" s="1"/>
      <c r="D8216" s="1"/>
      <c r="E8216" s="317" t="s">
        <v>976</v>
      </c>
      <c r="F8216" s="318"/>
      <c r="G8216" s="3">
        <v>901.15</v>
      </c>
    </row>
    <row r="8217" spans="1:7" ht="15" customHeight="1">
      <c r="A8217" s="1"/>
      <c r="B8217" s="1"/>
      <c r="C8217" s="1"/>
      <c r="D8217" s="1"/>
      <c r="E8217" s="317" t="s">
        <v>977</v>
      </c>
      <c r="F8217" s="318"/>
      <c r="G8217" s="3">
        <v>1</v>
      </c>
    </row>
    <row r="8218" spans="1:7" ht="15" customHeight="1">
      <c r="A8218" s="1"/>
      <c r="B8218" s="1"/>
      <c r="C8218" s="1"/>
      <c r="D8218" s="1"/>
      <c r="E8218" s="317" t="s">
        <v>978</v>
      </c>
      <c r="F8218" s="318"/>
      <c r="G8218" s="3">
        <v>901.15</v>
      </c>
    </row>
    <row r="8219" spans="1:7" ht="9.9499999999999993" customHeight="1">
      <c r="A8219" s="1"/>
      <c r="B8219" s="1"/>
      <c r="C8219" s="323" t="s">
        <v>949</v>
      </c>
      <c r="D8219" s="324"/>
      <c r="E8219" s="1"/>
      <c r="F8219" s="1"/>
      <c r="G8219" s="1"/>
    </row>
    <row r="8220" spans="1:7" ht="20.100000000000001" customHeight="1">
      <c r="A8220" s="325" t="s">
        <v>2095</v>
      </c>
      <c r="B8220" s="326"/>
      <c r="C8220" s="326"/>
      <c r="D8220" s="326"/>
      <c r="E8220" s="326"/>
      <c r="F8220" s="326"/>
      <c r="G8220" s="326"/>
    </row>
    <row r="8221" spans="1:7" ht="15" customHeight="1">
      <c r="A8221" s="321" t="s">
        <v>1010</v>
      </c>
      <c r="B8221" s="322"/>
      <c r="C8221" s="8" t="s">
        <v>952</v>
      </c>
      <c r="D8221" s="8" t="s">
        <v>953</v>
      </c>
      <c r="E8221" s="8" t="s">
        <v>954</v>
      </c>
      <c r="F8221" s="8" t="s">
        <v>955</v>
      </c>
      <c r="G8221" s="8" t="s">
        <v>956</v>
      </c>
    </row>
    <row r="8222" spans="1:7" ht="60.95" customHeight="1">
      <c r="A8222" s="15" t="s">
        <v>2096</v>
      </c>
      <c r="B8222" s="16" t="s">
        <v>2097</v>
      </c>
      <c r="C8222" s="15" t="s">
        <v>1016</v>
      </c>
      <c r="D8222" s="15" t="s">
        <v>1030</v>
      </c>
      <c r="E8222" s="17">
        <v>1</v>
      </c>
      <c r="F8222" s="18">
        <v>7500</v>
      </c>
      <c r="G8222" s="18">
        <v>7500</v>
      </c>
    </row>
    <row r="8223" spans="1:7" ht="15" customHeight="1">
      <c r="A8223" s="1"/>
      <c r="B8223" s="1"/>
      <c r="C8223" s="1"/>
      <c r="D8223" s="1"/>
      <c r="E8223" s="319" t="s">
        <v>1021</v>
      </c>
      <c r="F8223" s="320"/>
      <c r="G8223" s="19">
        <v>7500</v>
      </c>
    </row>
    <row r="8224" spans="1:7" ht="15" customHeight="1">
      <c r="A8224" s="1"/>
      <c r="B8224" s="1"/>
      <c r="C8224" s="1"/>
      <c r="D8224" s="1"/>
      <c r="E8224" s="317" t="s">
        <v>972</v>
      </c>
      <c r="F8224" s="318"/>
      <c r="G8224" s="3">
        <v>7500</v>
      </c>
    </row>
    <row r="8225" spans="1:7" ht="15" customHeight="1">
      <c r="A8225" s="1"/>
      <c r="B8225" s="1"/>
      <c r="C8225" s="1"/>
      <c r="D8225" s="1"/>
      <c r="E8225" s="317" t="s">
        <v>1062</v>
      </c>
      <c r="F8225" s="318"/>
      <c r="G8225" s="3">
        <v>0</v>
      </c>
    </row>
    <row r="8226" spans="1:7" ht="15" customHeight="1">
      <c r="A8226" s="1"/>
      <c r="B8226" s="1"/>
      <c r="C8226" s="1"/>
      <c r="D8226" s="1"/>
      <c r="E8226" s="317" t="s">
        <v>974</v>
      </c>
      <c r="F8226" s="318"/>
      <c r="G8226" s="3">
        <v>7500</v>
      </c>
    </row>
    <row r="8227" spans="1:7" ht="15" customHeight="1">
      <c r="A8227" s="1"/>
      <c r="B8227" s="1"/>
      <c r="C8227" s="1"/>
      <c r="D8227" s="1"/>
      <c r="E8227" s="317" t="s">
        <v>975</v>
      </c>
      <c r="F8227" s="318"/>
      <c r="G8227" s="3">
        <v>2126.25</v>
      </c>
    </row>
    <row r="8228" spans="1:7" ht="15" customHeight="1">
      <c r="A8228" s="1"/>
      <c r="B8228" s="1"/>
      <c r="C8228" s="1"/>
      <c r="D8228" s="1"/>
      <c r="E8228" s="317" t="s">
        <v>976</v>
      </c>
      <c r="F8228" s="318"/>
      <c r="G8228" s="3">
        <v>9626.25</v>
      </c>
    </row>
    <row r="8229" spans="1:7" ht="15" customHeight="1">
      <c r="A8229" s="1"/>
      <c r="B8229" s="1"/>
      <c r="C8229" s="1"/>
      <c r="D8229" s="1"/>
      <c r="E8229" s="317" t="s">
        <v>977</v>
      </c>
      <c r="F8229" s="318"/>
      <c r="G8229" s="3">
        <v>1</v>
      </c>
    </row>
    <row r="8230" spans="1:7" ht="15" customHeight="1">
      <c r="A8230" s="1"/>
      <c r="B8230" s="1"/>
      <c r="C8230" s="1"/>
      <c r="D8230" s="1"/>
      <c r="E8230" s="317" t="s">
        <v>978</v>
      </c>
      <c r="F8230" s="318"/>
      <c r="G8230" s="3">
        <v>9626.25</v>
      </c>
    </row>
    <row r="8231" spans="1:7" ht="9.9499999999999993" customHeight="1">
      <c r="A8231" s="1"/>
      <c r="B8231" s="1"/>
      <c r="C8231" s="323" t="s">
        <v>949</v>
      </c>
      <c r="D8231" s="324"/>
      <c r="E8231" s="1"/>
      <c r="F8231" s="1"/>
      <c r="G8231" s="1"/>
    </row>
    <row r="8232" spans="1:7" ht="20.100000000000001" customHeight="1">
      <c r="A8232" s="325" t="s">
        <v>2098</v>
      </c>
      <c r="B8232" s="326"/>
      <c r="C8232" s="326"/>
      <c r="D8232" s="326"/>
      <c r="E8232" s="326"/>
      <c r="F8232" s="326"/>
      <c r="G8232" s="326"/>
    </row>
    <row r="8233" spans="1:7" ht="15" customHeight="1">
      <c r="A8233" s="321" t="s">
        <v>1010</v>
      </c>
      <c r="B8233" s="322"/>
      <c r="C8233" s="8" t="s">
        <v>952</v>
      </c>
      <c r="D8233" s="8" t="s">
        <v>953</v>
      </c>
      <c r="E8233" s="8" t="s">
        <v>954</v>
      </c>
      <c r="F8233" s="8" t="s">
        <v>955</v>
      </c>
      <c r="G8233" s="8" t="s">
        <v>956</v>
      </c>
    </row>
    <row r="8234" spans="1:7" ht="36" customHeight="1">
      <c r="A8234" s="15" t="s">
        <v>2099</v>
      </c>
      <c r="B8234" s="16" t="s">
        <v>2100</v>
      </c>
      <c r="C8234" s="15" t="s">
        <v>1016</v>
      </c>
      <c r="D8234" s="15" t="s">
        <v>1030</v>
      </c>
      <c r="E8234" s="17">
        <v>1</v>
      </c>
      <c r="F8234" s="18">
        <v>95000</v>
      </c>
      <c r="G8234" s="18">
        <v>95000</v>
      </c>
    </row>
    <row r="8235" spans="1:7" ht="15" customHeight="1">
      <c r="A8235" s="1"/>
      <c r="B8235" s="1"/>
      <c r="C8235" s="1"/>
      <c r="D8235" s="1"/>
      <c r="E8235" s="319" t="s">
        <v>1021</v>
      </c>
      <c r="F8235" s="320"/>
      <c r="G8235" s="19">
        <v>95000</v>
      </c>
    </row>
    <row r="8236" spans="1:7" ht="15" customHeight="1">
      <c r="A8236" s="1"/>
      <c r="B8236" s="1"/>
      <c r="C8236" s="1"/>
      <c r="D8236" s="1"/>
      <c r="E8236" s="317" t="s">
        <v>972</v>
      </c>
      <c r="F8236" s="318"/>
      <c r="G8236" s="3">
        <v>95000</v>
      </c>
    </row>
    <row r="8237" spans="1:7" ht="15" customHeight="1">
      <c r="A8237" s="1"/>
      <c r="B8237" s="1"/>
      <c r="C8237" s="1"/>
      <c r="D8237" s="1"/>
      <c r="E8237" s="317" t="s">
        <v>1062</v>
      </c>
      <c r="F8237" s="318"/>
      <c r="G8237" s="3">
        <v>0</v>
      </c>
    </row>
    <row r="8238" spans="1:7" ht="15" customHeight="1">
      <c r="A8238" s="1"/>
      <c r="B8238" s="1"/>
      <c r="C8238" s="1"/>
      <c r="D8238" s="1"/>
      <c r="E8238" s="317" t="s">
        <v>974</v>
      </c>
      <c r="F8238" s="318"/>
      <c r="G8238" s="3">
        <v>95000</v>
      </c>
    </row>
    <row r="8239" spans="1:7" ht="15" customHeight="1">
      <c r="A8239" s="1"/>
      <c r="B8239" s="1"/>
      <c r="C8239" s="1"/>
      <c r="D8239" s="1"/>
      <c r="E8239" s="317" t="s">
        <v>2101</v>
      </c>
      <c r="F8239" s="318"/>
      <c r="G8239" s="3">
        <v>17432.5</v>
      </c>
    </row>
    <row r="8240" spans="1:7" ht="15" customHeight="1">
      <c r="A8240" s="1"/>
      <c r="B8240" s="1"/>
      <c r="C8240" s="1"/>
      <c r="D8240" s="1"/>
      <c r="E8240" s="317" t="s">
        <v>976</v>
      </c>
      <c r="F8240" s="318"/>
      <c r="G8240" s="3">
        <v>112432.5</v>
      </c>
    </row>
    <row r="8241" spans="1:7" ht="15" customHeight="1">
      <c r="A8241" s="1"/>
      <c r="B8241" s="1"/>
      <c r="C8241" s="1"/>
      <c r="D8241" s="1"/>
      <c r="E8241" s="317" t="s">
        <v>977</v>
      </c>
      <c r="F8241" s="318"/>
      <c r="G8241" s="3">
        <v>1</v>
      </c>
    </row>
    <row r="8242" spans="1:7" ht="15" customHeight="1">
      <c r="A8242" s="1"/>
      <c r="B8242" s="1"/>
      <c r="C8242" s="1"/>
      <c r="D8242" s="1"/>
      <c r="E8242" s="317" t="s">
        <v>978</v>
      </c>
      <c r="F8242" s="318"/>
      <c r="G8242" s="3">
        <v>112432.5</v>
      </c>
    </row>
    <row r="8243" spans="1:7" ht="9.9499999999999993" customHeight="1">
      <c r="A8243" s="1"/>
      <c r="B8243" s="1"/>
      <c r="C8243" s="323" t="s">
        <v>949</v>
      </c>
      <c r="D8243" s="324"/>
      <c r="E8243" s="1"/>
      <c r="F8243" s="1"/>
      <c r="G8243" s="1"/>
    </row>
    <row r="8244" spans="1:7" ht="20.100000000000001" customHeight="1">
      <c r="A8244" s="325" t="s">
        <v>2102</v>
      </c>
      <c r="B8244" s="326"/>
      <c r="C8244" s="326"/>
      <c r="D8244" s="326"/>
      <c r="E8244" s="326"/>
      <c r="F8244" s="326"/>
      <c r="G8244" s="326"/>
    </row>
    <row r="8245" spans="1:7" ht="15" customHeight="1">
      <c r="A8245" s="321" t="s">
        <v>951</v>
      </c>
      <c r="B8245" s="322"/>
      <c r="C8245" s="8" t="s">
        <v>952</v>
      </c>
      <c r="D8245" s="8" t="s">
        <v>953</v>
      </c>
      <c r="E8245" s="8" t="s">
        <v>954</v>
      </c>
      <c r="F8245" s="8" t="s">
        <v>955</v>
      </c>
      <c r="G8245" s="8" t="s">
        <v>956</v>
      </c>
    </row>
    <row r="8246" spans="1:7" ht="15" customHeight="1">
      <c r="A8246" s="15" t="s">
        <v>994</v>
      </c>
      <c r="B8246" s="16" t="s">
        <v>995</v>
      </c>
      <c r="C8246" s="15" t="s">
        <v>959</v>
      </c>
      <c r="D8246" s="15" t="s">
        <v>960</v>
      </c>
      <c r="E8246" s="17">
        <v>2.5000000000000001E-2</v>
      </c>
      <c r="F8246" s="18">
        <v>1.04</v>
      </c>
      <c r="G8246" s="18">
        <v>2.5999999999999999E-2</v>
      </c>
    </row>
    <row r="8247" spans="1:7" ht="15" customHeight="1">
      <c r="A8247" s="15" t="s">
        <v>996</v>
      </c>
      <c r="B8247" s="16" t="s">
        <v>997</v>
      </c>
      <c r="C8247" s="15" t="s">
        <v>959</v>
      </c>
      <c r="D8247" s="15" t="s">
        <v>960</v>
      </c>
      <c r="E8247" s="17">
        <v>2.5000000000000001E-2</v>
      </c>
      <c r="F8247" s="18">
        <v>3.18</v>
      </c>
      <c r="G8247" s="18">
        <v>7.9500000000000001E-2</v>
      </c>
    </row>
    <row r="8248" spans="1:7" ht="20.100000000000001" customHeight="1">
      <c r="A8248" s="15" t="s">
        <v>998</v>
      </c>
      <c r="B8248" s="16" t="s">
        <v>999</v>
      </c>
      <c r="C8248" s="15" t="s">
        <v>959</v>
      </c>
      <c r="D8248" s="15" t="s">
        <v>960</v>
      </c>
      <c r="E8248" s="17">
        <v>2.5000000000000001E-2</v>
      </c>
      <c r="F8248" s="18">
        <v>0.41</v>
      </c>
      <c r="G8248" s="18">
        <v>1.025E-2</v>
      </c>
    </row>
    <row r="8249" spans="1:7" ht="20.100000000000001" customHeight="1">
      <c r="A8249" s="15" t="s">
        <v>1000</v>
      </c>
      <c r="B8249" s="16" t="s">
        <v>1001</v>
      </c>
      <c r="C8249" s="15" t="s">
        <v>959</v>
      </c>
      <c r="D8249" s="15" t="s">
        <v>960</v>
      </c>
      <c r="E8249" s="17">
        <v>2.5000000000000001E-2</v>
      </c>
      <c r="F8249" s="18">
        <v>1.01</v>
      </c>
      <c r="G8249" s="18">
        <v>2.5250000000000002E-2</v>
      </c>
    </row>
    <row r="8250" spans="1:7" ht="15" customHeight="1">
      <c r="A8250" s="15" t="s">
        <v>963</v>
      </c>
      <c r="B8250" s="16" t="s">
        <v>964</v>
      </c>
      <c r="C8250" s="15" t="s">
        <v>959</v>
      </c>
      <c r="D8250" s="15" t="s">
        <v>960</v>
      </c>
      <c r="E8250" s="17">
        <v>2.5000000000000001E-2</v>
      </c>
      <c r="F8250" s="18">
        <v>0.55000000000000004</v>
      </c>
      <c r="G8250" s="18">
        <v>1.375E-2</v>
      </c>
    </row>
    <row r="8251" spans="1:7" ht="15" customHeight="1">
      <c r="A8251" s="15" t="s">
        <v>965</v>
      </c>
      <c r="B8251" s="16" t="s">
        <v>966</v>
      </c>
      <c r="C8251" s="15" t="s">
        <v>959</v>
      </c>
      <c r="D8251" s="15" t="s">
        <v>960</v>
      </c>
      <c r="E8251" s="17">
        <v>2.5000000000000001E-2</v>
      </c>
      <c r="F8251" s="18">
        <v>0.06</v>
      </c>
      <c r="G8251" s="18">
        <v>1.5E-3</v>
      </c>
    </row>
    <row r="8252" spans="1:7" ht="17.100000000000001" customHeight="1">
      <c r="A8252" s="1"/>
      <c r="B8252" s="1"/>
      <c r="C8252" s="1"/>
      <c r="D8252" s="1"/>
      <c r="E8252" s="319" t="s">
        <v>967</v>
      </c>
      <c r="F8252" s="320"/>
      <c r="G8252" s="19">
        <v>0.15625</v>
      </c>
    </row>
    <row r="8253" spans="1:7" ht="15" customHeight="1">
      <c r="A8253" s="321" t="s">
        <v>968</v>
      </c>
      <c r="B8253" s="322"/>
      <c r="C8253" s="8" t="s">
        <v>952</v>
      </c>
      <c r="D8253" s="8" t="s">
        <v>953</v>
      </c>
      <c r="E8253" s="8" t="s">
        <v>954</v>
      </c>
      <c r="F8253" s="8" t="s">
        <v>955</v>
      </c>
      <c r="G8253" s="8" t="s">
        <v>956</v>
      </c>
    </row>
    <row r="8254" spans="1:7" ht="15" customHeight="1">
      <c r="A8254" s="15" t="s">
        <v>1006</v>
      </c>
      <c r="B8254" s="16" t="s">
        <v>1007</v>
      </c>
      <c r="C8254" s="15" t="s">
        <v>959</v>
      </c>
      <c r="D8254" s="15" t="s">
        <v>960</v>
      </c>
      <c r="E8254" s="17">
        <v>2.5377500000000001E-2</v>
      </c>
      <c r="F8254" s="18">
        <v>9.25</v>
      </c>
      <c r="G8254" s="18">
        <v>0.23474187499999999</v>
      </c>
    </row>
    <row r="8255" spans="1:7" ht="15" customHeight="1">
      <c r="A8255" s="1"/>
      <c r="B8255" s="1"/>
      <c r="C8255" s="1"/>
      <c r="D8255" s="1"/>
      <c r="E8255" s="319" t="s">
        <v>971</v>
      </c>
      <c r="F8255" s="320"/>
      <c r="G8255" s="19">
        <v>0.23474187499999999</v>
      </c>
    </row>
    <row r="8256" spans="1:7" ht="15" customHeight="1">
      <c r="A8256" s="1"/>
      <c r="B8256" s="1"/>
      <c r="C8256" s="1"/>
      <c r="D8256" s="1"/>
      <c r="E8256" s="317" t="s">
        <v>972</v>
      </c>
      <c r="F8256" s="318"/>
      <c r="G8256" s="3">
        <v>0.28000000000000003</v>
      </c>
    </row>
    <row r="8257" spans="1:7" ht="15" customHeight="1">
      <c r="A8257" s="1"/>
      <c r="B8257" s="1"/>
      <c r="C8257" s="1"/>
      <c r="D8257" s="1"/>
      <c r="E8257" s="317" t="s">
        <v>973</v>
      </c>
      <c r="F8257" s="318"/>
      <c r="G8257" s="3">
        <v>0.11</v>
      </c>
    </row>
    <row r="8258" spans="1:7" ht="15" customHeight="1">
      <c r="A8258" s="1"/>
      <c r="B8258" s="1"/>
      <c r="C8258" s="1"/>
      <c r="D8258" s="1"/>
      <c r="E8258" s="317" t="s">
        <v>974</v>
      </c>
      <c r="F8258" s="318"/>
      <c r="G8258" s="3">
        <v>0.39</v>
      </c>
    </row>
    <row r="8259" spans="1:7" ht="15" customHeight="1">
      <c r="A8259" s="1"/>
      <c r="B8259" s="1"/>
      <c r="C8259" s="1"/>
      <c r="D8259" s="1"/>
      <c r="E8259" s="317" t="s">
        <v>975</v>
      </c>
      <c r="F8259" s="318"/>
      <c r="G8259" s="3">
        <v>0.11</v>
      </c>
    </row>
    <row r="8260" spans="1:7" ht="15" customHeight="1">
      <c r="A8260" s="1"/>
      <c r="B8260" s="1"/>
      <c r="C8260" s="1"/>
      <c r="D8260" s="1"/>
      <c r="E8260" s="317" t="s">
        <v>976</v>
      </c>
      <c r="F8260" s="318"/>
      <c r="G8260" s="3">
        <v>0.5</v>
      </c>
    </row>
    <row r="8261" spans="1:7" ht="15" customHeight="1">
      <c r="A8261" s="1"/>
      <c r="B8261" s="1"/>
      <c r="C8261" s="1"/>
      <c r="D8261" s="1"/>
      <c r="E8261" s="317" t="s">
        <v>977</v>
      </c>
      <c r="F8261" s="318"/>
      <c r="G8261" s="3">
        <v>155.31</v>
      </c>
    </row>
    <row r="8262" spans="1:7" ht="15" customHeight="1">
      <c r="A8262" s="1"/>
      <c r="B8262" s="1"/>
      <c r="C8262" s="1"/>
      <c r="D8262" s="1"/>
      <c r="E8262" s="317" t="s">
        <v>978</v>
      </c>
      <c r="F8262" s="318"/>
      <c r="G8262" s="3">
        <v>77.650000000000006</v>
      </c>
    </row>
    <row r="8263" spans="1:7" ht="9.9499999999999993" customHeight="1">
      <c r="A8263" s="1"/>
      <c r="B8263" s="1"/>
      <c r="C8263" s="323" t="s">
        <v>949</v>
      </c>
      <c r="D8263" s="324"/>
      <c r="E8263" s="1"/>
      <c r="F8263" s="1"/>
      <c r="G8263" s="1"/>
    </row>
    <row r="8264" spans="1:7" ht="20.100000000000001" customHeight="1">
      <c r="A8264" s="325" t="s">
        <v>2103</v>
      </c>
      <c r="B8264" s="326"/>
      <c r="C8264" s="326"/>
      <c r="D8264" s="326"/>
      <c r="E8264" s="326"/>
      <c r="F8264" s="326"/>
      <c r="G8264" s="326"/>
    </row>
    <row r="8265" spans="1:7" ht="15" customHeight="1">
      <c r="A8265" s="321" t="s">
        <v>951</v>
      </c>
      <c r="B8265" s="322"/>
      <c r="C8265" s="8" t="s">
        <v>952</v>
      </c>
      <c r="D8265" s="8" t="s">
        <v>953</v>
      </c>
      <c r="E8265" s="8" t="s">
        <v>954</v>
      </c>
      <c r="F8265" s="8" t="s">
        <v>955</v>
      </c>
      <c r="G8265" s="8" t="s">
        <v>956</v>
      </c>
    </row>
    <row r="8266" spans="1:7" ht="15" customHeight="1">
      <c r="A8266" s="15" t="s">
        <v>994</v>
      </c>
      <c r="B8266" s="16" t="s">
        <v>995</v>
      </c>
      <c r="C8266" s="15" t="s">
        <v>959</v>
      </c>
      <c r="D8266" s="15" t="s">
        <v>960</v>
      </c>
      <c r="E8266" s="17">
        <v>9.7000000000000003E-2</v>
      </c>
      <c r="F8266" s="18">
        <v>1.04</v>
      </c>
      <c r="G8266" s="18">
        <v>0.10088</v>
      </c>
    </row>
    <row r="8267" spans="1:7" ht="15" customHeight="1">
      <c r="A8267" s="15" t="s">
        <v>996</v>
      </c>
      <c r="B8267" s="16" t="s">
        <v>997</v>
      </c>
      <c r="C8267" s="15" t="s">
        <v>959</v>
      </c>
      <c r="D8267" s="15" t="s">
        <v>960</v>
      </c>
      <c r="E8267" s="17">
        <v>9.7000000000000003E-2</v>
      </c>
      <c r="F8267" s="18">
        <v>3.18</v>
      </c>
      <c r="G8267" s="18">
        <v>0.30846000000000001</v>
      </c>
    </row>
    <row r="8268" spans="1:7" ht="20.100000000000001" customHeight="1">
      <c r="A8268" s="15" t="s">
        <v>998</v>
      </c>
      <c r="B8268" s="16" t="s">
        <v>999</v>
      </c>
      <c r="C8268" s="15" t="s">
        <v>959</v>
      </c>
      <c r="D8268" s="15" t="s">
        <v>960</v>
      </c>
      <c r="E8268" s="17">
        <v>9.7000000000000003E-2</v>
      </c>
      <c r="F8268" s="18">
        <v>0.41</v>
      </c>
      <c r="G8268" s="18">
        <v>3.977E-2</v>
      </c>
    </row>
    <row r="8269" spans="1:7" ht="20.100000000000001" customHeight="1">
      <c r="A8269" s="15" t="s">
        <v>1000</v>
      </c>
      <c r="B8269" s="16" t="s">
        <v>1001</v>
      </c>
      <c r="C8269" s="15" t="s">
        <v>959</v>
      </c>
      <c r="D8269" s="15" t="s">
        <v>960</v>
      </c>
      <c r="E8269" s="17">
        <v>9.7000000000000003E-2</v>
      </c>
      <c r="F8269" s="18">
        <v>1.01</v>
      </c>
      <c r="G8269" s="18">
        <v>9.7970000000000002E-2</v>
      </c>
    </row>
    <row r="8270" spans="1:7" ht="15" customHeight="1">
      <c r="A8270" s="15" t="s">
        <v>963</v>
      </c>
      <c r="B8270" s="16" t="s">
        <v>964</v>
      </c>
      <c r="C8270" s="15" t="s">
        <v>959</v>
      </c>
      <c r="D8270" s="15" t="s">
        <v>960</v>
      </c>
      <c r="E8270" s="17">
        <v>9.7000000000000003E-2</v>
      </c>
      <c r="F8270" s="18">
        <v>0.55000000000000004</v>
      </c>
      <c r="G8270" s="18">
        <v>5.3350000000000002E-2</v>
      </c>
    </row>
    <row r="8271" spans="1:7" ht="15" customHeight="1">
      <c r="A8271" s="15" t="s">
        <v>965</v>
      </c>
      <c r="B8271" s="16" t="s">
        <v>966</v>
      </c>
      <c r="C8271" s="15" t="s">
        <v>959</v>
      </c>
      <c r="D8271" s="15" t="s">
        <v>960</v>
      </c>
      <c r="E8271" s="17">
        <v>9.7000000000000003E-2</v>
      </c>
      <c r="F8271" s="18">
        <v>0.06</v>
      </c>
      <c r="G8271" s="18">
        <v>5.8199999999999997E-3</v>
      </c>
    </row>
    <row r="8272" spans="1:7" ht="17.100000000000001" customHeight="1">
      <c r="A8272" s="1"/>
      <c r="B8272" s="1"/>
      <c r="C8272" s="1"/>
      <c r="D8272" s="1"/>
      <c r="E8272" s="319" t="s">
        <v>967</v>
      </c>
      <c r="F8272" s="320"/>
      <c r="G8272" s="19">
        <v>0.60624999999999996</v>
      </c>
    </row>
    <row r="8273" spans="1:7" ht="15" customHeight="1">
      <c r="A8273" s="321" t="s">
        <v>968</v>
      </c>
      <c r="B8273" s="322"/>
      <c r="C8273" s="8" t="s">
        <v>952</v>
      </c>
      <c r="D8273" s="8" t="s">
        <v>953</v>
      </c>
      <c r="E8273" s="8" t="s">
        <v>954</v>
      </c>
      <c r="F8273" s="8" t="s">
        <v>955</v>
      </c>
      <c r="G8273" s="8" t="s">
        <v>956</v>
      </c>
    </row>
    <row r="8274" spans="1:7" ht="15" customHeight="1">
      <c r="A8274" s="15" t="s">
        <v>1006</v>
      </c>
      <c r="B8274" s="16" t="s">
        <v>1007</v>
      </c>
      <c r="C8274" s="15" t="s">
        <v>959</v>
      </c>
      <c r="D8274" s="15" t="s">
        <v>960</v>
      </c>
      <c r="E8274" s="17">
        <v>9.8464700000000002E-2</v>
      </c>
      <c r="F8274" s="18">
        <v>9.25</v>
      </c>
      <c r="G8274" s="18">
        <v>0.910798475</v>
      </c>
    </row>
    <row r="8275" spans="1:7" ht="15" customHeight="1">
      <c r="A8275" s="1"/>
      <c r="B8275" s="1"/>
      <c r="C8275" s="1"/>
      <c r="D8275" s="1"/>
      <c r="E8275" s="319" t="s">
        <v>971</v>
      </c>
      <c r="F8275" s="320"/>
      <c r="G8275" s="19">
        <v>0.910798475</v>
      </c>
    </row>
    <row r="8276" spans="1:7" ht="15" customHeight="1">
      <c r="A8276" s="1"/>
      <c r="B8276" s="1"/>
      <c r="C8276" s="1"/>
      <c r="D8276" s="1"/>
      <c r="E8276" s="317" t="s">
        <v>972</v>
      </c>
      <c r="F8276" s="318"/>
      <c r="G8276" s="3">
        <v>1.1000000000000001</v>
      </c>
    </row>
    <row r="8277" spans="1:7" ht="15" customHeight="1">
      <c r="A8277" s="1"/>
      <c r="B8277" s="1"/>
      <c r="C8277" s="1"/>
      <c r="D8277" s="1"/>
      <c r="E8277" s="317" t="s">
        <v>973</v>
      </c>
      <c r="F8277" s="318"/>
      <c r="G8277" s="3">
        <v>0.41</v>
      </c>
    </row>
    <row r="8278" spans="1:7" ht="15" customHeight="1">
      <c r="A8278" s="1"/>
      <c r="B8278" s="1"/>
      <c r="C8278" s="1"/>
      <c r="D8278" s="1"/>
      <c r="E8278" s="317" t="s">
        <v>974</v>
      </c>
      <c r="F8278" s="318"/>
      <c r="G8278" s="3">
        <v>1.51</v>
      </c>
    </row>
    <row r="8279" spans="1:7" ht="15" customHeight="1">
      <c r="A8279" s="1"/>
      <c r="B8279" s="1"/>
      <c r="C8279" s="1"/>
      <c r="D8279" s="1"/>
      <c r="E8279" s="317" t="s">
        <v>975</v>
      </c>
      <c r="F8279" s="318"/>
      <c r="G8279" s="3">
        <v>0.42</v>
      </c>
    </row>
    <row r="8280" spans="1:7" ht="15" customHeight="1">
      <c r="A8280" s="1"/>
      <c r="B8280" s="1"/>
      <c r="C8280" s="1"/>
      <c r="D8280" s="1"/>
      <c r="E8280" s="317" t="s">
        <v>976</v>
      </c>
      <c r="F8280" s="318"/>
      <c r="G8280" s="3">
        <v>1.93</v>
      </c>
    </row>
    <row r="8281" spans="1:7" ht="15" customHeight="1">
      <c r="A8281" s="1"/>
      <c r="B8281" s="1"/>
      <c r="C8281" s="1"/>
      <c r="D8281" s="1"/>
      <c r="E8281" s="317" t="s">
        <v>977</v>
      </c>
      <c r="F8281" s="318"/>
      <c r="G8281" s="3">
        <v>155.31</v>
      </c>
    </row>
    <row r="8282" spans="1:7" ht="15" customHeight="1">
      <c r="A8282" s="1"/>
      <c r="B8282" s="1"/>
      <c r="C8282" s="1"/>
      <c r="D8282" s="1"/>
      <c r="E8282" s="317" t="s">
        <v>978</v>
      </c>
      <c r="F8282" s="318"/>
      <c r="G8282" s="3">
        <v>299.74</v>
      </c>
    </row>
    <row r="8283" spans="1:7" ht="9.9499999999999993" customHeight="1">
      <c r="A8283" s="1"/>
      <c r="B8283" s="1"/>
      <c r="C8283" s="323" t="s">
        <v>949</v>
      </c>
      <c r="D8283" s="324"/>
      <c r="E8283" s="1"/>
      <c r="F8283" s="1"/>
      <c r="G8283" s="1"/>
    </row>
    <row r="8284" spans="1:7" ht="20.100000000000001" customHeight="1">
      <c r="A8284" s="325" t="s">
        <v>2104</v>
      </c>
      <c r="B8284" s="326"/>
      <c r="C8284" s="326"/>
      <c r="D8284" s="326"/>
      <c r="E8284" s="326"/>
      <c r="F8284" s="326"/>
      <c r="G8284" s="326"/>
    </row>
    <row r="8285" spans="1:7" ht="15" customHeight="1">
      <c r="A8285" s="321" t="s">
        <v>951</v>
      </c>
      <c r="B8285" s="322"/>
      <c r="C8285" s="8" t="s">
        <v>952</v>
      </c>
      <c r="D8285" s="8" t="s">
        <v>953</v>
      </c>
      <c r="E8285" s="8" t="s">
        <v>954</v>
      </c>
      <c r="F8285" s="8" t="s">
        <v>955</v>
      </c>
      <c r="G8285" s="8" t="s">
        <v>956</v>
      </c>
    </row>
    <row r="8286" spans="1:7" ht="15" customHeight="1">
      <c r="A8286" s="15" t="s">
        <v>994</v>
      </c>
      <c r="B8286" s="16" t="s">
        <v>995</v>
      </c>
      <c r="C8286" s="15" t="s">
        <v>959</v>
      </c>
      <c r="D8286" s="15" t="s">
        <v>960</v>
      </c>
      <c r="E8286" s="17">
        <v>0.04</v>
      </c>
      <c r="F8286" s="18">
        <v>1.04</v>
      </c>
      <c r="G8286" s="18">
        <v>4.1599999999999998E-2</v>
      </c>
    </row>
    <row r="8287" spans="1:7" ht="15" customHeight="1">
      <c r="A8287" s="15" t="s">
        <v>996</v>
      </c>
      <c r="B8287" s="16" t="s">
        <v>997</v>
      </c>
      <c r="C8287" s="15" t="s">
        <v>959</v>
      </c>
      <c r="D8287" s="15" t="s">
        <v>960</v>
      </c>
      <c r="E8287" s="17">
        <v>0.04</v>
      </c>
      <c r="F8287" s="18">
        <v>3.18</v>
      </c>
      <c r="G8287" s="18">
        <v>0.12720000000000001</v>
      </c>
    </row>
    <row r="8288" spans="1:7" ht="20.100000000000001" customHeight="1">
      <c r="A8288" s="15" t="s">
        <v>998</v>
      </c>
      <c r="B8288" s="16" t="s">
        <v>999</v>
      </c>
      <c r="C8288" s="15" t="s">
        <v>959</v>
      </c>
      <c r="D8288" s="15" t="s">
        <v>960</v>
      </c>
      <c r="E8288" s="17">
        <v>0.04</v>
      </c>
      <c r="F8288" s="18">
        <v>0.41</v>
      </c>
      <c r="G8288" s="18">
        <v>1.6400000000000001E-2</v>
      </c>
    </row>
    <row r="8289" spans="1:7" ht="20.100000000000001" customHeight="1">
      <c r="A8289" s="15" t="s">
        <v>1000</v>
      </c>
      <c r="B8289" s="16" t="s">
        <v>1001</v>
      </c>
      <c r="C8289" s="15" t="s">
        <v>959</v>
      </c>
      <c r="D8289" s="15" t="s">
        <v>960</v>
      </c>
      <c r="E8289" s="17">
        <v>0.04</v>
      </c>
      <c r="F8289" s="18">
        <v>1.01</v>
      </c>
      <c r="G8289" s="18">
        <v>4.0399999999999998E-2</v>
      </c>
    </row>
    <row r="8290" spans="1:7" ht="15" customHeight="1">
      <c r="A8290" s="15" t="s">
        <v>963</v>
      </c>
      <c r="B8290" s="16" t="s">
        <v>964</v>
      </c>
      <c r="C8290" s="15" t="s">
        <v>959</v>
      </c>
      <c r="D8290" s="15" t="s">
        <v>960</v>
      </c>
      <c r="E8290" s="17">
        <v>0.04</v>
      </c>
      <c r="F8290" s="18">
        <v>0.55000000000000004</v>
      </c>
      <c r="G8290" s="18">
        <v>2.1999999999999999E-2</v>
      </c>
    </row>
    <row r="8291" spans="1:7" ht="15" customHeight="1">
      <c r="A8291" s="15" t="s">
        <v>965</v>
      </c>
      <c r="B8291" s="16" t="s">
        <v>966</v>
      </c>
      <c r="C8291" s="15" t="s">
        <v>959</v>
      </c>
      <c r="D8291" s="15" t="s">
        <v>960</v>
      </c>
      <c r="E8291" s="17">
        <v>0.04</v>
      </c>
      <c r="F8291" s="18">
        <v>0.06</v>
      </c>
      <c r="G8291" s="18">
        <v>2.3999999999999998E-3</v>
      </c>
    </row>
    <row r="8292" spans="1:7" ht="17.100000000000001" customHeight="1">
      <c r="A8292" s="1"/>
      <c r="B8292" s="1"/>
      <c r="C8292" s="1"/>
      <c r="D8292" s="1"/>
      <c r="E8292" s="319" t="s">
        <v>967</v>
      </c>
      <c r="F8292" s="320"/>
      <c r="G8292" s="19">
        <v>0.25</v>
      </c>
    </row>
    <row r="8293" spans="1:7" ht="15" customHeight="1">
      <c r="A8293" s="321" t="s">
        <v>968</v>
      </c>
      <c r="B8293" s="322"/>
      <c r="C8293" s="8" t="s">
        <v>952</v>
      </c>
      <c r="D8293" s="8" t="s">
        <v>953</v>
      </c>
      <c r="E8293" s="8" t="s">
        <v>954</v>
      </c>
      <c r="F8293" s="8" t="s">
        <v>955</v>
      </c>
      <c r="G8293" s="8" t="s">
        <v>956</v>
      </c>
    </row>
    <row r="8294" spans="1:7" ht="15" customHeight="1">
      <c r="A8294" s="15" t="s">
        <v>1006</v>
      </c>
      <c r="B8294" s="16" t="s">
        <v>1007</v>
      </c>
      <c r="C8294" s="15" t="s">
        <v>959</v>
      </c>
      <c r="D8294" s="15" t="s">
        <v>960</v>
      </c>
      <c r="E8294" s="17">
        <v>4.0604000000000001E-2</v>
      </c>
      <c r="F8294" s="18">
        <v>9.25</v>
      </c>
      <c r="G8294" s="18">
        <v>0.375587</v>
      </c>
    </row>
    <row r="8295" spans="1:7" ht="15" customHeight="1">
      <c r="A8295" s="1"/>
      <c r="B8295" s="1"/>
      <c r="C8295" s="1"/>
      <c r="D8295" s="1"/>
      <c r="E8295" s="319" t="s">
        <v>971</v>
      </c>
      <c r="F8295" s="320"/>
      <c r="G8295" s="19">
        <v>0.375587</v>
      </c>
    </row>
    <row r="8296" spans="1:7" ht="15" customHeight="1">
      <c r="A8296" s="1"/>
      <c r="B8296" s="1"/>
      <c r="C8296" s="1"/>
      <c r="D8296" s="1"/>
      <c r="E8296" s="317" t="s">
        <v>972</v>
      </c>
      <c r="F8296" s="318"/>
      <c r="G8296" s="3">
        <v>0.45</v>
      </c>
    </row>
    <row r="8297" spans="1:7" ht="15" customHeight="1">
      <c r="A8297" s="1"/>
      <c r="B8297" s="1"/>
      <c r="C8297" s="1"/>
      <c r="D8297" s="1"/>
      <c r="E8297" s="317" t="s">
        <v>973</v>
      </c>
      <c r="F8297" s="318"/>
      <c r="G8297" s="3">
        <v>0.17</v>
      </c>
    </row>
    <row r="8298" spans="1:7" ht="15" customHeight="1">
      <c r="A8298" s="1"/>
      <c r="B8298" s="1"/>
      <c r="C8298" s="1"/>
      <c r="D8298" s="1"/>
      <c r="E8298" s="317" t="s">
        <v>974</v>
      </c>
      <c r="F8298" s="318"/>
      <c r="G8298" s="3">
        <v>0.62</v>
      </c>
    </row>
    <row r="8299" spans="1:7" ht="15" customHeight="1">
      <c r="A8299" s="1"/>
      <c r="B8299" s="1"/>
      <c r="C8299" s="1"/>
      <c r="D8299" s="1"/>
      <c r="E8299" s="317" t="s">
        <v>975</v>
      </c>
      <c r="F8299" s="318"/>
      <c r="G8299" s="3">
        <v>0.17</v>
      </c>
    </row>
    <row r="8300" spans="1:7" ht="15" customHeight="1">
      <c r="A8300" s="1"/>
      <c r="B8300" s="1"/>
      <c r="C8300" s="1"/>
      <c r="D8300" s="1"/>
      <c r="E8300" s="317" t="s">
        <v>976</v>
      </c>
      <c r="F8300" s="318"/>
      <c r="G8300" s="3">
        <v>0.79</v>
      </c>
    </row>
    <row r="8301" spans="1:7" ht="15" customHeight="1">
      <c r="A8301" s="1"/>
      <c r="B8301" s="1"/>
      <c r="C8301" s="1"/>
      <c r="D8301" s="1"/>
      <c r="E8301" s="317" t="s">
        <v>977</v>
      </c>
      <c r="F8301" s="318"/>
      <c r="G8301" s="3">
        <v>312.79000000000002</v>
      </c>
    </row>
    <row r="8302" spans="1:7" ht="15" customHeight="1">
      <c r="A8302" s="1"/>
      <c r="B8302" s="1"/>
      <c r="C8302" s="1"/>
      <c r="D8302" s="1"/>
      <c r="E8302" s="317" t="s">
        <v>978</v>
      </c>
      <c r="F8302" s="318"/>
      <c r="G8302" s="3">
        <v>247.1</v>
      </c>
    </row>
    <row r="8303" spans="1:7" ht="9.9499999999999993" customHeight="1">
      <c r="A8303" s="1"/>
      <c r="B8303" s="1"/>
      <c r="C8303" s="323" t="s">
        <v>949</v>
      </c>
      <c r="D8303" s="324"/>
      <c r="E8303" s="1"/>
      <c r="F8303" s="1"/>
      <c r="G8303" s="1"/>
    </row>
    <row r="8304" spans="1:7" ht="20.100000000000001" customHeight="1">
      <c r="A8304" s="325" t="s">
        <v>2105</v>
      </c>
      <c r="B8304" s="326"/>
      <c r="C8304" s="326"/>
      <c r="D8304" s="326"/>
      <c r="E8304" s="326"/>
      <c r="F8304" s="326"/>
      <c r="G8304" s="326"/>
    </row>
    <row r="8305" spans="1:7" ht="15" customHeight="1">
      <c r="A8305" s="321" t="s">
        <v>951</v>
      </c>
      <c r="B8305" s="322"/>
      <c r="C8305" s="8" t="s">
        <v>952</v>
      </c>
      <c r="D8305" s="8" t="s">
        <v>953</v>
      </c>
      <c r="E8305" s="8" t="s">
        <v>954</v>
      </c>
      <c r="F8305" s="8" t="s">
        <v>955</v>
      </c>
      <c r="G8305" s="8" t="s">
        <v>956</v>
      </c>
    </row>
    <row r="8306" spans="1:7" ht="15" customHeight="1">
      <c r="A8306" s="15" t="s">
        <v>994</v>
      </c>
      <c r="B8306" s="16" t="s">
        <v>995</v>
      </c>
      <c r="C8306" s="15" t="s">
        <v>959</v>
      </c>
      <c r="D8306" s="15" t="s">
        <v>960</v>
      </c>
      <c r="E8306" s="17">
        <v>8.8999999999999996E-2</v>
      </c>
      <c r="F8306" s="18">
        <v>1.04</v>
      </c>
      <c r="G8306" s="18">
        <v>9.2560000000000003E-2</v>
      </c>
    </row>
    <row r="8307" spans="1:7" ht="15" customHeight="1">
      <c r="A8307" s="15" t="s">
        <v>996</v>
      </c>
      <c r="B8307" s="16" t="s">
        <v>997</v>
      </c>
      <c r="C8307" s="15" t="s">
        <v>959</v>
      </c>
      <c r="D8307" s="15" t="s">
        <v>960</v>
      </c>
      <c r="E8307" s="17">
        <v>8.8999999999999996E-2</v>
      </c>
      <c r="F8307" s="18">
        <v>3.18</v>
      </c>
      <c r="G8307" s="18">
        <v>0.28301999999999999</v>
      </c>
    </row>
    <row r="8308" spans="1:7" ht="20.100000000000001" customHeight="1">
      <c r="A8308" s="15" t="s">
        <v>998</v>
      </c>
      <c r="B8308" s="16" t="s">
        <v>999</v>
      </c>
      <c r="C8308" s="15" t="s">
        <v>959</v>
      </c>
      <c r="D8308" s="15" t="s">
        <v>960</v>
      </c>
      <c r="E8308" s="17">
        <v>8.8999999999999996E-2</v>
      </c>
      <c r="F8308" s="18">
        <v>0.41</v>
      </c>
      <c r="G8308" s="18">
        <v>3.6490000000000002E-2</v>
      </c>
    </row>
    <row r="8309" spans="1:7" ht="20.100000000000001" customHeight="1">
      <c r="A8309" s="15" t="s">
        <v>1000</v>
      </c>
      <c r="B8309" s="16" t="s">
        <v>1001</v>
      </c>
      <c r="C8309" s="15" t="s">
        <v>959</v>
      </c>
      <c r="D8309" s="15" t="s">
        <v>960</v>
      </c>
      <c r="E8309" s="17">
        <v>8.8999999999999996E-2</v>
      </c>
      <c r="F8309" s="18">
        <v>1.01</v>
      </c>
      <c r="G8309" s="18">
        <v>8.9889999999999998E-2</v>
      </c>
    </row>
    <row r="8310" spans="1:7" ht="15" customHeight="1">
      <c r="A8310" s="15" t="s">
        <v>963</v>
      </c>
      <c r="B8310" s="16" t="s">
        <v>964</v>
      </c>
      <c r="C8310" s="15" t="s">
        <v>959</v>
      </c>
      <c r="D8310" s="15" t="s">
        <v>960</v>
      </c>
      <c r="E8310" s="17">
        <v>8.8999999999999996E-2</v>
      </c>
      <c r="F8310" s="18">
        <v>0.55000000000000004</v>
      </c>
      <c r="G8310" s="18">
        <v>4.895E-2</v>
      </c>
    </row>
    <row r="8311" spans="1:7" ht="15" customHeight="1">
      <c r="A8311" s="15" t="s">
        <v>965</v>
      </c>
      <c r="B8311" s="16" t="s">
        <v>966</v>
      </c>
      <c r="C8311" s="15" t="s">
        <v>959</v>
      </c>
      <c r="D8311" s="15" t="s">
        <v>960</v>
      </c>
      <c r="E8311" s="17">
        <v>8.8999999999999996E-2</v>
      </c>
      <c r="F8311" s="18">
        <v>0.06</v>
      </c>
      <c r="G8311" s="18">
        <v>5.3400000000000001E-3</v>
      </c>
    </row>
    <row r="8312" spans="1:7" ht="17.100000000000001" customHeight="1">
      <c r="A8312" s="1"/>
      <c r="B8312" s="1"/>
      <c r="C8312" s="1"/>
      <c r="D8312" s="1"/>
      <c r="E8312" s="319" t="s">
        <v>967</v>
      </c>
      <c r="F8312" s="320"/>
      <c r="G8312" s="19">
        <v>0.55625000000000002</v>
      </c>
    </row>
    <row r="8313" spans="1:7" ht="15" customHeight="1">
      <c r="A8313" s="321" t="s">
        <v>1027</v>
      </c>
      <c r="B8313" s="322"/>
      <c r="C8313" s="8" t="s">
        <v>952</v>
      </c>
      <c r="D8313" s="8" t="s">
        <v>953</v>
      </c>
      <c r="E8313" s="8" t="s">
        <v>954</v>
      </c>
      <c r="F8313" s="8" t="s">
        <v>955</v>
      </c>
      <c r="G8313" s="8" t="s">
        <v>956</v>
      </c>
    </row>
    <row r="8314" spans="1:7" ht="36" customHeight="1">
      <c r="A8314" s="15" t="s">
        <v>2106</v>
      </c>
      <c r="B8314" s="16" t="s">
        <v>2107</v>
      </c>
      <c r="C8314" s="15" t="s">
        <v>959</v>
      </c>
      <c r="D8314" s="15" t="s">
        <v>1030</v>
      </c>
      <c r="E8314" s="17">
        <v>2.424E-6</v>
      </c>
      <c r="F8314" s="18">
        <v>2450</v>
      </c>
      <c r="G8314" s="18">
        <v>5.9388000000000002E-3</v>
      </c>
    </row>
    <row r="8315" spans="1:7" ht="15" customHeight="1">
      <c r="A8315" s="1"/>
      <c r="B8315" s="1"/>
      <c r="C8315" s="1"/>
      <c r="D8315" s="1"/>
      <c r="E8315" s="319" t="s">
        <v>1031</v>
      </c>
      <c r="F8315" s="320"/>
      <c r="G8315" s="19">
        <v>5.9388000000000002E-3</v>
      </c>
    </row>
    <row r="8316" spans="1:7" ht="15" customHeight="1">
      <c r="A8316" s="321" t="s">
        <v>1032</v>
      </c>
      <c r="B8316" s="322"/>
      <c r="C8316" s="8" t="s">
        <v>952</v>
      </c>
      <c r="D8316" s="8" t="s">
        <v>953</v>
      </c>
      <c r="E8316" s="8" t="s">
        <v>954</v>
      </c>
      <c r="F8316" s="8" t="s">
        <v>955</v>
      </c>
      <c r="G8316" s="8" t="s">
        <v>956</v>
      </c>
    </row>
    <row r="8317" spans="1:7" ht="15" customHeight="1">
      <c r="A8317" s="15" t="s">
        <v>1033</v>
      </c>
      <c r="B8317" s="16" t="s">
        <v>1034</v>
      </c>
      <c r="C8317" s="15" t="s">
        <v>959</v>
      </c>
      <c r="D8317" s="15" t="s">
        <v>1035</v>
      </c>
      <c r="E8317" s="17">
        <v>1.7850000000000001E-2</v>
      </c>
      <c r="F8317" s="18">
        <v>0.9</v>
      </c>
      <c r="G8317" s="18">
        <v>1.6064999999999999E-2</v>
      </c>
    </row>
    <row r="8318" spans="1:7" ht="15" customHeight="1">
      <c r="A8318" s="1"/>
      <c r="B8318" s="1"/>
      <c r="C8318" s="1"/>
      <c r="D8318" s="1"/>
      <c r="E8318" s="319" t="s">
        <v>1036</v>
      </c>
      <c r="F8318" s="320"/>
      <c r="G8318" s="19">
        <v>1.6064999999999999E-2</v>
      </c>
    </row>
    <row r="8319" spans="1:7" ht="15" customHeight="1">
      <c r="A8319" s="321" t="s">
        <v>968</v>
      </c>
      <c r="B8319" s="322"/>
      <c r="C8319" s="8" t="s">
        <v>952</v>
      </c>
      <c r="D8319" s="8" t="s">
        <v>953</v>
      </c>
      <c r="E8319" s="8" t="s">
        <v>954</v>
      </c>
      <c r="F8319" s="8" t="s">
        <v>955</v>
      </c>
      <c r="G8319" s="8" t="s">
        <v>956</v>
      </c>
    </row>
    <row r="8320" spans="1:7" ht="15" customHeight="1">
      <c r="A8320" s="15" t="s">
        <v>1006</v>
      </c>
      <c r="B8320" s="16" t="s">
        <v>1007</v>
      </c>
      <c r="C8320" s="15" t="s">
        <v>959</v>
      </c>
      <c r="D8320" s="15" t="s">
        <v>960</v>
      </c>
      <c r="E8320" s="17">
        <v>9.0343900000000005E-2</v>
      </c>
      <c r="F8320" s="18">
        <v>9.25</v>
      </c>
      <c r="G8320" s="18">
        <v>0.835681075</v>
      </c>
    </row>
    <row r="8321" spans="1:7" ht="15" customHeight="1">
      <c r="A8321" s="1"/>
      <c r="B8321" s="1"/>
      <c r="C8321" s="1"/>
      <c r="D8321" s="1"/>
      <c r="E8321" s="319" t="s">
        <v>971</v>
      </c>
      <c r="F8321" s="320"/>
      <c r="G8321" s="19">
        <v>0.835681075</v>
      </c>
    </row>
    <row r="8322" spans="1:7" ht="15" customHeight="1">
      <c r="A8322" s="1"/>
      <c r="B8322" s="1"/>
      <c r="C8322" s="1"/>
      <c r="D8322" s="1"/>
      <c r="E8322" s="317" t="s">
        <v>972</v>
      </c>
      <c r="F8322" s="318"/>
      <c r="G8322" s="3">
        <v>1.03</v>
      </c>
    </row>
    <row r="8323" spans="1:7" ht="15" customHeight="1">
      <c r="A8323" s="1"/>
      <c r="B8323" s="1"/>
      <c r="C8323" s="1"/>
      <c r="D8323" s="1"/>
      <c r="E8323" s="317" t="s">
        <v>973</v>
      </c>
      <c r="F8323" s="318"/>
      <c r="G8323" s="3">
        <v>0.38</v>
      </c>
    </row>
    <row r="8324" spans="1:7" ht="15" customHeight="1">
      <c r="A8324" s="1"/>
      <c r="B8324" s="1"/>
      <c r="C8324" s="1"/>
      <c r="D8324" s="1"/>
      <c r="E8324" s="317" t="s">
        <v>974</v>
      </c>
      <c r="F8324" s="318"/>
      <c r="G8324" s="3">
        <v>1.41</v>
      </c>
    </row>
    <row r="8325" spans="1:7" ht="15" customHeight="1">
      <c r="A8325" s="1"/>
      <c r="B8325" s="1"/>
      <c r="C8325" s="1"/>
      <c r="D8325" s="1"/>
      <c r="E8325" s="317" t="s">
        <v>975</v>
      </c>
      <c r="F8325" s="318"/>
      <c r="G8325" s="3">
        <v>0.39</v>
      </c>
    </row>
    <row r="8326" spans="1:7" ht="15" customHeight="1">
      <c r="A8326" s="1"/>
      <c r="B8326" s="1"/>
      <c r="C8326" s="1"/>
      <c r="D8326" s="1"/>
      <c r="E8326" s="317" t="s">
        <v>976</v>
      </c>
      <c r="F8326" s="318"/>
      <c r="G8326" s="3">
        <v>1.8</v>
      </c>
    </row>
    <row r="8327" spans="1:7" ht="15" customHeight="1">
      <c r="A8327" s="1"/>
      <c r="B8327" s="1"/>
      <c r="C8327" s="1"/>
      <c r="D8327" s="1"/>
      <c r="E8327" s="317" t="s">
        <v>977</v>
      </c>
      <c r="F8327" s="318"/>
      <c r="G8327" s="3">
        <v>347.32</v>
      </c>
    </row>
    <row r="8328" spans="1:7" ht="15" customHeight="1">
      <c r="A8328" s="1"/>
      <c r="B8328" s="1"/>
      <c r="C8328" s="1"/>
      <c r="D8328" s="1"/>
      <c r="E8328" s="317" t="s">
        <v>978</v>
      </c>
      <c r="F8328" s="318"/>
      <c r="G8328" s="3">
        <v>625.16999999999996</v>
      </c>
    </row>
    <row r="8329" spans="1:7" ht="9.9499999999999993" customHeight="1">
      <c r="A8329" s="1"/>
      <c r="B8329" s="1"/>
      <c r="C8329" s="323" t="s">
        <v>949</v>
      </c>
      <c r="D8329" s="324"/>
      <c r="E8329" s="1"/>
      <c r="F8329" s="1"/>
      <c r="G8329" s="1"/>
    </row>
    <row r="8330" spans="1:7" ht="20.100000000000001" customHeight="1">
      <c r="A8330" s="325" t="s">
        <v>2108</v>
      </c>
      <c r="B8330" s="326"/>
      <c r="C8330" s="326"/>
      <c r="D8330" s="326"/>
      <c r="E8330" s="326"/>
      <c r="F8330" s="326"/>
      <c r="G8330" s="326"/>
    </row>
    <row r="8331" spans="1:7" ht="15" customHeight="1">
      <c r="A8331" s="321" t="s">
        <v>951</v>
      </c>
      <c r="B8331" s="322"/>
      <c r="C8331" s="8" t="s">
        <v>952</v>
      </c>
      <c r="D8331" s="8" t="s">
        <v>953</v>
      </c>
      <c r="E8331" s="8" t="s">
        <v>954</v>
      </c>
      <c r="F8331" s="8" t="s">
        <v>955</v>
      </c>
      <c r="G8331" s="8" t="s">
        <v>956</v>
      </c>
    </row>
    <row r="8332" spans="1:7" ht="15" customHeight="1">
      <c r="A8332" s="15" t="s">
        <v>994</v>
      </c>
      <c r="B8332" s="16" t="s">
        <v>995</v>
      </c>
      <c r="C8332" s="15" t="s">
        <v>959</v>
      </c>
      <c r="D8332" s="15" t="s">
        <v>960</v>
      </c>
      <c r="E8332" s="17">
        <v>7.1999999999999995E-2</v>
      </c>
      <c r="F8332" s="18">
        <v>1.04</v>
      </c>
      <c r="G8332" s="18">
        <v>7.4880000000000002E-2</v>
      </c>
    </row>
    <row r="8333" spans="1:7" ht="15" customHeight="1">
      <c r="A8333" s="15" t="s">
        <v>996</v>
      </c>
      <c r="B8333" s="16" t="s">
        <v>997</v>
      </c>
      <c r="C8333" s="15" t="s">
        <v>959</v>
      </c>
      <c r="D8333" s="15" t="s">
        <v>960</v>
      </c>
      <c r="E8333" s="17">
        <v>7.1999999999999995E-2</v>
      </c>
      <c r="F8333" s="18">
        <v>3.18</v>
      </c>
      <c r="G8333" s="18">
        <v>0.22896</v>
      </c>
    </row>
    <row r="8334" spans="1:7" ht="20.100000000000001" customHeight="1">
      <c r="A8334" s="15" t="s">
        <v>998</v>
      </c>
      <c r="B8334" s="16" t="s">
        <v>999</v>
      </c>
      <c r="C8334" s="15" t="s">
        <v>959</v>
      </c>
      <c r="D8334" s="15" t="s">
        <v>960</v>
      </c>
      <c r="E8334" s="17">
        <v>7.1999999999999995E-2</v>
      </c>
      <c r="F8334" s="18">
        <v>0.41</v>
      </c>
      <c r="G8334" s="18">
        <v>2.9520000000000001E-2</v>
      </c>
    </row>
    <row r="8335" spans="1:7" ht="20.100000000000001" customHeight="1">
      <c r="A8335" s="15" t="s">
        <v>1000</v>
      </c>
      <c r="B8335" s="16" t="s">
        <v>1001</v>
      </c>
      <c r="C8335" s="15" t="s">
        <v>959</v>
      </c>
      <c r="D8335" s="15" t="s">
        <v>960</v>
      </c>
      <c r="E8335" s="17">
        <v>7.1999999999999995E-2</v>
      </c>
      <c r="F8335" s="18">
        <v>1.01</v>
      </c>
      <c r="G8335" s="18">
        <v>7.2720000000000007E-2</v>
      </c>
    </row>
    <row r="8336" spans="1:7" ht="15" customHeight="1">
      <c r="A8336" s="15" t="s">
        <v>963</v>
      </c>
      <c r="B8336" s="16" t="s">
        <v>964</v>
      </c>
      <c r="C8336" s="15" t="s">
        <v>959</v>
      </c>
      <c r="D8336" s="15" t="s">
        <v>960</v>
      </c>
      <c r="E8336" s="17">
        <v>7.1999999999999995E-2</v>
      </c>
      <c r="F8336" s="18">
        <v>0.55000000000000004</v>
      </c>
      <c r="G8336" s="18">
        <v>3.9600000000000003E-2</v>
      </c>
    </row>
    <row r="8337" spans="1:7" ht="15" customHeight="1">
      <c r="A8337" s="15" t="s">
        <v>965</v>
      </c>
      <c r="B8337" s="16" t="s">
        <v>966</v>
      </c>
      <c r="C8337" s="15" t="s">
        <v>959</v>
      </c>
      <c r="D8337" s="15" t="s">
        <v>960</v>
      </c>
      <c r="E8337" s="17">
        <v>7.1999999999999995E-2</v>
      </c>
      <c r="F8337" s="18">
        <v>0.06</v>
      </c>
      <c r="G8337" s="18">
        <v>4.3200000000000001E-3</v>
      </c>
    </row>
    <row r="8338" spans="1:7" ht="17.100000000000001" customHeight="1">
      <c r="A8338" s="1"/>
      <c r="B8338" s="1"/>
      <c r="C8338" s="1"/>
      <c r="D8338" s="1"/>
      <c r="E8338" s="319" t="s">
        <v>967</v>
      </c>
      <c r="F8338" s="320"/>
      <c r="G8338" s="19">
        <v>0.45</v>
      </c>
    </row>
    <row r="8339" spans="1:7" ht="15" customHeight="1">
      <c r="A8339" s="321" t="s">
        <v>968</v>
      </c>
      <c r="B8339" s="322"/>
      <c r="C8339" s="8" t="s">
        <v>952</v>
      </c>
      <c r="D8339" s="8" t="s">
        <v>953</v>
      </c>
      <c r="E8339" s="8" t="s">
        <v>954</v>
      </c>
      <c r="F8339" s="8" t="s">
        <v>955</v>
      </c>
      <c r="G8339" s="8" t="s">
        <v>956</v>
      </c>
    </row>
    <row r="8340" spans="1:7" ht="15" customHeight="1">
      <c r="A8340" s="15" t="s">
        <v>1006</v>
      </c>
      <c r="B8340" s="16" t="s">
        <v>1007</v>
      </c>
      <c r="C8340" s="15" t="s">
        <v>959</v>
      </c>
      <c r="D8340" s="15" t="s">
        <v>960</v>
      </c>
      <c r="E8340" s="17">
        <v>7.3087200000000005E-2</v>
      </c>
      <c r="F8340" s="18">
        <v>9.25</v>
      </c>
      <c r="G8340" s="18">
        <v>0.67605660000000001</v>
      </c>
    </row>
    <row r="8341" spans="1:7" ht="15" customHeight="1">
      <c r="A8341" s="1"/>
      <c r="B8341" s="1"/>
      <c r="C8341" s="1"/>
      <c r="D8341" s="1"/>
      <c r="E8341" s="319" t="s">
        <v>971</v>
      </c>
      <c r="F8341" s="320"/>
      <c r="G8341" s="19">
        <v>0.67605660000000001</v>
      </c>
    </row>
    <row r="8342" spans="1:7" ht="15" customHeight="1">
      <c r="A8342" s="1"/>
      <c r="B8342" s="1"/>
      <c r="C8342" s="1"/>
      <c r="D8342" s="1"/>
      <c r="E8342" s="317" t="s">
        <v>972</v>
      </c>
      <c r="F8342" s="318"/>
      <c r="G8342" s="3">
        <v>0.81</v>
      </c>
    </row>
    <row r="8343" spans="1:7" ht="15" customHeight="1">
      <c r="A8343" s="1"/>
      <c r="B8343" s="1"/>
      <c r="C8343" s="1"/>
      <c r="D8343" s="1"/>
      <c r="E8343" s="317" t="s">
        <v>973</v>
      </c>
      <c r="F8343" s="318"/>
      <c r="G8343" s="3">
        <v>0.31</v>
      </c>
    </row>
    <row r="8344" spans="1:7" ht="15" customHeight="1">
      <c r="A8344" s="1"/>
      <c r="B8344" s="1"/>
      <c r="C8344" s="1"/>
      <c r="D8344" s="1"/>
      <c r="E8344" s="317" t="s">
        <v>974</v>
      </c>
      <c r="F8344" s="318"/>
      <c r="G8344" s="3">
        <v>1.1200000000000001</v>
      </c>
    </row>
    <row r="8345" spans="1:7" ht="15" customHeight="1">
      <c r="A8345" s="1"/>
      <c r="B8345" s="1"/>
      <c r="C8345" s="1"/>
      <c r="D8345" s="1"/>
      <c r="E8345" s="317" t="s">
        <v>975</v>
      </c>
      <c r="F8345" s="318"/>
      <c r="G8345" s="3">
        <v>0.31</v>
      </c>
    </row>
    <row r="8346" spans="1:7" ht="15" customHeight="1">
      <c r="A8346" s="1"/>
      <c r="B8346" s="1"/>
      <c r="C8346" s="1"/>
      <c r="D8346" s="1"/>
      <c r="E8346" s="317" t="s">
        <v>976</v>
      </c>
      <c r="F8346" s="318"/>
      <c r="G8346" s="3">
        <v>1.43</v>
      </c>
    </row>
    <row r="8347" spans="1:7" ht="15" customHeight="1">
      <c r="A8347" s="1"/>
      <c r="B8347" s="1"/>
      <c r="C8347" s="1"/>
      <c r="D8347" s="1"/>
      <c r="E8347" s="317" t="s">
        <v>977</v>
      </c>
      <c r="F8347" s="318"/>
      <c r="G8347" s="3">
        <v>156.91999999999999</v>
      </c>
    </row>
    <row r="8348" spans="1:7" ht="15" customHeight="1">
      <c r="A8348" s="1"/>
      <c r="B8348" s="1"/>
      <c r="C8348" s="1"/>
      <c r="D8348" s="1"/>
      <c r="E8348" s="317" t="s">
        <v>978</v>
      </c>
      <c r="F8348" s="318"/>
      <c r="G8348" s="3">
        <v>224.39</v>
      </c>
    </row>
    <row r="8349" spans="1:7" ht="9.9499999999999993" customHeight="1">
      <c r="A8349" s="1"/>
      <c r="B8349" s="1"/>
      <c r="C8349" s="323" t="s">
        <v>949</v>
      </c>
      <c r="D8349" s="324"/>
      <c r="E8349" s="1"/>
      <c r="F8349" s="1"/>
      <c r="G8349" s="1"/>
    </row>
    <row r="8350" spans="1:7" ht="20.100000000000001" customHeight="1">
      <c r="A8350" s="325" t="s">
        <v>2109</v>
      </c>
      <c r="B8350" s="326"/>
      <c r="C8350" s="326"/>
      <c r="D8350" s="326"/>
      <c r="E8350" s="326"/>
      <c r="F8350" s="326"/>
      <c r="G8350" s="326"/>
    </row>
    <row r="8351" spans="1:7" ht="15" customHeight="1">
      <c r="A8351" s="321" t="s">
        <v>951</v>
      </c>
      <c r="B8351" s="322"/>
      <c r="C8351" s="8" t="s">
        <v>952</v>
      </c>
      <c r="D8351" s="8" t="s">
        <v>953</v>
      </c>
      <c r="E8351" s="8" t="s">
        <v>954</v>
      </c>
      <c r="F8351" s="8" t="s">
        <v>955</v>
      </c>
      <c r="G8351" s="8" t="s">
        <v>956</v>
      </c>
    </row>
    <row r="8352" spans="1:7" ht="15" customHeight="1">
      <c r="A8352" s="15" t="s">
        <v>994</v>
      </c>
      <c r="B8352" s="16" t="s">
        <v>995</v>
      </c>
      <c r="C8352" s="15" t="s">
        <v>959</v>
      </c>
      <c r="D8352" s="15" t="s">
        <v>960</v>
      </c>
      <c r="E8352" s="17">
        <v>15</v>
      </c>
      <c r="F8352" s="18">
        <v>1.04</v>
      </c>
      <c r="G8352" s="18">
        <v>15.6</v>
      </c>
    </row>
    <row r="8353" spans="1:7" ht="15" customHeight="1">
      <c r="A8353" s="15" t="s">
        <v>996</v>
      </c>
      <c r="B8353" s="16" t="s">
        <v>997</v>
      </c>
      <c r="C8353" s="15" t="s">
        <v>959</v>
      </c>
      <c r="D8353" s="15" t="s">
        <v>960</v>
      </c>
      <c r="E8353" s="17">
        <v>15</v>
      </c>
      <c r="F8353" s="18">
        <v>3.18</v>
      </c>
      <c r="G8353" s="18">
        <v>47.7</v>
      </c>
    </row>
    <row r="8354" spans="1:7" ht="20.100000000000001" customHeight="1">
      <c r="A8354" s="15" t="s">
        <v>998</v>
      </c>
      <c r="B8354" s="16" t="s">
        <v>999</v>
      </c>
      <c r="C8354" s="15" t="s">
        <v>959</v>
      </c>
      <c r="D8354" s="15" t="s">
        <v>960</v>
      </c>
      <c r="E8354" s="17">
        <v>15</v>
      </c>
      <c r="F8354" s="18">
        <v>0.41</v>
      </c>
      <c r="G8354" s="18">
        <v>6.15</v>
      </c>
    </row>
    <row r="8355" spans="1:7" ht="20.100000000000001" customHeight="1">
      <c r="A8355" s="15" t="s">
        <v>1000</v>
      </c>
      <c r="B8355" s="16" t="s">
        <v>1001</v>
      </c>
      <c r="C8355" s="15" t="s">
        <v>959</v>
      </c>
      <c r="D8355" s="15" t="s">
        <v>960</v>
      </c>
      <c r="E8355" s="17">
        <v>15</v>
      </c>
      <c r="F8355" s="18">
        <v>1.01</v>
      </c>
      <c r="G8355" s="18">
        <v>15.15</v>
      </c>
    </row>
    <row r="8356" spans="1:7" ht="15" customHeight="1">
      <c r="A8356" s="15" t="s">
        <v>963</v>
      </c>
      <c r="B8356" s="16" t="s">
        <v>964</v>
      </c>
      <c r="C8356" s="15" t="s">
        <v>959</v>
      </c>
      <c r="D8356" s="15" t="s">
        <v>960</v>
      </c>
      <c r="E8356" s="17">
        <v>15</v>
      </c>
      <c r="F8356" s="18">
        <v>0.55000000000000004</v>
      </c>
      <c r="G8356" s="18">
        <v>8.25</v>
      </c>
    </row>
    <row r="8357" spans="1:7" ht="15" customHeight="1">
      <c r="A8357" s="15" t="s">
        <v>965</v>
      </c>
      <c r="B8357" s="16" t="s">
        <v>966</v>
      </c>
      <c r="C8357" s="15" t="s">
        <v>959</v>
      </c>
      <c r="D8357" s="15" t="s">
        <v>960</v>
      </c>
      <c r="E8357" s="17">
        <v>15</v>
      </c>
      <c r="F8357" s="18">
        <v>0.06</v>
      </c>
      <c r="G8357" s="18">
        <v>0.9</v>
      </c>
    </row>
    <row r="8358" spans="1:7" ht="17.100000000000001" customHeight="1">
      <c r="A8358" s="1"/>
      <c r="B8358" s="1"/>
      <c r="C8358" s="1"/>
      <c r="D8358" s="1"/>
      <c r="E8358" s="319" t="s">
        <v>967</v>
      </c>
      <c r="F8358" s="320"/>
      <c r="G8358" s="19">
        <v>93.75</v>
      </c>
    </row>
    <row r="8359" spans="1:7" ht="15" customHeight="1">
      <c r="A8359" s="321" t="s">
        <v>968</v>
      </c>
      <c r="B8359" s="322"/>
      <c r="C8359" s="8" t="s">
        <v>952</v>
      </c>
      <c r="D8359" s="8" t="s">
        <v>953</v>
      </c>
      <c r="E8359" s="8" t="s">
        <v>954</v>
      </c>
      <c r="F8359" s="8" t="s">
        <v>955</v>
      </c>
      <c r="G8359" s="8" t="s">
        <v>956</v>
      </c>
    </row>
    <row r="8360" spans="1:7" ht="15" customHeight="1">
      <c r="A8360" s="15" t="s">
        <v>1006</v>
      </c>
      <c r="B8360" s="16" t="s">
        <v>1007</v>
      </c>
      <c r="C8360" s="15" t="s">
        <v>959</v>
      </c>
      <c r="D8360" s="15" t="s">
        <v>960</v>
      </c>
      <c r="E8360" s="17">
        <v>15.2265</v>
      </c>
      <c r="F8360" s="18">
        <v>9.25</v>
      </c>
      <c r="G8360" s="18">
        <v>140.845125</v>
      </c>
    </row>
    <row r="8361" spans="1:7" ht="15" customHeight="1">
      <c r="A8361" s="1"/>
      <c r="B8361" s="1"/>
      <c r="C8361" s="1"/>
      <c r="D8361" s="1"/>
      <c r="E8361" s="319" t="s">
        <v>971</v>
      </c>
      <c r="F8361" s="320"/>
      <c r="G8361" s="19">
        <v>140.845125</v>
      </c>
    </row>
    <row r="8362" spans="1:7" ht="15" customHeight="1">
      <c r="A8362" s="1"/>
      <c r="B8362" s="1"/>
      <c r="C8362" s="1"/>
      <c r="D8362" s="1"/>
      <c r="E8362" s="317" t="s">
        <v>972</v>
      </c>
      <c r="F8362" s="318"/>
      <c r="G8362" s="3">
        <v>170.55</v>
      </c>
    </row>
    <row r="8363" spans="1:7" ht="15" customHeight="1">
      <c r="A8363" s="1"/>
      <c r="B8363" s="1"/>
      <c r="C8363" s="1"/>
      <c r="D8363" s="1"/>
      <c r="E8363" s="317" t="s">
        <v>973</v>
      </c>
      <c r="F8363" s="318"/>
      <c r="G8363" s="3">
        <v>63.9</v>
      </c>
    </row>
    <row r="8364" spans="1:7" ht="15" customHeight="1">
      <c r="A8364" s="1"/>
      <c r="B8364" s="1"/>
      <c r="C8364" s="1"/>
      <c r="D8364" s="1"/>
      <c r="E8364" s="317" t="s">
        <v>974</v>
      </c>
      <c r="F8364" s="318"/>
      <c r="G8364" s="3">
        <v>234.45</v>
      </c>
    </row>
    <row r="8365" spans="1:7" ht="15" customHeight="1">
      <c r="A8365" s="1"/>
      <c r="B8365" s="1"/>
      <c r="C8365" s="1"/>
      <c r="D8365" s="1"/>
      <c r="E8365" s="317" t="s">
        <v>975</v>
      </c>
      <c r="F8365" s="318"/>
      <c r="G8365" s="3">
        <v>66.459999999999994</v>
      </c>
    </row>
    <row r="8366" spans="1:7" ht="15" customHeight="1">
      <c r="A8366" s="1"/>
      <c r="B8366" s="1"/>
      <c r="C8366" s="1"/>
      <c r="D8366" s="1"/>
      <c r="E8366" s="317" t="s">
        <v>976</v>
      </c>
      <c r="F8366" s="318"/>
      <c r="G8366" s="3">
        <v>300.91000000000003</v>
      </c>
    </row>
    <row r="8367" spans="1:7" ht="15" customHeight="1">
      <c r="A8367" s="1"/>
      <c r="B8367" s="1"/>
      <c r="C8367" s="1"/>
      <c r="D8367" s="1"/>
      <c r="E8367" s="317" t="s">
        <v>977</v>
      </c>
      <c r="F8367" s="318"/>
      <c r="G8367" s="3">
        <v>4</v>
      </c>
    </row>
    <row r="8368" spans="1:7" ht="15" customHeight="1">
      <c r="A8368" s="1"/>
      <c r="B8368" s="1"/>
      <c r="C8368" s="1"/>
      <c r="D8368" s="1"/>
      <c r="E8368" s="317" t="s">
        <v>978</v>
      </c>
      <c r="F8368" s="318"/>
      <c r="G8368" s="3">
        <v>1203.6400000000001</v>
      </c>
    </row>
    <row r="8369" spans="1:7" ht="171.95" customHeight="1">
      <c r="A8369" s="298" t="s">
        <v>905</v>
      </c>
      <c r="B8369" s="299"/>
      <c r="C8369" s="299"/>
      <c r="D8369" s="299"/>
      <c r="E8369" s="299"/>
      <c r="F8369" s="299"/>
      <c r="G8369" s="299"/>
    </row>
  </sheetData>
  <mergeCells count="4456">
    <mergeCell ref="E16:F16"/>
    <mergeCell ref="E17:F17"/>
    <mergeCell ref="E18:F18"/>
    <mergeCell ref="E19:F19"/>
    <mergeCell ref="C20:D20"/>
    <mergeCell ref="A10:B10"/>
    <mergeCell ref="E12:F12"/>
    <mergeCell ref="E13:F13"/>
    <mergeCell ref="E14:F14"/>
    <mergeCell ref="E15:F15"/>
    <mergeCell ref="A1:G1"/>
    <mergeCell ref="C2:D2"/>
    <mergeCell ref="A3:G3"/>
    <mergeCell ref="A4:B4"/>
    <mergeCell ref="E9:F9"/>
    <mergeCell ref="E45:F45"/>
    <mergeCell ref="A46:B46"/>
    <mergeCell ref="E48:F48"/>
    <mergeCell ref="E49:F49"/>
    <mergeCell ref="E50:F50"/>
    <mergeCell ref="E36:F36"/>
    <mergeCell ref="E37:F37"/>
    <mergeCell ref="C38:D38"/>
    <mergeCell ref="A39:G39"/>
    <mergeCell ref="A40:B40"/>
    <mergeCell ref="E31:F31"/>
    <mergeCell ref="E32:F32"/>
    <mergeCell ref="E33:F33"/>
    <mergeCell ref="E34:F34"/>
    <mergeCell ref="E35:F35"/>
    <mergeCell ref="A21:G21"/>
    <mergeCell ref="A22:B22"/>
    <mergeCell ref="E27:F27"/>
    <mergeCell ref="A28:B28"/>
    <mergeCell ref="E30:F30"/>
    <mergeCell ref="E79:F79"/>
    <mergeCell ref="E80:F80"/>
    <mergeCell ref="E81:F81"/>
    <mergeCell ref="E82:F82"/>
    <mergeCell ref="E83:F83"/>
    <mergeCell ref="E71:F71"/>
    <mergeCell ref="A72:B72"/>
    <mergeCell ref="E76:F76"/>
    <mergeCell ref="E77:F77"/>
    <mergeCell ref="E78:F78"/>
    <mergeCell ref="C56:D56"/>
    <mergeCell ref="A57:G57"/>
    <mergeCell ref="A58:B58"/>
    <mergeCell ref="E67:F67"/>
    <mergeCell ref="A68:B68"/>
    <mergeCell ref="E51:F51"/>
    <mergeCell ref="E52:F52"/>
    <mergeCell ref="E53:F53"/>
    <mergeCell ref="E54:F54"/>
    <mergeCell ref="E55:F55"/>
    <mergeCell ref="E122:F122"/>
    <mergeCell ref="E123:F123"/>
    <mergeCell ref="E124:F124"/>
    <mergeCell ref="E125:F125"/>
    <mergeCell ref="C126:D126"/>
    <mergeCell ref="A110:B110"/>
    <mergeCell ref="E118:F118"/>
    <mergeCell ref="E119:F119"/>
    <mergeCell ref="E120:F120"/>
    <mergeCell ref="E121:F121"/>
    <mergeCell ref="E100:F100"/>
    <mergeCell ref="A101:B101"/>
    <mergeCell ref="E103:F103"/>
    <mergeCell ref="A104:B104"/>
    <mergeCell ref="E109:F109"/>
    <mergeCell ref="C84:D84"/>
    <mergeCell ref="A85:G85"/>
    <mergeCell ref="A86:B86"/>
    <mergeCell ref="E97:F97"/>
    <mergeCell ref="A98:B98"/>
    <mergeCell ref="E152:F152"/>
    <mergeCell ref="A153:B153"/>
    <mergeCell ref="E155:F155"/>
    <mergeCell ref="A156:B156"/>
    <mergeCell ref="E158:F158"/>
    <mergeCell ref="C139:D139"/>
    <mergeCell ref="A140:G140"/>
    <mergeCell ref="A141:B141"/>
    <mergeCell ref="E148:F148"/>
    <mergeCell ref="A149:B149"/>
    <mergeCell ref="E134:F134"/>
    <mergeCell ref="E135:F135"/>
    <mergeCell ref="E136:F136"/>
    <mergeCell ref="E137:F137"/>
    <mergeCell ref="E138:F138"/>
    <mergeCell ref="A127:G127"/>
    <mergeCell ref="A128:B128"/>
    <mergeCell ref="E131:F131"/>
    <mergeCell ref="E132:F132"/>
    <mergeCell ref="E133:F133"/>
    <mergeCell ref="A183:B183"/>
    <mergeCell ref="E185:F185"/>
    <mergeCell ref="E186:F186"/>
    <mergeCell ref="E187:F187"/>
    <mergeCell ref="E188:F188"/>
    <mergeCell ref="E175:F175"/>
    <mergeCell ref="A176:B176"/>
    <mergeCell ref="E179:F179"/>
    <mergeCell ref="A180:B180"/>
    <mergeCell ref="E182:F182"/>
    <mergeCell ref="E164:F164"/>
    <mergeCell ref="E165:F165"/>
    <mergeCell ref="C166:D166"/>
    <mergeCell ref="A167:G167"/>
    <mergeCell ref="A168:B168"/>
    <mergeCell ref="E159:F159"/>
    <mergeCell ref="E160:F160"/>
    <mergeCell ref="E161:F161"/>
    <mergeCell ref="E162:F162"/>
    <mergeCell ref="E163:F163"/>
    <mergeCell ref="E216:F216"/>
    <mergeCell ref="E217:F217"/>
    <mergeCell ref="E218:F218"/>
    <mergeCell ref="E219:F219"/>
    <mergeCell ref="E220:F220"/>
    <mergeCell ref="A208:B208"/>
    <mergeCell ref="E211:F211"/>
    <mergeCell ref="A212:B212"/>
    <mergeCell ref="E214:F214"/>
    <mergeCell ref="E215:F215"/>
    <mergeCell ref="A194:G194"/>
    <mergeCell ref="A195:B195"/>
    <mergeCell ref="E202:F202"/>
    <mergeCell ref="A203:B203"/>
    <mergeCell ref="E207:F207"/>
    <mergeCell ref="E189:F189"/>
    <mergeCell ref="E190:F190"/>
    <mergeCell ref="E191:F191"/>
    <mergeCell ref="E192:F192"/>
    <mergeCell ref="C193:D193"/>
    <mergeCell ref="A246:G246"/>
    <mergeCell ref="A247:B247"/>
    <mergeCell ref="E256:F256"/>
    <mergeCell ref="A257:B257"/>
    <mergeCell ref="E260:F260"/>
    <mergeCell ref="E241:F241"/>
    <mergeCell ref="E242:F242"/>
    <mergeCell ref="E243:F243"/>
    <mergeCell ref="E244:F244"/>
    <mergeCell ref="C245:D245"/>
    <mergeCell ref="A234:B234"/>
    <mergeCell ref="E237:F237"/>
    <mergeCell ref="E238:F238"/>
    <mergeCell ref="E239:F239"/>
    <mergeCell ref="E240:F240"/>
    <mergeCell ref="E221:F221"/>
    <mergeCell ref="C222:D222"/>
    <mergeCell ref="A223:G223"/>
    <mergeCell ref="A224:B224"/>
    <mergeCell ref="E233:F233"/>
    <mergeCell ref="A288:B288"/>
    <mergeCell ref="E292:F292"/>
    <mergeCell ref="A293:B293"/>
    <mergeCell ref="E295:F295"/>
    <mergeCell ref="E296:F296"/>
    <mergeCell ref="E281:F281"/>
    <mergeCell ref="A282:B282"/>
    <mergeCell ref="E284:F284"/>
    <mergeCell ref="A285:B285"/>
    <mergeCell ref="E287:F287"/>
    <mergeCell ref="E266:F266"/>
    <mergeCell ref="E267:F267"/>
    <mergeCell ref="C268:D268"/>
    <mergeCell ref="A269:G269"/>
    <mergeCell ref="A270:B270"/>
    <mergeCell ref="E261:F261"/>
    <mergeCell ref="E262:F262"/>
    <mergeCell ref="E263:F263"/>
    <mergeCell ref="E264:F264"/>
    <mergeCell ref="E265:F265"/>
    <mergeCell ref="E327:F327"/>
    <mergeCell ref="E328:F328"/>
    <mergeCell ref="E329:F329"/>
    <mergeCell ref="E330:F330"/>
    <mergeCell ref="E331:F331"/>
    <mergeCell ref="A317:B317"/>
    <mergeCell ref="E319:F319"/>
    <mergeCell ref="A320:B320"/>
    <mergeCell ref="E322:F322"/>
    <mergeCell ref="A323:B323"/>
    <mergeCell ref="E302:F302"/>
    <mergeCell ref="C303:D303"/>
    <mergeCell ref="A304:G304"/>
    <mergeCell ref="A305:B305"/>
    <mergeCell ref="E316:F316"/>
    <mergeCell ref="E297:F297"/>
    <mergeCell ref="E298:F298"/>
    <mergeCell ref="E299:F299"/>
    <mergeCell ref="E300:F300"/>
    <mergeCell ref="E301:F301"/>
    <mergeCell ref="E362:F362"/>
    <mergeCell ref="E363:F363"/>
    <mergeCell ref="E364:F364"/>
    <mergeCell ref="E365:F365"/>
    <mergeCell ref="E366:F366"/>
    <mergeCell ref="E352:F352"/>
    <mergeCell ref="A353:B353"/>
    <mergeCell ref="E356:F356"/>
    <mergeCell ref="A357:B357"/>
    <mergeCell ref="E361:F361"/>
    <mergeCell ref="A337:B337"/>
    <mergeCell ref="E346:F346"/>
    <mergeCell ref="A347:B347"/>
    <mergeCell ref="E349:F349"/>
    <mergeCell ref="A350:B350"/>
    <mergeCell ref="E332:F332"/>
    <mergeCell ref="E333:F333"/>
    <mergeCell ref="E334:F334"/>
    <mergeCell ref="C335:D335"/>
    <mergeCell ref="A336:G336"/>
    <mergeCell ref="E404:F404"/>
    <mergeCell ref="E405:F405"/>
    <mergeCell ref="E406:F406"/>
    <mergeCell ref="E407:F407"/>
    <mergeCell ref="E408:F408"/>
    <mergeCell ref="A390:B390"/>
    <mergeCell ref="E394:F394"/>
    <mergeCell ref="A395:B395"/>
    <mergeCell ref="E402:F402"/>
    <mergeCell ref="E403:F403"/>
    <mergeCell ref="E380:F380"/>
    <mergeCell ref="A381:B381"/>
    <mergeCell ref="E386:F386"/>
    <mergeCell ref="A387:B387"/>
    <mergeCell ref="E389:F389"/>
    <mergeCell ref="E367:F367"/>
    <mergeCell ref="E368:F368"/>
    <mergeCell ref="C369:D369"/>
    <mergeCell ref="A370:G370"/>
    <mergeCell ref="A371:B371"/>
    <mergeCell ref="E444:F444"/>
    <mergeCell ref="E445:F445"/>
    <mergeCell ref="E446:F446"/>
    <mergeCell ref="E447:F447"/>
    <mergeCell ref="E448:F448"/>
    <mergeCell ref="E432:F432"/>
    <mergeCell ref="A433:B433"/>
    <mergeCell ref="E441:F441"/>
    <mergeCell ref="E442:F442"/>
    <mergeCell ref="E443:F443"/>
    <mergeCell ref="A422:B422"/>
    <mergeCell ref="E424:F424"/>
    <mergeCell ref="A425:B425"/>
    <mergeCell ref="E427:F427"/>
    <mergeCell ref="A428:B428"/>
    <mergeCell ref="E409:F409"/>
    <mergeCell ref="C410:D410"/>
    <mergeCell ref="A411:G411"/>
    <mergeCell ref="A412:B412"/>
    <mergeCell ref="E421:F421"/>
    <mergeCell ref="C475:D475"/>
    <mergeCell ref="A476:G476"/>
    <mergeCell ref="A477:B477"/>
    <mergeCell ref="E484:F484"/>
    <mergeCell ref="A485:B485"/>
    <mergeCell ref="E470:F470"/>
    <mergeCell ref="E471:F471"/>
    <mergeCell ref="E472:F472"/>
    <mergeCell ref="E473:F473"/>
    <mergeCell ref="E474:F474"/>
    <mergeCell ref="E462:F462"/>
    <mergeCell ref="A463:B463"/>
    <mergeCell ref="E467:F467"/>
    <mergeCell ref="E468:F468"/>
    <mergeCell ref="E469:F469"/>
    <mergeCell ref="C449:D449"/>
    <mergeCell ref="A450:G450"/>
    <mergeCell ref="A451:B451"/>
    <mergeCell ref="E458:F458"/>
    <mergeCell ref="A459:B459"/>
    <mergeCell ref="E514:F514"/>
    <mergeCell ref="A515:B515"/>
    <mergeCell ref="E519:F519"/>
    <mergeCell ref="E520:F520"/>
    <mergeCell ref="E521:F521"/>
    <mergeCell ref="C501:D501"/>
    <mergeCell ref="A502:G502"/>
    <mergeCell ref="A503:B503"/>
    <mergeCell ref="E510:F510"/>
    <mergeCell ref="A511:B511"/>
    <mergeCell ref="E496:F496"/>
    <mergeCell ref="E497:F497"/>
    <mergeCell ref="E498:F498"/>
    <mergeCell ref="E499:F499"/>
    <mergeCell ref="E500:F500"/>
    <mergeCell ref="E488:F488"/>
    <mergeCell ref="A489:B489"/>
    <mergeCell ref="E493:F493"/>
    <mergeCell ref="E494:F494"/>
    <mergeCell ref="E495:F495"/>
    <mergeCell ref="E548:F548"/>
    <mergeCell ref="E549:F549"/>
    <mergeCell ref="E550:F550"/>
    <mergeCell ref="E551:F551"/>
    <mergeCell ref="E552:F552"/>
    <mergeCell ref="E540:F540"/>
    <mergeCell ref="A541:B541"/>
    <mergeCell ref="E545:F545"/>
    <mergeCell ref="E546:F546"/>
    <mergeCell ref="E547:F547"/>
    <mergeCell ref="C527:D527"/>
    <mergeCell ref="A528:G528"/>
    <mergeCell ref="A529:B529"/>
    <mergeCell ref="E536:F536"/>
    <mergeCell ref="A537:B537"/>
    <mergeCell ref="E522:F522"/>
    <mergeCell ref="E523:F523"/>
    <mergeCell ref="E524:F524"/>
    <mergeCell ref="E525:F525"/>
    <mergeCell ref="E526:F526"/>
    <mergeCell ref="C579:D579"/>
    <mergeCell ref="A580:G580"/>
    <mergeCell ref="A581:B581"/>
    <mergeCell ref="E592:F592"/>
    <mergeCell ref="A593:B593"/>
    <mergeCell ref="E574:F574"/>
    <mergeCell ref="E575:F575"/>
    <mergeCell ref="E576:F576"/>
    <mergeCell ref="E577:F577"/>
    <mergeCell ref="E578:F578"/>
    <mergeCell ref="E566:F566"/>
    <mergeCell ref="A567:B567"/>
    <mergeCell ref="E571:F571"/>
    <mergeCell ref="E572:F572"/>
    <mergeCell ref="E573:F573"/>
    <mergeCell ref="C553:D553"/>
    <mergeCell ref="A554:G554"/>
    <mergeCell ref="A555:B555"/>
    <mergeCell ref="E562:F562"/>
    <mergeCell ref="A563:B563"/>
    <mergeCell ref="A620:G620"/>
    <mergeCell ref="A621:B621"/>
    <mergeCell ref="E632:F632"/>
    <mergeCell ref="A633:B633"/>
    <mergeCell ref="E635:F635"/>
    <mergeCell ref="E615:F615"/>
    <mergeCell ref="E616:F616"/>
    <mergeCell ref="E617:F617"/>
    <mergeCell ref="E618:F618"/>
    <mergeCell ref="C619:D619"/>
    <mergeCell ref="A606:B606"/>
    <mergeCell ref="E611:F611"/>
    <mergeCell ref="E612:F612"/>
    <mergeCell ref="E613:F613"/>
    <mergeCell ref="E614:F614"/>
    <mergeCell ref="E596:F596"/>
    <mergeCell ref="A597:B597"/>
    <mergeCell ref="E599:F599"/>
    <mergeCell ref="A600:B600"/>
    <mergeCell ref="E605:F605"/>
    <mergeCell ref="A660:B660"/>
    <mergeCell ref="E669:F669"/>
    <mergeCell ref="A670:B670"/>
    <mergeCell ref="E672:F672"/>
    <mergeCell ref="A673:B673"/>
    <mergeCell ref="E655:F655"/>
    <mergeCell ref="E656:F656"/>
    <mergeCell ref="E657:F657"/>
    <mergeCell ref="C658:D658"/>
    <mergeCell ref="A659:G659"/>
    <mergeCell ref="E650:F650"/>
    <mergeCell ref="E651:F651"/>
    <mergeCell ref="E652:F652"/>
    <mergeCell ref="E653:F653"/>
    <mergeCell ref="E654:F654"/>
    <mergeCell ref="A636:B636"/>
    <mergeCell ref="E638:F638"/>
    <mergeCell ref="A639:B639"/>
    <mergeCell ref="E643:F643"/>
    <mergeCell ref="A644:B644"/>
    <mergeCell ref="E709:F709"/>
    <mergeCell ref="A710:B710"/>
    <mergeCell ref="E712:F712"/>
    <mergeCell ref="A713:B713"/>
    <mergeCell ref="E715:F715"/>
    <mergeCell ref="E696:F696"/>
    <mergeCell ref="E697:F697"/>
    <mergeCell ref="C698:D698"/>
    <mergeCell ref="A699:G699"/>
    <mergeCell ref="A700:B700"/>
    <mergeCell ref="E691:F691"/>
    <mergeCell ref="E692:F692"/>
    <mergeCell ref="E693:F693"/>
    <mergeCell ref="E694:F694"/>
    <mergeCell ref="E695:F695"/>
    <mergeCell ref="E675:F675"/>
    <mergeCell ref="A676:B676"/>
    <mergeCell ref="E680:F680"/>
    <mergeCell ref="A681:B681"/>
    <mergeCell ref="E690:F690"/>
    <mergeCell ref="A748:B748"/>
    <mergeCell ref="E750:F750"/>
    <mergeCell ref="A751:B751"/>
    <mergeCell ref="E753:F753"/>
    <mergeCell ref="A754:B754"/>
    <mergeCell ref="E733:F733"/>
    <mergeCell ref="C734:D734"/>
    <mergeCell ref="A735:G735"/>
    <mergeCell ref="A736:B736"/>
    <mergeCell ref="E747:F747"/>
    <mergeCell ref="E728:F728"/>
    <mergeCell ref="E729:F729"/>
    <mergeCell ref="E730:F730"/>
    <mergeCell ref="E731:F731"/>
    <mergeCell ref="E732:F732"/>
    <mergeCell ref="A716:B716"/>
    <mergeCell ref="E720:F720"/>
    <mergeCell ref="A721:B721"/>
    <mergeCell ref="E726:F726"/>
    <mergeCell ref="E727:F727"/>
    <mergeCell ref="E785:F785"/>
    <mergeCell ref="A786:B786"/>
    <mergeCell ref="E788:F788"/>
    <mergeCell ref="A789:B789"/>
    <mergeCell ref="E793:F793"/>
    <mergeCell ref="C769:D769"/>
    <mergeCell ref="A770:G770"/>
    <mergeCell ref="A771:B771"/>
    <mergeCell ref="E782:F782"/>
    <mergeCell ref="A783:B783"/>
    <mergeCell ref="E764:F764"/>
    <mergeCell ref="E765:F765"/>
    <mergeCell ref="E766:F766"/>
    <mergeCell ref="E767:F767"/>
    <mergeCell ref="E768:F768"/>
    <mergeCell ref="E758:F758"/>
    <mergeCell ref="A759:B759"/>
    <mergeCell ref="E761:F761"/>
    <mergeCell ref="E762:F762"/>
    <mergeCell ref="E763:F763"/>
    <mergeCell ref="A826:B826"/>
    <mergeCell ref="E828:F828"/>
    <mergeCell ref="A829:B829"/>
    <mergeCell ref="E838:F838"/>
    <mergeCell ref="A839:B839"/>
    <mergeCell ref="A807:G807"/>
    <mergeCell ref="A808:B808"/>
    <mergeCell ref="E821:F821"/>
    <mergeCell ref="A822:B822"/>
    <mergeCell ref="E825:F825"/>
    <mergeCell ref="E802:F802"/>
    <mergeCell ref="E803:F803"/>
    <mergeCell ref="E804:F804"/>
    <mergeCell ref="E805:F805"/>
    <mergeCell ref="C806:D806"/>
    <mergeCell ref="A794:B794"/>
    <mergeCell ref="E798:F798"/>
    <mergeCell ref="E799:F799"/>
    <mergeCell ref="E800:F800"/>
    <mergeCell ref="E801:F801"/>
    <mergeCell ref="E880:F880"/>
    <mergeCell ref="A881:B881"/>
    <mergeCell ref="E890:F890"/>
    <mergeCell ref="A891:B891"/>
    <mergeCell ref="E902:F902"/>
    <mergeCell ref="A860:B860"/>
    <mergeCell ref="E873:F873"/>
    <mergeCell ref="A874:B874"/>
    <mergeCell ref="E877:F877"/>
    <mergeCell ref="A878:B878"/>
    <mergeCell ref="E855:F855"/>
    <mergeCell ref="E856:F856"/>
    <mergeCell ref="E857:F857"/>
    <mergeCell ref="C858:D858"/>
    <mergeCell ref="A859:G859"/>
    <mergeCell ref="E850:F850"/>
    <mergeCell ref="E851:F851"/>
    <mergeCell ref="E852:F852"/>
    <mergeCell ref="E853:F853"/>
    <mergeCell ref="E854:F854"/>
    <mergeCell ref="A933:B933"/>
    <mergeCell ref="E942:F942"/>
    <mergeCell ref="A943:B943"/>
    <mergeCell ref="E954:F954"/>
    <mergeCell ref="E955:F955"/>
    <mergeCell ref="E925:F925"/>
    <mergeCell ref="A926:B926"/>
    <mergeCell ref="E929:F929"/>
    <mergeCell ref="A930:B930"/>
    <mergeCell ref="E932:F932"/>
    <mergeCell ref="E908:F908"/>
    <mergeCell ref="E909:F909"/>
    <mergeCell ref="C910:D910"/>
    <mergeCell ref="A911:G911"/>
    <mergeCell ref="A912:B912"/>
    <mergeCell ref="E903:F903"/>
    <mergeCell ref="E904:F904"/>
    <mergeCell ref="E905:F905"/>
    <mergeCell ref="E906:F906"/>
    <mergeCell ref="E907:F907"/>
    <mergeCell ref="E994:F994"/>
    <mergeCell ref="A995:B995"/>
    <mergeCell ref="E1006:F1006"/>
    <mergeCell ref="E1007:F1007"/>
    <mergeCell ref="E1008:F1008"/>
    <mergeCell ref="A978:B978"/>
    <mergeCell ref="E981:F981"/>
    <mergeCell ref="A982:B982"/>
    <mergeCell ref="E984:F984"/>
    <mergeCell ref="A985:B985"/>
    <mergeCell ref="E961:F961"/>
    <mergeCell ref="C962:D962"/>
    <mergeCell ref="A963:G963"/>
    <mergeCell ref="A964:B964"/>
    <mergeCell ref="E977:F977"/>
    <mergeCell ref="E956:F956"/>
    <mergeCell ref="E957:F957"/>
    <mergeCell ref="E958:F958"/>
    <mergeCell ref="E959:F959"/>
    <mergeCell ref="E960:F960"/>
    <mergeCell ref="E1040:F1040"/>
    <mergeCell ref="E1041:F1041"/>
    <mergeCell ref="E1042:F1042"/>
    <mergeCell ref="E1043:F1043"/>
    <mergeCell ref="E1044:F1044"/>
    <mergeCell ref="E1029:F1029"/>
    <mergeCell ref="A1030:B1030"/>
    <mergeCell ref="E1037:F1037"/>
    <mergeCell ref="E1038:F1038"/>
    <mergeCell ref="E1039:F1039"/>
    <mergeCell ref="C1014:D1014"/>
    <mergeCell ref="A1015:G1015"/>
    <mergeCell ref="A1016:B1016"/>
    <mergeCell ref="E1025:F1025"/>
    <mergeCell ref="A1026:B1026"/>
    <mergeCell ref="E1009:F1009"/>
    <mergeCell ref="E1010:F1010"/>
    <mergeCell ref="E1011:F1011"/>
    <mergeCell ref="E1012:F1012"/>
    <mergeCell ref="E1013:F1013"/>
    <mergeCell ref="C1076:D1076"/>
    <mergeCell ref="A1077:G1077"/>
    <mergeCell ref="A1078:B1078"/>
    <mergeCell ref="E1089:F1089"/>
    <mergeCell ref="A1090:B1090"/>
    <mergeCell ref="E1071:F1071"/>
    <mergeCell ref="E1072:F1072"/>
    <mergeCell ref="E1073:F1073"/>
    <mergeCell ref="E1074:F1074"/>
    <mergeCell ref="E1075:F1075"/>
    <mergeCell ref="E1060:F1060"/>
    <mergeCell ref="A1061:B1061"/>
    <mergeCell ref="E1068:F1068"/>
    <mergeCell ref="E1069:F1069"/>
    <mergeCell ref="E1070:F1070"/>
    <mergeCell ref="C1045:D1045"/>
    <mergeCell ref="A1046:G1046"/>
    <mergeCell ref="A1047:B1047"/>
    <mergeCell ref="E1056:F1056"/>
    <mergeCell ref="A1057:B1057"/>
    <mergeCell ref="A1113:G1113"/>
    <mergeCell ref="A1114:B1114"/>
    <mergeCell ref="E1125:F1125"/>
    <mergeCell ref="A1126:B1126"/>
    <mergeCell ref="E1128:F1128"/>
    <mergeCell ref="E1108:F1108"/>
    <mergeCell ref="E1109:F1109"/>
    <mergeCell ref="E1110:F1110"/>
    <mergeCell ref="E1111:F1111"/>
    <mergeCell ref="C1112:D1112"/>
    <mergeCell ref="A1101:B1101"/>
    <mergeCell ref="E1104:F1104"/>
    <mergeCell ref="E1105:F1105"/>
    <mergeCell ref="E1106:F1106"/>
    <mergeCell ref="E1107:F1107"/>
    <mergeCell ref="E1092:F1092"/>
    <mergeCell ref="A1093:B1093"/>
    <mergeCell ref="E1095:F1095"/>
    <mergeCell ref="A1096:B1096"/>
    <mergeCell ref="E1100:F1100"/>
    <mergeCell ref="A1151:B1151"/>
    <mergeCell ref="E1162:F1162"/>
    <mergeCell ref="A1163:B1163"/>
    <mergeCell ref="E1166:F1166"/>
    <mergeCell ref="A1167:B1167"/>
    <mergeCell ref="E1146:F1146"/>
    <mergeCell ref="E1147:F1147"/>
    <mergeCell ref="E1148:F1148"/>
    <mergeCell ref="C1149:D1149"/>
    <mergeCell ref="A1150:G1150"/>
    <mergeCell ref="E1141:F1141"/>
    <mergeCell ref="E1142:F1142"/>
    <mergeCell ref="E1143:F1143"/>
    <mergeCell ref="E1144:F1144"/>
    <mergeCell ref="E1145:F1145"/>
    <mergeCell ref="A1129:B1129"/>
    <mergeCell ref="E1131:F1131"/>
    <mergeCell ref="A1132:B1132"/>
    <mergeCell ref="E1136:F1136"/>
    <mergeCell ref="A1137:B1137"/>
    <mergeCell ref="E1201:F1201"/>
    <mergeCell ref="A1202:B1202"/>
    <mergeCell ref="E1204:F1204"/>
    <mergeCell ref="A1205:B1205"/>
    <mergeCell ref="E1207:F1207"/>
    <mergeCell ref="E1186:F1186"/>
    <mergeCell ref="E1187:F1187"/>
    <mergeCell ref="C1188:D1188"/>
    <mergeCell ref="A1189:G1189"/>
    <mergeCell ref="A1190:B1190"/>
    <mergeCell ref="E1181:F1181"/>
    <mergeCell ref="E1182:F1182"/>
    <mergeCell ref="E1183:F1183"/>
    <mergeCell ref="E1184:F1184"/>
    <mergeCell ref="E1185:F1185"/>
    <mergeCell ref="E1169:F1169"/>
    <mergeCell ref="A1170:B1170"/>
    <mergeCell ref="E1174:F1174"/>
    <mergeCell ref="A1175:B1175"/>
    <mergeCell ref="E1180:F1180"/>
    <mergeCell ref="A1237:B1237"/>
    <mergeCell ref="E1240:F1240"/>
    <mergeCell ref="A1241:B1241"/>
    <mergeCell ref="E1245:F1245"/>
    <mergeCell ref="E1246:F1246"/>
    <mergeCell ref="E1224:F1224"/>
    <mergeCell ref="C1225:D1225"/>
    <mergeCell ref="A1226:G1226"/>
    <mergeCell ref="A1227:B1227"/>
    <mergeCell ref="E1236:F1236"/>
    <mergeCell ref="E1219:F1219"/>
    <mergeCell ref="E1220:F1220"/>
    <mergeCell ref="E1221:F1221"/>
    <mergeCell ref="E1222:F1222"/>
    <mergeCell ref="E1223:F1223"/>
    <mergeCell ref="A1208:B1208"/>
    <mergeCell ref="E1212:F1212"/>
    <mergeCell ref="A1213:B1213"/>
    <mergeCell ref="E1217:F1217"/>
    <mergeCell ref="E1218:F1218"/>
    <mergeCell ref="E1275:F1275"/>
    <mergeCell ref="E1276:F1276"/>
    <mergeCell ref="E1277:F1277"/>
    <mergeCell ref="E1278:F1278"/>
    <mergeCell ref="E1279:F1279"/>
    <mergeCell ref="A1265:B1265"/>
    <mergeCell ref="E1268:F1268"/>
    <mergeCell ref="A1269:B1269"/>
    <mergeCell ref="E1273:F1273"/>
    <mergeCell ref="E1274:F1274"/>
    <mergeCell ref="E1252:F1252"/>
    <mergeCell ref="C1253:D1253"/>
    <mergeCell ref="A1254:G1254"/>
    <mergeCell ref="A1255:B1255"/>
    <mergeCell ref="E1264:F1264"/>
    <mergeCell ref="E1247:F1247"/>
    <mergeCell ref="E1248:F1248"/>
    <mergeCell ref="E1249:F1249"/>
    <mergeCell ref="E1250:F1250"/>
    <mergeCell ref="E1251:F1251"/>
    <mergeCell ref="E1308:F1308"/>
    <mergeCell ref="C1309:D1309"/>
    <mergeCell ref="A1310:G1310"/>
    <mergeCell ref="A1311:B1311"/>
    <mergeCell ref="E1322:F1322"/>
    <mergeCell ref="E1303:F1303"/>
    <mergeCell ref="E1304:F1304"/>
    <mergeCell ref="E1305:F1305"/>
    <mergeCell ref="E1306:F1306"/>
    <mergeCell ref="E1307:F1307"/>
    <mergeCell ref="A1293:B1293"/>
    <mergeCell ref="E1296:F1296"/>
    <mergeCell ref="A1297:B1297"/>
    <mergeCell ref="E1301:F1301"/>
    <mergeCell ref="E1302:F1302"/>
    <mergeCell ref="E1280:F1280"/>
    <mergeCell ref="C1281:D1281"/>
    <mergeCell ref="A1282:G1282"/>
    <mergeCell ref="A1283:B1283"/>
    <mergeCell ref="E1292:F1292"/>
    <mergeCell ref="C1346:D1346"/>
    <mergeCell ref="A1347:G1347"/>
    <mergeCell ref="A1348:B1348"/>
    <mergeCell ref="E1359:F1359"/>
    <mergeCell ref="A1360:B1360"/>
    <mergeCell ref="E1341:F1341"/>
    <mergeCell ref="E1342:F1342"/>
    <mergeCell ref="E1343:F1343"/>
    <mergeCell ref="E1344:F1344"/>
    <mergeCell ref="E1345:F1345"/>
    <mergeCell ref="E1333:F1333"/>
    <mergeCell ref="A1334:B1334"/>
    <mergeCell ref="E1338:F1338"/>
    <mergeCell ref="E1339:F1339"/>
    <mergeCell ref="E1340:F1340"/>
    <mergeCell ref="A1323:B1323"/>
    <mergeCell ref="E1325:F1325"/>
    <mergeCell ref="A1326:B1326"/>
    <mergeCell ref="E1328:F1328"/>
    <mergeCell ref="A1329:B1329"/>
    <mergeCell ref="A1383:G1383"/>
    <mergeCell ref="A1384:B1384"/>
    <mergeCell ref="E1397:F1397"/>
    <mergeCell ref="A1398:B1398"/>
    <mergeCell ref="E1400:F1400"/>
    <mergeCell ref="E1378:F1378"/>
    <mergeCell ref="E1379:F1379"/>
    <mergeCell ref="E1380:F1380"/>
    <mergeCell ref="E1381:F1381"/>
    <mergeCell ref="C1382:D1382"/>
    <mergeCell ref="A1371:B1371"/>
    <mergeCell ref="E1374:F1374"/>
    <mergeCell ref="E1375:F1375"/>
    <mergeCell ref="E1376:F1376"/>
    <mergeCell ref="E1377:F1377"/>
    <mergeCell ref="E1362:F1362"/>
    <mergeCell ref="A1363:B1363"/>
    <mergeCell ref="E1365:F1365"/>
    <mergeCell ref="A1366:B1366"/>
    <mergeCell ref="E1370:F1370"/>
    <mergeCell ref="A1428:B1428"/>
    <mergeCell ref="E1435:F1435"/>
    <mergeCell ref="A1436:B1436"/>
    <mergeCell ref="E1438:F1438"/>
    <mergeCell ref="A1439:B1439"/>
    <mergeCell ref="E1423:F1423"/>
    <mergeCell ref="E1424:F1424"/>
    <mergeCell ref="E1425:F1425"/>
    <mergeCell ref="C1426:D1426"/>
    <mergeCell ref="A1427:G1427"/>
    <mergeCell ref="E1418:F1418"/>
    <mergeCell ref="E1419:F1419"/>
    <mergeCell ref="E1420:F1420"/>
    <mergeCell ref="E1421:F1421"/>
    <mergeCell ref="E1422:F1422"/>
    <mergeCell ref="A1401:B1401"/>
    <mergeCell ref="E1403:F1403"/>
    <mergeCell ref="A1404:B1404"/>
    <mergeCell ref="E1409:F1409"/>
    <mergeCell ref="A1410:B1410"/>
    <mergeCell ref="E1469:F1469"/>
    <mergeCell ref="E1470:F1470"/>
    <mergeCell ref="E1471:F1471"/>
    <mergeCell ref="E1472:F1472"/>
    <mergeCell ref="E1473:F1473"/>
    <mergeCell ref="A1452:B1452"/>
    <mergeCell ref="E1461:F1461"/>
    <mergeCell ref="A1462:B1462"/>
    <mergeCell ref="E1465:F1465"/>
    <mergeCell ref="A1466:B1466"/>
    <mergeCell ref="E1447:F1447"/>
    <mergeCell ref="E1448:F1448"/>
    <mergeCell ref="E1449:F1449"/>
    <mergeCell ref="C1450:D1450"/>
    <mergeCell ref="A1451:G1451"/>
    <mergeCell ref="E1442:F1442"/>
    <mergeCell ref="E1443:F1443"/>
    <mergeCell ref="E1444:F1444"/>
    <mergeCell ref="E1445:F1445"/>
    <mergeCell ref="E1446:F1446"/>
    <mergeCell ref="E1502:F1502"/>
    <mergeCell ref="E1503:F1503"/>
    <mergeCell ref="E1504:F1504"/>
    <mergeCell ref="C1505:D1505"/>
    <mergeCell ref="A1506:G1506"/>
    <mergeCell ref="E1497:F1497"/>
    <mergeCell ref="E1498:F1498"/>
    <mergeCell ref="E1499:F1499"/>
    <mergeCell ref="E1500:F1500"/>
    <mergeCell ref="E1501:F1501"/>
    <mergeCell ref="A1479:B1479"/>
    <mergeCell ref="E1486:F1486"/>
    <mergeCell ref="A1487:B1487"/>
    <mergeCell ref="E1489:F1489"/>
    <mergeCell ref="A1490:B1490"/>
    <mergeCell ref="E1474:F1474"/>
    <mergeCell ref="E1475:F1475"/>
    <mergeCell ref="E1476:F1476"/>
    <mergeCell ref="C1477:D1477"/>
    <mergeCell ref="A1478:G1478"/>
    <mergeCell ref="A1532:B1532"/>
    <mergeCell ref="E1541:F1541"/>
    <mergeCell ref="A1542:B1542"/>
    <mergeCell ref="E1545:F1545"/>
    <mergeCell ref="A1546:B1546"/>
    <mergeCell ref="E1527:F1527"/>
    <mergeCell ref="E1528:F1528"/>
    <mergeCell ref="E1529:F1529"/>
    <mergeCell ref="C1530:D1530"/>
    <mergeCell ref="A1531:G1531"/>
    <mergeCell ref="E1522:F1522"/>
    <mergeCell ref="E1523:F1523"/>
    <mergeCell ref="E1524:F1524"/>
    <mergeCell ref="E1525:F1525"/>
    <mergeCell ref="E1526:F1526"/>
    <mergeCell ref="A1507:B1507"/>
    <mergeCell ref="E1514:F1514"/>
    <mergeCell ref="A1515:B1515"/>
    <mergeCell ref="E1517:F1517"/>
    <mergeCell ref="A1518:B1518"/>
    <mergeCell ref="E1576:F1576"/>
    <mergeCell ref="E1577:F1577"/>
    <mergeCell ref="E1578:F1578"/>
    <mergeCell ref="E1579:F1579"/>
    <mergeCell ref="E1580:F1580"/>
    <mergeCell ref="A1558:B1558"/>
    <mergeCell ref="E1567:F1567"/>
    <mergeCell ref="A1568:B1568"/>
    <mergeCell ref="E1571:F1571"/>
    <mergeCell ref="A1572:B1572"/>
    <mergeCell ref="E1553:F1553"/>
    <mergeCell ref="E1554:F1554"/>
    <mergeCell ref="E1555:F1555"/>
    <mergeCell ref="C1556:D1556"/>
    <mergeCell ref="A1557:G1557"/>
    <mergeCell ref="E1548:F1548"/>
    <mergeCell ref="E1549:F1549"/>
    <mergeCell ref="E1550:F1550"/>
    <mergeCell ref="E1551:F1551"/>
    <mergeCell ref="E1552:F1552"/>
    <mergeCell ref="E1609:F1609"/>
    <mergeCell ref="E1610:F1610"/>
    <mergeCell ref="E1611:F1611"/>
    <mergeCell ref="C1612:D1612"/>
    <mergeCell ref="A1613:G1613"/>
    <mergeCell ref="E1604:F1604"/>
    <mergeCell ref="E1605:F1605"/>
    <mergeCell ref="E1606:F1606"/>
    <mergeCell ref="E1607:F1607"/>
    <mergeCell ref="E1608:F1608"/>
    <mergeCell ref="A1586:B1586"/>
    <mergeCell ref="E1595:F1595"/>
    <mergeCell ref="A1596:B1596"/>
    <mergeCell ref="E1599:F1599"/>
    <mergeCell ref="A1600:B1600"/>
    <mergeCell ref="E1581:F1581"/>
    <mergeCell ref="E1582:F1582"/>
    <mergeCell ref="E1583:F1583"/>
    <mergeCell ref="C1584:D1584"/>
    <mergeCell ref="A1585:G1585"/>
    <mergeCell ref="E1647:F1647"/>
    <mergeCell ref="E1648:F1648"/>
    <mergeCell ref="C1649:D1649"/>
    <mergeCell ref="A1650:G1650"/>
    <mergeCell ref="A1651:B1651"/>
    <mergeCell ref="E1642:F1642"/>
    <mergeCell ref="E1643:F1643"/>
    <mergeCell ref="E1644:F1644"/>
    <mergeCell ref="E1645:F1645"/>
    <mergeCell ref="E1646:F1646"/>
    <mergeCell ref="E1631:F1631"/>
    <mergeCell ref="A1632:B1632"/>
    <mergeCell ref="E1636:F1636"/>
    <mergeCell ref="A1637:B1637"/>
    <mergeCell ref="E1641:F1641"/>
    <mergeCell ref="A1614:B1614"/>
    <mergeCell ref="E1625:F1625"/>
    <mergeCell ref="A1626:B1626"/>
    <mergeCell ref="E1628:F1628"/>
    <mergeCell ref="A1629:B1629"/>
    <mergeCell ref="E1685:F1685"/>
    <mergeCell ref="C1686:D1686"/>
    <mergeCell ref="A1687:G1687"/>
    <mergeCell ref="A1688:B1688"/>
    <mergeCell ref="E1699:F1699"/>
    <mergeCell ref="E1680:F1680"/>
    <mergeCell ref="E1681:F1681"/>
    <mergeCell ref="E1682:F1682"/>
    <mergeCell ref="E1683:F1683"/>
    <mergeCell ref="E1684:F1684"/>
    <mergeCell ref="A1669:B1669"/>
    <mergeCell ref="E1673:F1673"/>
    <mergeCell ref="A1674:B1674"/>
    <mergeCell ref="E1678:F1678"/>
    <mergeCell ref="E1679:F1679"/>
    <mergeCell ref="E1662:F1662"/>
    <mergeCell ref="A1663:B1663"/>
    <mergeCell ref="E1665:F1665"/>
    <mergeCell ref="A1666:B1666"/>
    <mergeCell ref="E1668:F1668"/>
    <mergeCell ref="C1723:D1723"/>
    <mergeCell ref="A1724:G1724"/>
    <mergeCell ref="A1725:B1725"/>
    <mergeCell ref="E1736:F1736"/>
    <mergeCell ref="A1737:B1737"/>
    <mergeCell ref="E1718:F1718"/>
    <mergeCell ref="E1719:F1719"/>
    <mergeCell ref="E1720:F1720"/>
    <mergeCell ref="E1721:F1721"/>
    <mergeCell ref="E1722:F1722"/>
    <mergeCell ref="E1710:F1710"/>
    <mergeCell ref="A1711:B1711"/>
    <mergeCell ref="E1715:F1715"/>
    <mergeCell ref="E1716:F1716"/>
    <mergeCell ref="E1717:F1717"/>
    <mergeCell ref="A1700:B1700"/>
    <mergeCell ref="E1702:F1702"/>
    <mergeCell ref="A1703:B1703"/>
    <mergeCell ref="E1705:F1705"/>
    <mergeCell ref="A1706:B1706"/>
    <mergeCell ref="A1761:G1761"/>
    <mergeCell ref="A1762:B1762"/>
    <mergeCell ref="E1773:F1773"/>
    <mergeCell ref="A1774:B1774"/>
    <mergeCell ref="E1776:F1776"/>
    <mergeCell ref="E1756:F1756"/>
    <mergeCell ref="E1757:F1757"/>
    <mergeCell ref="E1758:F1758"/>
    <mergeCell ref="E1759:F1759"/>
    <mergeCell ref="C1760:D1760"/>
    <mergeCell ref="A1748:B1748"/>
    <mergeCell ref="E1752:F1752"/>
    <mergeCell ref="E1753:F1753"/>
    <mergeCell ref="E1754:F1754"/>
    <mergeCell ref="E1755:F1755"/>
    <mergeCell ref="E1739:F1739"/>
    <mergeCell ref="A1740:B1740"/>
    <mergeCell ref="E1742:F1742"/>
    <mergeCell ref="A1743:B1743"/>
    <mergeCell ref="E1747:F1747"/>
    <mergeCell ref="A1800:B1800"/>
    <mergeCell ref="E1811:F1811"/>
    <mergeCell ref="A1812:B1812"/>
    <mergeCell ref="E1814:F1814"/>
    <mergeCell ref="A1815:B1815"/>
    <mergeCell ref="E1795:F1795"/>
    <mergeCell ref="E1796:F1796"/>
    <mergeCell ref="E1797:F1797"/>
    <mergeCell ref="C1798:D1798"/>
    <mergeCell ref="A1799:G1799"/>
    <mergeCell ref="E1790:F1790"/>
    <mergeCell ref="E1791:F1791"/>
    <mergeCell ref="E1792:F1792"/>
    <mergeCell ref="E1793:F1793"/>
    <mergeCell ref="E1794:F1794"/>
    <mergeCell ref="A1777:B1777"/>
    <mergeCell ref="E1779:F1779"/>
    <mergeCell ref="A1780:B1780"/>
    <mergeCell ref="E1784:F1784"/>
    <mergeCell ref="A1785:B1785"/>
    <mergeCell ref="E1849:F1849"/>
    <mergeCell ref="A1850:B1850"/>
    <mergeCell ref="E1852:F1852"/>
    <mergeCell ref="A1853:B1853"/>
    <mergeCell ref="E1855:F1855"/>
    <mergeCell ref="E1834:F1834"/>
    <mergeCell ref="E1835:F1835"/>
    <mergeCell ref="C1836:D1836"/>
    <mergeCell ref="A1837:G1837"/>
    <mergeCell ref="A1838:B1838"/>
    <mergeCell ref="E1829:F1829"/>
    <mergeCell ref="E1830:F1830"/>
    <mergeCell ref="E1831:F1831"/>
    <mergeCell ref="E1832:F1832"/>
    <mergeCell ref="E1833:F1833"/>
    <mergeCell ref="E1817:F1817"/>
    <mergeCell ref="A1818:B1818"/>
    <mergeCell ref="E1822:F1822"/>
    <mergeCell ref="A1823:B1823"/>
    <mergeCell ref="E1828:F1828"/>
    <mergeCell ref="A1886:B1886"/>
    <mergeCell ref="E1888:F1888"/>
    <mergeCell ref="A1889:B1889"/>
    <mergeCell ref="E1891:F1891"/>
    <mergeCell ref="A1892:B1892"/>
    <mergeCell ref="E1871:F1871"/>
    <mergeCell ref="C1872:D1872"/>
    <mergeCell ref="A1873:G1873"/>
    <mergeCell ref="A1874:B1874"/>
    <mergeCell ref="E1885:F1885"/>
    <mergeCell ref="E1866:F1866"/>
    <mergeCell ref="E1867:F1867"/>
    <mergeCell ref="E1868:F1868"/>
    <mergeCell ref="E1869:F1869"/>
    <mergeCell ref="E1870:F1870"/>
    <mergeCell ref="A1856:B1856"/>
    <mergeCell ref="E1860:F1860"/>
    <mergeCell ref="A1861:B1861"/>
    <mergeCell ref="E1864:F1864"/>
    <mergeCell ref="E1865:F1865"/>
    <mergeCell ref="E1925:F1925"/>
    <mergeCell ref="A1926:B1926"/>
    <mergeCell ref="E1928:F1928"/>
    <mergeCell ref="A1929:B1929"/>
    <mergeCell ref="E1933:F1933"/>
    <mergeCell ref="C1909:D1909"/>
    <mergeCell ref="A1910:G1910"/>
    <mergeCell ref="A1911:B1911"/>
    <mergeCell ref="E1922:F1922"/>
    <mergeCell ref="A1923:B1923"/>
    <mergeCell ref="E1904:F1904"/>
    <mergeCell ref="E1905:F1905"/>
    <mergeCell ref="E1906:F1906"/>
    <mergeCell ref="E1907:F1907"/>
    <mergeCell ref="E1908:F1908"/>
    <mergeCell ref="E1896:F1896"/>
    <mergeCell ref="A1897:B1897"/>
    <mergeCell ref="E1901:F1901"/>
    <mergeCell ref="E1902:F1902"/>
    <mergeCell ref="E1903:F1903"/>
    <mergeCell ref="A1959:B1959"/>
    <mergeCell ref="E1962:F1962"/>
    <mergeCell ref="E1963:F1963"/>
    <mergeCell ref="E1964:F1964"/>
    <mergeCell ref="E1965:F1965"/>
    <mergeCell ref="A1947:G1947"/>
    <mergeCell ref="A1948:B1948"/>
    <mergeCell ref="E1955:F1955"/>
    <mergeCell ref="A1956:B1956"/>
    <mergeCell ref="E1958:F1958"/>
    <mergeCell ref="E1942:F1942"/>
    <mergeCell ref="E1943:F1943"/>
    <mergeCell ref="E1944:F1944"/>
    <mergeCell ref="E1945:F1945"/>
    <mergeCell ref="C1946:D1946"/>
    <mergeCell ref="A1934:B1934"/>
    <mergeCell ref="E1938:F1938"/>
    <mergeCell ref="E1939:F1939"/>
    <mergeCell ref="E1940:F1940"/>
    <mergeCell ref="E1941:F1941"/>
    <mergeCell ref="E1990:F1990"/>
    <mergeCell ref="E1991:F1991"/>
    <mergeCell ref="E1992:F1992"/>
    <mergeCell ref="E1993:F1993"/>
    <mergeCell ref="C1994:D1994"/>
    <mergeCell ref="A1983:B1983"/>
    <mergeCell ref="E1986:F1986"/>
    <mergeCell ref="E1987:F1987"/>
    <mergeCell ref="E1988:F1988"/>
    <mergeCell ref="E1989:F1989"/>
    <mergeCell ref="A1971:G1971"/>
    <mergeCell ref="A1972:B1972"/>
    <mergeCell ref="E1979:F1979"/>
    <mergeCell ref="A1980:B1980"/>
    <mergeCell ref="E1982:F1982"/>
    <mergeCell ref="E1966:F1966"/>
    <mergeCell ref="E1967:F1967"/>
    <mergeCell ref="E1968:F1968"/>
    <mergeCell ref="E1969:F1969"/>
    <mergeCell ref="C1970:D1970"/>
    <mergeCell ref="A2023:G2023"/>
    <mergeCell ref="A2024:B2024"/>
    <mergeCell ref="E2033:F2033"/>
    <mergeCell ref="A2034:B2034"/>
    <mergeCell ref="E2037:F2037"/>
    <mergeCell ref="E2018:F2018"/>
    <mergeCell ref="E2019:F2019"/>
    <mergeCell ref="E2020:F2020"/>
    <mergeCell ref="E2021:F2021"/>
    <mergeCell ref="C2022:D2022"/>
    <mergeCell ref="A2010:B2010"/>
    <mergeCell ref="E2014:F2014"/>
    <mergeCell ref="E2015:F2015"/>
    <mergeCell ref="E2016:F2016"/>
    <mergeCell ref="E2017:F2017"/>
    <mergeCell ref="A1995:G1995"/>
    <mergeCell ref="A1996:B1996"/>
    <mergeCell ref="E2005:F2005"/>
    <mergeCell ref="A2006:B2006"/>
    <mergeCell ref="E2009:F2009"/>
    <mergeCell ref="A2066:B2066"/>
    <mergeCell ref="E2068:F2068"/>
    <mergeCell ref="E2069:F2069"/>
    <mergeCell ref="E2070:F2070"/>
    <mergeCell ref="E2071:F2071"/>
    <mergeCell ref="A2051:G2051"/>
    <mergeCell ref="A2052:B2052"/>
    <mergeCell ref="E2061:F2061"/>
    <mergeCell ref="A2062:B2062"/>
    <mergeCell ref="E2065:F2065"/>
    <mergeCell ref="E2046:F2046"/>
    <mergeCell ref="E2047:F2047"/>
    <mergeCell ref="E2048:F2048"/>
    <mergeCell ref="E2049:F2049"/>
    <mergeCell ref="C2050:D2050"/>
    <mergeCell ref="A2038:B2038"/>
    <mergeCell ref="E2042:F2042"/>
    <mergeCell ref="E2043:F2043"/>
    <mergeCell ref="E2044:F2044"/>
    <mergeCell ref="E2045:F2045"/>
    <mergeCell ref="E2098:F2098"/>
    <mergeCell ref="E2099:F2099"/>
    <mergeCell ref="E2100:F2100"/>
    <mergeCell ref="E2101:F2101"/>
    <mergeCell ref="C2102:D2102"/>
    <mergeCell ref="A2092:B2092"/>
    <mergeCell ref="E2094:F2094"/>
    <mergeCell ref="E2095:F2095"/>
    <mergeCell ref="E2096:F2096"/>
    <mergeCell ref="E2097:F2097"/>
    <mergeCell ref="A2077:G2077"/>
    <mergeCell ref="A2078:B2078"/>
    <mergeCell ref="E2087:F2087"/>
    <mergeCell ref="A2088:B2088"/>
    <mergeCell ref="E2091:F2091"/>
    <mergeCell ref="E2072:F2072"/>
    <mergeCell ref="E2073:F2073"/>
    <mergeCell ref="E2074:F2074"/>
    <mergeCell ref="E2075:F2075"/>
    <mergeCell ref="C2076:D2076"/>
    <mergeCell ref="A2130:G2130"/>
    <mergeCell ref="A2131:B2131"/>
    <mergeCell ref="E2140:F2140"/>
    <mergeCell ref="A2141:B2141"/>
    <mergeCell ref="E2144:F2144"/>
    <mergeCell ref="E2125:F2125"/>
    <mergeCell ref="E2126:F2126"/>
    <mergeCell ref="E2127:F2127"/>
    <mergeCell ref="E2128:F2128"/>
    <mergeCell ref="C2129:D2129"/>
    <mergeCell ref="A2118:B2118"/>
    <mergeCell ref="E2121:F2121"/>
    <mergeCell ref="E2122:F2122"/>
    <mergeCell ref="E2123:F2123"/>
    <mergeCell ref="E2124:F2124"/>
    <mergeCell ref="A2103:G2103"/>
    <mergeCell ref="A2104:B2104"/>
    <mergeCell ref="E2113:F2113"/>
    <mergeCell ref="A2114:B2114"/>
    <mergeCell ref="E2117:F2117"/>
    <mergeCell ref="A2172:B2172"/>
    <mergeCell ref="E2178:F2178"/>
    <mergeCell ref="E2179:F2179"/>
    <mergeCell ref="E2180:F2180"/>
    <mergeCell ref="E2181:F2181"/>
    <mergeCell ref="A2157:G2157"/>
    <mergeCell ref="A2158:B2158"/>
    <mergeCell ref="E2167:F2167"/>
    <mergeCell ref="A2168:B2168"/>
    <mergeCell ref="E2171:F2171"/>
    <mergeCell ref="E2152:F2152"/>
    <mergeCell ref="E2153:F2153"/>
    <mergeCell ref="E2154:F2154"/>
    <mergeCell ref="E2155:F2155"/>
    <mergeCell ref="C2156:D2156"/>
    <mergeCell ref="A2145:B2145"/>
    <mergeCell ref="E2148:F2148"/>
    <mergeCell ref="E2149:F2149"/>
    <mergeCell ref="E2150:F2150"/>
    <mergeCell ref="E2151:F2151"/>
    <mergeCell ref="E2211:F2211"/>
    <mergeCell ref="E2212:F2212"/>
    <mergeCell ref="E2213:F2213"/>
    <mergeCell ref="E2214:F2214"/>
    <mergeCell ref="C2215:D2215"/>
    <mergeCell ref="A2202:B2202"/>
    <mergeCell ref="E2207:F2207"/>
    <mergeCell ref="E2208:F2208"/>
    <mergeCell ref="E2209:F2209"/>
    <mergeCell ref="E2210:F2210"/>
    <mergeCell ref="A2187:G2187"/>
    <mergeCell ref="A2188:B2188"/>
    <mergeCell ref="E2197:F2197"/>
    <mergeCell ref="A2198:B2198"/>
    <mergeCell ref="E2201:F2201"/>
    <mergeCell ref="E2182:F2182"/>
    <mergeCell ref="E2183:F2183"/>
    <mergeCell ref="E2184:F2184"/>
    <mergeCell ref="E2185:F2185"/>
    <mergeCell ref="C2186:D2186"/>
    <mergeCell ref="A2244:G2244"/>
    <mergeCell ref="A2245:B2245"/>
    <mergeCell ref="E2256:F2256"/>
    <mergeCell ref="A2257:B2257"/>
    <mergeCell ref="E2259:F2259"/>
    <mergeCell ref="E2239:F2239"/>
    <mergeCell ref="E2240:F2240"/>
    <mergeCell ref="E2241:F2241"/>
    <mergeCell ref="E2242:F2242"/>
    <mergeCell ref="C2243:D2243"/>
    <mergeCell ref="A2231:B2231"/>
    <mergeCell ref="E2235:F2235"/>
    <mergeCell ref="E2236:F2236"/>
    <mergeCell ref="E2237:F2237"/>
    <mergeCell ref="E2238:F2238"/>
    <mergeCell ref="A2216:G2216"/>
    <mergeCell ref="A2217:B2217"/>
    <mergeCell ref="E2226:F2226"/>
    <mergeCell ref="A2227:B2227"/>
    <mergeCell ref="E2230:F2230"/>
    <mergeCell ref="A2282:G2282"/>
    <mergeCell ref="A2283:B2283"/>
    <mergeCell ref="E2294:F2294"/>
    <mergeCell ref="A2295:B2295"/>
    <mergeCell ref="E2298:F2298"/>
    <mergeCell ref="E2277:F2277"/>
    <mergeCell ref="E2278:F2278"/>
    <mergeCell ref="E2279:F2279"/>
    <mergeCell ref="C2280:D2280"/>
    <mergeCell ref="A2281:G2281"/>
    <mergeCell ref="E2272:F2272"/>
    <mergeCell ref="E2273:F2273"/>
    <mergeCell ref="E2274:F2274"/>
    <mergeCell ref="E2275:F2275"/>
    <mergeCell ref="E2276:F2276"/>
    <mergeCell ref="A2260:B2260"/>
    <mergeCell ref="E2262:F2262"/>
    <mergeCell ref="A2263:B2263"/>
    <mergeCell ref="E2267:F2267"/>
    <mergeCell ref="A2268:B2268"/>
    <mergeCell ref="A2323:B2323"/>
    <mergeCell ref="E2330:F2330"/>
    <mergeCell ref="A2331:B2331"/>
    <mergeCell ref="E2334:F2334"/>
    <mergeCell ref="A2335:B2335"/>
    <mergeCell ref="E2318:F2318"/>
    <mergeCell ref="E2319:F2319"/>
    <mergeCell ref="E2320:F2320"/>
    <mergeCell ref="C2321:D2321"/>
    <mergeCell ref="A2322:G2322"/>
    <mergeCell ref="E2313:F2313"/>
    <mergeCell ref="E2314:F2314"/>
    <mergeCell ref="E2315:F2315"/>
    <mergeCell ref="E2316:F2316"/>
    <mergeCell ref="E2317:F2317"/>
    <mergeCell ref="A2299:B2299"/>
    <mergeCell ref="E2301:F2301"/>
    <mergeCell ref="A2302:B2302"/>
    <mergeCell ref="E2307:F2307"/>
    <mergeCell ref="A2308:B2308"/>
    <mergeCell ref="E2367:F2367"/>
    <mergeCell ref="E2368:F2368"/>
    <mergeCell ref="E2369:F2369"/>
    <mergeCell ref="E2370:F2370"/>
    <mergeCell ref="E2371:F2371"/>
    <mergeCell ref="A2350:B2350"/>
    <mergeCell ref="E2357:F2357"/>
    <mergeCell ref="A2358:B2358"/>
    <mergeCell ref="E2361:F2361"/>
    <mergeCell ref="A2362:B2362"/>
    <mergeCell ref="E2345:F2345"/>
    <mergeCell ref="E2346:F2346"/>
    <mergeCell ref="E2347:F2347"/>
    <mergeCell ref="C2348:D2348"/>
    <mergeCell ref="A2349:G2349"/>
    <mergeCell ref="E2340:F2340"/>
    <mergeCell ref="E2341:F2341"/>
    <mergeCell ref="E2342:F2342"/>
    <mergeCell ref="E2343:F2343"/>
    <mergeCell ref="E2344:F2344"/>
    <mergeCell ref="E2397:F2397"/>
    <mergeCell ref="E2398:F2398"/>
    <mergeCell ref="E2399:F2399"/>
    <mergeCell ref="C2400:D2400"/>
    <mergeCell ref="A2401:G2401"/>
    <mergeCell ref="E2392:F2392"/>
    <mergeCell ref="E2393:F2393"/>
    <mergeCell ref="E2394:F2394"/>
    <mergeCell ref="E2395:F2395"/>
    <mergeCell ref="E2396:F2396"/>
    <mergeCell ref="A2377:B2377"/>
    <mergeCell ref="E2384:F2384"/>
    <mergeCell ref="A2385:B2385"/>
    <mergeCell ref="E2388:F2388"/>
    <mergeCell ref="A2389:B2389"/>
    <mergeCell ref="E2372:F2372"/>
    <mergeCell ref="E2373:F2373"/>
    <mergeCell ref="E2374:F2374"/>
    <mergeCell ref="C2375:D2375"/>
    <mergeCell ref="A2376:G2376"/>
    <mergeCell ref="A2427:B2427"/>
    <mergeCell ref="E2436:F2436"/>
    <mergeCell ref="A2437:B2437"/>
    <mergeCell ref="E2441:F2441"/>
    <mergeCell ref="A2442:B2442"/>
    <mergeCell ref="E2422:F2422"/>
    <mergeCell ref="E2423:F2423"/>
    <mergeCell ref="E2424:F2424"/>
    <mergeCell ref="C2425:D2425"/>
    <mergeCell ref="A2426:G2426"/>
    <mergeCell ref="E2417:F2417"/>
    <mergeCell ref="E2418:F2418"/>
    <mergeCell ref="E2419:F2419"/>
    <mergeCell ref="E2420:F2420"/>
    <mergeCell ref="E2421:F2421"/>
    <mergeCell ref="A2402:B2402"/>
    <mergeCell ref="E2409:F2409"/>
    <mergeCell ref="A2410:B2410"/>
    <mergeCell ref="E2413:F2413"/>
    <mergeCell ref="A2414:B2414"/>
    <mergeCell ref="E2502:F2502"/>
    <mergeCell ref="E2503:F2503"/>
    <mergeCell ref="E2504:F2504"/>
    <mergeCell ref="E2505:F2505"/>
    <mergeCell ref="E2506:F2506"/>
    <mergeCell ref="A2467:B2467"/>
    <mergeCell ref="E2476:F2476"/>
    <mergeCell ref="A2477:B2477"/>
    <mergeCell ref="E2481:F2481"/>
    <mergeCell ref="A2482:B2482"/>
    <mergeCell ref="E2462:F2462"/>
    <mergeCell ref="E2463:F2463"/>
    <mergeCell ref="E2464:F2464"/>
    <mergeCell ref="C2465:D2465"/>
    <mergeCell ref="A2466:G2466"/>
    <mergeCell ref="E2457:F2457"/>
    <mergeCell ref="E2458:F2458"/>
    <mergeCell ref="E2459:F2459"/>
    <mergeCell ref="E2460:F2460"/>
    <mergeCell ref="E2461:F2461"/>
    <mergeCell ref="E2554:F2554"/>
    <mergeCell ref="E2555:F2555"/>
    <mergeCell ref="E2556:F2556"/>
    <mergeCell ref="E2557:F2557"/>
    <mergeCell ref="E2558:F2558"/>
    <mergeCell ref="E2532:F2532"/>
    <mergeCell ref="A2533:B2533"/>
    <mergeCell ref="E2551:F2551"/>
    <mergeCell ref="E2552:F2552"/>
    <mergeCell ref="E2553:F2553"/>
    <mergeCell ref="A2512:B2512"/>
    <mergeCell ref="E2523:F2523"/>
    <mergeCell ref="A2524:B2524"/>
    <mergeCell ref="E2526:F2526"/>
    <mergeCell ref="A2527:B2527"/>
    <mergeCell ref="E2507:F2507"/>
    <mergeCell ref="E2508:F2508"/>
    <mergeCell ref="E2509:F2509"/>
    <mergeCell ref="C2510:D2510"/>
    <mergeCell ref="A2511:G2511"/>
    <mergeCell ref="E2586:F2586"/>
    <mergeCell ref="C2587:D2587"/>
    <mergeCell ref="A2588:G2588"/>
    <mergeCell ref="A2589:B2589"/>
    <mergeCell ref="E2596:F2596"/>
    <mergeCell ref="E2581:F2581"/>
    <mergeCell ref="E2582:F2582"/>
    <mergeCell ref="E2583:F2583"/>
    <mergeCell ref="E2584:F2584"/>
    <mergeCell ref="E2585:F2585"/>
    <mergeCell ref="A2570:B2570"/>
    <mergeCell ref="E2573:F2573"/>
    <mergeCell ref="A2574:B2574"/>
    <mergeCell ref="E2579:F2579"/>
    <mergeCell ref="E2580:F2580"/>
    <mergeCell ref="C2559:D2559"/>
    <mergeCell ref="A2560:G2560"/>
    <mergeCell ref="A2561:G2561"/>
    <mergeCell ref="A2562:B2562"/>
    <mergeCell ref="E2569:F2569"/>
    <mergeCell ref="A2624:B2624"/>
    <mergeCell ref="E2627:F2627"/>
    <mergeCell ref="A2628:B2628"/>
    <mergeCell ref="E2632:F2632"/>
    <mergeCell ref="E2633:F2633"/>
    <mergeCell ref="E2613:F2613"/>
    <mergeCell ref="C2614:D2614"/>
    <mergeCell ref="A2615:G2615"/>
    <mergeCell ref="A2616:B2616"/>
    <mergeCell ref="E2623:F2623"/>
    <mergeCell ref="E2608:F2608"/>
    <mergeCell ref="E2609:F2609"/>
    <mergeCell ref="E2610:F2610"/>
    <mergeCell ref="E2611:F2611"/>
    <mergeCell ref="E2612:F2612"/>
    <mergeCell ref="A2597:B2597"/>
    <mergeCell ref="E2600:F2600"/>
    <mergeCell ref="A2601:B2601"/>
    <mergeCell ref="E2606:F2606"/>
    <mergeCell ref="E2607:F2607"/>
    <mergeCell ref="E2660:F2660"/>
    <mergeCell ref="E2661:F2661"/>
    <mergeCell ref="E2662:F2662"/>
    <mergeCell ref="E2663:F2663"/>
    <mergeCell ref="E2664:F2664"/>
    <mergeCell ref="A2650:B2650"/>
    <mergeCell ref="E2653:F2653"/>
    <mergeCell ref="A2654:B2654"/>
    <mergeCell ref="E2658:F2658"/>
    <mergeCell ref="E2659:F2659"/>
    <mergeCell ref="E2639:F2639"/>
    <mergeCell ref="C2640:D2640"/>
    <mergeCell ref="A2641:G2641"/>
    <mergeCell ref="A2642:B2642"/>
    <mergeCell ref="E2649:F2649"/>
    <mergeCell ref="E2634:F2634"/>
    <mergeCell ref="E2635:F2635"/>
    <mergeCell ref="E2636:F2636"/>
    <mergeCell ref="E2637:F2637"/>
    <mergeCell ref="E2638:F2638"/>
    <mergeCell ref="E2692:F2692"/>
    <mergeCell ref="C2693:D2693"/>
    <mergeCell ref="A2694:G2694"/>
    <mergeCell ref="A2695:B2695"/>
    <mergeCell ref="E2702:F2702"/>
    <mergeCell ref="E2687:F2687"/>
    <mergeCell ref="E2688:F2688"/>
    <mergeCell ref="E2689:F2689"/>
    <mergeCell ref="E2690:F2690"/>
    <mergeCell ref="E2691:F2691"/>
    <mergeCell ref="A2676:B2676"/>
    <mergeCell ref="E2679:F2679"/>
    <mergeCell ref="A2680:B2680"/>
    <mergeCell ref="E2685:F2685"/>
    <mergeCell ref="E2686:F2686"/>
    <mergeCell ref="E2665:F2665"/>
    <mergeCell ref="C2666:D2666"/>
    <mergeCell ref="A2667:G2667"/>
    <mergeCell ref="A2668:B2668"/>
    <mergeCell ref="E2675:F2675"/>
    <mergeCell ref="A2729:B2729"/>
    <mergeCell ref="E2732:F2732"/>
    <mergeCell ref="A2733:B2733"/>
    <mergeCell ref="E2737:F2737"/>
    <mergeCell ref="E2738:F2738"/>
    <mergeCell ref="E2718:F2718"/>
    <mergeCell ref="C2719:D2719"/>
    <mergeCell ref="A2720:G2720"/>
    <mergeCell ref="A2721:B2721"/>
    <mergeCell ref="E2728:F2728"/>
    <mergeCell ref="E2713:F2713"/>
    <mergeCell ref="E2714:F2714"/>
    <mergeCell ref="E2715:F2715"/>
    <mergeCell ref="E2716:F2716"/>
    <mergeCell ref="E2717:F2717"/>
    <mergeCell ref="A2703:B2703"/>
    <mergeCell ref="E2706:F2706"/>
    <mergeCell ref="A2707:B2707"/>
    <mergeCell ref="E2711:F2711"/>
    <mergeCell ref="E2712:F2712"/>
    <mergeCell ref="E2765:F2765"/>
    <mergeCell ref="E2766:F2766"/>
    <mergeCell ref="E2767:F2767"/>
    <mergeCell ref="E2768:F2768"/>
    <mergeCell ref="E2769:F2769"/>
    <mergeCell ref="A2755:B2755"/>
    <mergeCell ref="E2758:F2758"/>
    <mergeCell ref="A2759:B2759"/>
    <mergeCell ref="E2763:F2763"/>
    <mergeCell ref="E2764:F2764"/>
    <mergeCell ref="E2744:F2744"/>
    <mergeCell ref="C2745:D2745"/>
    <mergeCell ref="A2746:G2746"/>
    <mergeCell ref="A2747:B2747"/>
    <mergeCell ref="E2754:F2754"/>
    <mergeCell ref="E2739:F2739"/>
    <mergeCell ref="E2740:F2740"/>
    <mergeCell ref="E2741:F2741"/>
    <mergeCell ref="E2742:F2742"/>
    <mergeCell ref="E2743:F2743"/>
    <mergeCell ref="E2796:F2796"/>
    <mergeCell ref="C2797:D2797"/>
    <mergeCell ref="A2798:G2798"/>
    <mergeCell ref="A2799:B2799"/>
    <mergeCell ref="E2806:F2806"/>
    <mergeCell ref="E2791:F2791"/>
    <mergeCell ref="E2792:F2792"/>
    <mergeCell ref="E2793:F2793"/>
    <mergeCell ref="E2794:F2794"/>
    <mergeCell ref="E2795:F2795"/>
    <mergeCell ref="A2781:B2781"/>
    <mergeCell ref="E2784:F2784"/>
    <mergeCell ref="A2785:B2785"/>
    <mergeCell ref="E2789:F2789"/>
    <mergeCell ref="E2790:F2790"/>
    <mergeCell ref="E2770:F2770"/>
    <mergeCell ref="C2771:D2771"/>
    <mergeCell ref="A2772:G2772"/>
    <mergeCell ref="A2773:B2773"/>
    <mergeCell ref="E2780:F2780"/>
    <mergeCell ref="A2833:B2833"/>
    <mergeCell ref="E2836:F2836"/>
    <mergeCell ref="A2837:B2837"/>
    <mergeCell ref="E2841:F2841"/>
    <mergeCell ref="E2842:F2842"/>
    <mergeCell ref="E2822:F2822"/>
    <mergeCell ref="C2823:D2823"/>
    <mergeCell ref="A2824:G2824"/>
    <mergeCell ref="A2825:B2825"/>
    <mergeCell ref="E2832:F2832"/>
    <mergeCell ref="E2817:F2817"/>
    <mergeCell ref="E2818:F2818"/>
    <mergeCell ref="E2819:F2819"/>
    <mergeCell ref="E2820:F2820"/>
    <mergeCell ref="E2821:F2821"/>
    <mergeCell ref="A2807:B2807"/>
    <mergeCell ref="E2810:F2810"/>
    <mergeCell ref="A2811:B2811"/>
    <mergeCell ref="E2815:F2815"/>
    <mergeCell ref="E2816:F2816"/>
    <mergeCell ref="E2869:F2869"/>
    <mergeCell ref="E2870:F2870"/>
    <mergeCell ref="E2871:F2871"/>
    <mergeCell ref="E2872:F2872"/>
    <mergeCell ref="E2873:F2873"/>
    <mergeCell ref="A2859:B2859"/>
    <mergeCell ref="E2862:F2862"/>
    <mergeCell ref="A2863:B2863"/>
    <mergeCell ref="E2867:F2867"/>
    <mergeCell ref="E2868:F2868"/>
    <mergeCell ref="E2848:F2848"/>
    <mergeCell ref="C2849:D2849"/>
    <mergeCell ref="A2850:G2850"/>
    <mergeCell ref="A2851:B2851"/>
    <mergeCell ref="E2858:F2858"/>
    <mergeCell ref="E2843:F2843"/>
    <mergeCell ref="E2844:F2844"/>
    <mergeCell ref="E2845:F2845"/>
    <mergeCell ref="E2846:F2846"/>
    <mergeCell ref="E2847:F2847"/>
    <mergeCell ref="E2905:F2905"/>
    <mergeCell ref="E2906:F2906"/>
    <mergeCell ref="E2907:F2907"/>
    <mergeCell ref="C2908:D2908"/>
    <mergeCell ref="A2909:G2909"/>
    <mergeCell ref="E2900:F2900"/>
    <mergeCell ref="E2901:F2901"/>
    <mergeCell ref="E2902:F2902"/>
    <mergeCell ref="E2903:F2903"/>
    <mergeCell ref="E2904:F2904"/>
    <mergeCell ref="A2887:B2887"/>
    <mergeCell ref="E2891:F2891"/>
    <mergeCell ref="A2892:B2892"/>
    <mergeCell ref="E2896:F2896"/>
    <mergeCell ref="A2897:B2897"/>
    <mergeCell ref="E2874:F2874"/>
    <mergeCell ref="C2875:D2875"/>
    <mergeCell ref="A2876:G2876"/>
    <mergeCell ref="A2877:B2877"/>
    <mergeCell ref="E2886:F2886"/>
    <mergeCell ref="A2944:B2944"/>
    <mergeCell ref="E2951:F2951"/>
    <mergeCell ref="A2952:B2952"/>
    <mergeCell ref="E2954:F2954"/>
    <mergeCell ref="A2955:B2955"/>
    <mergeCell ref="E2927:F2927"/>
    <mergeCell ref="C2928:D2928"/>
    <mergeCell ref="A2929:G2929"/>
    <mergeCell ref="A2930:B2930"/>
    <mergeCell ref="E2943:F2943"/>
    <mergeCell ref="E2922:F2922"/>
    <mergeCell ref="E2923:F2923"/>
    <mergeCell ref="E2924:F2924"/>
    <mergeCell ref="E2925:F2925"/>
    <mergeCell ref="E2926:F2926"/>
    <mergeCell ref="A2910:B2910"/>
    <mergeCell ref="E2917:F2917"/>
    <mergeCell ref="A2918:B2918"/>
    <mergeCell ref="E2920:F2920"/>
    <mergeCell ref="E2921:F2921"/>
    <mergeCell ref="E3006:F3006"/>
    <mergeCell ref="A3007:B3007"/>
    <mergeCell ref="E3011:F3011"/>
    <mergeCell ref="A3012:B3012"/>
    <mergeCell ref="E3015:F3015"/>
    <mergeCell ref="C2990:D2990"/>
    <mergeCell ref="A2991:G2991"/>
    <mergeCell ref="A2992:B2992"/>
    <mergeCell ref="E3001:F3001"/>
    <mergeCell ref="A3002:B3002"/>
    <mergeCell ref="E2985:F2985"/>
    <mergeCell ref="E2986:F2986"/>
    <mergeCell ref="E2987:F2987"/>
    <mergeCell ref="E2988:F2988"/>
    <mergeCell ref="E2989:F2989"/>
    <mergeCell ref="E2965:F2965"/>
    <mergeCell ref="A2966:B2966"/>
    <mergeCell ref="E2982:F2982"/>
    <mergeCell ref="E2983:F2983"/>
    <mergeCell ref="E2984:F2984"/>
    <mergeCell ref="E3043:F3043"/>
    <mergeCell ref="E3044:F3044"/>
    <mergeCell ref="E3045:F3045"/>
    <mergeCell ref="E3046:F3046"/>
    <mergeCell ref="E3047:F3047"/>
    <mergeCell ref="E3032:F3032"/>
    <mergeCell ref="A3033:B3033"/>
    <mergeCell ref="E3036:F3036"/>
    <mergeCell ref="A3037:B3037"/>
    <mergeCell ref="E3042:F3042"/>
    <mergeCell ref="E3021:F3021"/>
    <mergeCell ref="E3022:F3022"/>
    <mergeCell ref="C3023:D3023"/>
    <mergeCell ref="A3024:G3024"/>
    <mergeCell ref="A3025:B3025"/>
    <mergeCell ref="E3016:F3016"/>
    <mergeCell ref="E3017:F3017"/>
    <mergeCell ref="E3018:F3018"/>
    <mergeCell ref="E3019:F3019"/>
    <mergeCell ref="E3020:F3020"/>
    <mergeCell ref="E3075:F3075"/>
    <mergeCell ref="E3076:F3076"/>
    <mergeCell ref="C3077:D3077"/>
    <mergeCell ref="A3078:G3078"/>
    <mergeCell ref="A3079:B3079"/>
    <mergeCell ref="E3070:F3070"/>
    <mergeCell ref="E3071:F3071"/>
    <mergeCell ref="E3072:F3072"/>
    <mergeCell ref="E3073:F3073"/>
    <mergeCell ref="E3074:F3074"/>
    <mergeCell ref="E3059:F3059"/>
    <mergeCell ref="A3060:B3060"/>
    <mergeCell ref="E3063:F3063"/>
    <mergeCell ref="A3064:B3064"/>
    <mergeCell ref="E3069:F3069"/>
    <mergeCell ref="E3048:F3048"/>
    <mergeCell ref="E3049:F3049"/>
    <mergeCell ref="C3050:D3050"/>
    <mergeCell ref="A3051:G3051"/>
    <mergeCell ref="A3052:B3052"/>
    <mergeCell ref="E3127:F3127"/>
    <mergeCell ref="A3128:B3128"/>
    <mergeCell ref="E3132:F3132"/>
    <mergeCell ref="A3133:B3133"/>
    <mergeCell ref="E3150:F3150"/>
    <mergeCell ref="E3114:F3114"/>
    <mergeCell ref="E3115:F3115"/>
    <mergeCell ref="C3116:D3116"/>
    <mergeCell ref="A3117:G3117"/>
    <mergeCell ref="A3118:B3118"/>
    <mergeCell ref="E3109:F3109"/>
    <mergeCell ref="E3110:F3110"/>
    <mergeCell ref="E3111:F3111"/>
    <mergeCell ref="E3112:F3112"/>
    <mergeCell ref="E3113:F3113"/>
    <mergeCell ref="E3088:F3088"/>
    <mergeCell ref="A3089:B3089"/>
    <mergeCell ref="E3093:F3093"/>
    <mergeCell ref="A3094:B3094"/>
    <mergeCell ref="E3108:F3108"/>
    <mergeCell ref="E3193:F3193"/>
    <mergeCell ref="E3194:F3194"/>
    <mergeCell ref="E3195:F3195"/>
    <mergeCell ref="E3196:F3196"/>
    <mergeCell ref="E3197:F3197"/>
    <mergeCell ref="E3169:F3169"/>
    <mergeCell ref="A3170:B3170"/>
    <mergeCell ref="E3174:F3174"/>
    <mergeCell ref="A3175:B3175"/>
    <mergeCell ref="E3192:F3192"/>
    <mergeCell ref="E3156:F3156"/>
    <mergeCell ref="E3157:F3157"/>
    <mergeCell ref="C3158:D3158"/>
    <mergeCell ref="A3159:G3159"/>
    <mergeCell ref="A3160:B3160"/>
    <mergeCell ref="E3151:F3151"/>
    <mergeCell ref="E3152:F3152"/>
    <mergeCell ref="E3153:F3153"/>
    <mergeCell ref="E3154:F3154"/>
    <mergeCell ref="E3155:F3155"/>
    <mergeCell ref="C3220:D3220"/>
    <mergeCell ref="A3221:G3221"/>
    <mergeCell ref="A3222:B3222"/>
    <mergeCell ref="E3229:F3229"/>
    <mergeCell ref="A3230:B3230"/>
    <mergeCell ref="E3215:F3215"/>
    <mergeCell ref="E3216:F3216"/>
    <mergeCell ref="E3217:F3217"/>
    <mergeCell ref="E3218:F3218"/>
    <mergeCell ref="E3219:F3219"/>
    <mergeCell ref="E3209:F3209"/>
    <mergeCell ref="A3210:B3210"/>
    <mergeCell ref="E3212:F3212"/>
    <mergeCell ref="E3213:F3213"/>
    <mergeCell ref="E3214:F3214"/>
    <mergeCell ref="E3198:F3198"/>
    <mergeCell ref="E3199:F3199"/>
    <mergeCell ref="C3200:D3200"/>
    <mergeCell ref="A3201:G3201"/>
    <mergeCell ref="A3202:B3202"/>
    <mergeCell ref="E3262:F3262"/>
    <mergeCell ref="A3263:B3263"/>
    <mergeCell ref="E3270:F3270"/>
    <mergeCell ref="E3271:F3271"/>
    <mergeCell ref="E3272:F3272"/>
    <mergeCell ref="C3249:D3249"/>
    <mergeCell ref="A3250:G3250"/>
    <mergeCell ref="A3251:B3251"/>
    <mergeCell ref="E3258:F3258"/>
    <mergeCell ref="A3259:B3259"/>
    <mergeCell ref="E3244:F3244"/>
    <mergeCell ref="E3245:F3245"/>
    <mergeCell ref="E3246:F3246"/>
    <mergeCell ref="E3247:F3247"/>
    <mergeCell ref="E3248:F3248"/>
    <mergeCell ref="E3233:F3233"/>
    <mergeCell ref="A3234:B3234"/>
    <mergeCell ref="E3241:F3241"/>
    <mergeCell ref="E3242:F3242"/>
    <mergeCell ref="E3243:F3243"/>
    <mergeCell ref="E3300:F3300"/>
    <mergeCell ref="E3301:F3301"/>
    <mergeCell ref="E3302:F3302"/>
    <mergeCell ref="E3303:F3303"/>
    <mergeCell ref="E3304:F3304"/>
    <mergeCell ref="E3293:F3293"/>
    <mergeCell ref="A3294:B3294"/>
    <mergeCell ref="E3297:F3297"/>
    <mergeCell ref="E3298:F3298"/>
    <mergeCell ref="E3299:F3299"/>
    <mergeCell ref="C3278:D3278"/>
    <mergeCell ref="A3279:G3279"/>
    <mergeCell ref="A3280:B3280"/>
    <mergeCell ref="E3289:F3289"/>
    <mergeCell ref="A3290:B3290"/>
    <mergeCell ref="E3273:F3273"/>
    <mergeCell ref="E3274:F3274"/>
    <mergeCell ref="E3275:F3275"/>
    <mergeCell ref="E3276:F3276"/>
    <mergeCell ref="E3277:F3277"/>
    <mergeCell ref="C3341:D3341"/>
    <mergeCell ref="A3342:G3342"/>
    <mergeCell ref="A3343:B3343"/>
    <mergeCell ref="E3350:F3350"/>
    <mergeCell ref="A3351:B3351"/>
    <mergeCell ref="E3336:F3336"/>
    <mergeCell ref="E3337:F3337"/>
    <mergeCell ref="E3338:F3338"/>
    <mergeCell ref="E3339:F3339"/>
    <mergeCell ref="E3340:F3340"/>
    <mergeCell ref="E3321:F3321"/>
    <mergeCell ref="A3322:B3322"/>
    <mergeCell ref="E3333:F3333"/>
    <mergeCell ref="E3334:F3334"/>
    <mergeCell ref="E3335:F3335"/>
    <mergeCell ref="C3305:D3305"/>
    <mergeCell ref="A3306:G3306"/>
    <mergeCell ref="A3307:B3307"/>
    <mergeCell ref="E3316:F3316"/>
    <mergeCell ref="A3317:B3317"/>
    <mergeCell ref="E3380:F3380"/>
    <mergeCell ref="A3381:B3381"/>
    <mergeCell ref="E3385:F3385"/>
    <mergeCell ref="E3386:F3386"/>
    <mergeCell ref="E3387:F3387"/>
    <mergeCell ref="C3367:D3367"/>
    <mergeCell ref="A3368:G3368"/>
    <mergeCell ref="A3369:B3369"/>
    <mergeCell ref="E3376:F3376"/>
    <mergeCell ref="A3377:B3377"/>
    <mergeCell ref="E3362:F3362"/>
    <mergeCell ref="E3363:F3363"/>
    <mergeCell ref="E3364:F3364"/>
    <mergeCell ref="E3365:F3365"/>
    <mergeCell ref="E3366:F3366"/>
    <mergeCell ref="E3354:F3354"/>
    <mergeCell ref="A3355:B3355"/>
    <mergeCell ref="E3359:F3359"/>
    <mergeCell ref="E3360:F3360"/>
    <mergeCell ref="E3361:F3361"/>
    <mergeCell ref="E3428:F3428"/>
    <mergeCell ref="E3429:F3429"/>
    <mergeCell ref="E3430:F3430"/>
    <mergeCell ref="E3431:F3431"/>
    <mergeCell ref="E3432:F3432"/>
    <mergeCell ref="E3414:F3414"/>
    <mergeCell ref="A3415:B3415"/>
    <mergeCell ref="E3425:F3425"/>
    <mergeCell ref="E3426:F3426"/>
    <mergeCell ref="E3427:F3427"/>
    <mergeCell ref="C3393:D3393"/>
    <mergeCell ref="A3394:G3394"/>
    <mergeCell ref="A3395:B3395"/>
    <mergeCell ref="E3406:F3406"/>
    <mergeCell ref="A3407:B3407"/>
    <mergeCell ref="E3388:F3388"/>
    <mergeCell ref="E3389:F3389"/>
    <mergeCell ref="E3390:F3390"/>
    <mergeCell ref="E3391:F3391"/>
    <mergeCell ref="E3392:F3392"/>
    <mergeCell ref="E3487:F3487"/>
    <mergeCell ref="E3488:F3488"/>
    <mergeCell ref="E3489:F3489"/>
    <mergeCell ref="E3490:F3490"/>
    <mergeCell ref="C3491:D3491"/>
    <mergeCell ref="A3469:B3469"/>
    <mergeCell ref="E3483:F3483"/>
    <mergeCell ref="E3484:F3484"/>
    <mergeCell ref="E3485:F3485"/>
    <mergeCell ref="E3486:F3486"/>
    <mergeCell ref="E3455:F3455"/>
    <mergeCell ref="A3456:B3456"/>
    <mergeCell ref="E3458:F3458"/>
    <mergeCell ref="A3459:B3459"/>
    <mergeCell ref="E3468:F3468"/>
    <mergeCell ref="C3433:D3433"/>
    <mergeCell ref="A3434:G3434"/>
    <mergeCell ref="A3435:B3435"/>
    <mergeCell ref="E3448:F3448"/>
    <mergeCell ref="A3449:B3449"/>
    <mergeCell ref="E3547:F3547"/>
    <mergeCell ref="E3548:F3548"/>
    <mergeCell ref="E3549:F3549"/>
    <mergeCell ref="C3550:D3550"/>
    <mergeCell ref="A3551:G3551"/>
    <mergeCell ref="E3542:F3542"/>
    <mergeCell ref="E3543:F3543"/>
    <mergeCell ref="E3544:F3544"/>
    <mergeCell ref="E3545:F3545"/>
    <mergeCell ref="E3546:F3546"/>
    <mergeCell ref="A3514:B3514"/>
    <mergeCell ref="E3516:F3516"/>
    <mergeCell ref="A3517:B3517"/>
    <mergeCell ref="E3526:F3526"/>
    <mergeCell ref="A3527:B3527"/>
    <mergeCell ref="A3492:G3492"/>
    <mergeCell ref="A3493:B3493"/>
    <mergeCell ref="E3506:F3506"/>
    <mergeCell ref="A3507:B3507"/>
    <mergeCell ref="E3513:F3513"/>
    <mergeCell ref="E3610:F3610"/>
    <mergeCell ref="E3611:F3611"/>
    <mergeCell ref="C3612:D3612"/>
    <mergeCell ref="A3613:G3613"/>
    <mergeCell ref="A3614:B3614"/>
    <mergeCell ref="E3605:F3605"/>
    <mergeCell ref="E3606:F3606"/>
    <mergeCell ref="E3607:F3607"/>
    <mergeCell ref="E3608:F3608"/>
    <mergeCell ref="E3609:F3609"/>
    <mergeCell ref="E3576:F3576"/>
    <mergeCell ref="A3577:B3577"/>
    <mergeCell ref="E3587:F3587"/>
    <mergeCell ref="A3588:B3588"/>
    <mergeCell ref="E3604:F3604"/>
    <mergeCell ref="A3552:B3552"/>
    <mergeCell ref="E3565:F3565"/>
    <mergeCell ref="A3566:B3566"/>
    <mergeCell ref="E3573:F3573"/>
    <mergeCell ref="A3574:B3574"/>
    <mergeCell ref="A3642:G3642"/>
    <mergeCell ref="A3643:B3643"/>
    <mergeCell ref="E3652:F3652"/>
    <mergeCell ref="A3653:B3653"/>
    <mergeCell ref="E3657:F3657"/>
    <mergeCell ref="E3637:F3637"/>
    <mergeCell ref="E3638:F3638"/>
    <mergeCell ref="E3639:F3639"/>
    <mergeCell ref="E3640:F3640"/>
    <mergeCell ref="C3641:D3641"/>
    <mergeCell ref="A3631:B3631"/>
    <mergeCell ref="E3633:F3633"/>
    <mergeCell ref="E3634:F3634"/>
    <mergeCell ref="E3635:F3635"/>
    <mergeCell ref="E3636:F3636"/>
    <mergeCell ref="E3623:F3623"/>
    <mergeCell ref="A3624:B3624"/>
    <mergeCell ref="E3626:F3626"/>
    <mergeCell ref="A3627:B3627"/>
    <mergeCell ref="E3630:F3630"/>
    <mergeCell ref="A3712:B3712"/>
    <mergeCell ref="E3714:F3714"/>
    <mergeCell ref="A3715:B3715"/>
    <mergeCell ref="E3725:F3725"/>
    <mergeCell ref="A3726:B3726"/>
    <mergeCell ref="A3689:G3689"/>
    <mergeCell ref="A3690:B3690"/>
    <mergeCell ref="E3703:F3703"/>
    <mergeCell ref="A3704:B3704"/>
    <mergeCell ref="E3711:F3711"/>
    <mergeCell ref="E3684:F3684"/>
    <mergeCell ref="E3685:F3685"/>
    <mergeCell ref="E3686:F3686"/>
    <mergeCell ref="E3687:F3687"/>
    <mergeCell ref="C3688:D3688"/>
    <mergeCell ref="A3658:B3658"/>
    <mergeCell ref="E3680:F3680"/>
    <mergeCell ref="E3681:F3681"/>
    <mergeCell ref="E3682:F3682"/>
    <mergeCell ref="E3683:F3683"/>
    <mergeCell ref="E3765:F3765"/>
    <mergeCell ref="E3766:F3766"/>
    <mergeCell ref="E3767:F3767"/>
    <mergeCell ref="E3768:F3768"/>
    <mergeCell ref="E3769:F3769"/>
    <mergeCell ref="A3751:B3751"/>
    <mergeCell ref="E3758:F3758"/>
    <mergeCell ref="A3759:B3759"/>
    <mergeCell ref="E3762:F3762"/>
    <mergeCell ref="A3763:B3763"/>
    <mergeCell ref="E3746:F3746"/>
    <mergeCell ref="E3747:F3747"/>
    <mergeCell ref="E3748:F3748"/>
    <mergeCell ref="C3749:D3749"/>
    <mergeCell ref="A3750:G3750"/>
    <mergeCell ref="E3741:F3741"/>
    <mergeCell ref="E3742:F3742"/>
    <mergeCell ref="E3743:F3743"/>
    <mergeCell ref="E3744:F3744"/>
    <mergeCell ref="E3745:F3745"/>
    <mergeCell ref="E3801:F3801"/>
    <mergeCell ref="E3802:F3802"/>
    <mergeCell ref="E3803:F3803"/>
    <mergeCell ref="E3804:F3804"/>
    <mergeCell ref="E3805:F3805"/>
    <mergeCell ref="E3794:F3794"/>
    <mergeCell ref="A3795:B3795"/>
    <mergeCell ref="E3798:F3798"/>
    <mergeCell ref="E3799:F3799"/>
    <mergeCell ref="E3800:F3800"/>
    <mergeCell ref="A3775:B3775"/>
    <mergeCell ref="E3784:F3784"/>
    <mergeCell ref="A3785:B3785"/>
    <mergeCell ref="E3789:F3789"/>
    <mergeCell ref="A3790:B3790"/>
    <mergeCell ref="E3770:F3770"/>
    <mergeCell ref="E3771:F3771"/>
    <mergeCell ref="E3772:F3772"/>
    <mergeCell ref="C3773:D3773"/>
    <mergeCell ref="A3774:G3774"/>
    <mergeCell ref="A3828:B3828"/>
    <mergeCell ref="E3835:F3835"/>
    <mergeCell ref="A3836:B3836"/>
    <mergeCell ref="E3839:F3839"/>
    <mergeCell ref="E3840:F3840"/>
    <mergeCell ref="E3823:F3823"/>
    <mergeCell ref="E3824:F3824"/>
    <mergeCell ref="E3825:F3825"/>
    <mergeCell ref="C3826:D3826"/>
    <mergeCell ref="A3827:G3827"/>
    <mergeCell ref="E3818:F3818"/>
    <mergeCell ref="E3819:F3819"/>
    <mergeCell ref="E3820:F3820"/>
    <mergeCell ref="E3821:F3821"/>
    <mergeCell ref="E3822:F3822"/>
    <mergeCell ref="C3806:D3806"/>
    <mergeCell ref="A3807:G3807"/>
    <mergeCell ref="A3808:B3808"/>
    <mergeCell ref="E3815:F3815"/>
    <mergeCell ref="A3816:B3816"/>
    <mergeCell ref="E3866:F3866"/>
    <mergeCell ref="E3867:F3867"/>
    <mergeCell ref="E3868:F3868"/>
    <mergeCell ref="E3869:F3869"/>
    <mergeCell ref="C3870:D3870"/>
    <mergeCell ref="A3859:B3859"/>
    <mergeCell ref="E3862:F3862"/>
    <mergeCell ref="E3863:F3863"/>
    <mergeCell ref="E3864:F3864"/>
    <mergeCell ref="E3865:F3865"/>
    <mergeCell ref="E3846:F3846"/>
    <mergeCell ref="C3847:D3847"/>
    <mergeCell ref="A3848:G3848"/>
    <mergeCell ref="A3849:B3849"/>
    <mergeCell ref="E3858:F3858"/>
    <mergeCell ref="E3841:F3841"/>
    <mergeCell ref="E3842:F3842"/>
    <mergeCell ref="E3843:F3843"/>
    <mergeCell ref="E3844:F3844"/>
    <mergeCell ref="E3845:F3845"/>
    <mergeCell ref="A3898:G3898"/>
    <mergeCell ref="A3899:B3899"/>
    <mergeCell ref="E3908:F3908"/>
    <mergeCell ref="A3909:B3909"/>
    <mergeCell ref="E3911:F3911"/>
    <mergeCell ref="E3893:F3893"/>
    <mergeCell ref="E3894:F3894"/>
    <mergeCell ref="E3895:F3895"/>
    <mergeCell ref="E3896:F3896"/>
    <mergeCell ref="C3897:D3897"/>
    <mergeCell ref="A3885:B3885"/>
    <mergeCell ref="E3889:F3889"/>
    <mergeCell ref="E3890:F3890"/>
    <mergeCell ref="E3891:F3891"/>
    <mergeCell ref="E3892:F3892"/>
    <mergeCell ref="A3871:G3871"/>
    <mergeCell ref="A3872:B3872"/>
    <mergeCell ref="E3881:F3881"/>
    <mergeCell ref="A3882:B3882"/>
    <mergeCell ref="E3884:F3884"/>
    <mergeCell ref="E3940:F3940"/>
    <mergeCell ref="E3941:F3941"/>
    <mergeCell ref="E3942:F3942"/>
    <mergeCell ref="E3943:F3943"/>
    <mergeCell ref="E3944:F3944"/>
    <mergeCell ref="A3925:G3925"/>
    <mergeCell ref="A3926:B3926"/>
    <mergeCell ref="E3935:F3935"/>
    <mergeCell ref="A3936:B3936"/>
    <mergeCell ref="E3939:F3939"/>
    <mergeCell ref="E3920:F3920"/>
    <mergeCell ref="E3921:F3921"/>
    <mergeCell ref="E3922:F3922"/>
    <mergeCell ref="E3923:F3923"/>
    <mergeCell ref="C3924:D3924"/>
    <mergeCell ref="A3912:B3912"/>
    <mergeCell ref="E3916:F3916"/>
    <mergeCell ref="E3917:F3917"/>
    <mergeCell ref="E3918:F3918"/>
    <mergeCell ref="E3919:F3919"/>
    <mergeCell ref="E3976:F3976"/>
    <mergeCell ref="E3977:F3977"/>
    <mergeCell ref="E3978:F3978"/>
    <mergeCell ref="E3979:F3979"/>
    <mergeCell ref="E3980:F3980"/>
    <mergeCell ref="A3965:B3965"/>
    <mergeCell ref="E3968:F3968"/>
    <mergeCell ref="A3969:B3969"/>
    <mergeCell ref="E3974:F3974"/>
    <mergeCell ref="E3975:F3975"/>
    <mergeCell ref="E3958:F3958"/>
    <mergeCell ref="A3959:B3959"/>
    <mergeCell ref="E3961:F3961"/>
    <mergeCell ref="A3962:B3962"/>
    <mergeCell ref="E3964:F3964"/>
    <mergeCell ref="E3945:F3945"/>
    <mergeCell ref="E3946:F3946"/>
    <mergeCell ref="C3947:D3947"/>
    <mergeCell ref="A3948:G3948"/>
    <mergeCell ref="A3949:B3949"/>
    <mergeCell ref="E4005:F4005"/>
    <mergeCell ref="C4006:D4006"/>
    <mergeCell ref="A4007:G4007"/>
    <mergeCell ref="A4008:B4008"/>
    <mergeCell ref="E4017:F4017"/>
    <mergeCell ref="E4000:F4000"/>
    <mergeCell ref="E4001:F4001"/>
    <mergeCell ref="E4002:F4002"/>
    <mergeCell ref="E4003:F4003"/>
    <mergeCell ref="E4004:F4004"/>
    <mergeCell ref="A3992:B3992"/>
    <mergeCell ref="E3994:F3994"/>
    <mergeCell ref="A3995:B3995"/>
    <mergeCell ref="E3998:F3998"/>
    <mergeCell ref="E3999:F3999"/>
    <mergeCell ref="E3981:F3981"/>
    <mergeCell ref="C3982:D3982"/>
    <mergeCell ref="A3983:G3983"/>
    <mergeCell ref="A3984:B3984"/>
    <mergeCell ref="E3991:F3991"/>
    <mergeCell ref="A4048:B4048"/>
    <mergeCell ref="E4051:F4051"/>
    <mergeCell ref="A4052:B4052"/>
    <mergeCell ref="E4059:F4059"/>
    <mergeCell ref="E4060:F4060"/>
    <mergeCell ref="E4035:F4035"/>
    <mergeCell ref="C4036:D4036"/>
    <mergeCell ref="A4037:G4037"/>
    <mergeCell ref="A4038:B4038"/>
    <mergeCell ref="E4047:F4047"/>
    <mergeCell ref="E4030:F4030"/>
    <mergeCell ref="E4031:F4031"/>
    <mergeCell ref="E4032:F4032"/>
    <mergeCell ref="E4033:F4033"/>
    <mergeCell ref="E4034:F4034"/>
    <mergeCell ref="A4018:B4018"/>
    <mergeCell ref="E4021:F4021"/>
    <mergeCell ref="A4022:B4022"/>
    <mergeCell ref="E4028:F4028"/>
    <mergeCell ref="E4029:F4029"/>
    <mergeCell ref="E4087:F4087"/>
    <mergeCell ref="E4088:F4088"/>
    <mergeCell ref="E4089:F4089"/>
    <mergeCell ref="E4090:F4090"/>
    <mergeCell ref="E4091:F4091"/>
    <mergeCell ref="A4079:B4079"/>
    <mergeCell ref="E4082:F4082"/>
    <mergeCell ref="A4083:B4083"/>
    <mergeCell ref="E4085:F4085"/>
    <mergeCell ref="E4086:F4086"/>
    <mergeCell ref="E4066:F4066"/>
    <mergeCell ref="C4067:D4067"/>
    <mergeCell ref="A4068:G4068"/>
    <mergeCell ref="A4069:B4069"/>
    <mergeCell ref="E4078:F4078"/>
    <mergeCell ref="E4061:F4061"/>
    <mergeCell ref="E4062:F4062"/>
    <mergeCell ref="E4063:F4063"/>
    <mergeCell ref="E4064:F4064"/>
    <mergeCell ref="E4065:F4065"/>
    <mergeCell ref="E4118:F4118"/>
    <mergeCell ref="C4119:D4119"/>
    <mergeCell ref="A4120:G4120"/>
    <mergeCell ref="A4121:B4121"/>
    <mergeCell ref="E4130:F4130"/>
    <mergeCell ref="E4113:F4113"/>
    <mergeCell ref="E4114:F4114"/>
    <mergeCell ref="E4115:F4115"/>
    <mergeCell ref="E4116:F4116"/>
    <mergeCell ref="E4117:F4117"/>
    <mergeCell ref="A4105:B4105"/>
    <mergeCell ref="E4108:F4108"/>
    <mergeCell ref="A4109:B4109"/>
    <mergeCell ref="E4111:F4111"/>
    <mergeCell ref="E4112:F4112"/>
    <mergeCell ref="E4092:F4092"/>
    <mergeCell ref="C4093:D4093"/>
    <mergeCell ref="A4094:G4094"/>
    <mergeCell ref="A4095:B4095"/>
    <mergeCell ref="E4104:F4104"/>
    <mergeCell ref="A4157:B4157"/>
    <mergeCell ref="E4160:F4160"/>
    <mergeCell ref="A4161:B4161"/>
    <mergeCell ref="E4164:F4164"/>
    <mergeCell ref="E4165:F4165"/>
    <mergeCell ref="E4144:F4144"/>
    <mergeCell ref="C4145:D4145"/>
    <mergeCell ref="A4146:G4146"/>
    <mergeCell ref="A4147:B4147"/>
    <mergeCell ref="E4156:F4156"/>
    <mergeCell ref="E4139:F4139"/>
    <mergeCell ref="E4140:F4140"/>
    <mergeCell ref="E4141:F4141"/>
    <mergeCell ref="E4142:F4142"/>
    <mergeCell ref="E4143:F4143"/>
    <mergeCell ref="A4131:B4131"/>
    <mergeCell ref="E4134:F4134"/>
    <mergeCell ref="A4135:B4135"/>
    <mergeCell ref="E4137:F4137"/>
    <mergeCell ref="E4138:F4138"/>
    <mergeCell ref="E4196:F4196"/>
    <mergeCell ref="E4197:F4197"/>
    <mergeCell ref="E4198:F4198"/>
    <mergeCell ref="E4199:F4199"/>
    <mergeCell ref="E4200:F4200"/>
    <mergeCell ref="A4184:B4184"/>
    <mergeCell ref="E4187:F4187"/>
    <mergeCell ref="A4188:B4188"/>
    <mergeCell ref="E4194:F4194"/>
    <mergeCell ref="E4195:F4195"/>
    <mergeCell ref="E4171:F4171"/>
    <mergeCell ref="C4172:D4172"/>
    <mergeCell ref="A4173:G4173"/>
    <mergeCell ref="A4174:B4174"/>
    <mergeCell ref="E4183:F4183"/>
    <mergeCell ref="E4166:F4166"/>
    <mergeCell ref="E4167:F4167"/>
    <mergeCell ref="E4168:F4168"/>
    <mergeCell ref="E4169:F4169"/>
    <mergeCell ref="E4170:F4170"/>
    <mergeCell ref="E4231:F4231"/>
    <mergeCell ref="C4232:D4232"/>
    <mergeCell ref="A4233:G4233"/>
    <mergeCell ref="A4234:B4234"/>
    <mergeCell ref="E4243:F4243"/>
    <mergeCell ref="E4226:F4226"/>
    <mergeCell ref="E4227:F4227"/>
    <mergeCell ref="E4228:F4228"/>
    <mergeCell ref="E4229:F4229"/>
    <mergeCell ref="E4230:F4230"/>
    <mergeCell ref="A4214:B4214"/>
    <mergeCell ref="E4217:F4217"/>
    <mergeCell ref="A4218:B4218"/>
    <mergeCell ref="E4224:F4224"/>
    <mergeCell ref="E4225:F4225"/>
    <mergeCell ref="E4201:F4201"/>
    <mergeCell ref="C4202:D4202"/>
    <mergeCell ref="A4203:G4203"/>
    <mergeCell ref="A4204:B4204"/>
    <mergeCell ref="E4213:F4213"/>
    <mergeCell ref="A4277:B4277"/>
    <mergeCell ref="E4280:F4280"/>
    <mergeCell ref="A4281:B4281"/>
    <mergeCell ref="E4284:F4284"/>
    <mergeCell ref="E4285:F4285"/>
    <mergeCell ref="E4264:F4264"/>
    <mergeCell ref="C4265:D4265"/>
    <mergeCell ref="A4266:G4266"/>
    <mergeCell ref="A4267:B4267"/>
    <mergeCell ref="E4276:F4276"/>
    <mergeCell ref="E4259:F4259"/>
    <mergeCell ref="E4260:F4260"/>
    <mergeCell ref="E4261:F4261"/>
    <mergeCell ref="E4262:F4262"/>
    <mergeCell ref="E4263:F4263"/>
    <mergeCell ref="A4244:B4244"/>
    <mergeCell ref="E4247:F4247"/>
    <mergeCell ref="A4248:B4248"/>
    <mergeCell ref="E4257:F4257"/>
    <mergeCell ref="E4258:F4258"/>
    <mergeCell ref="E4313:F4313"/>
    <mergeCell ref="E4314:F4314"/>
    <mergeCell ref="E4315:F4315"/>
    <mergeCell ref="E4316:F4316"/>
    <mergeCell ref="E4317:F4317"/>
    <mergeCell ref="A4304:B4304"/>
    <mergeCell ref="E4307:F4307"/>
    <mergeCell ref="A4308:B4308"/>
    <mergeCell ref="E4311:F4311"/>
    <mergeCell ref="E4312:F4312"/>
    <mergeCell ref="E4291:F4291"/>
    <mergeCell ref="C4292:D4292"/>
    <mergeCell ref="A4293:G4293"/>
    <mergeCell ref="A4294:B4294"/>
    <mergeCell ref="E4303:F4303"/>
    <mergeCell ref="E4286:F4286"/>
    <mergeCell ref="E4287:F4287"/>
    <mergeCell ref="E4288:F4288"/>
    <mergeCell ref="E4289:F4289"/>
    <mergeCell ref="E4290:F4290"/>
    <mergeCell ref="E4351:F4351"/>
    <mergeCell ref="C4352:D4352"/>
    <mergeCell ref="A4353:G4353"/>
    <mergeCell ref="A4354:B4354"/>
    <mergeCell ref="E4363:F4363"/>
    <mergeCell ref="E4346:F4346"/>
    <mergeCell ref="E4347:F4347"/>
    <mergeCell ref="E4348:F4348"/>
    <mergeCell ref="E4349:F4349"/>
    <mergeCell ref="E4350:F4350"/>
    <mergeCell ref="A4333:B4333"/>
    <mergeCell ref="E4337:F4337"/>
    <mergeCell ref="A4338:B4338"/>
    <mergeCell ref="E4344:F4344"/>
    <mergeCell ref="E4345:F4345"/>
    <mergeCell ref="E4318:F4318"/>
    <mergeCell ref="C4319:D4319"/>
    <mergeCell ref="A4320:G4320"/>
    <mergeCell ref="A4321:B4321"/>
    <mergeCell ref="E4332:F4332"/>
    <mergeCell ref="A4394:B4394"/>
    <mergeCell ref="E4397:F4397"/>
    <mergeCell ref="A4398:B4398"/>
    <mergeCell ref="E4404:F4404"/>
    <mergeCell ref="E4405:F4405"/>
    <mergeCell ref="E4381:F4381"/>
    <mergeCell ref="C4382:D4382"/>
    <mergeCell ref="A4383:G4383"/>
    <mergeCell ref="A4384:B4384"/>
    <mergeCell ref="E4393:F4393"/>
    <mergeCell ref="E4376:F4376"/>
    <mergeCell ref="E4377:F4377"/>
    <mergeCell ref="E4378:F4378"/>
    <mergeCell ref="E4379:F4379"/>
    <mergeCell ref="E4380:F4380"/>
    <mergeCell ref="A4364:B4364"/>
    <mergeCell ref="E4367:F4367"/>
    <mergeCell ref="A4368:B4368"/>
    <mergeCell ref="E4374:F4374"/>
    <mergeCell ref="E4375:F4375"/>
    <mergeCell ref="E4436:F4436"/>
    <mergeCell ref="E4437:F4437"/>
    <mergeCell ref="E4438:F4438"/>
    <mergeCell ref="E4439:F4439"/>
    <mergeCell ref="E4440:F4440"/>
    <mergeCell ref="A4424:B4424"/>
    <mergeCell ref="E4427:F4427"/>
    <mergeCell ref="A4428:B4428"/>
    <mergeCell ref="E4434:F4434"/>
    <mergeCell ref="E4435:F4435"/>
    <mergeCell ref="E4411:F4411"/>
    <mergeCell ref="C4412:D4412"/>
    <mergeCell ref="A4413:G4413"/>
    <mergeCell ref="A4414:B4414"/>
    <mergeCell ref="E4423:F4423"/>
    <mergeCell ref="E4406:F4406"/>
    <mergeCell ref="E4407:F4407"/>
    <mergeCell ref="E4408:F4408"/>
    <mergeCell ref="E4409:F4409"/>
    <mergeCell ref="E4410:F4410"/>
    <mergeCell ref="E4471:F4471"/>
    <mergeCell ref="C4472:D4472"/>
    <mergeCell ref="A4473:G4473"/>
    <mergeCell ref="A4474:B4474"/>
    <mergeCell ref="E4483:F4483"/>
    <mergeCell ref="E4466:F4466"/>
    <mergeCell ref="E4467:F4467"/>
    <mergeCell ref="E4468:F4468"/>
    <mergeCell ref="E4469:F4469"/>
    <mergeCell ref="E4470:F4470"/>
    <mergeCell ref="A4454:B4454"/>
    <mergeCell ref="E4457:F4457"/>
    <mergeCell ref="A4458:B4458"/>
    <mergeCell ref="E4464:F4464"/>
    <mergeCell ref="E4465:F4465"/>
    <mergeCell ref="E4441:F4441"/>
    <mergeCell ref="C4442:D4442"/>
    <mergeCell ref="A4443:G4443"/>
    <mergeCell ref="A4444:B4444"/>
    <mergeCell ref="E4453:F4453"/>
    <mergeCell ref="A4516:B4516"/>
    <mergeCell ref="E4520:F4520"/>
    <mergeCell ref="A4521:B4521"/>
    <mergeCell ref="E4526:F4526"/>
    <mergeCell ref="E4527:F4527"/>
    <mergeCell ref="E4501:F4501"/>
    <mergeCell ref="C4502:D4502"/>
    <mergeCell ref="A4503:G4503"/>
    <mergeCell ref="A4504:B4504"/>
    <mergeCell ref="E4515:F4515"/>
    <mergeCell ref="E4496:F4496"/>
    <mergeCell ref="E4497:F4497"/>
    <mergeCell ref="E4498:F4498"/>
    <mergeCell ref="E4499:F4499"/>
    <mergeCell ref="E4500:F4500"/>
    <mergeCell ref="A4484:B4484"/>
    <mergeCell ref="E4487:F4487"/>
    <mergeCell ref="A4488:B4488"/>
    <mergeCell ref="E4494:F4494"/>
    <mergeCell ref="E4495:F4495"/>
    <mergeCell ref="E4555:F4555"/>
    <mergeCell ref="E4556:F4556"/>
    <mergeCell ref="E4557:F4557"/>
    <mergeCell ref="E4558:F4558"/>
    <mergeCell ref="E4559:F4559"/>
    <mergeCell ref="A4546:B4546"/>
    <mergeCell ref="E4549:F4549"/>
    <mergeCell ref="A4550:B4550"/>
    <mergeCell ref="E4553:F4553"/>
    <mergeCell ref="E4554:F4554"/>
    <mergeCell ref="E4533:F4533"/>
    <mergeCell ref="C4534:D4534"/>
    <mergeCell ref="A4535:G4535"/>
    <mergeCell ref="A4536:B4536"/>
    <mergeCell ref="E4545:F4545"/>
    <mergeCell ref="E4528:F4528"/>
    <mergeCell ref="E4529:F4529"/>
    <mergeCell ref="E4530:F4530"/>
    <mergeCell ref="E4531:F4531"/>
    <mergeCell ref="E4532:F4532"/>
    <mergeCell ref="E4589:F4589"/>
    <mergeCell ref="C4590:D4590"/>
    <mergeCell ref="A4591:G4591"/>
    <mergeCell ref="A4592:B4592"/>
    <mergeCell ref="E4601:F4601"/>
    <mergeCell ref="E4584:F4584"/>
    <mergeCell ref="E4585:F4585"/>
    <mergeCell ref="E4586:F4586"/>
    <mergeCell ref="E4587:F4587"/>
    <mergeCell ref="E4588:F4588"/>
    <mergeCell ref="A4573:B4573"/>
    <mergeCell ref="E4576:F4576"/>
    <mergeCell ref="A4577:B4577"/>
    <mergeCell ref="E4582:F4582"/>
    <mergeCell ref="E4583:F4583"/>
    <mergeCell ref="E4560:F4560"/>
    <mergeCell ref="C4561:D4561"/>
    <mergeCell ref="A4562:G4562"/>
    <mergeCell ref="A4563:B4563"/>
    <mergeCell ref="E4572:F4572"/>
    <mergeCell ref="A4630:B4630"/>
    <mergeCell ref="E4633:F4633"/>
    <mergeCell ref="A4634:B4634"/>
    <mergeCell ref="E4637:F4637"/>
    <mergeCell ref="E4638:F4638"/>
    <mergeCell ref="E4617:F4617"/>
    <mergeCell ref="C4618:D4618"/>
    <mergeCell ref="A4619:G4619"/>
    <mergeCell ref="A4620:B4620"/>
    <mergeCell ref="E4629:F4629"/>
    <mergeCell ref="E4612:F4612"/>
    <mergeCell ref="E4613:F4613"/>
    <mergeCell ref="E4614:F4614"/>
    <mergeCell ref="E4615:F4615"/>
    <mergeCell ref="E4616:F4616"/>
    <mergeCell ref="A4602:B4602"/>
    <mergeCell ref="E4605:F4605"/>
    <mergeCell ref="A4606:B4606"/>
    <mergeCell ref="E4610:F4610"/>
    <mergeCell ref="E4611:F4611"/>
    <mergeCell ref="E4666:F4666"/>
    <mergeCell ref="E4667:F4667"/>
    <mergeCell ref="E4668:F4668"/>
    <mergeCell ref="E4669:F4669"/>
    <mergeCell ref="E4670:F4670"/>
    <mergeCell ref="A4657:B4657"/>
    <mergeCell ref="E4660:F4660"/>
    <mergeCell ref="A4661:B4661"/>
    <mergeCell ref="E4664:F4664"/>
    <mergeCell ref="E4665:F4665"/>
    <mergeCell ref="E4644:F4644"/>
    <mergeCell ref="C4645:D4645"/>
    <mergeCell ref="A4646:G4646"/>
    <mergeCell ref="A4647:B4647"/>
    <mergeCell ref="E4656:F4656"/>
    <mergeCell ref="E4639:F4639"/>
    <mergeCell ref="E4640:F4640"/>
    <mergeCell ref="E4641:F4641"/>
    <mergeCell ref="E4642:F4642"/>
    <mergeCell ref="E4643:F4643"/>
    <mergeCell ref="E4698:F4698"/>
    <mergeCell ref="C4699:D4699"/>
    <mergeCell ref="A4700:G4700"/>
    <mergeCell ref="A4701:B4701"/>
    <mergeCell ref="E4710:F4710"/>
    <mergeCell ref="E4693:F4693"/>
    <mergeCell ref="E4694:F4694"/>
    <mergeCell ref="E4695:F4695"/>
    <mergeCell ref="E4696:F4696"/>
    <mergeCell ref="E4697:F4697"/>
    <mergeCell ref="A4684:B4684"/>
    <mergeCell ref="E4687:F4687"/>
    <mergeCell ref="A4688:B4688"/>
    <mergeCell ref="E4691:F4691"/>
    <mergeCell ref="E4692:F4692"/>
    <mergeCell ref="E4671:F4671"/>
    <mergeCell ref="C4672:D4672"/>
    <mergeCell ref="A4673:G4673"/>
    <mergeCell ref="A4674:B4674"/>
    <mergeCell ref="E4683:F4683"/>
    <mergeCell ref="A4738:B4738"/>
    <mergeCell ref="E4741:F4741"/>
    <mergeCell ref="A4742:B4742"/>
    <mergeCell ref="E4749:F4749"/>
    <mergeCell ref="E4750:F4750"/>
    <mergeCell ref="E4725:F4725"/>
    <mergeCell ref="C4726:D4726"/>
    <mergeCell ref="A4727:G4727"/>
    <mergeCell ref="A4728:B4728"/>
    <mergeCell ref="E4737:F4737"/>
    <mergeCell ref="E4720:F4720"/>
    <mergeCell ref="E4721:F4721"/>
    <mergeCell ref="E4722:F4722"/>
    <mergeCell ref="E4723:F4723"/>
    <mergeCell ref="E4724:F4724"/>
    <mergeCell ref="A4711:B4711"/>
    <mergeCell ref="E4714:F4714"/>
    <mergeCell ref="A4715:B4715"/>
    <mergeCell ref="E4718:F4718"/>
    <mergeCell ref="E4719:F4719"/>
    <mergeCell ref="E4777:F4777"/>
    <mergeCell ref="E4778:F4778"/>
    <mergeCell ref="E4779:F4779"/>
    <mergeCell ref="E4780:F4780"/>
    <mergeCell ref="E4781:F4781"/>
    <mergeCell ref="A4769:B4769"/>
    <mergeCell ref="E4772:F4772"/>
    <mergeCell ref="A4773:B4773"/>
    <mergeCell ref="E4775:F4775"/>
    <mergeCell ref="E4776:F4776"/>
    <mergeCell ref="E4756:F4756"/>
    <mergeCell ref="C4757:D4757"/>
    <mergeCell ref="A4758:G4758"/>
    <mergeCell ref="A4759:B4759"/>
    <mergeCell ref="E4768:F4768"/>
    <mergeCell ref="E4751:F4751"/>
    <mergeCell ref="E4752:F4752"/>
    <mergeCell ref="E4753:F4753"/>
    <mergeCell ref="E4754:F4754"/>
    <mergeCell ref="E4755:F4755"/>
    <mergeCell ref="E4808:F4808"/>
    <mergeCell ref="C4809:D4809"/>
    <mergeCell ref="A4810:G4810"/>
    <mergeCell ref="A4811:B4811"/>
    <mergeCell ref="E4820:F4820"/>
    <mergeCell ref="E4803:F4803"/>
    <mergeCell ref="E4804:F4804"/>
    <mergeCell ref="E4805:F4805"/>
    <mergeCell ref="E4806:F4806"/>
    <mergeCell ref="E4807:F4807"/>
    <mergeCell ref="A4795:B4795"/>
    <mergeCell ref="E4798:F4798"/>
    <mergeCell ref="A4799:B4799"/>
    <mergeCell ref="E4801:F4801"/>
    <mergeCell ref="E4802:F4802"/>
    <mergeCell ref="E4782:F4782"/>
    <mergeCell ref="C4783:D4783"/>
    <mergeCell ref="A4784:G4784"/>
    <mergeCell ref="A4785:B4785"/>
    <mergeCell ref="E4794:F4794"/>
    <mergeCell ref="A4852:B4852"/>
    <mergeCell ref="E4855:F4855"/>
    <mergeCell ref="A4856:B4856"/>
    <mergeCell ref="E4859:F4859"/>
    <mergeCell ref="E4860:F4860"/>
    <mergeCell ref="E4839:F4839"/>
    <mergeCell ref="C4840:D4840"/>
    <mergeCell ref="A4841:G4841"/>
    <mergeCell ref="A4842:B4842"/>
    <mergeCell ref="E4851:F4851"/>
    <mergeCell ref="E4834:F4834"/>
    <mergeCell ref="E4835:F4835"/>
    <mergeCell ref="E4836:F4836"/>
    <mergeCell ref="E4837:F4837"/>
    <mergeCell ref="E4838:F4838"/>
    <mergeCell ref="A4821:B4821"/>
    <mergeCell ref="E4824:F4824"/>
    <mergeCell ref="A4825:B4825"/>
    <mergeCell ref="E4832:F4832"/>
    <mergeCell ref="E4833:F4833"/>
    <mergeCell ref="E4887:F4887"/>
    <mergeCell ref="E4888:F4888"/>
    <mergeCell ref="E4889:F4889"/>
    <mergeCell ref="E4890:F4890"/>
    <mergeCell ref="E4891:F4891"/>
    <mergeCell ref="A4879:B4879"/>
    <mergeCell ref="E4882:F4882"/>
    <mergeCell ref="A4883:B4883"/>
    <mergeCell ref="E4885:F4885"/>
    <mergeCell ref="E4886:F4886"/>
    <mergeCell ref="E4866:F4866"/>
    <mergeCell ref="C4867:D4867"/>
    <mergeCell ref="A4868:G4868"/>
    <mergeCell ref="A4869:B4869"/>
    <mergeCell ref="E4878:F4878"/>
    <mergeCell ref="E4861:F4861"/>
    <mergeCell ref="E4862:F4862"/>
    <mergeCell ref="E4863:F4863"/>
    <mergeCell ref="E4864:F4864"/>
    <mergeCell ref="E4865:F4865"/>
    <mergeCell ref="E4925:F4925"/>
    <mergeCell ref="C4926:D4926"/>
    <mergeCell ref="A4927:G4927"/>
    <mergeCell ref="A4928:B4928"/>
    <mergeCell ref="E4935:F4935"/>
    <mergeCell ref="E4920:F4920"/>
    <mergeCell ref="E4921:F4921"/>
    <mergeCell ref="E4922:F4922"/>
    <mergeCell ref="E4923:F4923"/>
    <mergeCell ref="E4924:F4924"/>
    <mergeCell ref="A4905:B4905"/>
    <mergeCell ref="E4908:F4908"/>
    <mergeCell ref="A4909:B4909"/>
    <mergeCell ref="E4918:F4918"/>
    <mergeCell ref="E4919:F4919"/>
    <mergeCell ref="E4892:F4892"/>
    <mergeCell ref="C4893:D4893"/>
    <mergeCell ref="A4894:G4894"/>
    <mergeCell ref="A4895:B4895"/>
    <mergeCell ref="E4904:F4904"/>
    <mergeCell ref="A4961:B4961"/>
    <mergeCell ref="E4964:F4964"/>
    <mergeCell ref="A4965:B4965"/>
    <mergeCell ref="E4968:F4968"/>
    <mergeCell ref="E4969:F4969"/>
    <mergeCell ref="E4950:F4950"/>
    <mergeCell ref="C4951:D4951"/>
    <mergeCell ref="A4952:G4952"/>
    <mergeCell ref="A4953:B4953"/>
    <mergeCell ref="E4960:F4960"/>
    <mergeCell ref="E4945:F4945"/>
    <mergeCell ref="E4946:F4946"/>
    <mergeCell ref="E4947:F4947"/>
    <mergeCell ref="E4948:F4948"/>
    <mergeCell ref="E4949:F4949"/>
    <mergeCell ref="A4936:B4936"/>
    <mergeCell ref="E4939:F4939"/>
    <mergeCell ref="A4940:B4940"/>
    <mergeCell ref="E4943:F4943"/>
    <mergeCell ref="E4944:F4944"/>
    <mergeCell ref="E4995:F4995"/>
    <mergeCell ref="E4996:F4996"/>
    <mergeCell ref="E4997:F4997"/>
    <mergeCell ref="E4998:F4998"/>
    <mergeCell ref="E4999:F4999"/>
    <mergeCell ref="E4986:F4986"/>
    <mergeCell ref="A4987:B4987"/>
    <mergeCell ref="E4990:F4990"/>
    <mergeCell ref="A4991:B4991"/>
    <mergeCell ref="E4994:F4994"/>
    <mergeCell ref="E4975:F4975"/>
    <mergeCell ref="C4976:D4976"/>
    <mergeCell ref="A4977:G4977"/>
    <mergeCell ref="A4978:G4978"/>
    <mergeCell ref="A4979:B4979"/>
    <mergeCell ref="E4970:F4970"/>
    <mergeCell ref="E4971:F4971"/>
    <mergeCell ref="E4972:F4972"/>
    <mergeCell ref="E4973:F4973"/>
    <mergeCell ref="E4974:F4974"/>
    <mergeCell ref="E5024:F5024"/>
    <mergeCell ref="E5025:F5025"/>
    <mergeCell ref="C5026:D5026"/>
    <mergeCell ref="A5027:G5027"/>
    <mergeCell ref="A5028:B5028"/>
    <mergeCell ref="E5019:F5019"/>
    <mergeCell ref="E5020:F5020"/>
    <mergeCell ref="E5021:F5021"/>
    <mergeCell ref="E5022:F5022"/>
    <mergeCell ref="E5023:F5023"/>
    <mergeCell ref="E5011:F5011"/>
    <mergeCell ref="A5012:B5012"/>
    <mergeCell ref="E5015:F5015"/>
    <mergeCell ref="A5016:B5016"/>
    <mergeCell ref="E5018:F5018"/>
    <mergeCell ref="E5000:F5000"/>
    <mergeCell ref="E5001:F5001"/>
    <mergeCell ref="C5002:D5002"/>
    <mergeCell ref="A5003:G5003"/>
    <mergeCell ref="A5004:B5004"/>
    <mergeCell ref="E5059:F5059"/>
    <mergeCell ref="A5060:B5060"/>
    <mergeCell ref="E5062:F5062"/>
    <mergeCell ref="E5063:F5063"/>
    <mergeCell ref="E5064:F5064"/>
    <mergeCell ref="E5048:F5048"/>
    <mergeCell ref="E5049:F5049"/>
    <mergeCell ref="C5050:D5050"/>
    <mergeCell ref="A5051:G5051"/>
    <mergeCell ref="A5052:B5052"/>
    <mergeCell ref="E5043:F5043"/>
    <mergeCell ref="E5044:F5044"/>
    <mergeCell ref="E5045:F5045"/>
    <mergeCell ref="E5046:F5046"/>
    <mergeCell ref="E5047:F5047"/>
    <mergeCell ref="E5035:F5035"/>
    <mergeCell ref="A5036:B5036"/>
    <mergeCell ref="E5039:F5039"/>
    <mergeCell ref="A5040:B5040"/>
    <mergeCell ref="E5042:F5042"/>
    <mergeCell ref="A5098:B5098"/>
    <mergeCell ref="E5106:F5106"/>
    <mergeCell ref="E5107:F5107"/>
    <mergeCell ref="E5108:F5108"/>
    <mergeCell ref="E5109:F5109"/>
    <mergeCell ref="E5088:F5088"/>
    <mergeCell ref="A5089:B5089"/>
    <mergeCell ref="E5091:F5091"/>
    <mergeCell ref="A5092:B5092"/>
    <mergeCell ref="E5097:F5097"/>
    <mergeCell ref="C5070:D5070"/>
    <mergeCell ref="A5071:G5071"/>
    <mergeCell ref="A5072:B5072"/>
    <mergeCell ref="E5085:F5085"/>
    <mergeCell ref="A5086:B5086"/>
    <mergeCell ref="E5065:F5065"/>
    <mergeCell ref="E5066:F5066"/>
    <mergeCell ref="E5067:F5067"/>
    <mergeCell ref="E5068:F5068"/>
    <mergeCell ref="E5069:F5069"/>
    <mergeCell ref="E5135:F5135"/>
    <mergeCell ref="E5136:F5136"/>
    <mergeCell ref="C5137:D5137"/>
    <mergeCell ref="A5138:G5138"/>
    <mergeCell ref="A5139:B5139"/>
    <mergeCell ref="E5130:F5130"/>
    <mergeCell ref="E5131:F5131"/>
    <mergeCell ref="E5132:F5132"/>
    <mergeCell ref="E5133:F5133"/>
    <mergeCell ref="E5134:F5134"/>
    <mergeCell ref="A5115:G5115"/>
    <mergeCell ref="A5116:B5116"/>
    <mergeCell ref="E5125:F5125"/>
    <mergeCell ref="A5126:B5126"/>
    <mergeCell ref="E5129:F5129"/>
    <mergeCell ref="E5110:F5110"/>
    <mergeCell ref="E5111:F5111"/>
    <mergeCell ref="E5112:F5112"/>
    <mergeCell ref="E5113:F5113"/>
    <mergeCell ref="C5114:D5114"/>
    <mergeCell ref="E5176:F5176"/>
    <mergeCell ref="A5177:B5177"/>
    <mergeCell ref="E5183:F5183"/>
    <mergeCell ref="A5184:B5184"/>
    <mergeCell ref="E5186:F5186"/>
    <mergeCell ref="E5159:F5159"/>
    <mergeCell ref="E5160:F5160"/>
    <mergeCell ref="C5161:D5161"/>
    <mergeCell ref="A5162:G5162"/>
    <mergeCell ref="A5163:B5163"/>
    <mergeCell ref="E5154:F5154"/>
    <mergeCell ref="E5155:F5155"/>
    <mergeCell ref="E5156:F5156"/>
    <mergeCell ref="E5157:F5157"/>
    <mergeCell ref="E5158:F5158"/>
    <mergeCell ref="E5146:F5146"/>
    <mergeCell ref="A5147:B5147"/>
    <mergeCell ref="E5150:F5150"/>
    <mergeCell ref="A5151:B5151"/>
    <mergeCell ref="E5153:F5153"/>
    <mergeCell ref="A5236:B5236"/>
    <mergeCell ref="E5243:F5243"/>
    <mergeCell ref="A5244:B5244"/>
    <mergeCell ref="E5246:F5246"/>
    <mergeCell ref="A5247:B5247"/>
    <mergeCell ref="E5219:F5219"/>
    <mergeCell ref="C5220:D5220"/>
    <mergeCell ref="A5221:G5221"/>
    <mergeCell ref="A5222:B5222"/>
    <mergeCell ref="E5235:F5235"/>
    <mergeCell ref="E5214:F5214"/>
    <mergeCell ref="E5215:F5215"/>
    <mergeCell ref="E5216:F5216"/>
    <mergeCell ref="E5217:F5217"/>
    <mergeCell ref="E5218:F5218"/>
    <mergeCell ref="A5187:B5187"/>
    <mergeCell ref="E5196:F5196"/>
    <mergeCell ref="A5197:B5197"/>
    <mergeCell ref="E5212:F5212"/>
    <mergeCell ref="E5213:F5213"/>
    <mergeCell ref="E5295:F5295"/>
    <mergeCell ref="A5296:B5296"/>
    <mergeCell ref="E5299:F5299"/>
    <mergeCell ref="E5300:F5300"/>
    <mergeCell ref="E5301:F5301"/>
    <mergeCell ref="C5282:D5282"/>
    <mergeCell ref="A5283:G5283"/>
    <mergeCell ref="A5284:B5284"/>
    <mergeCell ref="E5291:F5291"/>
    <mergeCell ref="A5292:B5292"/>
    <mergeCell ref="E5277:F5277"/>
    <mergeCell ref="E5278:F5278"/>
    <mergeCell ref="E5279:F5279"/>
    <mergeCell ref="E5280:F5280"/>
    <mergeCell ref="E5281:F5281"/>
    <mergeCell ref="E5257:F5257"/>
    <mergeCell ref="A5258:B5258"/>
    <mergeCell ref="E5274:F5274"/>
    <mergeCell ref="E5275:F5275"/>
    <mergeCell ref="E5276:F5276"/>
    <mergeCell ref="E5327:F5327"/>
    <mergeCell ref="E5328:F5328"/>
    <mergeCell ref="E5329:F5329"/>
    <mergeCell ref="E5330:F5330"/>
    <mergeCell ref="E5331:F5331"/>
    <mergeCell ref="E5320:F5320"/>
    <mergeCell ref="A5321:B5321"/>
    <mergeCell ref="E5324:F5324"/>
    <mergeCell ref="E5325:F5325"/>
    <mergeCell ref="E5326:F5326"/>
    <mergeCell ref="C5307:D5307"/>
    <mergeCell ref="A5308:G5308"/>
    <mergeCell ref="A5309:B5309"/>
    <mergeCell ref="E5316:F5316"/>
    <mergeCell ref="A5317:B5317"/>
    <mergeCell ref="E5302:F5302"/>
    <mergeCell ref="E5303:F5303"/>
    <mergeCell ref="E5304:F5304"/>
    <mergeCell ref="E5305:F5305"/>
    <mergeCell ref="E5306:F5306"/>
    <mergeCell ref="C5361:D5361"/>
    <mergeCell ref="A5362:G5362"/>
    <mergeCell ref="A5363:B5363"/>
    <mergeCell ref="E5370:F5370"/>
    <mergeCell ref="A5371:B5371"/>
    <mergeCell ref="E5356:F5356"/>
    <mergeCell ref="E5357:F5357"/>
    <mergeCell ref="E5358:F5358"/>
    <mergeCell ref="E5359:F5359"/>
    <mergeCell ref="E5360:F5360"/>
    <mergeCell ref="E5348:F5348"/>
    <mergeCell ref="A5349:B5349"/>
    <mergeCell ref="E5353:F5353"/>
    <mergeCell ref="E5354:F5354"/>
    <mergeCell ref="E5355:F5355"/>
    <mergeCell ref="C5332:D5332"/>
    <mergeCell ref="A5333:G5333"/>
    <mergeCell ref="A5334:B5334"/>
    <mergeCell ref="E5345:F5345"/>
    <mergeCell ref="A5346:B5346"/>
    <mergeCell ref="E5398:F5398"/>
    <mergeCell ref="A5399:B5399"/>
    <mergeCell ref="E5401:F5401"/>
    <mergeCell ref="E5402:F5402"/>
    <mergeCell ref="E5403:F5403"/>
    <mergeCell ref="C5385:D5385"/>
    <mergeCell ref="A5386:G5386"/>
    <mergeCell ref="A5387:B5387"/>
    <mergeCell ref="E5394:F5394"/>
    <mergeCell ref="A5395:B5395"/>
    <mergeCell ref="E5380:F5380"/>
    <mergeCell ref="E5381:F5381"/>
    <mergeCell ref="E5382:F5382"/>
    <mergeCell ref="E5383:F5383"/>
    <mergeCell ref="E5384:F5384"/>
    <mergeCell ref="E5374:F5374"/>
    <mergeCell ref="A5375:B5375"/>
    <mergeCell ref="E5377:F5377"/>
    <mergeCell ref="E5378:F5378"/>
    <mergeCell ref="E5379:F5379"/>
    <mergeCell ref="E5427:F5427"/>
    <mergeCell ref="E5428:F5428"/>
    <mergeCell ref="E5429:F5429"/>
    <mergeCell ref="C5430:D5430"/>
    <mergeCell ref="A5431:G5431"/>
    <mergeCell ref="E5422:F5422"/>
    <mergeCell ref="E5423:F5423"/>
    <mergeCell ref="E5424:F5424"/>
    <mergeCell ref="E5425:F5425"/>
    <mergeCell ref="E5426:F5426"/>
    <mergeCell ref="C5409:D5409"/>
    <mergeCell ref="A5410:G5410"/>
    <mergeCell ref="A5411:B5411"/>
    <mergeCell ref="E5418:F5418"/>
    <mergeCell ref="A5419:B5419"/>
    <mergeCell ref="E5404:F5404"/>
    <mergeCell ref="E5405:F5405"/>
    <mergeCell ref="E5406:F5406"/>
    <mergeCell ref="E5407:F5407"/>
    <mergeCell ref="E5408:F5408"/>
    <mergeCell ref="A5461:B5461"/>
    <mergeCell ref="E5464:F5464"/>
    <mergeCell ref="A5465:B5465"/>
    <mergeCell ref="E5468:F5468"/>
    <mergeCell ref="E5469:F5469"/>
    <mergeCell ref="E5450:F5450"/>
    <mergeCell ref="C5451:D5451"/>
    <mergeCell ref="A5452:G5452"/>
    <mergeCell ref="A5453:B5453"/>
    <mergeCell ref="E5460:F5460"/>
    <mergeCell ref="E5445:F5445"/>
    <mergeCell ref="E5446:F5446"/>
    <mergeCell ref="E5447:F5447"/>
    <mergeCell ref="E5448:F5448"/>
    <mergeCell ref="E5449:F5449"/>
    <mergeCell ref="A5432:B5432"/>
    <mergeCell ref="E5439:F5439"/>
    <mergeCell ref="A5440:B5440"/>
    <mergeCell ref="E5443:F5443"/>
    <mergeCell ref="E5444:F5444"/>
    <mergeCell ref="E5495:F5495"/>
    <mergeCell ref="E5496:F5496"/>
    <mergeCell ref="E5497:F5497"/>
    <mergeCell ref="E5498:F5498"/>
    <mergeCell ref="E5499:F5499"/>
    <mergeCell ref="A5486:B5486"/>
    <mergeCell ref="E5489:F5489"/>
    <mergeCell ref="A5490:B5490"/>
    <mergeCell ref="E5493:F5493"/>
    <mergeCell ref="E5494:F5494"/>
    <mergeCell ref="E5475:F5475"/>
    <mergeCell ref="C5476:D5476"/>
    <mergeCell ref="A5477:G5477"/>
    <mergeCell ref="A5478:B5478"/>
    <mergeCell ref="E5485:F5485"/>
    <mergeCell ref="E5470:F5470"/>
    <mergeCell ref="E5471:F5471"/>
    <mergeCell ref="E5472:F5472"/>
    <mergeCell ref="E5473:F5473"/>
    <mergeCell ref="E5474:F5474"/>
    <mergeCell ref="E5525:F5525"/>
    <mergeCell ref="C5526:D5526"/>
    <mergeCell ref="A5527:G5527"/>
    <mergeCell ref="A5528:B5528"/>
    <mergeCell ref="E5535:F5535"/>
    <mergeCell ref="E5520:F5520"/>
    <mergeCell ref="E5521:F5521"/>
    <mergeCell ref="E5522:F5522"/>
    <mergeCell ref="E5523:F5523"/>
    <mergeCell ref="E5524:F5524"/>
    <mergeCell ref="A5511:B5511"/>
    <mergeCell ref="E5514:F5514"/>
    <mergeCell ref="A5515:B5515"/>
    <mergeCell ref="E5518:F5518"/>
    <mergeCell ref="E5519:F5519"/>
    <mergeCell ref="E5500:F5500"/>
    <mergeCell ref="C5501:D5501"/>
    <mergeCell ref="A5502:G5502"/>
    <mergeCell ref="A5503:B5503"/>
    <mergeCell ref="E5510:F5510"/>
    <mergeCell ref="A5561:B5561"/>
    <mergeCell ref="E5564:F5564"/>
    <mergeCell ref="A5565:B5565"/>
    <mergeCell ref="E5568:F5568"/>
    <mergeCell ref="E5569:F5569"/>
    <mergeCell ref="E5550:F5550"/>
    <mergeCell ref="C5551:D5551"/>
    <mergeCell ref="A5552:G5552"/>
    <mergeCell ref="A5553:B5553"/>
    <mergeCell ref="E5560:F5560"/>
    <mergeCell ref="E5545:F5545"/>
    <mergeCell ref="E5546:F5546"/>
    <mergeCell ref="E5547:F5547"/>
    <mergeCell ref="E5548:F5548"/>
    <mergeCell ref="E5549:F5549"/>
    <mergeCell ref="A5536:B5536"/>
    <mergeCell ref="E5539:F5539"/>
    <mergeCell ref="A5540:B5540"/>
    <mergeCell ref="E5543:F5543"/>
    <mergeCell ref="E5544:F5544"/>
    <mergeCell ref="E5600:F5600"/>
    <mergeCell ref="E5601:F5601"/>
    <mergeCell ref="E5602:F5602"/>
    <mergeCell ref="E5603:F5603"/>
    <mergeCell ref="E5604:F5604"/>
    <mergeCell ref="A5588:B5588"/>
    <mergeCell ref="E5592:F5592"/>
    <mergeCell ref="A5593:B5593"/>
    <mergeCell ref="E5598:F5598"/>
    <mergeCell ref="E5599:F5599"/>
    <mergeCell ref="E5575:F5575"/>
    <mergeCell ref="C5576:D5576"/>
    <mergeCell ref="A5577:G5577"/>
    <mergeCell ref="A5578:B5578"/>
    <mergeCell ref="E5587:F5587"/>
    <mergeCell ref="E5570:F5570"/>
    <mergeCell ref="E5571:F5571"/>
    <mergeCell ref="E5572:F5572"/>
    <mergeCell ref="E5573:F5573"/>
    <mergeCell ref="E5574:F5574"/>
    <mergeCell ref="E5630:F5630"/>
    <mergeCell ref="C5631:D5631"/>
    <mergeCell ref="A5632:G5632"/>
    <mergeCell ref="A5633:B5633"/>
    <mergeCell ref="E5640:F5640"/>
    <mergeCell ref="E5625:F5625"/>
    <mergeCell ref="E5626:F5626"/>
    <mergeCell ref="E5627:F5627"/>
    <mergeCell ref="E5628:F5628"/>
    <mergeCell ref="E5629:F5629"/>
    <mergeCell ref="A5616:B5616"/>
    <mergeCell ref="E5619:F5619"/>
    <mergeCell ref="A5620:B5620"/>
    <mergeCell ref="E5623:F5623"/>
    <mergeCell ref="E5624:F5624"/>
    <mergeCell ref="E5605:F5605"/>
    <mergeCell ref="C5606:D5606"/>
    <mergeCell ref="A5607:G5607"/>
    <mergeCell ref="A5608:B5608"/>
    <mergeCell ref="E5615:F5615"/>
    <mergeCell ref="A5666:B5666"/>
    <mergeCell ref="E5669:F5669"/>
    <mergeCell ref="E5670:F5670"/>
    <mergeCell ref="E5671:F5671"/>
    <mergeCell ref="E5672:F5672"/>
    <mergeCell ref="E5655:F5655"/>
    <mergeCell ref="C5656:D5656"/>
    <mergeCell ref="A5657:G5657"/>
    <mergeCell ref="A5658:B5658"/>
    <mergeCell ref="E5665:F5665"/>
    <mergeCell ref="E5650:F5650"/>
    <mergeCell ref="E5651:F5651"/>
    <mergeCell ref="E5652:F5652"/>
    <mergeCell ref="E5653:F5653"/>
    <mergeCell ref="E5654:F5654"/>
    <mergeCell ref="A5641:B5641"/>
    <mergeCell ref="E5644:F5644"/>
    <mergeCell ref="A5645:B5645"/>
    <mergeCell ref="E5648:F5648"/>
    <mergeCell ref="E5649:F5649"/>
    <mergeCell ref="E5698:F5698"/>
    <mergeCell ref="E5699:F5699"/>
    <mergeCell ref="C5700:D5700"/>
    <mergeCell ref="A5701:G5701"/>
    <mergeCell ref="A5702:B5702"/>
    <mergeCell ref="E5693:F5693"/>
    <mergeCell ref="E5694:F5694"/>
    <mergeCell ref="E5695:F5695"/>
    <mergeCell ref="E5696:F5696"/>
    <mergeCell ref="E5697:F5697"/>
    <mergeCell ref="A5678:G5678"/>
    <mergeCell ref="A5679:B5679"/>
    <mergeCell ref="E5688:F5688"/>
    <mergeCell ref="A5689:B5689"/>
    <mergeCell ref="E5692:F5692"/>
    <mergeCell ref="E5673:F5673"/>
    <mergeCell ref="E5674:F5674"/>
    <mergeCell ref="E5675:F5675"/>
    <mergeCell ref="E5676:F5676"/>
    <mergeCell ref="C5677:D5677"/>
    <mergeCell ref="E5734:F5734"/>
    <mergeCell ref="A5735:B5735"/>
    <mergeCell ref="E5738:F5738"/>
    <mergeCell ref="A5739:B5739"/>
    <mergeCell ref="E5742:F5742"/>
    <mergeCell ref="E5723:F5723"/>
    <mergeCell ref="E5724:F5724"/>
    <mergeCell ref="C5725:D5725"/>
    <mergeCell ref="A5726:G5726"/>
    <mergeCell ref="A5727:B5727"/>
    <mergeCell ref="E5718:F5718"/>
    <mergeCell ref="E5719:F5719"/>
    <mergeCell ref="E5720:F5720"/>
    <mergeCell ref="E5721:F5721"/>
    <mergeCell ref="E5722:F5722"/>
    <mergeCell ref="E5709:F5709"/>
    <mergeCell ref="A5710:B5710"/>
    <mergeCell ref="E5713:F5713"/>
    <mergeCell ref="A5714:B5714"/>
    <mergeCell ref="E5717:F5717"/>
    <mergeCell ref="E5768:F5768"/>
    <mergeCell ref="E5769:F5769"/>
    <mergeCell ref="E5770:F5770"/>
    <mergeCell ref="E5771:F5771"/>
    <mergeCell ref="E5772:F5772"/>
    <mergeCell ref="E5759:F5759"/>
    <mergeCell ref="A5760:B5760"/>
    <mergeCell ref="E5763:F5763"/>
    <mergeCell ref="A5764:B5764"/>
    <mergeCell ref="E5767:F5767"/>
    <mergeCell ref="E5748:F5748"/>
    <mergeCell ref="E5749:F5749"/>
    <mergeCell ref="C5750:D5750"/>
    <mergeCell ref="A5751:G5751"/>
    <mergeCell ref="A5752:B5752"/>
    <mergeCell ref="E5743:F5743"/>
    <mergeCell ref="E5744:F5744"/>
    <mergeCell ref="E5745:F5745"/>
    <mergeCell ref="E5746:F5746"/>
    <mergeCell ref="E5747:F5747"/>
    <mergeCell ref="C5796:D5796"/>
    <mergeCell ref="A5797:G5797"/>
    <mergeCell ref="A5798:B5798"/>
    <mergeCell ref="E5805:F5805"/>
    <mergeCell ref="A5806:B5806"/>
    <mergeCell ref="E5791:F5791"/>
    <mergeCell ref="E5792:F5792"/>
    <mergeCell ref="E5793:F5793"/>
    <mergeCell ref="E5794:F5794"/>
    <mergeCell ref="E5795:F5795"/>
    <mergeCell ref="E5784:F5784"/>
    <mergeCell ref="A5785:B5785"/>
    <mergeCell ref="E5788:F5788"/>
    <mergeCell ref="E5789:F5789"/>
    <mergeCell ref="E5790:F5790"/>
    <mergeCell ref="E5773:F5773"/>
    <mergeCell ref="E5774:F5774"/>
    <mergeCell ref="C5775:D5775"/>
    <mergeCell ref="A5776:G5776"/>
    <mergeCell ref="A5777:B5777"/>
    <mergeCell ref="E5834:F5834"/>
    <mergeCell ref="A5835:B5835"/>
    <mergeCell ref="E5838:F5838"/>
    <mergeCell ref="E5839:F5839"/>
    <mergeCell ref="E5840:F5840"/>
    <mergeCell ref="C5821:D5821"/>
    <mergeCell ref="A5822:G5822"/>
    <mergeCell ref="A5823:B5823"/>
    <mergeCell ref="E5830:F5830"/>
    <mergeCell ref="A5831:B5831"/>
    <mergeCell ref="E5816:F5816"/>
    <mergeCell ref="E5817:F5817"/>
    <mergeCell ref="E5818:F5818"/>
    <mergeCell ref="E5819:F5819"/>
    <mergeCell ref="E5820:F5820"/>
    <mergeCell ref="E5809:F5809"/>
    <mergeCell ref="A5810:B5810"/>
    <mergeCell ref="E5813:F5813"/>
    <mergeCell ref="E5814:F5814"/>
    <mergeCell ref="E5815:F5815"/>
    <mergeCell ref="E5866:F5866"/>
    <mergeCell ref="E5867:F5867"/>
    <mergeCell ref="E5868:F5868"/>
    <mergeCell ref="E5869:F5869"/>
    <mergeCell ref="E5870:F5870"/>
    <mergeCell ref="E5859:F5859"/>
    <mergeCell ref="A5860:B5860"/>
    <mergeCell ref="E5863:F5863"/>
    <mergeCell ref="E5864:F5864"/>
    <mergeCell ref="E5865:F5865"/>
    <mergeCell ref="C5846:D5846"/>
    <mergeCell ref="A5847:G5847"/>
    <mergeCell ref="A5848:B5848"/>
    <mergeCell ref="E5855:F5855"/>
    <mergeCell ref="A5856:B5856"/>
    <mergeCell ref="E5841:F5841"/>
    <mergeCell ref="E5842:F5842"/>
    <mergeCell ref="E5843:F5843"/>
    <mergeCell ref="E5844:F5844"/>
    <mergeCell ref="E5845:F5845"/>
    <mergeCell ref="C5896:D5896"/>
    <mergeCell ref="A5897:G5897"/>
    <mergeCell ref="A5898:B5898"/>
    <mergeCell ref="E5907:F5907"/>
    <mergeCell ref="A5908:B5908"/>
    <mergeCell ref="E5891:F5891"/>
    <mergeCell ref="E5892:F5892"/>
    <mergeCell ref="E5893:F5893"/>
    <mergeCell ref="E5894:F5894"/>
    <mergeCell ref="E5895:F5895"/>
    <mergeCell ref="E5884:F5884"/>
    <mergeCell ref="A5885:B5885"/>
    <mergeCell ref="E5888:F5888"/>
    <mergeCell ref="E5889:F5889"/>
    <mergeCell ref="E5890:F5890"/>
    <mergeCell ref="C5871:D5871"/>
    <mergeCell ref="A5872:G5872"/>
    <mergeCell ref="A5873:B5873"/>
    <mergeCell ref="E5880:F5880"/>
    <mergeCell ref="A5881:B5881"/>
    <mergeCell ref="E5939:F5939"/>
    <mergeCell ref="A5940:B5940"/>
    <mergeCell ref="E5943:F5943"/>
    <mergeCell ref="E5944:F5944"/>
    <mergeCell ref="E5945:F5945"/>
    <mergeCell ref="C5926:D5926"/>
    <mergeCell ref="A5927:G5927"/>
    <mergeCell ref="A5928:B5928"/>
    <mergeCell ref="E5935:F5935"/>
    <mergeCell ref="A5936:B5936"/>
    <mergeCell ref="E5921:F5921"/>
    <mergeCell ref="E5922:F5922"/>
    <mergeCell ref="E5923:F5923"/>
    <mergeCell ref="E5924:F5924"/>
    <mergeCell ref="E5925:F5925"/>
    <mergeCell ref="E5912:F5912"/>
    <mergeCell ref="A5913:B5913"/>
    <mergeCell ref="E5918:F5918"/>
    <mergeCell ref="E5919:F5919"/>
    <mergeCell ref="E5920:F5920"/>
    <mergeCell ref="E5969:F5969"/>
    <mergeCell ref="E5970:F5970"/>
    <mergeCell ref="E5971:F5971"/>
    <mergeCell ref="C5972:D5972"/>
    <mergeCell ref="A5973:G5973"/>
    <mergeCell ref="E5964:F5964"/>
    <mergeCell ref="E5965:F5965"/>
    <mergeCell ref="E5966:F5966"/>
    <mergeCell ref="E5967:F5967"/>
    <mergeCell ref="E5968:F5968"/>
    <mergeCell ref="C5951:D5951"/>
    <mergeCell ref="A5952:G5952"/>
    <mergeCell ref="A5953:B5953"/>
    <mergeCell ref="E5960:F5960"/>
    <mergeCell ref="A5961:B5961"/>
    <mergeCell ref="E5946:F5946"/>
    <mergeCell ref="E5947:F5947"/>
    <mergeCell ref="E5948:F5948"/>
    <mergeCell ref="E5949:F5949"/>
    <mergeCell ref="E5950:F5950"/>
    <mergeCell ref="A6003:B6003"/>
    <mergeCell ref="E6006:F6006"/>
    <mergeCell ref="A6007:B6007"/>
    <mergeCell ref="E6009:F6009"/>
    <mergeCell ref="E6010:F6010"/>
    <mergeCell ref="E5992:F5992"/>
    <mergeCell ref="C5993:D5993"/>
    <mergeCell ref="A5994:G5994"/>
    <mergeCell ref="A5995:B5995"/>
    <mergeCell ref="E6002:F6002"/>
    <mergeCell ref="E5987:F5987"/>
    <mergeCell ref="E5988:F5988"/>
    <mergeCell ref="E5989:F5989"/>
    <mergeCell ref="E5990:F5990"/>
    <mergeCell ref="E5991:F5991"/>
    <mergeCell ref="A5974:B5974"/>
    <mergeCell ref="E5981:F5981"/>
    <mergeCell ref="A5982:B5982"/>
    <mergeCell ref="E5985:F5985"/>
    <mergeCell ref="E5986:F5986"/>
    <mergeCell ref="E6035:F6035"/>
    <mergeCell ref="E6036:F6036"/>
    <mergeCell ref="E6037:F6037"/>
    <mergeCell ref="E6038:F6038"/>
    <mergeCell ref="E6039:F6039"/>
    <mergeCell ref="A6027:B6027"/>
    <mergeCell ref="E6030:F6030"/>
    <mergeCell ref="A6031:B6031"/>
    <mergeCell ref="E6033:F6033"/>
    <mergeCell ref="E6034:F6034"/>
    <mergeCell ref="E6016:F6016"/>
    <mergeCell ref="C6017:D6017"/>
    <mergeCell ref="A6018:G6018"/>
    <mergeCell ref="A6019:B6019"/>
    <mergeCell ref="E6026:F6026"/>
    <mergeCell ref="E6011:F6011"/>
    <mergeCell ref="E6012:F6012"/>
    <mergeCell ref="E6013:F6013"/>
    <mergeCell ref="E6014:F6014"/>
    <mergeCell ref="E6015:F6015"/>
    <mergeCell ref="E6064:F6064"/>
    <mergeCell ref="C6065:D6065"/>
    <mergeCell ref="A6066:G6066"/>
    <mergeCell ref="A6067:B6067"/>
    <mergeCell ref="E6076:F6076"/>
    <mergeCell ref="E6059:F6059"/>
    <mergeCell ref="E6060:F6060"/>
    <mergeCell ref="E6061:F6061"/>
    <mergeCell ref="E6062:F6062"/>
    <mergeCell ref="E6063:F6063"/>
    <mergeCell ref="A6051:B6051"/>
    <mergeCell ref="E6054:F6054"/>
    <mergeCell ref="A6055:B6055"/>
    <mergeCell ref="E6057:F6057"/>
    <mergeCell ref="E6058:F6058"/>
    <mergeCell ref="E6040:F6040"/>
    <mergeCell ref="C6041:D6041"/>
    <mergeCell ref="A6042:G6042"/>
    <mergeCell ref="A6043:B6043"/>
    <mergeCell ref="E6050:F6050"/>
    <mergeCell ref="A6106:B6106"/>
    <mergeCell ref="E6111:F6111"/>
    <mergeCell ref="A6112:B6112"/>
    <mergeCell ref="E6115:F6115"/>
    <mergeCell ref="E6116:F6116"/>
    <mergeCell ref="E6093:F6093"/>
    <mergeCell ref="C6094:D6094"/>
    <mergeCell ref="A6095:G6095"/>
    <mergeCell ref="A6096:B6096"/>
    <mergeCell ref="E6105:F6105"/>
    <mergeCell ref="E6088:F6088"/>
    <mergeCell ref="E6089:F6089"/>
    <mergeCell ref="E6090:F6090"/>
    <mergeCell ref="E6091:F6091"/>
    <mergeCell ref="E6092:F6092"/>
    <mergeCell ref="A6077:B6077"/>
    <mergeCell ref="E6082:F6082"/>
    <mergeCell ref="A6083:B6083"/>
    <mergeCell ref="E6086:F6086"/>
    <mergeCell ref="E6087:F6087"/>
    <mergeCell ref="E6146:F6146"/>
    <mergeCell ref="E6147:F6147"/>
    <mergeCell ref="E6148:F6148"/>
    <mergeCell ref="E6149:F6149"/>
    <mergeCell ref="E6150:F6150"/>
    <mergeCell ref="A6135:B6135"/>
    <mergeCell ref="E6140:F6140"/>
    <mergeCell ref="A6141:B6141"/>
    <mergeCell ref="E6144:F6144"/>
    <mergeCell ref="E6145:F6145"/>
    <mergeCell ref="E6122:F6122"/>
    <mergeCell ref="C6123:D6123"/>
    <mergeCell ref="A6124:G6124"/>
    <mergeCell ref="A6125:B6125"/>
    <mergeCell ref="E6134:F6134"/>
    <mergeCell ref="E6117:F6117"/>
    <mergeCell ref="E6118:F6118"/>
    <mergeCell ref="E6119:F6119"/>
    <mergeCell ref="E6120:F6120"/>
    <mergeCell ref="E6121:F6121"/>
    <mergeCell ref="E6176:F6176"/>
    <mergeCell ref="C6177:D6177"/>
    <mergeCell ref="A6178:G6178"/>
    <mergeCell ref="A6179:B6179"/>
    <mergeCell ref="E6186:F6186"/>
    <mergeCell ref="E6171:F6171"/>
    <mergeCell ref="E6172:F6172"/>
    <mergeCell ref="E6173:F6173"/>
    <mergeCell ref="E6174:F6174"/>
    <mergeCell ref="E6175:F6175"/>
    <mergeCell ref="A6162:B6162"/>
    <mergeCell ref="E6165:F6165"/>
    <mergeCell ref="A6166:B6166"/>
    <mergeCell ref="E6169:F6169"/>
    <mergeCell ref="E6170:F6170"/>
    <mergeCell ref="E6151:F6151"/>
    <mergeCell ref="C6152:D6152"/>
    <mergeCell ref="A6153:G6153"/>
    <mergeCell ref="A6154:B6154"/>
    <mergeCell ref="E6161:F6161"/>
    <mergeCell ref="A6212:B6212"/>
    <mergeCell ref="E6215:F6215"/>
    <mergeCell ref="A6216:B6216"/>
    <mergeCell ref="E6219:F6219"/>
    <mergeCell ref="E6220:F6220"/>
    <mergeCell ref="E6201:F6201"/>
    <mergeCell ref="C6202:D6202"/>
    <mergeCell ref="A6203:G6203"/>
    <mergeCell ref="A6204:B6204"/>
    <mergeCell ref="E6211:F6211"/>
    <mergeCell ref="E6196:F6196"/>
    <mergeCell ref="E6197:F6197"/>
    <mergeCell ref="E6198:F6198"/>
    <mergeCell ref="E6199:F6199"/>
    <mergeCell ref="E6200:F6200"/>
    <mergeCell ref="A6187:B6187"/>
    <mergeCell ref="E6190:F6190"/>
    <mergeCell ref="A6191:B6191"/>
    <mergeCell ref="E6194:F6194"/>
    <mergeCell ref="E6195:F6195"/>
    <mergeCell ref="E6246:F6246"/>
    <mergeCell ref="E6247:F6247"/>
    <mergeCell ref="E6248:F6248"/>
    <mergeCell ref="E6249:F6249"/>
    <mergeCell ref="E6250:F6250"/>
    <mergeCell ref="A6237:B6237"/>
    <mergeCell ref="E6240:F6240"/>
    <mergeCell ref="A6241:B6241"/>
    <mergeCell ref="E6244:F6244"/>
    <mergeCell ref="E6245:F6245"/>
    <mergeCell ref="E6226:F6226"/>
    <mergeCell ref="C6227:D6227"/>
    <mergeCell ref="A6228:G6228"/>
    <mergeCell ref="A6229:B6229"/>
    <mergeCell ref="E6236:F6236"/>
    <mergeCell ref="E6221:F6221"/>
    <mergeCell ref="E6222:F6222"/>
    <mergeCell ref="E6223:F6223"/>
    <mergeCell ref="E6224:F6224"/>
    <mergeCell ref="E6225:F6225"/>
    <mergeCell ref="E6280:F6280"/>
    <mergeCell ref="C6281:D6281"/>
    <mergeCell ref="A6282:G6282"/>
    <mergeCell ref="A6283:B6283"/>
    <mergeCell ref="E6292:F6292"/>
    <mergeCell ref="E6275:F6275"/>
    <mergeCell ref="E6276:F6276"/>
    <mergeCell ref="E6277:F6277"/>
    <mergeCell ref="E6278:F6278"/>
    <mergeCell ref="E6279:F6279"/>
    <mergeCell ref="A6264:B6264"/>
    <mergeCell ref="E6268:F6268"/>
    <mergeCell ref="A6269:B6269"/>
    <mergeCell ref="E6273:F6273"/>
    <mergeCell ref="E6274:F6274"/>
    <mergeCell ref="E6251:F6251"/>
    <mergeCell ref="C6252:D6252"/>
    <mergeCell ref="A6253:G6253"/>
    <mergeCell ref="A6254:B6254"/>
    <mergeCell ref="E6263:F6263"/>
    <mergeCell ref="A6322:B6322"/>
    <mergeCell ref="E6326:F6326"/>
    <mergeCell ref="A6327:B6327"/>
    <mergeCell ref="E6331:F6331"/>
    <mergeCell ref="E6332:F6332"/>
    <mergeCell ref="E6309:F6309"/>
    <mergeCell ref="C6310:D6310"/>
    <mergeCell ref="A6311:G6311"/>
    <mergeCell ref="A6312:B6312"/>
    <mergeCell ref="E6321:F6321"/>
    <mergeCell ref="E6304:F6304"/>
    <mergeCell ref="E6305:F6305"/>
    <mergeCell ref="E6306:F6306"/>
    <mergeCell ref="E6307:F6307"/>
    <mergeCell ref="E6308:F6308"/>
    <mergeCell ref="A6293:B6293"/>
    <mergeCell ref="E6297:F6297"/>
    <mergeCell ref="A6298:B6298"/>
    <mergeCell ref="E6302:F6302"/>
    <mergeCell ref="E6303:F6303"/>
    <mergeCell ref="E6359:F6359"/>
    <mergeCell ref="E6360:F6360"/>
    <mergeCell ref="E6361:F6361"/>
    <mergeCell ref="E6362:F6362"/>
    <mergeCell ref="E6363:F6363"/>
    <mergeCell ref="A6349:B6349"/>
    <mergeCell ref="E6352:F6352"/>
    <mergeCell ref="A6353:B6353"/>
    <mergeCell ref="E6357:F6357"/>
    <mergeCell ref="E6358:F6358"/>
    <mergeCell ref="E6338:F6338"/>
    <mergeCell ref="C6339:D6339"/>
    <mergeCell ref="A6340:G6340"/>
    <mergeCell ref="A6341:B6341"/>
    <mergeCell ref="E6348:F6348"/>
    <mergeCell ref="E6333:F6333"/>
    <mergeCell ref="E6334:F6334"/>
    <mergeCell ref="E6335:F6335"/>
    <mergeCell ref="E6336:F6336"/>
    <mergeCell ref="E6337:F6337"/>
    <mergeCell ref="E6390:F6390"/>
    <mergeCell ref="C6391:D6391"/>
    <mergeCell ref="A6392:G6392"/>
    <mergeCell ref="A6393:B6393"/>
    <mergeCell ref="E6400:F6400"/>
    <mergeCell ref="E6385:F6385"/>
    <mergeCell ref="E6386:F6386"/>
    <mergeCell ref="E6387:F6387"/>
    <mergeCell ref="E6388:F6388"/>
    <mergeCell ref="E6389:F6389"/>
    <mergeCell ref="A6375:B6375"/>
    <mergeCell ref="E6378:F6378"/>
    <mergeCell ref="A6379:B6379"/>
    <mergeCell ref="E6383:F6383"/>
    <mergeCell ref="E6384:F6384"/>
    <mergeCell ref="E6364:F6364"/>
    <mergeCell ref="C6365:D6365"/>
    <mergeCell ref="A6366:G6366"/>
    <mergeCell ref="A6367:B6367"/>
    <mergeCell ref="E6374:F6374"/>
    <mergeCell ref="A6427:B6427"/>
    <mergeCell ref="E6430:F6430"/>
    <mergeCell ref="A6431:B6431"/>
    <mergeCell ref="E6435:F6435"/>
    <mergeCell ref="E6436:F6436"/>
    <mergeCell ref="E6416:F6416"/>
    <mergeCell ref="C6417:D6417"/>
    <mergeCell ref="A6418:G6418"/>
    <mergeCell ref="A6419:B6419"/>
    <mergeCell ref="E6426:F6426"/>
    <mergeCell ref="E6411:F6411"/>
    <mergeCell ref="E6412:F6412"/>
    <mergeCell ref="E6413:F6413"/>
    <mergeCell ref="E6414:F6414"/>
    <mergeCell ref="E6415:F6415"/>
    <mergeCell ref="A6401:B6401"/>
    <mergeCell ref="E6404:F6404"/>
    <mergeCell ref="A6405:B6405"/>
    <mergeCell ref="E6409:F6409"/>
    <mergeCell ref="E6410:F6410"/>
    <mergeCell ref="E6463:F6463"/>
    <mergeCell ref="E6464:F6464"/>
    <mergeCell ref="E6465:F6465"/>
    <mergeCell ref="E6466:F6466"/>
    <mergeCell ref="E6467:F6467"/>
    <mergeCell ref="A6453:B6453"/>
    <mergeCell ref="E6456:F6456"/>
    <mergeCell ref="A6457:B6457"/>
    <mergeCell ref="E6461:F6461"/>
    <mergeCell ref="E6462:F6462"/>
    <mergeCell ref="E6442:F6442"/>
    <mergeCell ref="C6443:D6443"/>
    <mergeCell ref="A6444:G6444"/>
    <mergeCell ref="A6445:B6445"/>
    <mergeCell ref="E6452:F6452"/>
    <mergeCell ref="E6437:F6437"/>
    <mergeCell ref="E6438:F6438"/>
    <mergeCell ref="E6439:F6439"/>
    <mergeCell ref="E6440:F6440"/>
    <mergeCell ref="E6441:F6441"/>
    <mergeCell ref="E6494:F6494"/>
    <mergeCell ref="C6495:D6495"/>
    <mergeCell ref="A6496:G6496"/>
    <mergeCell ref="A6497:B6497"/>
    <mergeCell ref="E6504:F6504"/>
    <mergeCell ref="E6489:F6489"/>
    <mergeCell ref="E6490:F6490"/>
    <mergeCell ref="E6491:F6491"/>
    <mergeCell ref="E6492:F6492"/>
    <mergeCell ref="E6493:F6493"/>
    <mergeCell ref="A6479:B6479"/>
    <mergeCell ref="E6482:F6482"/>
    <mergeCell ref="A6483:B6483"/>
    <mergeCell ref="E6487:F6487"/>
    <mergeCell ref="E6488:F6488"/>
    <mergeCell ref="E6468:F6468"/>
    <mergeCell ref="C6469:D6469"/>
    <mergeCell ref="A6470:G6470"/>
    <mergeCell ref="A6471:B6471"/>
    <mergeCell ref="E6478:F6478"/>
    <mergeCell ref="A6532:B6532"/>
    <mergeCell ref="E6534:F6534"/>
    <mergeCell ref="E6535:F6535"/>
    <mergeCell ref="E6536:F6536"/>
    <mergeCell ref="E6537:F6537"/>
    <mergeCell ref="E6521:F6521"/>
    <mergeCell ref="C6522:D6522"/>
    <mergeCell ref="A6523:G6523"/>
    <mergeCell ref="A6524:B6524"/>
    <mergeCell ref="E6531:F6531"/>
    <mergeCell ref="E6516:F6516"/>
    <mergeCell ref="E6517:F6517"/>
    <mergeCell ref="E6518:F6518"/>
    <mergeCell ref="E6519:F6519"/>
    <mergeCell ref="E6520:F6520"/>
    <mergeCell ref="A6505:B6505"/>
    <mergeCell ref="E6508:F6508"/>
    <mergeCell ref="A6509:B6509"/>
    <mergeCell ref="E6514:F6514"/>
    <mergeCell ref="E6515:F6515"/>
    <mergeCell ref="E6560:F6560"/>
    <mergeCell ref="E6561:F6561"/>
    <mergeCell ref="C6562:D6562"/>
    <mergeCell ref="A6563:G6563"/>
    <mergeCell ref="A6564:B6564"/>
    <mergeCell ref="E6555:F6555"/>
    <mergeCell ref="E6556:F6556"/>
    <mergeCell ref="E6557:F6557"/>
    <mergeCell ref="E6558:F6558"/>
    <mergeCell ref="E6559:F6559"/>
    <mergeCell ref="A6543:G6543"/>
    <mergeCell ref="A6544:B6544"/>
    <mergeCell ref="E6551:F6551"/>
    <mergeCell ref="A6552:B6552"/>
    <mergeCell ref="E6554:F6554"/>
    <mergeCell ref="E6538:F6538"/>
    <mergeCell ref="E6539:F6539"/>
    <mergeCell ref="E6540:F6540"/>
    <mergeCell ref="E6541:F6541"/>
    <mergeCell ref="C6542:D6542"/>
    <mergeCell ref="E6600:F6600"/>
    <mergeCell ref="E6601:F6601"/>
    <mergeCell ref="E6602:F6602"/>
    <mergeCell ref="E6603:F6603"/>
    <mergeCell ref="E6604:F6604"/>
    <mergeCell ref="C6585:D6585"/>
    <mergeCell ref="A6586:G6586"/>
    <mergeCell ref="A6587:B6587"/>
    <mergeCell ref="E6596:F6596"/>
    <mergeCell ref="A6597:B6597"/>
    <mergeCell ref="E6580:F6580"/>
    <mergeCell ref="E6581:F6581"/>
    <mergeCell ref="E6582:F6582"/>
    <mergeCell ref="E6583:F6583"/>
    <mergeCell ref="E6584:F6584"/>
    <mergeCell ref="E6573:F6573"/>
    <mergeCell ref="A6574:B6574"/>
    <mergeCell ref="E6577:F6577"/>
    <mergeCell ref="E6578:F6578"/>
    <mergeCell ref="E6579:F6579"/>
    <mergeCell ref="E6630:F6630"/>
    <mergeCell ref="C6631:D6631"/>
    <mergeCell ref="A6632:G6632"/>
    <mergeCell ref="A6633:B6633"/>
    <mergeCell ref="E6640:F6640"/>
    <mergeCell ref="E6625:F6625"/>
    <mergeCell ref="E6626:F6626"/>
    <mergeCell ref="E6627:F6627"/>
    <mergeCell ref="E6628:F6628"/>
    <mergeCell ref="E6629:F6629"/>
    <mergeCell ref="A6610:B6610"/>
    <mergeCell ref="E6619:F6619"/>
    <mergeCell ref="A6620:B6620"/>
    <mergeCell ref="E6623:F6623"/>
    <mergeCell ref="E6624:F6624"/>
    <mergeCell ref="E6605:F6605"/>
    <mergeCell ref="E6606:F6606"/>
    <mergeCell ref="E6607:F6607"/>
    <mergeCell ref="C6608:D6608"/>
    <mergeCell ref="A6609:G6609"/>
    <mergeCell ref="A6671:B6671"/>
    <mergeCell ref="E6677:F6677"/>
    <mergeCell ref="A6678:B6678"/>
    <mergeCell ref="E6680:F6680"/>
    <mergeCell ref="A6681:B6681"/>
    <mergeCell ref="E6654:F6654"/>
    <mergeCell ref="C6655:D6655"/>
    <mergeCell ref="A6656:G6656"/>
    <mergeCell ref="A6657:B6657"/>
    <mergeCell ref="E6670:F6670"/>
    <mergeCell ref="E6649:F6649"/>
    <mergeCell ref="E6650:F6650"/>
    <mergeCell ref="E6651:F6651"/>
    <mergeCell ref="E6652:F6652"/>
    <mergeCell ref="E6653:F6653"/>
    <mergeCell ref="A6641:B6641"/>
    <mergeCell ref="E6644:F6644"/>
    <mergeCell ref="A6645:B6645"/>
    <mergeCell ref="E6647:F6647"/>
    <mergeCell ref="E6648:F6648"/>
    <mergeCell ref="E6727:F6727"/>
    <mergeCell ref="A6728:B6728"/>
    <mergeCell ref="E6730:F6730"/>
    <mergeCell ref="E6731:F6731"/>
    <mergeCell ref="E6732:F6732"/>
    <mergeCell ref="C6714:D6714"/>
    <mergeCell ref="A6715:G6715"/>
    <mergeCell ref="A6716:B6716"/>
    <mergeCell ref="E6723:F6723"/>
    <mergeCell ref="A6724:B6724"/>
    <mergeCell ref="E6709:F6709"/>
    <mergeCell ref="E6710:F6710"/>
    <mergeCell ref="E6711:F6711"/>
    <mergeCell ref="E6712:F6712"/>
    <mergeCell ref="E6713:F6713"/>
    <mergeCell ref="E6690:F6690"/>
    <mergeCell ref="A6691:B6691"/>
    <mergeCell ref="E6706:F6706"/>
    <mergeCell ref="E6707:F6707"/>
    <mergeCell ref="E6708:F6708"/>
    <mergeCell ref="E6757:F6757"/>
    <mergeCell ref="E6758:F6758"/>
    <mergeCell ref="E6759:F6759"/>
    <mergeCell ref="E6760:F6760"/>
    <mergeCell ref="E6761:F6761"/>
    <mergeCell ref="E6751:F6751"/>
    <mergeCell ref="A6752:B6752"/>
    <mergeCell ref="E6754:F6754"/>
    <mergeCell ref="E6755:F6755"/>
    <mergeCell ref="E6756:F6756"/>
    <mergeCell ref="C6738:D6738"/>
    <mergeCell ref="A6739:G6739"/>
    <mergeCell ref="A6740:B6740"/>
    <mergeCell ref="E6747:F6747"/>
    <mergeCell ref="A6748:B6748"/>
    <mergeCell ref="E6733:F6733"/>
    <mergeCell ref="E6734:F6734"/>
    <mergeCell ref="E6735:F6735"/>
    <mergeCell ref="E6736:F6736"/>
    <mergeCell ref="E6737:F6737"/>
    <mergeCell ref="C6787:D6787"/>
    <mergeCell ref="A6788:G6788"/>
    <mergeCell ref="A6789:B6789"/>
    <mergeCell ref="E6796:F6796"/>
    <mergeCell ref="A6797:B6797"/>
    <mergeCell ref="E6782:F6782"/>
    <mergeCell ref="E6783:F6783"/>
    <mergeCell ref="E6784:F6784"/>
    <mergeCell ref="E6785:F6785"/>
    <mergeCell ref="E6786:F6786"/>
    <mergeCell ref="E6775:F6775"/>
    <mergeCell ref="A6776:B6776"/>
    <mergeCell ref="E6779:F6779"/>
    <mergeCell ref="E6780:F6780"/>
    <mergeCell ref="E6781:F6781"/>
    <mergeCell ref="C6762:D6762"/>
    <mergeCell ref="A6763:G6763"/>
    <mergeCell ref="A6764:B6764"/>
    <mergeCell ref="E6771:F6771"/>
    <mergeCell ref="A6772:B6772"/>
    <mergeCell ref="E6825:F6825"/>
    <mergeCell ref="A6826:B6826"/>
    <mergeCell ref="E6829:F6829"/>
    <mergeCell ref="E6830:F6830"/>
    <mergeCell ref="E6831:F6831"/>
    <mergeCell ref="C6812:D6812"/>
    <mergeCell ref="A6813:G6813"/>
    <mergeCell ref="A6814:B6814"/>
    <mergeCell ref="E6821:F6821"/>
    <mergeCell ref="A6822:B6822"/>
    <mergeCell ref="E6807:F6807"/>
    <mergeCell ref="E6808:F6808"/>
    <mergeCell ref="E6809:F6809"/>
    <mergeCell ref="E6810:F6810"/>
    <mergeCell ref="E6811:F6811"/>
    <mergeCell ref="E6800:F6800"/>
    <mergeCell ref="A6801:B6801"/>
    <mergeCell ref="E6804:F6804"/>
    <mergeCell ref="E6805:F6805"/>
    <mergeCell ref="E6806:F6806"/>
    <mergeCell ref="E6856:F6856"/>
    <mergeCell ref="E6857:F6857"/>
    <mergeCell ref="E6858:F6858"/>
    <mergeCell ref="E6859:F6859"/>
    <mergeCell ref="E6860:F6860"/>
    <mergeCell ref="E6850:F6850"/>
    <mergeCell ref="A6851:B6851"/>
    <mergeCell ref="E6853:F6853"/>
    <mergeCell ref="E6854:F6854"/>
    <mergeCell ref="E6855:F6855"/>
    <mergeCell ref="C6837:D6837"/>
    <mergeCell ref="A6838:G6838"/>
    <mergeCell ref="A6839:B6839"/>
    <mergeCell ref="E6846:F6846"/>
    <mergeCell ref="A6847:B6847"/>
    <mergeCell ref="E6832:F6832"/>
    <mergeCell ref="E6833:F6833"/>
    <mergeCell ref="E6834:F6834"/>
    <mergeCell ref="E6835:F6835"/>
    <mergeCell ref="E6836:F6836"/>
    <mergeCell ref="C6885:D6885"/>
    <mergeCell ref="A6886:G6886"/>
    <mergeCell ref="A6887:B6887"/>
    <mergeCell ref="E6894:F6894"/>
    <mergeCell ref="A6895:B6895"/>
    <mergeCell ref="E6880:F6880"/>
    <mergeCell ref="E6881:F6881"/>
    <mergeCell ref="E6882:F6882"/>
    <mergeCell ref="E6883:F6883"/>
    <mergeCell ref="E6884:F6884"/>
    <mergeCell ref="E6874:F6874"/>
    <mergeCell ref="A6875:B6875"/>
    <mergeCell ref="E6877:F6877"/>
    <mergeCell ref="E6878:F6878"/>
    <mergeCell ref="E6879:F6879"/>
    <mergeCell ref="C6861:D6861"/>
    <mergeCell ref="A6862:G6862"/>
    <mergeCell ref="A6863:B6863"/>
    <mergeCell ref="E6870:F6870"/>
    <mergeCell ref="A6871:B6871"/>
    <mergeCell ref="E6928:F6928"/>
    <mergeCell ref="A6929:B6929"/>
    <mergeCell ref="E6931:F6931"/>
    <mergeCell ref="E6932:F6932"/>
    <mergeCell ref="E6933:F6933"/>
    <mergeCell ref="C6909:D6909"/>
    <mergeCell ref="A6910:G6910"/>
    <mergeCell ref="A6911:B6911"/>
    <mergeCell ref="E6922:F6922"/>
    <mergeCell ref="A6923:B6923"/>
    <mergeCell ref="E6904:F6904"/>
    <mergeCell ref="E6905:F6905"/>
    <mergeCell ref="E6906:F6906"/>
    <mergeCell ref="E6907:F6907"/>
    <mergeCell ref="E6908:F6908"/>
    <mergeCell ref="E6898:F6898"/>
    <mergeCell ref="A6899:B6899"/>
    <mergeCell ref="E6901:F6901"/>
    <mergeCell ref="E6902:F6902"/>
    <mergeCell ref="E6903:F6903"/>
    <mergeCell ref="E6958:F6958"/>
    <mergeCell ref="E6959:F6959"/>
    <mergeCell ref="E6960:F6960"/>
    <mergeCell ref="E6961:F6961"/>
    <mergeCell ref="E6962:F6962"/>
    <mergeCell ref="E6952:F6952"/>
    <mergeCell ref="A6953:B6953"/>
    <mergeCell ref="E6955:F6955"/>
    <mergeCell ref="E6956:F6956"/>
    <mergeCell ref="E6957:F6957"/>
    <mergeCell ref="C6939:D6939"/>
    <mergeCell ref="A6940:G6940"/>
    <mergeCell ref="A6941:B6941"/>
    <mergeCell ref="E6948:F6948"/>
    <mergeCell ref="A6949:B6949"/>
    <mergeCell ref="E6934:F6934"/>
    <mergeCell ref="E6935:F6935"/>
    <mergeCell ref="E6936:F6936"/>
    <mergeCell ref="E6937:F6937"/>
    <mergeCell ref="E6938:F6938"/>
    <mergeCell ref="C6990:D6990"/>
    <mergeCell ref="A6991:G6991"/>
    <mergeCell ref="A6992:B6992"/>
    <mergeCell ref="E7001:F7001"/>
    <mergeCell ref="A7002:B7002"/>
    <mergeCell ref="E6985:F6985"/>
    <mergeCell ref="E6986:F6986"/>
    <mergeCell ref="E6987:F6987"/>
    <mergeCell ref="E6988:F6988"/>
    <mergeCell ref="E6989:F6989"/>
    <mergeCell ref="E6978:F6978"/>
    <mergeCell ref="A6979:B6979"/>
    <mergeCell ref="E6982:F6982"/>
    <mergeCell ref="E6983:F6983"/>
    <mergeCell ref="E6984:F6984"/>
    <mergeCell ref="C6963:D6963"/>
    <mergeCell ref="A6964:G6964"/>
    <mergeCell ref="A6965:B6965"/>
    <mergeCell ref="E6974:F6974"/>
    <mergeCell ref="A6975:B6975"/>
    <mergeCell ref="E7031:F7031"/>
    <mergeCell ref="A7032:B7032"/>
    <mergeCell ref="E7035:F7035"/>
    <mergeCell ref="E7036:F7036"/>
    <mergeCell ref="E7037:F7037"/>
    <mergeCell ref="C7019:D7019"/>
    <mergeCell ref="A7020:G7020"/>
    <mergeCell ref="A7021:B7021"/>
    <mergeCell ref="E7028:F7028"/>
    <mergeCell ref="A7029:B7029"/>
    <mergeCell ref="E7014:F7014"/>
    <mergeCell ref="E7015:F7015"/>
    <mergeCell ref="E7016:F7016"/>
    <mergeCell ref="E7017:F7017"/>
    <mergeCell ref="E7018:F7018"/>
    <mergeCell ref="E7007:F7007"/>
    <mergeCell ref="A7008:B7008"/>
    <mergeCell ref="E7011:F7011"/>
    <mergeCell ref="E7012:F7012"/>
    <mergeCell ref="E7013:F7013"/>
    <mergeCell ref="E7061:F7061"/>
    <mergeCell ref="E7062:F7062"/>
    <mergeCell ref="E7063:F7063"/>
    <mergeCell ref="E7064:F7064"/>
    <mergeCell ref="E7065:F7065"/>
    <mergeCell ref="E7055:F7055"/>
    <mergeCell ref="A7056:B7056"/>
    <mergeCell ref="E7058:F7058"/>
    <mergeCell ref="E7059:F7059"/>
    <mergeCell ref="E7060:F7060"/>
    <mergeCell ref="C7043:D7043"/>
    <mergeCell ref="A7044:G7044"/>
    <mergeCell ref="A7045:B7045"/>
    <mergeCell ref="E7052:F7052"/>
    <mergeCell ref="A7053:B7053"/>
    <mergeCell ref="E7038:F7038"/>
    <mergeCell ref="E7039:F7039"/>
    <mergeCell ref="E7040:F7040"/>
    <mergeCell ref="E7041:F7041"/>
    <mergeCell ref="E7042:F7042"/>
    <mergeCell ref="C7089:D7089"/>
    <mergeCell ref="A7090:G7090"/>
    <mergeCell ref="A7091:B7091"/>
    <mergeCell ref="E7098:F7098"/>
    <mergeCell ref="A7099:B7099"/>
    <mergeCell ref="E7084:F7084"/>
    <mergeCell ref="E7085:F7085"/>
    <mergeCell ref="E7086:F7086"/>
    <mergeCell ref="E7087:F7087"/>
    <mergeCell ref="E7088:F7088"/>
    <mergeCell ref="E7078:F7078"/>
    <mergeCell ref="A7079:B7079"/>
    <mergeCell ref="E7081:F7081"/>
    <mergeCell ref="E7082:F7082"/>
    <mergeCell ref="E7083:F7083"/>
    <mergeCell ref="C7066:D7066"/>
    <mergeCell ref="A7067:G7067"/>
    <mergeCell ref="A7068:B7068"/>
    <mergeCell ref="E7075:F7075"/>
    <mergeCell ref="A7076:B7076"/>
    <mergeCell ref="E7126:F7126"/>
    <mergeCell ref="A7127:B7127"/>
    <mergeCell ref="E7131:F7131"/>
    <mergeCell ref="A7132:B7132"/>
    <mergeCell ref="E7139:F7139"/>
    <mergeCell ref="A7111:B7111"/>
    <mergeCell ref="E7120:F7120"/>
    <mergeCell ref="A7121:B7121"/>
    <mergeCell ref="E7123:F7123"/>
    <mergeCell ref="A7124:B7124"/>
    <mergeCell ref="E7106:F7106"/>
    <mergeCell ref="E7107:F7107"/>
    <mergeCell ref="E7108:F7108"/>
    <mergeCell ref="C7109:D7109"/>
    <mergeCell ref="A7110:G7110"/>
    <mergeCell ref="E7101:F7101"/>
    <mergeCell ref="E7102:F7102"/>
    <mergeCell ref="E7103:F7103"/>
    <mergeCell ref="E7104:F7104"/>
    <mergeCell ref="E7105:F7105"/>
    <mergeCell ref="A7167:B7167"/>
    <mergeCell ref="E7171:F7171"/>
    <mergeCell ref="A7172:B7172"/>
    <mergeCell ref="E7182:F7182"/>
    <mergeCell ref="E7183:F7183"/>
    <mergeCell ref="E7160:F7160"/>
    <mergeCell ref="A7161:B7161"/>
    <mergeCell ref="E7163:F7163"/>
    <mergeCell ref="A7164:B7164"/>
    <mergeCell ref="E7166:F7166"/>
    <mergeCell ref="E7145:F7145"/>
    <mergeCell ref="E7146:F7146"/>
    <mergeCell ref="C7147:D7147"/>
    <mergeCell ref="A7148:G7148"/>
    <mergeCell ref="A7149:B7149"/>
    <mergeCell ref="E7140:F7140"/>
    <mergeCell ref="E7141:F7141"/>
    <mergeCell ref="E7142:F7142"/>
    <mergeCell ref="E7143:F7143"/>
    <mergeCell ref="E7144:F7144"/>
    <mergeCell ref="E7214:F7214"/>
    <mergeCell ref="A7215:B7215"/>
    <mergeCell ref="E7219:F7219"/>
    <mergeCell ref="E7220:F7220"/>
    <mergeCell ref="E7221:F7221"/>
    <mergeCell ref="A7204:B7204"/>
    <mergeCell ref="E7206:F7206"/>
    <mergeCell ref="A7207:B7207"/>
    <mergeCell ref="E7209:F7209"/>
    <mergeCell ref="A7210:B7210"/>
    <mergeCell ref="E7189:F7189"/>
    <mergeCell ref="C7190:D7190"/>
    <mergeCell ref="A7191:G7191"/>
    <mergeCell ref="A7192:B7192"/>
    <mergeCell ref="E7203:F7203"/>
    <mergeCell ref="E7184:F7184"/>
    <mergeCell ref="E7185:F7185"/>
    <mergeCell ref="E7186:F7186"/>
    <mergeCell ref="E7187:F7187"/>
    <mergeCell ref="E7188:F7188"/>
    <mergeCell ref="E7244:F7244"/>
    <mergeCell ref="E7245:F7245"/>
    <mergeCell ref="E7246:F7246"/>
    <mergeCell ref="C7247:D7247"/>
    <mergeCell ref="A7248:G7248"/>
    <mergeCell ref="E7239:F7239"/>
    <mergeCell ref="E7240:F7240"/>
    <mergeCell ref="E7241:F7241"/>
    <mergeCell ref="E7242:F7242"/>
    <mergeCell ref="E7243:F7243"/>
    <mergeCell ref="C7227:D7227"/>
    <mergeCell ref="A7228:G7228"/>
    <mergeCell ref="A7229:B7229"/>
    <mergeCell ref="E7236:F7236"/>
    <mergeCell ref="A7237:B7237"/>
    <mergeCell ref="E7222:F7222"/>
    <mergeCell ref="E7223:F7223"/>
    <mergeCell ref="E7224:F7224"/>
    <mergeCell ref="E7225:F7225"/>
    <mergeCell ref="E7226:F7226"/>
    <mergeCell ref="A7273:B7273"/>
    <mergeCell ref="E7280:F7280"/>
    <mergeCell ref="A7281:B7281"/>
    <mergeCell ref="E7283:F7283"/>
    <mergeCell ref="A7284:B7284"/>
    <mergeCell ref="E7268:F7268"/>
    <mergeCell ref="E7269:F7269"/>
    <mergeCell ref="E7270:F7270"/>
    <mergeCell ref="C7271:D7271"/>
    <mergeCell ref="A7272:G7272"/>
    <mergeCell ref="E7263:F7263"/>
    <mergeCell ref="E7264:F7264"/>
    <mergeCell ref="E7265:F7265"/>
    <mergeCell ref="E7266:F7266"/>
    <mergeCell ref="E7267:F7267"/>
    <mergeCell ref="A7249:B7249"/>
    <mergeCell ref="E7256:F7256"/>
    <mergeCell ref="A7257:B7257"/>
    <mergeCell ref="E7259:F7259"/>
    <mergeCell ref="A7260:B7260"/>
    <mergeCell ref="E7316:F7316"/>
    <mergeCell ref="E7317:F7317"/>
    <mergeCell ref="E7318:F7318"/>
    <mergeCell ref="E7319:F7319"/>
    <mergeCell ref="E7320:F7320"/>
    <mergeCell ref="A7297:B7297"/>
    <mergeCell ref="E7306:F7306"/>
    <mergeCell ref="A7307:B7307"/>
    <mergeCell ref="E7310:F7310"/>
    <mergeCell ref="A7311:B7311"/>
    <mergeCell ref="E7292:F7292"/>
    <mergeCell ref="E7293:F7293"/>
    <mergeCell ref="E7294:F7294"/>
    <mergeCell ref="C7295:D7295"/>
    <mergeCell ref="A7296:G7296"/>
    <mergeCell ref="E7287:F7287"/>
    <mergeCell ref="E7288:F7288"/>
    <mergeCell ref="E7289:F7289"/>
    <mergeCell ref="E7290:F7290"/>
    <mergeCell ref="E7291:F7291"/>
    <mergeCell ref="E7354:F7354"/>
    <mergeCell ref="E7355:F7355"/>
    <mergeCell ref="E7356:F7356"/>
    <mergeCell ref="E7357:F7357"/>
    <mergeCell ref="E7358:F7358"/>
    <mergeCell ref="E7343:F7343"/>
    <mergeCell ref="A7344:B7344"/>
    <mergeCell ref="E7348:F7348"/>
    <mergeCell ref="A7349:B7349"/>
    <mergeCell ref="E7353:F7353"/>
    <mergeCell ref="A7326:B7326"/>
    <mergeCell ref="E7337:F7337"/>
    <mergeCell ref="A7338:B7338"/>
    <mergeCell ref="E7340:F7340"/>
    <mergeCell ref="A7341:B7341"/>
    <mergeCell ref="E7321:F7321"/>
    <mergeCell ref="E7322:F7322"/>
    <mergeCell ref="E7323:F7323"/>
    <mergeCell ref="C7324:D7324"/>
    <mergeCell ref="A7325:G7325"/>
    <mergeCell ref="E7393:F7393"/>
    <mergeCell ref="E7394:F7394"/>
    <mergeCell ref="E7395:F7395"/>
    <mergeCell ref="E7396:F7396"/>
    <mergeCell ref="E7397:F7397"/>
    <mergeCell ref="A7381:B7381"/>
    <mergeCell ref="E7385:F7385"/>
    <mergeCell ref="A7386:B7386"/>
    <mergeCell ref="E7391:F7391"/>
    <mergeCell ref="E7392:F7392"/>
    <mergeCell ref="E7374:F7374"/>
    <mergeCell ref="A7375:B7375"/>
    <mergeCell ref="E7377:F7377"/>
    <mergeCell ref="A7378:B7378"/>
    <mergeCell ref="E7380:F7380"/>
    <mergeCell ref="E7359:F7359"/>
    <mergeCell ref="E7360:F7360"/>
    <mergeCell ref="C7361:D7361"/>
    <mergeCell ref="A7362:G7362"/>
    <mergeCell ref="A7363:B7363"/>
    <mergeCell ref="E7424:F7424"/>
    <mergeCell ref="C7425:D7425"/>
    <mergeCell ref="A7426:G7426"/>
    <mergeCell ref="A7427:B7427"/>
    <mergeCell ref="E7434:F7434"/>
    <mergeCell ref="E7419:F7419"/>
    <mergeCell ref="E7420:F7420"/>
    <mergeCell ref="E7421:F7421"/>
    <mergeCell ref="E7422:F7422"/>
    <mergeCell ref="E7423:F7423"/>
    <mergeCell ref="A7411:B7411"/>
    <mergeCell ref="E7414:F7414"/>
    <mergeCell ref="A7415:B7415"/>
    <mergeCell ref="E7417:F7417"/>
    <mergeCell ref="E7418:F7418"/>
    <mergeCell ref="E7398:F7398"/>
    <mergeCell ref="C7399:D7399"/>
    <mergeCell ref="A7400:G7400"/>
    <mergeCell ref="A7401:B7401"/>
    <mergeCell ref="E7410:F7410"/>
    <mergeCell ref="A7461:B7461"/>
    <mergeCell ref="E7464:F7464"/>
    <mergeCell ref="A7465:B7465"/>
    <mergeCell ref="E7469:F7469"/>
    <mergeCell ref="E7470:F7470"/>
    <mergeCell ref="E7450:F7450"/>
    <mergeCell ref="C7451:D7451"/>
    <mergeCell ref="A7452:G7452"/>
    <mergeCell ref="A7453:B7453"/>
    <mergeCell ref="E7460:F7460"/>
    <mergeCell ref="E7445:F7445"/>
    <mergeCell ref="E7446:F7446"/>
    <mergeCell ref="E7447:F7447"/>
    <mergeCell ref="E7448:F7448"/>
    <mergeCell ref="E7449:F7449"/>
    <mergeCell ref="A7435:B7435"/>
    <mergeCell ref="E7438:F7438"/>
    <mergeCell ref="A7439:B7439"/>
    <mergeCell ref="E7443:F7443"/>
    <mergeCell ref="E7444:F7444"/>
    <mergeCell ref="E7497:F7497"/>
    <mergeCell ref="E7498:F7498"/>
    <mergeCell ref="E7499:F7499"/>
    <mergeCell ref="E7500:F7500"/>
    <mergeCell ref="E7501:F7501"/>
    <mergeCell ref="A7487:B7487"/>
    <mergeCell ref="E7490:F7490"/>
    <mergeCell ref="A7491:B7491"/>
    <mergeCell ref="E7495:F7495"/>
    <mergeCell ref="E7496:F7496"/>
    <mergeCell ref="E7476:F7476"/>
    <mergeCell ref="C7477:D7477"/>
    <mergeCell ref="A7478:G7478"/>
    <mergeCell ref="A7479:B7479"/>
    <mergeCell ref="E7486:F7486"/>
    <mergeCell ref="E7471:F7471"/>
    <mergeCell ref="E7472:F7472"/>
    <mergeCell ref="E7473:F7473"/>
    <mergeCell ref="E7474:F7474"/>
    <mergeCell ref="E7475:F7475"/>
    <mergeCell ref="E7528:F7528"/>
    <mergeCell ref="C7529:D7529"/>
    <mergeCell ref="A7530:G7530"/>
    <mergeCell ref="A7531:B7531"/>
    <mergeCell ref="E7540:F7540"/>
    <mergeCell ref="E7523:F7523"/>
    <mergeCell ref="E7524:F7524"/>
    <mergeCell ref="E7525:F7525"/>
    <mergeCell ref="E7526:F7526"/>
    <mergeCell ref="E7527:F7527"/>
    <mergeCell ref="A7513:B7513"/>
    <mergeCell ref="E7516:F7516"/>
    <mergeCell ref="A7517:B7517"/>
    <mergeCell ref="E7521:F7521"/>
    <mergeCell ref="E7522:F7522"/>
    <mergeCell ref="E7502:F7502"/>
    <mergeCell ref="C7503:D7503"/>
    <mergeCell ref="A7504:G7504"/>
    <mergeCell ref="A7505:B7505"/>
    <mergeCell ref="E7512:F7512"/>
    <mergeCell ref="C7563:D7563"/>
    <mergeCell ref="A7564:G7564"/>
    <mergeCell ref="A7565:B7565"/>
    <mergeCell ref="E7576:F7576"/>
    <mergeCell ref="A7577:B7577"/>
    <mergeCell ref="E7558:F7558"/>
    <mergeCell ref="E7559:F7559"/>
    <mergeCell ref="E7560:F7560"/>
    <mergeCell ref="E7561:F7561"/>
    <mergeCell ref="E7562:F7562"/>
    <mergeCell ref="E7550:F7550"/>
    <mergeCell ref="A7551:B7551"/>
    <mergeCell ref="E7555:F7555"/>
    <mergeCell ref="E7556:F7556"/>
    <mergeCell ref="E7557:F7557"/>
    <mergeCell ref="A7541:B7541"/>
    <mergeCell ref="E7543:F7543"/>
    <mergeCell ref="A7544:B7544"/>
    <mergeCell ref="E7546:F7546"/>
    <mergeCell ref="A7547:B7547"/>
    <mergeCell ref="E7606:F7606"/>
    <mergeCell ref="A7607:B7607"/>
    <mergeCell ref="E7609:F7609"/>
    <mergeCell ref="A7610:B7610"/>
    <mergeCell ref="E7612:F7612"/>
    <mergeCell ref="E7593:F7593"/>
    <mergeCell ref="E7594:F7594"/>
    <mergeCell ref="C7595:D7595"/>
    <mergeCell ref="A7596:G7596"/>
    <mergeCell ref="A7597:B7597"/>
    <mergeCell ref="E7588:F7588"/>
    <mergeCell ref="E7589:F7589"/>
    <mergeCell ref="E7590:F7590"/>
    <mergeCell ref="E7591:F7591"/>
    <mergeCell ref="E7592:F7592"/>
    <mergeCell ref="E7579:F7579"/>
    <mergeCell ref="A7580:B7580"/>
    <mergeCell ref="E7582:F7582"/>
    <mergeCell ref="A7583:B7583"/>
    <mergeCell ref="E7587:F7587"/>
    <mergeCell ref="A7647:B7647"/>
    <mergeCell ref="E7649:F7649"/>
    <mergeCell ref="A7650:B7650"/>
    <mergeCell ref="E7652:F7652"/>
    <mergeCell ref="A7653:B7653"/>
    <mergeCell ref="E7632:F7632"/>
    <mergeCell ref="C7633:D7633"/>
    <mergeCell ref="A7634:G7634"/>
    <mergeCell ref="A7635:B7635"/>
    <mergeCell ref="E7646:F7646"/>
    <mergeCell ref="E7627:F7627"/>
    <mergeCell ref="E7628:F7628"/>
    <mergeCell ref="E7629:F7629"/>
    <mergeCell ref="E7630:F7630"/>
    <mergeCell ref="E7631:F7631"/>
    <mergeCell ref="A7613:B7613"/>
    <mergeCell ref="E7617:F7617"/>
    <mergeCell ref="A7618:B7618"/>
    <mergeCell ref="E7625:F7625"/>
    <mergeCell ref="E7626:F7626"/>
    <mergeCell ref="E7683:F7683"/>
    <mergeCell ref="A7684:B7684"/>
    <mergeCell ref="E7686:F7686"/>
    <mergeCell ref="E7687:F7687"/>
    <mergeCell ref="E7688:F7688"/>
    <mergeCell ref="C7670:D7670"/>
    <mergeCell ref="A7671:G7671"/>
    <mergeCell ref="A7672:B7672"/>
    <mergeCell ref="E7679:F7679"/>
    <mergeCell ref="A7680:B7680"/>
    <mergeCell ref="E7665:F7665"/>
    <mergeCell ref="E7666:F7666"/>
    <mergeCell ref="E7667:F7667"/>
    <mergeCell ref="E7668:F7668"/>
    <mergeCell ref="E7669:F7669"/>
    <mergeCell ref="E7657:F7657"/>
    <mergeCell ref="A7658:B7658"/>
    <mergeCell ref="E7662:F7662"/>
    <mergeCell ref="E7663:F7663"/>
    <mergeCell ref="E7664:F7664"/>
    <mergeCell ref="E7713:F7713"/>
    <mergeCell ref="E7714:F7714"/>
    <mergeCell ref="E7715:F7715"/>
    <mergeCell ref="E7716:F7716"/>
    <mergeCell ref="E7717:F7717"/>
    <mergeCell ref="E7707:F7707"/>
    <mergeCell ref="A7708:B7708"/>
    <mergeCell ref="E7710:F7710"/>
    <mergeCell ref="E7711:F7711"/>
    <mergeCell ref="E7712:F7712"/>
    <mergeCell ref="C7694:D7694"/>
    <mergeCell ref="A7695:G7695"/>
    <mergeCell ref="A7696:B7696"/>
    <mergeCell ref="E7703:F7703"/>
    <mergeCell ref="A7704:B7704"/>
    <mergeCell ref="E7689:F7689"/>
    <mergeCell ref="E7690:F7690"/>
    <mergeCell ref="E7691:F7691"/>
    <mergeCell ref="E7692:F7692"/>
    <mergeCell ref="E7693:F7693"/>
    <mergeCell ref="C7742:D7742"/>
    <mergeCell ref="A7743:G7743"/>
    <mergeCell ref="A7744:B7744"/>
    <mergeCell ref="E7751:F7751"/>
    <mergeCell ref="A7752:B7752"/>
    <mergeCell ref="E7737:F7737"/>
    <mergeCell ref="E7738:F7738"/>
    <mergeCell ref="E7739:F7739"/>
    <mergeCell ref="E7740:F7740"/>
    <mergeCell ref="E7741:F7741"/>
    <mergeCell ref="E7731:F7731"/>
    <mergeCell ref="A7732:B7732"/>
    <mergeCell ref="E7734:F7734"/>
    <mergeCell ref="E7735:F7735"/>
    <mergeCell ref="E7736:F7736"/>
    <mergeCell ref="C7718:D7718"/>
    <mergeCell ref="A7719:G7719"/>
    <mergeCell ref="A7720:B7720"/>
    <mergeCell ref="E7727:F7727"/>
    <mergeCell ref="A7728:B7728"/>
    <mergeCell ref="E7782:F7782"/>
    <mergeCell ref="A7783:B7783"/>
    <mergeCell ref="E7788:F7788"/>
    <mergeCell ref="E7789:F7789"/>
    <mergeCell ref="E7790:F7790"/>
    <mergeCell ref="C7769:D7769"/>
    <mergeCell ref="A7770:G7770"/>
    <mergeCell ref="A7771:B7771"/>
    <mergeCell ref="E7778:F7778"/>
    <mergeCell ref="A7779:B7779"/>
    <mergeCell ref="E7764:F7764"/>
    <mergeCell ref="E7765:F7765"/>
    <mergeCell ref="E7766:F7766"/>
    <mergeCell ref="E7767:F7767"/>
    <mergeCell ref="E7768:F7768"/>
    <mergeCell ref="E7755:F7755"/>
    <mergeCell ref="A7756:B7756"/>
    <mergeCell ref="E7761:F7761"/>
    <mergeCell ref="E7762:F7762"/>
    <mergeCell ref="E7763:F7763"/>
    <mergeCell ref="E7818:F7818"/>
    <mergeCell ref="E7819:F7819"/>
    <mergeCell ref="E7820:F7820"/>
    <mergeCell ref="E7821:F7821"/>
    <mergeCell ref="E7822:F7822"/>
    <mergeCell ref="E7809:F7809"/>
    <mergeCell ref="A7810:B7810"/>
    <mergeCell ref="E7815:F7815"/>
    <mergeCell ref="E7816:F7816"/>
    <mergeCell ref="E7817:F7817"/>
    <mergeCell ref="C7796:D7796"/>
    <mergeCell ref="A7797:G7797"/>
    <mergeCell ref="A7798:B7798"/>
    <mergeCell ref="E7805:F7805"/>
    <mergeCell ref="A7806:B7806"/>
    <mergeCell ref="E7791:F7791"/>
    <mergeCell ref="E7792:F7792"/>
    <mergeCell ref="E7793:F7793"/>
    <mergeCell ref="E7794:F7794"/>
    <mergeCell ref="E7795:F7795"/>
    <mergeCell ref="C7850:D7850"/>
    <mergeCell ref="A7851:G7851"/>
    <mergeCell ref="A7852:B7852"/>
    <mergeCell ref="E7859:F7859"/>
    <mergeCell ref="A7860:B7860"/>
    <mergeCell ref="E7845:F7845"/>
    <mergeCell ref="E7846:F7846"/>
    <mergeCell ref="E7847:F7847"/>
    <mergeCell ref="E7848:F7848"/>
    <mergeCell ref="E7849:F7849"/>
    <mergeCell ref="E7836:F7836"/>
    <mergeCell ref="A7837:B7837"/>
    <mergeCell ref="E7842:F7842"/>
    <mergeCell ref="E7843:F7843"/>
    <mergeCell ref="E7844:F7844"/>
    <mergeCell ref="C7823:D7823"/>
    <mergeCell ref="A7824:G7824"/>
    <mergeCell ref="A7825:B7825"/>
    <mergeCell ref="E7832:F7832"/>
    <mergeCell ref="A7833:B7833"/>
    <mergeCell ref="E7890:F7890"/>
    <mergeCell ref="A7891:B7891"/>
    <mergeCell ref="E7894:F7894"/>
    <mergeCell ref="E7895:F7895"/>
    <mergeCell ref="E7896:F7896"/>
    <mergeCell ref="C7877:D7877"/>
    <mergeCell ref="A7878:G7878"/>
    <mergeCell ref="A7879:B7879"/>
    <mergeCell ref="E7886:F7886"/>
    <mergeCell ref="A7887:B7887"/>
    <mergeCell ref="E7872:F7872"/>
    <mergeCell ref="E7873:F7873"/>
    <mergeCell ref="E7874:F7874"/>
    <mergeCell ref="E7875:F7875"/>
    <mergeCell ref="E7876:F7876"/>
    <mergeCell ref="E7863:F7863"/>
    <mergeCell ref="A7864:B7864"/>
    <mergeCell ref="E7869:F7869"/>
    <mergeCell ref="E7870:F7870"/>
    <mergeCell ref="E7871:F7871"/>
    <mergeCell ref="E7922:F7922"/>
    <mergeCell ref="E7923:F7923"/>
    <mergeCell ref="E7924:F7924"/>
    <mergeCell ref="E7925:F7925"/>
    <mergeCell ref="E7926:F7926"/>
    <mergeCell ref="E7915:F7915"/>
    <mergeCell ref="A7916:B7916"/>
    <mergeCell ref="E7919:F7919"/>
    <mergeCell ref="E7920:F7920"/>
    <mergeCell ref="E7921:F7921"/>
    <mergeCell ref="C7902:D7902"/>
    <mergeCell ref="A7903:G7903"/>
    <mergeCell ref="A7904:B7904"/>
    <mergeCell ref="E7911:F7911"/>
    <mergeCell ref="A7912:B7912"/>
    <mergeCell ref="E7897:F7897"/>
    <mergeCell ref="E7898:F7898"/>
    <mergeCell ref="E7899:F7899"/>
    <mergeCell ref="E7900:F7900"/>
    <mergeCell ref="E7901:F7901"/>
    <mergeCell ref="C7951:D7951"/>
    <mergeCell ref="A7952:G7952"/>
    <mergeCell ref="A7953:B7953"/>
    <mergeCell ref="E7960:F7960"/>
    <mergeCell ref="A7961:B7961"/>
    <mergeCell ref="E7946:F7946"/>
    <mergeCell ref="E7947:F7947"/>
    <mergeCell ref="E7948:F7948"/>
    <mergeCell ref="E7949:F7949"/>
    <mergeCell ref="E7950:F7950"/>
    <mergeCell ref="E7940:F7940"/>
    <mergeCell ref="A7941:B7941"/>
    <mergeCell ref="E7943:F7943"/>
    <mergeCell ref="E7944:F7944"/>
    <mergeCell ref="E7945:F7945"/>
    <mergeCell ref="C7927:D7927"/>
    <mergeCell ref="A7928:G7928"/>
    <mergeCell ref="A7929:B7929"/>
    <mergeCell ref="E7936:F7936"/>
    <mergeCell ref="A7937:B7937"/>
    <mergeCell ref="E7987:F7987"/>
    <mergeCell ref="A7988:B7988"/>
    <mergeCell ref="E7991:F7991"/>
    <mergeCell ref="E7992:F7992"/>
    <mergeCell ref="E7993:F7993"/>
    <mergeCell ref="C7975:D7975"/>
    <mergeCell ref="A7976:G7976"/>
    <mergeCell ref="A7977:B7977"/>
    <mergeCell ref="E7984:F7984"/>
    <mergeCell ref="A7985:B7985"/>
    <mergeCell ref="E7970:F7970"/>
    <mergeCell ref="E7971:F7971"/>
    <mergeCell ref="E7972:F7972"/>
    <mergeCell ref="E7973:F7973"/>
    <mergeCell ref="E7974:F7974"/>
    <mergeCell ref="E7963:F7963"/>
    <mergeCell ref="A7964:B7964"/>
    <mergeCell ref="E7967:F7967"/>
    <mergeCell ref="E7968:F7968"/>
    <mergeCell ref="E7969:F7969"/>
    <mergeCell ref="E8018:F8018"/>
    <mergeCell ref="E8019:F8019"/>
    <mergeCell ref="E8020:F8020"/>
    <mergeCell ref="E8021:F8021"/>
    <mergeCell ref="E8022:F8022"/>
    <mergeCell ref="E8011:F8011"/>
    <mergeCell ref="A8012:B8012"/>
    <mergeCell ref="E8015:F8015"/>
    <mergeCell ref="E8016:F8016"/>
    <mergeCell ref="E8017:F8017"/>
    <mergeCell ref="C7999:D7999"/>
    <mergeCell ref="A8000:G8000"/>
    <mergeCell ref="A8001:B8001"/>
    <mergeCell ref="E8008:F8008"/>
    <mergeCell ref="A8009:B8009"/>
    <mergeCell ref="E7994:F7994"/>
    <mergeCell ref="E7995:F7995"/>
    <mergeCell ref="E7996:F7996"/>
    <mergeCell ref="E7997:F7997"/>
    <mergeCell ref="E7998:F7998"/>
    <mergeCell ref="C8050:D8050"/>
    <mergeCell ref="A8051:G8051"/>
    <mergeCell ref="A8052:B8052"/>
    <mergeCell ref="E8059:F8059"/>
    <mergeCell ref="A8060:B8060"/>
    <mergeCell ref="E8045:F8045"/>
    <mergeCell ref="E8046:F8046"/>
    <mergeCell ref="E8047:F8047"/>
    <mergeCell ref="E8048:F8048"/>
    <mergeCell ref="E8049:F8049"/>
    <mergeCell ref="E8036:F8036"/>
    <mergeCell ref="A8037:B8037"/>
    <mergeCell ref="E8042:F8042"/>
    <mergeCell ref="E8043:F8043"/>
    <mergeCell ref="E8044:F8044"/>
    <mergeCell ref="C8023:D8023"/>
    <mergeCell ref="A8024:G8024"/>
    <mergeCell ref="A8025:B8025"/>
    <mergeCell ref="E8032:F8032"/>
    <mergeCell ref="A8033:B8033"/>
    <mergeCell ref="E8089:F8089"/>
    <mergeCell ref="E8090:F8090"/>
    <mergeCell ref="E8091:F8091"/>
    <mergeCell ref="E8092:F8092"/>
    <mergeCell ref="E8093:F8093"/>
    <mergeCell ref="C8077:D8077"/>
    <mergeCell ref="A8078:G8078"/>
    <mergeCell ref="A8079:B8079"/>
    <mergeCell ref="E8086:F8086"/>
    <mergeCell ref="A8087:B8087"/>
    <mergeCell ref="E8072:F8072"/>
    <mergeCell ref="E8073:F8073"/>
    <mergeCell ref="E8074:F8074"/>
    <mergeCell ref="E8075:F8075"/>
    <mergeCell ref="E8076:F8076"/>
    <mergeCell ref="E8063:F8063"/>
    <mergeCell ref="A8064:B8064"/>
    <mergeCell ref="E8069:F8069"/>
    <mergeCell ref="E8070:F8070"/>
    <mergeCell ref="E8071:F8071"/>
    <mergeCell ref="E8119:F8119"/>
    <mergeCell ref="E8120:F8120"/>
    <mergeCell ref="E8121:F8121"/>
    <mergeCell ref="C8122:D8122"/>
    <mergeCell ref="A8123:G8123"/>
    <mergeCell ref="E8114:F8114"/>
    <mergeCell ref="E8115:F8115"/>
    <mergeCell ref="E8116:F8116"/>
    <mergeCell ref="E8117:F8117"/>
    <mergeCell ref="E8118:F8118"/>
    <mergeCell ref="A8099:B8099"/>
    <mergeCell ref="E8106:F8106"/>
    <mergeCell ref="A8107:B8107"/>
    <mergeCell ref="E8109:F8109"/>
    <mergeCell ref="A8110:B8110"/>
    <mergeCell ref="E8094:F8094"/>
    <mergeCell ref="E8095:F8095"/>
    <mergeCell ref="E8096:F8096"/>
    <mergeCell ref="C8097:D8097"/>
    <mergeCell ref="A8098:G8098"/>
    <mergeCell ref="A8152:B8152"/>
    <mergeCell ref="E8155:F8155"/>
    <mergeCell ref="A8156:B8156"/>
    <mergeCell ref="E8159:F8159"/>
    <mergeCell ref="E8160:F8160"/>
    <mergeCell ref="E8141:F8141"/>
    <mergeCell ref="C8142:D8142"/>
    <mergeCell ref="A8143:G8143"/>
    <mergeCell ref="A8144:B8144"/>
    <mergeCell ref="E8151:F8151"/>
    <mergeCell ref="E8136:F8136"/>
    <mergeCell ref="E8137:F8137"/>
    <mergeCell ref="E8138:F8138"/>
    <mergeCell ref="E8139:F8139"/>
    <mergeCell ref="E8140:F8140"/>
    <mergeCell ref="A8124:B8124"/>
    <mergeCell ref="E8131:F8131"/>
    <mergeCell ref="A8132:B8132"/>
    <mergeCell ref="E8134:F8134"/>
    <mergeCell ref="E8135:F8135"/>
    <mergeCell ref="E8185:F8185"/>
    <mergeCell ref="E8186:F8186"/>
    <mergeCell ref="E8187:F8187"/>
    <mergeCell ref="E8188:F8188"/>
    <mergeCell ref="E8189:F8189"/>
    <mergeCell ref="A8177:B8177"/>
    <mergeCell ref="E8179:F8179"/>
    <mergeCell ref="A8180:B8180"/>
    <mergeCell ref="E8183:F8183"/>
    <mergeCell ref="E8184:F8184"/>
    <mergeCell ref="E8166:F8166"/>
    <mergeCell ref="C8167:D8167"/>
    <mergeCell ref="A8168:G8168"/>
    <mergeCell ref="A8169:B8169"/>
    <mergeCell ref="E8176:F8176"/>
    <mergeCell ref="E8161:F8161"/>
    <mergeCell ref="E8162:F8162"/>
    <mergeCell ref="E8163:F8163"/>
    <mergeCell ref="E8164:F8164"/>
    <mergeCell ref="E8165:F8165"/>
    <mergeCell ref="E8218:F8218"/>
    <mergeCell ref="C8219:D8219"/>
    <mergeCell ref="A8220:G8220"/>
    <mergeCell ref="A8221:B8221"/>
    <mergeCell ref="E8223:F8223"/>
    <mergeCell ref="E8213:F8213"/>
    <mergeCell ref="E8214:F8214"/>
    <mergeCell ref="E8215:F8215"/>
    <mergeCell ref="E8216:F8216"/>
    <mergeCell ref="E8217:F8217"/>
    <mergeCell ref="A8203:B8203"/>
    <mergeCell ref="E8206:F8206"/>
    <mergeCell ref="A8207:B8207"/>
    <mergeCell ref="E8211:F8211"/>
    <mergeCell ref="E8212:F8212"/>
    <mergeCell ref="E8190:F8190"/>
    <mergeCell ref="C8191:D8191"/>
    <mergeCell ref="A8192:G8192"/>
    <mergeCell ref="A8193:B8193"/>
    <mergeCell ref="E8202:F8202"/>
    <mergeCell ref="E8240:F8240"/>
    <mergeCell ref="E8241:F8241"/>
    <mergeCell ref="E8242:F8242"/>
    <mergeCell ref="C8243:D8243"/>
    <mergeCell ref="A8244:G8244"/>
    <mergeCell ref="E8235:F8235"/>
    <mergeCell ref="E8236:F8236"/>
    <mergeCell ref="E8237:F8237"/>
    <mergeCell ref="E8238:F8238"/>
    <mergeCell ref="E8239:F8239"/>
    <mergeCell ref="E8229:F8229"/>
    <mergeCell ref="E8230:F8230"/>
    <mergeCell ref="C8231:D8231"/>
    <mergeCell ref="A8232:G8232"/>
    <mergeCell ref="A8233:B8233"/>
    <mergeCell ref="E8224:F8224"/>
    <mergeCell ref="E8225:F8225"/>
    <mergeCell ref="E8226:F8226"/>
    <mergeCell ref="E8227:F8227"/>
    <mergeCell ref="E8228:F8228"/>
    <mergeCell ref="A8273:B8273"/>
    <mergeCell ref="E8275:F8275"/>
    <mergeCell ref="E8276:F8276"/>
    <mergeCell ref="E8277:F8277"/>
    <mergeCell ref="E8278:F8278"/>
    <mergeCell ref="E8262:F8262"/>
    <mergeCell ref="C8263:D8263"/>
    <mergeCell ref="A8264:G8264"/>
    <mergeCell ref="A8265:B8265"/>
    <mergeCell ref="E8272:F8272"/>
    <mergeCell ref="E8257:F8257"/>
    <mergeCell ref="E8258:F8258"/>
    <mergeCell ref="E8259:F8259"/>
    <mergeCell ref="E8260:F8260"/>
    <mergeCell ref="E8261:F8261"/>
    <mergeCell ref="A8245:B8245"/>
    <mergeCell ref="E8252:F8252"/>
    <mergeCell ref="A8253:B8253"/>
    <mergeCell ref="E8255:F8255"/>
    <mergeCell ref="E8256:F8256"/>
    <mergeCell ref="E8301:F8301"/>
    <mergeCell ref="E8302:F8302"/>
    <mergeCell ref="C8303:D8303"/>
    <mergeCell ref="A8304:G8304"/>
    <mergeCell ref="A8305:B8305"/>
    <mergeCell ref="E8296:F8296"/>
    <mergeCell ref="E8297:F8297"/>
    <mergeCell ref="E8298:F8298"/>
    <mergeCell ref="E8299:F8299"/>
    <mergeCell ref="E8300:F8300"/>
    <mergeCell ref="A8284:G8284"/>
    <mergeCell ref="A8285:B8285"/>
    <mergeCell ref="E8292:F8292"/>
    <mergeCell ref="A8293:B8293"/>
    <mergeCell ref="E8295:F8295"/>
    <mergeCell ref="E8279:F8279"/>
    <mergeCell ref="E8280:F8280"/>
    <mergeCell ref="E8281:F8281"/>
    <mergeCell ref="E8282:F8282"/>
    <mergeCell ref="C8283:D8283"/>
    <mergeCell ref="A8330:G8330"/>
    <mergeCell ref="A8331:B8331"/>
    <mergeCell ref="E8338:F8338"/>
    <mergeCell ref="A8339:B8339"/>
    <mergeCell ref="E8341:F8341"/>
    <mergeCell ref="E8325:F8325"/>
    <mergeCell ref="E8326:F8326"/>
    <mergeCell ref="E8327:F8327"/>
    <mergeCell ref="E8328:F8328"/>
    <mergeCell ref="C8329:D8329"/>
    <mergeCell ref="A8319:B8319"/>
    <mergeCell ref="E8321:F8321"/>
    <mergeCell ref="E8322:F8322"/>
    <mergeCell ref="E8323:F8323"/>
    <mergeCell ref="E8324:F8324"/>
    <mergeCell ref="E8312:F8312"/>
    <mergeCell ref="A8313:B8313"/>
    <mergeCell ref="E8315:F8315"/>
    <mergeCell ref="A8316:B8316"/>
    <mergeCell ref="E8318:F8318"/>
    <mergeCell ref="A8369:G8369"/>
    <mergeCell ref="E8364:F8364"/>
    <mergeCell ref="E8365:F8365"/>
    <mergeCell ref="E8366:F8366"/>
    <mergeCell ref="E8367:F8367"/>
    <mergeCell ref="E8368:F8368"/>
    <mergeCell ref="E8358:F8358"/>
    <mergeCell ref="A8359:B8359"/>
    <mergeCell ref="E8361:F8361"/>
    <mergeCell ref="E8362:F8362"/>
    <mergeCell ref="E8363:F8363"/>
    <mergeCell ref="E8347:F8347"/>
    <mergeCell ref="E8348:F8348"/>
    <mergeCell ref="C8349:D8349"/>
    <mergeCell ref="A8350:G8350"/>
    <mergeCell ref="A8351:B8351"/>
    <mergeCell ref="E8342:F8342"/>
    <mergeCell ref="E8343:F8343"/>
    <mergeCell ref="E8344:F8344"/>
    <mergeCell ref="E8345:F8345"/>
    <mergeCell ref="E8346:F8346"/>
  </mergeCells>
  <pageMargins left="0.27777777777777779" right="0.27777777777777779" top="0.27777777777777779" bottom="0.27777777777777779" header="0" footer="0"/>
  <pageSetup paperSize="9" scale="85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G2168"/>
  <sheetViews>
    <sheetView workbookViewId="0">
      <selection sqref="A1:G1"/>
    </sheetView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68.099999999999994" customHeight="1">
      <c r="A1" s="242"/>
      <c r="B1" s="242"/>
      <c r="C1" s="242"/>
      <c r="D1" s="242"/>
      <c r="E1" s="242"/>
      <c r="F1" s="242"/>
      <c r="G1" s="242"/>
    </row>
    <row r="2" spans="1:7" ht="9.9499999999999993" customHeight="1">
      <c r="A2" s="1"/>
      <c r="B2" s="1"/>
      <c r="C2" s="323" t="s">
        <v>949</v>
      </c>
      <c r="D2" s="324"/>
      <c r="E2" s="1"/>
      <c r="F2" s="1"/>
      <c r="G2" s="1"/>
    </row>
    <row r="3" spans="1:7" ht="20.100000000000001" customHeight="1">
      <c r="A3" s="325" t="s">
        <v>2110</v>
      </c>
      <c r="B3" s="326"/>
      <c r="C3" s="326"/>
      <c r="D3" s="326"/>
      <c r="E3" s="326"/>
      <c r="F3" s="326"/>
      <c r="G3" s="326"/>
    </row>
    <row r="4" spans="1:7" ht="15" customHeight="1">
      <c r="A4" s="321" t="s">
        <v>951</v>
      </c>
      <c r="B4" s="322"/>
      <c r="C4" s="8" t="s">
        <v>952</v>
      </c>
      <c r="D4" s="8" t="s">
        <v>953</v>
      </c>
      <c r="E4" s="8" t="s">
        <v>954</v>
      </c>
      <c r="F4" s="8" t="s">
        <v>955</v>
      </c>
      <c r="G4" s="8" t="s">
        <v>956</v>
      </c>
    </row>
    <row r="5" spans="1:7" ht="15" customHeight="1">
      <c r="A5" s="15" t="s">
        <v>994</v>
      </c>
      <c r="B5" s="16" t="s">
        <v>995</v>
      </c>
      <c r="C5" s="15" t="s">
        <v>959</v>
      </c>
      <c r="D5" s="15" t="s">
        <v>960</v>
      </c>
      <c r="E5" s="17">
        <v>1</v>
      </c>
      <c r="F5" s="18">
        <v>1.04</v>
      </c>
      <c r="G5" s="18">
        <v>1.04</v>
      </c>
    </row>
    <row r="6" spans="1:7" ht="15" customHeight="1">
      <c r="A6" s="15" t="s">
        <v>996</v>
      </c>
      <c r="B6" s="16" t="s">
        <v>997</v>
      </c>
      <c r="C6" s="15" t="s">
        <v>959</v>
      </c>
      <c r="D6" s="15" t="s">
        <v>960</v>
      </c>
      <c r="E6" s="17">
        <v>1</v>
      </c>
      <c r="F6" s="18">
        <v>3.18</v>
      </c>
      <c r="G6" s="18">
        <v>3.18</v>
      </c>
    </row>
    <row r="7" spans="1:7" ht="20.100000000000001" customHeight="1">
      <c r="A7" s="15" t="s">
        <v>998</v>
      </c>
      <c r="B7" s="16" t="s">
        <v>999</v>
      </c>
      <c r="C7" s="15" t="s">
        <v>959</v>
      </c>
      <c r="D7" s="15" t="s">
        <v>960</v>
      </c>
      <c r="E7" s="17">
        <v>0.5</v>
      </c>
      <c r="F7" s="18">
        <v>0.41</v>
      </c>
      <c r="G7" s="18">
        <v>0.20499999999999999</v>
      </c>
    </row>
    <row r="8" spans="1:7" ht="20.100000000000001" customHeight="1">
      <c r="A8" s="15" t="s">
        <v>1000</v>
      </c>
      <c r="B8" s="16" t="s">
        <v>1001</v>
      </c>
      <c r="C8" s="15" t="s">
        <v>959</v>
      </c>
      <c r="D8" s="15" t="s">
        <v>960</v>
      </c>
      <c r="E8" s="17">
        <v>0.5</v>
      </c>
      <c r="F8" s="18">
        <v>1.01</v>
      </c>
      <c r="G8" s="18">
        <v>0.505</v>
      </c>
    </row>
    <row r="9" spans="1:7" ht="20.100000000000001" customHeight="1">
      <c r="A9" s="15" t="s">
        <v>1002</v>
      </c>
      <c r="B9" s="16" t="s">
        <v>1003</v>
      </c>
      <c r="C9" s="15" t="s">
        <v>959</v>
      </c>
      <c r="D9" s="15" t="s">
        <v>960</v>
      </c>
      <c r="E9" s="17">
        <v>0.5</v>
      </c>
      <c r="F9" s="18">
        <v>1.05</v>
      </c>
      <c r="G9" s="18">
        <v>0.52500000000000002</v>
      </c>
    </row>
    <row r="10" spans="1:7" ht="15" customHeight="1">
      <c r="A10" s="15" t="s">
        <v>965</v>
      </c>
      <c r="B10" s="16" t="s">
        <v>966</v>
      </c>
      <c r="C10" s="15" t="s">
        <v>959</v>
      </c>
      <c r="D10" s="15" t="s">
        <v>960</v>
      </c>
      <c r="E10" s="17">
        <v>1</v>
      </c>
      <c r="F10" s="18">
        <v>0.06</v>
      </c>
      <c r="G10" s="18">
        <v>0.06</v>
      </c>
    </row>
    <row r="11" spans="1:7" ht="20.100000000000001" customHeight="1">
      <c r="A11" s="15" t="s">
        <v>1004</v>
      </c>
      <c r="B11" s="16" t="s">
        <v>1005</v>
      </c>
      <c r="C11" s="15" t="s">
        <v>959</v>
      </c>
      <c r="D11" s="15" t="s">
        <v>960</v>
      </c>
      <c r="E11" s="17">
        <v>0.5</v>
      </c>
      <c r="F11" s="18">
        <v>0.38</v>
      </c>
      <c r="G11" s="18">
        <v>0.19</v>
      </c>
    </row>
    <row r="12" spans="1:7" ht="15" customHeight="1">
      <c r="A12" s="15" t="s">
        <v>963</v>
      </c>
      <c r="B12" s="16" t="s">
        <v>964</v>
      </c>
      <c r="C12" s="15" t="s">
        <v>959</v>
      </c>
      <c r="D12" s="15" t="s">
        <v>960</v>
      </c>
      <c r="E12" s="17">
        <v>1</v>
      </c>
      <c r="F12" s="18">
        <v>0.55000000000000004</v>
      </c>
      <c r="G12" s="18">
        <v>0.55000000000000004</v>
      </c>
    </row>
    <row r="13" spans="1:7" ht="17.100000000000001" customHeight="1">
      <c r="A13" s="1"/>
      <c r="B13" s="1"/>
      <c r="C13" s="1"/>
      <c r="D13" s="1"/>
      <c r="E13" s="319" t="s">
        <v>967</v>
      </c>
      <c r="F13" s="320"/>
      <c r="G13" s="19">
        <v>6.2549999999999999</v>
      </c>
    </row>
    <row r="14" spans="1:7" ht="15" customHeight="1">
      <c r="A14" s="321" t="s">
        <v>968</v>
      </c>
      <c r="B14" s="322"/>
      <c r="C14" s="8" t="s">
        <v>952</v>
      </c>
      <c r="D14" s="8" t="s">
        <v>953</v>
      </c>
      <c r="E14" s="8" t="s">
        <v>954</v>
      </c>
      <c r="F14" s="8" t="s">
        <v>955</v>
      </c>
      <c r="G14" s="8" t="s">
        <v>956</v>
      </c>
    </row>
    <row r="15" spans="1:7" ht="15" customHeight="1">
      <c r="A15" s="15" t="s">
        <v>1006</v>
      </c>
      <c r="B15" s="16" t="s">
        <v>1007</v>
      </c>
      <c r="C15" s="15" t="s">
        <v>959</v>
      </c>
      <c r="D15" s="15" t="s">
        <v>960</v>
      </c>
      <c r="E15" s="17">
        <v>0.50754999999999995</v>
      </c>
      <c r="F15" s="18">
        <v>9.25</v>
      </c>
      <c r="G15" s="18">
        <v>4.6948375000000002</v>
      </c>
    </row>
    <row r="16" spans="1:7" ht="15" customHeight="1">
      <c r="A16" s="15" t="s">
        <v>1008</v>
      </c>
      <c r="B16" s="16" t="s">
        <v>1009</v>
      </c>
      <c r="C16" s="15" t="s">
        <v>959</v>
      </c>
      <c r="D16" s="15" t="s">
        <v>960</v>
      </c>
      <c r="E16" s="17">
        <v>0.50409999999999999</v>
      </c>
      <c r="F16" s="18">
        <v>12.49</v>
      </c>
      <c r="G16" s="18">
        <v>6.2962090000000002</v>
      </c>
    </row>
    <row r="17" spans="1:7" ht="15" customHeight="1">
      <c r="A17" s="1"/>
      <c r="B17" s="1"/>
      <c r="C17" s="1"/>
      <c r="D17" s="1"/>
      <c r="E17" s="319" t="s">
        <v>971</v>
      </c>
      <c r="F17" s="320"/>
      <c r="G17" s="19">
        <v>10.991046499999999</v>
      </c>
    </row>
    <row r="18" spans="1:7" ht="15" customHeight="1">
      <c r="A18" s="321" t="s">
        <v>1010</v>
      </c>
      <c r="B18" s="322"/>
      <c r="C18" s="8" t="s">
        <v>952</v>
      </c>
      <c r="D18" s="8" t="s">
        <v>953</v>
      </c>
      <c r="E18" s="8" t="s">
        <v>954</v>
      </c>
      <c r="F18" s="8" t="s">
        <v>955</v>
      </c>
      <c r="G18" s="8" t="s">
        <v>956</v>
      </c>
    </row>
    <row r="19" spans="1:7" ht="20.100000000000001" customHeight="1">
      <c r="A19" s="15" t="s">
        <v>1011</v>
      </c>
      <c r="B19" s="16" t="s">
        <v>1012</v>
      </c>
      <c r="C19" s="15" t="s">
        <v>959</v>
      </c>
      <c r="D19" s="15" t="s">
        <v>1013</v>
      </c>
      <c r="E19" s="17">
        <v>4</v>
      </c>
      <c r="F19" s="18">
        <v>12.71</v>
      </c>
      <c r="G19" s="18">
        <v>50.84</v>
      </c>
    </row>
    <row r="20" spans="1:7" ht="20.100000000000001" customHeight="1">
      <c r="A20" s="15" t="s">
        <v>1014</v>
      </c>
      <c r="B20" s="16" t="s">
        <v>1015</v>
      </c>
      <c r="C20" s="15" t="s">
        <v>1016</v>
      </c>
      <c r="D20" s="15" t="s">
        <v>1017</v>
      </c>
      <c r="E20" s="17">
        <v>1</v>
      </c>
      <c r="F20" s="18">
        <v>40</v>
      </c>
      <c r="G20" s="18">
        <v>40</v>
      </c>
    </row>
    <row r="21" spans="1:7" ht="15" customHeight="1">
      <c r="A21" s="15" t="s">
        <v>1018</v>
      </c>
      <c r="B21" s="16" t="s">
        <v>1019</v>
      </c>
      <c r="C21" s="15" t="s">
        <v>959</v>
      </c>
      <c r="D21" s="15" t="s">
        <v>1020</v>
      </c>
      <c r="E21" s="17">
        <v>0.11</v>
      </c>
      <c r="F21" s="18">
        <v>17.62</v>
      </c>
      <c r="G21" s="18">
        <v>1.9381999999999999</v>
      </c>
    </row>
    <row r="22" spans="1:7" ht="15" customHeight="1">
      <c r="A22" s="1"/>
      <c r="B22" s="1"/>
      <c r="C22" s="1"/>
      <c r="D22" s="1"/>
      <c r="E22" s="319" t="s">
        <v>1021</v>
      </c>
      <c r="F22" s="320"/>
      <c r="G22" s="19">
        <v>92.778199999999998</v>
      </c>
    </row>
    <row r="23" spans="1:7" ht="15" customHeight="1">
      <c r="A23" s="1"/>
      <c r="B23" s="1"/>
      <c r="C23" s="1"/>
      <c r="D23" s="1"/>
      <c r="E23" s="317" t="s">
        <v>972</v>
      </c>
      <c r="F23" s="318"/>
      <c r="G23" s="3">
        <v>105.01</v>
      </c>
    </row>
    <row r="24" spans="1:7" ht="15" customHeight="1">
      <c r="A24" s="1"/>
      <c r="B24" s="1"/>
      <c r="C24" s="1"/>
      <c r="D24" s="1"/>
      <c r="E24" s="317" t="s">
        <v>973</v>
      </c>
      <c r="F24" s="318"/>
      <c r="G24" s="3">
        <v>4.99</v>
      </c>
    </row>
    <row r="25" spans="1:7" ht="15" customHeight="1">
      <c r="A25" s="1"/>
      <c r="B25" s="1"/>
      <c r="C25" s="1"/>
      <c r="D25" s="1"/>
      <c r="E25" s="317" t="s">
        <v>974</v>
      </c>
      <c r="F25" s="318"/>
      <c r="G25" s="3">
        <v>110</v>
      </c>
    </row>
    <row r="26" spans="1:7" ht="15" customHeight="1">
      <c r="A26" s="1"/>
      <c r="B26" s="1"/>
      <c r="C26" s="1"/>
      <c r="D26" s="1"/>
      <c r="E26" s="317" t="s">
        <v>975</v>
      </c>
      <c r="F26" s="318"/>
      <c r="G26" s="3">
        <v>31.18</v>
      </c>
    </row>
    <row r="27" spans="1:7" ht="15" customHeight="1">
      <c r="A27" s="1"/>
      <c r="B27" s="1"/>
      <c r="C27" s="1"/>
      <c r="D27" s="1"/>
      <c r="E27" s="317" t="s">
        <v>976</v>
      </c>
      <c r="F27" s="318"/>
      <c r="G27" s="3">
        <v>141.18</v>
      </c>
    </row>
    <row r="28" spans="1:7" ht="15" customHeight="1">
      <c r="A28" s="1"/>
      <c r="B28" s="1"/>
      <c r="C28" s="1"/>
      <c r="D28" s="1"/>
      <c r="E28" s="317" t="s">
        <v>977</v>
      </c>
      <c r="F28" s="318"/>
      <c r="G28" s="3">
        <v>1</v>
      </c>
    </row>
    <row r="29" spans="1:7" ht="15" customHeight="1">
      <c r="A29" s="1"/>
      <c r="B29" s="1"/>
      <c r="C29" s="1"/>
      <c r="D29" s="1"/>
      <c r="E29" s="317" t="s">
        <v>978</v>
      </c>
      <c r="F29" s="318"/>
      <c r="G29" s="3">
        <v>141.18</v>
      </c>
    </row>
    <row r="30" spans="1:7" ht="9.9499999999999993" customHeight="1">
      <c r="A30" s="1"/>
      <c r="B30" s="1"/>
      <c r="C30" s="323" t="s">
        <v>949</v>
      </c>
      <c r="D30" s="324"/>
      <c r="E30" s="1"/>
      <c r="F30" s="1"/>
      <c r="G30" s="1"/>
    </row>
    <row r="31" spans="1:7" ht="20.100000000000001" customHeight="1">
      <c r="A31" s="325" t="s">
        <v>2111</v>
      </c>
      <c r="B31" s="326"/>
      <c r="C31" s="326"/>
      <c r="D31" s="326"/>
      <c r="E31" s="326"/>
      <c r="F31" s="326"/>
      <c r="G31" s="326"/>
    </row>
    <row r="32" spans="1:7" ht="15" customHeight="1">
      <c r="A32" s="321" t="s">
        <v>1010</v>
      </c>
      <c r="B32" s="322"/>
      <c r="C32" s="8" t="s">
        <v>952</v>
      </c>
      <c r="D32" s="8" t="s">
        <v>953</v>
      </c>
      <c r="E32" s="8" t="s">
        <v>954</v>
      </c>
      <c r="F32" s="8" t="s">
        <v>955</v>
      </c>
      <c r="G32" s="8" t="s">
        <v>956</v>
      </c>
    </row>
    <row r="33" spans="1:7" ht="20.100000000000001" customHeight="1">
      <c r="A33" s="15" t="s">
        <v>1057</v>
      </c>
      <c r="B33" s="16" t="s">
        <v>1058</v>
      </c>
      <c r="C33" s="15" t="s">
        <v>1016</v>
      </c>
      <c r="D33" s="15" t="s">
        <v>1030</v>
      </c>
      <c r="E33" s="17">
        <v>1</v>
      </c>
      <c r="F33" s="18">
        <v>1</v>
      </c>
      <c r="G33" s="18">
        <v>1</v>
      </c>
    </row>
    <row r="34" spans="1:7" ht="20.100000000000001" customHeight="1">
      <c r="A34" s="15" t="s">
        <v>1059</v>
      </c>
      <c r="B34" s="16" t="s">
        <v>1060</v>
      </c>
      <c r="C34" s="15" t="s">
        <v>1016</v>
      </c>
      <c r="D34" s="15" t="s">
        <v>1061</v>
      </c>
      <c r="E34" s="17">
        <v>1</v>
      </c>
      <c r="F34" s="18">
        <v>949.92</v>
      </c>
      <c r="G34" s="18">
        <v>949.92</v>
      </c>
    </row>
    <row r="35" spans="1:7" ht="15" customHeight="1">
      <c r="A35" s="1"/>
      <c r="B35" s="1"/>
      <c r="C35" s="1"/>
      <c r="D35" s="1"/>
      <c r="E35" s="319" t="s">
        <v>1021</v>
      </c>
      <c r="F35" s="320"/>
      <c r="G35" s="19">
        <v>950.92</v>
      </c>
    </row>
    <row r="36" spans="1:7" ht="15" customHeight="1">
      <c r="A36" s="1"/>
      <c r="B36" s="1"/>
      <c r="C36" s="1"/>
      <c r="D36" s="1"/>
      <c r="E36" s="317" t="s">
        <v>972</v>
      </c>
      <c r="F36" s="318"/>
      <c r="G36" s="3">
        <v>950.92</v>
      </c>
    </row>
    <row r="37" spans="1:7" ht="15" customHeight="1">
      <c r="A37" s="1"/>
      <c r="B37" s="1"/>
      <c r="C37" s="1"/>
      <c r="D37" s="1"/>
      <c r="E37" s="317" t="s">
        <v>1062</v>
      </c>
      <c r="F37" s="318"/>
      <c r="G37" s="3">
        <v>0</v>
      </c>
    </row>
    <row r="38" spans="1:7" ht="15" customHeight="1">
      <c r="A38" s="1"/>
      <c r="B38" s="1"/>
      <c r="C38" s="1"/>
      <c r="D38" s="1"/>
      <c r="E38" s="317" t="s">
        <v>974</v>
      </c>
      <c r="F38" s="318"/>
      <c r="G38" s="3">
        <v>950.92</v>
      </c>
    </row>
    <row r="39" spans="1:7" ht="15" customHeight="1">
      <c r="A39" s="1"/>
      <c r="B39" s="1"/>
      <c r="C39" s="1"/>
      <c r="D39" s="1"/>
      <c r="E39" s="317" t="s">
        <v>975</v>
      </c>
      <c r="F39" s="318"/>
      <c r="G39" s="3">
        <v>269.58</v>
      </c>
    </row>
    <row r="40" spans="1:7" ht="15" customHeight="1">
      <c r="A40" s="1"/>
      <c r="B40" s="1"/>
      <c r="C40" s="1"/>
      <c r="D40" s="1"/>
      <c r="E40" s="317" t="s">
        <v>976</v>
      </c>
      <c r="F40" s="318"/>
      <c r="G40" s="3">
        <v>1220.5</v>
      </c>
    </row>
    <row r="41" spans="1:7" ht="15" customHeight="1">
      <c r="A41" s="1"/>
      <c r="B41" s="1"/>
      <c r="C41" s="1"/>
      <c r="D41" s="1"/>
      <c r="E41" s="317" t="s">
        <v>977</v>
      </c>
      <c r="F41" s="318"/>
      <c r="G41" s="3">
        <v>1</v>
      </c>
    </row>
    <row r="42" spans="1:7" ht="15" customHeight="1">
      <c r="A42" s="1"/>
      <c r="B42" s="1"/>
      <c r="C42" s="1"/>
      <c r="D42" s="1"/>
      <c r="E42" s="317" t="s">
        <v>978</v>
      </c>
      <c r="F42" s="318"/>
      <c r="G42" s="3">
        <v>1220.5</v>
      </c>
    </row>
    <row r="43" spans="1:7" ht="9.9499999999999993" customHeight="1">
      <c r="A43" s="1"/>
      <c r="B43" s="1"/>
      <c r="C43" s="323" t="s">
        <v>949</v>
      </c>
      <c r="D43" s="324"/>
      <c r="E43" s="1"/>
      <c r="F43" s="1"/>
      <c r="G43" s="1"/>
    </row>
    <row r="44" spans="1:7" ht="20.100000000000001" customHeight="1">
      <c r="A44" s="325" t="s">
        <v>2112</v>
      </c>
      <c r="B44" s="326"/>
      <c r="C44" s="326"/>
      <c r="D44" s="326"/>
      <c r="E44" s="326"/>
      <c r="F44" s="326"/>
      <c r="G44" s="326"/>
    </row>
    <row r="45" spans="1:7" ht="15" customHeight="1">
      <c r="A45" s="321" t="s">
        <v>951</v>
      </c>
      <c r="B45" s="322"/>
      <c r="C45" s="8" t="s">
        <v>952</v>
      </c>
      <c r="D45" s="8" t="s">
        <v>953</v>
      </c>
      <c r="E45" s="8" t="s">
        <v>954</v>
      </c>
      <c r="F45" s="8" t="s">
        <v>955</v>
      </c>
      <c r="G45" s="8" t="s">
        <v>956</v>
      </c>
    </row>
    <row r="46" spans="1:7" ht="15" customHeight="1">
      <c r="A46" s="15" t="s">
        <v>994</v>
      </c>
      <c r="B46" s="16" t="s">
        <v>995</v>
      </c>
      <c r="C46" s="15" t="s">
        <v>959</v>
      </c>
      <c r="D46" s="15" t="s">
        <v>960</v>
      </c>
      <c r="E46" s="17">
        <v>3.512</v>
      </c>
      <c r="F46" s="18">
        <v>1.04</v>
      </c>
      <c r="G46" s="18">
        <v>3.6524800000000002</v>
      </c>
    </row>
    <row r="47" spans="1:7" ht="15" customHeight="1">
      <c r="A47" s="15" t="s">
        <v>996</v>
      </c>
      <c r="B47" s="16" t="s">
        <v>997</v>
      </c>
      <c r="C47" s="15" t="s">
        <v>959</v>
      </c>
      <c r="D47" s="15" t="s">
        <v>960</v>
      </c>
      <c r="E47" s="17">
        <v>3.512</v>
      </c>
      <c r="F47" s="18">
        <v>3.18</v>
      </c>
      <c r="G47" s="18">
        <v>11.16816</v>
      </c>
    </row>
    <row r="48" spans="1:7" ht="20.100000000000001" customHeight="1">
      <c r="A48" s="15" t="s">
        <v>998</v>
      </c>
      <c r="B48" s="16" t="s">
        <v>999</v>
      </c>
      <c r="C48" s="15" t="s">
        <v>959</v>
      </c>
      <c r="D48" s="15" t="s">
        <v>960</v>
      </c>
      <c r="E48" s="17">
        <v>0.70199999999999996</v>
      </c>
      <c r="F48" s="18">
        <v>0.41</v>
      </c>
      <c r="G48" s="18">
        <v>0.28782000000000002</v>
      </c>
    </row>
    <row r="49" spans="1:7" ht="20.100000000000001" customHeight="1">
      <c r="A49" s="15" t="s">
        <v>1000</v>
      </c>
      <c r="B49" s="16" t="s">
        <v>1001</v>
      </c>
      <c r="C49" s="15" t="s">
        <v>959</v>
      </c>
      <c r="D49" s="15" t="s">
        <v>960</v>
      </c>
      <c r="E49" s="17">
        <v>0.70199999999999996</v>
      </c>
      <c r="F49" s="18">
        <v>1.01</v>
      </c>
      <c r="G49" s="18">
        <v>0.70901999999999998</v>
      </c>
    </row>
    <row r="50" spans="1:7" ht="20.100000000000001" customHeight="1">
      <c r="A50" s="15" t="s">
        <v>1023</v>
      </c>
      <c r="B50" s="16" t="s">
        <v>1024</v>
      </c>
      <c r="C50" s="15" t="s">
        <v>959</v>
      </c>
      <c r="D50" s="15" t="s">
        <v>960</v>
      </c>
      <c r="E50" s="17">
        <v>1.405</v>
      </c>
      <c r="F50" s="18">
        <v>0.01</v>
      </c>
      <c r="G50" s="18">
        <v>1.405E-2</v>
      </c>
    </row>
    <row r="51" spans="1:7" ht="15" customHeight="1">
      <c r="A51" s="15" t="s">
        <v>965</v>
      </c>
      <c r="B51" s="16" t="s">
        <v>966</v>
      </c>
      <c r="C51" s="15" t="s">
        <v>959</v>
      </c>
      <c r="D51" s="15" t="s">
        <v>960</v>
      </c>
      <c r="E51" s="17">
        <v>3.512</v>
      </c>
      <c r="F51" s="18">
        <v>0.06</v>
      </c>
      <c r="G51" s="18">
        <v>0.21071999999999999</v>
      </c>
    </row>
    <row r="52" spans="1:7" ht="20.100000000000001" customHeight="1">
      <c r="A52" s="15" t="s">
        <v>1025</v>
      </c>
      <c r="B52" s="16" t="s">
        <v>1026</v>
      </c>
      <c r="C52" s="15" t="s">
        <v>959</v>
      </c>
      <c r="D52" s="15" t="s">
        <v>960</v>
      </c>
      <c r="E52" s="17">
        <v>1.405</v>
      </c>
      <c r="F52" s="18">
        <v>0.63</v>
      </c>
      <c r="G52" s="18">
        <v>0.88514999999999999</v>
      </c>
    </row>
    <row r="53" spans="1:7" ht="20.100000000000001" customHeight="1">
      <c r="A53" s="15" t="s">
        <v>1086</v>
      </c>
      <c r="B53" s="16" t="s">
        <v>1087</v>
      </c>
      <c r="C53" s="15" t="s">
        <v>959</v>
      </c>
      <c r="D53" s="15" t="s">
        <v>960</v>
      </c>
      <c r="E53" s="17">
        <v>1.405</v>
      </c>
      <c r="F53" s="18">
        <v>0.57999999999999996</v>
      </c>
      <c r="G53" s="18">
        <v>0.81489999999999996</v>
      </c>
    </row>
    <row r="54" spans="1:7" ht="20.100000000000001" customHeight="1">
      <c r="A54" s="15" t="s">
        <v>1088</v>
      </c>
      <c r="B54" s="16" t="s">
        <v>1089</v>
      </c>
      <c r="C54" s="15" t="s">
        <v>959</v>
      </c>
      <c r="D54" s="15" t="s">
        <v>960</v>
      </c>
      <c r="E54" s="17">
        <v>1.405</v>
      </c>
      <c r="F54" s="18">
        <v>0.95</v>
      </c>
      <c r="G54" s="18">
        <v>1.3347500000000001</v>
      </c>
    </row>
    <row r="55" spans="1:7" ht="15" customHeight="1">
      <c r="A55" s="15" t="s">
        <v>963</v>
      </c>
      <c r="B55" s="16" t="s">
        <v>964</v>
      </c>
      <c r="C55" s="15" t="s">
        <v>959</v>
      </c>
      <c r="D55" s="15" t="s">
        <v>960</v>
      </c>
      <c r="E55" s="17">
        <v>3.512</v>
      </c>
      <c r="F55" s="18">
        <v>0.55000000000000004</v>
      </c>
      <c r="G55" s="18">
        <v>1.9316</v>
      </c>
    </row>
    <row r="56" spans="1:7" ht="17.100000000000001" customHeight="1">
      <c r="A56" s="1"/>
      <c r="B56" s="1"/>
      <c r="C56" s="1"/>
      <c r="D56" s="1"/>
      <c r="E56" s="319" t="s">
        <v>967</v>
      </c>
      <c r="F56" s="320"/>
      <c r="G56" s="19">
        <v>21.008649999999999</v>
      </c>
    </row>
    <row r="57" spans="1:7" ht="15" customHeight="1">
      <c r="A57" s="321" t="s">
        <v>1027</v>
      </c>
      <c r="B57" s="322"/>
      <c r="C57" s="8" t="s">
        <v>952</v>
      </c>
      <c r="D57" s="8" t="s">
        <v>953</v>
      </c>
      <c r="E57" s="8" t="s">
        <v>954</v>
      </c>
      <c r="F57" s="8" t="s">
        <v>955</v>
      </c>
      <c r="G57" s="8" t="s">
        <v>956</v>
      </c>
    </row>
    <row r="58" spans="1:7" ht="27.95" customHeight="1">
      <c r="A58" s="15" t="s">
        <v>1028</v>
      </c>
      <c r="B58" s="16" t="s">
        <v>1029</v>
      </c>
      <c r="C58" s="15" t="s">
        <v>959</v>
      </c>
      <c r="D58" s="15" t="s">
        <v>1030</v>
      </c>
      <c r="E58" s="17">
        <v>1.2584200000000001E-4</v>
      </c>
      <c r="F58" s="18">
        <v>1139.75</v>
      </c>
      <c r="G58" s="18">
        <v>0.14342841949999999</v>
      </c>
    </row>
    <row r="59" spans="1:7" ht="15" customHeight="1">
      <c r="A59" s="1"/>
      <c r="B59" s="1"/>
      <c r="C59" s="1"/>
      <c r="D59" s="1"/>
      <c r="E59" s="319" t="s">
        <v>1031</v>
      </c>
      <c r="F59" s="320"/>
      <c r="G59" s="19">
        <v>0.14342841949999999</v>
      </c>
    </row>
    <row r="60" spans="1:7" ht="15" customHeight="1">
      <c r="A60" s="321" t="s">
        <v>1032</v>
      </c>
      <c r="B60" s="322"/>
      <c r="C60" s="8" t="s">
        <v>952</v>
      </c>
      <c r="D60" s="8" t="s">
        <v>953</v>
      </c>
      <c r="E60" s="8" t="s">
        <v>954</v>
      </c>
      <c r="F60" s="8" t="s">
        <v>955</v>
      </c>
      <c r="G60" s="8" t="s">
        <v>956</v>
      </c>
    </row>
    <row r="61" spans="1:7" ht="15" customHeight="1">
      <c r="A61" s="15" t="s">
        <v>1033</v>
      </c>
      <c r="B61" s="16" t="s">
        <v>1034</v>
      </c>
      <c r="C61" s="15" t="s">
        <v>959</v>
      </c>
      <c r="D61" s="15" t="s">
        <v>1035</v>
      </c>
      <c r="E61" s="17">
        <v>0.28212999999999999</v>
      </c>
      <c r="F61" s="18">
        <v>0.9</v>
      </c>
      <c r="G61" s="18">
        <v>0.253917</v>
      </c>
    </row>
    <row r="62" spans="1:7" ht="15" customHeight="1">
      <c r="A62" s="1"/>
      <c r="B62" s="1"/>
      <c r="C62" s="1"/>
      <c r="D62" s="1"/>
      <c r="E62" s="319" t="s">
        <v>1036</v>
      </c>
      <c r="F62" s="320"/>
      <c r="G62" s="19">
        <v>0.253917</v>
      </c>
    </row>
    <row r="63" spans="1:7" ht="15" customHeight="1">
      <c r="A63" s="321" t="s">
        <v>968</v>
      </c>
      <c r="B63" s="322"/>
      <c r="C63" s="8" t="s">
        <v>952</v>
      </c>
      <c r="D63" s="8" t="s">
        <v>953</v>
      </c>
      <c r="E63" s="8" t="s">
        <v>954</v>
      </c>
      <c r="F63" s="8" t="s">
        <v>955</v>
      </c>
      <c r="G63" s="8" t="s">
        <v>956</v>
      </c>
    </row>
    <row r="64" spans="1:7" ht="15" customHeight="1">
      <c r="A64" s="15" t="s">
        <v>1006</v>
      </c>
      <c r="B64" s="16" t="s">
        <v>1007</v>
      </c>
      <c r="C64" s="15" t="s">
        <v>959</v>
      </c>
      <c r="D64" s="15" t="s">
        <v>960</v>
      </c>
      <c r="E64" s="17">
        <v>0.71260020000000002</v>
      </c>
      <c r="F64" s="18">
        <v>9.25</v>
      </c>
      <c r="G64" s="18">
        <v>6.5915518500000001</v>
      </c>
    </row>
    <row r="65" spans="1:7" ht="20.100000000000001" customHeight="1">
      <c r="A65" s="15" t="s">
        <v>1039</v>
      </c>
      <c r="B65" s="16" t="s">
        <v>1040</v>
      </c>
      <c r="C65" s="15" t="s">
        <v>959</v>
      </c>
      <c r="D65" s="15" t="s">
        <v>960</v>
      </c>
      <c r="E65" s="17">
        <v>1.4165209999999999</v>
      </c>
      <c r="F65" s="18">
        <v>21.78</v>
      </c>
      <c r="G65" s="18">
        <v>30.85182738</v>
      </c>
    </row>
    <row r="66" spans="1:7" ht="15" customHeight="1">
      <c r="A66" s="15" t="s">
        <v>1228</v>
      </c>
      <c r="B66" s="16" t="s">
        <v>1229</v>
      </c>
      <c r="C66" s="15" t="s">
        <v>959</v>
      </c>
      <c r="D66" s="15" t="s">
        <v>960</v>
      </c>
      <c r="E66" s="17">
        <v>1.4197525</v>
      </c>
      <c r="F66" s="18">
        <v>15.88</v>
      </c>
      <c r="G66" s="18">
        <v>22.545669700000001</v>
      </c>
    </row>
    <row r="67" spans="1:7" ht="15" customHeight="1">
      <c r="A67" s="1"/>
      <c r="B67" s="1"/>
      <c r="C67" s="1"/>
      <c r="D67" s="1"/>
      <c r="E67" s="319" t="s">
        <v>971</v>
      </c>
      <c r="F67" s="320"/>
      <c r="G67" s="19">
        <v>59.989048930000003</v>
      </c>
    </row>
    <row r="68" spans="1:7" ht="15" customHeight="1">
      <c r="A68" s="321" t="s">
        <v>1010</v>
      </c>
      <c r="B68" s="322"/>
      <c r="C68" s="8" t="s">
        <v>952</v>
      </c>
      <c r="D68" s="8" t="s">
        <v>953</v>
      </c>
      <c r="E68" s="8" t="s">
        <v>954</v>
      </c>
      <c r="F68" s="8" t="s">
        <v>955</v>
      </c>
      <c r="G68" s="8" t="s">
        <v>956</v>
      </c>
    </row>
    <row r="69" spans="1:7" ht="20.100000000000001" customHeight="1">
      <c r="A69" s="15" t="s">
        <v>1235</v>
      </c>
      <c r="B69" s="16" t="s">
        <v>1236</v>
      </c>
      <c r="C69" s="15" t="s">
        <v>959</v>
      </c>
      <c r="D69" s="15" t="s">
        <v>1020</v>
      </c>
      <c r="E69" s="17">
        <v>0.48</v>
      </c>
      <c r="F69" s="18">
        <v>29.85</v>
      </c>
      <c r="G69" s="18">
        <v>14.327999999999999</v>
      </c>
    </row>
    <row r="70" spans="1:7" ht="15" customHeight="1">
      <c r="A70" s="15" t="s">
        <v>1232</v>
      </c>
      <c r="B70" s="16" t="s">
        <v>1233</v>
      </c>
      <c r="C70" s="15" t="s">
        <v>959</v>
      </c>
      <c r="D70" s="15" t="s">
        <v>1020</v>
      </c>
      <c r="E70" s="17">
        <v>0.85</v>
      </c>
      <c r="F70" s="18">
        <v>3.17</v>
      </c>
      <c r="G70" s="18">
        <v>2.6945000000000001</v>
      </c>
    </row>
    <row r="71" spans="1:7" ht="27.95" customHeight="1">
      <c r="A71" s="15" t="s">
        <v>1237</v>
      </c>
      <c r="B71" s="16" t="s">
        <v>1238</v>
      </c>
      <c r="C71" s="15" t="s">
        <v>1016</v>
      </c>
      <c r="D71" s="15" t="s">
        <v>1017</v>
      </c>
      <c r="E71" s="17">
        <v>1.05</v>
      </c>
      <c r="F71" s="18">
        <v>448</v>
      </c>
      <c r="G71" s="18">
        <v>470.4</v>
      </c>
    </row>
    <row r="72" spans="1:7" ht="15" customHeight="1">
      <c r="A72" s="1"/>
      <c r="B72" s="1"/>
      <c r="C72" s="1"/>
      <c r="D72" s="1"/>
      <c r="E72" s="319" t="s">
        <v>1021</v>
      </c>
      <c r="F72" s="320"/>
      <c r="G72" s="19">
        <v>487.42250000000001</v>
      </c>
    </row>
    <row r="73" spans="1:7" ht="15" customHeight="1">
      <c r="A73" s="1"/>
      <c r="B73" s="1"/>
      <c r="C73" s="1"/>
      <c r="D73" s="1"/>
      <c r="E73" s="317" t="s">
        <v>972</v>
      </c>
      <c r="F73" s="318"/>
      <c r="G73" s="3">
        <v>541.52</v>
      </c>
    </row>
    <row r="74" spans="1:7" ht="15" customHeight="1">
      <c r="A74" s="1"/>
      <c r="B74" s="1"/>
      <c r="C74" s="1"/>
      <c r="D74" s="1"/>
      <c r="E74" s="317" t="s">
        <v>973</v>
      </c>
      <c r="F74" s="318"/>
      <c r="G74" s="3">
        <v>27.23</v>
      </c>
    </row>
    <row r="75" spans="1:7" ht="15" customHeight="1">
      <c r="A75" s="1"/>
      <c r="B75" s="1"/>
      <c r="C75" s="1"/>
      <c r="D75" s="1"/>
      <c r="E75" s="317" t="s">
        <v>974</v>
      </c>
      <c r="F75" s="318"/>
      <c r="G75" s="3">
        <v>568.75</v>
      </c>
    </row>
    <row r="76" spans="1:7" ht="15" customHeight="1">
      <c r="A76" s="1"/>
      <c r="B76" s="1"/>
      <c r="C76" s="1"/>
      <c r="D76" s="1"/>
      <c r="E76" s="317" t="s">
        <v>975</v>
      </c>
      <c r="F76" s="318"/>
      <c r="G76" s="3">
        <v>161.24</v>
      </c>
    </row>
    <row r="77" spans="1:7" ht="15" customHeight="1">
      <c r="A77" s="1"/>
      <c r="B77" s="1"/>
      <c r="C77" s="1"/>
      <c r="D77" s="1"/>
      <c r="E77" s="317" t="s">
        <v>976</v>
      </c>
      <c r="F77" s="318"/>
      <c r="G77" s="3">
        <v>729.99</v>
      </c>
    </row>
    <row r="78" spans="1:7" ht="15" customHeight="1">
      <c r="A78" s="1"/>
      <c r="B78" s="1"/>
      <c r="C78" s="1"/>
      <c r="D78" s="1"/>
      <c r="E78" s="317" t="s">
        <v>977</v>
      </c>
      <c r="F78" s="318"/>
      <c r="G78" s="3">
        <v>1</v>
      </c>
    </row>
    <row r="79" spans="1:7" ht="15" customHeight="1">
      <c r="A79" s="1"/>
      <c r="B79" s="1"/>
      <c r="C79" s="1"/>
      <c r="D79" s="1"/>
      <c r="E79" s="317" t="s">
        <v>978</v>
      </c>
      <c r="F79" s="318"/>
      <c r="G79" s="3">
        <v>729.99</v>
      </c>
    </row>
    <row r="80" spans="1:7" ht="9.9499999999999993" customHeight="1">
      <c r="A80" s="1"/>
      <c r="B80" s="1"/>
      <c r="C80" s="323" t="s">
        <v>949</v>
      </c>
      <c r="D80" s="324"/>
      <c r="E80" s="1"/>
      <c r="F80" s="1"/>
      <c r="G80" s="1"/>
    </row>
    <row r="81" spans="1:7" ht="20.100000000000001" customHeight="1">
      <c r="A81" s="325" t="s">
        <v>2113</v>
      </c>
      <c r="B81" s="326"/>
      <c r="C81" s="326"/>
      <c r="D81" s="326"/>
      <c r="E81" s="326"/>
      <c r="F81" s="326"/>
      <c r="G81" s="326"/>
    </row>
    <row r="82" spans="1:7" ht="15" customHeight="1">
      <c r="A82" s="321" t="s">
        <v>951</v>
      </c>
      <c r="B82" s="322"/>
      <c r="C82" s="8" t="s">
        <v>952</v>
      </c>
      <c r="D82" s="8" t="s">
        <v>953</v>
      </c>
      <c r="E82" s="8" t="s">
        <v>954</v>
      </c>
      <c r="F82" s="8" t="s">
        <v>955</v>
      </c>
      <c r="G82" s="8" t="s">
        <v>956</v>
      </c>
    </row>
    <row r="83" spans="1:7" ht="15" customHeight="1">
      <c r="A83" s="15" t="s">
        <v>994</v>
      </c>
      <c r="B83" s="16" t="s">
        <v>995</v>
      </c>
      <c r="C83" s="15" t="s">
        <v>959</v>
      </c>
      <c r="D83" s="15" t="s">
        <v>960</v>
      </c>
      <c r="E83" s="17">
        <v>0.89937199999999995</v>
      </c>
      <c r="F83" s="18">
        <v>1.04</v>
      </c>
      <c r="G83" s="18">
        <v>0.93534687999999999</v>
      </c>
    </row>
    <row r="84" spans="1:7" ht="15" customHeight="1">
      <c r="A84" s="15" t="s">
        <v>996</v>
      </c>
      <c r="B84" s="16" t="s">
        <v>997</v>
      </c>
      <c r="C84" s="15" t="s">
        <v>959</v>
      </c>
      <c r="D84" s="15" t="s">
        <v>960</v>
      </c>
      <c r="E84" s="17">
        <v>0.89937199999999995</v>
      </c>
      <c r="F84" s="18">
        <v>3.18</v>
      </c>
      <c r="G84" s="18">
        <v>2.8600029600000001</v>
      </c>
    </row>
    <row r="85" spans="1:7" ht="20.100000000000001" customHeight="1">
      <c r="A85" s="15" t="s">
        <v>998</v>
      </c>
      <c r="B85" s="16" t="s">
        <v>999</v>
      </c>
      <c r="C85" s="15" t="s">
        <v>959</v>
      </c>
      <c r="D85" s="15" t="s">
        <v>960</v>
      </c>
      <c r="E85" s="17">
        <v>0.27500000000000002</v>
      </c>
      <c r="F85" s="18">
        <v>0.41</v>
      </c>
      <c r="G85" s="18">
        <v>0.11275</v>
      </c>
    </row>
    <row r="86" spans="1:7" ht="20.100000000000001" customHeight="1">
      <c r="A86" s="15" t="s">
        <v>1000</v>
      </c>
      <c r="B86" s="16" t="s">
        <v>1001</v>
      </c>
      <c r="C86" s="15" t="s">
        <v>959</v>
      </c>
      <c r="D86" s="15" t="s">
        <v>960</v>
      </c>
      <c r="E86" s="17">
        <v>0.27500000000000002</v>
      </c>
      <c r="F86" s="18">
        <v>1.01</v>
      </c>
      <c r="G86" s="18">
        <v>0.27775</v>
      </c>
    </row>
    <row r="87" spans="1:7" ht="20.100000000000001" customHeight="1">
      <c r="A87" s="15" t="s">
        <v>1023</v>
      </c>
      <c r="B87" s="16" t="s">
        <v>1024</v>
      </c>
      <c r="C87" s="15" t="s">
        <v>959</v>
      </c>
      <c r="D87" s="15" t="s">
        <v>960</v>
      </c>
      <c r="E87" s="17">
        <v>7.3372000000000007E-2</v>
      </c>
      <c r="F87" s="18">
        <v>0.01</v>
      </c>
      <c r="G87" s="18">
        <v>7.3371999999999999E-4</v>
      </c>
    </row>
    <row r="88" spans="1:7" ht="15" customHeight="1">
      <c r="A88" s="15" t="s">
        <v>965</v>
      </c>
      <c r="B88" s="16" t="s">
        <v>966</v>
      </c>
      <c r="C88" s="15" t="s">
        <v>959</v>
      </c>
      <c r="D88" s="15" t="s">
        <v>960</v>
      </c>
      <c r="E88" s="17">
        <v>0.89937199999999995</v>
      </c>
      <c r="F88" s="18">
        <v>0.06</v>
      </c>
      <c r="G88" s="18">
        <v>5.3962320000000001E-2</v>
      </c>
    </row>
    <row r="89" spans="1:7" ht="20.100000000000001" customHeight="1">
      <c r="A89" s="15" t="s">
        <v>1025</v>
      </c>
      <c r="B89" s="16" t="s">
        <v>1026</v>
      </c>
      <c r="C89" s="15" t="s">
        <v>959</v>
      </c>
      <c r="D89" s="15" t="s">
        <v>960</v>
      </c>
      <c r="E89" s="17">
        <v>7.3372000000000007E-2</v>
      </c>
      <c r="F89" s="18">
        <v>0.63</v>
      </c>
      <c r="G89" s="18">
        <v>4.6224359999999999E-2</v>
      </c>
    </row>
    <row r="90" spans="1:7" ht="20.100000000000001" customHeight="1">
      <c r="A90" s="15" t="s">
        <v>1086</v>
      </c>
      <c r="B90" s="16" t="s">
        <v>1087</v>
      </c>
      <c r="C90" s="15" t="s">
        <v>959</v>
      </c>
      <c r="D90" s="15" t="s">
        <v>960</v>
      </c>
      <c r="E90" s="17">
        <v>0.55100000000000005</v>
      </c>
      <c r="F90" s="18">
        <v>0.57999999999999996</v>
      </c>
      <c r="G90" s="18">
        <v>0.31957999999999998</v>
      </c>
    </row>
    <row r="91" spans="1:7" ht="20.100000000000001" customHeight="1">
      <c r="A91" s="15" t="s">
        <v>1088</v>
      </c>
      <c r="B91" s="16" t="s">
        <v>1089</v>
      </c>
      <c r="C91" s="15" t="s">
        <v>959</v>
      </c>
      <c r="D91" s="15" t="s">
        <v>960</v>
      </c>
      <c r="E91" s="17">
        <v>0.55100000000000005</v>
      </c>
      <c r="F91" s="18">
        <v>0.95</v>
      </c>
      <c r="G91" s="18">
        <v>0.52344999999999997</v>
      </c>
    </row>
    <row r="92" spans="1:7" ht="15" customHeight="1">
      <c r="A92" s="15" t="s">
        <v>963</v>
      </c>
      <c r="B92" s="16" t="s">
        <v>964</v>
      </c>
      <c r="C92" s="15" t="s">
        <v>959</v>
      </c>
      <c r="D92" s="15" t="s">
        <v>960</v>
      </c>
      <c r="E92" s="17">
        <v>0.89937199999999995</v>
      </c>
      <c r="F92" s="18">
        <v>0.55000000000000004</v>
      </c>
      <c r="G92" s="18">
        <v>0.4946546</v>
      </c>
    </row>
    <row r="93" spans="1:7" ht="17.100000000000001" customHeight="1">
      <c r="A93" s="1"/>
      <c r="B93" s="1"/>
      <c r="C93" s="1"/>
      <c r="D93" s="1"/>
      <c r="E93" s="319" t="s">
        <v>967</v>
      </c>
      <c r="F93" s="320"/>
      <c r="G93" s="19">
        <v>5.6244548400000003</v>
      </c>
    </row>
    <row r="94" spans="1:7" ht="15" customHeight="1">
      <c r="A94" s="321" t="s">
        <v>1027</v>
      </c>
      <c r="B94" s="322"/>
      <c r="C94" s="8" t="s">
        <v>952</v>
      </c>
      <c r="D94" s="8" t="s">
        <v>953</v>
      </c>
      <c r="E94" s="8" t="s">
        <v>954</v>
      </c>
      <c r="F94" s="8" t="s">
        <v>955</v>
      </c>
      <c r="G94" s="8" t="s">
        <v>956</v>
      </c>
    </row>
    <row r="95" spans="1:7" ht="20.100000000000001" customHeight="1">
      <c r="A95" s="15" t="s">
        <v>1240</v>
      </c>
      <c r="B95" s="16" t="s">
        <v>1241</v>
      </c>
      <c r="C95" s="15" t="s">
        <v>959</v>
      </c>
      <c r="D95" s="15" t="s">
        <v>1030</v>
      </c>
      <c r="E95" s="17">
        <v>4.5601600000000001E-5</v>
      </c>
      <c r="F95" s="18">
        <v>6438.55</v>
      </c>
      <c r="G95" s="18">
        <v>0.29360818168000002</v>
      </c>
    </row>
    <row r="96" spans="1:7" ht="27.95" customHeight="1">
      <c r="A96" s="15" t="s">
        <v>1102</v>
      </c>
      <c r="B96" s="16" t="s">
        <v>1103</v>
      </c>
      <c r="C96" s="15" t="s">
        <v>959</v>
      </c>
      <c r="D96" s="15" t="s">
        <v>1030</v>
      </c>
      <c r="E96" s="17">
        <v>6.2793152000000003E-6</v>
      </c>
      <c r="F96" s="18">
        <v>4722.0600000000004</v>
      </c>
      <c r="G96" s="18">
        <v>2.9651303133312001E-2</v>
      </c>
    </row>
    <row r="97" spans="1:7" ht="15" customHeight="1">
      <c r="A97" s="1"/>
      <c r="B97" s="1"/>
      <c r="C97" s="1"/>
      <c r="D97" s="1"/>
      <c r="E97" s="319" t="s">
        <v>1031</v>
      </c>
      <c r="F97" s="320"/>
      <c r="G97" s="19">
        <v>0.32325948481331201</v>
      </c>
    </row>
    <row r="98" spans="1:7" ht="15" customHeight="1">
      <c r="A98" s="321" t="s">
        <v>1032</v>
      </c>
      <c r="B98" s="322"/>
      <c r="C98" s="8" t="s">
        <v>952</v>
      </c>
      <c r="D98" s="8" t="s">
        <v>953</v>
      </c>
      <c r="E98" s="8" t="s">
        <v>954</v>
      </c>
      <c r="F98" s="8" t="s">
        <v>955</v>
      </c>
      <c r="G98" s="8" t="s">
        <v>956</v>
      </c>
    </row>
    <row r="99" spans="1:7" ht="15" customHeight="1">
      <c r="A99" s="15" t="s">
        <v>1033</v>
      </c>
      <c r="B99" s="16" t="s">
        <v>1034</v>
      </c>
      <c r="C99" s="15" t="s">
        <v>959</v>
      </c>
      <c r="D99" s="15" t="s">
        <v>1035</v>
      </c>
      <c r="E99" s="17">
        <v>0.33379249999999999</v>
      </c>
      <c r="F99" s="18">
        <v>0.9</v>
      </c>
      <c r="G99" s="18">
        <v>0.30041325000000002</v>
      </c>
    </row>
    <row r="100" spans="1:7" ht="15" customHeight="1">
      <c r="A100" s="1"/>
      <c r="B100" s="1"/>
      <c r="C100" s="1"/>
      <c r="D100" s="1"/>
      <c r="E100" s="319" t="s">
        <v>1036</v>
      </c>
      <c r="F100" s="320"/>
      <c r="G100" s="19">
        <v>0.30041325000000002</v>
      </c>
    </row>
    <row r="101" spans="1:7" ht="15" customHeight="1">
      <c r="A101" s="321" t="s">
        <v>968</v>
      </c>
      <c r="B101" s="322"/>
      <c r="C101" s="8" t="s">
        <v>952</v>
      </c>
      <c r="D101" s="8" t="s">
        <v>953</v>
      </c>
      <c r="E101" s="8" t="s">
        <v>954</v>
      </c>
      <c r="F101" s="8" t="s">
        <v>955</v>
      </c>
      <c r="G101" s="8" t="s">
        <v>956</v>
      </c>
    </row>
    <row r="102" spans="1:7" ht="15" customHeight="1">
      <c r="A102" s="15" t="s">
        <v>1006</v>
      </c>
      <c r="B102" s="16" t="s">
        <v>1007</v>
      </c>
      <c r="C102" s="15" t="s">
        <v>959</v>
      </c>
      <c r="D102" s="15" t="s">
        <v>960</v>
      </c>
      <c r="E102" s="17">
        <v>0.27915250000000003</v>
      </c>
      <c r="F102" s="18">
        <v>9.25</v>
      </c>
      <c r="G102" s="18">
        <v>2.5821606250000002</v>
      </c>
    </row>
    <row r="103" spans="1:7" ht="15" customHeight="1">
      <c r="A103" s="15" t="s">
        <v>1104</v>
      </c>
      <c r="B103" s="16" t="s">
        <v>1105</v>
      </c>
      <c r="C103" s="15" t="s">
        <v>959</v>
      </c>
      <c r="D103" s="15" t="s">
        <v>960</v>
      </c>
      <c r="E103" s="17">
        <v>7.3804894800000007E-2</v>
      </c>
      <c r="F103" s="18">
        <v>15.31</v>
      </c>
      <c r="G103" s="18">
        <v>1.1299529393879999</v>
      </c>
    </row>
    <row r="104" spans="1:7" ht="15" customHeight="1">
      <c r="A104" s="15" t="s">
        <v>1090</v>
      </c>
      <c r="B104" s="16" t="s">
        <v>1091</v>
      </c>
      <c r="C104" s="15" t="s">
        <v>959</v>
      </c>
      <c r="D104" s="15" t="s">
        <v>960</v>
      </c>
      <c r="E104" s="17">
        <v>0.55932009999999999</v>
      </c>
      <c r="F104" s="18">
        <v>12.62</v>
      </c>
      <c r="G104" s="18">
        <v>7.0586196619999999</v>
      </c>
    </row>
    <row r="105" spans="1:7" ht="15" customHeight="1">
      <c r="A105" s="1"/>
      <c r="B105" s="1"/>
      <c r="C105" s="1"/>
      <c r="D105" s="1"/>
      <c r="E105" s="319" t="s">
        <v>971</v>
      </c>
      <c r="F105" s="320"/>
      <c r="G105" s="19">
        <v>10.770733226388</v>
      </c>
    </row>
    <row r="106" spans="1:7" ht="15" customHeight="1">
      <c r="A106" s="321" t="s">
        <v>1010</v>
      </c>
      <c r="B106" s="322"/>
      <c r="C106" s="8" t="s">
        <v>952</v>
      </c>
      <c r="D106" s="8" t="s">
        <v>953</v>
      </c>
      <c r="E106" s="8" t="s">
        <v>954</v>
      </c>
      <c r="F106" s="8" t="s">
        <v>955</v>
      </c>
      <c r="G106" s="8" t="s">
        <v>956</v>
      </c>
    </row>
    <row r="107" spans="1:7" ht="15" customHeight="1">
      <c r="A107" s="15" t="s">
        <v>1041</v>
      </c>
      <c r="B107" s="16" t="s">
        <v>1042</v>
      </c>
      <c r="C107" s="15" t="s">
        <v>959</v>
      </c>
      <c r="D107" s="15" t="s">
        <v>1020</v>
      </c>
      <c r="E107" s="17">
        <v>9.5219260000000006</v>
      </c>
      <c r="F107" s="18">
        <v>1.04</v>
      </c>
      <c r="G107" s="18">
        <v>9.9028030400000002</v>
      </c>
    </row>
    <row r="108" spans="1:7" ht="20.100000000000001" customHeight="1">
      <c r="A108" s="15" t="s">
        <v>1242</v>
      </c>
      <c r="B108" s="16" t="s">
        <v>1243</v>
      </c>
      <c r="C108" s="15" t="s">
        <v>959</v>
      </c>
      <c r="D108" s="15" t="s">
        <v>1013</v>
      </c>
      <c r="E108" s="17">
        <v>1.67</v>
      </c>
      <c r="F108" s="18">
        <v>1.07</v>
      </c>
      <c r="G108" s="18">
        <v>1.7868999999999999</v>
      </c>
    </row>
    <row r="109" spans="1:7" ht="20.100000000000001" customHeight="1">
      <c r="A109" s="15" t="s">
        <v>1052</v>
      </c>
      <c r="B109" s="16" t="s">
        <v>1053</v>
      </c>
      <c r="C109" s="15" t="s">
        <v>959</v>
      </c>
      <c r="D109" s="15" t="s">
        <v>1045</v>
      </c>
      <c r="E109" s="17">
        <v>2.1082E-2</v>
      </c>
      <c r="F109" s="18">
        <v>75</v>
      </c>
      <c r="G109" s="18">
        <v>1.5811500000000001</v>
      </c>
    </row>
    <row r="110" spans="1:7" ht="27.95" customHeight="1">
      <c r="A110" s="15" t="s">
        <v>1244</v>
      </c>
      <c r="B110" s="16" t="s">
        <v>1245</v>
      </c>
      <c r="C110" s="15" t="s">
        <v>959</v>
      </c>
      <c r="D110" s="15" t="s">
        <v>1020</v>
      </c>
      <c r="E110" s="17">
        <v>23.24</v>
      </c>
      <c r="F110" s="18">
        <v>0.57999999999999996</v>
      </c>
      <c r="G110" s="18">
        <v>13.479200000000001</v>
      </c>
    </row>
    <row r="111" spans="1:7" ht="15" customHeight="1">
      <c r="A111" s="1"/>
      <c r="B111" s="1"/>
      <c r="C111" s="1"/>
      <c r="D111" s="1"/>
      <c r="E111" s="319" t="s">
        <v>1021</v>
      </c>
      <c r="F111" s="320"/>
      <c r="G111" s="19">
        <v>26.750053040000001</v>
      </c>
    </row>
    <row r="112" spans="1:7" ht="15" customHeight="1">
      <c r="A112" s="1"/>
      <c r="B112" s="1"/>
      <c r="C112" s="1"/>
      <c r="D112" s="1"/>
      <c r="E112" s="317" t="s">
        <v>972</v>
      </c>
      <c r="F112" s="318"/>
      <c r="G112" s="3">
        <v>38.82</v>
      </c>
    </row>
    <row r="113" spans="1:7" ht="15" customHeight="1">
      <c r="A113" s="1"/>
      <c r="B113" s="1"/>
      <c r="C113" s="1"/>
      <c r="D113" s="1"/>
      <c r="E113" s="317" t="s">
        <v>973</v>
      </c>
      <c r="F113" s="318"/>
      <c r="G113" s="3">
        <v>4.9000000000000004</v>
      </c>
    </row>
    <row r="114" spans="1:7" ht="15" customHeight="1">
      <c r="A114" s="1"/>
      <c r="B114" s="1"/>
      <c r="C114" s="1"/>
      <c r="D114" s="1"/>
      <c r="E114" s="317" t="s">
        <v>974</v>
      </c>
      <c r="F114" s="318"/>
      <c r="G114" s="3">
        <v>43.72</v>
      </c>
    </row>
    <row r="115" spans="1:7" ht="15" customHeight="1">
      <c r="A115" s="1"/>
      <c r="B115" s="1"/>
      <c r="C115" s="1"/>
      <c r="D115" s="1"/>
      <c r="E115" s="317" t="s">
        <v>975</v>
      </c>
      <c r="F115" s="318"/>
      <c r="G115" s="3">
        <v>12.39</v>
      </c>
    </row>
    <row r="116" spans="1:7" ht="15" customHeight="1">
      <c r="A116" s="1"/>
      <c r="B116" s="1"/>
      <c r="C116" s="1"/>
      <c r="D116" s="1"/>
      <c r="E116" s="317" t="s">
        <v>976</v>
      </c>
      <c r="F116" s="318"/>
      <c r="G116" s="3">
        <v>56.11</v>
      </c>
    </row>
    <row r="117" spans="1:7" ht="15" customHeight="1">
      <c r="A117" s="1"/>
      <c r="B117" s="1"/>
      <c r="C117" s="1"/>
      <c r="D117" s="1"/>
      <c r="E117" s="317" t="s">
        <v>977</v>
      </c>
      <c r="F117" s="318"/>
      <c r="G117" s="3">
        <v>1</v>
      </c>
    </row>
    <row r="118" spans="1:7" ht="15" customHeight="1">
      <c r="A118" s="1"/>
      <c r="B118" s="1"/>
      <c r="C118" s="1"/>
      <c r="D118" s="1"/>
      <c r="E118" s="317" t="s">
        <v>978</v>
      </c>
      <c r="F118" s="318"/>
      <c r="G118" s="3">
        <v>56.11</v>
      </c>
    </row>
    <row r="119" spans="1:7" ht="9.9499999999999993" customHeight="1">
      <c r="A119" s="1"/>
      <c r="B119" s="1"/>
      <c r="C119" s="323" t="s">
        <v>949</v>
      </c>
      <c r="D119" s="324"/>
      <c r="E119" s="1"/>
      <c r="F119" s="1"/>
      <c r="G119" s="1"/>
    </row>
    <row r="120" spans="1:7" ht="20.100000000000001" customHeight="1">
      <c r="A120" s="325" t="s">
        <v>2114</v>
      </c>
      <c r="B120" s="326"/>
      <c r="C120" s="326"/>
      <c r="D120" s="326"/>
      <c r="E120" s="326"/>
      <c r="F120" s="326"/>
      <c r="G120" s="326"/>
    </row>
    <row r="121" spans="1:7" ht="15" customHeight="1">
      <c r="A121" s="321" t="s">
        <v>951</v>
      </c>
      <c r="B121" s="322"/>
      <c r="C121" s="8" t="s">
        <v>952</v>
      </c>
      <c r="D121" s="8" t="s">
        <v>953</v>
      </c>
      <c r="E121" s="8" t="s">
        <v>954</v>
      </c>
      <c r="F121" s="8" t="s">
        <v>955</v>
      </c>
      <c r="G121" s="8" t="s">
        <v>956</v>
      </c>
    </row>
    <row r="122" spans="1:7" ht="15" customHeight="1">
      <c r="A122" s="15" t="s">
        <v>994</v>
      </c>
      <c r="B122" s="16" t="s">
        <v>995</v>
      </c>
      <c r="C122" s="15" t="s">
        <v>959</v>
      </c>
      <c r="D122" s="15" t="s">
        <v>960</v>
      </c>
      <c r="E122" s="17">
        <v>0.6</v>
      </c>
      <c r="F122" s="18">
        <v>1.04</v>
      </c>
      <c r="G122" s="18">
        <v>0.624</v>
      </c>
    </row>
    <row r="123" spans="1:7" ht="15" customHeight="1">
      <c r="A123" s="15" t="s">
        <v>996</v>
      </c>
      <c r="B123" s="16" t="s">
        <v>997</v>
      </c>
      <c r="C123" s="15" t="s">
        <v>959</v>
      </c>
      <c r="D123" s="15" t="s">
        <v>960</v>
      </c>
      <c r="E123" s="17">
        <v>0.6</v>
      </c>
      <c r="F123" s="18">
        <v>3.18</v>
      </c>
      <c r="G123" s="18">
        <v>1.9079999999999999</v>
      </c>
    </row>
    <row r="124" spans="1:7" ht="20.100000000000001" customHeight="1">
      <c r="A124" s="15" t="s">
        <v>998</v>
      </c>
      <c r="B124" s="16" t="s">
        <v>999</v>
      </c>
      <c r="C124" s="15" t="s">
        <v>959</v>
      </c>
      <c r="D124" s="15" t="s">
        <v>960</v>
      </c>
      <c r="E124" s="17">
        <v>0.6</v>
      </c>
      <c r="F124" s="18">
        <v>0.41</v>
      </c>
      <c r="G124" s="18">
        <v>0.246</v>
      </c>
    </row>
    <row r="125" spans="1:7" ht="20.100000000000001" customHeight="1">
      <c r="A125" s="15" t="s">
        <v>1000</v>
      </c>
      <c r="B125" s="16" t="s">
        <v>1001</v>
      </c>
      <c r="C125" s="15" t="s">
        <v>959</v>
      </c>
      <c r="D125" s="15" t="s">
        <v>960</v>
      </c>
      <c r="E125" s="17">
        <v>0.6</v>
      </c>
      <c r="F125" s="18">
        <v>1.01</v>
      </c>
      <c r="G125" s="18">
        <v>0.60599999999999998</v>
      </c>
    </row>
    <row r="126" spans="1:7" ht="15" customHeight="1">
      <c r="A126" s="15" t="s">
        <v>963</v>
      </c>
      <c r="B126" s="16" t="s">
        <v>964</v>
      </c>
      <c r="C126" s="15" t="s">
        <v>959</v>
      </c>
      <c r="D126" s="15" t="s">
        <v>960</v>
      </c>
      <c r="E126" s="17">
        <v>0.6</v>
      </c>
      <c r="F126" s="18">
        <v>0.55000000000000004</v>
      </c>
      <c r="G126" s="18">
        <v>0.33</v>
      </c>
    </row>
    <row r="127" spans="1:7" ht="15" customHeight="1">
      <c r="A127" s="15" t="s">
        <v>965</v>
      </c>
      <c r="B127" s="16" t="s">
        <v>966</v>
      </c>
      <c r="C127" s="15" t="s">
        <v>959</v>
      </c>
      <c r="D127" s="15" t="s">
        <v>960</v>
      </c>
      <c r="E127" s="17">
        <v>0.6</v>
      </c>
      <c r="F127" s="18">
        <v>0.06</v>
      </c>
      <c r="G127" s="18">
        <v>3.5999999999999997E-2</v>
      </c>
    </row>
    <row r="128" spans="1:7" ht="17.100000000000001" customHeight="1">
      <c r="A128" s="1"/>
      <c r="B128" s="1"/>
      <c r="C128" s="1"/>
      <c r="D128" s="1"/>
      <c r="E128" s="319" t="s">
        <v>967</v>
      </c>
      <c r="F128" s="320"/>
      <c r="G128" s="19">
        <v>3.75</v>
      </c>
    </row>
    <row r="129" spans="1:7" ht="15" customHeight="1">
      <c r="A129" s="321" t="s">
        <v>968</v>
      </c>
      <c r="B129" s="322"/>
      <c r="C129" s="8" t="s">
        <v>952</v>
      </c>
      <c r="D129" s="8" t="s">
        <v>953</v>
      </c>
      <c r="E129" s="8" t="s">
        <v>954</v>
      </c>
      <c r="F129" s="8" t="s">
        <v>955</v>
      </c>
      <c r="G129" s="8" t="s">
        <v>956</v>
      </c>
    </row>
    <row r="130" spans="1:7" ht="15" customHeight="1">
      <c r="A130" s="15" t="s">
        <v>1006</v>
      </c>
      <c r="B130" s="16" t="s">
        <v>1007</v>
      </c>
      <c r="C130" s="15" t="s">
        <v>959</v>
      </c>
      <c r="D130" s="15" t="s">
        <v>960</v>
      </c>
      <c r="E130" s="17">
        <v>0.60906000000000005</v>
      </c>
      <c r="F130" s="18">
        <v>9.25</v>
      </c>
      <c r="G130" s="18">
        <v>5.6338049999999997</v>
      </c>
    </row>
    <row r="131" spans="1:7" ht="15" customHeight="1">
      <c r="A131" s="1"/>
      <c r="B131" s="1"/>
      <c r="C131" s="1"/>
      <c r="D131" s="1"/>
      <c r="E131" s="319" t="s">
        <v>971</v>
      </c>
      <c r="F131" s="320"/>
      <c r="G131" s="19">
        <v>5.6338049999999997</v>
      </c>
    </row>
    <row r="132" spans="1:7" ht="15" customHeight="1">
      <c r="A132" s="321" t="s">
        <v>1010</v>
      </c>
      <c r="B132" s="322"/>
      <c r="C132" s="8" t="s">
        <v>952</v>
      </c>
      <c r="D132" s="8" t="s">
        <v>953</v>
      </c>
      <c r="E132" s="8" t="s">
        <v>954</v>
      </c>
      <c r="F132" s="8" t="s">
        <v>955</v>
      </c>
      <c r="G132" s="8" t="s">
        <v>956</v>
      </c>
    </row>
    <row r="133" spans="1:7" ht="15" customHeight="1">
      <c r="A133" s="15" t="s">
        <v>1270</v>
      </c>
      <c r="B133" s="16" t="s">
        <v>1271</v>
      </c>
      <c r="C133" s="15" t="s">
        <v>959</v>
      </c>
      <c r="D133" s="15" t="s">
        <v>1072</v>
      </c>
      <c r="E133" s="17">
        <v>0.2</v>
      </c>
      <c r="F133" s="18">
        <v>23.03</v>
      </c>
      <c r="G133" s="18">
        <v>4.6059999999999999</v>
      </c>
    </row>
    <row r="134" spans="1:7" ht="15" customHeight="1">
      <c r="A134" s="15" t="s">
        <v>1272</v>
      </c>
      <c r="B134" s="16" t="s">
        <v>1273</v>
      </c>
      <c r="C134" s="15" t="s">
        <v>959</v>
      </c>
      <c r="D134" s="15" t="s">
        <v>1030</v>
      </c>
      <c r="E134" s="17">
        <v>1</v>
      </c>
      <c r="F134" s="18">
        <v>1.7</v>
      </c>
      <c r="G134" s="18">
        <v>1.7</v>
      </c>
    </row>
    <row r="135" spans="1:7" ht="15" customHeight="1">
      <c r="A135" s="1"/>
      <c r="B135" s="1"/>
      <c r="C135" s="1"/>
      <c r="D135" s="1"/>
      <c r="E135" s="319" t="s">
        <v>1021</v>
      </c>
      <c r="F135" s="320"/>
      <c r="G135" s="19">
        <v>6.306</v>
      </c>
    </row>
    <row r="136" spans="1:7" ht="15" customHeight="1">
      <c r="A136" s="1"/>
      <c r="B136" s="1"/>
      <c r="C136" s="1"/>
      <c r="D136" s="1"/>
      <c r="E136" s="317" t="s">
        <v>972</v>
      </c>
      <c r="F136" s="318"/>
      <c r="G136" s="3">
        <v>13.12</v>
      </c>
    </row>
    <row r="137" spans="1:7" ht="15" customHeight="1">
      <c r="A137" s="1"/>
      <c r="B137" s="1"/>
      <c r="C137" s="1"/>
      <c r="D137" s="1"/>
      <c r="E137" s="317" t="s">
        <v>973</v>
      </c>
      <c r="F137" s="318"/>
      <c r="G137" s="3">
        <v>2.5499999999999998</v>
      </c>
    </row>
    <row r="138" spans="1:7" ht="15" customHeight="1">
      <c r="A138" s="1"/>
      <c r="B138" s="1"/>
      <c r="C138" s="1"/>
      <c r="D138" s="1"/>
      <c r="E138" s="317" t="s">
        <v>974</v>
      </c>
      <c r="F138" s="318"/>
      <c r="G138" s="3">
        <v>15.67</v>
      </c>
    </row>
    <row r="139" spans="1:7" ht="15" customHeight="1">
      <c r="A139" s="1"/>
      <c r="B139" s="1"/>
      <c r="C139" s="1"/>
      <c r="D139" s="1"/>
      <c r="E139" s="317" t="s">
        <v>975</v>
      </c>
      <c r="F139" s="318"/>
      <c r="G139" s="3">
        <v>4.4400000000000004</v>
      </c>
    </row>
    <row r="140" spans="1:7" ht="15" customHeight="1">
      <c r="A140" s="1"/>
      <c r="B140" s="1"/>
      <c r="C140" s="1"/>
      <c r="D140" s="1"/>
      <c r="E140" s="317" t="s">
        <v>976</v>
      </c>
      <c r="F140" s="318"/>
      <c r="G140" s="3">
        <v>20.11</v>
      </c>
    </row>
    <row r="141" spans="1:7" ht="15" customHeight="1">
      <c r="A141" s="1"/>
      <c r="B141" s="1"/>
      <c r="C141" s="1"/>
      <c r="D141" s="1"/>
      <c r="E141" s="317" t="s">
        <v>977</v>
      </c>
      <c r="F141" s="318"/>
      <c r="G141" s="3">
        <v>1</v>
      </c>
    </row>
    <row r="142" spans="1:7" ht="15" customHeight="1">
      <c r="A142" s="1"/>
      <c r="B142" s="1"/>
      <c r="C142" s="1"/>
      <c r="D142" s="1"/>
      <c r="E142" s="317" t="s">
        <v>978</v>
      </c>
      <c r="F142" s="318"/>
      <c r="G142" s="3">
        <v>20.11</v>
      </c>
    </row>
    <row r="143" spans="1:7" ht="9.9499999999999993" customHeight="1">
      <c r="A143" s="1"/>
      <c r="B143" s="1"/>
      <c r="C143" s="323" t="s">
        <v>949</v>
      </c>
      <c r="D143" s="324"/>
      <c r="E143" s="1"/>
      <c r="F143" s="1"/>
      <c r="G143" s="1"/>
    </row>
    <row r="144" spans="1:7" ht="20.100000000000001" customHeight="1">
      <c r="A144" s="325" t="s">
        <v>2115</v>
      </c>
      <c r="B144" s="326"/>
      <c r="C144" s="326"/>
      <c r="D144" s="326"/>
      <c r="E144" s="326"/>
      <c r="F144" s="326"/>
      <c r="G144" s="326"/>
    </row>
    <row r="145" spans="1:7" ht="15" customHeight="1">
      <c r="A145" s="321" t="s">
        <v>951</v>
      </c>
      <c r="B145" s="322"/>
      <c r="C145" s="8" t="s">
        <v>952</v>
      </c>
      <c r="D145" s="8" t="s">
        <v>953</v>
      </c>
      <c r="E145" s="8" t="s">
        <v>954</v>
      </c>
      <c r="F145" s="8" t="s">
        <v>955</v>
      </c>
      <c r="G145" s="8" t="s">
        <v>956</v>
      </c>
    </row>
    <row r="146" spans="1:7" ht="15" customHeight="1">
      <c r="A146" s="15" t="s">
        <v>994</v>
      </c>
      <c r="B146" s="16" t="s">
        <v>995</v>
      </c>
      <c r="C146" s="15" t="s">
        <v>959</v>
      </c>
      <c r="D146" s="15" t="s">
        <v>960</v>
      </c>
      <c r="E146" s="17">
        <v>1.45</v>
      </c>
      <c r="F146" s="18">
        <v>1.04</v>
      </c>
      <c r="G146" s="18">
        <v>1.508</v>
      </c>
    </row>
    <row r="147" spans="1:7" ht="20.100000000000001" customHeight="1">
      <c r="A147" s="15" t="s">
        <v>1086</v>
      </c>
      <c r="B147" s="16" t="s">
        <v>1087</v>
      </c>
      <c r="C147" s="15" t="s">
        <v>959</v>
      </c>
      <c r="D147" s="15" t="s">
        <v>960</v>
      </c>
      <c r="E147" s="17">
        <v>0.97</v>
      </c>
      <c r="F147" s="18">
        <v>0.57999999999999996</v>
      </c>
      <c r="G147" s="18">
        <v>0.56259999999999999</v>
      </c>
    </row>
    <row r="148" spans="1:7" ht="15" customHeight="1">
      <c r="A148" s="15" t="s">
        <v>996</v>
      </c>
      <c r="B148" s="16" t="s">
        <v>997</v>
      </c>
      <c r="C148" s="15" t="s">
        <v>959</v>
      </c>
      <c r="D148" s="15" t="s">
        <v>960</v>
      </c>
      <c r="E148" s="17">
        <v>1.45</v>
      </c>
      <c r="F148" s="18">
        <v>3.18</v>
      </c>
      <c r="G148" s="18">
        <v>4.6109999999999998</v>
      </c>
    </row>
    <row r="149" spans="1:7" ht="20.100000000000001" customHeight="1">
      <c r="A149" s="15" t="s">
        <v>1088</v>
      </c>
      <c r="B149" s="16" t="s">
        <v>1089</v>
      </c>
      <c r="C149" s="15" t="s">
        <v>959</v>
      </c>
      <c r="D149" s="15" t="s">
        <v>960</v>
      </c>
      <c r="E149" s="17">
        <v>0.97</v>
      </c>
      <c r="F149" s="18">
        <v>0.95</v>
      </c>
      <c r="G149" s="18">
        <v>0.92149999999999999</v>
      </c>
    </row>
    <row r="150" spans="1:7" ht="20.100000000000001" customHeight="1">
      <c r="A150" s="15" t="s">
        <v>998</v>
      </c>
      <c r="B150" s="16" t="s">
        <v>999</v>
      </c>
      <c r="C150" s="15" t="s">
        <v>959</v>
      </c>
      <c r="D150" s="15" t="s">
        <v>960</v>
      </c>
      <c r="E150" s="17">
        <v>0.48</v>
      </c>
      <c r="F150" s="18">
        <v>0.41</v>
      </c>
      <c r="G150" s="18">
        <v>0.1968</v>
      </c>
    </row>
    <row r="151" spans="1:7" ht="20.100000000000001" customHeight="1">
      <c r="A151" s="15" t="s">
        <v>1000</v>
      </c>
      <c r="B151" s="16" t="s">
        <v>1001</v>
      </c>
      <c r="C151" s="15" t="s">
        <v>959</v>
      </c>
      <c r="D151" s="15" t="s">
        <v>960</v>
      </c>
      <c r="E151" s="17">
        <v>0.48</v>
      </c>
      <c r="F151" s="18">
        <v>1.01</v>
      </c>
      <c r="G151" s="18">
        <v>0.48480000000000001</v>
      </c>
    </row>
    <row r="152" spans="1:7" ht="15" customHeight="1">
      <c r="A152" s="15" t="s">
        <v>963</v>
      </c>
      <c r="B152" s="16" t="s">
        <v>964</v>
      </c>
      <c r="C152" s="15" t="s">
        <v>959</v>
      </c>
      <c r="D152" s="15" t="s">
        <v>960</v>
      </c>
      <c r="E152" s="17">
        <v>1.45</v>
      </c>
      <c r="F152" s="18">
        <v>0.55000000000000004</v>
      </c>
      <c r="G152" s="18">
        <v>0.79749999999999999</v>
      </c>
    </row>
    <row r="153" spans="1:7" ht="15" customHeight="1">
      <c r="A153" s="15" t="s">
        <v>965</v>
      </c>
      <c r="B153" s="16" t="s">
        <v>966</v>
      </c>
      <c r="C153" s="15" t="s">
        <v>959</v>
      </c>
      <c r="D153" s="15" t="s">
        <v>960</v>
      </c>
      <c r="E153" s="17">
        <v>1.45</v>
      </c>
      <c r="F153" s="18">
        <v>0.06</v>
      </c>
      <c r="G153" s="18">
        <v>8.6999999999999994E-2</v>
      </c>
    </row>
    <row r="154" spans="1:7" ht="17.100000000000001" customHeight="1">
      <c r="A154" s="1"/>
      <c r="B154" s="1"/>
      <c r="C154" s="1"/>
      <c r="D154" s="1"/>
      <c r="E154" s="319" t="s">
        <v>967</v>
      </c>
      <c r="F154" s="320"/>
      <c r="G154" s="19">
        <v>9.1692</v>
      </c>
    </row>
    <row r="155" spans="1:7" ht="15" customHeight="1">
      <c r="A155" s="321" t="s">
        <v>968</v>
      </c>
      <c r="B155" s="322"/>
      <c r="C155" s="8" t="s">
        <v>952</v>
      </c>
      <c r="D155" s="8" t="s">
        <v>953</v>
      </c>
      <c r="E155" s="8" t="s">
        <v>954</v>
      </c>
      <c r="F155" s="8" t="s">
        <v>955</v>
      </c>
      <c r="G155" s="8" t="s">
        <v>956</v>
      </c>
    </row>
    <row r="156" spans="1:7" ht="15" customHeight="1">
      <c r="A156" s="15" t="s">
        <v>1006</v>
      </c>
      <c r="B156" s="16" t="s">
        <v>1007</v>
      </c>
      <c r="C156" s="15" t="s">
        <v>959</v>
      </c>
      <c r="D156" s="15" t="s">
        <v>960</v>
      </c>
      <c r="E156" s="17">
        <v>0.48724800000000001</v>
      </c>
      <c r="F156" s="18">
        <v>9.25</v>
      </c>
      <c r="G156" s="18">
        <v>4.5070439999999996</v>
      </c>
    </row>
    <row r="157" spans="1:7" ht="15" customHeight="1">
      <c r="A157" s="15" t="s">
        <v>1248</v>
      </c>
      <c r="B157" s="16" t="s">
        <v>1249</v>
      </c>
      <c r="C157" s="15" t="s">
        <v>959</v>
      </c>
      <c r="D157" s="15" t="s">
        <v>960</v>
      </c>
      <c r="E157" s="17">
        <v>0.98018499999999997</v>
      </c>
      <c r="F157" s="18">
        <v>15.39</v>
      </c>
      <c r="G157" s="18">
        <v>15.085047149999999</v>
      </c>
    </row>
    <row r="158" spans="1:7" ht="15" customHeight="1">
      <c r="A158" s="1"/>
      <c r="B158" s="1"/>
      <c r="C158" s="1"/>
      <c r="D158" s="1"/>
      <c r="E158" s="319" t="s">
        <v>971</v>
      </c>
      <c r="F158" s="320"/>
      <c r="G158" s="19">
        <v>19.592091150000002</v>
      </c>
    </row>
    <row r="159" spans="1:7" ht="15" customHeight="1">
      <c r="A159" s="321" t="s">
        <v>1010</v>
      </c>
      <c r="B159" s="322"/>
      <c r="C159" s="8" t="s">
        <v>952</v>
      </c>
      <c r="D159" s="8" t="s">
        <v>953</v>
      </c>
      <c r="E159" s="8" t="s">
        <v>954</v>
      </c>
      <c r="F159" s="8" t="s">
        <v>955</v>
      </c>
      <c r="G159" s="8" t="s">
        <v>956</v>
      </c>
    </row>
    <row r="160" spans="1:7" ht="15" customHeight="1">
      <c r="A160" s="15" t="s">
        <v>1275</v>
      </c>
      <c r="B160" s="16" t="s">
        <v>1276</v>
      </c>
      <c r="C160" s="15" t="s">
        <v>959</v>
      </c>
      <c r="D160" s="15" t="s">
        <v>1020</v>
      </c>
      <c r="E160" s="17">
        <v>6.14</v>
      </c>
      <c r="F160" s="18">
        <v>2.76</v>
      </c>
      <c r="G160" s="18">
        <v>16.946400000000001</v>
      </c>
    </row>
    <row r="161" spans="1:7" ht="15" customHeight="1">
      <c r="A161" s="15" t="s">
        <v>1250</v>
      </c>
      <c r="B161" s="16" t="s">
        <v>1251</v>
      </c>
      <c r="C161" s="15" t="s">
        <v>959</v>
      </c>
      <c r="D161" s="15" t="s">
        <v>1020</v>
      </c>
      <c r="E161" s="17">
        <v>0.22</v>
      </c>
      <c r="F161" s="18">
        <v>5.28</v>
      </c>
      <c r="G161" s="18">
        <v>1.1616</v>
      </c>
    </row>
    <row r="162" spans="1:7" ht="20.100000000000001" customHeight="1">
      <c r="A162" s="15" t="s">
        <v>1303</v>
      </c>
      <c r="B162" s="16" t="s">
        <v>1304</v>
      </c>
      <c r="C162" s="15" t="s">
        <v>1016</v>
      </c>
      <c r="D162" s="15" t="s">
        <v>1017</v>
      </c>
      <c r="E162" s="17">
        <v>1.0900000000000001</v>
      </c>
      <c r="F162" s="18">
        <v>57.9</v>
      </c>
      <c r="G162" s="18">
        <v>63.110999999999997</v>
      </c>
    </row>
    <row r="163" spans="1:7" ht="15" customHeight="1">
      <c r="A163" s="1"/>
      <c r="B163" s="1"/>
      <c r="C163" s="1"/>
      <c r="D163" s="1"/>
      <c r="E163" s="319" t="s">
        <v>1021</v>
      </c>
      <c r="F163" s="320"/>
      <c r="G163" s="19">
        <v>81.218999999999994</v>
      </c>
    </row>
    <row r="164" spans="1:7" ht="15" customHeight="1">
      <c r="A164" s="1"/>
      <c r="B164" s="1"/>
      <c r="C164" s="1"/>
      <c r="D164" s="1"/>
      <c r="E164" s="317" t="s">
        <v>972</v>
      </c>
      <c r="F164" s="318"/>
      <c r="G164" s="3">
        <v>101.05</v>
      </c>
    </row>
    <row r="165" spans="1:7" ht="15" customHeight="1">
      <c r="A165" s="1"/>
      <c r="B165" s="1"/>
      <c r="C165" s="1"/>
      <c r="D165" s="1"/>
      <c r="E165" s="317" t="s">
        <v>973</v>
      </c>
      <c r="F165" s="318"/>
      <c r="G165" s="3">
        <v>8.91</v>
      </c>
    </row>
    <row r="166" spans="1:7" ht="15" customHeight="1">
      <c r="A166" s="1"/>
      <c r="B166" s="1"/>
      <c r="C166" s="1"/>
      <c r="D166" s="1"/>
      <c r="E166" s="317" t="s">
        <v>974</v>
      </c>
      <c r="F166" s="318"/>
      <c r="G166" s="3">
        <v>109.96</v>
      </c>
    </row>
    <row r="167" spans="1:7" ht="15" customHeight="1">
      <c r="A167" s="1"/>
      <c r="B167" s="1"/>
      <c r="C167" s="1"/>
      <c r="D167" s="1"/>
      <c r="E167" s="317" t="s">
        <v>975</v>
      </c>
      <c r="F167" s="318"/>
      <c r="G167" s="3">
        <v>31.17</v>
      </c>
    </row>
    <row r="168" spans="1:7" ht="15" customHeight="1">
      <c r="A168" s="1"/>
      <c r="B168" s="1"/>
      <c r="C168" s="1"/>
      <c r="D168" s="1"/>
      <c r="E168" s="317" t="s">
        <v>976</v>
      </c>
      <c r="F168" s="318"/>
      <c r="G168" s="3">
        <v>141.13</v>
      </c>
    </row>
    <row r="169" spans="1:7" ht="15" customHeight="1">
      <c r="A169" s="1"/>
      <c r="B169" s="1"/>
      <c r="C169" s="1"/>
      <c r="D169" s="1"/>
      <c r="E169" s="317" t="s">
        <v>977</v>
      </c>
      <c r="F169" s="318"/>
      <c r="G169" s="3">
        <v>1</v>
      </c>
    </row>
    <row r="170" spans="1:7" ht="15" customHeight="1">
      <c r="A170" s="1"/>
      <c r="B170" s="1"/>
      <c r="C170" s="1"/>
      <c r="D170" s="1"/>
      <c r="E170" s="317" t="s">
        <v>978</v>
      </c>
      <c r="F170" s="318"/>
      <c r="G170" s="3">
        <v>141.13</v>
      </c>
    </row>
    <row r="171" spans="1:7" ht="9.9499999999999993" customHeight="1">
      <c r="A171" s="1"/>
      <c r="B171" s="1"/>
      <c r="C171" s="323" t="s">
        <v>949</v>
      </c>
      <c r="D171" s="324"/>
      <c r="E171" s="1"/>
      <c r="F171" s="1"/>
      <c r="G171" s="1"/>
    </row>
    <row r="172" spans="1:7" ht="20.100000000000001" customHeight="1">
      <c r="A172" s="325" t="s">
        <v>2116</v>
      </c>
      <c r="B172" s="326"/>
      <c r="C172" s="326"/>
      <c r="D172" s="326"/>
      <c r="E172" s="326"/>
      <c r="F172" s="326"/>
      <c r="G172" s="326"/>
    </row>
    <row r="173" spans="1:7" ht="15" customHeight="1">
      <c r="A173" s="321" t="s">
        <v>951</v>
      </c>
      <c r="B173" s="322"/>
      <c r="C173" s="8" t="s">
        <v>952</v>
      </c>
      <c r="D173" s="8" t="s">
        <v>953</v>
      </c>
      <c r="E173" s="8" t="s">
        <v>954</v>
      </c>
      <c r="F173" s="8" t="s">
        <v>955</v>
      </c>
      <c r="G173" s="8" t="s">
        <v>956</v>
      </c>
    </row>
    <row r="174" spans="1:7" ht="15" customHeight="1">
      <c r="A174" s="15" t="s">
        <v>994</v>
      </c>
      <c r="B174" s="16" t="s">
        <v>995</v>
      </c>
      <c r="C174" s="15" t="s">
        <v>959</v>
      </c>
      <c r="D174" s="15" t="s">
        <v>960</v>
      </c>
      <c r="E174" s="17">
        <v>1.02</v>
      </c>
      <c r="F174" s="18">
        <v>1.04</v>
      </c>
      <c r="G174" s="18">
        <v>1.0608</v>
      </c>
    </row>
    <row r="175" spans="1:7" ht="20.100000000000001" customHeight="1">
      <c r="A175" s="15" t="s">
        <v>1086</v>
      </c>
      <c r="B175" s="16" t="s">
        <v>1087</v>
      </c>
      <c r="C175" s="15" t="s">
        <v>959</v>
      </c>
      <c r="D175" s="15" t="s">
        <v>960</v>
      </c>
      <c r="E175" s="17">
        <v>0.66</v>
      </c>
      <c r="F175" s="18">
        <v>0.57999999999999996</v>
      </c>
      <c r="G175" s="18">
        <v>0.38279999999999997</v>
      </c>
    </row>
    <row r="176" spans="1:7" ht="15" customHeight="1">
      <c r="A176" s="15" t="s">
        <v>996</v>
      </c>
      <c r="B176" s="16" t="s">
        <v>997</v>
      </c>
      <c r="C176" s="15" t="s">
        <v>959</v>
      </c>
      <c r="D176" s="15" t="s">
        <v>960</v>
      </c>
      <c r="E176" s="17">
        <v>1.02</v>
      </c>
      <c r="F176" s="18">
        <v>3.18</v>
      </c>
      <c r="G176" s="18">
        <v>3.2435999999999998</v>
      </c>
    </row>
    <row r="177" spans="1:7" ht="20.100000000000001" customHeight="1">
      <c r="A177" s="15" t="s">
        <v>1088</v>
      </c>
      <c r="B177" s="16" t="s">
        <v>1089</v>
      </c>
      <c r="C177" s="15" t="s">
        <v>959</v>
      </c>
      <c r="D177" s="15" t="s">
        <v>960</v>
      </c>
      <c r="E177" s="17">
        <v>0.66</v>
      </c>
      <c r="F177" s="18">
        <v>0.95</v>
      </c>
      <c r="G177" s="18">
        <v>0.627</v>
      </c>
    </row>
    <row r="178" spans="1:7" ht="20.100000000000001" customHeight="1">
      <c r="A178" s="15" t="s">
        <v>998</v>
      </c>
      <c r="B178" s="16" t="s">
        <v>999</v>
      </c>
      <c r="C178" s="15" t="s">
        <v>959</v>
      </c>
      <c r="D178" s="15" t="s">
        <v>960</v>
      </c>
      <c r="E178" s="17">
        <v>0.36</v>
      </c>
      <c r="F178" s="18">
        <v>0.41</v>
      </c>
      <c r="G178" s="18">
        <v>0.14760000000000001</v>
      </c>
    </row>
    <row r="179" spans="1:7" ht="20.100000000000001" customHeight="1">
      <c r="A179" s="15" t="s">
        <v>1000</v>
      </c>
      <c r="B179" s="16" t="s">
        <v>1001</v>
      </c>
      <c r="C179" s="15" t="s">
        <v>959</v>
      </c>
      <c r="D179" s="15" t="s">
        <v>960</v>
      </c>
      <c r="E179" s="17">
        <v>0.36</v>
      </c>
      <c r="F179" s="18">
        <v>1.01</v>
      </c>
      <c r="G179" s="18">
        <v>0.36359999999999998</v>
      </c>
    </row>
    <row r="180" spans="1:7" ht="15" customHeight="1">
      <c r="A180" s="15" t="s">
        <v>963</v>
      </c>
      <c r="B180" s="16" t="s">
        <v>964</v>
      </c>
      <c r="C180" s="15" t="s">
        <v>959</v>
      </c>
      <c r="D180" s="15" t="s">
        <v>960</v>
      </c>
      <c r="E180" s="17">
        <v>1.02</v>
      </c>
      <c r="F180" s="18">
        <v>0.55000000000000004</v>
      </c>
      <c r="G180" s="18">
        <v>0.56100000000000005</v>
      </c>
    </row>
    <row r="181" spans="1:7" ht="15" customHeight="1">
      <c r="A181" s="15" t="s">
        <v>965</v>
      </c>
      <c r="B181" s="16" t="s">
        <v>966</v>
      </c>
      <c r="C181" s="15" t="s">
        <v>959</v>
      </c>
      <c r="D181" s="15" t="s">
        <v>960</v>
      </c>
      <c r="E181" s="17">
        <v>1.02</v>
      </c>
      <c r="F181" s="18">
        <v>0.06</v>
      </c>
      <c r="G181" s="18">
        <v>6.1199999999999997E-2</v>
      </c>
    </row>
    <row r="182" spans="1:7" ht="17.100000000000001" customHeight="1">
      <c r="A182" s="1"/>
      <c r="B182" s="1"/>
      <c r="C182" s="1"/>
      <c r="D182" s="1"/>
      <c r="E182" s="319" t="s">
        <v>967</v>
      </c>
      <c r="F182" s="320"/>
      <c r="G182" s="19">
        <v>6.4476000000000004</v>
      </c>
    </row>
    <row r="183" spans="1:7" ht="15" customHeight="1">
      <c r="A183" s="321" t="s">
        <v>968</v>
      </c>
      <c r="B183" s="322"/>
      <c r="C183" s="8" t="s">
        <v>952</v>
      </c>
      <c r="D183" s="8" t="s">
        <v>953</v>
      </c>
      <c r="E183" s="8" t="s">
        <v>954</v>
      </c>
      <c r="F183" s="8" t="s">
        <v>955</v>
      </c>
      <c r="G183" s="8" t="s">
        <v>956</v>
      </c>
    </row>
    <row r="184" spans="1:7" ht="15" customHeight="1">
      <c r="A184" s="15" t="s">
        <v>1006</v>
      </c>
      <c r="B184" s="16" t="s">
        <v>1007</v>
      </c>
      <c r="C184" s="15" t="s">
        <v>959</v>
      </c>
      <c r="D184" s="15" t="s">
        <v>960</v>
      </c>
      <c r="E184" s="17">
        <v>0.36543599999999998</v>
      </c>
      <c r="F184" s="18">
        <v>9.25</v>
      </c>
      <c r="G184" s="18">
        <v>3.3802829999999999</v>
      </c>
    </row>
    <row r="185" spans="1:7" ht="15" customHeight="1">
      <c r="A185" s="15" t="s">
        <v>1248</v>
      </c>
      <c r="B185" s="16" t="s">
        <v>1249</v>
      </c>
      <c r="C185" s="15" t="s">
        <v>959</v>
      </c>
      <c r="D185" s="15" t="s">
        <v>960</v>
      </c>
      <c r="E185" s="17">
        <v>0.66693000000000002</v>
      </c>
      <c r="F185" s="18">
        <v>15.39</v>
      </c>
      <c r="G185" s="18">
        <v>10.264052700000001</v>
      </c>
    </row>
    <row r="186" spans="1:7" ht="15" customHeight="1">
      <c r="A186" s="1"/>
      <c r="B186" s="1"/>
      <c r="C186" s="1"/>
      <c r="D186" s="1"/>
      <c r="E186" s="319" t="s">
        <v>971</v>
      </c>
      <c r="F186" s="320"/>
      <c r="G186" s="19">
        <v>13.644335699999999</v>
      </c>
    </row>
    <row r="187" spans="1:7" ht="15" customHeight="1">
      <c r="A187" s="321" t="s">
        <v>1010</v>
      </c>
      <c r="B187" s="322"/>
      <c r="C187" s="8" t="s">
        <v>952</v>
      </c>
      <c r="D187" s="8" t="s">
        <v>953</v>
      </c>
      <c r="E187" s="8" t="s">
        <v>954</v>
      </c>
      <c r="F187" s="8" t="s">
        <v>955</v>
      </c>
      <c r="G187" s="8" t="s">
        <v>956</v>
      </c>
    </row>
    <row r="188" spans="1:7" ht="15" customHeight="1">
      <c r="A188" s="15" t="s">
        <v>1275</v>
      </c>
      <c r="B188" s="16" t="s">
        <v>1276</v>
      </c>
      <c r="C188" s="15" t="s">
        <v>959</v>
      </c>
      <c r="D188" s="15" t="s">
        <v>1020</v>
      </c>
      <c r="E188" s="17">
        <v>6.14</v>
      </c>
      <c r="F188" s="18">
        <v>2.76</v>
      </c>
      <c r="G188" s="18">
        <v>16.946400000000001</v>
      </c>
    </row>
    <row r="189" spans="1:7" ht="15" customHeight="1">
      <c r="A189" s="15" t="s">
        <v>1250</v>
      </c>
      <c r="B189" s="16" t="s">
        <v>1251</v>
      </c>
      <c r="C189" s="15" t="s">
        <v>959</v>
      </c>
      <c r="D189" s="15" t="s">
        <v>1020</v>
      </c>
      <c r="E189" s="17">
        <v>0.22</v>
      </c>
      <c r="F189" s="18">
        <v>5.28</v>
      </c>
      <c r="G189" s="18">
        <v>1.1616</v>
      </c>
    </row>
    <row r="190" spans="1:7" ht="20.100000000000001" customHeight="1">
      <c r="A190" s="15" t="s">
        <v>1303</v>
      </c>
      <c r="B190" s="16" t="s">
        <v>1304</v>
      </c>
      <c r="C190" s="15" t="s">
        <v>1016</v>
      </c>
      <c r="D190" s="15" t="s">
        <v>1017</v>
      </c>
      <c r="E190" s="17">
        <v>1.08</v>
      </c>
      <c r="F190" s="18">
        <v>57.9</v>
      </c>
      <c r="G190" s="18">
        <v>62.531999999999996</v>
      </c>
    </row>
    <row r="191" spans="1:7" ht="15" customHeight="1">
      <c r="A191" s="1"/>
      <c r="B191" s="1"/>
      <c r="C191" s="1"/>
      <c r="D191" s="1"/>
      <c r="E191" s="319" t="s">
        <v>1021</v>
      </c>
      <c r="F191" s="320"/>
      <c r="G191" s="19">
        <v>80.64</v>
      </c>
    </row>
    <row r="192" spans="1:7" ht="15" customHeight="1">
      <c r="A192" s="1"/>
      <c r="B192" s="1"/>
      <c r="C192" s="1"/>
      <c r="D192" s="1"/>
      <c r="E192" s="317" t="s">
        <v>972</v>
      </c>
      <c r="F192" s="318"/>
      <c r="G192" s="3">
        <v>94.51</v>
      </c>
    </row>
    <row r="193" spans="1:7" ht="15" customHeight="1">
      <c r="A193" s="1"/>
      <c r="B193" s="1"/>
      <c r="C193" s="1"/>
      <c r="D193" s="1"/>
      <c r="E193" s="317" t="s">
        <v>973</v>
      </c>
      <c r="F193" s="318"/>
      <c r="G193" s="3">
        <v>6.2</v>
      </c>
    </row>
    <row r="194" spans="1:7" ht="15" customHeight="1">
      <c r="A194" s="1"/>
      <c r="B194" s="1"/>
      <c r="C194" s="1"/>
      <c r="D194" s="1"/>
      <c r="E194" s="317" t="s">
        <v>974</v>
      </c>
      <c r="F194" s="318"/>
      <c r="G194" s="3">
        <v>100.71</v>
      </c>
    </row>
    <row r="195" spans="1:7" ht="15" customHeight="1">
      <c r="A195" s="1"/>
      <c r="B195" s="1"/>
      <c r="C195" s="1"/>
      <c r="D195" s="1"/>
      <c r="E195" s="317" t="s">
        <v>975</v>
      </c>
      <c r="F195" s="318"/>
      <c r="G195" s="3">
        <v>28.55</v>
      </c>
    </row>
    <row r="196" spans="1:7" ht="15" customHeight="1">
      <c r="A196" s="1"/>
      <c r="B196" s="1"/>
      <c r="C196" s="1"/>
      <c r="D196" s="1"/>
      <c r="E196" s="317" t="s">
        <v>976</v>
      </c>
      <c r="F196" s="318"/>
      <c r="G196" s="3">
        <v>129.26</v>
      </c>
    </row>
    <row r="197" spans="1:7" ht="15" customHeight="1">
      <c r="A197" s="1"/>
      <c r="B197" s="1"/>
      <c r="C197" s="1"/>
      <c r="D197" s="1"/>
      <c r="E197" s="317" t="s">
        <v>977</v>
      </c>
      <c r="F197" s="318"/>
      <c r="G197" s="3">
        <v>1</v>
      </c>
    </row>
    <row r="198" spans="1:7" ht="15" customHeight="1">
      <c r="A198" s="1"/>
      <c r="B198" s="1"/>
      <c r="C198" s="1"/>
      <c r="D198" s="1"/>
      <c r="E198" s="317" t="s">
        <v>978</v>
      </c>
      <c r="F198" s="318"/>
      <c r="G198" s="3">
        <v>129.26</v>
      </c>
    </row>
    <row r="199" spans="1:7" ht="9.9499999999999993" customHeight="1">
      <c r="A199" s="1"/>
      <c r="B199" s="1"/>
      <c r="C199" s="323" t="s">
        <v>949</v>
      </c>
      <c r="D199" s="324"/>
      <c r="E199" s="1"/>
      <c r="F199" s="1"/>
      <c r="G199" s="1"/>
    </row>
    <row r="200" spans="1:7" ht="20.100000000000001" customHeight="1">
      <c r="A200" s="325" t="s">
        <v>2117</v>
      </c>
      <c r="B200" s="326"/>
      <c r="C200" s="326"/>
      <c r="D200" s="326"/>
      <c r="E200" s="326"/>
      <c r="F200" s="326"/>
      <c r="G200" s="326"/>
    </row>
    <row r="201" spans="1:7" ht="15" customHeight="1">
      <c r="A201" s="321" t="s">
        <v>951</v>
      </c>
      <c r="B201" s="322"/>
      <c r="C201" s="8" t="s">
        <v>952</v>
      </c>
      <c r="D201" s="8" t="s">
        <v>953</v>
      </c>
      <c r="E201" s="8" t="s">
        <v>954</v>
      </c>
      <c r="F201" s="8" t="s">
        <v>955</v>
      </c>
      <c r="G201" s="8" t="s">
        <v>956</v>
      </c>
    </row>
    <row r="202" spans="1:7" ht="15" customHeight="1">
      <c r="A202" s="15" t="s">
        <v>994</v>
      </c>
      <c r="B202" s="16" t="s">
        <v>995</v>
      </c>
      <c r="C202" s="15" t="s">
        <v>959</v>
      </c>
      <c r="D202" s="15" t="s">
        <v>960</v>
      </c>
      <c r="E202" s="17">
        <v>0.39</v>
      </c>
      <c r="F202" s="18">
        <v>1.04</v>
      </c>
      <c r="G202" s="18">
        <v>0.40560000000000002</v>
      </c>
    </row>
    <row r="203" spans="1:7" ht="15" customHeight="1">
      <c r="A203" s="15" t="s">
        <v>996</v>
      </c>
      <c r="B203" s="16" t="s">
        <v>997</v>
      </c>
      <c r="C203" s="15" t="s">
        <v>959</v>
      </c>
      <c r="D203" s="15" t="s">
        <v>960</v>
      </c>
      <c r="E203" s="17">
        <v>0.39</v>
      </c>
      <c r="F203" s="18">
        <v>3.18</v>
      </c>
      <c r="G203" s="18">
        <v>1.2402</v>
      </c>
    </row>
    <row r="204" spans="1:7" ht="20.100000000000001" customHeight="1">
      <c r="A204" s="15" t="s">
        <v>998</v>
      </c>
      <c r="B204" s="16" t="s">
        <v>999</v>
      </c>
      <c r="C204" s="15" t="s">
        <v>959</v>
      </c>
      <c r="D204" s="15" t="s">
        <v>960</v>
      </c>
      <c r="E204" s="17">
        <v>0.115</v>
      </c>
      <c r="F204" s="18">
        <v>0.41</v>
      </c>
      <c r="G204" s="18">
        <v>4.7149999999999997E-2</v>
      </c>
    </row>
    <row r="205" spans="1:7" ht="20.100000000000001" customHeight="1">
      <c r="A205" s="15" t="s">
        <v>1000</v>
      </c>
      <c r="B205" s="16" t="s">
        <v>1001</v>
      </c>
      <c r="C205" s="15" t="s">
        <v>959</v>
      </c>
      <c r="D205" s="15" t="s">
        <v>960</v>
      </c>
      <c r="E205" s="17">
        <v>0.115</v>
      </c>
      <c r="F205" s="18">
        <v>1.01</v>
      </c>
      <c r="G205" s="18">
        <v>0.11615</v>
      </c>
    </row>
    <row r="206" spans="1:7" ht="20.100000000000001" customHeight="1">
      <c r="A206" s="15" t="s">
        <v>1320</v>
      </c>
      <c r="B206" s="16" t="s">
        <v>1321</v>
      </c>
      <c r="C206" s="15" t="s">
        <v>959</v>
      </c>
      <c r="D206" s="15" t="s">
        <v>960</v>
      </c>
      <c r="E206" s="17">
        <v>0.27500000000000002</v>
      </c>
      <c r="F206" s="18">
        <v>1.27</v>
      </c>
      <c r="G206" s="18">
        <v>0.34925</v>
      </c>
    </row>
    <row r="207" spans="1:7" ht="20.100000000000001" customHeight="1">
      <c r="A207" s="15" t="s">
        <v>1322</v>
      </c>
      <c r="B207" s="16" t="s">
        <v>1323</v>
      </c>
      <c r="C207" s="15" t="s">
        <v>959</v>
      </c>
      <c r="D207" s="15" t="s">
        <v>960</v>
      </c>
      <c r="E207" s="17">
        <v>0.27500000000000002</v>
      </c>
      <c r="F207" s="18">
        <v>1.33</v>
      </c>
      <c r="G207" s="18">
        <v>0.36575000000000002</v>
      </c>
    </row>
    <row r="208" spans="1:7" ht="15" customHeight="1">
      <c r="A208" s="15" t="s">
        <v>965</v>
      </c>
      <c r="B208" s="16" t="s">
        <v>966</v>
      </c>
      <c r="C208" s="15" t="s">
        <v>959</v>
      </c>
      <c r="D208" s="15" t="s">
        <v>960</v>
      </c>
      <c r="E208" s="17">
        <v>0.39</v>
      </c>
      <c r="F208" s="18">
        <v>0.06</v>
      </c>
      <c r="G208" s="18">
        <v>2.3400000000000001E-2</v>
      </c>
    </row>
    <row r="209" spans="1:7" ht="15" customHeight="1">
      <c r="A209" s="15" t="s">
        <v>963</v>
      </c>
      <c r="B209" s="16" t="s">
        <v>964</v>
      </c>
      <c r="C209" s="15" t="s">
        <v>959</v>
      </c>
      <c r="D209" s="15" t="s">
        <v>960</v>
      </c>
      <c r="E209" s="17">
        <v>0.39</v>
      </c>
      <c r="F209" s="18">
        <v>0.55000000000000004</v>
      </c>
      <c r="G209" s="18">
        <v>0.2145</v>
      </c>
    </row>
    <row r="210" spans="1:7" ht="17.100000000000001" customHeight="1">
      <c r="A210" s="1"/>
      <c r="B210" s="1"/>
      <c r="C210" s="1"/>
      <c r="D210" s="1"/>
      <c r="E210" s="319" t="s">
        <v>967</v>
      </c>
      <c r="F210" s="320"/>
      <c r="G210" s="19">
        <v>2.762</v>
      </c>
    </row>
    <row r="211" spans="1:7" ht="15" customHeight="1">
      <c r="A211" s="321" t="s">
        <v>968</v>
      </c>
      <c r="B211" s="322"/>
      <c r="C211" s="8" t="s">
        <v>952</v>
      </c>
      <c r="D211" s="8" t="s">
        <v>953</v>
      </c>
      <c r="E211" s="8" t="s">
        <v>954</v>
      </c>
      <c r="F211" s="8" t="s">
        <v>955</v>
      </c>
      <c r="G211" s="8" t="s">
        <v>956</v>
      </c>
    </row>
    <row r="212" spans="1:7" ht="15" customHeight="1">
      <c r="A212" s="15" t="s">
        <v>1006</v>
      </c>
      <c r="B212" s="16" t="s">
        <v>1007</v>
      </c>
      <c r="C212" s="15" t="s">
        <v>959</v>
      </c>
      <c r="D212" s="15" t="s">
        <v>960</v>
      </c>
      <c r="E212" s="17">
        <v>0.11673650000000001</v>
      </c>
      <c r="F212" s="18">
        <v>9.25</v>
      </c>
      <c r="G212" s="18">
        <v>1.079812625</v>
      </c>
    </row>
    <row r="213" spans="1:7" ht="15" customHeight="1">
      <c r="A213" s="15" t="s">
        <v>1324</v>
      </c>
      <c r="B213" s="16" t="s">
        <v>1325</v>
      </c>
      <c r="C213" s="15" t="s">
        <v>959</v>
      </c>
      <c r="D213" s="15" t="s">
        <v>960</v>
      </c>
      <c r="E213" s="17">
        <v>0.27788750000000001</v>
      </c>
      <c r="F213" s="18">
        <v>12.62</v>
      </c>
      <c r="G213" s="18">
        <v>3.50694025</v>
      </c>
    </row>
    <row r="214" spans="1:7" ht="15" customHeight="1">
      <c r="A214" s="1"/>
      <c r="B214" s="1"/>
      <c r="C214" s="1"/>
      <c r="D214" s="1"/>
      <c r="E214" s="319" t="s">
        <v>971</v>
      </c>
      <c r="F214" s="320"/>
      <c r="G214" s="19">
        <v>4.5867528750000002</v>
      </c>
    </row>
    <row r="215" spans="1:7" ht="15" customHeight="1">
      <c r="A215" s="321" t="s">
        <v>1010</v>
      </c>
      <c r="B215" s="322"/>
      <c r="C215" s="8" t="s">
        <v>952</v>
      </c>
      <c r="D215" s="8" t="s">
        <v>953</v>
      </c>
      <c r="E215" s="8" t="s">
        <v>954</v>
      </c>
      <c r="F215" s="8" t="s">
        <v>955</v>
      </c>
      <c r="G215" s="8" t="s">
        <v>956</v>
      </c>
    </row>
    <row r="216" spans="1:7" ht="15" customHeight="1">
      <c r="A216" s="15" t="s">
        <v>1270</v>
      </c>
      <c r="B216" s="16" t="s">
        <v>1271</v>
      </c>
      <c r="C216" s="15" t="s">
        <v>959</v>
      </c>
      <c r="D216" s="15" t="s">
        <v>1072</v>
      </c>
      <c r="E216" s="17">
        <v>0.21</v>
      </c>
      <c r="F216" s="18">
        <v>23.03</v>
      </c>
      <c r="G216" s="18">
        <v>4.8362999999999996</v>
      </c>
    </row>
    <row r="217" spans="1:7" ht="15" customHeight="1">
      <c r="A217" s="15" t="s">
        <v>1334</v>
      </c>
      <c r="B217" s="16" t="s">
        <v>1335</v>
      </c>
      <c r="C217" s="15" t="s">
        <v>959</v>
      </c>
      <c r="D217" s="15" t="s">
        <v>1072</v>
      </c>
      <c r="E217" s="17">
        <v>0.16</v>
      </c>
      <c r="F217" s="18">
        <v>4.6900000000000004</v>
      </c>
      <c r="G217" s="18">
        <v>0.75039999999999996</v>
      </c>
    </row>
    <row r="218" spans="1:7" ht="15" customHeight="1">
      <c r="A218" s="15" t="s">
        <v>1338</v>
      </c>
      <c r="B218" s="16" t="s">
        <v>1339</v>
      </c>
      <c r="C218" s="15" t="s">
        <v>959</v>
      </c>
      <c r="D218" s="15" t="s">
        <v>1030</v>
      </c>
      <c r="E218" s="17">
        <v>0.01</v>
      </c>
      <c r="F218" s="18">
        <v>5.3</v>
      </c>
      <c r="G218" s="18">
        <v>5.2999999999999999E-2</v>
      </c>
    </row>
    <row r="219" spans="1:7" ht="15" customHeight="1">
      <c r="A219" s="1"/>
      <c r="B219" s="1"/>
      <c r="C219" s="1"/>
      <c r="D219" s="1"/>
      <c r="E219" s="319" t="s">
        <v>1021</v>
      </c>
      <c r="F219" s="320"/>
      <c r="G219" s="19">
        <v>5.6397000000000004</v>
      </c>
    </row>
    <row r="220" spans="1:7" ht="15" customHeight="1">
      <c r="A220" s="1"/>
      <c r="B220" s="1"/>
      <c r="C220" s="1"/>
      <c r="D220" s="1"/>
      <c r="E220" s="317" t="s">
        <v>972</v>
      </c>
      <c r="F220" s="318"/>
      <c r="G220" s="3">
        <v>10.88</v>
      </c>
    </row>
    <row r="221" spans="1:7" ht="15" customHeight="1">
      <c r="A221" s="1"/>
      <c r="B221" s="1"/>
      <c r="C221" s="1"/>
      <c r="D221" s="1"/>
      <c r="E221" s="317" t="s">
        <v>973</v>
      </c>
      <c r="F221" s="318"/>
      <c r="G221" s="3">
        <v>2.08</v>
      </c>
    </row>
    <row r="222" spans="1:7" ht="15" customHeight="1">
      <c r="A222" s="1"/>
      <c r="B222" s="1"/>
      <c r="C222" s="1"/>
      <c r="D222" s="1"/>
      <c r="E222" s="317" t="s">
        <v>974</v>
      </c>
      <c r="F222" s="318"/>
      <c r="G222" s="3">
        <v>12.96</v>
      </c>
    </row>
    <row r="223" spans="1:7" ht="15" customHeight="1">
      <c r="A223" s="1"/>
      <c r="B223" s="1"/>
      <c r="C223" s="1"/>
      <c r="D223" s="1"/>
      <c r="E223" s="317" t="s">
        <v>975</v>
      </c>
      <c r="F223" s="318"/>
      <c r="G223" s="3">
        <v>3.67</v>
      </c>
    </row>
    <row r="224" spans="1:7" ht="15" customHeight="1">
      <c r="A224" s="1"/>
      <c r="B224" s="1"/>
      <c r="C224" s="1"/>
      <c r="D224" s="1"/>
      <c r="E224" s="317" t="s">
        <v>976</v>
      </c>
      <c r="F224" s="318"/>
      <c r="G224" s="3">
        <v>16.63</v>
      </c>
    </row>
    <row r="225" spans="1:7" ht="15" customHeight="1">
      <c r="A225" s="1"/>
      <c r="B225" s="1"/>
      <c r="C225" s="1"/>
      <c r="D225" s="1"/>
      <c r="E225" s="317" t="s">
        <v>977</v>
      </c>
      <c r="F225" s="318"/>
      <c r="G225" s="3">
        <v>1</v>
      </c>
    </row>
    <row r="226" spans="1:7" ht="15" customHeight="1">
      <c r="A226" s="1"/>
      <c r="B226" s="1"/>
      <c r="C226" s="1"/>
      <c r="D226" s="1"/>
      <c r="E226" s="317" t="s">
        <v>978</v>
      </c>
      <c r="F226" s="318"/>
      <c r="G226" s="3">
        <v>16.63</v>
      </c>
    </row>
    <row r="227" spans="1:7" ht="9.9499999999999993" customHeight="1">
      <c r="A227" s="1"/>
      <c r="B227" s="1"/>
      <c r="C227" s="323" t="s">
        <v>949</v>
      </c>
      <c r="D227" s="324"/>
      <c r="E227" s="1"/>
      <c r="F227" s="1"/>
      <c r="G227" s="1"/>
    </row>
    <row r="228" spans="1:7" ht="20.100000000000001" customHeight="1">
      <c r="A228" s="325" t="s">
        <v>2118</v>
      </c>
      <c r="B228" s="326"/>
      <c r="C228" s="326"/>
      <c r="D228" s="326"/>
      <c r="E228" s="326"/>
      <c r="F228" s="326"/>
      <c r="G228" s="326"/>
    </row>
    <row r="229" spans="1:7" ht="15" customHeight="1">
      <c r="A229" s="321" t="s">
        <v>951</v>
      </c>
      <c r="B229" s="322"/>
      <c r="C229" s="8" t="s">
        <v>952</v>
      </c>
      <c r="D229" s="8" t="s">
        <v>953</v>
      </c>
      <c r="E229" s="8" t="s">
        <v>954</v>
      </c>
      <c r="F229" s="8" t="s">
        <v>955</v>
      </c>
      <c r="G229" s="8" t="s">
        <v>956</v>
      </c>
    </row>
    <row r="230" spans="1:7" ht="15" customHeight="1">
      <c r="A230" s="15" t="s">
        <v>994</v>
      </c>
      <c r="B230" s="16" t="s">
        <v>995</v>
      </c>
      <c r="C230" s="15" t="s">
        <v>959</v>
      </c>
      <c r="D230" s="15" t="s">
        <v>960</v>
      </c>
      <c r="E230" s="17">
        <v>0.318</v>
      </c>
      <c r="F230" s="18">
        <v>1.04</v>
      </c>
      <c r="G230" s="18">
        <v>0.33072000000000001</v>
      </c>
    </row>
    <row r="231" spans="1:7" ht="15" customHeight="1">
      <c r="A231" s="15" t="s">
        <v>996</v>
      </c>
      <c r="B231" s="16" t="s">
        <v>997</v>
      </c>
      <c r="C231" s="15" t="s">
        <v>959</v>
      </c>
      <c r="D231" s="15" t="s">
        <v>960</v>
      </c>
      <c r="E231" s="17">
        <v>0.318</v>
      </c>
      <c r="F231" s="18">
        <v>3.18</v>
      </c>
      <c r="G231" s="18">
        <v>1.0112399999999999</v>
      </c>
    </row>
    <row r="232" spans="1:7" ht="20.100000000000001" customHeight="1">
      <c r="A232" s="15" t="s">
        <v>1388</v>
      </c>
      <c r="B232" s="16" t="s">
        <v>1389</v>
      </c>
      <c r="C232" s="15" t="s">
        <v>959</v>
      </c>
      <c r="D232" s="15" t="s">
        <v>960</v>
      </c>
      <c r="E232" s="17">
        <v>0.318</v>
      </c>
      <c r="F232" s="18">
        <v>0.28000000000000003</v>
      </c>
      <c r="G232" s="18">
        <v>8.9039999999999994E-2</v>
      </c>
    </row>
    <row r="233" spans="1:7" ht="15" customHeight="1">
      <c r="A233" s="15" t="s">
        <v>963</v>
      </c>
      <c r="B233" s="16" t="s">
        <v>964</v>
      </c>
      <c r="C233" s="15" t="s">
        <v>959</v>
      </c>
      <c r="D233" s="15" t="s">
        <v>960</v>
      </c>
      <c r="E233" s="17">
        <v>0.318</v>
      </c>
      <c r="F233" s="18">
        <v>0.55000000000000004</v>
      </c>
      <c r="G233" s="18">
        <v>0.1749</v>
      </c>
    </row>
    <row r="234" spans="1:7" ht="20.100000000000001" customHeight="1">
      <c r="A234" s="15" t="s">
        <v>1390</v>
      </c>
      <c r="B234" s="16" t="s">
        <v>1391</v>
      </c>
      <c r="C234" s="15" t="s">
        <v>959</v>
      </c>
      <c r="D234" s="15" t="s">
        <v>960</v>
      </c>
      <c r="E234" s="17">
        <v>0.318</v>
      </c>
      <c r="F234" s="18">
        <v>0.8</v>
      </c>
      <c r="G234" s="18">
        <v>0.25440000000000002</v>
      </c>
    </row>
    <row r="235" spans="1:7" ht="15" customHeight="1">
      <c r="A235" s="15" t="s">
        <v>965</v>
      </c>
      <c r="B235" s="16" t="s">
        <v>966</v>
      </c>
      <c r="C235" s="15" t="s">
        <v>959</v>
      </c>
      <c r="D235" s="15" t="s">
        <v>960</v>
      </c>
      <c r="E235" s="17">
        <v>0.318</v>
      </c>
      <c r="F235" s="18">
        <v>0.06</v>
      </c>
      <c r="G235" s="18">
        <v>1.908E-2</v>
      </c>
    </row>
    <row r="236" spans="1:7" ht="17.100000000000001" customHeight="1">
      <c r="A236" s="1"/>
      <c r="B236" s="1"/>
      <c r="C236" s="1"/>
      <c r="D236" s="1"/>
      <c r="E236" s="319" t="s">
        <v>967</v>
      </c>
      <c r="F236" s="320"/>
      <c r="G236" s="19">
        <v>1.8793800000000001</v>
      </c>
    </row>
    <row r="237" spans="1:7" ht="15" customHeight="1">
      <c r="A237" s="321" t="s">
        <v>968</v>
      </c>
      <c r="B237" s="322"/>
      <c r="C237" s="8" t="s">
        <v>952</v>
      </c>
      <c r="D237" s="8" t="s">
        <v>953</v>
      </c>
      <c r="E237" s="8" t="s">
        <v>954</v>
      </c>
      <c r="F237" s="8" t="s">
        <v>955</v>
      </c>
      <c r="G237" s="8" t="s">
        <v>956</v>
      </c>
    </row>
    <row r="238" spans="1:7" ht="15" customHeight="1">
      <c r="A238" s="15" t="s">
        <v>1392</v>
      </c>
      <c r="B238" s="16" t="s">
        <v>1393</v>
      </c>
      <c r="C238" s="15" t="s">
        <v>959</v>
      </c>
      <c r="D238" s="15" t="s">
        <v>960</v>
      </c>
      <c r="E238" s="17">
        <v>0.16103519999999999</v>
      </c>
      <c r="F238" s="18">
        <v>8.94</v>
      </c>
      <c r="G238" s="18">
        <v>1.4396546880000001</v>
      </c>
    </row>
    <row r="239" spans="1:7" ht="15" customHeight="1">
      <c r="A239" s="15" t="s">
        <v>1394</v>
      </c>
      <c r="B239" s="16" t="s">
        <v>1395</v>
      </c>
      <c r="C239" s="15" t="s">
        <v>959</v>
      </c>
      <c r="D239" s="15" t="s">
        <v>960</v>
      </c>
      <c r="E239" s="17">
        <v>0.16103519999999999</v>
      </c>
      <c r="F239" s="18">
        <v>12.62</v>
      </c>
      <c r="G239" s="18">
        <v>2.032264224</v>
      </c>
    </row>
    <row r="240" spans="1:7" ht="15" customHeight="1">
      <c r="A240" s="1"/>
      <c r="B240" s="1"/>
      <c r="C240" s="1"/>
      <c r="D240" s="1"/>
      <c r="E240" s="319" t="s">
        <v>971</v>
      </c>
      <c r="F240" s="320"/>
      <c r="G240" s="19">
        <v>3.471918912</v>
      </c>
    </row>
    <row r="241" spans="1:7" ht="15" customHeight="1">
      <c r="A241" s="321" t="s">
        <v>1010</v>
      </c>
      <c r="B241" s="322"/>
      <c r="C241" s="8" t="s">
        <v>952</v>
      </c>
      <c r="D241" s="8" t="s">
        <v>953</v>
      </c>
      <c r="E241" s="8" t="s">
        <v>954</v>
      </c>
      <c r="F241" s="8" t="s">
        <v>955</v>
      </c>
      <c r="G241" s="8" t="s">
        <v>956</v>
      </c>
    </row>
    <row r="242" spans="1:7" ht="20.100000000000001" customHeight="1">
      <c r="A242" s="15" t="s">
        <v>1481</v>
      </c>
      <c r="B242" s="16" t="s">
        <v>1482</v>
      </c>
      <c r="C242" s="15" t="s">
        <v>959</v>
      </c>
      <c r="D242" s="15" t="s">
        <v>1030</v>
      </c>
      <c r="E242" s="17">
        <v>1</v>
      </c>
      <c r="F242" s="18">
        <v>37.46</v>
      </c>
      <c r="G242" s="18">
        <v>37.46</v>
      </c>
    </row>
    <row r="243" spans="1:7" ht="15" customHeight="1">
      <c r="A243" s="15" t="s">
        <v>1483</v>
      </c>
      <c r="B243" s="16" t="s">
        <v>1484</v>
      </c>
      <c r="C243" s="15" t="s">
        <v>959</v>
      </c>
      <c r="D243" s="15" t="s">
        <v>1030</v>
      </c>
      <c r="E243" s="17">
        <v>0.06</v>
      </c>
      <c r="F243" s="18">
        <v>16.32</v>
      </c>
      <c r="G243" s="18">
        <v>0.97919999999999996</v>
      </c>
    </row>
    <row r="244" spans="1:7" ht="20.100000000000001" customHeight="1">
      <c r="A244" s="15" t="s">
        <v>1400</v>
      </c>
      <c r="B244" s="16" t="s">
        <v>1401</v>
      </c>
      <c r="C244" s="15" t="s">
        <v>959</v>
      </c>
      <c r="D244" s="15" t="s">
        <v>1030</v>
      </c>
      <c r="E244" s="17">
        <v>1.4E-2</v>
      </c>
      <c r="F244" s="18">
        <v>56.66</v>
      </c>
      <c r="G244" s="18">
        <v>0.79323999999999995</v>
      </c>
    </row>
    <row r="245" spans="1:7" ht="15" customHeight="1">
      <c r="A245" s="15" t="s">
        <v>1402</v>
      </c>
      <c r="B245" s="16" t="s">
        <v>1403</v>
      </c>
      <c r="C245" s="15" t="s">
        <v>959</v>
      </c>
      <c r="D245" s="15" t="s">
        <v>1030</v>
      </c>
      <c r="E245" s="17">
        <v>2.4E-2</v>
      </c>
      <c r="F245" s="18">
        <v>1.29</v>
      </c>
      <c r="G245" s="18">
        <v>3.0960000000000001E-2</v>
      </c>
    </row>
    <row r="246" spans="1:7" ht="15" customHeight="1">
      <c r="A246" s="1"/>
      <c r="B246" s="1"/>
      <c r="C246" s="1"/>
      <c r="D246" s="1"/>
      <c r="E246" s="319" t="s">
        <v>1021</v>
      </c>
      <c r="F246" s="320"/>
      <c r="G246" s="19">
        <v>39.263399999999997</v>
      </c>
    </row>
    <row r="247" spans="1:7" ht="15" customHeight="1">
      <c r="A247" s="1"/>
      <c r="B247" s="1"/>
      <c r="C247" s="1"/>
      <c r="D247" s="1"/>
      <c r="E247" s="317" t="s">
        <v>972</v>
      </c>
      <c r="F247" s="318"/>
      <c r="G247" s="3">
        <v>43.01</v>
      </c>
    </row>
    <row r="248" spans="1:7" ht="15" customHeight="1">
      <c r="A248" s="1"/>
      <c r="B248" s="1"/>
      <c r="C248" s="1"/>
      <c r="D248" s="1"/>
      <c r="E248" s="317" t="s">
        <v>973</v>
      </c>
      <c r="F248" s="318"/>
      <c r="G248" s="3">
        <v>1.58</v>
      </c>
    </row>
    <row r="249" spans="1:7" ht="15" customHeight="1">
      <c r="A249" s="1"/>
      <c r="B249" s="1"/>
      <c r="C249" s="1"/>
      <c r="D249" s="1"/>
      <c r="E249" s="317" t="s">
        <v>974</v>
      </c>
      <c r="F249" s="318"/>
      <c r="G249" s="3">
        <v>44.59</v>
      </c>
    </row>
    <row r="250" spans="1:7" ht="15" customHeight="1">
      <c r="A250" s="1"/>
      <c r="B250" s="1"/>
      <c r="C250" s="1"/>
      <c r="D250" s="1"/>
      <c r="E250" s="317" t="s">
        <v>975</v>
      </c>
      <c r="F250" s="318"/>
      <c r="G250" s="3">
        <v>12.64</v>
      </c>
    </row>
    <row r="251" spans="1:7" ht="15" customHeight="1">
      <c r="A251" s="1"/>
      <c r="B251" s="1"/>
      <c r="C251" s="1"/>
      <c r="D251" s="1"/>
      <c r="E251" s="317" t="s">
        <v>976</v>
      </c>
      <c r="F251" s="318"/>
      <c r="G251" s="3">
        <v>57.23</v>
      </c>
    </row>
    <row r="252" spans="1:7" ht="15" customHeight="1">
      <c r="A252" s="1"/>
      <c r="B252" s="1"/>
      <c r="C252" s="1"/>
      <c r="D252" s="1"/>
      <c r="E252" s="317" t="s">
        <v>977</v>
      </c>
      <c r="F252" s="318"/>
      <c r="G252" s="3">
        <v>1</v>
      </c>
    </row>
    <row r="253" spans="1:7" ht="15" customHeight="1">
      <c r="A253" s="1"/>
      <c r="B253" s="1"/>
      <c r="C253" s="1"/>
      <c r="D253" s="1"/>
      <c r="E253" s="317" t="s">
        <v>978</v>
      </c>
      <c r="F253" s="318"/>
      <c r="G253" s="3">
        <v>57.23</v>
      </c>
    </row>
    <row r="254" spans="1:7" ht="9.9499999999999993" customHeight="1">
      <c r="A254" s="1"/>
      <c r="B254" s="1"/>
      <c r="C254" s="323" t="s">
        <v>949</v>
      </c>
      <c r="D254" s="324"/>
      <c r="E254" s="1"/>
      <c r="F254" s="1"/>
      <c r="G254" s="1"/>
    </row>
    <row r="255" spans="1:7" ht="20.100000000000001" customHeight="1">
      <c r="A255" s="325" t="s">
        <v>2119</v>
      </c>
      <c r="B255" s="326"/>
      <c r="C255" s="326"/>
      <c r="D255" s="326"/>
      <c r="E255" s="326"/>
      <c r="F255" s="326"/>
      <c r="G255" s="326"/>
    </row>
    <row r="256" spans="1:7" ht="15" customHeight="1">
      <c r="A256" s="321" t="s">
        <v>951</v>
      </c>
      <c r="B256" s="322"/>
      <c r="C256" s="8" t="s">
        <v>952</v>
      </c>
      <c r="D256" s="8" t="s">
        <v>953</v>
      </c>
      <c r="E256" s="8" t="s">
        <v>954</v>
      </c>
      <c r="F256" s="8" t="s">
        <v>955</v>
      </c>
      <c r="G256" s="8" t="s">
        <v>956</v>
      </c>
    </row>
    <row r="257" spans="1:7" ht="15" customHeight="1">
      <c r="A257" s="15" t="s">
        <v>994</v>
      </c>
      <c r="B257" s="16" t="s">
        <v>995</v>
      </c>
      <c r="C257" s="15" t="s">
        <v>959</v>
      </c>
      <c r="D257" s="15" t="s">
        <v>960</v>
      </c>
      <c r="E257" s="17">
        <v>0.45400000000000001</v>
      </c>
      <c r="F257" s="18">
        <v>1.04</v>
      </c>
      <c r="G257" s="18">
        <v>0.47216000000000002</v>
      </c>
    </row>
    <row r="258" spans="1:7" ht="15" customHeight="1">
      <c r="A258" s="15" t="s">
        <v>996</v>
      </c>
      <c r="B258" s="16" t="s">
        <v>997</v>
      </c>
      <c r="C258" s="15" t="s">
        <v>959</v>
      </c>
      <c r="D258" s="15" t="s">
        <v>960</v>
      </c>
      <c r="E258" s="17">
        <v>0.45400000000000001</v>
      </c>
      <c r="F258" s="18">
        <v>3.18</v>
      </c>
      <c r="G258" s="18">
        <v>1.4437199999999999</v>
      </c>
    </row>
    <row r="259" spans="1:7" ht="20.100000000000001" customHeight="1">
      <c r="A259" s="15" t="s">
        <v>1388</v>
      </c>
      <c r="B259" s="16" t="s">
        <v>1389</v>
      </c>
      <c r="C259" s="15" t="s">
        <v>959</v>
      </c>
      <c r="D259" s="15" t="s">
        <v>960</v>
      </c>
      <c r="E259" s="17">
        <v>0.45400000000000001</v>
      </c>
      <c r="F259" s="18">
        <v>0.28000000000000003</v>
      </c>
      <c r="G259" s="18">
        <v>0.12712000000000001</v>
      </c>
    </row>
    <row r="260" spans="1:7" ht="15" customHeight="1">
      <c r="A260" s="15" t="s">
        <v>963</v>
      </c>
      <c r="B260" s="16" t="s">
        <v>964</v>
      </c>
      <c r="C260" s="15" t="s">
        <v>959</v>
      </c>
      <c r="D260" s="15" t="s">
        <v>960</v>
      </c>
      <c r="E260" s="17">
        <v>0.45400000000000001</v>
      </c>
      <c r="F260" s="18">
        <v>0.55000000000000004</v>
      </c>
      <c r="G260" s="18">
        <v>0.24970000000000001</v>
      </c>
    </row>
    <row r="261" spans="1:7" ht="20.100000000000001" customHeight="1">
      <c r="A261" s="15" t="s">
        <v>1390</v>
      </c>
      <c r="B261" s="16" t="s">
        <v>1391</v>
      </c>
      <c r="C261" s="15" t="s">
        <v>959</v>
      </c>
      <c r="D261" s="15" t="s">
        <v>960</v>
      </c>
      <c r="E261" s="17">
        <v>0.45400000000000001</v>
      </c>
      <c r="F261" s="18">
        <v>0.8</v>
      </c>
      <c r="G261" s="18">
        <v>0.36320000000000002</v>
      </c>
    </row>
    <row r="262" spans="1:7" ht="15" customHeight="1">
      <c r="A262" s="15" t="s">
        <v>965</v>
      </c>
      <c r="B262" s="16" t="s">
        <v>966</v>
      </c>
      <c r="C262" s="15" t="s">
        <v>959</v>
      </c>
      <c r="D262" s="15" t="s">
        <v>960</v>
      </c>
      <c r="E262" s="17">
        <v>0.45400000000000001</v>
      </c>
      <c r="F262" s="18">
        <v>0.06</v>
      </c>
      <c r="G262" s="18">
        <v>2.724E-2</v>
      </c>
    </row>
    <row r="263" spans="1:7" ht="17.100000000000001" customHeight="1">
      <c r="A263" s="1"/>
      <c r="B263" s="1"/>
      <c r="C263" s="1"/>
      <c r="D263" s="1"/>
      <c r="E263" s="319" t="s">
        <v>967</v>
      </c>
      <c r="F263" s="320"/>
      <c r="G263" s="19">
        <v>2.6831399999999999</v>
      </c>
    </row>
    <row r="264" spans="1:7" ht="15" customHeight="1">
      <c r="A264" s="321" t="s">
        <v>968</v>
      </c>
      <c r="B264" s="322"/>
      <c r="C264" s="8" t="s">
        <v>952</v>
      </c>
      <c r="D264" s="8" t="s">
        <v>953</v>
      </c>
      <c r="E264" s="8" t="s">
        <v>954</v>
      </c>
      <c r="F264" s="8" t="s">
        <v>955</v>
      </c>
      <c r="G264" s="8" t="s">
        <v>956</v>
      </c>
    </row>
    <row r="265" spans="1:7" ht="15" customHeight="1">
      <c r="A265" s="15" t="s">
        <v>1392</v>
      </c>
      <c r="B265" s="16" t="s">
        <v>1393</v>
      </c>
      <c r="C265" s="15" t="s">
        <v>959</v>
      </c>
      <c r="D265" s="15" t="s">
        <v>960</v>
      </c>
      <c r="E265" s="17">
        <v>0.22990559999999999</v>
      </c>
      <c r="F265" s="18">
        <v>8.94</v>
      </c>
      <c r="G265" s="18">
        <v>2.0553560640000001</v>
      </c>
    </row>
    <row r="266" spans="1:7" ht="15" customHeight="1">
      <c r="A266" s="15" t="s">
        <v>1394</v>
      </c>
      <c r="B266" s="16" t="s">
        <v>1395</v>
      </c>
      <c r="C266" s="15" t="s">
        <v>959</v>
      </c>
      <c r="D266" s="15" t="s">
        <v>960</v>
      </c>
      <c r="E266" s="17">
        <v>0.22990559999999999</v>
      </c>
      <c r="F266" s="18">
        <v>12.62</v>
      </c>
      <c r="G266" s="18">
        <v>2.9014086720000001</v>
      </c>
    </row>
    <row r="267" spans="1:7" ht="15" customHeight="1">
      <c r="A267" s="1"/>
      <c r="B267" s="1"/>
      <c r="C267" s="1"/>
      <c r="D267" s="1"/>
      <c r="E267" s="319" t="s">
        <v>971</v>
      </c>
      <c r="F267" s="320"/>
      <c r="G267" s="19">
        <v>4.9567647360000002</v>
      </c>
    </row>
    <row r="268" spans="1:7" ht="15" customHeight="1">
      <c r="A268" s="321" t="s">
        <v>1010</v>
      </c>
      <c r="B268" s="322"/>
      <c r="C268" s="8" t="s">
        <v>952</v>
      </c>
      <c r="D268" s="8" t="s">
        <v>953</v>
      </c>
      <c r="E268" s="8" t="s">
        <v>954</v>
      </c>
      <c r="F268" s="8" t="s">
        <v>955</v>
      </c>
      <c r="G268" s="8" t="s">
        <v>956</v>
      </c>
    </row>
    <row r="269" spans="1:7" ht="20.100000000000001" customHeight="1">
      <c r="A269" s="15" t="s">
        <v>1481</v>
      </c>
      <c r="B269" s="16" t="s">
        <v>1482</v>
      </c>
      <c r="C269" s="15" t="s">
        <v>959</v>
      </c>
      <c r="D269" s="15" t="s">
        <v>1030</v>
      </c>
      <c r="E269" s="17">
        <v>1</v>
      </c>
      <c r="F269" s="18">
        <v>37.46</v>
      </c>
      <c r="G269" s="18">
        <v>37.46</v>
      </c>
    </row>
    <row r="270" spans="1:7" ht="15" customHeight="1">
      <c r="A270" s="15" t="s">
        <v>1483</v>
      </c>
      <c r="B270" s="16" t="s">
        <v>1484</v>
      </c>
      <c r="C270" s="15" t="s">
        <v>959</v>
      </c>
      <c r="D270" s="15" t="s">
        <v>1030</v>
      </c>
      <c r="E270" s="17">
        <v>0.107</v>
      </c>
      <c r="F270" s="18">
        <v>16.32</v>
      </c>
      <c r="G270" s="18">
        <v>1.74624</v>
      </c>
    </row>
    <row r="271" spans="1:7" ht="20.100000000000001" customHeight="1">
      <c r="A271" s="15" t="s">
        <v>1400</v>
      </c>
      <c r="B271" s="16" t="s">
        <v>1401</v>
      </c>
      <c r="C271" s="15" t="s">
        <v>959</v>
      </c>
      <c r="D271" s="15" t="s">
        <v>1030</v>
      </c>
      <c r="E271" s="17">
        <v>2.7E-2</v>
      </c>
      <c r="F271" s="18">
        <v>56.66</v>
      </c>
      <c r="G271" s="18">
        <v>1.52982</v>
      </c>
    </row>
    <row r="272" spans="1:7" ht="15" customHeight="1">
      <c r="A272" s="15" t="s">
        <v>1402</v>
      </c>
      <c r="B272" s="16" t="s">
        <v>1403</v>
      </c>
      <c r="C272" s="15" t="s">
        <v>959</v>
      </c>
      <c r="D272" s="15" t="s">
        <v>1030</v>
      </c>
      <c r="E272" s="17">
        <v>3.4000000000000002E-2</v>
      </c>
      <c r="F272" s="18">
        <v>1.29</v>
      </c>
      <c r="G272" s="18">
        <v>4.3860000000000003E-2</v>
      </c>
    </row>
    <row r="273" spans="1:7" ht="15" customHeight="1">
      <c r="A273" s="1"/>
      <c r="B273" s="1"/>
      <c r="C273" s="1"/>
      <c r="D273" s="1"/>
      <c r="E273" s="319" t="s">
        <v>1021</v>
      </c>
      <c r="F273" s="320"/>
      <c r="G273" s="19">
        <v>40.779919999999997</v>
      </c>
    </row>
    <row r="274" spans="1:7" ht="15" customHeight="1">
      <c r="A274" s="1"/>
      <c r="B274" s="1"/>
      <c r="C274" s="1"/>
      <c r="D274" s="1"/>
      <c r="E274" s="317" t="s">
        <v>972</v>
      </c>
      <c r="F274" s="318"/>
      <c r="G274" s="3">
        <v>46.14</v>
      </c>
    </row>
    <row r="275" spans="1:7" ht="15" customHeight="1">
      <c r="A275" s="1"/>
      <c r="B275" s="1"/>
      <c r="C275" s="1"/>
      <c r="D275" s="1"/>
      <c r="E275" s="317" t="s">
        <v>973</v>
      </c>
      <c r="F275" s="318"/>
      <c r="G275" s="3">
        <v>2.25</v>
      </c>
    </row>
    <row r="276" spans="1:7" ht="15" customHeight="1">
      <c r="A276" s="1"/>
      <c r="B276" s="1"/>
      <c r="C276" s="1"/>
      <c r="D276" s="1"/>
      <c r="E276" s="317" t="s">
        <v>974</v>
      </c>
      <c r="F276" s="318"/>
      <c r="G276" s="3">
        <v>48.39</v>
      </c>
    </row>
    <row r="277" spans="1:7" ht="15" customHeight="1">
      <c r="A277" s="1"/>
      <c r="B277" s="1"/>
      <c r="C277" s="1"/>
      <c r="D277" s="1"/>
      <c r="E277" s="317" t="s">
        <v>975</v>
      </c>
      <c r="F277" s="318"/>
      <c r="G277" s="3">
        <v>13.71</v>
      </c>
    </row>
    <row r="278" spans="1:7" ht="15" customHeight="1">
      <c r="A278" s="1"/>
      <c r="B278" s="1"/>
      <c r="C278" s="1"/>
      <c r="D278" s="1"/>
      <c r="E278" s="317" t="s">
        <v>976</v>
      </c>
      <c r="F278" s="318"/>
      <c r="G278" s="3">
        <v>62.1</v>
      </c>
    </row>
    <row r="279" spans="1:7" ht="15" customHeight="1">
      <c r="A279" s="1"/>
      <c r="B279" s="1"/>
      <c r="C279" s="1"/>
      <c r="D279" s="1"/>
      <c r="E279" s="317" t="s">
        <v>977</v>
      </c>
      <c r="F279" s="318"/>
      <c r="G279" s="3">
        <v>1</v>
      </c>
    </row>
    <row r="280" spans="1:7" ht="15" customHeight="1">
      <c r="A280" s="1"/>
      <c r="B280" s="1"/>
      <c r="C280" s="1"/>
      <c r="D280" s="1"/>
      <c r="E280" s="317" t="s">
        <v>978</v>
      </c>
      <c r="F280" s="318"/>
      <c r="G280" s="3">
        <v>62.1</v>
      </c>
    </row>
    <row r="281" spans="1:7" ht="9.9499999999999993" customHeight="1">
      <c r="A281" s="1"/>
      <c r="B281" s="1"/>
      <c r="C281" s="323" t="s">
        <v>949</v>
      </c>
      <c r="D281" s="324"/>
      <c r="E281" s="1"/>
      <c r="F281" s="1"/>
      <c r="G281" s="1"/>
    </row>
    <row r="282" spans="1:7" ht="20.100000000000001" customHeight="1">
      <c r="A282" s="325" t="s">
        <v>2120</v>
      </c>
      <c r="B282" s="326"/>
      <c r="C282" s="326"/>
      <c r="D282" s="326"/>
      <c r="E282" s="326"/>
      <c r="F282" s="326"/>
      <c r="G282" s="326"/>
    </row>
    <row r="283" spans="1:7" ht="15" customHeight="1">
      <c r="A283" s="321" t="s">
        <v>951</v>
      </c>
      <c r="B283" s="322"/>
      <c r="C283" s="8" t="s">
        <v>952</v>
      </c>
      <c r="D283" s="8" t="s">
        <v>953</v>
      </c>
      <c r="E283" s="8" t="s">
        <v>954</v>
      </c>
      <c r="F283" s="8" t="s">
        <v>955</v>
      </c>
      <c r="G283" s="8" t="s">
        <v>956</v>
      </c>
    </row>
    <row r="284" spans="1:7" ht="15" customHeight="1">
      <c r="A284" s="15" t="s">
        <v>994</v>
      </c>
      <c r="B284" s="16" t="s">
        <v>995</v>
      </c>
      <c r="C284" s="15" t="s">
        <v>959</v>
      </c>
      <c r="D284" s="15" t="s">
        <v>960</v>
      </c>
      <c r="E284" s="17">
        <v>0.4</v>
      </c>
      <c r="F284" s="18">
        <v>1.04</v>
      </c>
      <c r="G284" s="18">
        <v>0.41599999999999998</v>
      </c>
    </row>
    <row r="285" spans="1:7" ht="15" customHeight="1">
      <c r="A285" s="15" t="s">
        <v>996</v>
      </c>
      <c r="B285" s="16" t="s">
        <v>997</v>
      </c>
      <c r="C285" s="15" t="s">
        <v>959</v>
      </c>
      <c r="D285" s="15" t="s">
        <v>960</v>
      </c>
      <c r="E285" s="17">
        <v>0.4</v>
      </c>
      <c r="F285" s="18">
        <v>3.18</v>
      </c>
      <c r="G285" s="18">
        <v>1.272</v>
      </c>
    </row>
    <row r="286" spans="1:7" ht="20.100000000000001" customHeight="1">
      <c r="A286" s="15" t="s">
        <v>1388</v>
      </c>
      <c r="B286" s="16" t="s">
        <v>1389</v>
      </c>
      <c r="C286" s="15" t="s">
        <v>959</v>
      </c>
      <c r="D286" s="15" t="s">
        <v>960</v>
      </c>
      <c r="E286" s="17">
        <v>0.4</v>
      </c>
      <c r="F286" s="18">
        <v>0.28000000000000003</v>
      </c>
      <c r="G286" s="18">
        <v>0.112</v>
      </c>
    </row>
    <row r="287" spans="1:7" ht="15" customHeight="1">
      <c r="A287" s="15" t="s">
        <v>963</v>
      </c>
      <c r="B287" s="16" t="s">
        <v>964</v>
      </c>
      <c r="C287" s="15" t="s">
        <v>959</v>
      </c>
      <c r="D287" s="15" t="s">
        <v>960</v>
      </c>
      <c r="E287" s="17">
        <v>0.4</v>
      </c>
      <c r="F287" s="18">
        <v>0.55000000000000004</v>
      </c>
      <c r="G287" s="18">
        <v>0.22</v>
      </c>
    </row>
    <row r="288" spans="1:7" ht="20.100000000000001" customHeight="1">
      <c r="A288" s="15" t="s">
        <v>1390</v>
      </c>
      <c r="B288" s="16" t="s">
        <v>1391</v>
      </c>
      <c r="C288" s="15" t="s">
        <v>959</v>
      </c>
      <c r="D288" s="15" t="s">
        <v>960</v>
      </c>
      <c r="E288" s="17">
        <v>0.4</v>
      </c>
      <c r="F288" s="18">
        <v>0.8</v>
      </c>
      <c r="G288" s="18">
        <v>0.32</v>
      </c>
    </row>
    <row r="289" spans="1:7" ht="15" customHeight="1">
      <c r="A289" s="15" t="s">
        <v>965</v>
      </c>
      <c r="B289" s="16" t="s">
        <v>966</v>
      </c>
      <c r="C289" s="15" t="s">
        <v>959</v>
      </c>
      <c r="D289" s="15" t="s">
        <v>960</v>
      </c>
      <c r="E289" s="17">
        <v>0.4</v>
      </c>
      <c r="F289" s="18">
        <v>0.06</v>
      </c>
      <c r="G289" s="18">
        <v>2.4E-2</v>
      </c>
    </row>
    <row r="290" spans="1:7" ht="17.100000000000001" customHeight="1">
      <c r="A290" s="1"/>
      <c r="B290" s="1"/>
      <c r="C290" s="1"/>
      <c r="D290" s="1"/>
      <c r="E290" s="319" t="s">
        <v>967</v>
      </c>
      <c r="F290" s="320"/>
      <c r="G290" s="19">
        <v>2.3639999999999999</v>
      </c>
    </row>
    <row r="291" spans="1:7" ht="15" customHeight="1">
      <c r="A291" s="321" t="s">
        <v>968</v>
      </c>
      <c r="B291" s="322"/>
      <c r="C291" s="8" t="s">
        <v>952</v>
      </c>
      <c r="D291" s="8" t="s">
        <v>953</v>
      </c>
      <c r="E291" s="8" t="s">
        <v>954</v>
      </c>
      <c r="F291" s="8" t="s">
        <v>955</v>
      </c>
      <c r="G291" s="8" t="s">
        <v>956</v>
      </c>
    </row>
    <row r="292" spans="1:7" ht="15" customHeight="1">
      <c r="A292" s="15" t="s">
        <v>1392</v>
      </c>
      <c r="B292" s="16" t="s">
        <v>1393</v>
      </c>
      <c r="C292" s="15" t="s">
        <v>959</v>
      </c>
      <c r="D292" s="15" t="s">
        <v>960</v>
      </c>
      <c r="E292" s="17">
        <v>0.20255999999999999</v>
      </c>
      <c r="F292" s="18">
        <v>8.94</v>
      </c>
      <c r="G292" s="18">
        <v>1.8108864</v>
      </c>
    </row>
    <row r="293" spans="1:7" ht="15" customHeight="1">
      <c r="A293" s="15" t="s">
        <v>1394</v>
      </c>
      <c r="B293" s="16" t="s">
        <v>1395</v>
      </c>
      <c r="C293" s="15" t="s">
        <v>959</v>
      </c>
      <c r="D293" s="15" t="s">
        <v>960</v>
      </c>
      <c r="E293" s="17">
        <v>0.20255999999999999</v>
      </c>
      <c r="F293" s="18">
        <v>12.62</v>
      </c>
      <c r="G293" s="18">
        <v>2.5563072</v>
      </c>
    </row>
    <row r="294" spans="1:7" ht="15" customHeight="1">
      <c r="A294" s="1"/>
      <c r="B294" s="1"/>
      <c r="C294" s="1"/>
      <c r="D294" s="1"/>
      <c r="E294" s="319" t="s">
        <v>971</v>
      </c>
      <c r="F294" s="320"/>
      <c r="G294" s="19">
        <v>4.3671936000000002</v>
      </c>
    </row>
    <row r="295" spans="1:7" ht="15" customHeight="1">
      <c r="A295" s="321" t="s">
        <v>1010</v>
      </c>
      <c r="B295" s="322"/>
      <c r="C295" s="8" t="s">
        <v>952</v>
      </c>
      <c r="D295" s="8" t="s">
        <v>953</v>
      </c>
      <c r="E295" s="8" t="s">
        <v>954</v>
      </c>
      <c r="F295" s="8" t="s">
        <v>955</v>
      </c>
      <c r="G295" s="8" t="s">
        <v>956</v>
      </c>
    </row>
    <row r="296" spans="1:7" ht="15" customHeight="1">
      <c r="A296" s="15" t="s">
        <v>1487</v>
      </c>
      <c r="B296" s="16" t="s">
        <v>1488</v>
      </c>
      <c r="C296" s="15" t="s">
        <v>959</v>
      </c>
      <c r="D296" s="15" t="s">
        <v>1013</v>
      </c>
      <c r="E296" s="17">
        <v>1.01</v>
      </c>
      <c r="F296" s="18">
        <v>10.36</v>
      </c>
      <c r="G296" s="18">
        <v>10.4636</v>
      </c>
    </row>
    <row r="297" spans="1:7" ht="15" customHeight="1">
      <c r="A297" s="15" t="s">
        <v>1398</v>
      </c>
      <c r="B297" s="16" t="s">
        <v>1399</v>
      </c>
      <c r="C297" s="15" t="s">
        <v>959</v>
      </c>
      <c r="D297" s="15" t="s">
        <v>1030</v>
      </c>
      <c r="E297" s="17">
        <v>8.0000000000000004E-4</v>
      </c>
      <c r="F297" s="18">
        <v>50.01</v>
      </c>
      <c r="G297" s="18">
        <v>4.0008000000000002E-2</v>
      </c>
    </row>
    <row r="298" spans="1:7" ht="20.100000000000001" customHeight="1">
      <c r="A298" s="15" t="s">
        <v>1400</v>
      </c>
      <c r="B298" s="16" t="s">
        <v>1401</v>
      </c>
      <c r="C298" s="15" t="s">
        <v>959</v>
      </c>
      <c r="D298" s="15" t="s">
        <v>1030</v>
      </c>
      <c r="E298" s="17">
        <v>2.9999999999999997E-4</v>
      </c>
      <c r="F298" s="18">
        <v>56.66</v>
      </c>
      <c r="G298" s="18">
        <v>1.6997999999999999E-2</v>
      </c>
    </row>
    <row r="299" spans="1:7" ht="15" customHeight="1">
      <c r="A299" s="1"/>
      <c r="B299" s="1"/>
      <c r="C299" s="1"/>
      <c r="D299" s="1"/>
      <c r="E299" s="319" t="s">
        <v>1021</v>
      </c>
      <c r="F299" s="320"/>
      <c r="G299" s="19">
        <v>10.520606000000001</v>
      </c>
    </row>
    <row r="300" spans="1:7" ht="15" customHeight="1">
      <c r="A300" s="1"/>
      <c r="B300" s="1"/>
      <c r="C300" s="1"/>
      <c r="D300" s="1"/>
      <c r="E300" s="317" t="s">
        <v>972</v>
      </c>
      <c r="F300" s="318"/>
      <c r="G300" s="3">
        <v>15.25</v>
      </c>
    </row>
    <row r="301" spans="1:7" ht="15" customHeight="1">
      <c r="A301" s="1"/>
      <c r="B301" s="1"/>
      <c r="C301" s="1"/>
      <c r="D301" s="1"/>
      <c r="E301" s="317" t="s">
        <v>973</v>
      </c>
      <c r="F301" s="318"/>
      <c r="G301" s="3">
        <v>1.98</v>
      </c>
    </row>
    <row r="302" spans="1:7" ht="15" customHeight="1">
      <c r="A302" s="1"/>
      <c r="B302" s="1"/>
      <c r="C302" s="1"/>
      <c r="D302" s="1"/>
      <c r="E302" s="317" t="s">
        <v>974</v>
      </c>
      <c r="F302" s="318"/>
      <c r="G302" s="3">
        <v>17.23</v>
      </c>
    </row>
    <row r="303" spans="1:7" ht="15" customHeight="1">
      <c r="A303" s="1"/>
      <c r="B303" s="1"/>
      <c r="C303" s="1"/>
      <c r="D303" s="1"/>
      <c r="E303" s="317" t="s">
        <v>975</v>
      </c>
      <c r="F303" s="318"/>
      <c r="G303" s="3">
        <v>4.88</v>
      </c>
    </row>
    <row r="304" spans="1:7" ht="15" customHeight="1">
      <c r="A304" s="1"/>
      <c r="B304" s="1"/>
      <c r="C304" s="1"/>
      <c r="D304" s="1"/>
      <c r="E304" s="317" t="s">
        <v>976</v>
      </c>
      <c r="F304" s="318"/>
      <c r="G304" s="3">
        <v>22.11</v>
      </c>
    </row>
    <row r="305" spans="1:7" ht="15" customHeight="1">
      <c r="A305" s="1"/>
      <c r="B305" s="1"/>
      <c r="C305" s="1"/>
      <c r="D305" s="1"/>
      <c r="E305" s="317" t="s">
        <v>977</v>
      </c>
      <c r="F305" s="318"/>
      <c r="G305" s="3">
        <v>1</v>
      </c>
    </row>
    <row r="306" spans="1:7" ht="15" customHeight="1">
      <c r="A306" s="1"/>
      <c r="B306" s="1"/>
      <c r="C306" s="1"/>
      <c r="D306" s="1"/>
      <c r="E306" s="317" t="s">
        <v>978</v>
      </c>
      <c r="F306" s="318"/>
      <c r="G306" s="3">
        <v>22.11</v>
      </c>
    </row>
    <row r="307" spans="1:7" ht="9.9499999999999993" customHeight="1">
      <c r="A307" s="1"/>
      <c r="B307" s="1"/>
      <c r="C307" s="323" t="s">
        <v>949</v>
      </c>
      <c r="D307" s="324"/>
      <c r="E307" s="1"/>
      <c r="F307" s="1"/>
      <c r="G307" s="1"/>
    </row>
    <row r="308" spans="1:7" ht="20.100000000000001" customHeight="1">
      <c r="A308" s="325" t="s">
        <v>2121</v>
      </c>
      <c r="B308" s="326"/>
      <c r="C308" s="326"/>
      <c r="D308" s="326"/>
      <c r="E308" s="326"/>
      <c r="F308" s="326"/>
      <c r="G308" s="326"/>
    </row>
    <row r="309" spans="1:7" ht="15" customHeight="1">
      <c r="A309" s="321" t="s">
        <v>951</v>
      </c>
      <c r="B309" s="322"/>
      <c r="C309" s="8" t="s">
        <v>952</v>
      </c>
      <c r="D309" s="8" t="s">
        <v>953</v>
      </c>
      <c r="E309" s="8" t="s">
        <v>954</v>
      </c>
      <c r="F309" s="8" t="s">
        <v>955</v>
      </c>
      <c r="G309" s="8" t="s">
        <v>956</v>
      </c>
    </row>
    <row r="310" spans="1:7" ht="15" customHeight="1">
      <c r="A310" s="15" t="s">
        <v>994</v>
      </c>
      <c r="B310" s="16" t="s">
        <v>995</v>
      </c>
      <c r="C310" s="15" t="s">
        <v>959</v>
      </c>
      <c r="D310" s="15" t="s">
        <v>960</v>
      </c>
      <c r="E310" s="17">
        <v>0.48</v>
      </c>
      <c r="F310" s="18">
        <v>1.04</v>
      </c>
      <c r="G310" s="18">
        <v>0.49919999999999998</v>
      </c>
    </row>
    <row r="311" spans="1:7" ht="15" customHeight="1">
      <c r="A311" s="15" t="s">
        <v>996</v>
      </c>
      <c r="B311" s="16" t="s">
        <v>997</v>
      </c>
      <c r="C311" s="15" t="s">
        <v>959</v>
      </c>
      <c r="D311" s="15" t="s">
        <v>960</v>
      </c>
      <c r="E311" s="17">
        <v>0.48</v>
      </c>
      <c r="F311" s="18">
        <v>3.18</v>
      </c>
      <c r="G311" s="18">
        <v>1.5264</v>
      </c>
    </row>
    <row r="312" spans="1:7" ht="20.100000000000001" customHeight="1">
      <c r="A312" s="15" t="s">
        <v>1388</v>
      </c>
      <c r="B312" s="16" t="s">
        <v>1389</v>
      </c>
      <c r="C312" s="15" t="s">
        <v>959</v>
      </c>
      <c r="D312" s="15" t="s">
        <v>960</v>
      </c>
      <c r="E312" s="17">
        <v>0.48</v>
      </c>
      <c r="F312" s="18">
        <v>0.28000000000000003</v>
      </c>
      <c r="G312" s="18">
        <v>0.13439999999999999</v>
      </c>
    </row>
    <row r="313" spans="1:7" ht="15" customHeight="1">
      <c r="A313" s="15" t="s">
        <v>963</v>
      </c>
      <c r="B313" s="16" t="s">
        <v>964</v>
      </c>
      <c r="C313" s="15" t="s">
        <v>959</v>
      </c>
      <c r="D313" s="15" t="s">
        <v>960</v>
      </c>
      <c r="E313" s="17">
        <v>0.48</v>
      </c>
      <c r="F313" s="18">
        <v>0.55000000000000004</v>
      </c>
      <c r="G313" s="18">
        <v>0.26400000000000001</v>
      </c>
    </row>
    <row r="314" spans="1:7" ht="20.100000000000001" customHeight="1">
      <c r="A314" s="15" t="s">
        <v>1390</v>
      </c>
      <c r="B314" s="16" t="s">
        <v>1391</v>
      </c>
      <c r="C314" s="15" t="s">
        <v>959</v>
      </c>
      <c r="D314" s="15" t="s">
        <v>960</v>
      </c>
      <c r="E314" s="17">
        <v>0.48</v>
      </c>
      <c r="F314" s="18">
        <v>0.8</v>
      </c>
      <c r="G314" s="18">
        <v>0.38400000000000001</v>
      </c>
    </row>
    <row r="315" spans="1:7" ht="15" customHeight="1">
      <c r="A315" s="15" t="s">
        <v>965</v>
      </c>
      <c r="B315" s="16" t="s">
        <v>966</v>
      </c>
      <c r="C315" s="15" t="s">
        <v>959</v>
      </c>
      <c r="D315" s="15" t="s">
        <v>960</v>
      </c>
      <c r="E315" s="17">
        <v>0.48</v>
      </c>
      <c r="F315" s="18">
        <v>0.06</v>
      </c>
      <c r="G315" s="18">
        <v>2.8799999999999999E-2</v>
      </c>
    </row>
    <row r="316" spans="1:7" ht="17.100000000000001" customHeight="1">
      <c r="A316" s="1"/>
      <c r="B316" s="1"/>
      <c r="C316" s="1"/>
      <c r="D316" s="1"/>
      <c r="E316" s="319" t="s">
        <v>967</v>
      </c>
      <c r="F316" s="320"/>
      <c r="G316" s="19">
        <v>2.8368000000000002</v>
      </c>
    </row>
    <row r="317" spans="1:7" ht="15" customHeight="1">
      <c r="A317" s="321" t="s">
        <v>968</v>
      </c>
      <c r="B317" s="322"/>
      <c r="C317" s="8" t="s">
        <v>952</v>
      </c>
      <c r="D317" s="8" t="s">
        <v>953</v>
      </c>
      <c r="E317" s="8" t="s">
        <v>954</v>
      </c>
      <c r="F317" s="8" t="s">
        <v>955</v>
      </c>
      <c r="G317" s="8" t="s">
        <v>956</v>
      </c>
    </row>
    <row r="318" spans="1:7" ht="15" customHeight="1">
      <c r="A318" s="15" t="s">
        <v>1392</v>
      </c>
      <c r="B318" s="16" t="s">
        <v>1393</v>
      </c>
      <c r="C318" s="15" t="s">
        <v>959</v>
      </c>
      <c r="D318" s="15" t="s">
        <v>960</v>
      </c>
      <c r="E318" s="17">
        <v>0.24307200000000001</v>
      </c>
      <c r="F318" s="18">
        <v>8.94</v>
      </c>
      <c r="G318" s="18">
        <v>2.1730636799999998</v>
      </c>
    </row>
    <row r="319" spans="1:7" ht="15" customHeight="1">
      <c r="A319" s="15" t="s">
        <v>1394</v>
      </c>
      <c r="B319" s="16" t="s">
        <v>1395</v>
      </c>
      <c r="C319" s="15" t="s">
        <v>959</v>
      </c>
      <c r="D319" s="15" t="s">
        <v>960</v>
      </c>
      <c r="E319" s="17">
        <v>0.24307200000000001</v>
      </c>
      <c r="F319" s="18">
        <v>12.62</v>
      </c>
      <c r="G319" s="18">
        <v>3.0675686400000002</v>
      </c>
    </row>
    <row r="320" spans="1:7" ht="15" customHeight="1">
      <c r="A320" s="1"/>
      <c r="B320" s="1"/>
      <c r="C320" s="1"/>
      <c r="D320" s="1"/>
      <c r="E320" s="319" t="s">
        <v>971</v>
      </c>
      <c r="F320" s="320"/>
      <c r="G320" s="19">
        <v>5.2406323199999996</v>
      </c>
    </row>
    <row r="321" spans="1:7" ht="15" customHeight="1">
      <c r="A321" s="321" t="s">
        <v>1010</v>
      </c>
      <c r="B321" s="322"/>
      <c r="C321" s="8" t="s">
        <v>952</v>
      </c>
      <c r="D321" s="8" t="s">
        <v>953</v>
      </c>
      <c r="E321" s="8" t="s">
        <v>954</v>
      </c>
      <c r="F321" s="8" t="s">
        <v>955</v>
      </c>
      <c r="G321" s="8" t="s">
        <v>956</v>
      </c>
    </row>
    <row r="322" spans="1:7" ht="15" customHeight="1">
      <c r="A322" s="15" t="s">
        <v>1490</v>
      </c>
      <c r="B322" s="16" t="s">
        <v>1491</v>
      </c>
      <c r="C322" s="15" t="s">
        <v>959</v>
      </c>
      <c r="D322" s="15" t="s">
        <v>1013</v>
      </c>
      <c r="E322" s="17">
        <v>1.01</v>
      </c>
      <c r="F322" s="18">
        <v>11.87</v>
      </c>
      <c r="G322" s="18">
        <v>11.9887</v>
      </c>
    </row>
    <row r="323" spans="1:7" ht="15" customHeight="1">
      <c r="A323" s="15" t="s">
        <v>1398</v>
      </c>
      <c r="B323" s="16" t="s">
        <v>1399</v>
      </c>
      <c r="C323" s="15" t="s">
        <v>959</v>
      </c>
      <c r="D323" s="15" t="s">
        <v>1030</v>
      </c>
      <c r="E323" s="17">
        <v>1.1999999999999999E-3</v>
      </c>
      <c r="F323" s="18">
        <v>50.01</v>
      </c>
      <c r="G323" s="18">
        <v>6.0012000000000003E-2</v>
      </c>
    </row>
    <row r="324" spans="1:7" ht="20.100000000000001" customHeight="1">
      <c r="A324" s="15" t="s">
        <v>1400</v>
      </c>
      <c r="B324" s="16" t="s">
        <v>1401</v>
      </c>
      <c r="C324" s="15" t="s">
        <v>959</v>
      </c>
      <c r="D324" s="15" t="s">
        <v>1030</v>
      </c>
      <c r="E324" s="17">
        <v>5.0000000000000001E-4</v>
      </c>
      <c r="F324" s="18">
        <v>56.66</v>
      </c>
      <c r="G324" s="18">
        <v>2.8330000000000001E-2</v>
      </c>
    </row>
    <row r="325" spans="1:7" ht="15" customHeight="1">
      <c r="A325" s="1"/>
      <c r="B325" s="1"/>
      <c r="C325" s="1"/>
      <c r="D325" s="1"/>
      <c r="E325" s="319" t="s">
        <v>1021</v>
      </c>
      <c r="F325" s="320"/>
      <c r="G325" s="19">
        <v>12.077042</v>
      </c>
    </row>
    <row r="326" spans="1:7" ht="15" customHeight="1">
      <c r="A326" s="1"/>
      <c r="B326" s="1"/>
      <c r="C326" s="1"/>
      <c r="D326" s="1"/>
      <c r="E326" s="317" t="s">
        <v>972</v>
      </c>
      <c r="F326" s="318"/>
      <c r="G326" s="3">
        <v>17.75</v>
      </c>
    </row>
    <row r="327" spans="1:7" ht="15" customHeight="1">
      <c r="A327" s="1"/>
      <c r="B327" s="1"/>
      <c r="C327" s="1"/>
      <c r="D327" s="1"/>
      <c r="E327" s="317" t="s">
        <v>973</v>
      </c>
      <c r="F327" s="318"/>
      <c r="G327" s="3">
        <v>2.38</v>
      </c>
    </row>
    <row r="328" spans="1:7" ht="15" customHeight="1">
      <c r="A328" s="1"/>
      <c r="B328" s="1"/>
      <c r="C328" s="1"/>
      <c r="D328" s="1"/>
      <c r="E328" s="317" t="s">
        <v>974</v>
      </c>
      <c r="F328" s="318"/>
      <c r="G328" s="3">
        <v>20.13</v>
      </c>
    </row>
    <row r="329" spans="1:7" ht="15" customHeight="1">
      <c r="A329" s="1"/>
      <c r="B329" s="1"/>
      <c r="C329" s="1"/>
      <c r="D329" s="1"/>
      <c r="E329" s="317" t="s">
        <v>975</v>
      </c>
      <c r="F329" s="318"/>
      <c r="G329" s="3">
        <v>5.7</v>
      </c>
    </row>
    <row r="330" spans="1:7" ht="15" customHeight="1">
      <c r="A330" s="1"/>
      <c r="B330" s="1"/>
      <c r="C330" s="1"/>
      <c r="D330" s="1"/>
      <c r="E330" s="317" t="s">
        <v>976</v>
      </c>
      <c r="F330" s="318"/>
      <c r="G330" s="3">
        <v>25.83</v>
      </c>
    </row>
    <row r="331" spans="1:7" ht="15" customHeight="1">
      <c r="A331" s="1"/>
      <c r="B331" s="1"/>
      <c r="C331" s="1"/>
      <c r="D331" s="1"/>
      <c r="E331" s="317" t="s">
        <v>977</v>
      </c>
      <c r="F331" s="318"/>
      <c r="G331" s="3">
        <v>1</v>
      </c>
    </row>
    <row r="332" spans="1:7" ht="15" customHeight="1">
      <c r="A332" s="1"/>
      <c r="B332" s="1"/>
      <c r="C332" s="1"/>
      <c r="D332" s="1"/>
      <c r="E332" s="317" t="s">
        <v>978</v>
      </c>
      <c r="F332" s="318"/>
      <c r="G332" s="3">
        <v>25.83</v>
      </c>
    </row>
    <row r="333" spans="1:7" ht="9.9499999999999993" customHeight="1">
      <c r="A333" s="1"/>
      <c r="B333" s="1"/>
      <c r="C333" s="323" t="s">
        <v>949</v>
      </c>
      <c r="D333" s="324"/>
      <c r="E333" s="1"/>
      <c r="F333" s="1"/>
      <c r="G333" s="1"/>
    </row>
    <row r="334" spans="1:7" ht="20.100000000000001" customHeight="1">
      <c r="A334" s="325" t="s">
        <v>2122</v>
      </c>
      <c r="B334" s="326"/>
      <c r="C334" s="326"/>
      <c r="D334" s="326"/>
      <c r="E334" s="326"/>
      <c r="F334" s="326"/>
      <c r="G334" s="326"/>
    </row>
    <row r="335" spans="1:7" ht="15" customHeight="1">
      <c r="A335" s="321" t="s">
        <v>951</v>
      </c>
      <c r="B335" s="322"/>
      <c r="C335" s="8" t="s">
        <v>952</v>
      </c>
      <c r="D335" s="8" t="s">
        <v>953</v>
      </c>
      <c r="E335" s="8" t="s">
        <v>954</v>
      </c>
      <c r="F335" s="8" t="s">
        <v>955</v>
      </c>
      <c r="G335" s="8" t="s">
        <v>956</v>
      </c>
    </row>
    <row r="336" spans="1:7" ht="15" customHeight="1">
      <c r="A336" s="15" t="s">
        <v>994</v>
      </c>
      <c r="B336" s="16" t="s">
        <v>995</v>
      </c>
      <c r="C336" s="15" t="s">
        <v>959</v>
      </c>
      <c r="D336" s="15" t="s">
        <v>960</v>
      </c>
      <c r="E336" s="17">
        <v>0.28000000000000003</v>
      </c>
      <c r="F336" s="18">
        <v>1.04</v>
      </c>
      <c r="G336" s="18">
        <v>0.29120000000000001</v>
      </c>
    </row>
    <row r="337" spans="1:7" ht="15" customHeight="1">
      <c r="A337" s="15" t="s">
        <v>996</v>
      </c>
      <c r="B337" s="16" t="s">
        <v>997</v>
      </c>
      <c r="C337" s="15" t="s">
        <v>959</v>
      </c>
      <c r="D337" s="15" t="s">
        <v>960</v>
      </c>
      <c r="E337" s="17">
        <v>0.28000000000000003</v>
      </c>
      <c r="F337" s="18">
        <v>3.18</v>
      </c>
      <c r="G337" s="18">
        <v>0.89039999999999997</v>
      </c>
    </row>
    <row r="338" spans="1:7" ht="20.100000000000001" customHeight="1">
      <c r="A338" s="15" t="s">
        <v>1388</v>
      </c>
      <c r="B338" s="16" t="s">
        <v>1389</v>
      </c>
      <c r="C338" s="15" t="s">
        <v>959</v>
      </c>
      <c r="D338" s="15" t="s">
        <v>960</v>
      </c>
      <c r="E338" s="17">
        <v>0.28000000000000003</v>
      </c>
      <c r="F338" s="18">
        <v>0.28000000000000003</v>
      </c>
      <c r="G338" s="18">
        <v>7.8399999999999997E-2</v>
      </c>
    </row>
    <row r="339" spans="1:7" ht="15" customHeight="1">
      <c r="A339" s="15" t="s">
        <v>963</v>
      </c>
      <c r="B339" s="16" t="s">
        <v>964</v>
      </c>
      <c r="C339" s="15" t="s">
        <v>959</v>
      </c>
      <c r="D339" s="15" t="s">
        <v>960</v>
      </c>
      <c r="E339" s="17">
        <v>0.28000000000000003</v>
      </c>
      <c r="F339" s="18">
        <v>0.55000000000000004</v>
      </c>
      <c r="G339" s="18">
        <v>0.154</v>
      </c>
    </row>
    <row r="340" spans="1:7" ht="20.100000000000001" customHeight="1">
      <c r="A340" s="15" t="s">
        <v>1390</v>
      </c>
      <c r="B340" s="16" t="s">
        <v>1391</v>
      </c>
      <c r="C340" s="15" t="s">
        <v>959</v>
      </c>
      <c r="D340" s="15" t="s">
        <v>960</v>
      </c>
      <c r="E340" s="17">
        <v>0.28000000000000003</v>
      </c>
      <c r="F340" s="18">
        <v>0.8</v>
      </c>
      <c r="G340" s="18">
        <v>0.224</v>
      </c>
    </row>
    <row r="341" spans="1:7" ht="15" customHeight="1">
      <c r="A341" s="15" t="s">
        <v>965</v>
      </c>
      <c r="B341" s="16" t="s">
        <v>966</v>
      </c>
      <c r="C341" s="15" t="s">
        <v>959</v>
      </c>
      <c r="D341" s="15" t="s">
        <v>960</v>
      </c>
      <c r="E341" s="17">
        <v>0.28000000000000003</v>
      </c>
      <c r="F341" s="18">
        <v>0.06</v>
      </c>
      <c r="G341" s="18">
        <v>1.6799999999999999E-2</v>
      </c>
    </row>
    <row r="342" spans="1:7" ht="17.100000000000001" customHeight="1">
      <c r="A342" s="1"/>
      <c r="B342" s="1"/>
      <c r="C342" s="1"/>
      <c r="D342" s="1"/>
      <c r="E342" s="319" t="s">
        <v>967</v>
      </c>
      <c r="F342" s="320"/>
      <c r="G342" s="19">
        <v>1.6548</v>
      </c>
    </row>
    <row r="343" spans="1:7" ht="15" customHeight="1">
      <c r="A343" s="321" t="s">
        <v>968</v>
      </c>
      <c r="B343" s="322"/>
      <c r="C343" s="8" t="s">
        <v>952</v>
      </c>
      <c r="D343" s="8" t="s">
        <v>953</v>
      </c>
      <c r="E343" s="8" t="s">
        <v>954</v>
      </c>
      <c r="F343" s="8" t="s">
        <v>955</v>
      </c>
      <c r="G343" s="8" t="s">
        <v>956</v>
      </c>
    </row>
    <row r="344" spans="1:7" ht="15" customHeight="1">
      <c r="A344" s="15" t="s">
        <v>1392</v>
      </c>
      <c r="B344" s="16" t="s">
        <v>1393</v>
      </c>
      <c r="C344" s="15" t="s">
        <v>959</v>
      </c>
      <c r="D344" s="15" t="s">
        <v>960</v>
      </c>
      <c r="E344" s="17">
        <v>0.141792</v>
      </c>
      <c r="F344" s="18">
        <v>8.94</v>
      </c>
      <c r="G344" s="18">
        <v>1.2676204799999999</v>
      </c>
    </row>
    <row r="345" spans="1:7" ht="15" customHeight="1">
      <c r="A345" s="15" t="s">
        <v>1394</v>
      </c>
      <c r="B345" s="16" t="s">
        <v>1395</v>
      </c>
      <c r="C345" s="15" t="s">
        <v>959</v>
      </c>
      <c r="D345" s="15" t="s">
        <v>960</v>
      </c>
      <c r="E345" s="17">
        <v>0.141792</v>
      </c>
      <c r="F345" s="18">
        <v>12.62</v>
      </c>
      <c r="G345" s="18">
        <v>1.78941504</v>
      </c>
    </row>
    <row r="346" spans="1:7" ht="15" customHeight="1">
      <c r="A346" s="1"/>
      <c r="B346" s="1"/>
      <c r="C346" s="1"/>
      <c r="D346" s="1"/>
      <c r="E346" s="319" t="s">
        <v>971</v>
      </c>
      <c r="F346" s="320"/>
      <c r="G346" s="19">
        <v>3.0570355199999999</v>
      </c>
    </row>
    <row r="347" spans="1:7" ht="15" customHeight="1">
      <c r="A347" s="321" t="s">
        <v>1010</v>
      </c>
      <c r="B347" s="322"/>
      <c r="C347" s="8" t="s">
        <v>952</v>
      </c>
      <c r="D347" s="8" t="s">
        <v>953</v>
      </c>
      <c r="E347" s="8" t="s">
        <v>954</v>
      </c>
      <c r="F347" s="8" t="s">
        <v>955</v>
      </c>
      <c r="G347" s="8" t="s">
        <v>956</v>
      </c>
    </row>
    <row r="348" spans="1:7" ht="15" customHeight="1">
      <c r="A348" s="15" t="s">
        <v>1398</v>
      </c>
      <c r="B348" s="16" t="s">
        <v>1399</v>
      </c>
      <c r="C348" s="15" t="s">
        <v>959</v>
      </c>
      <c r="D348" s="15" t="s">
        <v>1030</v>
      </c>
      <c r="E348" s="17">
        <v>1.2E-2</v>
      </c>
      <c r="F348" s="18">
        <v>50.01</v>
      </c>
      <c r="G348" s="18">
        <v>0.60011999999999999</v>
      </c>
    </row>
    <row r="349" spans="1:7" ht="20.100000000000001" customHeight="1">
      <c r="A349" s="15" t="s">
        <v>1400</v>
      </c>
      <c r="B349" s="16" t="s">
        <v>1401</v>
      </c>
      <c r="C349" s="15" t="s">
        <v>959</v>
      </c>
      <c r="D349" s="15" t="s">
        <v>1030</v>
      </c>
      <c r="E349" s="17">
        <v>0.02</v>
      </c>
      <c r="F349" s="18">
        <v>56.66</v>
      </c>
      <c r="G349" s="18">
        <v>1.1332</v>
      </c>
    </row>
    <row r="350" spans="1:7" ht="20.100000000000001" customHeight="1">
      <c r="A350" s="15" t="s">
        <v>1496</v>
      </c>
      <c r="B350" s="16" t="s">
        <v>1497</v>
      </c>
      <c r="C350" s="15" t="s">
        <v>959</v>
      </c>
      <c r="D350" s="15" t="s">
        <v>1030</v>
      </c>
      <c r="E350" s="17">
        <v>1</v>
      </c>
      <c r="F350" s="18">
        <v>2.75</v>
      </c>
      <c r="G350" s="18">
        <v>2.75</v>
      </c>
    </row>
    <row r="351" spans="1:7" ht="15" customHeight="1">
      <c r="A351" s="1"/>
      <c r="B351" s="1"/>
      <c r="C351" s="1"/>
      <c r="D351" s="1"/>
      <c r="E351" s="319" t="s">
        <v>1021</v>
      </c>
      <c r="F351" s="320"/>
      <c r="G351" s="19">
        <v>4.48332</v>
      </c>
    </row>
    <row r="352" spans="1:7" ht="15" customHeight="1">
      <c r="A352" s="1"/>
      <c r="B352" s="1"/>
      <c r="C352" s="1"/>
      <c r="D352" s="1"/>
      <c r="E352" s="317" t="s">
        <v>972</v>
      </c>
      <c r="F352" s="318"/>
      <c r="G352" s="3">
        <v>7.79</v>
      </c>
    </row>
    <row r="353" spans="1:7" ht="15" customHeight="1">
      <c r="A353" s="1"/>
      <c r="B353" s="1"/>
      <c r="C353" s="1"/>
      <c r="D353" s="1"/>
      <c r="E353" s="317" t="s">
        <v>973</v>
      </c>
      <c r="F353" s="318"/>
      <c r="G353" s="3">
        <v>1.39</v>
      </c>
    </row>
    <row r="354" spans="1:7" ht="15" customHeight="1">
      <c r="A354" s="1"/>
      <c r="B354" s="1"/>
      <c r="C354" s="1"/>
      <c r="D354" s="1"/>
      <c r="E354" s="317" t="s">
        <v>974</v>
      </c>
      <c r="F354" s="318"/>
      <c r="G354" s="3">
        <v>9.18</v>
      </c>
    </row>
    <row r="355" spans="1:7" ht="15" customHeight="1">
      <c r="A355" s="1"/>
      <c r="B355" s="1"/>
      <c r="C355" s="1"/>
      <c r="D355" s="1"/>
      <c r="E355" s="317" t="s">
        <v>975</v>
      </c>
      <c r="F355" s="318"/>
      <c r="G355" s="3">
        <v>2.6</v>
      </c>
    </row>
    <row r="356" spans="1:7" ht="15" customHeight="1">
      <c r="A356" s="1"/>
      <c r="B356" s="1"/>
      <c r="C356" s="1"/>
      <c r="D356" s="1"/>
      <c r="E356" s="317" t="s">
        <v>976</v>
      </c>
      <c r="F356" s="318"/>
      <c r="G356" s="3">
        <v>11.78</v>
      </c>
    </row>
    <row r="357" spans="1:7" ht="15" customHeight="1">
      <c r="A357" s="1"/>
      <c r="B357" s="1"/>
      <c r="C357" s="1"/>
      <c r="D357" s="1"/>
      <c r="E357" s="317" t="s">
        <v>977</v>
      </c>
      <c r="F357" s="318"/>
      <c r="G357" s="3">
        <v>1</v>
      </c>
    </row>
    <row r="358" spans="1:7" ht="15" customHeight="1">
      <c r="A358" s="1"/>
      <c r="B358" s="1"/>
      <c r="C358" s="1"/>
      <c r="D358" s="1"/>
      <c r="E358" s="317" t="s">
        <v>978</v>
      </c>
      <c r="F358" s="318"/>
      <c r="G358" s="3">
        <v>11.78</v>
      </c>
    </row>
    <row r="359" spans="1:7" ht="9.9499999999999993" customHeight="1">
      <c r="A359" s="1"/>
      <c r="B359" s="1"/>
      <c r="C359" s="323" t="s">
        <v>949</v>
      </c>
      <c r="D359" s="324"/>
      <c r="E359" s="1"/>
      <c r="F359" s="1"/>
      <c r="G359" s="1"/>
    </row>
    <row r="360" spans="1:7" ht="20.100000000000001" customHeight="1">
      <c r="A360" s="325" t="s">
        <v>2123</v>
      </c>
      <c r="B360" s="326"/>
      <c r="C360" s="326"/>
      <c r="D360" s="326"/>
      <c r="E360" s="326"/>
      <c r="F360" s="326"/>
      <c r="G360" s="326"/>
    </row>
    <row r="361" spans="1:7" ht="15" customHeight="1">
      <c r="A361" s="321" t="s">
        <v>951</v>
      </c>
      <c r="B361" s="322"/>
      <c r="C361" s="8" t="s">
        <v>952</v>
      </c>
      <c r="D361" s="8" t="s">
        <v>953</v>
      </c>
      <c r="E361" s="8" t="s">
        <v>954</v>
      </c>
      <c r="F361" s="8" t="s">
        <v>955</v>
      </c>
      <c r="G361" s="8" t="s">
        <v>956</v>
      </c>
    </row>
    <row r="362" spans="1:7" ht="15" customHeight="1">
      <c r="A362" s="15" t="s">
        <v>994</v>
      </c>
      <c r="B362" s="16" t="s">
        <v>995</v>
      </c>
      <c r="C362" s="15" t="s">
        <v>959</v>
      </c>
      <c r="D362" s="15" t="s">
        <v>960</v>
      </c>
      <c r="E362" s="17">
        <v>0.56000000000000005</v>
      </c>
      <c r="F362" s="18">
        <v>1.04</v>
      </c>
      <c r="G362" s="18">
        <v>0.58240000000000003</v>
      </c>
    </row>
    <row r="363" spans="1:7" ht="15" customHeight="1">
      <c r="A363" s="15" t="s">
        <v>996</v>
      </c>
      <c r="B363" s="16" t="s">
        <v>997</v>
      </c>
      <c r="C363" s="15" t="s">
        <v>959</v>
      </c>
      <c r="D363" s="15" t="s">
        <v>960</v>
      </c>
      <c r="E363" s="17">
        <v>0.56000000000000005</v>
      </c>
      <c r="F363" s="18">
        <v>3.18</v>
      </c>
      <c r="G363" s="18">
        <v>1.7807999999999999</v>
      </c>
    </row>
    <row r="364" spans="1:7" ht="20.100000000000001" customHeight="1">
      <c r="A364" s="15" t="s">
        <v>1388</v>
      </c>
      <c r="B364" s="16" t="s">
        <v>1389</v>
      </c>
      <c r="C364" s="15" t="s">
        <v>959</v>
      </c>
      <c r="D364" s="15" t="s">
        <v>960</v>
      </c>
      <c r="E364" s="17">
        <v>0.56000000000000005</v>
      </c>
      <c r="F364" s="18">
        <v>0.28000000000000003</v>
      </c>
      <c r="G364" s="18">
        <v>0.15679999999999999</v>
      </c>
    </row>
    <row r="365" spans="1:7" ht="15" customHeight="1">
      <c r="A365" s="15" t="s">
        <v>963</v>
      </c>
      <c r="B365" s="16" t="s">
        <v>964</v>
      </c>
      <c r="C365" s="15" t="s">
        <v>959</v>
      </c>
      <c r="D365" s="15" t="s">
        <v>960</v>
      </c>
      <c r="E365" s="17">
        <v>0.56000000000000005</v>
      </c>
      <c r="F365" s="18">
        <v>0.55000000000000004</v>
      </c>
      <c r="G365" s="18">
        <v>0.308</v>
      </c>
    </row>
    <row r="366" spans="1:7" ht="20.100000000000001" customHeight="1">
      <c r="A366" s="15" t="s">
        <v>1390</v>
      </c>
      <c r="B366" s="16" t="s">
        <v>1391</v>
      </c>
      <c r="C366" s="15" t="s">
        <v>959</v>
      </c>
      <c r="D366" s="15" t="s">
        <v>960</v>
      </c>
      <c r="E366" s="17">
        <v>0.56000000000000005</v>
      </c>
      <c r="F366" s="18">
        <v>0.8</v>
      </c>
      <c r="G366" s="18">
        <v>0.44800000000000001</v>
      </c>
    </row>
    <row r="367" spans="1:7" ht="15" customHeight="1">
      <c r="A367" s="15" t="s">
        <v>965</v>
      </c>
      <c r="B367" s="16" t="s">
        <v>966</v>
      </c>
      <c r="C367" s="15" t="s">
        <v>959</v>
      </c>
      <c r="D367" s="15" t="s">
        <v>960</v>
      </c>
      <c r="E367" s="17">
        <v>0.56000000000000005</v>
      </c>
      <c r="F367" s="18">
        <v>0.06</v>
      </c>
      <c r="G367" s="18">
        <v>3.3599999999999998E-2</v>
      </c>
    </row>
    <row r="368" spans="1:7" ht="17.100000000000001" customHeight="1">
      <c r="A368" s="1"/>
      <c r="B368" s="1"/>
      <c r="C368" s="1"/>
      <c r="D368" s="1"/>
      <c r="E368" s="319" t="s">
        <v>967</v>
      </c>
      <c r="F368" s="320"/>
      <c r="G368" s="19">
        <v>3.3096000000000001</v>
      </c>
    </row>
    <row r="369" spans="1:7" ht="15" customHeight="1">
      <c r="A369" s="321" t="s">
        <v>968</v>
      </c>
      <c r="B369" s="322"/>
      <c r="C369" s="8" t="s">
        <v>952</v>
      </c>
      <c r="D369" s="8" t="s">
        <v>953</v>
      </c>
      <c r="E369" s="8" t="s">
        <v>954</v>
      </c>
      <c r="F369" s="8" t="s">
        <v>955</v>
      </c>
      <c r="G369" s="8" t="s">
        <v>956</v>
      </c>
    </row>
    <row r="370" spans="1:7" ht="15" customHeight="1">
      <c r="A370" s="15" t="s">
        <v>1392</v>
      </c>
      <c r="B370" s="16" t="s">
        <v>1393</v>
      </c>
      <c r="C370" s="15" t="s">
        <v>959</v>
      </c>
      <c r="D370" s="15" t="s">
        <v>960</v>
      </c>
      <c r="E370" s="17">
        <v>0.283584</v>
      </c>
      <c r="F370" s="18">
        <v>8.94</v>
      </c>
      <c r="G370" s="18">
        <v>2.5352409599999999</v>
      </c>
    </row>
    <row r="371" spans="1:7" ht="15" customHeight="1">
      <c r="A371" s="15" t="s">
        <v>1394</v>
      </c>
      <c r="B371" s="16" t="s">
        <v>1395</v>
      </c>
      <c r="C371" s="15" t="s">
        <v>959</v>
      </c>
      <c r="D371" s="15" t="s">
        <v>960</v>
      </c>
      <c r="E371" s="17">
        <v>0.283584</v>
      </c>
      <c r="F371" s="18">
        <v>12.62</v>
      </c>
      <c r="G371" s="18">
        <v>3.5788300799999999</v>
      </c>
    </row>
    <row r="372" spans="1:7" ht="15" customHeight="1">
      <c r="A372" s="1"/>
      <c r="B372" s="1"/>
      <c r="C372" s="1"/>
      <c r="D372" s="1"/>
      <c r="E372" s="319" t="s">
        <v>971</v>
      </c>
      <c r="F372" s="320"/>
      <c r="G372" s="19">
        <v>6.1140710399999998</v>
      </c>
    </row>
    <row r="373" spans="1:7" ht="15" customHeight="1">
      <c r="A373" s="321" t="s">
        <v>1010</v>
      </c>
      <c r="B373" s="322"/>
      <c r="C373" s="8" t="s">
        <v>952</v>
      </c>
      <c r="D373" s="8" t="s">
        <v>953</v>
      </c>
      <c r="E373" s="8" t="s">
        <v>954</v>
      </c>
      <c r="F373" s="8" t="s">
        <v>955</v>
      </c>
      <c r="G373" s="8" t="s">
        <v>956</v>
      </c>
    </row>
    <row r="374" spans="1:7" ht="15" customHeight="1">
      <c r="A374" s="15" t="s">
        <v>1398</v>
      </c>
      <c r="B374" s="16" t="s">
        <v>1399</v>
      </c>
      <c r="C374" s="15" t="s">
        <v>959</v>
      </c>
      <c r="D374" s="15" t="s">
        <v>1030</v>
      </c>
      <c r="E374" s="17">
        <v>0.01</v>
      </c>
      <c r="F374" s="18">
        <v>50.01</v>
      </c>
      <c r="G374" s="18">
        <v>0.50009999999999999</v>
      </c>
    </row>
    <row r="375" spans="1:7" ht="20.100000000000001" customHeight="1">
      <c r="A375" s="15" t="s">
        <v>1400</v>
      </c>
      <c r="B375" s="16" t="s">
        <v>1401</v>
      </c>
      <c r="C375" s="15" t="s">
        <v>959</v>
      </c>
      <c r="D375" s="15" t="s">
        <v>1030</v>
      </c>
      <c r="E375" s="17">
        <v>4.0000000000000001E-3</v>
      </c>
      <c r="F375" s="18">
        <v>56.66</v>
      </c>
      <c r="G375" s="18">
        <v>0.22664000000000001</v>
      </c>
    </row>
    <row r="376" spans="1:7" ht="20.100000000000001" customHeight="1">
      <c r="A376" s="15" t="s">
        <v>1499</v>
      </c>
      <c r="B376" s="16" t="s">
        <v>1500</v>
      </c>
      <c r="C376" s="15" t="s">
        <v>959</v>
      </c>
      <c r="D376" s="15" t="s">
        <v>1030</v>
      </c>
      <c r="E376" s="17">
        <v>1</v>
      </c>
      <c r="F376" s="18">
        <v>4.42</v>
      </c>
      <c r="G376" s="18">
        <v>4.42</v>
      </c>
    </row>
    <row r="377" spans="1:7" ht="15" customHeight="1">
      <c r="A377" s="1"/>
      <c r="B377" s="1"/>
      <c r="C377" s="1"/>
      <c r="D377" s="1"/>
      <c r="E377" s="319" t="s">
        <v>1021</v>
      </c>
      <c r="F377" s="320"/>
      <c r="G377" s="19">
        <v>5.1467400000000003</v>
      </c>
    </row>
    <row r="378" spans="1:7" ht="15" customHeight="1">
      <c r="A378" s="1"/>
      <c r="B378" s="1"/>
      <c r="C378" s="1"/>
      <c r="D378" s="1"/>
      <c r="E378" s="317" t="s">
        <v>972</v>
      </c>
      <c r="F378" s="318"/>
      <c r="G378" s="3">
        <v>11.77</v>
      </c>
    </row>
    <row r="379" spans="1:7" ht="15" customHeight="1">
      <c r="A379" s="1"/>
      <c r="B379" s="1"/>
      <c r="C379" s="1"/>
      <c r="D379" s="1"/>
      <c r="E379" s="317" t="s">
        <v>973</v>
      </c>
      <c r="F379" s="318"/>
      <c r="G379" s="3">
        <v>2.78</v>
      </c>
    </row>
    <row r="380" spans="1:7" ht="15" customHeight="1">
      <c r="A380" s="1"/>
      <c r="B380" s="1"/>
      <c r="C380" s="1"/>
      <c r="D380" s="1"/>
      <c r="E380" s="317" t="s">
        <v>974</v>
      </c>
      <c r="F380" s="318"/>
      <c r="G380" s="3">
        <v>14.55</v>
      </c>
    </row>
    <row r="381" spans="1:7" ht="15" customHeight="1">
      <c r="A381" s="1"/>
      <c r="B381" s="1"/>
      <c r="C381" s="1"/>
      <c r="D381" s="1"/>
      <c r="E381" s="317" t="s">
        <v>975</v>
      </c>
      <c r="F381" s="318"/>
      <c r="G381" s="3">
        <v>4.12</v>
      </c>
    </row>
    <row r="382" spans="1:7" ht="15" customHeight="1">
      <c r="A382" s="1"/>
      <c r="B382" s="1"/>
      <c r="C382" s="1"/>
      <c r="D382" s="1"/>
      <c r="E382" s="317" t="s">
        <v>976</v>
      </c>
      <c r="F382" s="318"/>
      <c r="G382" s="3">
        <v>18.670000000000002</v>
      </c>
    </row>
    <row r="383" spans="1:7" ht="15" customHeight="1">
      <c r="A383" s="1"/>
      <c r="B383" s="1"/>
      <c r="C383" s="1"/>
      <c r="D383" s="1"/>
      <c r="E383" s="317" t="s">
        <v>977</v>
      </c>
      <c r="F383" s="318"/>
      <c r="G383" s="3">
        <v>1</v>
      </c>
    </row>
    <row r="384" spans="1:7" ht="15" customHeight="1">
      <c r="A384" s="1"/>
      <c r="B384" s="1"/>
      <c r="C384" s="1"/>
      <c r="D384" s="1"/>
      <c r="E384" s="317" t="s">
        <v>978</v>
      </c>
      <c r="F384" s="318"/>
      <c r="G384" s="3">
        <v>18.670000000000002</v>
      </c>
    </row>
    <row r="385" spans="1:7" ht="9.9499999999999993" customHeight="1">
      <c r="A385" s="1"/>
      <c r="B385" s="1"/>
      <c r="C385" s="323" t="s">
        <v>949</v>
      </c>
      <c r="D385" s="324"/>
      <c r="E385" s="1"/>
      <c r="F385" s="1"/>
      <c r="G385" s="1"/>
    </row>
    <row r="386" spans="1:7" ht="20.100000000000001" customHeight="1">
      <c r="A386" s="325" t="s">
        <v>2124</v>
      </c>
      <c r="B386" s="326"/>
      <c r="C386" s="326"/>
      <c r="D386" s="326"/>
      <c r="E386" s="326"/>
      <c r="F386" s="326"/>
      <c r="G386" s="326"/>
    </row>
    <row r="387" spans="1:7" ht="15" customHeight="1">
      <c r="A387" s="321" t="s">
        <v>951</v>
      </c>
      <c r="B387" s="322"/>
      <c r="C387" s="8" t="s">
        <v>952</v>
      </c>
      <c r="D387" s="8" t="s">
        <v>953</v>
      </c>
      <c r="E387" s="8" t="s">
        <v>954</v>
      </c>
      <c r="F387" s="8" t="s">
        <v>955</v>
      </c>
      <c r="G387" s="8" t="s">
        <v>956</v>
      </c>
    </row>
    <row r="388" spans="1:7" ht="15" customHeight="1">
      <c r="A388" s="15" t="s">
        <v>994</v>
      </c>
      <c r="B388" s="16" t="s">
        <v>995</v>
      </c>
      <c r="C388" s="15" t="s">
        <v>959</v>
      </c>
      <c r="D388" s="15" t="s">
        <v>960</v>
      </c>
      <c r="E388" s="17">
        <v>0.56000000000000005</v>
      </c>
      <c r="F388" s="18">
        <v>1.04</v>
      </c>
      <c r="G388" s="18">
        <v>0.58240000000000003</v>
      </c>
    </row>
    <row r="389" spans="1:7" ht="15" customHeight="1">
      <c r="A389" s="15" t="s">
        <v>996</v>
      </c>
      <c r="B389" s="16" t="s">
        <v>997</v>
      </c>
      <c r="C389" s="15" t="s">
        <v>959</v>
      </c>
      <c r="D389" s="15" t="s">
        <v>960</v>
      </c>
      <c r="E389" s="17">
        <v>0.56000000000000005</v>
      </c>
      <c r="F389" s="18">
        <v>3.18</v>
      </c>
      <c r="G389" s="18">
        <v>1.7807999999999999</v>
      </c>
    </row>
    <row r="390" spans="1:7" ht="20.100000000000001" customHeight="1">
      <c r="A390" s="15" t="s">
        <v>1388</v>
      </c>
      <c r="B390" s="16" t="s">
        <v>1389</v>
      </c>
      <c r="C390" s="15" t="s">
        <v>959</v>
      </c>
      <c r="D390" s="15" t="s">
        <v>960</v>
      </c>
      <c r="E390" s="17">
        <v>0.56000000000000005</v>
      </c>
      <c r="F390" s="18">
        <v>0.28000000000000003</v>
      </c>
      <c r="G390" s="18">
        <v>0.15679999999999999</v>
      </c>
    </row>
    <row r="391" spans="1:7" ht="15" customHeight="1">
      <c r="A391" s="15" t="s">
        <v>963</v>
      </c>
      <c r="B391" s="16" t="s">
        <v>964</v>
      </c>
      <c r="C391" s="15" t="s">
        <v>959</v>
      </c>
      <c r="D391" s="15" t="s">
        <v>960</v>
      </c>
      <c r="E391" s="17">
        <v>0.56000000000000005</v>
      </c>
      <c r="F391" s="18">
        <v>0.55000000000000004</v>
      </c>
      <c r="G391" s="18">
        <v>0.308</v>
      </c>
    </row>
    <row r="392" spans="1:7" ht="20.100000000000001" customHeight="1">
      <c r="A392" s="15" t="s">
        <v>1390</v>
      </c>
      <c r="B392" s="16" t="s">
        <v>1391</v>
      </c>
      <c r="C392" s="15" t="s">
        <v>959</v>
      </c>
      <c r="D392" s="15" t="s">
        <v>960</v>
      </c>
      <c r="E392" s="17">
        <v>0.56000000000000005</v>
      </c>
      <c r="F392" s="18">
        <v>0.8</v>
      </c>
      <c r="G392" s="18">
        <v>0.44800000000000001</v>
      </c>
    </row>
    <row r="393" spans="1:7" ht="15" customHeight="1">
      <c r="A393" s="15" t="s">
        <v>965</v>
      </c>
      <c r="B393" s="16" t="s">
        <v>966</v>
      </c>
      <c r="C393" s="15" t="s">
        <v>959</v>
      </c>
      <c r="D393" s="15" t="s">
        <v>960</v>
      </c>
      <c r="E393" s="17">
        <v>0.56000000000000005</v>
      </c>
      <c r="F393" s="18">
        <v>0.06</v>
      </c>
      <c r="G393" s="18">
        <v>3.3599999999999998E-2</v>
      </c>
    </row>
    <row r="394" spans="1:7" ht="17.100000000000001" customHeight="1">
      <c r="A394" s="1"/>
      <c r="B394" s="1"/>
      <c r="C394" s="1"/>
      <c r="D394" s="1"/>
      <c r="E394" s="319" t="s">
        <v>967</v>
      </c>
      <c r="F394" s="320"/>
      <c r="G394" s="19">
        <v>3.3096000000000001</v>
      </c>
    </row>
    <row r="395" spans="1:7" ht="15" customHeight="1">
      <c r="A395" s="321" t="s">
        <v>968</v>
      </c>
      <c r="B395" s="322"/>
      <c r="C395" s="8" t="s">
        <v>952</v>
      </c>
      <c r="D395" s="8" t="s">
        <v>953</v>
      </c>
      <c r="E395" s="8" t="s">
        <v>954</v>
      </c>
      <c r="F395" s="8" t="s">
        <v>955</v>
      </c>
      <c r="G395" s="8" t="s">
        <v>956</v>
      </c>
    </row>
    <row r="396" spans="1:7" ht="15" customHeight="1">
      <c r="A396" s="15" t="s">
        <v>1392</v>
      </c>
      <c r="B396" s="16" t="s">
        <v>1393</v>
      </c>
      <c r="C396" s="15" t="s">
        <v>959</v>
      </c>
      <c r="D396" s="15" t="s">
        <v>960</v>
      </c>
      <c r="E396" s="17">
        <v>0.283584</v>
      </c>
      <c r="F396" s="18">
        <v>8.94</v>
      </c>
      <c r="G396" s="18">
        <v>2.5352409599999999</v>
      </c>
    </row>
    <row r="397" spans="1:7" ht="15" customHeight="1">
      <c r="A397" s="15" t="s">
        <v>1394</v>
      </c>
      <c r="B397" s="16" t="s">
        <v>1395</v>
      </c>
      <c r="C397" s="15" t="s">
        <v>959</v>
      </c>
      <c r="D397" s="15" t="s">
        <v>960</v>
      </c>
      <c r="E397" s="17">
        <v>0.283584</v>
      </c>
      <c r="F397" s="18">
        <v>12.62</v>
      </c>
      <c r="G397" s="18">
        <v>3.5788300799999999</v>
      </c>
    </row>
    <row r="398" spans="1:7" ht="15" customHeight="1">
      <c r="A398" s="1"/>
      <c r="B398" s="1"/>
      <c r="C398" s="1"/>
      <c r="D398" s="1"/>
      <c r="E398" s="319" t="s">
        <v>971</v>
      </c>
      <c r="F398" s="320"/>
      <c r="G398" s="19">
        <v>6.1140710399999998</v>
      </c>
    </row>
    <row r="399" spans="1:7" ht="15" customHeight="1">
      <c r="A399" s="321" t="s">
        <v>1010</v>
      </c>
      <c r="B399" s="322"/>
      <c r="C399" s="8" t="s">
        <v>952</v>
      </c>
      <c r="D399" s="8" t="s">
        <v>953</v>
      </c>
      <c r="E399" s="8" t="s">
        <v>954</v>
      </c>
      <c r="F399" s="8" t="s">
        <v>955</v>
      </c>
      <c r="G399" s="8" t="s">
        <v>956</v>
      </c>
    </row>
    <row r="400" spans="1:7" ht="15" customHeight="1">
      <c r="A400" s="15" t="s">
        <v>1398</v>
      </c>
      <c r="B400" s="16" t="s">
        <v>1399</v>
      </c>
      <c r="C400" s="15" t="s">
        <v>959</v>
      </c>
      <c r="D400" s="15" t="s">
        <v>1030</v>
      </c>
      <c r="E400" s="17">
        <v>1.4E-2</v>
      </c>
      <c r="F400" s="18">
        <v>50.01</v>
      </c>
      <c r="G400" s="18">
        <v>0.70013999999999998</v>
      </c>
    </row>
    <row r="401" spans="1:7" ht="20.100000000000001" customHeight="1">
      <c r="A401" s="15" t="s">
        <v>1400</v>
      </c>
      <c r="B401" s="16" t="s">
        <v>1401</v>
      </c>
      <c r="C401" s="15" t="s">
        <v>959</v>
      </c>
      <c r="D401" s="15" t="s">
        <v>1030</v>
      </c>
      <c r="E401" s="17">
        <v>6.0000000000000001E-3</v>
      </c>
      <c r="F401" s="18">
        <v>56.66</v>
      </c>
      <c r="G401" s="18">
        <v>0.33995999999999998</v>
      </c>
    </row>
    <row r="402" spans="1:7" ht="20.100000000000001" customHeight="1">
      <c r="A402" s="15" t="s">
        <v>1502</v>
      </c>
      <c r="B402" s="16" t="s">
        <v>1503</v>
      </c>
      <c r="C402" s="15" t="s">
        <v>959</v>
      </c>
      <c r="D402" s="15" t="s">
        <v>1030</v>
      </c>
      <c r="E402" s="17">
        <v>1</v>
      </c>
      <c r="F402" s="18">
        <v>4.79</v>
      </c>
      <c r="G402" s="18">
        <v>4.79</v>
      </c>
    </row>
    <row r="403" spans="1:7" ht="15" customHeight="1">
      <c r="A403" s="1"/>
      <c r="B403" s="1"/>
      <c r="C403" s="1"/>
      <c r="D403" s="1"/>
      <c r="E403" s="319" t="s">
        <v>1021</v>
      </c>
      <c r="F403" s="320"/>
      <c r="G403" s="19">
        <v>5.8300999999999998</v>
      </c>
    </row>
    <row r="404" spans="1:7" ht="15" customHeight="1">
      <c r="A404" s="1"/>
      <c r="B404" s="1"/>
      <c r="C404" s="1"/>
      <c r="D404" s="1"/>
      <c r="E404" s="317" t="s">
        <v>972</v>
      </c>
      <c r="F404" s="318"/>
      <c r="G404" s="3">
        <v>12.45</v>
      </c>
    </row>
    <row r="405" spans="1:7" ht="15" customHeight="1">
      <c r="A405" s="1"/>
      <c r="B405" s="1"/>
      <c r="C405" s="1"/>
      <c r="D405" s="1"/>
      <c r="E405" s="317" t="s">
        <v>973</v>
      </c>
      <c r="F405" s="318"/>
      <c r="G405" s="3">
        <v>2.78</v>
      </c>
    </row>
    <row r="406" spans="1:7" ht="15" customHeight="1">
      <c r="A406" s="1"/>
      <c r="B406" s="1"/>
      <c r="C406" s="1"/>
      <c r="D406" s="1"/>
      <c r="E406" s="317" t="s">
        <v>974</v>
      </c>
      <c r="F406" s="318"/>
      <c r="G406" s="3">
        <v>15.23</v>
      </c>
    </row>
    <row r="407" spans="1:7" ht="15" customHeight="1">
      <c r="A407" s="1"/>
      <c r="B407" s="1"/>
      <c r="C407" s="1"/>
      <c r="D407" s="1"/>
      <c r="E407" s="317" t="s">
        <v>975</v>
      </c>
      <c r="F407" s="318"/>
      <c r="G407" s="3">
        <v>4.3099999999999996</v>
      </c>
    </row>
    <row r="408" spans="1:7" ht="15" customHeight="1">
      <c r="A408" s="1"/>
      <c r="B408" s="1"/>
      <c r="C408" s="1"/>
      <c r="D408" s="1"/>
      <c r="E408" s="317" t="s">
        <v>976</v>
      </c>
      <c r="F408" s="318"/>
      <c r="G408" s="3">
        <v>19.54</v>
      </c>
    </row>
    <row r="409" spans="1:7" ht="15" customHeight="1">
      <c r="A409" s="1"/>
      <c r="B409" s="1"/>
      <c r="C409" s="1"/>
      <c r="D409" s="1"/>
      <c r="E409" s="317" t="s">
        <v>977</v>
      </c>
      <c r="F409" s="318"/>
      <c r="G409" s="3">
        <v>1</v>
      </c>
    </row>
    <row r="410" spans="1:7" ht="15" customHeight="1">
      <c r="A410" s="1"/>
      <c r="B410" s="1"/>
      <c r="C410" s="1"/>
      <c r="D410" s="1"/>
      <c r="E410" s="317" t="s">
        <v>978</v>
      </c>
      <c r="F410" s="318"/>
      <c r="G410" s="3">
        <v>19.54</v>
      </c>
    </row>
    <row r="411" spans="1:7" ht="9.9499999999999993" customHeight="1">
      <c r="A411" s="1"/>
      <c r="B411" s="1"/>
      <c r="C411" s="323" t="s">
        <v>949</v>
      </c>
      <c r="D411" s="324"/>
      <c r="E411" s="1"/>
      <c r="F411" s="1"/>
      <c r="G411" s="1"/>
    </row>
    <row r="412" spans="1:7" ht="20.100000000000001" customHeight="1">
      <c r="A412" s="325" t="s">
        <v>2125</v>
      </c>
      <c r="B412" s="326"/>
      <c r="C412" s="326"/>
      <c r="D412" s="326"/>
      <c r="E412" s="326"/>
      <c r="F412" s="326"/>
      <c r="G412" s="326"/>
    </row>
    <row r="413" spans="1:7" ht="15" customHeight="1">
      <c r="A413" s="321" t="s">
        <v>951</v>
      </c>
      <c r="B413" s="322"/>
      <c r="C413" s="8" t="s">
        <v>952</v>
      </c>
      <c r="D413" s="8" t="s">
        <v>953</v>
      </c>
      <c r="E413" s="8" t="s">
        <v>954</v>
      </c>
      <c r="F413" s="8" t="s">
        <v>955</v>
      </c>
      <c r="G413" s="8" t="s">
        <v>956</v>
      </c>
    </row>
    <row r="414" spans="1:7" ht="15" customHeight="1">
      <c r="A414" s="15" t="s">
        <v>994</v>
      </c>
      <c r="B414" s="16" t="s">
        <v>995</v>
      </c>
      <c r="C414" s="15" t="s">
        <v>959</v>
      </c>
      <c r="D414" s="15" t="s">
        <v>960</v>
      </c>
      <c r="E414" s="17">
        <v>0.36</v>
      </c>
      <c r="F414" s="18">
        <v>1.04</v>
      </c>
      <c r="G414" s="18">
        <v>0.37440000000000001</v>
      </c>
    </row>
    <row r="415" spans="1:7" ht="15" customHeight="1">
      <c r="A415" s="15" t="s">
        <v>996</v>
      </c>
      <c r="B415" s="16" t="s">
        <v>997</v>
      </c>
      <c r="C415" s="15" t="s">
        <v>959</v>
      </c>
      <c r="D415" s="15" t="s">
        <v>960</v>
      </c>
      <c r="E415" s="17">
        <v>0.36</v>
      </c>
      <c r="F415" s="18">
        <v>3.18</v>
      </c>
      <c r="G415" s="18">
        <v>1.1448</v>
      </c>
    </row>
    <row r="416" spans="1:7" ht="20.100000000000001" customHeight="1">
      <c r="A416" s="15" t="s">
        <v>1388</v>
      </c>
      <c r="B416" s="16" t="s">
        <v>1389</v>
      </c>
      <c r="C416" s="15" t="s">
        <v>959</v>
      </c>
      <c r="D416" s="15" t="s">
        <v>960</v>
      </c>
      <c r="E416" s="17">
        <v>0.36</v>
      </c>
      <c r="F416" s="18">
        <v>0.28000000000000003</v>
      </c>
      <c r="G416" s="18">
        <v>0.1008</v>
      </c>
    </row>
    <row r="417" spans="1:7" ht="15" customHeight="1">
      <c r="A417" s="15" t="s">
        <v>963</v>
      </c>
      <c r="B417" s="16" t="s">
        <v>964</v>
      </c>
      <c r="C417" s="15" t="s">
        <v>959</v>
      </c>
      <c r="D417" s="15" t="s">
        <v>960</v>
      </c>
      <c r="E417" s="17">
        <v>0.36</v>
      </c>
      <c r="F417" s="18">
        <v>0.55000000000000004</v>
      </c>
      <c r="G417" s="18">
        <v>0.19800000000000001</v>
      </c>
    </row>
    <row r="418" spans="1:7" ht="20.100000000000001" customHeight="1">
      <c r="A418" s="15" t="s">
        <v>1390</v>
      </c>
      <c r="B418" s="16" t="s">
        <v>1391</v>
      </c>
      <c r="C418" s="15" t="s">
        <v>959</v>
      </c>
      <c r="D418" s="15" t="s">
        <v>960</v>
      </c>
      <c r="E418" s="17">
        <v>0.36</v>
      </c>
      <c r="F418" s="18">
        <v>0.8</v>
      </c>
      <c r="G418" s="18">
        <v>0.28799999999999998</v>
      </c>
    </row>
    <row r="419" spans="1:7" ht="15" customHeight="1">
      <c r="A419" s="15" t="s">
        <v>965</v>
      </c>
      <c r="B419" s="16" t="s">
        <v>966</v>
      </c>
      <c r="C419" s="15" t="s">
        <v>959</v>
      </c>
      <c r="D419" s="15" t="s">
        <v>960</v>
      </c>
      <c r="E419" s="17">
        <v>0.36</v>
      </c>
      <c r="F419" s="18">
        <v>0.06</v>
      </c>
      <c r="G419" s="18">
        <v>2.1600000000000001E-2</v>
      </c>
    </row>
    <row r="420" spans="1:7" ht="17.100000000000001" customHeight="1">
      <c r="A420" s="1"/>
      <c r="B420" s="1"/>
      <c r="C420" s="1"/>
      <c r="D420" s="1"/>
      <c r="E420" s="319" t="s">
        <v>967</v>
      </c>
      <c r="F420" s="320"/>
      <c r="G420" s="19">
        <v>2.1276000000000002</v>
      </c>
    </row>
    <row r="421" spans="1:7" ht="15" customHeight="1">
      <c r="A421" s="321" t="s">
        <v>968</v>
      </c>
      <c r="B421" s="322"/>
      <c r="C421" s="8" t="s">
        <v>952</v>
      </c>
      <c r="D421" s="8" t="s">
        <v>953</v>
      </c>
      <c r="E421" s="8" t="s">
        <v>954</v>
      </c>
      <c r="F421" s="8" t="s">
        <v>955</v>
      </c>
      <c r="G421" s="8" t="s">
        <v>956</v>
      </c>
    </row>
    <row r="422" spans="1:7" ht="15" customHeight="1">
      <c r="A422" s="15" t="s">
        <v>1392</v>
      </c>
      <c r="B422" s="16" t="s">
        <v>1393</v>
      </c>
      <c r="C422" s="15" t="s">
        <v>959</v>
      </c>
      <c r="D422" s="15" t="s">
        <v>960</v>
      </c>
      <c r="E422" s="17">
        <v>0.18230399999999999</v>
      </c>
      <c r="F422" s="18">
        <v>8.94</v>
      </c>
      <c r="G422" s="18">
        <v>1.62979776</v>
      </c>
    </row>
    <row r="423" spans="1:7" ht="15" customHeight="1">
      <c r="A423" s="15" t="s">
        <v>1394</v>
      </c>
      <c r="B423" s="16" t="s">
        <v>1395</v>
      </c>
      <c r="C423" s="15" t="s">
        <v>959</v>
      </c>
      <c r="D423" s="15" t="s">
        <v>960</v>
      </c>
      <c r="E423" s="17">
        <v>0.18230399999999999</v>
      </c>
      <c r="F423" s="18">
        <v>12.62</v>
      </c>
      <c r="G423" s="18">
        <v>2.3006764799999999</v>
      </c>
    </row>
    <row r="424" spans="1:7" ht="15" customHeight="1">
      <c r="A424" s="1"/>
      <c r="B424" s="1"/>
      <c r="C424" s="1"/>
      <c r="D424" s="1"/>
      <c r="E424" s="319" t="s">
        <v>971</v>
      </c>
      <c r="F424" s="320"/>
      <c r="G424" s="19">
        <v>3.9304742400000001</v>
      </c>
    </row>
    <row r="425" spans="1:7" ht="15" customHeight="1">
      <c r="A425" s="321" t="s">
        <v>1010</v>
      </c>
      <c r="B425" s="322"/>
      <c r="C425" s="8" t="s">
        <v>952</v>
      </c>
      <c r="D425" s="8" t="s">
        <v>953</v>
      </c>
      <c r="E425" s="8" t="s">
        <v>954</v>
      </c>
      <c r="F425" s="8" t="s">
        <v>955</v>
      </c>
      <c r="G425" s="8" t="s">
        <v>956</v>
      </c>
    </row>
    <row r="426" spans="1:7" ht="15" customHeight="1">
      <c r="A426" s="15" t="s">
        <v>1398</v>
      </c>
      <c r="B426" s="16" t="s">
        <v>1399</v>
      </c>
      <c r="C426" s="15" t="s">
        <v>959</v>
      </c>
      <c r="D426" s="15" t="s">
        <v>1030</v>
      </c>
      <c r="E426" s="17">
        <v>4.0000000000000001E-3</v>
      </c>
      <c r="F426" s="18">
        <v>50.01</v>
      </c>
      <c r="G426" s="18">
        <v>0.20004</v>
      </c>
    </row>
    <row r="427" spans="1:7" ht="20.100000000000001" customHeight="1">
      <c r="A427" s="15" t="s">
        <v>1400</v>
      </c>
      <c r="B427" s="16" t="s">
        <v>1401</v>
      </c>
      <c r="C427" s="15" t="s">
        <v>959</v>
      </c>
      <c r="D427" s="15" t="s">
        <v>1030</v>
      </c>
      <c r="E427" s="17">
        <v>7.0000000000000001E-3</v>
      </c>
      <c r="F427" s="18">
        <v>56.66</v>
      </c>
      <c r="G427" s="18">
        <v>0.39661999999999997</v>
      </c>
    </row>
    <row r="428" spans="1:7" ht="20.100000000000001" customHeight="1">
      <c r="A428" s="15" t="s">
        <v>1505</v>
      </c>
      <c r="B428" s="16" t="s">
        <v>1506</v>
      </c>
      <c r="C428" s="15" t="s">
        <v>959</v>
      </c>
      <c r="D428" s="15" t="s">
        <v>1030</v>
      </c>
      <c r="E428" s="17">
        <v>1</v>
      </c>
      <c r="F428" s="18">
        <v>1.94</v>
      </c>
      <c r="G428" s="18">
        <v>1.94</v>
      </c>
    </row>
    <row r="429" spans="1:7" ht="15" customHeight="1">
      <c r="A429" s="1"/>
      <c r="B429" s="1"/>
      <c r="C429" s="1"/>
      <c r="D429" s="1"/>
      <c r="E429" s="319" t="s">
        <v>1021</v>
      </c>
      <c r="F429" s="320"/>
      <c r="G429" s="19">
        <v>2.5366599999999999</v>
      </c>
    </row>
    <row r="430" spans="1:7" ht="15" customHeight="1">
      <c r="A430" s="1"/>
      <c r="B430" s="1"/>
      <c r="C430" s="1"/>
      <c r="D430" s="1"/>
      <c r="E430" s="317" t="s">
        <v>972</v>
      </c>
      <c r="F430" s="318"/>
      <c r="G430" s="3">
        <v>6.79</v>
      </c>
    </row>
    <row r="431" spans="1:7" ht="15" customHeight="1">
      <c r="A431" s="1"/>
      <c r="B431" s="1"/>
      <c r="C431" s="1"/>
      <c r="D431" s="1"/>
      <c r="E431" s="317" t="s">
        <v>973</v>
      </c>
      <c r="F431" s="318"/>
      <c r="G431" s="3">
        <v>1.79</v>
      </c>
    </row>
    <row r="432" spans="1:7" ht="15" customHeight="1">
      <c r="A432" s="1"/>
      <c r="B432" s="1"/>
      <c r="C432" s="1"/>
      <c r="D432" s="1"/>
      <c r="E432" s="317" t="s">
        <v>974</v>
      </c>
      <c r="F432" s="318"/>
      <c r="G432" s="3">
        <v>8.58</v>
      </c>
    </row>
    <row r="433" spans="1:7" ht="15" customHeight="1">
      <c r="A433" s="1"/>
      <c r="B433" s="1"/>
      <c r="C433" s="1"/>
      <c r="D433" s="1"/>
      <c r="E433" s="317" t="s">
        <v>975</v>
      </c>
      <c r="F433" s="318"/>
      <c r="G433" s="3">
        <v>2.4300000000000002</v>
      </c>
    </row>
    <row r="434" spans="1:7" ht="15" customHeight="1">
      <c r="A434" s="1"/>
      <c r="B434" s="1"/>
      <c r="C434" s="1"/>
      <c r="D434" s="1"/>
      <c r="E434" s="317" t="s">
        <v>976</v>
      </c>
      <c r="F434" s="318"/>
      <c r="G434" s="3">
        <v>11.01</v>
      </c>
    </row>
    <row r="435" spans="1:7" ht="15" customHeight="1">
      <c r="A435" s="1"/>
      <c r="B435" s="1"/>
      <c r="C435" s="1"/>
      <c r="D435" s="1"/>
      <c r="E435" s="317" t="s">
        <v>977</v>
      </c>
      <c r="F435" s="318"/>
      <c r="G435" s="3">
        <v>1</v>
      </c>
    </row>
    <row r="436" spans="1:7" ht="15" customHeight="1">
      <c r="A436" s="1"/>
      <c r="B436" s="1"/>
      <c r="C436" s="1"/>
      <c r="D436" s="1"/>
      <c r="E436" s="317" t="s">
        <v>978</v>
      </c>
      <c r="F436" s="318"/>
      <c r="G436" s="3">
        <v>11.01</v>
      </c>
    </row>
    <row r="437" spans="1:7" ht="9.9499999999999993" customHeight="1">
      <c r="A437" s="1"/>
      <c r="B437" s="1"/>
      <c r="C437" s="323" t="s">
        <v>949</v>
      </c>
      <c r="D437" s="324"/>
      <c r="E437" s="1"/>
      <c r="F437" s="1"/>
      <c r="G437" s="1"/>
    </row>
    <row r="438" spans="1:7" ht="20.100000000000001" customHeight="1">
      <c r="A438" s="325" t="s">
        <v>2126</v>
      </c>
      <c r="B438" s="326"/>
      <c r="C438" s="326"/>
      <c r="D438" s="326"/>
      <c r="E438" s="326"/>
      <c r="F438" s="326"/>
      <c r="G438" s="326"/>
    </row>
    <row r="439" spans="1:7" ht="15" customHeight="1">
      <c r="A439" s="321" t="s">
        <v>951</v>
      </c>
      <c r="B439" s="322"/>
      <c r="C439" s="8" t="s">
        <v>952</v>
      </c>
      <c r="D439" s="8" t="s">
        <v>953</v>
      </c>
      <c r="E439" s="8" t="s">
        <v>954</v>
      </c>
      <c r="F439" s="8" t="s">
        <v>955</v>
      </c>
      <c r="G439" s="8" t="s">
        <v>956</v>
      </c>
    </row>
    <row r="440" spans="1:7" ht="15" customHeight="1">
      <c r="A440" s="15" t="s">
        <v>994</v>
      </c>
      <c r="B440" s="16" t="s">
        <v>995</v>
      </c>
      <c r="C440" s="15" t="s">
        <v>959</v>
      </c>
      <c r="D440" s="15" t="s">
        <v>960</v>
      </c>
      <c r="E440" s="17">
        <v>0.56000000000000005</v>
      </c>
      <c r="F440" s="18">
        <v>1.04</v>
      </c>
      <c r="G440" s="18">
        <v>0.58240000000000003</v>
      </c>
    </row>
    <row r="441" spans="1:7" ht="15" customHeight="1">
      <c r="A441" s="15" t="s">
        <v>996</v>
      </c>
      <c r="B441" s="16" t="s">
        <v>997</v>
      </c>
      <c r="C441" s="15" t="s">
        <v>959</v>
      </c>
      <c r="D441" s="15" t="s">
        <v>960</v>
      </c>
      <c r="E441" s="17">
        <v>0.56000000000000005</v>
      </c>
      <c r="F441" s="18">
        <v>3.18</v>
      </c>
      <c r="G441" s="18">
        <v>1.7807999999999999</v>
      </c>
    </row>
    <row r="442" spans="1:7" ht="20.100000000000001" customHeight="1">
      <c r="A442" s="15" t="s">
        <v>1388</v>
      </c>
      <c r="B442" s="16" t="s">
        <v>1389</v>
      </c>
      <c r="C442" s="15" t="s">
        <v>959</v>
      </c>
      <c r="D442" s="15" t="s">
        <v>960</v>
      </c>
      <c r="E442" s="17">
        <v>0.56000000000000005</v>
      </c>
      <c r="F442" s="18">
        <v>0.28000000000000003</v>
      </c>
      <c r="G442" s="18">
        <v>0.15679999999999999</v>
      </c>
    </row>
    <row r="443" spans="1:7" ht="15" customHeight="1">
      <c r="A443" s="15" t="s">
        <v>963</v>
      </c>
      <c r="B443" s="16" t="s">
        <v>964</v>
      </c>
      <c r="C443" s="15" t="s">
        <v>959</v>
      </c>
      <c r="D443" s="15" t="s">
        <v>960</v>
      </c>
      <c r="E443" s="17">
        <v>0.56000000000000005</v>
      </c>
      <c r="F443" s="18">
        <v>0.55000000000000004</v>
      </c>
      <c r="G443" s="18">
        <v>0.308</v>
      </c>
    </row>
    <row r="444" spans="1:7" ht="20.100000000000001" customHeight="1">
      <c r="A444" s="15" t="s">
        <v>1390</v>
      </c>
      <c r="B444" s="16" t="s">
        <v>1391</v>
      </c>
      <c r="C444" s="15" t="s">
        <v>959</v>
      </c>
      <c r="D444" s="15" t="s">
        <v>960</v>
      </c>
      <c r="E444" s="17">
        <v>0.56000000000000005</v>
      </c>
      <c r="F444" s="18">
        <v>0.8</v>
      </c>
      <c r="G444" s="18">
        <v>0.44800000000000001</v>
      </c>
    </row>
    <row r="445" spans="1:7" ht="15" customHeight="1">
      <c r="A445" s="15" t="s">
        <v>965</v>
      </c>
      <c r="B445" s="16" t="s">
        <v>966</v>
      </c>
      <c r="C445" s="15" t="s">
        <v>959</v>
      </c>
      <c r="D445" s="15" t="s">
        <v>960</v>
      </c>
      <c r="E445" s="17">
        <v>0.56000000000000005</v>
      </c>
      <c r="F445" s="18">
        <v>0.06</v>
      </c>
      <c r="G445" s="18">
        <v>3.3599999999999998E-2</v>
      </c>
    </row>
    <row r="446" spans="1:7" ht="17.100000000000001" customHeight="1">
      <c r="A446" s="1"/>
      <c r="B446" s="1"/>
      <c r="C446" s="1"/>
      <c r="D446" s="1"/>
      <c r="E446" s="319" t="s">
        <v>967</v>
      </c>
      <c r="F446" s="320"/>
      <c r="G446" s="19">
        <v>3.3096000000000001</v>
      </c>
    </row>
    <row r="447" spans="1:7" ht="15" customHeight="1">
      <c r="A447" s="321" t="s">
        <v>968</v>
      </c>
      <c r="B447" s="322"/>
      <c r="C447" s="8" t="s">
        <v>952</v>
      </c>
      <c r="D447" s="8" t="s">
        <v>953</v>
      </c>
      <c r="E447" s="8" t="s">
        <v>954</v>
      </c>
      <c r="F447" s="8" t="s">
        <v>955</v>
      </c>
      <c r="G447" s="8" t="s">
        <v>956</v>
      </c>
    </row>
    <row r="448" spans="1:7" ht="15" customHeight="1">
      <c r="A448" s="15" t="s">
        <v>1392</v>
      </c>
      <c r="B448" s="16" t="s">
        <v>1393</v>
      </c>
      <c r="C448" s="15" t="s">
        <v>959</v>
      </c>
      <c r="D448" s="15" t="s">
        <v>960</v>
      </c>
      <c r="E448" s="17">
        <v>0.283584</v>
      </c>
      <c r="F448" s="18">
        <v>8.94</v>
      </c>
      <c r="G448" s="18">
        <v>2.5352409599999999</v>
      </c>
    </row>
    <row r="449" spans="1:7" ht="15" customHeight="1">
      <c r="A449" s="15" t="s">
        <v>1394</v>
      </c>
      <c r="B449" s="16" t="s">
        <v>1395</v>
      </c>
      <c r="C449" s="15" t="s">
        <v>959</v>
      </c>
      <c r="D449" s="15" t="s">
        <v>960</v>
      </c>
      <c r="E449" s="17">
        <v>0.283584</v>
      </c>
      <c r="F449" s="18">
        <v>12.62</v>
      </c>
      <c r="G449" s="18">
        <v>3.5788300799999999</v>
      </c>
    </row>
    <row r="450" spans="1:7" ht="15" customHeight="1">
      <c r="A450" s="1"/>
      <c r="B450" s="1"/>
      <c r="C450" s="1"/>
      <c r="D450" s="1"/>
      <c r="E450" s="319" t="s">
        <v>971</v>
      </c>
      <c r="F450" s="320"/>
      <c r="G450" s="19">
        <v>6.1140710399999998</v>
      </c>
    </row>
    <row r="451" spans="1:7" ht="15" customHeight="1">
      <c r="A451" s="321" t="s">
        <v>1010</v>
      </c>
      <c r="B451" s="322"/>
      <c r="C451" s="8" t="s">
        <v>952</v>
      </c>
      <c r="D451" s="8" t="s">
        <v>953</v>
      </c>
      <c r="E451" s="8" t="s">
        <v>954</v>
      </c>
      <c r="F451" s="8" t="s">
        <v>955</v>
      </c>
      <c r="G451" s="8" t="s">
        <v>956</v>
      </c>
    </row>
    <row r="452" spans="1:7" ht="15" customHeight="1">
      <c r="A452" s="15" t="s">
        <v>1398</v>
      </c>
      <c r="B452" s="16" t="s">
        <v>1399</v>
      </c>
      <c r="C452" s="15" t="s">
        <v>959</v>
      </c>
      <c r="D452" s="15" t="s">
        <v>1030</v>
      </c>
      <c r="E452" s="17">
        <v>1.4E-2</v>
      </c>
      <c r="F452" s="18">
        <v>50.01</v>
      </c>
      <c r="G452" s="18">
        <v>0.70013999999999998</v>
      </c>
    </row>
    <row r="453" spans="1:7" ht="20.100000000000001" customHeight="1">
      <c r="A453" s="15" t="s">
        <v>1400</v>
      </c>
      <c r="B453" s="16" t="s">
        <v>1401</v>
      </c>
      <c r="C453" s="15" t="s">
        <v>959</v>
      </c>
      <c r="D453" s="15" t="s">
        <v>1030</v>
      </c>
      <c r="E453" s="17">
        <v>6.0000000000000001E-3</v>
      </c>
      <c r="F453" s="18">
        <v>56.66</v>
      </c>
      <c r="G453" s="18">
        <v>0.33995999999999998</v>
      </c>
    </row>
    <row r="454" spans="1:7" ht="20.100000000000001" customHeight="1">
      <c r="A454" s="15" t="s">
        <v>1508</v>
      </c>
      <c r="B454" s="16" t="s">
        <v>1509</v>
      </c>
      <c r="C454" s="15" t="s">
        <v>959</v>
      </c>
      <c r="D454" s="15" t="s">
        <v>1030</v>
      </c>
      <c r="E454" s="17">
        <v>1</v>
      </c>
      <c r="F454" s="18">
        <v>3.35</v>
      </c>
      <c r="G454" s="18">
        <v>3.35</v>
      </c>
    </row>
    <row r="455" spans="1:7" ht="15" customHeight="1">
      <c r="A455" s="1"/>
      <c r="B455" s="1"/>
      <c r="C455" s="1"/>
      <c r="D455" s="1"/>
      <c r="E455" s="319" t="s">
        <v>1021</v>
      </c>
      <c r="F455" s="320"/>
      <c r="G455" s="19">
        <v>4.3901000000000003</v>
      </c>
    </row>
    <row r="456" spans="1:7" ht="15" customHeight="1">
      <c r="A456" s="1"/>
      <c r="B456" s="1"/>
      <c r="C456" s="1"/>
      <c r="D456" s="1"/>
      <c r="E456" s="317" t="s">
        <v>972</v>
      </c>
      <c r="F456" s="318"/>
      <c r="G456" s="3">
        <v>11.01</v>
      </c>
    </row>
    <row r="457" spans="1:7" ht="15" customHeight="1">
      <c r="A457" s="1"/>
      <c r="B457" s="1"/>
      <c r="C457" s="1"/>
      <c r="D457" s="1"/>
      <c r="E457" s="317" t="s">
        <v>973</v>
      </c>
      <c r="F457" s="318"/>
      <c r="G457" s="3">
        <v>2.78</v>
      </c>
    </row>
    <row r="458" spans="1:7" ht="15" customHeight="1">
      <c r="A458" s="1"/>
      <c r="B458" s="1"/>
      <c r="C458" s="1"/>
      <c r="D458" s="1"/>
      <c r="E458" s="317" t="s">
        <v>974</v>
      </c>
      <c r="F458" s="318"/>
      <c r="G458" s="3">
        <v>13.79</v>
      </c>
    </row>
    <row r="459" spans="1:7" ht="15" customHeight="1">
      <c r="A459" s="1"/>
      <c r="B459" s="1"/>
      <c r="C459" s="1"/>
      <c r="D459" s="1"/>
      <c r="E459" s="317" t="s">
        <v>975</v>
      </c>
      <c r="F459" s="318"/>
      <c r="G459" s="3">
        <v>3.9</v>
      </c>
    </row>
    <row r="460" spans="1:7" ht="15" customHeight="1">
      <c r="A460" s="1"/>
      <c r="B460" s="1"/>
      <c r="C460" s="1"/>
      <c r="D460" s="1"/>
      <c r="E460" s="317" t="s">
        <v>976</v>
      </c>
      <c r="F460" s="318"/>
      <c r="G460" s="3">
        <v>17.690000000000001</v>
      </c>
    </row>
    <row r="461" spans="1:7" ht="15" customHeight="1">
      <c r="A461" s="1"/>
      <c r="B461" s="1"/>
      <c r="C461" s="1"/>
      <c r="D461" s="1"/>
      <c r="E461" s="317" t="s">
        <v>977</v>
      </c>
      <c r="F461" s="318"/>
      <c r="G461" s="3">
        <v>1</v>
      </c>
    </row>
    <row r="462" spans="1:7" ht="15" customHeight="1">
      <c r="A462" s="1"/>
      <c r="B462" s="1"/>
      <c r="C462" s="1"/>
      <c r="D462" s="1"/>
      <c r="E462" s="317" t="s">
        <v>978</v>
      </c>
      <c r="F462" s="318"/>
      <c r="G462" s="3">
        <v>17.690000000000001</v>
      </c>
    </row>
    <row r="463" spans="1:7" ht="9.9499999999999993" customHeight="1">
      <c r="A463" s="1"/>
      <c r="B463" s="1"/>
      <c r="C463" s="323" t="s">
        <v>949</v>
      </c>
      <c r="D463" s="324"/>
      <c r="E463" s="1"/>
      <c r="F463" s="1"/>
      <c r="G463" s="1"/>
    </row>
    <row r="464" spans="1:7" ht="20.100000000000001" customHeight="1">
      <c r="A464" s="325" t="s">
        <v>2127</v>
      </c>
      <c r="B464" s="326"/>
      <c r="C464" s="326"/>
      <c r="D464" s="326"/>
      <c r="E464" s="326"/>
      <c r="F464" s="326"/>
      <c r="G464" s="326"/>
    </row>
    <row r="465" spans="1:7" ht="15" customHeight="1">
      <c r="A465" s="321" t="s">
        <v>951</v>
      </c>
      <c r="B465" s="322"/>
      <c r="C465" s="8" t="s">
        <v>952</v>
      </c>
      <c r="D465" s="8" t="s">
        <v>953</v>
      </c>
      <c r="E465" s="8" t="s">
        <v>954</v>
      </c>
      <c r="F465" s="8" t="s">
        <v>955</v>
      </c>
      <c r="G465" s="8" t="s">
        <v>956</v>
      </c>
    </row>
    <row r="466" spans="1:7" ht="15" customHeight="1">
      <c r="A466" s="15" t="s">
        <v>994</v>
      </c>
      <c r="B466" s="16" t="s">
        <v>995</v>
      </c>
      <c r="C466" s="15" t="s">
        <v>959</v>
      </c>
      <c r="D466" s="15" t="s">
        <v>960</v>
      </c>
      <c r="E466" s="17">
        <v>0.6</v>
      </c>
      <c r="F466" s="18">
        <v>1.04</v>
      </c>
      <c r="G466" s="18">
        <v>0.624</v>
      </c>
    </row>
    <row r="467" spans="1:7" ht="15" customHeight="1">
      <c r="A467" s="15" t="s">
        <v>996</v>
      </c>
      <c r="B467" s="16" t="s">
        <v>997</v>
      </c>
      <c r="C467" s="15" t="s">
        <v>959</v>
      </c>
      <c r="D467" s="15" t="s">
        <v>960</v>
      </c>
      <c r="E467" s="17">
        <v>0.6</v>
      </c>
      <c r="F467" s="18">
        <v>3.18</v>
      </c>
      <c r="G467" s="18">
        <v>1.9079999999999999</v>
      </c>
    </row>
    <row r="468" spans="1:7" ht="20.100000000000001" customHeight="1">
      <c r="A468" s="15" t="s">
        <v>1388</v>
      </c>
      <c r="B468" s="16" t="s">
        <v>1389</v>
      </c>
      <c r="C468" s="15" t="s">
        <v>959</v>
      </c>
      <c r="D468" s="15" t="s">
        <v>960</v>
      </c>
      <c r="E468" s="17">
        <v>0.6</v>
      </c>
      <c r="F468" s="18">
        <v>0.28000000000000003</v>
      </c>
      <c r="G468" s="18">
        <v>0.16800000000000001</v>
      </c>
    </row>
    <row r="469" spans="1:7" ht="15" customHeight="1">
      <c r="A469" s="15" t="s">
        <v>963</v>
      </c>
      <c r="B469" s="16" t="s">
        <v>964</v>
      </c>
      <c r="C469" s="15" t="s">
        <v>959</v>
      </c>
      <c r="D469" s="15" t="s">
        <v>960</v>
      </c>
      <c r="E469" s="17">
        <v>0.6</v>
      </c>
      <c r="F469" s="18">
        <v>0.55000000000000004</v>
      </c>
      <c r="G469" s="18">
        <v>0.33</v>
      </c>
    </row>
    <row r="470" spans="1:7" ht="20.100000000000001" customHeight="1">
      <c r="A470" s="15" t="s">
        <v>1390</v>
      </c>
      <c r="B470" s="16" t="s">
        <v>1391</v>
      </c>
      <c r="C470" s="15" t="s">
        <v>959</v>
      </c>
      <c r="D470" s="15" t="s">
        <v>960</v>
      </c>
      <c r="E470" s="17">
        <v>0.6</v>
      </c>
      <c r="F470" s="18">
        <v>0.8</v>
      </c>
      <c r="G470" s="18">
        <v>0.48</v>
      </c>
    </row>
    <row r="471" spans="1:7" ht="15" customHeight="1">
      <c r="A471" s="15" t="s">
        <v>965</v>
      </c>
      <c r="B471" s="16" t="s">
        <v>966</v>
      </c>
      <c r="C471" s="15" t="s">
        <v>959</v>
      </c>
      <c r="D471" s="15" t="s">
        <v>960</v>
      </c>
      <c r="E471" s="17">
        <v>0.6</v>
      </c>
      <c r="F471" s="18">
        <v>0.06</v>
      </c>
      <c r="G471" s="18">
        <v>3.5999999999999997E-2</v>
      </c>
    </row>
    <row r="472" spans="1:7" ht="17.100000000000001" customHeight="1">
      <c r="A472" s="1"/>
      <c r="B472" s="1"/>
      <c r="C472" s="1"/>
      <c r="D472" s="1"/>
      <c r="E472" s="319" t="s">
        <v>967</v>
      </c>
      <c r="F472" s="320"/>
      <c r="G472" s="19">
        <v>3.5459999999999998</v>
      </c>
    </row>
    <row r="473" spans="1:7" ht="15" customHeight="1">
      <c r="A473" s="321" t="s">
        <v>968</v>
      </c>
      <c r="B473" s="322"/>
      <c r="C473" s="8" t="s">
        <v>952</v>
      </c>
      <c r="D473" s="8" t="s">
        <v>953</v>
      </c>
      <c r="E473" s="8" t="s">
        <v>954</v>
      </c>
      <c r="F473" s="8" t="s">
        <v>955</v>
      </c>
      <c r="G473" s="8" t="s">
        <v>956</v>
      </c>
    </row>
    <row r="474" spans="1:7" ht="15" customHeight="1">
      <c r="A474" s="15" t="s">
        <v>1392</v>
      </c>
      <c r="B474" s="16" t="s">
        <v>1393</v>
      </c>
      <c r="C474" s="15" t="s">
        <v>959</v>
      </c>
      <c r="D474" s="15" t="s">
        <v>960</v>
      </c>
      <c r="E474" s="17">
        <v>0.30384</v>
      </c>
      <c r="F474" s="18">
        <v>8.94</v>
      </c>
      <c r="G474" s="18">
        <v>2.7163295999999999</v>
      </c>
    </row>
    <row r="475" spans="1:7" ht="15" customHeight="1">
      <c r="A475" s="15" t="s">
        <v>1394</v>
      </c>
      <c r="B475" s="16" t="s">
        <v>1395</v>
      </c>
      <c r="C475" s="15" t="s">
        <v>959</v>
      </c>
      <c r="D475" s="15" t="s">
        <v>960</v>
      </c>
      <c r="E475" s="17">
        <v>0.30384</v>
      </c>
      <c r="F475" s="18">
        <v>12.62</v>
      </c>
      <c r="G475" s="18">
        <v>3.8344608</v>
      </c>
    </row>
    <row r="476" spans="1:7" ht="15" customHeight="1">
      <c r="A476" s="1"/>
      <c r="B476" s="1"/>
      <c r="C476" s="1"/>
      <c r="D476" s="1"/>
      <c r="E476" s="319" t="s">
        <v>971</v>
      </c>
      <c r="F476" s="320"/>
      <c r="G476" s="19">
        <v>6.5507904000000003</v>
      </c>
    </row>
    <row r="477" spans="1:7" ht="15" customHeight="1">
      <c r="A477" s="321" t="s">
        <v>1010</v>
      </c>
      <c r="B477" s="322"/>
      <c r="C477" s="8" t="s">
        <v>952</v>
      </c>
      <c r="D477" s="8" t="s">
        <v>953</v>
      </c>
      <c r="E477" s="8" t="s">
        <v>954</v>
      </c>
      <c r="F477" s="8" t="s">
        <v>955</v>
      </c>
      <c r="G477" s="8" t="s">
        <v>956</v>
      </c>
    </row>
    <row r="478" spans="1:7" ht="15" customHeight="1">
      <c r="A478" s="15" t="s">
        <v>1398</v>
      </c>
      <c r="B478" s="16" t="s">
        <v>1399</v>
      </c>
      <c r="C478" s="15" t="s">
        <v>959</v>
      </c>
      <c r="D478" s="15" t="s">
        <v>1030</v>
      </c>
      <c r="E478" s="17">
        <v>1.35E-2</v>
      </c>
      <c r="F478" s="18">
        <v>50.01</v>
      </c>
      <c r="G478" s="18">
        <v>0.67513500000000004</v>
      </c>
    </row>
    <row r="479" spans="1:7" ht="20.100000000000001" customHeight="1">
      <c r="A479" s="15" t="s">
        <v>1400</v>
      </c>
      <c r="B479" s="16" t="s">
        <v>1401</v>
      </c>
      <c r="C479" s="15" t="s">
        <v>959</v>
      </c>
      <c r="D479" s="15" t="s">
        <v>1030</v>
      </c>
      <c r="E479" s="17">
        <v>1.95E-2</v>
      </c>
      <c r="F479" s="18">
        <v>56.66</v>
      </c>
      <c r="G479" s="18">
        <v>1.10487</v>
      </c>
    </row>
    <row r="480" spans="1:7" ht="20.100000000000001" customHeight="1">
      <c r="A480" s="15" t="s">
        <v>1472</v>
      </c>
      <c r="B480" s="16" t="s">
        <v>1473</v>
      </c>
      <c r="C480" s="15" t="s">
        <v>959</v>
      </c>
      <c r="D480" s="15" t="s">
        <v>1030</v>
      </c>
      <c r="E480" s="17">
        <v>1</v>
      </c>
      <c r="F480" s="18">
        <v>8.57</v>
      </c>
      <c r="G480" s="18">
        <v>8.57</v>
      </c>
    </row>
    <row r="481" spans="1:7" ht="15" customHeight="1">
      <c r="A481" s="1"/>
      <c r="B481" s="1"/>
      <c r="C481" s="1"/>
      <c r="D481" s="1"/>
      <c r="E481" s="319" t="s">
        <v>1021</v>
      </c>
      <c r="F481" s="320"/>
      <c r="G481" s="19">
        <v>10.350004999999999</v>
      </c>
    </row>
    <row r="482" spans="1:7" ht="15" customHeight="1">
      <c r="A482" s="1"/>
      <c r="B482" s="1"/>
      <c r="C482" s="1"/>
      <c r="D482" s="1"/>
      <c r="E482" s="317" t="s">
        <v>972</v>
      </c>
      <c r="F482" s="318"/>
      <c r="G482" s="3">
        <v>17.45</v>
      </c>
    </row>
    <row r="483" spans="1:7" ht="15" customHeight="1">
      <c r="A483" s="1"/>
      <c r="B483" s="1"/>
      <c r="C483" s="1"/>
      <c r="D483" s="1"/>
      <c r="E483" s="317" t="s">
        <v>973</v>
      </c>
      <c r="F483" s="318"/>
      <c r="G483" s="3">
        <v>2.97</v>
      </c>
    </row>
    <row r="484" spans="1:7" ht="15" customHeight="1">
      <c r="A484" s="1"/>
      <c r="B484" s="1"/>
      <c r="C484" s="1"/>
      <c r="D484" s="1"/>
      <c r="E484" s="317" t="s">
        <v>974</v>
      </c>
      <c r="F484" s="318"/>
      <c r="G484" s="3">
        <v>20.420000000000002</v>
      </c>
    </row>
    <row r="485" spans="1:7" ht="15" customHeight="1">
      <c r="A485" s="1"/>
      <c r="B485" s="1"/>
      <c r="C485" s="1"/>
      <c r="D485" s="1"/>
      <c r="E485" s="317" t="s">
        <v>975</v>
      </c>
      <c r="F485" s="318"/>
      <c r="G485" s="3">
        <v>5.78</v>
      </c>
    </row>
    <row r="486" spans="1:7" ht="15" customHeight="1">
      <c r="A486" s="1"/>
      <c r="B486" s="1"/>
      <c r="C486" s="1"/>
      <c r="D486" s="1"/>
      <c r="E486" s="317" t="s">
        <v>976</v>
      </c>
      <c r="F486" s="318"/>
      <c r="G486" s="3">
        <v>26.2</v>
      </c>
    </row>
    <row r="487" spans="1:7" ht="15" customHeight="1">
      <c r="A487" s="1"/>
      <c r="B487" s="1"/>
      <c r="C487" s="1"/>
      <c r="D487" s="1"/>
      <c r="E487" s="317" t="s">
        <v>977</v>
      </c>
      <c r="F487" s="318"/>
      <c r="G487" s="3">
        <v>1</v>
      </c>
    </row>
    <row r="488" spans="1:7" ht="15" customHeight="1">
      <c r="A488" s="1"/>
      <c r="B488" s="1"/>
      <c r="C488" s="1"/>
      <c r="D488" s="1"/>
      <c r="E488" s="317" t="s">
        <v>978</v>
      </c>
      <c r="F488" s="318"/>
      <c r="G488" s="3">
        <v>26.2</v>
      </c>
    </row>
    <row r="489" spans="1:7" ht="9.9499999999999993" customHeight="1">
      <c r="A489" s="1"/>
      <c r="B489" s="1"/>
      <c r="C489" s="323" t="s">
        <v>949</v>
      </c>
      <c r="D489" s="324"/>
      <c r="E489" s="1"/>
      <c r="F489" s="1"/>
      <c r="G489" s="1"/>
    </row>
    <row r="490" spans="1:7" ht="20.100000000000001" customHeight="1">
      <c r="A490" s="325" t="s">
        <v>2128</v>
      </c>
      <c r="B490" s="326"/>
      <c r="C490" s="326"/>
      <c r="D490" s="326"/>
      <c r="E490" s="326"/>
      <c r="F490" s="326"/>
      <c r="G490" s="326"/>
    </row>
    <row r="491" spans="1:7" ht="15" customHeight="1">
      <c r="A491" s="321" t="s">
        <v>951</v>
      </c>
      <c r="B491" s="322"/>
      <c r="C491" s="8" t="s">
        <v>952</v>
      </c>
      <c r="D491" s="8" t="s">
        <v>953</v>
      </c>
      <c r="E491" s="8" t="s">
        <v>954</v>
      </c>
      <c r="F491" s="8" t="s">
        <v>955</v>
      </c>
      <c r="G491" s="8" t="s">
        <v>956</v>
      </c>
    </row>
    <row r="492" spans="1:7" ht="15" customHeight="1">
      <c r="A492" s="15" t="s">
        <v>994</v>
      </c>
      <c r="B492" s="16" t="s">
        <v>995</v>
      </c>
      <c r="C492" s="15" t="s">
        <v>959</v>
      </c>
      <c r="D492" s="15" t="s">
        <v>960</v>
      </c>
      <c r="E492" s="17">
        <v>0.6</v>
      </c>
      <c r="F492" s="18">
        <v>1.04</v>
      </c>
      <c r="G492" s="18">
        <v>0.624</v>
      </c>
    </row>
    <row r="493" spans="1:7" ht="15" customHeight="1">
      <c r="A493" s="15" t="s">
        <v>996</v>
      </c>
      <c r="B493" s="16" t="s">
        <v>997</v>
      </c>
      <c r="C493" s="15" t="s">
        <v>959</v>
      </c>
      <c r="D493" s="15" t="s">
        <v>960</v>
      </c>
      <c r="E493" s="17">
        <v>0.6</v>
      </c>
      <c r="F493" s="18">
        <v>3.18</v>
      </c>
      <c r="G493" s="18">
        <v>1.9079999999999999</v>
      </c>
    </row>
    <row r="494" spans="1:7" ht="20.100000000000001" customHeight="1">
      <c r="A494" s="15" t="s">
        <v>1388</v>
      </c>
      <c r="B494" s="16" t="s">
        <v>1389</v>
      </c>
      <c r="C494" s="15" t="s">
        <v>959</v>
      </c>
      <c r="D494" s="15" t="s">
        <v>960</v>
      </c>
      <c r="E494" s="17">
        <v>0.6</v>
      </c>
      <c r="F494" s="18">
        <v>0.28000000000000003</v>
      </c>
      <c r="G494" s="18">
        <v>0.16800000000000001</v>
      </c>
    </row>
    <row r="495" spans="1:7" ht="15" customHeight="1">
      <c r="A495" s="15" t="s">
        <v>963</v>
      </c>
      <c r="B495" s="16" t="s">
        <v>964</v>
      </c>
      <c r="C495" s="15" t="s">
        <v>959</v>
      </c>
      <c r="D495" s="15" t="s">
        <v>960</v>
      </c>
      <c r="E495" s="17">
        <v>0.6</v>
      </c>
      <c r="F495" s="18">
        <v>0.55000000000000004</v>
      </c>
      <c r="G495" s="18">
        <v>0.33</v>
      </c>
    </row>
    <row r="496" spans="1:7" ht="20.100000000000001" customHeight="1">
      <c r="A496" s="15" t="s">
        <v>1390</v>
      </c>
      <c r="B496" s="16" t="s">
        <v>1391</v>
      </c>
      <c r="C496" s="15" t="s">
        <v>959</v>
      </c>
      <c r="D496" s="15" t="s">
        <v>960</v>
      </c>
      <c r="E496" s="17">
        <v>0.6</v>
      </c>
      <c r="F496" s="18">
        <v>0.8</v>
      </c>
      <c r="G496" s="18">
        <v>0.48</v>
      </c>
    </row>
    <row r="497" spans="1:7" ht="15" customHeight="1">
      <c r="A497" s="15" t="s">
        <v>965</v>
      </c>
      <c r="B497" s="16" t="s">
        <v>966</v>
      </c>
      <c r="C497" s="15" t="s">
        <v>959</v>
      </c>
      <c r="D497" s="15" t="s">
        <v>960</v>
      </c>
      <c r="E497" s="17">
        <v>0.6</v>
      </c>
      <c r="F497" s="18">
        <v>0.06</v>
      </c>
      <c r="G497" s="18">
        <v>3.5999999999999997E-2</v>
      </c>
    </row>
    <row r="498" spans="1:7" ht="17.100000000000001" customHeight="1">
      <c r="A498" s="1"/>
      <c r="B498" s="1"/>
      <c r="C498" s="1"/>
      <c r="D498" s="1"/>
      <c r="E498" s="319" t="s">
        <v>967</v>
      </c>
      <c r="F498" s="320"/>
      <c r="G498" s="19">
        <v>3.5459999999999998</v>
      </c>
    </row>
    <row r="499" spans="1:7" ht="15" customHeight="1">
      <c r="A499" s="321" t="s">
        <v>968</v>
      </c>
      <c r="B499" s="322"/>
      <c r="C499" s="8" t="s">
        <v>952</v>
      </c>
      <c r="D499" s="8" t="s">
        <v>953</v>
      </c>
      <c r="E499" s="8" t="s">
        <v>954</v>
      </c>
      <c r="F499" s="8" t="s">
        <v>955</v>
      </c>
      <c r="G499" s="8" t="s">
        <v>956</v>
      </c>
    </row>
    <row r="500" spans="1:7" ht="15" customHeight="1">
      <c r="A500" s="15" t="s">
        <v>1392</v>
      </c>
      <c r="B500" s="16" t="s">
        <v>1393</v>
      </c>
      <c r="C500" s="15" t="s">
        <v>959</v>
      </c>
      <c r="D500" s="15" t="s">
        <v>960</v>
      </c>
      <c r="E500" s="17">
        <v>0.30384</v>
      </c>
      <c r="F500" s="18">
        <v>8.94</v>
      </c>
      <c r="G500" s="18">
        <v>2.7163295999999999</v>
      </c>
    </row>
    <row r="501" spans="1:7" ht="15" customHeight="1">
      <c r="A501" s="15" t="s">
        <v>1394</v>
      </c>
      <c r="B501" s="16" t="s">
        <v>1395</v>
      </c>
      <c r="C501" s="15" t="s">
        <v>959</v>
      </c>
      <c r="D501" s="15" t="s">
        <v>960</v>
      </c>
      <c r="E501" s="17">
        <v>0.30384</v>
      </c>
      <c r="F501" s="18">
        <v>12.62</v>
      </c>
      <c r="G501" s="18">
        <v>3.8344608</v>
      </c>
    </row>
    <row r="502" spans="1:7" ht="15" customHeight="1">
      <c r="A502" s="1"/>
      <c r="B502" s="1"/>
      <c r="C502" s="1"/>
      <c r="D502" s="1"/>
      <c r="E502" s="319" t="s">
        <v>971</v>
      </c>
      <c r="F502" s="320"/>
      <c r="G502" s="19">
        <v>6.5507904000000003</v>
      </c>
    </row>
    <row r="503" spans="1:7" ht="15" customHeight="1">
      <c r="A503" s="321" t="s">
        <v>1010</v>
      </c>
      <c r="B503" s="322"/>
      <c r="C503" s="8" t="s">
        <v>952</v>
      </c>
      <c r="D503" s="8" t="s">
        <v>953</v>
      </c>
      <c r="E503" s="8" t="s">
        <v>954</v>
      </c>
      <c r="F503" s="8" t="s">
        <v>955</v>
      </c>
      <c r="G503" s="8" t="s">
        <v>956</v>
      </c>
    </row>
    <row r="504" spans="1:7" ht="15" customHeight="1">
      <c r="A504" s="15" t="s">
        <v>1398</v>
      </c>
      <c r="B504" s="16" t="s">
        <v>1399</v>
      </c>
      <c r="C504" s="15" t="s">
        <v>959</v>
      </c>
      <c r="D504" s="15" t="s">
        <v>1030</v>
      </c>
      <c r="E504" s="17">
        <v>2.1000000000000001E-2</v>
      </c>
      <c r="F504" s="18">
        <v>50.01</v>
      </c>
      <c r="G504" s="18">
        <v>1.0502100000000001</v>
      </c>
    </row>
    <row r="505" spans="1:7" ht="20.100000000000001" customHeight="1">
      <c r="A505" s="15" t="s">
        <v>1400</v>
      </c>
      <c r="B505" s="16" t="s">
        <v>1401</v>
      </c>
      <c r="C505" s="15" t="s">
        <v>959</v>
      </c>
      <c r="D505" s="15" t="s">
        <v>1030</v>
      </c>
      <c r="E505" s="17">
        <v>8.9999999999999993E-3</v>
      </c>
      <c r="F505" s="18">
        <v>56.66</v>
      </c>
      <c r="G505" s="18">
        <v>0.50993999999999995</v>
      </c>
    </row>
    <row r="506" spans="1:7" ht="20.100000000000001" customHeight="1">
      <c r="A506" s="15" t="s">
        <v>1512</v>
      </c>
      <c r="B506" s="16" t="s">
        <v>1513</v>
      </c>
      <c r="C506" s="15" t="s">
        <v>959</v>
      </c>
      <c r="D506" s="15" t="s">
        <v>1030</v>
      </c>
      <c r="E506" s="17">
        <v>1</v>
      </c>
      <c r="F506" s="18">
        <v>8.6199999999999992</v>
      </c>
      <c r="G506" s="18">
        <v>8.6199999999999992</v>
      </c>
    </row>
    <row r="507" spans="1:7" ht="15" customHeight="1">
      <c r="A507" s="1"/>
      <c r="B507" s="1"/>
      <c r="C507" s="1"/>
      <c r="D507" s="1"/>
      <c r="E507" s="319" t="s">
        <v>1021</v>
      </c>
      <c r="F507" s="320"/>
      <c r="G507" s="19">
        <v>10.180149999999999</v>
      </c>
    </row>
    <row r="508" spans="1:7" ht="15" customHeight="1">
      <c r="A508" s="1"/>
      <c r="B508" s="1"/>
      <c r="C508" s="1"/>
      <c r="D508" s="1"/>
      <c r="E508" s="317" t="s">
        <v>972</v>
      </c>
      <c r="F508" s="318"/>
      <c r="G508" s="3">
        <v>17.28</v>
      </c>
    </row>
    <row r="509" spans="1:7" ht="15" customHeight="1">
      <c r="A509" s="1"/>
      <c r="B509" s="1"/>
      <c r="C509" s="1"/>
      <c r="D509" s="1"/>
      <c r="E509" s="317" t="s">
        <v>973</v>
      </c>
      <c r="F509" s="318"/>
      <c r="G509" s="3">
        <v>2.97</v>
      </c>
    </row>
    <row r="510" spans="1:7" ht="15" customHeight="1">
      <c r="A510" s="1"/>
      <c r="B510" s="1"/>
      <c r="C510" s="1"/>
      <c r="D510" s="1"/>
      <c r="E510" s="317" t="s">
        <v>974</v>
      </c>
      <c r="F510" s="318"/>
      <c r="G510" s="3">
        <v>20.25</v>
      </c>
    </row>
    <row r="511" spans="1:7" ht="15" customHeight="1">
      <c r="A511" s="1"/>
      <c r="B511" s="1"/>
      <c r="C511" s="1"/>
      <c r="D511" s="1"/>
      <c r="E511" s="317" t="s">
        <v>975</v>
      </c>
      <c r="F511" s="318"/>
      <c r="G511" s="3">
        <v>5.74</v>
      </c>
    </row>
    <row r="512" spans="1:7" ht="15" customHeight="1">
      <c r="A512" s="1"/>
      <c r="B512" s="1"/>
      <c r="C512" s="1"/>
      <c r="D512" s="1"/>
      <c r="E512" s="317" t="s">
        <v>976</v>
      </c>
      <c r="F512" s="318"/>
      <c r="G512" s="3">
        <v>25.99</v>
      </c>
    </row>
    <row r="513" spans="1:7" ht="15" customHeight="1">
      <c r="A513" s="1"/>
      <c r="B513" s="1"/>
      <c r="C513" s="1"/>
      <c r="D513" s="1"/>
      <c r="E513" s="317" t="s">
        <v>977</v>
      </c>
      <c r="F513" s="318"/>
      <c r="G513" s="3">
        <v>1</v>
      </c>
    </row>
    <row r="514" spans="1:7" ht="15" customHeight="1">
      <c r="A514" s="1"/>
      <c r="B514" s="1"/>
      <c r="C514" s="1"/>
      <c r="D514" s="1"/>
      <c r="E514" s="317" t="s">
        <v>978</v>
      </c>
      <c r="F514" s="318"/>
      <c r="G514" s="3">
        <v>25.99</v>
      </c>
    </row>
    <row r="515" spans="1:7" ht="9.9499999999999993" customHeight="1">
      <c r="A515" s="1"/>
      <c r="B515" s="1"/>
      <c r="C515" s="323" t="s">
        <v>949</v>
      </c>
      <c r="D515" s="324"/>
      <c r="E515" s="1"/>
      <c r="F515" s="1"/>
      <c r="G515" s="1"/>
    </row>
    <row r="516" spans="1:7" ht="20.100000000000001" customHeight="1">
      <c r="A516" s="325" t="s">
        <v>2129</v>
      </c>
      <c r="B516" s="326"/>
      <c r="C516" s="326"/>
      <c r="D516" s="326"/>
      <c r="E516" s="326"/>
      <c r="F516" s="326"/>
      <c r="G516" s="326"/>
    </row>
    <row r="517" spans="1:7" ht="15" customHeight="1">
      <c r="A517" s="321" t="s">
        <v>951</v>
      </c>
      <c r="B517" s="322"/>
      <c r="C517" s="8" t="s">
        <v>952</v>
      </c>
      <c r="D517" s="8" t="s">
        <v>953</v>
      </c>
      <c r="E517" s="8" t="s">
        <v>954</v>
      </c>
      <c r="F517" s="8" t="s">
        <v>955</v>
      </c>
      <c r="G517" s="8" t="s">
        <v>956</v>
      </c>
    </row>
    <row r="518" spans="1:7" ht="15" customHeight="1">
      <c r="A518" s="15" t="s">
        <v>994</v>
      </c>
      <c r="B518" s="16" t="s">
        <v>995</v>
      </c>
      <c r="C518" s="15" t="s">
        <v>959</v>
      </c>
      <c r="D518" s="15" t="s">
        <v>960</v>
      </c>
      <c r="E518" s="17">
        <v>0.5</v>
      </c>
      <c r="F518" s="18">
        <v>1.04</v>
      </c>
      <c r="G518" s="18">
        <v>0.52</v>
      </c>
    </row>
    <row r="519" spans="1:7" ht="15" customHeight="1">
      <c r="A519" s="15" t="s">
        <v>996</v>
      </c>
      <c r="B519" s="16" t="s">
        <v>997</v>
      </c>
      <c r="C519" s="15" t="s">
        <v>959</v>
      </c>
      <c r="D519" s="15" t="s">
        <v>960</v>
      </c>
      <c r="E519" s="17">
        <v>0.5</v>
      </c>
      <c r="F519" s="18">
        <v>3.18</v>
      </c>
      <c r="G519" s="18">
        <v>1.59</v>
      </c>
    </row>
    <row r="520" spans="1:7" ht="20.100000000000001" customHeight="1">
      <c r="A520" s="15" t="s">
        <v>1388</v>
      </c>
      <c r="B520" s="16" t="s">
        <v>1389</v>
      </c>
      <c r="C520" s="15" t="s">
        <v>959</v>
      </c>
      <c r="D520" s="15" t="s">
        <v>960</v>
      </c>
      <c r="E520" s="17">
        <v>0.5</v>
      </c>
      <c r="F520" s="18">
        <v>0.28000000000000003</v>
      </c>
      <c r="G520" s="18">
        <v>0.14000000000000001</v>
      </c>
    </row>
    <row r="521" spans="1:7" ht="20.100000000000001" customHeight="1">
      <c r="A521" s="15" t="s">
        <v>1390</v>
      </c>
      <c r="B521" s="16" t="s">
        <v>1391</v>
      </c>
      <c r="C521" s="15" t="s">
        <v>959</v>
      </c>
      <c r="D521" s="15" t="s">
        <v>960</v>
      </c>
      <c r="E521" s="17">
        <v>0.5</v>
      </c>
      <c r="F521" s="18">
        <v>0.8</v>
      </c>
      <c r="G521" s="18">
        <v>0.4</v>
      </c>
    </row>
    <row r="522" spans="1:7" ht="15" customHeight="1">
      <c r="A522" s="15" t="s">
        <v>965</v>
      </c>
      <c r="B522" s="16" t="s">
        <v>966</v>
      </c>
      <c r="C522" s="15" t="s">
        <v>959</v>
      </c>
      <c r="D522" s="15" t="s">
        <v>960</v>
      </c>
      <c r="E522" s="17">
        <v>0.5</v>
      </c>
      <c r="F522" s="18">
        <v>0.06</v>
      </c>
      <c r="G522" s="18">
        <v>0.03</v>
      </c>
    </row>
    <row r="523" spans="1:7" ht="15" customHeight="1">
      <c r="A523" s="15" t="s">
        <v>963</v>
      </c>
      <c r="B523" s="16" t="s">
        <v>964</v>
      </c>
      <c r="C523" s="15" t="s">
        <v>959</v>
      </c>
      <c r="D523" s="15" t="s">
        <v>960</v>
      </c>
      <c r="E523" s="17">
        <v>0.5</v>
      </c>
      <c r="F523" s="18">
        <v>0.55000000000000004</v>
      </c>
      <c r="G523" s="18">
        <v>0.27500000000000002</v>
      </c>
    </row>
    <row r="524" spans="1:7" ht="17.100000000000001" customHeight="1">
      <c r="A524" s="1"/>
      <c r="B524" s="1"/>
      <c r="C524" s="1"/>
      <c r="D524" s="1"/>
      <c r="E524" s="319" t="s">
        <v>967</v>
      </c>
      <c r="F524" s="320"/>
      <c r="G524" s="19">
        <v>2.9550000000000001</v>
      </c>
    </row>
    <row r="525" spans="1:7" ht="15" customHeight="1">
      <c r="A525" s="321" t="s">
        <v>968</v>
      </c>
      <c r="B525" s="322"/>
      <c r="C525" s="8" t="s">
        <v>952</v>
      </c>
      <c r="D525" s="8" t="s">
        <v>953</v>
      </c>
      <c r="E525" s="8" t="s">
        <v>954</v>
      </c>
      <c r="F525" s="8" t="s">
        <v>955</v>
      </c>
      <c r="G525" s="8" t="s">
        <v>956</v>
      </c>
    </row>
    <row r="526" spans="1:7" ht="15" customHeight="1">
      <c r="A526" s="15" t="s">
        <v>1394</v>
      </c>
      <c r="B526" s="16" t="s">
        <v>1395</v>
      </c>
      <c r="C526" s="15" t="s">
        <v>959</v>
      </c>
      <c r="D526" s="15" t="s">
        <v>960</v>
      </c>
      <c r="E526" s="17">
        <v>0.25319999999999998</v>
      </c>
      <c r="F526" s="18">
        <v>12.62</v>
      </c>
      <c r="G526" s="18">
        <v>3.1953839999999998</v>
      </c>
    </row>
    <row r="527" spans="1:7" ht="15" customHeight="1">
      <c r="A527" s="15" t="s">
        <v>1392</v>
      </c>
      <c r="B527" s="16" t="s">
        <v>1393</v>
      </c>
      <c r="C527" s="15" t="s">
        <v>959</v>
      </c>
      <c r="D527" s="15" t="s">
        <v>960</v>
      </c>
      <c r="E527" s="17">
        <v>0.25319999999999998</v>
      </c>
      <c r="F527" s="18">
        <v>8.94</v>
      </c>
      <c r="G527" s="18">
        <v>2.2636080000000001</v>
      </c>
    </row>
    <row r="528" spans="1:7" ht="15" customHeight="1">
      <c r="A528" s="1"/>
      <c r="B528" s="1"/>
      <c r="C528" s="1"/>
      <c r="D528" s="1"/>
      <c r="E528" s="319" t="s">
        <v>971</v>
      </c>
      <c r="F528" s="320"/>
      <c r="G528" s="19">
        <v>5.4589920000000003</v>
      </c>
    </row>
    <row r="529" spans="1:7" ht="15" customHeight="1">
      <c r="A529" s="321" t="s">
        <v>1010</v>
      </c>
      <c r="B529" s="322"/>
      <c r="C529" s="8" t="s">
        <v>952</v>
      </c>
      <c r="D529" s="8" t="s">
        <v>953</v>
      </c>
      <c r="E529" s="8" t="s">
        <v>954</v>
      </c>
      <c r="F529" s="8" t="s">
        <v>955</v>
      </c>
      <c r="G529" s="8" t="s">
        <v>956</v>
      </c>
    </row>
    <row r="530" spans="1:7" ht="20.100000000000001" customHeight="1">
      <c r="A530" s="15" t="s">
        <v>1583</v>
      </c>
      <c r="B530" s="16" t="s">
        <v>1584</v>
      </c>
      <c r="C530" s="15" t="s">
        <v>959</v>
      </c>
      <c r="D530" s="15" t="s">
        <v>1030</v>
      </c>
      <c r="E530" s="17">
        <v>1</v>
      </c>
      <c r="F530" s="18">
        <v>15.78</v>
      </c>
      <c r="G530" s="18">
        <v>15.78</v>
      </c>
    </row>
    <row r="531" spans="1:7" ht="20.100000000000001" customHeight="1">
      <c r="A531" s="15" t="s">
        <v>1562</v>
      </c>
      <c r="B531" s="16" t="s">
        <v>1563</v>
      </c>
      <c r="C531" s="15" t="s">
        <v>959</v>
      </c>
      <c r="D531" s="15" t="s">
        <v>1030</v>
      </c>
      <c r="E531" s="17">
        <v>1</v>
      </c>
      <c r="F531" s="18">
        <v>1.34</v>
      </c>
      <c r="G531" s="18">
        <v>1.34</v>
      </c>
    </row>
    <row r="532" spans="1:7" ht="27.95" customHeight="1">
      <c r="A532" s="15" t="s">
        <v>1564</v>
      </c>
      <c r="B532" s="16" t="s">
        <v>1565</v>
      </c>
      <c r="C532" s="15" t="s">
        <v>959</v>
      </c>
      <c r="D532" s="15" t="s">
        <v>1030</v>
      </c>
      <c r="E532" s="17">
        <v>0.02</v>
      </c>
      <c r="F532" s="18">
        <v>20.64</v>
      </c>
      <c r="G532" s="18">
        <v>0.4128</v>
      </c>
    </row>
    <row r="533" spans="1:7" ht="15" customHeight="1">
      <c r="A533" s="15" t="s">
        <v>1402</v>
      </c>
      <c r="B533" s="16" t="s">
        <v>1403</v>
      </c>
      <c r="C533" s="15" t="s">
        <v>959</v>
      </c>
      <c r="D533" s="15" t="s">
        <v>1030</v>
      </c>
      <c r="E533" s="17">
        <v>6.4000000000000001E-2</v>
      </c>
      <c r="F533" s="18">
        <v>1.29</v>
      </c>
      <c r="G533" s="18">
        <v>8.2559999999999995E-2</v>
      </c>
    </row>
    <row r="534" spans="1:7" ht="15" customHeight="1">
      <c r="A534" s="15" t="s">
        <v>1398</v>
      </c>
      <c r="B534" s="16" t="s">
        <v>1399</v>
      </c>
      <c r="C534" s="15" t="s">
        <v>959</v>
      </c>
      <c r="D534" s="15" t="s">
        <v>1030</v>
      </c>
      <c r="E534" s="17">
        <v>1.4800000000000001E-2</v>
      </c>
      <c r="F534" s="18">
        <v>50.01</v>
      </c>
      <c r="G534" s="18">
        <v>0.74014800000000003</v>
      </c>
    </row>
    <row r="535" spans="1:7" ht="20.100000000000001" customHeight="1">
      <c r="A535" s="15" t="s">
        <v>1400</v>
      </c>
      <c r="B535" s="16" t="s">
        <v>1401</v>
      </c>
      <c r="C535" s="15" t="s">
        <v>959</v>
      </c>
      <c r="D535" s="15" t="s">
        <v>1030</v>
      </c>
      <c r="E535" s="17">
        <v>2.2499999999999999E-2</v>
      </c>
      <c r="F535" s="18">
        <v>56.66</v>
      </c>
      <c r="G535" s="18">
        <v>1.27485</v>
      </c>
    </row>
    <row r="536" spans="1:7" ht="15" customHeight="1">
      <c r="A536" s="1"/>
      <c r="B536" s="1"/>
      <c r="C536" s="1"/>
      <c r="D536" s="1"/>
      <c r="E536" s="319" t="s">
        <v>1021</v>
      </c>
      <c r="F536" s="320"/>
      <c r="G536" s="19">
        <v>19.630358000000001</v>
      </c>
    </row>
    <row r="537" spans="1:7" ht="15" customHeight="1">
      <c r="A537" s="1"/>
      <c r="B537" s="1"/>
      <c r="C537" s="1"/>
      <c r="D537" s="1"/>
      <c r="E537" s="317" t="s">
        <v>972</v>
      </c>
      <c r="F537" s="318"/>
      <c r="G537" s="3">
        <v>25.55</v>
      </c>
    </row>
    <row r="538" spans="1:7" ht="15" customHeight="1">
      <c r="A538" s="1"/>
      <c r="B538" s="1"/>
      <c r="C538" s="1"/>
      <c r="D538" s="1"/>
      <c r="E538" s="317" t="s">
        <v>973</v>
      </c>
      <c r="F538" s="318"/>
      <c r="G538" s="3">
        <v>2.48</v>
      </c>
    </row>
    <row r="539" spans="1:7" ht="15" customHeight="1">
      <c r="A539" s="1"/>
      <c r="B539" s="1"/>
      <c r="C539" s="1"/>
      <c r="D539" s="1"/>
      <c r="E539" s="317" t="s">
        <v>974</v>
      </c>
      <c r="F539" s="318"/>
      <c r="G539" s="3">
        <v>28.03</v>
      </c>
    </row>
    <row r="540" spans="1:7" ht="15" customHeight="1">
      <c r="A540" s="1"/>
      <c r="B540" s="1"/>
      <c r="C540" s="1"/>
      <c r="D540" s="1"/>
      <c r="E540" s="317" t="s">
        <v>975</v>
      </c>
      <c r="F540" s="318"/>
      <c r="G540" s="3">
        <v>7.94</v>
      </c>
    </row>
    <row r="541" spans="1:7" ht="15" customHeight="1">
      <c r="A541" s="1"/>
      <c r="B541" s="1"/>
      <c r="C541" s="1"/>
      <c r="D541" s="1"/>
      <c r="E541" s="317" t="s">
        <v>976</v>
      </c>
      <c r="F541" s="318"/>
      <c r="G541" s="3">
        <v>35.97</v>
      </c>
    </row>
    <row r="542" spans="1:7" ht="15" customHeight="1">
      <c r="A542" s="1"/>
      <c r="B542" s="1"/>
      <c r="C542" s="1"/>
      <c r="D542" s="1"/>
      <c r="E542" s="317" t="s">
        <v>977</v>
      </c>
      <c r="F542" s="318"/>
      <c r="G542" s="3">
        <v>1</v>
      </c>
    </row>
    <row r="543" spans="1:7" ht="15" customHeight="1">
      <c r="A543" s="1"/>
      <c r="B543" s="1"/>
      <c r="C543" s="1"/>
      <c r="D543" s="1"/>
      <c r="E543" s="317" t="s">
        <v>978</v>
      </c>
      <c r="F543" s="318"/>
      <c r="G543" s="3">
        <v>35.97</v>
      </c>
    </row>
    <row r="544" spans="1:7" ht="9.9499999999999993" customHeight="1">
      <c r="A544" s="1"/>
      <c r="B544" s="1"/>
      <c r="C544" s="323" t="s">
        <v>949</v>
      </c>
      <c r="D544" s="324"/>
      <c r="E544" s="1"/>
      <c r="F544" s="1"/>
      <c r="G544" s="1"/>
    </row>
    <row r="545" spans="1:7" ht="20.100000000000001" customHeight="1">
      <c r="A545" s="325" t="s">
        <v>2130</v>
      </c>
      <c r="B545" s="326"/>
      <c r="C545" s="326"/>
      <c r="D545" s="326"/>
      <c r="E545" s="326"/>
      <c r="F545" s="326"/>
      <c r="G545" s="326"/>
    </row>
    <row r="546" spans="1:7" ht="15" customHeight="1">
      <c r="A546" s="321" t="s">
        <v>951</v>
      </c>
      <c r="B546" s="322"/>
      <c r="C546" s="8" t="s">
        <v>952</v>
      </c>
      <c r="D546" s="8" t="s">
        <v>953</v>
      </c>
      <c r="E546" s="8" t="s">
        <v>954</v>
      </c>
      <c r="F546" s="8" t="s">
        <v>955</v>
      </c>
      <c r="G546" s="8" t="s">
        <v>956</v>
      </c>
    </row>
    <row r="547" spans="1:7" ht="15" customHeight="1">
      <c r="A547" s="15" t="s">
        <v>994</v>
      </c>
      <c r="B547" s="16" t="s">
        <v>995</v>
      </c>
      <c r="C547" s="15" t="s">
        <v>959</v>
      </c>
      <c r="D547" s="15" t="s">
        <v>960</v>
      </c>
      <c r="E547" s="17">
        <v>0.18</v>
      </c>
      <c r="F547" s="18">
        <v>1.04</v>
      </c>
      <c r="G547" s="18">
        <v>0.18720000000000001</v>
      </c>
    </row>
    <row r="548" spans="1:7" ht="15" customHeight="1">
      <c r="A548" s="15" t="s">
        <v>996</v>
      </c>
      <c r="B548" s="16" t="s">
        <v>997</v>
      </c>
      <c r="C548" s="15" t="s">
        <v>959</v>
      </c>
      <c r="D548" s="15" t="s">
        <v>960</v>
      </c>
      <c r="E548" s="17">
        <v>0.18</v>
      </c>
      <c r="F548" s="18">
        <v>3.18</v>
      </c>
      <c r="G548" s="18">
        <v>0.57240000000000002</v>
      </c>
    </row>
    <row r="549" spans="1:7" ht="20.100000000000001" customHeight="1">
      <c r="A549" s="15" t="s">
        <v>1388</v>
      </c>
      <c r="B549" s="16" t="s">
        <v>1389</v>
      </c>
      <c r="C549" s="15" t="s">
        <v>959</v>
      </c>
      <c r="D549" s="15" t="s">
        <v>960</v>
      </c>
      <c r="E549" s="17">
        <v>0.18</v>
      </c>
      <c r="F549" s="18">
        <v>0.28000000000000003</v>
      </c>
      <c r="G549" s="18">
        <v>5.04E-2</v>
      </c>
    </row>
    <row r="550" spans="1:7" ht="15" customHeight="1">
      <c r="A550" s="15" t="s">
        <v>963</v>
      </c>
      <c r="B550" s="16" t="s">
        <v>964</v>
      </c>
      <c r="C550" s="15" t="s">
        <v>959</v>
      </c>
      <c r="D550" s="15" t="s">
        <v>960</v>
      </c>
      <c r="E550" s="17">
        <v>0.18</v>
      </c>
      <c r="F550" s="18">
        <v>0.55000000000000004</v>
      </c>
      <c r="G550" s="18">
        <v>9.9000000000000005E-2</v>
      </c>
    </row>
    <row r="551" spans="1:7" ht="20.100000000000001" customHeight="1">
      <c r="A551" s="15" t="s">
        <v>1390</v>
      </c>
      <c r="B551" s="16" t="s">
        <v>1391</v>
      </c>
      <c r="C551" s="15" t="s">
        <v>959</v>
      </c>
      <c r="D551" s="15" t="s">
        <v>960</v>
      </c>
      <c r="E551" s="17">
        <v>0.18</v>
      </c>
      <c r="F551" s="18">
        <v>0.8</v>
      </c>
      <c r="G551" s="18">
        <v>0.14399999999999999</v>
      </c>
    </row>
    <row r="552" spans="1:7" ht="15" customHeight="1">
      <c r="A552" s="15" t="s">
        <v>965</v>
      </c>
      <c r="B552" s="16" t="s">
        <v>966</v>
      </c>
      <c r="C552" s="15" t="s">
        <v>959</v>
      </c>
      <c r="D552" s="15" t="s">
        <v>960</v>
      </c>
      <c r="E552" s="17">
        <v>0.18</v>
      </c>
      <c r="F552" s="18">
        <v>0.06</v>
      </c>
      <c r="G552" s="18">
        <v>1.0800000000000001E-2</v>
      </c>
    </row>
    <row r="553" spans="1:7" ht="17.100000000000001" customHeight="1">
      <c r="A553" s="1"/>
      <c r="B553" s="1"/>
      <c r="C553" s="1"/>
      <c r="D553" s="1"/>
      <c r="E553" s="319" t="s">
        <v>967</v>
      </c>
      <c r="F553" s="320"/>
      <c r="G553" s="19">
        <v>1.0638000000000001</v>
      </c>
    </row>
    <row r="554" spans="1:7" ht="15" customHeight="1">
      <c r="A554" s="321" t="s">
        <v>968</v>
      </c>
      <c r="B554" s="322"/>
      <c r="C554" s="8" t="s">
        <v>952</v>
      </c>
      <c r="D554" s="8" t="s">
        <v>953</v>
      </c>
      <c r="E554" s="8" t="s">
        <v>954</v>
      </c>
      <c r="F554" s="8" t="s">
        <v>955</v>
      </c>
      <c r="G554" s="8" t="s">
        <v>956</v>
      </c>
    </row>
    <row r="555" spans="1:7" ht="15" customHeight="1">
      <c r="A555" s="15" t="s">
        <v>1392</v>
      </c>
      <c r="B555" s="16" t="s">
        <v>1393</v>
      </c>
      <c r="C555" s="15" t="s">
        <v>959</v>
      </c>
      <c r="D555" s="15" t="s">
        <v>960</v>
      </c>
      <c r="E555" s="17">
        <v>9.1151999999999997E-2</v>
      </c>
      <c r="F555" s="18">
        <v>8.94</v>
      </c>
      <c r="G555" s="18">
        <v>0.81489887999999999</v>
      </c>
    </row>
    <row r="556" spans="1:7" ht="15" customHeight="1">
      <c r="A556" s="15" t="s">
        <v>1394</v>
      </c>
      <c r="B556" s="16" t="s">
        <v>1395</v>
      </c>
      <c r="C556" s="15" t="s">
        <v>959</v>
      </c>
      <c r="D556" s="15" t="s">
        <v>960</v>
      </c>
      <c r="E556" s="17">
        <v>9.1151999999999997E-2</v>
      </c>
      <c r="F556" s="18">
        <v>12.62</v>
      </c>
      <c r="G556" s="18">
        <v>1.15033824</v>
      </c>
    </row>
    <row r="557" spans="1:7" ht="15" customHeight="1">
      <c r="A557" s="1"/>
      <c r="B557" s="1"/>
      <c r="C557" s="1"/>
      <c r="D557" s="1"/>
      <c r="E557" s="319" t="s">
        <v>971</v>
      </c>
      <c r="F557" s="320"/>
      <c r="G557" s="19">
        <v>1.9652371200000001</v>
      </c>
    </row>
    <row r="558" spans="1:7" ht="15" customHeight="1">
      <c r="A558" s="321" t="s">
        <v>1010</v>
      </c>
      <c r="B558" s="322"/>
      <c r="C558" s="8" t="s">
        <v>952</v>
      </c>
      <c r="D558" s="8" t="s">
        <v>953</v>
      </c>
      <c r="E558" s="8" t="s">
        <v>954</v>
      </c>
      <c r="F558" s="8" t="s">
        <v>955</v>
      </c>
      <c r="G558" s="8" t="s">
        <v>956</v>
      </c>
    </row>
    <row r="559" spans="1:7" ht="15" customHeight="1">
      <c r="A559" s="15" t="s">
        <v>1398</v>
      </c>
      <c r="B559" s="16" t="s">
        <v>1399</v>
      </c>
      <c r="C559" s="15" t="s">
        <v>959</v>
      </c>
      <c r="D559" s="15" t="s">
        <v>1030</v>
      </c>
      <c r="E559" s="17">
        <v>2.6349999999999998E-2</v>
      </c>
      <c r="F559" s="18">
        <v>50.01</v>
      </c>
      <c r="G559" s="18">
        <v>1.3177635000000001</v>
      </c>
    </row>
    <row r="560" spans="1:7" ht="20.100000000000001" customHeight="1">
      <c r="A560" s="15" t="s">
        <v>1400</v>
      </c>
      <c r="B560" s="16" t="s">
        <v>1401</v>
      </c>
      <c r="C560" s="15" t="s">
        <v>959</v>
      </c>
      <c r="D560" s="15" t="s">
        <v>1030</v>
      </c>
      <c r="E560" s="17">
        <v>4.8000000000000001E-2</v>
      </c>
      <c r="F560" s="18">
        <v>56.66</v>
      </c>
      <c r="G560" s="18">
        <v>2.7196799999999999</v>
      </c>
    </row>
    <row r="561" spans="1:7" ht="20.100000000000001" customHeight="1">
      <c r="A561" s="15" t="s">
        <v>1604</v>
      </c>
      <c r="B561" s="16" t="s">
        <v>1605</v>
      </c>
      <c r="C561" s="15" t="s">
        <v>959</v>
      </c>
      <c r="D561" s="15" t="s">
        <v>1030</v>
      </c>
      <c r="E561" s="17">
        <v>1</v>
      </c>
      <c r="F561" s="18">
        <v>4.47</v>
      </c>
      <c r="G561" s="18">
        <v>4.47</v>
      </c>
    </row>
    <row r="562" spans="1:7" ht="15" customHeight="1">
      <c r="A562" s="1"/>
      <c r="B562" s="1"/>
      <c r="C562" s="1"/>
      <c r="D562" s="1"/>
      <c r="E562" s="319" t="s">
        <v>1021</v>
      </c>
      <c r="F562" s="320"/>
      <c r="G562" s="19">
        <v>8.5074435000000008</v>
      </c>
    </row>
    <row r="563" spans="1:7" ht="15" customHeight="1">
      <c r="A563" s="1"/>
      <c r="B563" s="1"/>
      <c r="C563" s="1"/>
      <c r="D563" s="1"/>
      <c r="E563" s="317" t="s">
        <v>972</v>
      </c>
      <c r="F563" s="318"/>
      <c r="G563" s="3">
        <v>10.61</v>
      </c>
    </row>
    <row r="564" spans="1:7" ht="15" customHeight="1">
      <c r="A564" s="1"/>
      <c r="B564" s="1"/>
      <c r="C564" s="1"/>
      <c r="D564" s="1"/>
      <c r="E564" s="317" t="s">
        <v>973</v>
      </c>
      <c r="F564" s="318"/>
      <c r="G564" s="3">
        <v>0.9</v>
      </c>
    </row>
    <row r="565" spans="1:7" ht="15" customHeight="1">
      <c r="A565" s="1"/>
      <c r="B565" s="1"/>
      <c r="C565" s="1"/>
      <c r="D565" s="1"/>
      <c r="E565" s="317" t="s">
        <v>974</v>
      </c>
      <c r="F565" s="318"/>
      <c r="G565" s="3">
        <v>11.51</v>
      </c>
    </row>
    <row r="566" spans="1:7" ht="15" customHeight="1">
      <c r="A566" s="1"/>
      <c r="B566" s="1"/>
      <c r="C566" s="1"/>
      <c r="D566" s="1"/>
      <c r="E566" s="317" t="s">
        <v>975</v>
      </c>
      <c r="F566" s="318"/>
      <c r="G566" s="3">
        <v>3.26</v>
      </c>
    </row>
    <row r="567" spans="1:7" ht="15" customHeight="1">
      <c r="A567" s="1"/>
      <c r="B567" s="1"/>
      <c r="C567" s="1"/>
      <c r="D567" s="1"/>
      <c r="E567" s="317" t="s">
        <v>976</v>
      </c>
      <c r="F567" s="318"/>
      <c r="G567" s="3">
        <v>14.77</v>
      </c>
    </row>
    <row r="568" spans="1:7" ht="15" customHeight="1">
      <c r="A568" s="1"/>
      <c r="B568" s="1"/>
      <c r="C568" s="1"/>
      <c r="D568" s="1"/>
      <c r="E568" s="317" t="s">
        <v>977</v>
      </c>
      <c r="F568" s="318"/>
      <c r="G568" s="3">
        <v>1</v>
      </c>
    </row>
    <row r="569" spans="1:7" ht="15" customHeight="1">
      <c r="A569" s="1"/>
      <c r="B569" s="1"/>
      <c r="C569" s="1"/>
      <c r="D569" s="1"/>
      <c r="E569" s="317" t="s">
        <v>978</v>
      </c>
      <c r="F569" s="318"/>
      <c r="G569" s="3">
        <v>14.77</v>
      </c>
    </row>
    <row r="570" spans="1:7" ht="9.9499999999999993" customHeight="1">
      <c r="A570" s="1"/>
      <c r="B570" s="1"/>
      <c r="C570" s="323" t="s">
        <v>949</v>
      </c>
      <c r="D570" s="324"/>
      <c r="E570" s="1"/>
      <c r="F570" s="1"/>
      <c r="G570" s="1"/>
    </row>
    <row r="571" spans="1:7" ht="20.100000000000001" customHeight="1">
      <c r="A571" s="325" t="s">
        <v>2131</v>
      </c>
      <c r="B571" s="326"/>
      <c r="C571" s="326"/>
      <c r="D571" s="326"/>
      <c r="E571" s="326"/>
      <c r="F571" s="326"/>
      <c r="G571" s="326"/>
    </row>
    <row r="572" spans="1:7" ht="15" customHeight="1">
      <c r="A572" s="321" t="s">
        <v>951</v>
      </c>
      <c r="B572" s="322"/>
      <c r="C572" s="8" t="s">
        <v>952</v>
      </c>
      <c r="D572" s="8" t="s">
        <v>953</v>
      </c>
      <c r="E572" s="8" t="s">
        <v>954</v>
      </c>
      <c r="F572" s="8" t="s">
        <v>955</v>
      </c>
      <c r="G572" s="8" t="s">
        <v>956</v>
      </c>
    </row>
    <row r="573" spans="1:7" ht="15" customHeight="1">
      <c r="A573" s="15" t="s">
        <v>994</v>
      </c>
      <c r="B573" s="16" t="s">
        <v>995</v>
      </c>
      <c r="C573" s="15" t="s">
        <v>959</v>
      </c>
      <c r="D573" s="15" t="s">
        <v>960</v>
      </c>
      <c r="E573" s="17">
        <v>9.6549999999999994</v>
      </c>
      <c r="F573" s="18">
        <v>1.04</v>
      </c>
      <c r="G573" s="18">
        <v>10.0412</v>
      </c>
    </row>
    <row r="574" spans="1:7" ht="15" customHeight="1">
      <c r="A574" s="15" t="s">
        <v>996</v>
      </c>
      <c r="B574" s="16" t="s">
        <v>997</v>
      </c>
      <c r="C574" s="15" t="s">
        <v>959</v>
      </c>
      <c r="D574" s="15" t="s">
        <v>960</v>
      </c>
      <c r="E574" s="17">
        <v>9.6549999999999994</v>
      </c>
      <c r="F574" s="18">
        <v>3.18</v>
      </c>
      <c r="G574" s="18">
        <v>30.7029</v>
      </c>
    </row>
    <row r="575" spans="1:7" ht="20.100000000000001" customHeight="1">
      <c r="A575" s="15" t="s">
        <v>998</v>
      </c>
      <c r="B575" s="16" t="s">
        <v>999</v>
      </c>
      <c r="C575" s="15" t="s">
        <v>959</v>
      </c>
      <c r="D575" s="15" t="s">
        <v>960</v>
      </c>
      <c r="E575" s="17">
        <v>5.3079999999999998</v>
      </c>
      <c r="F575" s="18">
        <v>0.41</v>
      </c>
      <c r="G575" s="18">
        <v>2.1762800000000002</v>
      </c>
    </row>
    <row r="576" spans="1:7" ht="20.100000000000001" customHeight="1">
      <c r="A576" s="15" t="s">
        <v>1000</v>
      </c>
      <c r="B576" s="16" t="s">
        <v>1001</v>
      </c>
      <c r="C576" s="15" t="s">
        <v>959</v>
      </c>
      <c r="D576" s="15" t="s">
        <v>960</v>
      </c>
      <c r="E576" s="17">
        <v>5.3079999999999998</v>
      </c>
      <c r="F576" s="18">
        <v>1.01</v>
      </c>
      <c r="G576" s="18">
        <v>5.3610800000000003</v>
      </c>
    </row>
    <row r="577" spans="1:7" ht="20.100000000000001" customHeight="1">
      <c r="A577" s="15" t="s">
        <v>1002</v>
      </c>
      <c r="B577" s="16" t="s">
        <v>1003</v>
      </c>
      <c r="C577" s="15" t="s">
        <v>959</v>
      </c>
      <c r="D577" s="15" t="s">
        <v>960</v>
      </c>
      <c r="E577" s="17">
        <v>1.21</v>
      </c>
      <c r="F577" s="18">
        <v>1.05</v>
      </c>
      <c r="G577" s="18">
        <v>1.2705</v>
      </c>
    </row>
    <row r="578" spans="1:7" ht="15" customHeight="1">
      <c r="A578" s="15" t="s">
        <v>965</v>
      </c>
      <c r="B578" s="16" t="s">
        <v>966</v>
      </c>
      <c r="C578" s="15" t="s">
        <v>959</v>
      </c>
      <c r="D578" s="15" t="s">
        <v>960</v>
      </c>
      <c r="E578" s="17">
        <v>9.6549999999999994</v>
      </c>
      <c r="F578" s="18">
        <v>0.06</v>
      </c>
      <c r="G578" s="18">
        <v>0.57930000000000004</v>
      </c>
    </row>
    <row r="579" spans="1:7" ht="20.100000000000001" customHeight="1">
      <c r="A579" s="15" t="s">
        <v>1004</v>
      </c>
      <c r="B579" s="16" t="s">
        <v>1005</v>
      </c>
      <c r="C579" s="15" t="s">
        <v>959</v>
      </c>
      <c r="D579" s="15" t="s">
        <v>960</v>
      </c>
      <c r="E579" s="17">
        <v>1.21</v>
      </c>
      <c r="F579" s="18">
        <v>0.38</v>
      </c>
      <c r="G579" s="18">
        <v>0.45979999999999999</v>
      </c>
    </row>
    <row r="580" spans="1:7" ht="20.100000000000001" customHeight="1">
      <c r="A580" s="15" t="s">
        <v>1086</v>
      </c>
      <c r="B580" s="16" t="s">
        <v>1087</v>
      </c>
      <c r="C580" s="15" t="s">
        <v>959</v>
      </c>
      <c r="D580" s="15" t="s">
        <v>960</v>
      </c>
      <c r="E580" s="17">
        <v>3.137</v>
      </c>
      <c r="F580" s="18">
        <v>0.57999999999999996</v>
      </c>
      <c r="G580" s="18">
        <v>1.8194600000000001</v>
      </c>
    </row>
    <row r="581" spans="1:7" ht="20.100000000000001" customHeight="1">
      <c r="A581" s="15" t="s">
        <v>1088</v>
      </c>
      <c r="B581" s="16" t="s">
        <v>1089</v>
      </c>
      <c r="C581" s="15" t="s">
        <v>959</v>
      </c>
      <c r="D581" s="15" t="s">
        <v>960</v>
      </c>
      <c r="E581" s="17">
        <v>3.137</v>
      </c>
      <c r="F581" s="18">
        <v>0.95</v>
      </c>
      <c r="G581" s="18">
        <v>2.9801500000000001</v>
      </c>
    </row>
    <row r="582" spans="1:7" ht="15" customHeight="1">
      <c r="A582" s="15" t="s">
        <v>963</v>
      </c>
      <c r="B582" s="16" t="s">
        <v>964</v>
      </c>
      <c r="C582" s="15" t="s">
        <v>959</v>
      </c>
      <c r="D582" s="15" t="s">
        <v>960</v>
      </c>
      <c r="E582" s="17">
        <v>9.6549999999999994</v>
      </c>
      <c r="F582" s="18">
        <v>0.55000000000000004</v>
      </c>
      <c r="G582" s="18">
        <v>5.3102499999999999</v>
      </c>
    </row>
    <row r="583" spans="1:7" ht="17.100000000000001" customHeight="1">
      <c r="A583" s="1"/>
      <c r="B583" s="1"/>
      <c r="C583" s="1"/>
      <c r="D583" s="1"/>
      <c r="E583" s="319" t="s">
        <v>967</v>
      </c>
      <c r="F583" s="320"/>
      <c r="G583" s="19">
        <v>60.700920000000004</v>
      </c>
    </row>
    <row r="584" spans="1:7" ht="15" customHeight="1">
      <c r="A584" s="321" t="s">
        <v>968</v>
      </c>
      <c r="B584" s="322"/>
      <c r="C584" s="8" t="s">
        <v>952</v>
      </c>
      <c r="D584" s="8" t="s">
        <v>953</v>
      </c>
      <c r="E584" s="8" t="s">
        <v>954</v>
      </c>
      <c r="F584" s="8" t="s">
        <v>955</v>
      </c>
      <c r="G584" s="8" t="s">
        <v>956</v>
      </c>
    </row>
    <row r="585" spans="1:7" ht="15" customHeight="1">
      <c r="A585" s="15" t="s">
        <v>1006</v>
      </c>
      <c r="B585" s="16" t="s">
        <v>1007</v>
      </c>
      <c r="C585" s="15" t="s">
        <v>959</v>
      </c>
      <c r="D585" s="15" t="s">
        <v>960</v>
      </c>
      <c r="E585" s="17">
        <v>5.3881508</v>
      </c>
      <c r="F585" s="18">
        <v>9.25</v>
      </c>
      <c r="G585" s="18">
        <v>49.8403949</v>
      </c>
    </row>
    <row r="586" spans="1:7" ht="15" customHeight="1">
      <c r="A586" s="15" t="s">
        <v>1130</v>
      </c>
      <c r="B586" s="16" t="s">
        <v>1131</v>
      </c>
      <c r="C586" s="15" t="s">
        <v>959</v>
      </c>
      <c r="D586" s="15" t="s">
        <v>960</v>
      </c>
      <c r="E586" s="17">
        <v>0.115943</v>
      </c>
      <c r="F586" s="18">
        <v>8.7899999999999991</v>
      </c>
      <c r="G586" s="18">
        <v>1.01913897</v>
      </c>
    </row>
    <row r="587" spans="1:7" ht="15" customHeight="1">
      <c r="A587" s="15" t="s">
        <v>1037</v>
      </c>
      <c r="B587" s="16" t="s">
        <v>1038</v>
      </c>
      <c r="C587" s="15" t="s">
        <v>959</v>
      </c>
      <c r="D587" s="15" t="s">
        <v>960</v>
      </c>
      <c r="E587" s="17">
        <v>0.61135249999999997</v>
      </c>
      <c r="F587" s="18">
        <v>9.83</v>
      </c>
      <c r="G587" s="18">
        <v>6.009595075</v>
      </c>
    </row>
    <row r="588" spans="1:7" ht="15" customHeight="1">
      <c r="A588" s="15" t="s">
        <v>1132</v>
      </c>
      <c r="B588" s="16" t="s">
        <v>1133</v>
      </c>
      <c r="C588" s="15" t="s">
        <v>959</v>
      </c>
      <c r="D588" s="15" t="s">
        <v>960</v>
      </c>
      <c r="E588" s="17">
        <v>0.115943</v>
      </c>
      <c r="F588" s="18">
        <v>14.07</v>
      </c>
      <c r="G588" s="18">
        <v>1.63131801</v>
      </c>
    </row>
    <row r="589" spans="1:7" ht="15" customHeight="1">
      <c r="A589" s="15" t="s">
        <v>1527</v>
      </c>
      <c r="B589" s="16" t="s">
        <v>1528</v>
      </c>
      <c r="C589" s="15" t="s">
        <v>959</v>
      </c>
      <c r="D589" s="15" t="s">
        <v>960</v>
      </c>
      <c r="E589" s="17">
        <v>0.61135249999999997</v>
      </c>
      <c r="F589" s="18">
        <v>16.809999999999999</v>
      </c>
      <c r="G589" s="18">
        <v>10.276835524999999</v>
      </c>
    </row>
    <row r="590" spans="1:7" ht="15" customHeight="1">
      <c r="A590" s="15" t="s">
        <v>1090</v>
      </c>
      <c r="B590" s="16" t="s">
        <v>1091</v>
      </c>
      <c r="C590" s="15" t="s">
        <v>959</v>
      </c>
      <c r="D590" s="15" t="s">
        <v>960</v>
      </c>
      <c r="E590" s="17">
        <v>2.9508956999999998</v>
      </c>
      <c r="F590" s="18">
        <v>12.62</v>
      </c>
      <c r="G590" s="18">
        <v>37.240303734000001</v>
      </c>
    </row>
    <row r="591" spans="1:7" ht="15" customHeight="1">
      <c r="A591" s="1"/>
      <c r="B591" s="1"/>
      <c r="C591" s="1"/>
      <c r="D591" s="1"/>
      <c r="E591" s="319" t="s">
        <v>971</v>
      </c>
      <c r="F591" s="320"/>
      <c r="G591" s="19">
        <v>106.017586214</v>
      </c>
    </row>
    <row r="592" spans="1:7" ht="15" customHeight="1">
      <c r="A592" s="321" t="s">
        <v>1010</v>
      </c>
      <c r="B592" s="322"/>
      <c r="C592" s="8" t="s">
        <v>952</v>
      </c>
      <c r="D592" s="8" t="s">
        <v>953</v>
      </c>
      <c r="E592" s="8" t="s">
        <v>954</v>
      </c>
      <c r="F592" s="8" t="s">
        <v>955</v>
      </c>
      <c r="G592" s="8" t="s">
        <v>956</v>
      </c>
    </row>
    <row r="593" spans="1:7" ht="15" customHeight="1">
      <c r="A593" s="15" t="s">
        <v>1041</v>
      </c>
      <c r="B593" s="16" t="s">
        <v>1042</v>
      </c>
      <c r="C593" s="15" t="s">
        <v>959</v>
      </c>
      <c r="D593" s="15" t="s">
        <v>1020</v>
      </c>
      <c r="E593" s="17">
        <v>26.178000000000001</v>
      </c>
      <c r="F593" s="18">
        <v>1.04</v>
      </c>
      <c r="G593" s="18">
        <v>27.22512</v>
      </c>
    </row>
    <row r="594" spans="1:7" ht="20.100000000000001" customHeight="1">
      <c r="A594" s="15" t="s">
        <v>1217</v>
      </c>
      <c r="B594" s="16" t="s">
        <v>1218</v>
      </c>
      <c r="C594" s="15" t="s">
        <v>959</v>
      </c>
      <c r="D594" s="15" t="s">
        <v>1020</v>
      </c>
      <c r="E594" s="17">
        <v>1.3169999999999999</v>
      </c>
      <c r="F594" s="18">
        <v>10.49</v>
      </c>
      <c r="G594" s="18">
        <v>13.815329999999999</v>
      </c>
    </row>
    <row r="595" spans="1:7" ht="20.100000000000001" customHeight="1">
      <c r="A595" s="15" t="s">
        <v>1136</v>
      </c>
      <c r="B595" s="16" t="s">
        <v>1137</v>
      </c>
      <c r="C595" s="15" t="s">
        <v>959</v>
      </c>
      <c r="D595" s="15" t="s">
        <v>1020</v>
      </c>
      <c r="E595" s="17">
        <v>2.1999999999999999E-2</v>
      </c>
      <c r="F595" s="18">
        <v>19.53</v>
      </c>
      <c r="G595" s="18">
        <v>0.42965999999999999</v>
      </c>
    </row>
    <row r="596" spans="1:7" ht="15" customHeight="1">
      <c r="A596" s="15" t="s">
        <v>1159</v>
      </c>
      <c r="B596" s="16" t="s">
        <v>1160</v>
      </c>
      <c r="C596" s="15" t="s">
        <v>959</v>
      </c>
      <c r="D596" s="15" t="s">
        <v>1020</v>
      </c>
      <c r="E596" s="17">
        <v>5.46</v>
      </c>
      <c r="F596" s="18">
        <v>1.75</v>
      </c>
      <c r="G596" s="18">
        <v>9.5549999999999997</v>
      </c>
    </row>
    <row r="597" spans="1:7" ht="15" customHeight="1">
      <c r="A597" s="15" t="s">
        <v>1529</v>
      </c>
      <c r="B597" s="16" t="s">
        <v>1530</v>
      </c>
      <c r="C597" s="15" t="s">
        <v>959</v>
      </c>
      <c r="D597" s="15" t="s">
        <v>1030</v>
      </c>
      <c r="E597" s="17">
        <v>100.8</v>
      </c>
      <c r="F597" s="18">
        <v>0.71</v>
      </c>
      <c r="G597" s="18">
        <v>71.567999999999998</v>
      </c>
    </row>
    <row r="598" spans="1:7" ht="20.100000000000001" customHeight="1">
      <c r="A598" s="15" t="s">
        <v>1607</v>
      </c>
      <c r="B598" s="16" t="s">
        <v>1608</v>
      </c>
      <c r="C598" s="15" t="s">
        <v>959</v>
      </c>
      <c r="D598" s="15" t="s">
        <v>1045</v>
      </c>
      <c r="E598" s="17">
        <v>4.2000000000000003E-2</v>
      </c>
      <c r="F598" s="18">
        <v>104.25</v>
      </c>
      <c r="G598" s="18">
        <v>4.3784999999999998</v>
      </c>
    </row>
    <row r="599" spans="1:7" ht="20.100000000000001" customHeight="1">
      <c r="A599" s="15" t="s">
        <v>1052</v>
      </c>
      <c r="B599" s="16" t="s">
        <v>1053</v>
      </c>
      <c r="C599" s="15" t="s">
        <v>959</v>
      </c>
      <c r="D599" s="15" t="s">
        <v>1045</v>
      </c>
      <c r="E599" s="17">
        <v>0.105</v>
      </c>
      <c r="F599" s="18">
        <v>75</v>
      </c>
      <c r="G599" s="18">
        <v>7.875</v>
      </c>
    </row>
    <row r="600" spans="1:7" ht="20.100000000000001" customHeight="1">
      <c r="A600" s="15" t="s">
        <v>1609</v>
      </c>
      <c r="B600" s="16" t="s">
        <v>1610</v>
      </c>
      <c r="C600" s="15" t="s">
        <v>959</v>
      </c>
      <c r="D600" s="15" t="s">
        <v>1017</v>
      </c>
      <c r="E600" s="17">
        <v>0.1</v>
      </c>
      <c r="F600" s="18">
        <v>62.97</v>
      </c>
      <c r="G600" s="18">
        <v>6.2969999999999997</v>
      </c>
    </row>
    <row r="601" spans="1:7" ht="20.100000000000001" customHeight="1">
      <c r="A601" s="15" t="s">
        <v>1611</v>
      </c>
      <c r="B601" s="16" t="s">
        <v>1612</v>
      </c>
      <c r="C601" s="15" t="s">
        <v>959</v>
      </c>
      <c r="D601" s="15" t="s">
        <v>1013</v>
      </c>
      <c r="E601" s="17">
        <v>0.03</v>
      </c>
      <c r="F601" s="18">
        <v>6.75</v>
      </c>
      <c r="G601" s="18">
        <v>0.20250000000000001</v>
      </c>
    </row>
    <row r="602" spans="1:7" ht="15" customHeight="1">
      <c r="A602" s="1"/>
      <c r="B602" s="1"/>
      <c r="C602" s="1"/>
      <c r="D602" s="1"/>
      <c r="E602" s="319" t="s">
        <v>1021</v>
      </c>
      <c r="F602" s="320"/>
      <c r="G602" s="19">
        <v>141.34611000000001</v>
      </c>
    </row>
    <row r="603" spans="1:7" ht="15" customHeight="1">
      <c r="A603" s="1"/>
      <c r="B603" s="1"/>
      <c r="C603" s="1"/>
      <c r="D603" s="1"/>
      <c r="E603" s="317" t="s">
        <v>972</v>
      </c>
      <c r="F603" s="318"/>
      <c r="G603" s="3">
        <v>259.79000000000002</v>
      </c>
    </row>
    <row r="604" spans="1:7" ht="15" customHeight="1">
      <c r="A604" s="1"/>
      <c r="B604" s="1"/>
      <c r="C604" s="1"/>
      <c r="D604" s="1"/>
      <c r="E604" s="317" t="s">
        <v>973</v>
      </c>
      <c r="F604" s="318"/>
      <c r="G604" s="3">
        <v>48.14</v>
      </c>
    </row>
    <row r="605" spans="1:7" ht="15" customHeight="1">
      <c r="A605" s="1"/>
      <c r="B605" s="1"/>
      <c r="C605" s="1"/>
      <c r="D605" s="1"/>
      <c r="E605" s="317" t="s">
        <v>974</v>
      </c>
      <c r="F605" s="318"/>
      <c r="G605" s="3">
        <v>307.93</v>
      </c>
    </row>
    <row r="606" spans="1:7" ht="15" customHeight="1">
      <c r="A606" s="1"/>
      <c r="B606" s="1"/>
      <c r="C606" s="1"/>
      <c r="D606" s="1"/>
      <c r="E606" s="317" t="s">
        <v>975</v>
      </c>
      <c r="F606" s="318"/>
      <c r="G606" s="3">
        <v>87.29</v>
      </c>
    </row>
    <row r="607" spans="1:7" ht="15" customHeight="1">
      <c r="A607" s="1"/>
      <c r="B607" s="1"/>
      <c r="C607" s="1"/>
      <c r="D607" s="1"/>
      <c r="E607" s="317" t="s">
        <v>976</v>
      </c>
      <c r="F607" s="318"/>
      <c r="G607" s="3">
        <v>395.22</v>
      </c>
    </row>
    <row r="608" spans="1:7" ht="15" customHeight="1">
      <c r="A608" s="1"/>
      <c r="B608" s="1"/>
      <c r="C608" s="1"/>
      <c r="D608" s="1"/>
      <c r="E608" s="317" t="s">
        <v>977</v>
      </c>
      <c r="F608" s="318"/>
      <c r="G608" s="3">
        <v>1</v>
      </c>
    </row>
    <row r="609" spans="1:7" ht="15" customHeight="1">
      <c r="A609" s="1"/>
      <c r="B609" s="1"/>
      <c r="C609" s="1"/>
      <c r="D609" s="1"/>
      <c r="E609" s="317" t="s">
        <v>978</v>
      </c>
      <c r="F609" s="318"/>
      <c r="G609" s="3">
        <v>395.22</v>
      </c>
    </row>
    <row r="610" spans="1:7" ht="9.9499999999999993" customHeight="1">
      <c r="A610" s="1"/>
      <c r="B610" s="1"/>
      <c r="C610" s="323" t="s">
        <v>949</v>
      </c>
      <c r="D610" s="324"/>
      <c r="E610" s="1"/>
      <c r="F610" s="1"/>
      <c r="G610" s="1"/>
    </row>
    <row r="611" spans="1:7" ht="20.100000000000001" customHeight="1">
      <c r="A611" s="325" t="s">
        <v>2132</v>
      </c>
      <c r="B611" s="326"/>
      <c r="C611" s="326"/>
      <c r="D611" s="326"/>
      <c r="E611" s="326"/>
      <c r="F611" s="326"/>
      <c r="G611" s="326"/>
    </row>
    <row r="612" spans="1:7" ht="15" customHeight="1">
      <c r="A612" s="321" t="s">
        <v>951</v>
      </c>
      <c r="B612" s="322"/>
      <c r="C612" s="8" t="s">
        <v>952</v>
      </c>
      <c r="D612" s="8" t="s">
        <v>953</v>
      </c>
      <c r="E612" s="8" t="s">
        <v>954</v>
      </c>
      <c r="F612" s="8" t="s">
        <v>955</v>
      </c>
      <c r="G612" s="8" t="s">
        <v>956</v>
      </c>
    </row>
    <row r="613" spans="1:7" ht="15" customHeight="1">
      <c r="A613" s="15" t="s">
        <v>994</v>
      </c>
      <c r="B613" s="16" t="s">
        <v>995</v>
      </c>
      <c r="C613" s="15" t="s">
        <v>959</v>
      </c>
      <c r="D613" s="15" t="s">
        <v>960</v>
      </c>
      <c r="E613" s="17">
        <v>0.2</v>
      </c>
      <c r="F613" s="18">
        <v>1.04</v>
      </c>
      <c r="G613" s="18">
        <v>0.20799999999999999</v>
      </c>
    </row>
    <row r="614" spans="1:7" ht="15" customHeight="1">
      <c r="A614" s="15" t="s">
        <v>996</v>
      </c>
      <c r="B614" s="16" t="s">
        <v>997</v>
      </c>
      <c r="C614" s="15" t="s">
        <v>959</v>
      </c>
      <c r="D614" s="15" t="s">
        <v>960</v>
      </c>
      <c r="E614" s="17">
        <v>0.2</v>
      </c>
      <c r="F614" s="18">
        <v>3.18</v>
      </c>
      <c r="G614" s="18">
        <v>0.63600000000000001</v>
      </c>
    </row>
    <row r="615" spans="1:7" ht="20.100000000000001" customHeight="1">
      <c r="A615" s="15" t="s">
        <v>1388</v>
      </c>
      <c r="B615" s="16" t="s">
        <v>1389</v>
      </c>
      <c r="C615" s="15" t="s">
        <v>959</v>
      </c>
      <c r="D615" s="15" t="s">
        <v>960</v>
      </c>
      <c r="E615" s="17">
        <v>0.2</v>
      </c>
      <c r="F615" s="18">
        <v>0.28000000000000003</v>
      </c>
      <c r="G615" s="18">
        <v>5.6000000000000001E-2</v>
      </c>
    </row>
    <row r="616" spans="1:7" ht="15" customHeight="1">
      <c r="A616" s="15" t="s">
        <v>963</v>
      </c>
      <c r="B616" s="16" t="s">
        <v>964</v>
      </c>
      <c r="C616" s="15" t="s">
        <v>959</v>
      </c>
      <c r="D616" s="15" t="s">
        <v>960</v>
      </c>
      <c r="E616" s="17">
        <v>0.2</v>
      </c>
      <c r="F616" s="18">
        <v>0.55000000000000004</v>
      </c>
      <c r="G616" s="18">
        <v>0.11</v>
      </c>
    </row>
    <row r="617" spans="1:7" ht="20.100000000000001" customHeight="1">
      <c r="A617" s="15" t="s">
        <v>1390</v>
      </c>
      <c r="B617" s="16" t="s">
        <v>1391</v>
      </c>
      <c r="C617" s="15" t="s">
        <v>959</v>
      </c>
      <c r="D617" s="15" t="s">
        <v>960</v>
      </c>
      <c r="E617" s="17">
        <v>0.2</v>
      </c>
      <c r="F617" s="18">
        <v>0.8</v>
      </c>
      <c r="G617" s="18">
        <v>0.16</v>
      </c>
    </row>
    <row r="618" spans="1:7" ht="15" customHeight="1">
      <c r="A618" s="15" t="s">
        <v>965</v>
      </c>
      <c r="B618" s="16" t="s">
        <v>966</v>
      </c>
      <c r="C618" s="15" t="s">
        <v>959</v>
      </c>
      <c r="D618" s="15" t="s">
        <v>960</v>
      </c>
      <c r="E618" s="17">
        <v>0.2</v>
      </c>
      <c r="F618" s="18">
        <v>0.06</v>
      </c>
      <c r="G618" s="18">
        <v>1.2E-2</v>
      </c>
    </row>
    <row r="619" spans="1:7" ht="17.100000000000001" customHeight="1">
      <c r="A619" s="1"/>
      <c r="B619" s="1"/>
      <c r="C619" s="1"/>
      <c r="D619" s="1"/>
      <c r="E619" s="319" t="s">
        <v>967</v>
      </c>
      <c r="F619" s="320"/>
      <c r="G619" s="19">
        <v>1.1819999999999999</v>
      </c>
    </row>
    <row r="620" spans="1:7" ht="15" customHeight="1">
      <c r="A620" s="321" t="s">
        <v>968</v>
      </c>
      <c r="B620" s="322"/>
      <c r="C620" s="8" t="s">
        <v>952</v>
      </c>
      <c r="D620" s="8" t="s">
        <v>953</v>
      </c>
      <c r="E620" s="8" t="s">
        <v>954</v>
      </c>
      <c r="F620" s="8" t="s">
        <v>955</v>
      </c>
      <c r="G620" s="8" t="s">
        <v>956</v>
      </c>
    </row>
    <row r="621" spans="1:7" ht="15" customHeight="1">
      <c r="A621" s="15" t="s">
        <v>1392</v>
      </c>
      <c r="B621" s="16" t="s">
        <v>1393</v>
      </c>
      <c r="C621" s="15" t="s">
        <v>959</v>
      </c>
      <c r="D621" s="15" t="s">
        <v>960</v>
      </c>
      <c r="E621" s="17">
        <v>0.10128</v>
      </c>
      <c r="F621" s="18">
        <v>8.94</v>
      </c>
      <c r="G621" s="18">
        <v>0.9054432</v>
      </c>
    </row>
    <row r="622" spans="1:7" ht="15" customHeight="1">
      <c r="A622" s="15" t="s">
        <v>1394</v>
      </c>
      <c r="B622" s="16" t="s">
        <v>1395</v>
      </c>
      <c r="C622" s="15" t="s">
        <v>959</v>
      </c>
      <c r="D622" s="15" t="s">
        <v>960</v>
      </c>
      <c r="E622" s="17">
        <v>0.10128</v>
      </c>
      <c r="F622" s="18">
        <v>12.62</v>
      </c>
      <c r="G622" s="18">
        <v>1.2781536</v>
      </c>
    </row>
    <row r="623" spans="1:7" ht="15" customHeight="1">
      <c r="A623" s="1"/>
      <c r="B623" s="1"/>
      <c r="C623" s="1"/>
      <c r="D623" s="1"/>
      <c r="E623" s="319" t="s">
        <v>971</v>
      </c>
      <c r="F623" s="320"/>
      <c r="G623" s="19">
        <v>2.1835968000000001</v>
      </c>
    </row>
    <row r="624" spans="1:7" ht="15" customHeight="1">
      <c r="A624" s="321" t="s">
        <v>1010</v>
      </c>
      <c r="B624" s="322"/>
      <c r="C624" s="8" t="s">
        <v>952</v>
      </c>
      <c r="D624" s="8" t="s">
        <v>953</v>
      </c>
      <c r="E624" s="8" t="s">
        <v>954</v>
      </c>
      <c r="F624" s="8" t="s">
        <v>955</v>
      </c>
      <c r="G624" s="8" t="s">
        <v>956</v>
      </c>
    </row>
    <row r="625" spans="1:7" ht="15" customHeight="1">
      <c r="A625" s="15" t="s">
        <v>1642</v>
      </c>
      <c r="B625" s="16" t="s">
        <v>1643</v>
      </c>
      <c r="C625" s="15" t="s">
        <v>959</v>
      </c>
      <c r="D625" s="15" t="s">
        <v>1030</v>
      </c>
      <c r="E625" s="17">
        <v>1</v>
      </c>
      <c r="F625" s="18">
        <v>25.06</v>
      </c>
      <c r="G625" s="18">
        <v>25.06</v>
      </c>
    </row>
    <row r="626" spans="1:7" ht="15" customHeight="1">
      <c r="A626" s="1"/>
      <c r="B626" s="1"/>
      <c r="C626" s="1"/>
      <c r="D626" s="1"/>
      <c r="E626" s="319" t="s">
        <v>1021</v>
      </c>
      <c r="F626" s="320"/>
      <c r="G626" s="19">
        <v>25.06</v>
      </c>
    </row>
    <row r="627" spans="1:7" ht="15" customHeight="1">
      <c r="A627" s="1"/>
      <c r="B627" s="1"/>
      <c r="C627" s="1"/>
      <c r="D627" s="1"/>
      <c r="E627" s="317" t="s">
        <v>972</v>
      </c>
      <c r="F627" s="318"/>
      <c r="G627" s="3">
        <v>27.42</v>
      </c>
    </row>
    <row r="628" spans="1:7" ht="15" customHeight="1">
      <c r="A628" s="1"/>
      <c r="B628" s="1"/>
      <c r="C628" s="1"/>
      <c r="D628" s="1"/>
      <c r="E628" s="317" t="s">
        <v>973</v>
      </c>
      <c r="F628" s="318"/>
      <c r="G628" s="3">
        <v>0.99</v>
      </c>
    </row>
    <row r="629" spans="1:7" ht="15" customHeight="1">
      <c r="A629" s="1"/>
      <c r="B629" s="1"/>
      <c r="C629" s="1"/>
      <c r="D629" s="1"/>
      <c r="E629" s="317" t="s">
        <v>974</v>
      </c>
      <c r="F629" s="318"/>
      <c r="G629" s="3">
        <v>28.41</v>
      </c>
    </row>
    <row r="630" spans="1:7" ht="15" customHeight="1">
      <c r="A630" s="1"/>
      <c r="B630" s="1"/>
      <c r="C630" s="1"/>
      <c r="D630" s="1"/>
      <c r="E630" s="317" t="s">
        <v>975</v>
      </c>
      <c r="F630" s="318"/>
      <c r="G630" s="3">
        <v>8.0500000000000007</v>
      </c>
    </row>
    <row r="631" spans="1:7" ht="15" customHeight="1">
      <c r="A631" s="1"/>
      <c r="B631" s="1"/>
      <c r="C631" s="1"/>
      <c r="D631" s="1"/>
      <c r="E631" s="317" t="s">
        <v>976</v>
      </c>
      <c r="F631" s="318"/>
      <c r="G631" s="3">
        <v>36.46</v>
      </c>
    </row>
    <row r="632" spans="1:7" ht="15" customHeight="1">
      <c r="A632" s="1"/>
      <c r="B632" s="1"/>
      <c r="C632" s="1"/>
      <c r="D632" s="1"/>
      <c r="E632" s="317" t="s">
        <v>977</v>
      </c>
      <c r="F632" s="318"/>
      <c r="G632" s="3">
        <v>1</v>
      </c>
    </row>
    <row r="633" spans="1:7" ht="15" customHeight="1">
      <c r="A633" s="1"/>
      <c r="B633" s="1"/>
      <c r="C633" s="1"/>
      <c r="D633" s="1"/>
      <c r="E633" s="317" t="s">
        <v>978</v>
      </c>
      <c r="F633" s="318"/>
      <c r="G633" s="3">
        <v>36.46</v>
      </c>
    </row>
    <row r="634" spans="1:7" ht="9.9499999999999993" customHeight="1">
      <c r="A634" s="1"/>
      <c r="B634" s="1"/>
      <c r="C634" s="323" t="s">
        <v>949</v>
      </c>
      <c r="D634" s="324"/>
      <c r="E634" s="1"/>
      <c r="F634" s="1"/>
      <c r="G634" s="1"/>
    </row>
    <row r="635" spans="1:7" ht="20.100000000000001" customHeight="1">
      <c r="A635" s="325" t="s">
        <v>2133</v>
      </c>
      <c r="B635" s="326"/>
      <c r="C635" s="326"/>
      <c r="D635" s="326"/>
      <c r="E635" s="326"/>
      <c r="F635" s="326"/>
      <c r="G635" s="326"/>
    </row>
    <row r="636" spans="1:7" ht="15" customHeight="1">
      <c r="A636" s="321" t="s">
        <v>951</v>
      </c>
      <c r="B636" s="322"/>
      <c r="C636" s="8" t="s">
        <v>952</v>
      </c>
      <c r="D636" s="8" t="s">
        <v>953</v>
      </c>
      <c r="E636" s="8" t="s">
        <v>954</v>
      </c>
      <c r="F636" s="8" t="s">
        <v>955</v>
      </c>
      <c r="G636" s="8" t="s">
        <v>956</v>
      </c>
    </row>
    <row r="637" spans="1:7" ht="15" customHeight="1">
      <c r="A637" s="15" t="s">
        <v>994</v>
      </c>
      <c r="B637" s="16" t="s">
        <v>995</v>
      </c>
      <c r="C637" s="15" t="s">
        <v>959</v>
      </c>
      <c r="D637" s="15" t="s">
        <v>960</v>
      </c>
      <c r="E637" s="17">
        <v>0.2</v>
      </c>
      <c r="F637" s="18">
        <v>1.04</v>
      </c>
      <c r="G637" s="18">
        <v>0.20799999999999999</v>
      </c>
    </row>
    <row r="638" spans="1:7" ht="15" customHeight="1">
      <c r="A638" s="15" t="s">
        <v>996</v>
      </c>
      <c r="B638" s="16" t="s">
        <v>997</v>
      </c>
      <c r="C638" s="15" t="s">
        <v>959</v>
      </c>
      <c r="D638" s="15" t="s">
        <v>960</v>
      </c>
      <c r="E638" s="17">
        <v>0.2</v>
      </c>
      <c r="F638" s="18">
        <v>3.18</v>
      </c>
      <c r="G638" s="18">
        <v>0.63600000000000001</v>
      </c>
    </row>
    <row r="639" spans="1:7" ht="20.100000000000001" customHeight="1">
      <c r="A639" s="15" t="s">
        <v>1388</v>
      </c>
      <c r="B639" s="16" t="s">
        <v>1389</v>
      </c>
      <c r="C639" s="15" t="s">
        <v>959</v>
      </c>
      <c r="D639" s="15" t="s">
        <v>960</v>
      </c>
      <c r="E639" s="17">
        <v>0.2</v>
      </c>
      <c r="F639" s="18">
        <v>0.28000000000000003</v>
      </c>
      <c r="G639" s="18">
        <v>5.6000000000000001E-2</v>
      </c>
    </row>
    <row r="640" spans="1:7" ht="15" customHeight="1">
      <c r="A640" s="15" t="s">
        <v>963</v>
      </c>
      <c r="B640" s="16" t="s">
        <v>964</v>
      </c>
      <c r="C640" s="15" t="s">
        <v>959</v>
      </c>
      <c r="D640" s="15" t="s">
        <v>960</v>
      </c>
      <c r="E640" s="17">
        <v>0.2</v>
      </c>
      <c r="F640" s="18">
        <v>0.55000000000000004</v>
      </c>
      <c r="G640" s="18">
        <v>0.11</v>
      </c>
    </row>
    <row r="641" spans="1:7" ht="20.100000000000001" customHeight="1">
      <c r="A641" s="15" t="s">
        <v>1390</v>
      </c>
      <c r="B641" s="16" t="s">
        <v>1391</v>
      </c>
      <c r="C641" s="15" t="s">
        <v>959</v>
      </c>
      <c r="D641" s="15" t="s">
        <v>960</v>
      </c>
      <c r="E641" s="17">
        <v>0.2</v>
      </c>
      <c r="F641" s="18">
        <v>0.8</v>
      </c>
      <c r="G641" s="18">
        <v>0.16</v>
      </c>
    </row>
    <row r="642" spans="1:7" ht="15" customHeight="1">
      <c r="A642" s="15" t="s">
        <v>965</v>
      </c>
      <c r="B642" s="16" t="s">
        <v>966</v>
      </c>
      <c r="C642" s="15" t="s">
        <v>959</v>
      </c>
      <c r="D642" s="15" t="s">
        <v>960</v>
      </c>
      <c r="E642" s="17">
        <v>0.2</v>
      </c>
      <c r="F642" s="18">
        <v>0.06</v>
      </c>
      <c r="G642" s="18">
        <v>1.2E-2</v>
      </c>
    </row>
    <row r="643" spans="1:7" ht="17.100000000000001" customHeight="1">
      <c r="A643" s="1"/>
      <c r="B643" s="1"/>
      <c r="C643" s="1"/>
      <c r="D643" s="1"/>
      <c r="E643" s="319" t="s">
        <v>967</v>
      </c>
      <c r="F643" s="320"/>
      <c r="G643" s="19">
        <v>1.1819999999999999</v>
      </c>
    </row>
    <row r="644" spans="1:7" ht="15" customHeight="1">
      <c r="A644" s="321" t="s">
        <v>968</v>
      </c>
      <c r="B644" s="322"/>
      <c r="C644" s="8" t="s">
        <v>952</v>
      </c>
      <c r="D644" s="8" t="s">
        <v>953</v>
      </c>
      <c r="E644" s="8" t="s">
        <v>954</v>
      </c>
      <c r="F644" s="8" t="s">
        <v>955</v>
      </c>
      <c r="G644" s="8" t="s">
        <v>956</v>
      </c>
    </row>
    <row r="645" spans="1:7" ht="15" customHeight="1">
      <c r="A645" s="15" t="s">
        <v>1392</v>
      </c>
      <c r="B645" s="16" t="s">
        <v>1393</v>
      </c>
      <c r="C645" s="15" t="s">
        <v>959</v>
      </c>
      <c r="D645" s="15" t="s">
        <v>960</v>
      </c>
      <c r="E645" s="17">
        <v>0.10128</v>
      </c>
      <c r="F645" s="18">
        <v>8.94</v>
      </c>
      <c r="G645" s="18">
        <v>0.9054432</v>
      </c>
    </row>
    <row r="646" spans="1:7" ht="15" customHeight="1">
      <c r="A646" s="15" t="s">
        <v>1394</v>
      </c>
      <c r="B646" s="16" t="s">
        <v>1395</v>
      </c>
      <c r="C646" s="15" t="s">
        <v>959</v>
      </c>
      <c r="D646" s="15" t="s">
        <v>960</v>
      </c>
      <c r="E646" s="17">
        <v>0.10128</v>
      </c>
      <c r="F646" s="18">
        <v>12.62</v>
      </c>
      <c r="G646" s="18">
        <v>1.2781536</v>
      </c>
    </row>
    <row r="647" spans="1:7" ht="15" customHeight="1">
      <c r="A647" s="1"/>
      <c r="B647" s="1"/>
      <c r="C647" s="1"/>
      <c r="D647" s="1"/>
      <c r="E647" s="319" t="s">
        <v>971</v>
      </c>
      <c r="F647" s="320"/>
      <c r="G647" s="19">
        <v>2.1835968000000001</v>
      </c>
    </row>
    <row r="648" spans="1:7" ht="15" customHeight="1">
      <c r="A648" s="1"/>
      <c r="B648" s="1"/>
      <c r="C648" s="1"/>
      <c r="D648" s="1"/>
      <c r="E648" s="317" t="s">
        <v>972</v>
      </c>
      <c r="F648" s="318"/>
      <c r="G648" s="3">
        <v>2.36</v>
      </c>
    </row>
    <row r="649" spans="1:7" ht="15" customHeight="1">
      <c r="A649" s="1"/>
      <c r="B649" s="1"/>
      <c r="C649" s="1"/>
      <c r="D649" s="1"/>
      <c r="E649" s="317" t="s">
        <v>973</v>
      </c>
      <c r="F649" s="318"/>
      <c r="G649" s="3">
        <v>0.99</v>
      </c>
    </row>
    <row r="650" spans="1:7" ht="15" customHeight="1">
      <c r="A650" s="1"/>
      <c r="B650" s="1"/>
      <c r="C650" s="1"/>
      <c r="D650" s="1"/>
      <c r="E650" s="317" t="s">
        <v>974</v>
      </c>
      <c r="F650" s="318"/>
      <c r="G650" s="3">
        <v>3.35</v>
      </c>
    </row>
    <row r="651" spans="1:7" ht="15" customHeight="1">
      <c r="A651" s="1"/>
      <c r="B651" s="1"/>
      <c r="C651" s="1"/>
      <c r="D651" s="1"/>
      <c r="E651" s="317" t="s">
        <v>975</v>
      </c>
      <c r="F651" s="318"/>
      <c r="G651" s="3">
        <v>0.94</v>
      </c>
    </row>
    <row r="652" spans="1:7" ht="15" customHeight="1">
      <c r="A652" s="1"/>
      <c r="B652" s="1"/>
      <c r="C652" s="1"/>
      <c r="D652" s="1"/>
      <c r="E652" s="317" t="s">
        <v>976</v>
      </c>
      <c r="F652" s="318"/>
      <c r="G652" s="3">
        <v>4.29</v>
      </c>
    </row>
    <row r="653" spans="1:7" ht="15" customHeight="1">
      <c r="A653" s="1"/>
      <c r="B653" s="1"/>
      <c r="C653" s="1"/>
      <c r="D653" s="1"/>
      <c r="E653" s="317" t="s">
        <v>977</v>
      </c>
      <c r="F653" s="318"/>
      <c r="G653" s="3">
        <v>1</v>
      </c>
    </row>
    <row r="654" spans="1:7" ht="15" customHeight="1">
      <c r="A654" s="1"/>
      <c r="B654" s="1"/>
      <c r="C654" s="1"/>
      <c r="D654" s="1"/>
      <c r="E654" s="317" t="s">
        <v>978</v>
      </c>
      <c r="F654" s="318"/>
      <c r="G654" s="3">
        <v>4.29</v>
      </c>
    </row>
    <row r="655" spans="1:7" ht="9.9499999999999993" customHeight="1">
      <c r="A655" s="1"/>
      <c r="B655" s="1"/>
      <c r="C655" s="323" t="s">
        <v>949</v>
      </c>
      <c r="D655" s="324"/>
      <c r="E655" s="1"/>
      <c r="F655" s="1"/>
      <c r="G655" s="1"/>
    </row>
    <row r="656" spans="1:7" ht="20.100000000000001" customHeight="1">
      <c r="A656" s="325" t="s">
        <v>2134</v>
      </c>
      <c r="B656" s="326"/>
      <c r="C656" s="326"/>
      <c r="D656" s="326"/>
      <c r="E656" s="326"/>
      <c r="F656" s="326"/>
      <c r="G656" s="326"/>
    </row>
    <row r="657" spans="1:7" ht="15" customHeight="1">
      <c r="A657" s="321" t="s">
        <v>951</v>
      </c>
      <c r="B657" s="322"/>
      <c r="C657" s="8" t="s">
        <v>952</v>
      </c>
      <c r="D657" s="8" t="s">
        <v>953</v>
      </c>
      <c r="E657" s="8" t="s">
        <v>954</v>
      </c>
      <c r="F657" s="8" t="s">
        <v>955</v>
      </c>
      <c r="G657" s="8" t="s">
        <v>956</v>
      </c>
    </row>
    <row r="658" spans="1:7" ht="15" customHeight="1">
      <c r="A658" s="15" t="s">
        <v>994</v>
      </c>
      <c r="B658" s="16" t="s">
        <v>995</v>
      </c>
      <c r="C658" s="15" t="s">
        <v>959</v>
      </c>
      <c r="D658" s="15" t="s">
        <v>960</v>
      </c>
      <c r="E658" s="17">
        <v>1.31</v>
      </c>
      <c r="F658" s="18">
        <v>1.04</v>
      </c>
      <c r="G658" s="18">
        <v>1.3624000000000001</v>
      </c>
    </row>
    <row r="659" spans="1:7" ht="20.100000000000001" customHeight="1">
      <c r="A659" s="15" t="s">
        <v>1086</v>
      </c>
      <c r="B659" s="16" t="s">
        <v>1087</v>
      </c>
      <c r="C659" s="15" t="s">
        <v>959</v>
      </c>
      <c r="D659" s="15" t="s">
        <v>960</v>
      </c>
      <c r="E659" s="17">
        <v>1.01</v>
      </c>
      <c r="F659" s="18">
        <v>0.57999999999999996</v>
      </c>
      <c r="G659" s="18">
        <v>0.58579999999999999</v>
      </c>
    </row>
    <row r="660" spans="1:7" ht="15" customHeight="1">
      <c r="A660" s="15" t="s">
        <v>996</v>
      </c>
      <c r="B660" s="16" t="s">
        <v>997</v>
      </c>
      <c r="C660" s="15" t="s">
        <v>959</v>
      </c>
      <c r="D660" s="15" t="s">
        <v>960</v>
      </c>
      <c r="E660" s="17">
        <v>1.31</v>
      </c>
      <c r="F660" s="18">
        <v>3.18</v>
      </c>
      <c r="G660" s="18">
        <v>4.1657999999999999</v>
      </c>
    </row>
    <row r="661" spans="1:7" ht="20.100000000000001" customHeight="1">
      <c r="A661" s="15" t="s">
        <v>1088</v>
      </c>
      <c r="B661" s="16" t="s">
        <v>1089</v>
      </c>
      <c r="C661" s="15" t="s">
        <v>959</v>
      </c>
      <c r="D661" s="15" t="s">
        <v>960</v>
      </c>
      <c r="E661" s="17">
        <v>1.01</v>
      </c>
      <c r="F661" s="18">
        <v>0.95</v>
      </c>
      <c r="G661" s="18">
        <v>0.95950000000000002</v>
      </c>
    </row>
    <row r="662" spans="1:7" ht="20.100000000000001" customHeight="1">
      <c r="A662" s="15" t="s">
        <v>998</v>
      </c>
      <c r="B662" s="16" t="s">
        <v>999</v>
      </c>
      <c r="C662" s="15" t="s">
        <v>959</v>
      </c>
      <c r="D662" s="15" t="s">
        <v>960</v>
      </c>
      <c r="E662" s="17">
        <v>0.3</v>
      </c>
      <c r="F662" s="18">
        <v>0.41</v>
      </c>
      <c r="G662" s="18">
        <v>0.123</v>
      </c>
    </row>
    <row r="663" spans="1:7" ht="20.100000000000001" customHeight="1">
      <c r="A663" s="15" t="s">
        <v>1000</v>
      </c>
      <c r="B663" s="16" t="s">
        <v>1001</v>
      </c>
      <c r="C663" s="15" t="s">
        <v>959</v>
      </c>
      <c r="D663" s="15" t="s">
        <v>960</v>
      </c>
      <c r="E663" s="17">
        <v>0.3</v>
      </c>
      <c r="F663" s="18">
        <v>1.01</v>
      </c>
      <c r="G663" s="18">
        <v>0.30299999999999999</v>
      </c>
    </row>
    <row r="664" spans="1:7" ht="15" customHeight="1">
      <c r="A664" s="15" t="s">
        <v>963</v>
      </c>
      <c r="B664" s="16" t="s">
        <v>964</v>
      </c>
      <c r="C664" s="15" t="s">
        <v>959</v>
      </c>
      <c r="D664" s="15" t="s">
        <v>960</v>
      </c>
      <c r="E664" s="17">
        <v>1.31</v>
      </c>
      <c r="F664" s="18">
        <v>0.55000000000000004</v>
      </c>
      <c r="G664" s="18">
        <v>0.72050000000000003</v>
      </c>
    </row>
    <row r="665" spans="1:7" ht="15" customHeight="1">
      <c r="A665" s="15" t="s">
        <v>965</v>
      </c>
      <c r="B665" s="16" t="s">
        <v>966</v>
      </c>
      <c r="C665" s="15" t="s">
        <v>959</v>
      </c>
      <c r="D665" s="15" t="s">
        <v>960</v>
      </c>
      <c r="E665" s="17">
        <v>1.31</v>
      </c>
      <c r="F665" s="18">
        <v>0.06</v>
      </c>
      <c r="G665" s="18">
        <v>7.8600000000000003E-2</v>
      </c>
    </row>
    <row r="666" spans="1:7" ht="17.100000000000001" customHeight="1">
      <c r="A666" s="1"/>
      <c r="B666" s="1"/>
      <c r="C666" s="1"/>
      <c r="D666" s="1"/>
      <c r="E666" s="319" t="s">
        <v>967</v>
      </c>
      <c r="F666" s="320"/>
      <c r="G666" s="19">
        <v>8.2986000000000004</v>
      </c>
    </row>
    <row r="667" spans="1:7" ht="15" customHeight="1">
      <c r="A667" s="321" t="s">
        <v>968</v>
      </c>
      <c r="B667" s="322"/>
      <c r="C667" s="8" t="s">
        <v>952</v>
      </c>
      <c r="D667" s="8" t="s">
        <v>953</v>
      </c>
      <c r="E667" s="8" t="s">
        <v>954</v>
      </c>
      <c r="F667" s="8" t="s">
        <v>955</v>
      </c>
      <c r="G667" s="8" t="s">
        <v>956</v>
      </c>
    </row>
    <row r="668" spans="1:7" ht="15" customHeight="1">
      <c r="A668" s="15" t="s">
        <v>1006</v>
      </c>
      <c r="B668" s="16" t="s">
        <v>1007</v>
      </c>
      <c r="C668" s="15" t="s">
        <v>959</v>
      </c>
      <c r="D668" s="15" t="s">
        <v>960</v>
      </c>
      <c r="E668" s="17">
        <v>0.30453000000000002</v>
      </c>
      <c r="F668" s="18">
        <v>9.25</v>
      </c>
      <c r="G668" s="18">
        <v>2.8169024999999999</v>
      </c>
    </row>
    <row r="669" spans="1:7" ht="15" customHeight="1">
      <c r="A669" s="15" t="s">
        <v>1090</v>
      </c>
      <c r="B669" s="16" t="s">
        <v>1091</v>
      </c>
      <c r="C669" s="15" t="s">
        <v>959</v>
      </c>
      <c r="D669" s="15" t="s">
        <v>960</v>
      </c>
      <c r="E669" s="17">
        <v>1.0252509999999999</v>
      </c>
      <c r="F669" s="18">
        <v>12.62</v>
      </c>
      <c r="G669" s="18">
        <v>12.93866762</v>
      </c>
    </row>
    <row r="670" spans="1:7" ht="15" customHeight="1">
      <c r="A670" s="1"/>
      <c r="B670" s="1"/>
      <c r="C670" s="1"/>
      <c r="D670" s="1"/>
      <c r="E670" s="319" t="s">
        <v>971</v>
      </c>
      <c r="F670" s="320"/>
      <c r="G670" s="19">
        <v>15.75557012</v>
      </c>
    </row>
    <row r="671" spans="1:7" ht="15" customHeight="1">
      <c r="A671" s="1"/>
      <c r="B671" s="1"/>
      <c r="C671" s="1"/>
      <c r="D671" s="1"/>
      <c r="E671" s="317" t="s">
        <v>972</v>
      </c>
      <c r="F671" s="318"/>
      <c r="G671" s="3">
        <v>16.89</v>
      </c>
    </row>
    <row r="672" spans="1:7" ht="15" customHeight="1">
      <c r="A672" s="1"/>
      <c r="B672" s="1"/>
      <c r="C672" s="1"/>
      <c r="D672" s="1"/>
      <c r="E672" s="317" t="s">
        <v>973</v>
      </c>
      <c r="F672" s="318"/>
      <c r="G672" s="3">
        <v>7.15</v>
      </c>
    </row>
    <row r="673" spans="1:7" ht="15" customHeight="1">
      <c r="A673" s="1"/>
      <c r="B673" s="1"/>
      <c r="C673" s="1"/>
      <c r="D673" s="1"/>
      <c r="E673" s="317" t="s">
        <v>974</v>
      </c>
      <c r="F673" s="318"/>
      <c r="G673" s="3">
        <v>24.04</v>
      </c>
    </row>
    <row r="674" spans="1:7" ht="15" customHeight="1">
      <c r="A674" s="1"/>
      <c r="B674" s="1"/>
      <c r="C674" s="1"/>
      <c r="D674" s="1"/>
      <c r="E674" s="317" t="s">
        <v>975</v>
      </c>
      <c r="F674" s="318"/>
      <c r="G674" s="3">
        <v>6.81</v>
      </c>
    </row>
    <row r="675" spans="1:7" ht="15" customHeight="1">
      <c r="A675" s="1"/>
      <c r="B675" s="1"/>
      <c r="C675" s="1"/>
      <c r="D675" s="1"/>
      <c r="E675" s="317" t="s">
        <v>976</v>
      </c>
      <c r="F675" s="318"/>
      <c r="G675" s="3">
        <v>30.85</v>
      </c>
    </row>
    <row r="676" spans="1:7" ht="15" customHeight="1">
      <c r="A676" s="1"/>
      <c r="B676" s="1"/>
      <c r="C676" s="1"/>
      <c r="D676" s="1"/>
      <c r="E676" s="317" t="s">
        <v>977</v>
      </c>
      <c r="F676" s="318"/>
      <c r="G676" s="3">
        <v>1</v>
      </c>
    </row>
    <row r="677" spans="1:7" ht="15" customHeight="1">
      <c r="A677" s="1"/>
      <c r="B677" s="1"/>
      <c r="C677" s="1"/>
      <c r="D677" s="1"/>
      <c r="E677" s="317" t="s">
        <v>978</v>
      </c>
      <c r="F677" s="318"/>
      <c r="G677" s="3">
        <v>30.85</v>
      </c>
    </row>
    <row r="678" spans="1:7" ht="9.9499999999999993" customHeight="1">
      <c r="A678" s="1"/>
      <c r="B678" s="1"/>
      <c r="C678" s="323" t="s">
        <v>949</v>
      </c>
      <c r="D678" s="324"/>
      <c r="E678" s="1"/>
      <c r="F678" s="1"/>
      <c r="G678" s="1"/>
    </row>
    <row r="679" spans="1:7" ht="20.100000000000001" customHeight="1">
      <c r="A679" s="325" t="s">
        <v>2135</v>
      </c>
      <c r="B679" s="326"/>
      <c r="C679" s="326"/>
      <c r="D679" s="326"/>
      <c r="E679" s="326"/>
      <c r="F679" s="326"/>
      <c r="G679" s="326"/>
    </row>
    <row r="680" spans="1:7" ht="15" customHeight="1">
      <c r="A680" s="321" t="s">
        <v>951</v>
      </c>
      <c r="B680" s="322"/>
      <c r="C680" s="8" t="s">
        <v>952</v>
      </c>
      <c r="D680" s="8" t="s">
        <v>953</v>
      </c>
      <c r="E680" s="8" t="s">
        <v>954</v>
      </c>
      <c r="F680" s="8" t="s">
        <v>955</v>
      </c>
      <c r="G680" s="8" t="s">
        <v>956</v>
      </c>
    </row>
    <row r="681" spans="1:7" ht="15" customHeight="1">
      <c r="A681" s="15" t="s">
        <v>994</v>
      </c>
      <c r="B681" s="16" t="s">
        <v>995</v>
      </c>
      <c r="C681" s="15" t="s">
        <v>959</v>
      </c>
      <c r="D681" s="15" t="s">
        <v>960</v>
      </c>
      <c r="E681" s="17">
        <v>1.54</v>
      </c>
      <c r="F681" s="18">
        <v>1.04</v>
      </c>
      <c r="G681" s="18">
        <v>1.6015999999999999</v>
      </c>
    </row>
    <row r="682" spans="1:7" ht="20.100000000000001" customHeight="1">
      <c r="A682" s="15" t="s">
        <v>1086</v>
      </c>
      <c r="B682" s="16" t="s">
        <v>1087</v>
      </c>
      <c r="C682" s="15" t="s">
        <v>959</v>
      </c>
      <c r="D682" s="15" t="s">
        <v>960</v>
      </c>
      <c r="E682" s="17">
        <v>0.14000000000000001</v>
      </c>
      <c r="F682" s="18">
        <v>0.57999999999999996</v>
      </c>
      <c r="G682" s="18">
        <v>8.1199999999999994E-2</v>
      </c>
    </row>
    <row r="683" spans="1:7" ht="15" customHeight="1">
      <c r="A683" s="15" t="s">
        <v>996</v>
      </c>
      <c r="B683" s="16" t="s">
        <v>997</v>
      </c>
      <c r="C683" s="15" t="s">
        <v>959</v>
      </c>
      <c r="D683" s="15" t="s">
        <v>960</v>
      </c>
      <c r="E683" s="17">
        <v>1.54</v>
      </c>
      <c r="F683" s="18">
        <v>3.18</v>
      </c>
      <c r="G683" s="18">
        <v>4.8971999999999998</v>
      </c>
    </row>
    <row r="684" spans="1:7" ht="20.100000000000001" customHeight="1">
      <c r="A684" s="15" t="s">
        <v>1088</v>
      </c>
      <c r="B684" s="16" t="s">
        <v>1089</v>
      </c>
      <c r="C684" s="15" t="s">
        <v>959</v>
      </c>
      <c r="D684" s="15" t="s">
        <v>960</v>
      </c>
      <c r="E684" s="17">
        <v>0.14000000000000001</v>
      </c>
      <c r="F684" s="18">
        <v>0.95</v>
      </c>
      <c r="G684" s="18">
        <v>0.13300000000000001</v>
      </c>
    </row>
    <row r="685" spans="1:7" ht="20.100000000000001" customHeight="1">
      <c r="A685" s="15" t="s">
        <v>998</v>
      </c>
      <c r="B685" s="16" t="s">
        <v>999</v>
      </c>
      <c r="C685" s="15" t="s">
        <v>959</v>
      </c>
      <c r="D685" s="15" t="s">
        <v>960</v>
      </c>
      <c r="E685" s="17">
        <v>1.4</v>
      </c>
      <c r="F685" s="18">
        <v>0.41</v>
      </c>
      <c r="G685" s="18">
        <v>0.57399999999999995</v>
      </c>
    </row>
    <row r="686" spans="1:7" ht="20.100000000000001" customHeight="1">
      <c r="A686" s="15" t="s">
        <v>1000</v>
      </c>
      <c r="B686" s="16" t="s">
        <v>1001</v>
      </c>
      <c r="C686" s="15" t="s">
        <v>959</v>
      </c>
      <c r="D686" s="15" t="s">
        <v>960</v>
      </c>
      <c r="E686" s="17">
        <v>1.4</v>
      </c>
      <c r="F686" s="18">
        <v>1.01</v>
      </c>
      <c r="G686" s="18">
        <v>1.4139999999999999</v>
      </c>
    </row>
    <row r="687" spans="1:7" ht="15" customHeight="1">
      <c r="A687" s="15" t="s">
        <v>963</v>
      </c>
      <c r="B687" s="16" t="s">
        <v>964</v>
      </c>
      <c r="C687" s="15" t="s">
        <v>959</v>
      </c>
      <c r="D687" s="15" t="s">
        <v>960</v>
      </c>
      <c r="E687" s="17">
        <v>1.54</v>
      </c>
      <c r="F687" s="18">
        <v>0.55000000000000004</v>
      </c>
      <c r="G687" s="18">
        <v>0.84699999999999998</v>
      </c>
    </row>
    <row r="688" spans="1:7" ht="15" customHeight="1">
      <c r="A688" s="15" t="s">
        <v>965</v>
      </c>
      <c r="B688" s="16" t="s">
        <v>966</v>
      </c>
      <c r="C688" s="15" t="s">
        <v>959</v>
      </c>
      <c r="D688" s="15" t="s">
        <v>960</v>
      </c>
      <c r="E688" s="17">
        <v>1.54</v>
      </c>
      <c r="F688" s="18">
        <v>0.06</v>
      </c>
      <c r="G688" s="18">
        <v>9.2399999999999996E-2</v>
      </c>
    </row>
    <row r="689" spans="1:7" ht="17.100000000000001" customHeight="1">
      <c r="A689" s="1"/>
      <c r="B689" s="1"/>
      <c r="C689" s="1"/>
      <c r="D689" s="1"/>
      <c r="E689" s="319" t="s">
        <v>967</v>
      </c>
      <c r="F689" s="320"/>
      <c r="G689" s="19">
        <v>9.6403999999999996</v>
      </c>
    </row>
    <row r="690" spans="1:7" ht="15" customHeight="1">
      <c r="A690" s="321" t="s">
        <v>968</v>
      </c>
      <c r="B690" s="322"/>
      <c r="C690" s="8" t="s">
        <v>952</v>
      </c>
      <c r="D690" s="8" t="s">
        <v>953</v>
      </c>
      <c r="E690" s="8" t="s">
        <v>954</v>
      </c>
      <c r="F690" s="8" t="s">
        <v>955</v>
      </c>
      <c r="G690" s="8" t="s">
        <v>956</v>
      </c>
    </row>
    <row r="691" spans="1:7" ht="15" customHeight="1">
      <c r="A691" s="15" t="s">
        <v>1006</v>
      </c>
      <c r="B691" s="16" t="s">
        <v>1007</v>
      </c>
      <c r="C691" s="15" t="s">
        <v>959</v>
      </c>
      <c r="D691" s="15" t="s">
        <v>960</v>
      </c>
      <c r="E691" s="17">
        <v>1.4211400000000001</v>
      </c>
      <c r="F691" s="18">
        <v>9.25</v>
      </c>
      <c r="G691" s="18">
        <v>13.145545</v>
      </c>
    </row>
    <row r="692" spans="1:7" ht="15" customHeight="1">
      <c r="A692" s="15" t="s">
        <v>1090</v>
      </c>
      <c r="B692" s="16" t="s">
        <v>1091</v>
      </c>
      <c r="C692" s="15" t="s">
        <v>959</v>
      </c>
      <c r="D692" s="15" t="s">
        <v>960</v>
      </c>
      <c r="E692" s="17">
        <v>0.14211399999999999</v>
      </c>
      <c r="F692" s="18">
        <v>12.62</v>
      </c>
      <c r="G692" s="18">
        <v>1.79347868</v>
      </c>
    </row>
    <row r="693" spans="1:7" ht="15" customHeight="1">
      <c r="A693" s="1"/>
      <c r="B693" s="1"/>
      <c r="C693" s="1"/>
      <c r="D693" s="1"/>
      <c r="E693" s="319" t="s">
        <v>971</v>
      </c>
      <c r="F693" s="320"/>
      <c r="G693" s="19">
        <v>14.93902368</v>
      </c>
    </row>
    <row r="694" spans="1:7" ht="15" customHeight="1">
      <c r="A694" s="1"/>
      <c r="B694" s="1"/>
      <c r="C694" s="1"/>
      <c r="D694" s="1"/>
      <c r="E694" s="317" t="s">
        <v>972</v>
      </c>
      <c r="F694" s="318"/>
      <c r="G694" s="3">
        <v>17.77</v>
      </c>
    </row>
    <row r="695" spans="1:7" ht="15" customHeight="1">
      <c r="A695" s="1"/>
      <c r="B695" s="1"/>
      <c r="C695" s="1"/>
      <c r="D695" s="1"/>
      <c r="E695" s="317" t="s">
        <v>973</v>
      </c>
      <c r="F695" s="318"/>
      <c r="G695" s="3">
        <v>6.79</v>
      </c>
    </row>
    <row r="696" spans="1:7" ht="15" customHeight="1">
      <c r="A696" s="1"/>
      <c r="B696" s="1"/>
      <c r="C696" s="1"/>
      <c r="D696" s="1"/>
      <c r="E696" s="317" t="s">
        <v>974</v>
      </c>
      <c r="F696" s="318"/>
      <c r="G696" s="3">
        <v>24.56</v>
      </c>
    </row>
    <row r="697" spans="1:7" ht="15" customHeight="1">
      <c r="A697" s="1"/>
      <c r="B697" s="1"/>
      <c r="C697" s="1"/>
      <c r="D697" s="1"/>
      <c r="E697" s="317" t="s">
        <v>975</v>
      </c>
      <c r="F697" s="318"/>
      <c r="G697" s="3">
        <v>6.96</v>
      </c>
    </row>
    <row r="698" spans="1:7" ht="15" customHeight="1">
      <c r="A698" s="1"/>
      <c r="B698" s="1"/>
      <c r="C698" s="1"/>
      <c r="D698" s="1"/>
      <c r="E698" s="317" t="s">
        <v>976</v>
      </c>
      <c r="F698" s="318"/>
      <c r="G698" s="3">
        <v>31.52</v>
      </c>
    </row>
    <row r="699" spans="1:7" ht="15" customHeight="1">
      <c r="A699" s="1"/>
      <c r="B699" s="1"/>
      <c r="C699" s="1"/>
      <c r="D699" s="1"/>
      <c r="E699" s="317" t="s">
        <v>977</v>
      </c>
      <c r="F699" s="318"/>
      <c r="G699" s="3">
        <v>1</v>
      </c>
    </row>
    <row r="700" spans="1:7" ht="15" customHeight="1">
      <c r="A700" s="1"/>
      <c r="B700" s="1"/>
      <c r="C700" s="1"/>
      <c r="D700" s="1"/>
      <c r="E700" s="317" t="s">
        <v>978</v>
      </c>
      <c r="F700" s="318"/>
      <c r="G700" s="3">
        <v>31.52</v>
      </c>
    </row>
    <row r="701" spans="1:7" ht="9.9499999999999993" customHeight="1">
      <c r="A701" s="1"/>
      <c r="B701" s="1"/>
      <c r="C701" s="323" t="s">
        <v>949</v>
      </c>
      <c r="D701" s="324"/>
      <c r="E701" s="1"/>
      <c r="F701" s="1"/>
      <c r="G701" s="1"/>
    </row>
    <row r="702" spans="1:7" ht="20.100000000000001" customHeight="1">
      <c r="A702" s="325" t="s">
        <v>2136</v>
      </c>
      <c r="B702" s="326"/>
      <c r="C702" s="326"/>
      <c r="D702" s="326"/>
      <c r="E702" s="326"/>
      <c r="F702" s="326"/>
      <c r="G702" s="326"/>
    </row>
    <row r="703" spans="1:7" ht="15" customHeight="1">
      <c r="A703" s="321" t="s">
        <v>951</v>
      </c>
      <c r="B703" s="322"/>
      <c r="C703" s="8" t="s">
        <v>952</v>
      </c>
      <c r="D703" s="8" t="s">
        <v>953</v>
      </c>
      <c r="E703" s="8" t="s">
        <v>954</v>
      </c>
      <c r="F703" s="8" t="s">
        <v>955</v>
      </c>
      <c r="G703" s="8" t="s">
        <v>956</v>
      </c>
    </row>
    <row r="704" spans="1:7" ht="15" customHeight="1">
      <c r="A704" s="15" t="s">
        <v>994</v>
      </c>
      <c r="B704" s="16" t="s">
        <v>995</v>
      </c>
      <c r="C704" s="15" t="s">
        <v>959</v>
      </c>
      <c r="D704" s="15" t="s">
        <v>960</v>
      </c>
      <c r="E704" s="17">
        <v>3.6</v>
      </c>
      <c r="F704" s="18">
        <v>1.04</v>
      </c>
      <c r="G704" s="18">
        <v>3.7440000000000002</v>
      </c>
    </row>
    <row r="705" spans="1:7" ht="15" customHeight="1">
      <c r="A705" s="15" t="s">
        <v>996</v>
      </c>
      <c r="B705" s="16" t="s">
        <v>997</v>
      </c>
      <c r="C705" s="15" t="s">
        <v>959</v>
      </c>
      <c r="D705" s="15" t="s">
        <v>960</v>
      </c>
      <c r="E705" s="17">
        <v>3.6</v>
      </c>
      <c r="F705" s="18">
        <v>3.18</v>
      </c>
      <c r="G705" s="18">
        <v>11.448</v>
      </c>
    </row>
    <row r="706" spans="1:7" ht="20.100000000000001" customHeight="1">
      <c r="A706" s="15" t="s">
        <v>998</v>
      </c>
      <c r="B706" s="16" t="s">
        <v>999</v>
      </c>
      <c r="C706" s="15" t="s">
        <v>959</v>
      </c>
      <c r="D706" s="15" t="s">
        <v>960</v>
      </c>
      <c r="E706" s="17">
        <v>3</v>
      </c>
      <c r="F706" s="18">
        <v>0.41</v>
      </c>
      <c r="G706" s="18">
        <v>1.23</v>
      </c>
    </row>
    <row r="707" spans="1:7" ht="20.100000000000001" customHeight="1">
      <c r="A707" s="15" t="s">
        <v>1000</v>
      </c>
      <c r="B707" s="16" t="s">
        <v>1001</v>
      </c>
      <c r="C707" s="15" t="s">
        <v>959</v>
      </c>
      <c r="D707" s="15" t="s">
        <v>960</v>
      </c>
      <c r="E707" s="17">
        <v>3</v>
      </c>
      <c r="F707" s="18">
        <v>1.01</v>
      </c>
      <c r="G707" s="18">
        <v>3.03</v>
      </c>
    </row>
    <row r="708" spans="1:7" ht="15" customHeight="1">
      <c r="A708" s="15" t="s">
        <v>965</v>
      </c>
      <c r="B708" s="16" t="s">
        <v>966</v>
      </c>
      <c r="C708" s="15" t="s">
        <v>959</v>
      </c>
      <c r="D708" s="15" t="s">
        <v>960</v>
      </c>
      <c r="E708" s="17">
        <v>3.6</v>
      </c>
      <c r="F708" s="18">
        <v>0.06</v>
      </c>
      <c r="G708" s="18">
        <v>0.216</v>
      </c>
    </row>
    <row r="709" spans="1:7" ht="20.100000000000001" customHeight="1">
      <c r="A709" s="15" t="s">
        <v>1086</v>
      </c>
      <c r="B709" s="16" t="s">
        <v>1087</v>
      </c>
      <c r="C709" s="15" t="s">
        <v>959</v>
      </c>
      <c r="D709" s="15" t="s">
        <v>960</v>
      </c>
      <c r="E709" s="17">
        <v>0.6</v>
      </c>
      <c r="F709" s="18">
        <v>0.57999999999999996</v>
      </c>
      <c r="G709" s="18">
        <v>0.34799999999999998</v>
      </c>
    </row>
    <row r="710" spans="1:7" ht="20.100000000000001" customHeight="1">
      <c r="A710" s="15" t="s">
        <v>1088</v>
      </c>
      <c r="B710" s="16" t="s">
        <v>1089</v>
      </c>
      <c r="C710" s="15" t="s">
        <v>959</v>
      </c>
      <c r="D710" s="15" t="s">
        <v>960</v>
      </c>
      <c r="E710" s="17">
        <v>0.6</v>
      </c>
      <c r="F710" s="18">
        <v>0.95</v>
      </c>
      <c r="G710" s="18">
        <v>0.56999999999999995</v>
      </c>
    </row>
    <row r="711" spans="1:7" ht="15" customHeight="1">
      <c r="A711" s="15" t="s">
        <v>963</v>
      </c>
      <c r="B711" s="16" t="s">
        <v>964</v>
      </c>
      <c r="C711" s="15" t="s">
        <v>959</v>
      </c>
      <c r="D711" s="15" t="s">
        <v>960</v>
      </c>
      <c r="E711" s="17">
        <v>3.6</v>
      </c>
      <c r="F711" s="18">
        <v>0.55000000000000004</v>
      </c>
      <c r="G711" s="18">
        <v>1.98</v>
      </c>
    </row>
    <row r="712" spans="1:7" ht="17.100000000000001" customHeight="1">
      <c r="A712" s="1"/>
      <c r="B712" s="1"/>
      <c r="C712" s="1"/>
      <c r="D712" s="1"/>
      <c r="E712" s="319" t="s">
        <v>967</v>
      </c>
      <c r="F712" s="320"/>
      <c r="G712" s="19">
        <v>22.565999999999999</v>
      </c>
    </row>
    <row r="713" spans="1:7" ht="15" customHeight="1">
      <c r="A713" s="321" t="s">
        <v>1027</v>
      </c>
      <c r="B713" s="322"/>
      <c r="C713" s="8" t="s">
        <v>952</v>
      </c>
      <c r="D713" s="8" t="s">
        <v>953</v>
      </c>
      <c r="E713" s="8" t="s">
        <v>954</v>
      </c>
      <c r="F713" s="8" t="s">
        <v>955</v>
      </c>
      <c r="G713" s="8" t="s">
        <v>956</v>
      </c>
    </row>
    <row r="714" spans="1:7" ht="20.100000000000001" customHeight="1">
      <c r="A714" s="15" t="s">
        <v>1240</v>
      </c>
      <c r="B714" s="16" t="s">
        <v>1241</v>
      </c>
      <c r="C714" s="15" t="s">
        <v>959</v>
      </c>
      <c r="D714" s="15" t="s">
        <v>1030</v>
      </c>
      <c r="E714" s="17">
        <v>1.8239999999999999E-4</v>
      </c>
      <c r="F714" s="18">
        <v>6438.55</v>
      </c>
      <c r="G714" s="18">
        <v>1.1743915199999999</v>
      </c>
    </row>
    <row r="715" spans="1:7" ht="15" customHeight="1">
      <c r="A715" s="1"/>
      <c r="B715" s="1"/>
      <c r="C715" s="1"/>
      <c r="D715" s="1"/>
      <c r="E715" s="319" t="s">
        <v>1031</v>
      </c>
      <c r="F715" s="320"/>
      <c r="G715" s="19">
        <v>1.1743915199999999</v>
      </c>
    </row>
    <row r="716" spans="1:7" ht="15" customHeight="1">
      <c r="A716" s="321" t="s">
        <v>1032</v>
      </c>
      <c r="B716" s="322"/>
      <c r="C716" s="8" t="s">
        <v>952</v>
      </c>
      <c r="D716" s="8" t="s">
        <v>953</v>
      </c>
      <c r="E716" s="8" t="s">
        <v>954</v>
      </c>
      <c r="F716" s="8" t="s">
        <v>955</v>
      </c>
      <c r="G716" s="8" t="s">
        <v>956</v>
      </c>
    </row>
    <row r="717" spans="1:7" ht="15" customHeight="1">
      <c r="A717" s="15" t="s">
        <v>1033</v>
      </c>
      <c r="B717" s="16" t="s">
        <v>1034</v>
      </c>
      <c r="C717" s="15" t="s">
        <v>959</v>
      </c>
      <c r="D717" s="15" t="s">
        <v>1035</v>
      </c>
      <c r="E717" s="17">
        <v>3.81</v>
      </c>
      <c r="F717" s="18">
        <v>0.9</v>
      </c>
      <c r="G717" s="18">
        <v>3.4289999999999998</v>
      </c>
    </row>
    <row r="718" spans="1:7" ht="15" customHeight="1">
      <c r="A718" s="1"/>
      <c r="B718" s="1"/>
      <c r="C718" s="1"/>
      <c r="D718" s="1"/>
      <c r="E718" s="319" t="s">
        <v>1036</v>
      </c>
      <c r="F718" s="320"/>
      <c r="G718" s="19">
        <v>3.4289999999999998</v>
      </c>
    </row>
    <row r="719" spans="1:7" ht="15" customHeight="1">
      <c r="A719" s="321" t="s">
        <v>968</v>
      </c>
      <c r="B719" s="322"/>
      <c r="C719" s="8" t="s">
        <v>952</v>
      </c>
      <c r="D719" s="8" t="s">
        <v>953</v>
      </c>
      <c r="E719" s="8" t="s">
        <v>954</v>
      </c>
      <c r="F719" s="8" t="s">
        <v>955</v>
      </c>
      <c r="G719" s="8" t="s">
        <v>956</v>
      </c>
    </row>
    <row r="720" spans="1:7" ht="15" customHeight="1">
      <c r="A720" s="15" t="s">
        <v>1006</v>
      </c>
      <c r="B720" s="16" t="s">
        <v>1007</v>
      </c>
      <c r="C720" s="15" t="s">
        <v>959</v>
      </c>
      <c r="D720" s="15" t="s">
        <v>960</v>
      </c>
      <c r="E720" s="17">
        <v>3.0453000000000001</v>
      </c>
      <c r="F720" s="18">
        <v>9.25</v>
      </c>
      <c r="G720" s="18">
        <v>28.169025000000001</v>
      </c>
    </row>
    <row r="721" spans="1:7" ht="15" customHeight="1">
      <c r="A721" s="15" t="s">
        <v>1090</v>
      </c>
      <c r="B721" s="16" t="s">
        <v>1091</v>
      </c>
      <c r="C721" s="15" t="s">
        <v>959</v>
      </c>
      <c r="D721" s="15" t="s">
        <v>960</v>
      </c>
      <c r="E721" s="17">
        <v>0.60906000000000005</v>
      </c>
      <c r="F721" s="18">
        <v>12.62</v>
      </c>
      <c r="G721" s="18">
        <v>7.6863371999999996</v>
      </c>
    </row>
    <row r="722" spans="1:7" ht="15" customHeight="1">
      <c r="A722" s="1"/>
      <c r="B722" s="1"/>
      <c r="C722" s="1"/>
      <c r="D722" s="1"/>
      <c r="E722" s="319" t="s">
        <v>971</v>
      </c>
      <c r="F722" s="320"/>
      <c r="G722" s="19">
        <v>35.855362200000002</v>
      </c>
    </row>
    <row r="723" spans="1:7" ht="15" customHeight="1">
      <c r="A723" s="321" t="s">
        <v>1010</v>
      </c>
      <c r="B723" s="322"/>
      <c r="C723" s="8" t="s">
        <v>952</v>
      </c>
      <c r="D723" s="8" t="s">
        <v>953</v>
      </c>
      <c r="E723" s="8" t="s">
        <v>954</v>
      </c>
      <c r="F723" s="8" t="s">
        <v>955</v>
      </c>
      <c r="G723" s="8" t="s">
        <v>956</v>
      </c>
    </row>
    <row r="724" spans="1:7" ht="15" customHeight="1">
      <c r="A724" s="15" t="s">
        <v>1270</v>
      </c>
      <c r="B724" s="16" t="s">
        <v>1271</v>
      </c>
      <c r="C724" s="15" t="s">
        <v>959</v>
      </c>
      <c r="D724" s="15" t="s">
        <v>1072</v>
      </c>
      <c r="E724" s="17">
        <v>0.21176</v>
      </c>
      <c r="F724" s="18">
        <v>23.03</v>
      </c>
      <c r="G724" s="18">
        <v>4.8768327999999999</v>
      </c>
    </row>
    <row r="725" spans="1:7" ht="15" customHeight="1">
      <c r="A725" s="15" t="s">
        <v>1041</v>
      </c>
      <c r="B725" s="16" t="s">
        <v>1042</v>
      </c>
      <c r="C725" s="15" t="s">
        <v>959</v>
      </c>
      <c r="D725" s="15" t="s">
        <v>1020</v>
      </c>
      <c r="E725" s="17">
        <v>8</v>
      </c>
      <c r="F725" s="18">
        <v>1.04</v>
      </c>
      <c r="G725" s="18">
        <v>8.32</v>
      </c>
    </row>
    <row r="726" spans="1:7" ht="20.100000000000001" customHeight="1">
      <c r="A726" s="15" t="s">
        <v>1242</v>
      </c>
      <c r="B726" s="16" t="s">
        <v>1243</v>
      </c>
      <c r="C726" s="15" t="s">
        <v>959</v>
      </c>
      <c r="D726" s="15" t="s">
        <v>1013</v>
      </c>
      <c r="E726" s="17">
        <v>2</v>
      </c>
      <c r="F726" s="18">
        <v>1.07</v>
      </c>
      <c r="G726" s="18">
        <v>2.14</v>
      </c>
    </row>
    <row r="727" spans="1:7" ht="27.95" customHeight="1">
      <c r="A727" s="15" t="s">
        <v>1244</v>
      </c>
      <c r="B727" s="16" t="s">
        <v>1245</v>
      </c>
      <c r="C727" s="15" t="s">
        <v>959</v>
      </c>
      <c r="D727" s="15" t="s">
        <v>1020</v>
      </c>
      <c r="E727" s="17">
        <v>14</v>
      </c>
      <c r="F727" s="18">
        <v>0.57999999999999996</v>
      </c>
      <c r="G727" s="18">
        <v>8.1199999999999992</v>
      </c>
    </row>
    <row r="728" spans="1:7" ht="15" customHeight="1">
      <c r="A728" s="1"/>
      <c r="B728" s="1"/>
      <c r="C728" s="1"/>
      <c r="D728" s="1"/>
      <c r="E728" s="319" t="s">
        <v>1021</v>
      </c>
      <c r="F728" s="320"/>
      <c r="G728" s="19">
        <v>23.456832800000001</v>
      </c>
    </row>
    <row r="729" spans="1:7" ht="15" customHeight="1">
      <c r="A729" s="1"/>
      <c r="B729" s="1"/>
      <c r="C729" s="1"/>
      <c r="D729" s="1"/>
      <c r="E729" s="317" t="s">
        <v>972</v>
      </c>
      <c r="F729" s="318"/>
      <c r="G729" s="3">
        <v>70.14</v>
      </c>
    </row>
    <row r="730" spans="1:7" ht="15" customHeight="1">
      <c r="A730" s="1"/>
      <c r="B730" s="1"/>
      <c r="C730" s="1"/>
      <c r="D730" s="1"/>
      <c r="E730" s="317" t="s">
        <v>973</v>
      </c>
      <c r="F730" s="318"/>
      <c r="G730" s="3">
        <v>16.27</v>
      </c>
    </row>
    <row r="731" spans="1:7" ht="15" customHeight="1">
      <c r="A731" s="1"/>
      <c r="B731" s="1"/>
      <c r="C731" s="1"/>
      <c r="D731" s="1"/>
      <c r="E731" s="317" t="s">
        <v>974</v>
      </c>
      <c r="F731" s="318"/>
      <c r="G731" s="3">
        <v>86.41</v>
      </c>
    </row>
    <row r="732" spans="1:7" ht="15" customHeight="1">
      <c r="A732" s="1"/>
      <c r="B732" s="1"/>
      <c r="C732" s="1"/>
      <c r="D732" s="1"/>
      <c r="E732" s="317" t="s">
        <v>975</v>
      </c>
      <c r="F732" s="318"/>
      <c r="G732" s="3">
        <v>24.49</v>
      </c>
    </row>
    <row r="733" spans="1:7" ht="15" customHeight="1">
      <c r="A733" s="1"/>
      <c r="B733" s="1"/>
      <c r="C733" s="1"/>
      <c r="D733" s="1"/>
      <c r="E733" s="317" t="s">
        <v>976</v>
      </c>
      <c r="F733" s="318"/>
      <c r="G733" s="3">
        <v>110.9</v>
      </c>
    </row>
    <row r="734" spans="1:7" ht="15" customHeight="1">
      <c r="A734" s="1"/>
      <c r="B734" s="1"/>
      <c r="C734" s="1"/>
      <c r="D734" s="1"/>
      <c r="E734" s="317" t="s">
        <v>977</v>
      </c>
      <c r="F734" s="318"/>
      <c r="G734" s="3">
        <v>1</v>
      </c>
    </row>
    <row r="735" spans="1:7" ht="15" customHeight="1">
      <c r="A735" s="1"/>
      <c r="B735" s="1"/>
      <c r="C735" s="1"/>
      <c r="D735" s="1"/>
      <c r="E735" s="317" t="s">
        <v>978</v>
      </c>
      <c r="F735" s="318"/>
      <c r="G735" s="3">
        <v>110.9</v>
      </c>
    </row>
    <row r="736" spans="1:7" ht="9.9499999999999993" customHeight="1">
      <c r="A736" s="1"/>
      <c r="B736" s="1"/>
      <c r="C736" s="323" t="s">
        <v>949</v>
      </c>
      <c r="D736" s="324"/>
      <c r="E736" s="1"/>
      <c r="F736" s="1"/>
      <c r="G736" s="1"/>
    </row>
    <row r="737" spans="1:7" ht="20.100000000000001" customHeight="1">
      <c r="A737" s="325" t="s">
        <v>2137</v>
      </c>
      <c r="B737" s="326"/>
      <c r="C737" s="326"/>
      <c r="D737" s="326"/>
      <c r="E737" s="326"/>
      <c r="F737" s="326"/>
      <c r="G737" s="326"/>
    </row>
    <row r="738" spans="1:7" ht="15" customHeight="1">
      <c r="A738" s="321" t="s">
        <v>951</v>
      </c>
      <c r="B738" s="322"/>
      <c r="C738" s="8" t="s">
        <v>952</v>
      </c>
      <c r="D738" s="8" t="s">
        <v>953</v>
      </c>
      <c r="E738" s="8" t="s">
        <v>954</v>
      </c>
      <c r="F738" s="8" t="s">
        <v>955</v>
      </c>
      <c r="G738" s="8" t="s">
        <v>956</v>
      </c>
    </row>
    <row r="739" spans="1:7" ht="15" customHeight="1">
      <c r="A739" s="15" t="s">
        <v>994</v>
      </c>
      <c r="B739" s="16" t="s">
        <v>995</v>
      </c>
      <c r="C739" s="15" t="s">
        <v>959</v>
      </c>
      <c r="D739" s="15" t="s">
        <v>960</v>
      </c>
      <c r="E739" s="17">
        <v>1.82142</v>
      </c>
      <c r="F739" s="18">
        <v>1.04</v>
      </c>
      <c r="G739" s="18">
        <v>1.8942768000000001</v>
      </c>
    </row>
    <row r="740" spans="1:7" ht="20.100000000000001" customHeight="1">
      <c r="A740" s="15" t="s">
        <v>1086</v>
      </c>
      <c r="B740" s="16" t="s">
        <v>1087</v>
      </c>
      <c r="C740" s="15" t="s">
        <v>959</v>
      </c>
      <c r="D740" s="15" t="s">
        <v>960</v>
      </c>
      <c r="E740" s="17">
        <v>1.82142</v>
      </c>
      <c r="F740" s="18">
        <v>0.57999999999999996</v>
      </c>
      <c r="G740" s="18">
        <v>1.0564236</v>
      </c>
    </row>
    <row r="741" spans="1:7" ht="15" customHeight="1">
      <c r="A741" s="15" t="s">
        <v>996</v>
      </c>
      <c r="B741" s="16" t="s">
        <v>997</v>
      </c>
      <c r="C741" s="15" t="s">
        <v>959</v>
      </c>
      <c r="D741" s="15" t="s">
        <v>960</v>
      </c>
      <c r="E741" s="17">
        <v>1.82142</v>
      </c>
      <c r="F741" s="18">
        <v>3.18</v>
      </c>
      <c r="G741" s="18">
        <v>5.7921155999999998</v>
      </c>
    </row>
    <row r="742" spans="1:7" ht="20.100000000000001" customHeight="1">
      <c r="A742" s="15" t="s">
        <v>1088</v>
      </c>
      <c r="B742" s="16" t="s">
        <v>1089</v>
      </c>
      <c r="C742" s="15" t="s">
        <v>959</v>
      </c>
      <c r="D742" s="15" t="s">
        <v>960</v>
      </c>
      <c r="E742" s="17">
        <v>1.82142</v>
      </c>
      <c r="F742" s="18">
        <v>0.95</v>
      </c>
      <c r="G742" s="18">
        <v>1.7303489999999999</v>
      </c>
    </row>
    <row r="743" spans="1:7" ht="15" customHeight="1">
      <c r="A743" s="15" t="s">
        <v>963</v>
      </c>
      <c r="B743" s="16" t="s">
        <v>964</v>
      </c>
      <c r="C743" s="15" t="s">
        <v>959</v>
      </c>
      <c r="D743" s="15" t="s">
        <v>960</v>
      </c>
      <c r="E743" s="17">
        <v>1.82142</v>
      </c>
      <c r="F743" s="18">
        <v>0.55000000000000004</v>
      </c>
      <c r="G743" s="18">
        <v>1.001781</v>
      </c>
    </row>
    <row r="744" spans="1:7" ht="15" customHeight="1">
      <c r="A744" s="15" t="s">
        <v>965</v>
      </c>
      <c r="B744" s="16" t="s">
        <v>966</v>
      </c>
      <c r="C744" s="15" t="s">
        <v>959</v>
      </c>
      <c r="D744" s="15" t="s">
        <v>960</v>
      </c>
      <c r="E744" s="17">
        <v>1.82142</v>
      </c>
      <c r="F744" s="18">
        <v>0.06</v>
      </c>
      <c r="G744" s="18">
        <v>0.1092852</v>
      </c>
    </row>
    <row r="745" spans="1:7" ht="17.100000000000001" customHeight="1">
      <c r="A745" s="1"/>
      <c r="B745" s="1"/>
      <c r="C745" s="1"/>
      <c r="D745" s="1"/>
      <c r="E745" s="319" t="s">
        <v>967</v>
      </c>
      <c r="F745" s="320"/>
      <c r="G745" s="19">
        <v>11.5842312</v>
      </c>
    </row>
    <row r="746" spans="1:7" ht="15" customHeight="1">
      <c r="A746" s="321" t="s">
        <v>968</v>
      </c>
      <c r="B746" s="322"/>
      <c r="C746" s="8" t="s">
        <v>952</v>
      </c>
      <c r="D746" s="8" t="s">
        <v>953</v>
      </c>
      <c r="E746" s="8" t="s">
        <v>954</v>
      </c>
      <c r="F746" s="8" t="s">
        <v>955</v>
      </c>
      <c r="G746" s="8" t="s">
        <v>956</v>
      </c>
    </row>
    <row r="747" spans="1:7" ht="15" customHeight="1">
      <c r="A747" s="15" t="s">
        <v>1355</v>
      </c>
      <c r="B747" s="16" t="s">
        <v>1356</v>
      </c>
      <c r="C747" s="15" t="s">
        <v>959</v>
      </c>
      <c r="D747" s="15" t="s">
        <v>960</v>
      </c>
      <c r="E747" s="17">
        <v>1.84054491</v>
      </c>
      <c r="F747" s="18">
        <v>14.29</v>
      </c>
      <c r="G747" s="18">
        <v>26.301386763899998</v>
      </c>
    </row>
    <row r="748" spans="1:7" ht="15" customHeight="1">
      <c r="A748" s="1"/>
      <c r="B748" s="1"/>
      <c r="C748" s="1"/>
      <c r="D748" s="1"/>
      <c r="E748" s="319" t="s">
        <v>971</v>
      </c>
      <c r="F748" s="320"/>
      <c r="G748" s="19">
        <v>26.301386763899998</v>
      </c>
    </row>
    <row r="749" spans="1:7" ht="15" customHeight="1">
      <c r="A749" s="321" t="s">
        <v>1010</v>
      </c>
      <c r="B749" s="322"/>
      <c r="C749" s="8" t="s">
        <v>952</v>
      </c>
      <c r="D749" s="8" t="s">
        <v>953</v>
      </c>
      <c r="E749" s="8" t="s">
        <v>954</v>
      </c>
      <c r="F749" s="8" t="s">
        <v>955</v>
      </c>
      <c r="G749" s="8" t="s">
        <v>956</v>
      </c>
    </row>
    <row r="750" spans="1:7" ht="15" customHeight="1">
      <c r="A750" s="15" t="s">
        <v>1653</v>
      </c>
      <c r="B750" s="16" t="s">
        <v>1654</v>
      </c>
      <c r="C750" s="15" t="s">
        <v>959</v>
      </c>
      <c r="D750" s="15" t="s">
        <v>1017</v>
      </c>
      <c r="E750" s="17">
        <v>1</v>
      </c>
      <c r="F750" s="18">
        <v>645.95000000000005</v>
      </c>
      <c r="G750" s="18">
        <v>645.95000000000005</v>
      </c>
    </row>
    <row r="751" spans="1:7" ht="20.100000000000001" customHeight="1">
      <c r="A751" s="15" t="s">
        <v>1259</v>
      </c>
      <c r="B751" s="16" t="s">
        <v>1260</v>
      </c>
      <c r="C751" s="15" t="s">
        <v>959</v>
      </c>
      <c r="D751" s="15" t="s">
        <v>1072</v>
      </c>
      <c r="E751" s="17">
        <v>0.18</v>
      </c>
      <c r="F751" s="18">
        <v>10.53</v>
      </c>
      <c r="G751" s="18">
        <v>1.8954</v>
      </c>
    </row>
    <row r="752" spans="1:7" ht="15" customHeight="1">
      <c r="A752" s="1"/>
      <c r="B752" s="1"/>
      <c r="C752" s="1"/>
      <c r="D752" s="1"/>
      <c r="E752" s="319" t="s">
        <v>1021</v>
      </c>
      <c r="F752" s="320"/>
      <c r="G752" s="19">
        <v>647.84540000000004</v>
      </c>
    </row>
    <row r="753" spans="1:7" ht="15" customHeight="1">
      <c r="A753" s="1"/>
      <c r="B753" s="1"/>
      <c r="C753" s="1"/>
      <c r="D753" s="1"/>
      <c r="E753" s="317" t="s">
        <v>972</v>
      </c>
      <c r="F753" s="318"/>
      <c r="G753" s="3">
        <v>673.77</v>
      </c>
    </row>
    <row r="754" spans="1:7" ht="15" customHeight="1">
      <c r="A754" s="1"/>
      <c r="B754" s="1"/>
      <c r="C754" s="1"/>
      <c r="D754" s="1"/>
      <c r="E754" s="317" t="s">
        <v>973</v>
      </c>
      <c r="F754" s="318"/>
      <c r="G754" s="3">
        <v>11.95</v>
      </c>
    </row>
    <row r="755" spans="1:7" ht="15" customHeight="1">
      <c r="A755" s="1"/>
      <c r="B755" s="1"/>
      <c r="C755" s="1"/>
      <c r="D755" s="1"/>
      <c r="E755" s="317" t="s">
        <v>974</v>
      </c>
      <c r="F755" s="318"/>
      <c r="G755" s="3">
        <v>685.72</v>
      </c>
    </row>
    <row r="756" spans="1:7" ht="15" customHeight="1">
      <c r="A756" s="1"/>
      <c r="B756" s="1"/>
      <c r="C756" s="1"/>
      <c r="D756" s="1"/>
      <c r="E756" s="317" t="s">
        <v>975</v>
      </c>
      <c r="F756" s="318"/>
      <c r="G756" s="3">
        <v>194.4</v>
      </c>
    </row>
    <row r="757" spans="1:7" ht="15" customHeight="1">
      <c r="A757" s="1"/>
      <c r="B757" s="1"/>
      <c r="C757" s="1"/>
      <c r="D757" s="1"/>
      <c r="E757" s="317" t="s">
        <v>976</v>
      </c>
      <c r="F757" s="318"/>
      <c r="G757" s="3">
        <v>880.12</v>
      </c>
    </row>
    <row r="758" spans="1:7" ht="15" customHeight="1">
      <c r="A758" s="1"/>
      <c r="B758" s="1"/>
      <c r="C758" s="1"/>
      <c r="D758" s="1"/>
      <c r="E758" s="317" t="s">
        <v>977</v>
      </c>
      <c r="F758" s="318"/>
      <c r="G758" s="3">
        <v>1</v>
      </c>
    </row>
    <row r="759" spans="1:7" ht="15" customHeight="1">
      <c r="A759" s="1"/>
      <c r="B759" s="1"/>
      <c r="C759" s="1"/>
      <c r="D759" s="1"/>
      <c r="E759" s="317" t="s">
        <v>978</v>
      </c>
      <c r="F759" s="318"/>
      <c r="G759" s="3">
        <v>880.12</v>
      </c>
    </row>
    <row r="760" spans="1:7" ht="9.9499999999999993" customHeight="1">
      <c r="A760" s="1"/>
      <c r="B760" s="1"/>
      <c r="C760" s="323" t="s">
        <v>949</v>
      </c>
      <c r="D760" s="324"/>
      <c r="E760" s="1"/>
      <c r="F760" s="1"/>
      <c r="G760" s="1"/>
    </row>
    <row r="761" spans="1:7" ht="20.100000000000001" customHeight="1">
      <c r="A761" s="325" t="s">
        <v>2138</v>
      </c>
      <c r="B761" s="326"/>
      <c r="C761" s="326"/>
      <c r="D761" s="326"/>
      <c r="E761" s="326"/>
      <c r="F761" s="326"/>
      <c r="G761" s="326"/>
    </row>
    <row r="762" spans="1:7" ht="15" customHeight="1">
      <c r="A762" s="321" t="s">
        <v>951</v>
      </c>
      <c r="B762" s="322"/>
      <c r="C762" s="8" t="s">
        <v>952</v>
      </c>
      <c r="D762" s="8" t="s">
        <v>953</v>
      </c>
      <c r="E762" s="8" t="s">
        <v>954</v>
      </c>
      <c r="F762" s="8" t="s">
        <v>955</v>
      </c>
      <c r="G762" s="8" t="s">
        <v>956</v>
      </c>
    </row>
    <row r="763" spans="1:7" ht="15" customHeight="1">
      <c r="A763" s="15" t="s">
        <v>994</v>
      </c>
      <c r="B763" s="16" t="s">
        <v>995</v>
      </c>
      <c r="C763" s="15" t="s">
        <v>959</v>
      </c>
      <c r="D763" s="15" t="s">
        <v>960</v>
      </c>
      <c r="E763" s="17">
        <v>2.9</v>
      </c>
      <c r="F763" s="18">
        <v>1.04</v>
      </c>
      <c r="G763" s="18">
        <v>3.016</v>
      </c>
    </row>
    <row r="764" spans="1:7" ht="15" customHeight="1">
      <c r="A764" s="15" t="s">
        <v>996</v>
      </c>
      <c r="B764" s="16" t="s">
        <v>997</v>
      </c>
      <c r="C764" s="15" t="s">
        <v>959</v>
      </c>
      <c r="D764" s="15" t="s">
        <v>960</v>
      </c>
      <c r="E764" s="17">
        <v>2.9</v>
      </c>
      <c r="F764" s="18">
        <v>3.18</v>
      </c>
      <c r="G764" s="18">
        <v>9.2219999999999995</v>
      </c>
    </row>
    <row r="765" spans="1:7" ht="20.100000000000001" customHeight="1">
      <c r="A765" s="15" t="s">
        <v>998</v>
      </c>
      <c r="B765" s="16" t="s">
        <v>999</v>
      </c>
      <c r="C765" s="15" t="s">
        <v>959</v>
      </c>
      <c r="D765" s="15" t="s">
        <v>960</v>
      </c>
      <c r="E765" s="17">
        <v>0.98</v>
      </c>
      <c r="F765" s="18">
        <v>0.41</v>
      </c>
      <c r="G765" s="18">
        <v>0.40179999999999999</v>
      </c>
    </row>
    <row r="766" spans="1:7" ht="20.100000000000001" customHeight="1">
      <c r="A766" s="15" t="s">
        <v>1000</v>
      </c>
      <c r="B766" s="16" t="s">
        <v>1001</v>
      </c>
      <c r="C766" s="15" t="s">
        <v>959</v>
      </c>
      <c r="D766" s="15" t="s">
        <v>960</v>
      </c>
      <c r="E766" s="17">
        <v>0.98</v>
      </c>
      <c r="F766" s="18">
        <v>1.01</v>
      </c>
      <c r="G766" s="18">
        <v>0.98980000000000001</v>
      </c>
    </row>
    <row r="767" spans="1:7" ht="15" customHeight="1">
      <c r="A767" s="15" t="s">
        <v>965</v>
      </c>
      <c r="B767" s="16" t="s">
        <v>966</v>
      </c>
      <c r="C767" s="15" t="s">
        <v>959</v>
      </c>
      <c r="D767" s="15" t="s">
        <v>960</v>
      </c>
      <c r="E767" s="17">
        <v>2.9</v>
      </c>
      <c r="F767" s="18">
        <v>0.06</v>
      </c>
      <c r="G767" s="18">
        <v>0.17399999999999999</v>
      </c>
    </row>
    <row r="768" spans="1:7" ht="20.100000000000001" customHeight="1">
      <c r="A768" s="15" t="s">
        <v>1086</v>
      </c>
      <c r="B768" s="16" t="s">
        <v>1087</v>
      </c>
      <c r="C768" s="15" t="s">
        <v>959</v>
      </c>
      <c r="D768" s="15" t="s">
        <v>960</v>
      </c>
      <c r="E768" s="17">
        <v>1.92</v>
      </c>
      <c r="F768" s="18">
        <v>0.57999999999999996</v>
      </c>
      <c r="G768" s="18">
        <v>1.1135999999999999</v>
      </c>
    </row>
    <row r="769" spans="1:7" ht="20.100000000000001" customHeight="1">
      <c r="A769" s="15" t="s">
        <v>1088</v>
      </c>
      <c r="B769" s="16" t="s">
        <v>1089</v>
      </c>
      <c r="C769" s="15" t="s">
        <v>959</v>
      </c>
      <c r="D769" s="15" t="s">
        <v>960</v>
      </c>
      <c r="E769" s="17">
        <v>1.92</v>
      </c>
      <c r="F769" s="18">
        <v>0.95</v>
      </c>
      <c r="G769" s="18">
        <v>1.8240000000000001</v>
      </c>
    </row>
    <row r="770" spans="1:7" ht="15" customHeight="1">
      <c r="A770" s="15" t="s">
        <v>963</v>
      </c>
      <c r="B770" s="16" t="s">
        <v>964</v>
      </c>
      <c r="C770" s="15" t="s">
        <v>959</v>
      </c>
      <c r="D770" s="15" t="s">
        <v>960</v>
      </c>
      <c r="E770" s="17">
        <v>2.9</v>
      </c>
      <c r="F770" s="18">
        <v>0.55000000000000004</v>
      </c>
      <c r="G770" s="18">
        <v>1.595</v>
      </c>
    </row>
    <row r="771" spans="1:7" ht="17.100000000000001" customHeight="1">
      <c r="A771" s="1"/>
      <c r="B771" s="1"/>
      <c r="C771" s="1"/>
      <c r="D771" s="1"/>
      <c r="E771" s="319" t="s">
        <v>967</v>
      </c>
      <c r="F771" s="320"/>
      <c r="G771" s="19">
        <v>18.336200000000002</v>
      </c>
    </row>
    <row r="772" spans="1:7" ht="15" customHeight="1">
      <c r="A772" s="321" t="s">
        <v>968</v>
      </c>
      <c r="B772" s="322"/>
      <c r="C772" s="8" t="s">
        <v>952</v>
      </c>
      <c r="D772" s="8" t="s">
        <v>953</v>
      </c>
      <c r="E772" s="8" t="s">
        <v>954</v>
      </c>
      <c r="F772" s="8" t="s">
        <v>955</v>
      </c>
      <c r="G772" s="8" t="s">
        <v>956</v>
      </c>
    </row>
    <row r="773" spans="1:7" ht="15" customHeight="1">
      <c r="A773" s="15" t="s">
        <v>1006</v>
      </c>
      <c r="B773" s="16" t="s">
        <v>1007</v>
      </c>
      <c r="C773" s="15" t="s">
        <v>959</v>
      </c>
      <c r="D773" s="15" t="s">
        <v>960</v>
      </c>
      <c r="E773" s="17">
        <v>0.99479799999999996</v>
      </c>
      <c r="F773" s="18">
        <v>9.25</v>
      </c>
      <c r="G773" s="18">
        <v>9.2018815000000007</v>
      </c>
    </row>
    <row r="774" spans="1:7" ht="15" customHeight="1">
      <c r="A774" s="15" t="s">
        <v>1228</v>
      </c>
      <c r="B774" s="16" t="s">
        <v>1229</v>
      </c>
      <c r="C774" s="15" t="s">
        <v>959</v>
      </c>
      <c r="D774" s="15" t="s">
        <v>960</v>
      </c>
      <c r="E774" s="17">
        <v>1.9401600000000001</v>
      </c>
      <c r="F774" s="18">
        <v>15.88</v>
      </c>
      <c r="G774" s="18">
        <v>30.8097408</v>
      </c>
    </row>
    <row r="775" spans="1:7" ht="15" customHeight="1">
      <c r="A775" s="1"/>
      <c r="B775" s="1"/>
      <c r="C775" s="1"/>
      <c r="D775" s="1"/>
      <c r="E775" s="319" t="s">
        <v>971</v>
      </c>
      <c r="F775" s="320"/>
      <c r="G775" s="19">
        <v>40.011622299999999</v>
      </c>
    </row>
    <row r="776" spans="1:7" ht="15" customHeight="1">
      <c r="A776" s="321" t="s">
        <v>1010</v>
      </c>
      <c r="B776" s="322"/>
      <c r="C776" s="8" t="s">
        <v>952</v>
      </c>
      <c r="D776" s="8" t="s">
        <v>953</v>
      </c>
      <c r="E776" s="8" t="s">
        <v>954</v>
      </c>
      <c r="F776" s="8" t="s">
        <v>955</v>
      </c>
      <c r="G776" s="8" t="s">
        <v>956</v>
      </c>
    </row>
    <row r="777" spans="1:7" ht="27.95" customHeight="1">
      <c r="A777" s="15" t="s">
        <v>1690</v>
      </c>
      <c r="B777" s="16" t="s">
        <v>1691</v>
      </c>
      <c r="C777" s="15" t="s">
        <v>959</v>
      </c>
      <c r="D777" s="15" t="s">
        <v>1017</v>
      </c>
      <c r="E777" s="17">
        <v>0.71199999999999997</v>
      </c>
      <c r="F777" s="18">
        <v>422.64</v>
      </c>
      <c r="G777" s="18">
        <v>300.91968000000003</v>
      </c>
    </row>
    <row r="778" spans="1:7" ht="27.95" customHeight="1">
      <c r="A778" s="15" t="s">
        <v>1372</v>
      </c>
      <c r="B778" s="16" t="s">
        <v>1373</v>
      </c>
      <c r="C778" s="15" t="s">
        <v>959</v>
      </c>
      <c r="D778" s="15" t="s">
        <v>1030</v>
      </c>
      <c r="E778" s="17">
        <v>6</v>
      </c>
      <c r="F778" s="18">
        <v>0.73</v>
      </c>
      <c r="G778" s="18">
        <v>4.38</v>
      </c>
    </row>
    <row r="779" spans="1:7" ht="20.100000000000001" customHeight="1">
      <c r="A779" s="15" t="s">
        <v>1692</v>
      </c>
      <c r="B779" s="16" t="s">
        <v>1693</v>
      </c>
      <c r="C779" s="15" t="s">
        <v>959</v>
      </c>
      <c r="D779" s="15" t="s">
        <v>1030</v>
      </c>
      <c r="E779" s="17">
        <v>2</v>
      </c>
      <c r="F779" s="18">
        <v>21.92</v>
      </c>
      <c r="G779" s="18">
        <v>43.84</v>
      </c>
    </row>
    <row r="780" spans="1:7" ht="15" customHeight="1">
      <c r="A780" s="15" t="s">
        <v>1694</v>
      </c>
      <c r="B780" s="16" t="s">
        <v>1695</v>
      </c>
      <c r="C780" s="15" t="s">
        <v>959</v>
      </c>
      <c r="D780" s="15" t="s">
        <v>1020</v>
      </c>
      <c r="E780" s="17">
        <v>0.72599999999999998</v>
      </c>
      <c r="F780" s="18">
        <v>29.08</v>
      </c>
      <c r="G780" s="18">
        <v>21.112079999999999</v>
      </c>
    </row>
    <row r="781" spans="1:7" ht="15" customHeight="1">
      <c r="A781" s="15" t="s">
        <v>1671</v>
      </c>
      <c r="B781" s="16" t="s">
        <v>1672</v>
      </c>
      <c r="C781" s="15" t="s">
        <v>959</v>
      </c>
      <c r="D781" s="15" t="s">
        <v>1020</v>
      </c>
      <c r="E781" s="17">
        <v>4.8500000000000001E-2</v>
      </c>
      <c r="F781" s="18">
        <v>111.3</v>
      </c>
      <c r="G781" s="18">
        <v>5.3980499999999996</v>
      </c>
    </row>
    <row r="782" spans="1:7" ht="15" customHeight="1">
      <c r="A782" s="1"/>
      <c r="B782" s="1"/>
      <c r="C782" s="1"/>
      <c r="D782" s="1"/>
      <c r="E782" s="319" t="s">
        <v>1021</v>
      </c>
      <c r="F782" s="320"/>
      <c r="G782" s="19">
        <v>375.64981</v>
      </c>
    </row>
    <row r="783" spans="1:7" ht="15" customHeight="1">
      <c r="A783" s="1"/>
      <c r="B783" s="1"/>
      <c r="C783" s="1"/>
      <c r="D783" s="1"/>
      <c r="E783" s="317" t="s">
        <v>972</v>
      </c>
      <c r="F783" s="318"/>
      <c r="G783" s="3">
        <v>415.8</v>
      </c>
    </row>
    <row r="784" spans="1:7" ht="15" customHeight="1">
      <c r="A784" s="1"/>
      <c r="B784" s="1"/>
      <c r="C784" s="1"/>
      <c r="D784" s="1"/>
      <c r="E784" s="317" t="s">
        <v>973</v>
      </c>
      <c r="F784" s="318"/>
      <c r="G784" s="3">
        <v>18.14</v>
      </c>
    </row>
    <row r="785" spans="1:7" ht="15" customHeight="1">
      <c r="A785" s="1"/>
      <c r="B785" s="1"/>
      <c r="C785" s="1"/>
      <c r="D785" s="1"/>
      <c r="E785" s="317" t="s">
        <v>974</v>
      </c>
      <c r="F785" s="318"/>
      <c r="G785" s="3">
        <v>433.94</v>
      </c>
    </row>
    <row r="786" spans="1:7" ht="15" customHeight="1">
      <c r="A786" s="1"/>
      <c r="B786" s="1"/>
      <c r="C786" s="1"/>
      <c r="D786" s="1"/>
      <c r="E786" s="317" t="s">
        <v>975</v>
      </c>
      <c r="F786" s="318"/>
      <c r="G786" s="3">
        <v>123.02</v>
      </c>
    </row>
    <row r="787" spans="1:7" ht="15" customHeight="1">
      <c r="A787" s="1"/>
      <c r="B787" s="1"/>
      <c r="C787" s="1"/>
      <c r="D787" s="1"/>
      <c r="E787" s="317" t="s">
        <v>976</v>
      </c>
      <c r="F787" s="318"/>
      <c r="G787" s="3">
        <v>556.96</v>
      </c>
    </row>
    <row r="788" spans="1:7" ht="15" customHeight="1">
      <c r="A788" s="1"/>
      <c r="B788" s="1"/>
      <c r="C788" s="1"/>
      <c r="D788" s="1"/>
      <c r="E788" s="317" t="s">
        <v>977</v>
      </c>
      <c r="F788" s="318"/>
      <c r="G788" s="3">
        <v>1</v>
      </c>
    </row>
    <row r="789" spans="1:7" ht="15" customHeight="1">
      <c r="A789" s="1"/>
      <c r="B789" s="1"/>
      <c r="C789" s="1"/>
      <c r="D789" s="1"/>
      <c r="E789" s="317" t="s">
        <v>978</v>
      </c>
      <c r="F789" s="318"/>
      <c r="G789" s="3">
        <v>556.96</v>
      </c>
    </row>
    <row r="790" spans="1:7" ht="9.9499999999999993" customHeight="1">
      <c r="A790" s="1"/>
      <c r="B790" s="1"/>
      <c r="C790" s="323" t="s">
        <v>949</v>
      </c>
      <c r="D790" s="324"/>
      <c r="E790" s="1"/>
      <c r="F790" s="1"/>
      <c r="G790" s="1"/>
    </row>
    <row r="791" spans="1:7" ht="20.100000000000001" customHeight="1">
      <c r="A791" s="325" t="s">
        <v>2139</v>
      </c>
      <c r="B791" s="326"/>
      <c r="C791" s="326"/>
      <c r="D791" s="326"/>
      <c r="E791" s="326"/>
      <c r="F791" s="326"/>
      <c r="G791" s="326"/>
    </row>
    <row r="792" spans="1:7" ht="15" customHeight="1">
      <c r="A792" s="321" t="s">
        <v>951</v>
      </c>
      <c r="B792" s="322"/>
      <c r="C792" s="8" t="s">
        <v>952</v>
      </c>
      <c r="D792" s="8" t="s">
        <v>953</v>
      </c>
      <c r="E792" s="8" t="s">
        <v>954</v>
      </c>
      <c r="F792" s="8" t="s">
        <v>955</v>
      </c>
      <c r="G792" s="8" t="s">
        <v>956</v>
      </c>
    </row>
    <row r="793" spans="1:7" ht="15" customHeight="1">
      <c r="A793" s="15" t="s">
        <v>994</v>
      </c>
      <c r="B793" s="16" t="s">
        <v>995</v>
      </c>
      <c r="C793" s="15" t="s">
        <v>959</v>
      </c>
      <c r="D793" s="15" t="s">
        <v>960</v>
      </c>
      <c r="E793" s="17">
        <v>2.4700000000000002</v>
      </c>
      <c r="F793" s="18">
        <v>1.04</v>
      </c>
      <c r="G793" s="18">
        <v>2.5688</v>
      </c>
    </row>
    <row r="794" spans="1:7" ht="15" customHeight="1">
      <c r="A794" s="15" t="s">
        <v>996</v>
      </c>
      <c r="B794" s="16" t="s">
        <v>997</v>
      </c>
      <c r="C794" s="15" t="s">
        <v>959</v>
      </c>
      <c r="D794" s="15" t="s">
        <v>960</v>
      </c>
      <c r="E794" s="17">
        <v>2.4700000000000002</v>
      </c>
      <c r="F794" s="18">
        <v>3.18</v>
      </c>
      <c r="G794" s="18">
        <v>7.8545999999999996</v>
      </c>
    </row>
    <row r="795" spans="1:7" ht="20.100000000000001" customHeight="1">
      <c r="A795" s="15" t="s">
        <v>998</v>
      </c>
      <c r="B795" s="16" t="s">
        <v>999</v>
      </c>
      <c r="C795" s="15" t="s">
        <v>959</v>
      </c>
      <c r="D795" s="15" t="s">
        <v>960</v>
      </c>
      <c r="E795" s="17">
        <v>0.98</v>
      </c>
      <c r="F795" s="18">
        <v>0.41</v>
      </c>
      <c r="G795" s="18">
        <v>0.40179999999999999</v>
      </c>
    </row>
    <row r="796" spans="1:7" ht="20.100000000000001" customHeight="1">
      <c r="A796" s="15" t="s">
        <v>1000</v>
      </c>
      <c r="B796" s="16" t="s">
        <v>1001</v>
      </c>
      <c r="C796" s="15" t="s">
        <v>959</v>
      </c>
      <c r="D796" s="15" t="s">
        <v>960</v>
      </c>
      <c r="E796" s="17">
        <v>0.98</v>
      </c>
      <c r="F796" s="18">
        <v>1.01</v>
      </c>
      <c r="G796" s="18">
        <v>0.98980000000000001</v>
      </c>
    </row>
    <row r="797" spans="1:7" ht="15" customHeight="1">
      <c r="A797" s="15" t="s">
        <v>965</v>
      </c>
      <c r="B797" s="16" t="s">
        <v>966</v>
      </c>
      <c r="C797" s="15" t="s">
        <v>959</v>
      </c>
      <c r="D797" s="15" t="s">
        <v>960</v>
      </c>
      <c r="E797" s="17">
        <v>2.4700000000000002</v>
      </c>
      <c r="F797" s="18">
        <v>0.06</v>
      </c>
      <c r="G797" s="18">
        <v>0.1482</v>
      </c>
    </row>
    <row r="798" spans="1:7" ht="20.100000000000001" customHeight="1">
      <c r="A798" s="15" t="s">
        <v>1086</v>
      </c>
      <c r="B798" s="16" t="s">
        <v>1087</v>
      </c>
      <c r="C798" s="15" t="s">
        <v>959</v>
      </c>
      <c r="D798" s="15" t="s">
        <v>960</v>
      </c>
      <c r="E798" s="17">
        <v>1.49</v>
      </c>
      <c r="F798" s="18">
        <v>0.57999999999999996</v>
      </c>
      <c r="G798" s="18">
        <v>0.86419999999999997</v>
      </c>
    </row>
    <row r="799" spans="1:7" ht="20.100000000000001" customHeight="1">
      <c r="A799" s="15" t="s">
        <v>1088</v>
      </c>
      <c r="B799" s="16" t="s">
        <v>1089</v>
      </c>
      <c r="C799" s="15" t="s">
        <v>959</v>
      </c>
      <c r="D799" s="15" t="s">
        <v>960</v>
      </c>
      <c r="E799" s="17">
        <v>1.49</v>
      </c>
      <c r="F799" s="18">
        <v>0.95</v>
      </c>
      <c r="G799" s="18">
        <v>1.4155</v>
      </c>
    </row>
    <row r="800" spans="1:7" ht="15" customHeight="1">
      <c r="A800" s="15" t="s">
        <v>963</v>
      </c>
      <c r="B800" s="16" t="s">
        <v>964</v>
      </c>
      <c r="C800" s="15" t="s">
        <v>959</v>
      </c>
      <c r="D800" s="15" t="s">
        <v>960</v>
      </c>
      <c r="E800" s="17">
        <v>2.4700000000000002</v>
      </c>
      <c r="F800" s="18">
        <v>0.55000000000000004</v>
      </c>
      <c r="G800" s="18">
        <v>1.3585</v>
      </c>
    </row>
    <row r="801" spans="1:7" ht="17.100000000000001" customHeight="1">
      <c r="A801" s="1"/>
      <c r="B801" s="1"/>
      <c r="C801" s="1"/>
      <c r="D801" s="1"/>
      <c r="E801" s="319" t="s">
        <v>967</v>
      </c>
      <c r="F801" s="320"/>
      <c r="G801" s="19">
        <v>15.6014</v>
      </c>
    </row>
    <row r="802" spans="1:7" ht="15" customHeight="1">
      <c r="A802" s="321" t="s">
        <v>968</v>
      </c>
      <c r="B802" s="322"/>
      <c r="C802" s="8" t="s">
        <v>952</v>
      </c>
      <c r="D802" s="8" t="s">
        <v>953</v>
      </c>
      <c r="E802" s="8" t="s">
        <v>954</v>
      </c>
      <c r="F802" s="8" t="s">
        <v>955</v>
      </c>
      <c r="G802" s="8" t="s">
        <v>956</v>
      </c>
    </row>
    <row r="803" spans="1:7" ht="15" customHeight="1">
      <c r="A803" s="15" t="s">
        <v>1006</v>
      </c>
      <c r="B803" s="16" t="s">
        <v>1007</v>
      </c>
      <c r="C803" s="15" t="s">
        <v>959</v>
      </c>
      <c r="D803" s="15" t="s">
        <v>960</v>
      </c>
      <c r="E803" s="17">
        <v>0.99479799999999996</v>
      </c>
      <c r="F803" s="18">
        <v>9.25</v>
      </c>
      <c r="G803" s="18">
        <v>9.2018815000000007</v>
      </c>
    </row>
    <row r="804" spans="1:7" ht="15" customHeight="1">
      <c r="A804" s="15" t="s">
        <v>1228</v>
      </c>
      <c r="B804" s="16" t="s">
        <v>1229</v>
      </c>
      <c r="C804" s="15" t="s">
        <v>959</v>
      </c>
      <c r="D804" s="15" t="s">
        <v>960</v>
      </c>
      <c r="E804" s="17">
        <v>1.5056449999999999</v>
      </c>
      <c r="F804" s="18">
        <v>15.88</v>
      </c>
      <c r="G804" s="18">
        <v>23.909642600000002</v>
      </c>
    </row>
    <row r="805" spans="1:7" ht="15" customHeight="1">
      <c r="A805" s="1"/>
      <c r="B805" s="1"/>
      <c r="C805" s="1"/>
      <c r="D805" s="1"/>
      <c r="E805" s="319" t="s">
        <v>971</v>
      </c>
      <c r="F805" s="320"/>
      <c r="G805" s="19">
        <v>33.111524099999997</v>
      </c>
    </row>
    <row r="806" spans="1:7" ht="15" customHeight="1">
      <c r="A806" s="321" t="s">
        <v>1010</v>
      </c>
      <c r="B806" s="322"/>
      <c r="C806" s="8" t="s">
        <v>952</v>
      </c>
      <c r="D806" s="8" t="s">
        <v>953</v>
      </c>
      <c r="E806" s="8" t="s">
        <v>954</v>
      </c>
      <c r="F806" s="8" t="s">
        <v>955</v>
      </c>
      <c r="G806" s="8" t="s">
        <v>956</v>
      </c>
    </row>
    <row r="807" spans="1:7" ht="27.95" customHeight="1">
      <c r="A807" s="15" t="s">
        <v>1690</v>
      </c>
      <c r="B807" s="16" t="s">
        <v>1691</v>
      </c>
      <c r="C807" s="15" t="s">
        <v>959</v>
      </c>
      <c r="D807" s="15" t="s">
        <v>1017</v>
      </c>
      <c r="E807" s="17">
        <v>1.74</v>
      </c>
      <c r="F807" s="18">
        <v>422.64</v>
      </c>
      <c r="G807" s="18">
        <v>735.39359999999999</v>
      </c>
    </row>
    <row r="808" spans="1:7" ht="27.95" customHeight="1">
      <c r="A808" s="15" t="s">
        <v>1372</v>
      </c>
      <c r="B808" s="16" t="s">
        <v>1373</v>
      </c>
      <c r="C808" s="15" t="s">
        <v>959</v>
      </c>
      <c r="D808" s="15" t="s">
        <v>1030</v>
      </c>
      <c r="E808" s="17">
        <v>9</v>
      </c>
      <c r="F808" s="18">
        <v>0.73</v>
      </c>
      <c r="G808" s="18">
        <v>6.57</v>
      </c>
    </row>
    <row r="809" spans="1:7" ht="20.100000000000001" customHeight="1">
      <c r="A809" s="15" t="s">
        <v>1692</v>
      </c>
      <c r="B809" s="16" t="s">
        <v>1693</v>
      </c>
      <c r="C809" s="15" t="s">
        <v>959</v>
      </c>
      <c r="D809" s="15" t="s">
        <v>1030</v>
      </c>
      <c r="E809" s="17">
        <v>3</v>
      </c>
      <c r="F809" s="18">
        <v>21.92</v>
      </c>
      <c r="G809" s="18">
        <v>65.760000000000005</v>
      </c>
    </row>
    <row r="810" spans="1:7" ht="15" customHeight="1">
      <c r="A810" s="15" t="s">
        <v>1694</v>
      </c>
      <c r="B810" s="16" t="s">
        <v>1695</v>
      </c>
      <c r="C810" s="15" t="s">
        <v>959</v>
      </c>
      <c r="D810" s="15" t="s">
        <v>1020</v>
      </c>
      <c r="E810" s="17">
        <v>0.90514600000000001</v>
      </c>
      <c r="F810" s="18">
        <v>29.08</v>
      </c>
      <c r="G810" s="18">
        <v>26.32164568</v>
      </c>
    </row>
    <row r="811" spans="1:7" ht="15" customHeight="1">
      <c r="A811" s="15" t="s">
        <v>1671</v>
      </c>
      <c r="B811" s="16" t="s">
        <v>1672</v>
      </c>
      <c r="C811" s="15" t="s">
        <v>959</v>
      </c>
      <c r="D811" s="15" t="s">
        <v>1020</v>
      </c>
      <c r="E811" s="17">
        <v>7.0199999999999999E-2</v>
      </c>
      <c r="F811" s="18">
        <v>111.3</v>
      </c>
      <c r="G811" s="18">
        <v>7.8132599999999996</v>
      </c>
    </row>
    <row r="812" spans="1:7" ht="15" customHeight="1">
      <c r="A812" s="1"/>
      <c r="B812" s="1"/>
      <c r="C812" s="1"/>
      <c r="D812" s="1"/>
      <c r="E812" s="319" t="s">
        <v>1021</v>
      </c>
      <c r="F812" s="320"/>
      <c r="G812" s="19">
        <v>841.85850568000001</v>
      </c>
    </row>
    <row r="813" spans="1:7" ht="15" customHeight="1">
      <c r="A813" s="1"/>
      <c r="B813" s="1"/>
      <c r="C813" s="1"/>
      <c r="D813" s="1"/>
      <c r="E813" s="317" t="s">
        <v>972</v>
      </c>
      <c r="F813" s="318"/>
      <c r="G813" s="3">
        <v>875.51</v>
      </c>
    </row>
    <row r="814" spans="1:7" ht="15" customHeight="1">
      <c r="A814" s="1"/>
      <c r="B814" s="1"/>
      <c r="C814" s="1"/>
      <c r="D814" s="1"/>
      <c r="E814" s="317" t="s">
        <v>973</v>
      </c>
      <c r="F814" s="318"/>
      <c r="G814" s="3">
        <v>15.02</v>
      </c>
    </row>
    <row r="815" spans="1:7" ht="15" customHeight="1">
      <c r="A815" s="1"/>
      <c r="B815" s="1"/>
      <c r="C815" s="1"/>
      <c r="D815" s="1"/>
      <c r="E815" s="317" t="s">
        <v>974</v>
      </c>
      <c r="F815" s="318"/>
      <c r="G815" s="3">
        <v>890.53</v>
      </c>
    </row>
    <row r="816" spans="1:7" ht="15" customHeight="1">
      <c r="A816" s="1"/>
      <c r="B816" s="1"/>
      <c r="C816" s="1"/>
      <c r="D816" s="1"/>
      <c r="E816" s="317" t="s">
        <v>975</v>
      </c>
      <c r="F816" s="318"/>
      <c r="G816" s="3">
        <v>252.46</v>
      </c>
    </row>
    <row r="817" spans="1:7" ht="15" customHeight="1">
      <c r="A817" s="1"/>
      <c r="B817" s="1"/>
      <c r="C817" s="1"/>
      <c r="D817" s="1"/>
      <c r="E817" s="317" t="s">
        <v>976</v>
      </c>
      <c r="F817" s="318"/>
      <c r="G817" s="3">
        <v>1142.99</v>
      </c>
    </row>
    <row r="818" spans="1:7" ht="15" customHeight="1">
      <c r="A818" s="1"/>
      <c r="B818" s="1"/>
      <c r="C818" s="1"/>
      <c r="D818" s="1"/>
      <c r="E818" s="317" t="s">
        <v>977</v>
      </c>
      <c r="F818" s="318"/>
      <c r="G818" s="3">
        <v>1</v>
      </c>
    </row>
    <row r="819" spans="1:7" ht="15" customHeight="1">
      <c r="A819" s="1"/>
      <c r="B819" s="1"/>
      <c r="C819" s="1"/>
      <c r="D819" s="1"/>
      <c r="E819" s="317" t="s">
        <v>978</v>
      </c>
      <c r="F819" s="318"/>
      <c r="G819" s="3">
        <v>1142.99</v>
      </c>
    </row>
    <row r="820" spans="1:7" ht="9.9499999999999993" customHeight="1">
      <c r="A820" s="1"/>
      <c r="B820" s="1"/>
      <c r="C820" s="323" t="s">
        <v>949</v>
      </c>
      <c r="D820" s="324"/>
      <c r="E820" s="1"/>
      <c r="F820" s="1"/>
      <c r="G820" s="1"/>
    </row>
    <row r="821" spans="1:7" ht="27" customHeight="1">
      <c r="A821" s="325" t="s">
        <v>2140</v>
      </c>
      <c r="B821" s="326"/>
      <c r="C821" s="326"/>
      <c r="D821" s="326"/>
      <c r="E821" s="326"/>
      <c r="F821" s="326"/>
      <c r="G821" s="326"/>
    </row>
    <row r="822" spans="1:7" ht="15" customHeight="1">
      <c r="A822" s="321" t="s">
        <v>951</v>
      </c>
      <c r="B822" s="322"/>
      <c r="C822" s="8" t="s">
        <v>952</v>
      </c>
      <c r="D822" s="8" t="s">
        <v>953</v>
      </c>
      <c r="E822" s="8" t="s">
        <v>954</v>
      </c>
      <c r="F822" s="8" t="s">
        <v>955</v>
      </c>
      <c r="G822" s="8" t="s">
        <v>956</v>
      </c>
    </row>
    <row r="823" spans="1:7" ht="15" customHeight="1">
      <c r="A823" s="15" t="s">
        <v>994</v>
      </c>
      <c r="B823" s="16" t="s">
        <v>995</v>
      </c>
      <c r="C823" s="15" t="s">
        <v>959</v>
      </c>
      <c r="D823" s="15" t="s">
        <v>960</v>
      </c>
      <c r="E823" s="17">
        <v>1.0492999999999999</v>
      </c>
      <c r="F823" s="18">
        <v>1.04</v>
      </c>
      <c r="G823" s="18">
        <v>1.091272</v>
      </c>
    </row>
    <row r="824" spans="1:7" ht="15" customHeight="1">
      <c r="A824" s="15" t="s">
        <v>996</v>
      </c>
      <c r="B824" s="16" t="s">
        <v>997</v>
      </c>
      <c r="C824" s="15" t="s">
        <v>959</v>
      </c>
      <c r="D824" s="15" t="s">
        <v>960</v>
      </c>
      <c r="E824" s="17">
        <v>1.0492999999999999</v>
      </c>
      <c r="F824" s="18">
        <v>3.18</v>
      </c>
      <c r="G824" s="18">
        <v>3.3367740000000001</v>
      </c>
    </row>
    <row r="825" spans="1:7" ht="20.100000000000001" customHeight="1">
      <c r="A825" s="15" t="s">
        <v>998</v>
      </c>
      <c r="B825" s="16" t="s">
        <v>999</v>
      </c>
      <c r="C825" s="15" t="s">
        <v>959</v>
      </c>
      <c r="D825" s="15" t="s">
        <v>960</v>
      </c>
      <c r="E825" s="17">
        <v>0.30209999999999998</v>
      </c>
      <c r="F825" s="18">
        <v>0.41</v>
      </c>
      <c r="G825" s="18">
        <v>0.123861</v>
      </c>
    </row>
    <row r="826" spans="1:7" ht="20.100000000000001" customHeight="1">
      <c r="A826" s="15" t="s">
        <v>1000</v>
      </c>
      <c r="B826" s="16" t="s">
        <v>1001</v>
      </c>
      <c r="C826" s="15" t="s">
        <v>959</v>
      </c>
      <c r="D826" s="15" t="s">
        <v>960</v>
      </c>
      <c r="E826" s="17">
        <v>0.30209999999999998</v>
      </c>
      <c r="F826" s="18">
        <v>1.01</v>
      </c>
      <c r="G826" s="18">
        <v>0.30512099999999998</v>
      </c>
    </row>
    <row r="827" spans="1:7" ht="20.100000000000001" customHeight="1">
      <c r="A827" s="15" t="s">
        <v>1388</v>
      </c>
      <c r="B827" s="16" t="s">
        <v>1389</v>
      </c>
      <c r="C827" s="15" t="s">
        <v>959</v>
      </c>
      <c r="D827" s="15" t="s">
        <v>960</v>
      </c>
      <c r="E827" s="17">
        <v>0.74719999999999998</v>
      </c>
      <c r="F827" s="18">
        <v>0.28000000000000003</v>
      </c>
      <c r="G827" s="18">
        <v>0.20921600000000001</v>
      </c>
    </row>
    <row r="828" spans="1:7" ht="20.100000000000001" customHeight="1">
      <c r="A828" s="15" t="s">
        <v>1390</v>
      </c>
      <c r="B828" s="16" t="s">
        <v>1391</v>
      </c>
      <c r="C828" s="15" t="s">
        <v>959</v>
      </c>
      <c r="D828" s="15" t="s">
        <v>960</v>
      </c>
      <c r="E828" s="17">
        <v>0.74719999999999998</v>
      </c>
      <c r="F828" s="18">
        <v>0.8</v>
      </c>
      <c r="G828" s="18">
        <v>0.59775999999999996</v>
      </c>
    </row>
    <row r="829" spans="1:7" ht="15" customHeight="1">
      <c r="A829" s="15" t="s">
        <v>965</v>
      </c>
      <c r="B829" s="16" t="s">
        <v>966</v>
      </c>
      <c r="C829" s="15" t="s">
        <v>959</v>
      </c>
      <c r="D829" s="15" t="s">
        <v>960</v>
      </c>
      <c r="E829" s="17">
        <v>1.0492999999999999</v>
      </c>
      <c r="F829" s="18">
        <v>0.06</v>
      </c>
      <c r="G829" s="18">
        <v>6.2958E-2</v>
      </c>
    </row>
    <row r="830" spans="1:7" ht="15" customHeight="1">
      <c r="A830" s="15" t="s">
        <v>963</v>
      </c>
      <c r="B830" s="16" t="s">
        <v>964</v>
      </c>
      <c r="C830" s="15" t="s">
        <v>959</v>
      </c>
      <c r="D830" s="15" t="s">
        <v>960</v>
      </c>
      <c r="E830" s="17">
        <v>1.0492999999999999</v>
      </c>
      <c r="F830" s="18">
        <v>0.55000000000000004</v>
      </c>
      <c r="G830" s="18">
        <v>0.57711500000000004</v>
      </c>
    </row>
    <row r="831" spans="1:7" ht="17.100000000000001" customHeight="1">
      <c r="A831" s="1"/>
      <c r="B831" s="1"/>
      <c r="C831" s="1"/>
      <c r="D831" s="1"/>
      <c r="E831" s="319" t="s">
        <v>967</v>
      </c>
      <c r="F831" s="320"/>
      <c r="G831" s="19">
        <v>6.3040770000000004</v>
      </c>
    </row>
    <row r="832" spans="1:7" ht="15" customHeight="1">
      <c r="A832" s="321" t="s">
        <v>968</v>
      </c>
      <c r="B832" s="322"/>
      <c r="C832" s="8" t="s">
        <v>952</v>
      </c>
      <c r="D832" s="8" t="s">
        <v>953</v>
      </c>
      <c r="E832" s="8" t="s">
        <v>954</v>
      </c>
      <c r="F832" s="8" t="s">
        <v>955</v>
      </c>
      <c r="G832" s="8" t="s">
        <v>956</v>
      </c>
    </row>
    <row r="833" spans="1:7" ht="15" customHeight="1">
      <c r="A833" s="15" t="s">
        <v>1006</v>
      </c>
      <c r="B833" s="16" t="s">
        <v>1007</v>
      </c>
      <c r="C833" s="15" t="s">
        <v>959</v>
      </c>
      <c r="D833" s="15" t="s">
        <v>960</v>
      </c>
      <c r="E833" s="17">
        <v>0.30666170999999998</v>
      </c>
      <c r="F833" s="18">
        <v>9.25</v>
      </c>
      <c r="G833" s="18">
        <v>2.8366208175000001</v>
      </c>
    </row>
    <row r="834" spans="1:7" ht="15" customHeight="1">
      <c r="A834" s="15" t="s">
        <v>1394</v>
      </c>
      <c r="B834" s="16" t="s">
        <v>1395</v>
      </c>
      <c r="C834" s="15" t="s">
        <v>959</v>
      </c>
      <c r="D834" s="15" t="s">
        <v>960</v>
      </c>
      <c r="E834" s="17">
        <v>0.75676416000000002</v>
      </c>
      <c r="F834" s="18">
        <v>12.62</v>
      </c>
      <c r="G834" s="18">
        <v>9.5503636992000001</v>
      </c>
    </row>
    <row r="835" spans="1:7" ht="15" customHeight="1">
      <c r="A835" s="1"/>
      <c r="B835" s="1"/>
      <c r="C835" s="1"/>
      <c r="D835" s="1"/>
      <c r="E835" s="319" t="s">
        <v>971</v>
      </c>
      <c r="F835" s="320"/>
      <c r="G835" s="19">
        <v>12.3869845167</v>
      </c>
    </row>
    <row r="836" spans="1:7" ht="15" customHeight="1">
      <c r="A836" s="321" t="s">
        <v>1010</v>
      </c>
      <c r="B836" s="322"/>
      <c r="C836" s="8" t="s">
        <v>952</v>
      </c>
      <c r="D836" s="8" t="s">
        <v>953</v>
      </c>
      <c r="E836" s="8" t="s">
        <v>954</v>
      </c>
      <c r="F836" s="8" t="s">
        <v>955</v>
      </c>
      <c r="G836" s="8" t="s">
        <v>956</v>
      </c>
    </row>
    <row r="837" spans="1:7" ht="20.100000000000001" customHeight="1">
      <c r="A837" s="15" t="s">
        <v>1698</v>
      </c>
      <c r="B837" s="16" t="s">
        <v>1699</v>
      </c>
      <c r="C837" s="15" t="s">
        <v>959</v>
      </c>
      <c r="D837" s="15" t="s">
        <v>1030</v>
      </c>
      <c r="E837" s="17">
        <v>1</v>
      </c>
      <c r="F837" s="18">
        <v>3.1</v>
      </c>
      <c r="G837" s="18">
        <v>3.1</v>
      </c>
    </row>
    <row r="838" spans="1:7" ht="20.100000000000001" customHeight="1">
      <c r="A838" s="15" t="s">
        <v>1700</v>
      </c>
      <c r="B838" s="16" t="s">
        <v>1701</v>
      </c>
      <c r="C838" s="15" t="s">
        <v>959</v>
      </c>
      <c r="D838" s="15" t="s">
        <v>1030</v>
      </c>
      <c r="E838" s="17">
        <v>1</v>
      </c>
      <c r="F838" s="18">
        <v>6.9</v>
      </c>
      <c r="G838" s="18">
        <v>6.9</v>
      </c>
    </row>
    <row r="839" spans="1:7" ht="20.100000000000001" customHeight="1">
      <c r="A839" s="15" t="s">
        <v>1702</v>
      </c>
      <c r="B839" s="16" t="s">
        <v>1703</v>
      </c>
      <c r="C839" s="15" t="s">
        <v>1016</v>
      </c>
      <c r="D839" s="15" t="s">
        <v>1030</v>
      </c>
      <c r="E839" s="17">
        <v>1</v>
      </c>
      <c r="F839" s="18">
        <v>284.52</v>
      </c>
      <c r="G839" s="18">
        <v>284.52</v>
      </c>
    </row>
    <row r="840" spans="1:7" ht="27.95" customHeight="1">
      <c r="A840" s="15" t="s">
        <v>1664</v>
      </c>
      <c r="B840" s="16" t="s">
        <v>1665</v>
      </c>
      <c r="C840" s="15" t="s">
        <v>959</v>
      </c>
      <c r="D840" s="15" t="s">
        <v>1030</v>
      </c>
      <c r="E840" s="17">
        <v>2</v>
      </c>
      <c r="F840" s="18">
        <v>11.55</v>
      </c>
      <c r="G840" s="18">
        <v>23.1</v>
      </c>
    </row>
    <row r="841" spans="1:7" ht="15" customHeight="1">
      <c r="A841" s="15" t="s">
        <v>1671</v>
      </c>
      <c r="B841" s="16" t="s">
        <v>1672</v>
      </c>
      <c r="C841" s="15" t="s">
        <v>959</v>
      </c>
      <c r="D841" s="15" t="s">
        <v>1020</v>
      </c>
      <c r="E841" s="17">
        <v>3.04E-2</v>
      </c>
      <c r="F841" s="18">
        <v>111.3</v>
      </c>
      <c r="G841" s="18">
        <v>3.3835199999999999</v>
      </c>
    </row>
    <row r="842" spans="1:7" ht="20.100000000000001" customHeight="1">
      <c r="A842" s="15" t="s">
        <v>1704</v>
      </c>
      <c r="B842" s="16" t="s">
        <v>1705</v>
      </c>
      <c r="C842" s="15" t="s">
        <v>959</v>
      </c>
      <c r="D842" s="15" t="s">
        <v>1030</v>
      </c>
      <c r="E842" s="17">
        <v>1</v>
      </c>
      <c r="F842" s="18">
        <v>49.68</v>
      </c>
      <c r="G842" s="18">
        <v>49.68</v>
      </c>
    </row>
    <row r="843" spans="1:7" ht="20.100000000000001" customHeight="1">
      <c r="A843" s="15" t="s">
        <v>1706</v>
      </c>
      <c r="B843" s="16" t="s">
        <v>1707</v>
      </c>
      <c r="C843" s="15" t="s">
        <v>959</v>
      </c>
      <c r="D843" s="15" t="s">
        <v>1030</v>
      </c>
      <c r="E843" s="17">
        <v>1</v>
      </c>
      <c r="F843" s="18">
        <v>2.48</v>
      </c>
      <c r="G843" s="18">
        <v>2.48</v>
      </c>
    </row>
    <row r="844" spans="1:7" ht="15" customHeight="1">
      <c r="A844" s="15" t="s">
        <v>1660</v>
      </c>
      <c r="B844" s="16" t="s">
        <v>1661</v>
      </c>
      <c r="C844" s="15" t="s">
        <v>959</v>
      </c>
      <c r="D844" s="15" t="s">
        <v>1030</v>
      </c>
      <c r="E844" s="17">
        <v>8.7400000000000005E-2</v>
      </c>
      <c r="F844" s="18">
        <v>2.5499999999999998</v>
      </c>
      <c r="G844" s="18">
        <v>0.22287000000000001</v>
      </c>
    </row>
    <row r="845" spans="1:7" ht="15" customHeight="1">
      <c r="A845" s="1"/>
      <c r="B845" s="1"/>
      <c r="C845" s="1"/>
      <c r="D845" s="1"/>
      <c r="E845" s="319" t="s">
        <v>1021</v>
      </c>
      <c r="F845" s="320"/>
      <c r="G845" s="19">
        <v>373.38639000000001</v>
      </c>
    </row>
    <row r="846" spans="1:7" ht="15" customHeight="1">
      <c r="A846" s="1"/>
      <c r="B846" s="1"/>
      <c r="C846" s="1"/>
      <c r="D846" s="1"/>
      <c r="E846" s="317" t="s">
        <v>972</v>
      </c>
      <c r="F846" s="318"/>
      <c r="G846" s="3">
        <v>386.39</v>
      </c>
    </row>
    <row r="847" spans="1:7" ht="15" customHeight="1">
      <c r="A847" s="1"/>
      <c r="B847" s="1"/>
      <c r="C847" s="1"/>
      <c r="D847" s="1"/>
      <c r="E847" s="317" t="s">
        <v>973</v>
      </c>
      <c r="F847" s="318"/>
      <c r="G847" s="3">
        <v>5.63</v>
      </c>
    </row>
    <row r="848" spans="1:7" ht="15" customHeight="1">
      <c r="A848" s="1"/>
      <c r="B848" s="1"/>
      <c r="C848" s="1"/>
      <c r="D848" s="1"/>
      <c r="E848" s="317" t="s">
        <v>974</v>
      </c>
      <c r="F848" s="318"/>
      <c r="G848" s="3">
        <v>392.02</v>
      </c>
    </row>
    <row r="849" spans="1:7" ht="15" customHeight="1">
      <c r="A849" s="1"/>
      <c r="B849" s="1"/>
      <c r="C849" s="1"/>
      <c r="D849" s="1"/>
      <c r="E849" s="317" t="s">
        <v>975</v>
      </c>
      <c r="F849" s="318"/>
      <c r="G849" s="3">
        <v>111.13</v>
      </c>
    </row>
    <row r="850" spans="1:7" ht="15" customHeight="1">
      <c r="A850" s="1"/>
      <c r="B850" s="1"/>
      <c r="C850" s="1"/>
      <c r="D850" s="1"/>
      <c r="E850" s="317" t="s">
        <v>976</v>
      </c>
      <c r="F850" s="318"/>
      <c r="G850" s="3">
        <v>503.15</v>
      </c>
    </row>
    <row r="851" spans="1:7" ht="15" customHeight="1">
      <c r="A851" s="1"/>
      <c r="B851" s="1"/>
      <c r="C851" s="1"/>
      <c r="D851" s="1"/>
      <c r="E851" s="317" t="s">
        <v>977</v>
      </c>
      <c r="F851" s="318"/>
      <c r="G851" s="3">
        <v>1</v>
      </c>
    </row>
    <row r="852" spans="1:7" ht="15" customHeight="1">
      <c r="A852" s="1"/>
      <c r="B852" s="1"/>
      <c r="C852" s="1"/>
      <c r="D852" s="1"/>
      <c r="E852" s="317" t="s">
        <v>978</v>
      </c>
      <c r="F852" s="318"/>
      <c r="G852" s="3">
        <v>503.15</v>
      </c>
    </row>
    <row r="853" spans="1:7" ht="9.9499999999999993" customHeight="1">
      <c r="A853" s="1"/>
      <c r="B853" s="1"/>
      <c r="C853" s="323" t="s">
        <v>949</v>
      </c>
      <c r="D853" s="324"/>
      <c r="E853" s="1"/>
      <c r="F853" s="1"/>
      <c r="G853" s="1"/>
    </row>
    <row r="854" spans="1:7" ht="20.100000000000001" customHeight="1">
      <c r="A854" s="325" t="s">
        <v>2141</v>
      </c>
      <c r="B854" s="326"/>
      <c r="C854" s="326"/>
      <c r="D854" s="326"/>
      <c r="E854" s="326"/>
      <c r="F854" s="326"/>
      <c r="G854" s="326"/>
    </row>
    <row r="855" spans="1:7" ht="15" customHeight="1">
      <c r="A855" s="321" t="s">
        <v>951</v>
      </c>
      <c r="B855" s="322"/>
      <c r="C855" s="8" t="s">
        <v>952</v>
      </c>
      <c r="D855" s="8" t="s">
        <v>953</v>
      </c>
      <c r="E855" s="8" t="s">
        <v>954</v>
      </c>
      <c r="F855" s="8" t="s">
        <v>955</v>
      </c>
      <c r="G855" s="8" t="s">
        <v>956</v>
      </c>
    </row>
    <row r="856" spans="1:7" ht="15" customHeight="1">
      <c r="A856" s="15" t="s">
        <v>994</v>
      </c>
      <c r="B856" s="16" t="s">
        <v>995</v>
      </c>
      <c r="C856" s="15" t="s">
        <v>959</v>
      </c>
      <c r="D856" s="15" t="s">
        <v>960</v>
      </c>
      <c r="E856" s="17">
        <v>1.4599</v>
      </c>
      <c r="F856" s="18">
        <v>1.04</v>
      </c>
      <c r="G856" s="18">
        <v>1.5182960000000001</v>
      </c>
    </row>
    <row r="857" spans="1:7" ht="15" customHeight="1">
      <c r="A857" s="15" t="s">
        <v>996</v>
      </c>
      <c r="B857" s="16" t="s">
        <v>997</v>
      </c>
      <c r="C857" s="15" t="s">
        <v>959</v>
      </c>
      <c r="D857" s="15" t="s">
        <v>960</v>
      </c>
      <c r="E857" s="17">
        <v>1.4599</v>
      </c>
      <c r="F857" s="18">
        <v>3.18</v>
      </c>
      <c r="G857" s="18">
        <v>4.6424820000000002</v>
      </c>
    </row>
    <row r="858" spans="1:7" ht="20.100000000000001" customHeight="1">
      <c r="A858" s="15" t="s">
        <v>998</v>
      </c>
      <c r="B858" s="16" t="s">
        <v>999</v>
      </c>
      <c r="C858" s="15" t="s">
        <v>959</v>
      </c>
      <c r="D858" s="15" t="s">
        <v>960</v>
      </c>
      <c r="E858" s="17">
        <v>0.35139999999999999</v>
      </c>
      <c r="F858" s="18">
        <v>0.41</v>
      </c>
      <c r="G858" s="18">
        <v>0.14407400000000001</v>
      </c>
    </row>
    <row r="859" spans="1:7" ht="20.100000000000001" customHeight="1">
      <c r="A859" s="15" t="s">
        <v>1000</v>
      </c>
      <c r="B859" s="16" t="s">
        <v>1001</v>
      </c>
      <c r="C859" s="15" t="s">
        <v>959</v>
      </c>
      <c r="D859" s="15" t="s">
        <v>960</v>
      </c>
      <c r="E859" s="17">
        <v>0.35139999999999999</v>
      </c>
      <c r="F859" s="18">
        <v>1.01</v>
      </c>
      <c r="G859" s="18">
        <v>0.35491400000000001</v>
      </c>
    </row>
    <row r="860" spans="1:7" ht="20.100000000000001" customHeight="1">
      <c r="A860" s="15" t="s">
        <v>1388</v>
      </c>
      <c r="B860" s="16" t="s">
        <v>1389</v>
      </c>
      <c r="C860" s="15" t="s">
        <v>959</v>
      </c>
      <c r="D860" s="15" t="s">
        <v>960</v>
      </c>
      <c r="E860" s="17">
        <v>0.25850000000000001</v>
      </c>
      <c r="F860" s="18">
        <v>0.28000000000000003</v>
      </c>
      <c r="G860" s="18">
        <v>7.238E-2</v>
      </c>
    </row>
    <row r="861" spans="1:7" ht="20.100000000000001" customHeight="1">
      <c r="A861" s="15" t="s">
        <v>1390</v>
      </c>
      <c r="B861" s="16" t="s">
        <v>1391</v>
      </c>
      <c r="C861" s="15" t="s">
        <v>959</v>
      </c>
      <c r="D861" s="15" t="s">
        <v>960</v>
      </c>
      <c r="E861" s="17">
        <v>0.25850000000000001</v>
      </c>
      <c r="F861" s="18">
        <v>0.8</v>
      </c>
      <c r="G861" s="18">
        <v>0.20680000000000001</v>
      </c>
    </row>
    <row r="862" spans="1:7" ht="15" customHeight="1">
      <c r="A862" s="15" t="s">
        <v>965</v>
      </c>
      <c r="B862" s="16" t="s">
        <v>966</v>
      </c>
      <c r="C862" s="15" t="s">
        <v>959</v>
      </c>
      <c r="D862" s="15" t="s">
        <v>960</v>
      </c>
      <c r="E862" s="17">
        <v>1.4599</v>
      </c>
      <c r="F862" s="18">
        <v>0.06</v>
      </c>
      <c r="G862" s="18">
        <v>8.7594000000000005E-2</v>
      </c>
    </row>
    <row r="863" spans="1:7" ht="20.100000000000001" customHeight="1">
      <c r="A863" s="15" t="s">
        <v>1086</v>
      </c>
      <c r="B863" s="16" t="s">
        <v>1087</v>
      </c>
      <c r="C863" s="15" t="s">
        <v>959</v>
      </c>
      <c r="D863" s="15" t="s">
        <v>960</v>
      </c>
      <c r="E863" s="17">
        <v>0.85</v>
      </c>
      <c r="F863" s="18">
        <v>0.57999999999999996</v>
      </c>
      <c r="G863" s="18">
        <v>0.49299999999999999</v>
      </c>
    </row>
    <row r="864" spans="1:7" ht="20.100000000000001" customHeight="1">
      <c r="A864" s="15" t="s">
        <v>1088</v>
      </c>
      <c r="B864" s="16" t="s">
        <v>1089</v>
      </c>
      <c r="C864" s="15" t="s">
        <v>959</v>
      </c>
      <c r="D864" s="15" t="s">
        <v>960</v>
      </c>
      <c r="E864" s="17">
        <v>0.85</v>
      </c>
      <c r="F864" s="18">
        <v>0.95</v>
      </c>
      <c r="G864" s="18">
        <v>0.8075</v>
      </c>
    </row>
    <row r="865" spans="1:7" ht="15" customHeight="1">
      <c r="A865" s="15" t="s">
        <v>963</v>
      </c>
      <c r="B865" s="16" t="s">
        <v>964</v>
      </c>
      <c r="C865" s="15" t="s">
        <v>959</v>
      </c>
      <c r="D865" s="15" t="s">
        <v>960</v>
      </c>
      <c r="E865" s="17">
        <v>1.4599</v>
      </c>
      <c r="F865" s="18">
        <v>0.55000000000000004</v>
      </c>
      <c r="G865" s="18">
        <v>0.80294500000000002</v>
      </c>
    </row>
    <row r="866" spans="1:7" ht="17.100000000000001" customHeight="1">
      <c r="A866" s="1"/>
      <c r="B866" s="1"/>
      <c r="C866" s="1"/>
      <c r="D866" s="1"/>
      <c r="E866" s="319" t="s">
        <v>967</v>
      </c>
      <c r="F866" s="320"/>
      <c r="G866" s="19">
        <v>9.1299849999999996</v>
      </c>
    </row>
    <row r="867" spans="1:7" ht="15" customHeight="1">
      <c r="A867" s="321" t="s">
        <v>968</v>
      </c>
      <c r="B867" s="322"/>
      <c r="C867" s="8" t="s">
        <v>952</v>
      </c>
      <c r="D867" s="8" t="s">
        <v>953</v>
      </c>
      <c r="E867" s="8" t="s">
        <v>954</v>
      </c>
      <c r="F867" s="8" t="s">
        <v>955</v>
      </c>
      <c r="G867" s="8" t="s">
        <v>956</v>
      </c>
    </row>
    <row r="868" spans="1:7" ht="15" customHeight="1">
      <c r="A868" s="15" t="s">
        <v>1006</v>
      </c>
      <c r="B868" s="16" t="s">
        <v>1007</v>
      </c>
      <c r="C868" s="15" t="s">
        <v>959</v>
      </c>
      <c r="D868" s="15" t="s">
        <v>960</v>
      </c>
      <c r="E868" s="17">
        <v>0.35670614</v>
      </c>
      <c r="F868" s="18">
        <v>9.25</v>
      </c>
      <c r="G868" s="18">
        <v>3.299531795</v>
      </c>
    </row>
    <row r="869" spans="1:7" ht="15" customHeight="1">
      <c r="A869" s="15" t="s">
        <v>1394</v>
      </c>
      <c r="B869" s="16" t="s">
        <v>1395</v>
      </c>
      <c r="C869" s="15" t="s">
        <v>959</v>
      </c>
      <c r="D869" s="15" t="s">
        <v>960</v>
      </c>
      <c r="E869" s="17">
        <v>0.26180880000000001</v>
      </c>
      <c r="F869" s="18">
        <v>12.62</v>
      </c>
      <c r="G869" s="18">
        <v>3.3040270559999998</v>
      </c>
    </row>
    <row r="870" spans="1:7" ht="15" customHeight="1">
      <c r="A870" s="15" t="s">
        <v>1228</v>
      </c>
      <c r="B870" s="16" t="s">
        <v>1229</v>
      </c>
      <c r="C870" s="15" t="s">
        <v>959</v>
      </c>
      <c r="D870" s="15" t="s">
        <v>960</v>
      </c>
      <c r="E870" s="17">
        <v>0.85892500000000005</v>
      </c>
      <c r="F870" s="18">
        <v>15.88</v>
      </c>
      <c r="G870" s="18">
        <v>13.639729000000001</v>
      </c>
    </row>
    <row r="871" spans="1:7" ht="15" customHeight="1">
      <c r="A871" s="1"/>
      <c r="B871" s="1"/>
      <c r="C871" s="1"/>
      <c r="D871" s="1"/>
      <c r="E871" s="319" t="s">
        <v>971</v>
      </c>
      <c r="F871" s="320"/>
      <c r="G871" s="19">
        <v>20.243287851000002</v>
      </c>
    </row>
    <row r="872" spans="1:7" ht="15" customHeight="1">
      <c r="A872" s="321" t="s">
        <v>1010</v>
      </c>
      <c r="B872" s="322"/>
      <c r="C872" s="8" t="s">
        <v>952</v>
      </c>
      <c r="D872" s="8" t="s">
        <v>953</v>
      </c>
      <c r="E872" s="8" t="s">
        <v>954</v>
      </c>
      <c r="F872" s="8" t="s">
        <v>955</v>
      </c>
      <c r="G872" s="8" t="s">
        <v>956</v>
      </c>
    </row>
    <row r="873" spans="1:7" ht="20.100000000000001" customHeight="1">
      <c r="A873" s="15" t="s">
        <v>1700</v>
      </c>
      <c r="B873" s="16" t="s">
        <v>1701</v>
      </c>
      <c r="C873" s="15" t="s">
        <v>959</v>
      </c>
      <c r="D873" s="15" t="s">
        <v>1030</v>
      </c>
      <c r="E873" s="17">
        <v>1</v>
      </c>
      <c r="F873" s="18">
        <v>6.9</v>
      </c>
      <c r="G873" s="18">
        <v>6.9</v>
      </c>
    </row>
    <row r="874" spans="1:7" ht="15" customHeight="1">
      <c r="A874" s="15" t="s">
        <v>1694</v>
      </c>
      <c r="B874" s="16" t="s">
        <v>1695</v>
      </c>
      <c r="C874" s="15" t="s">
        <v>959</v>
      </c>
      <c r="D874" s="15" t="s">
        <v>1020</v>
      </c>
      <c r="E874" s="17">
        <v>0.52710000000000001</v>
      </c>
      <c r="F874" s="18">
        <v>29.08</v>
      </c>
      <c r="G874" s="18">
        <v>15.328068</v>
      </c>
    </row>
    <row r="875" spans="1:7" ht="20.100000000000001" customHeight="1">
      <c r="A875" s="15" t="s">
        <v>1713</v>
      </c>
      <c r="B875" s="16" t="s">
        <v>1714</v>
      </c>
      <c r="C875" s="15" t="s">
        <v>1016</v>
      </c>
      <c r="D875" s="15" t="s">
        <v>1030</v>
      </c>
      <c r="E875" s="17">
        <v>1</v>
      </c>
      <c r="F875" s="18">
        <v>85.76</v>
      </c>
      <c r="G875" s="18">
        <v>85.76</v>
      </c>
    </row>
    <row r="876" spans="1:7" ht="20.100000000000001" customHeight="1">
      <c r="A876" s="15" t="s">
        <v>1715</v>
      </c>
      <c r="B876" s="16" t="s">
        <v>1716</v>
      </c>
      <c r="C876" s="15" t="s">
        <v>959</v>
      </c>
      <c r="D876" s="15" t="s">
        <v>1030</v>
      </c>
      <c r="E876" s="17">
        <v>1</v>
      </c>
      <c r="F876" s="18">
        <v>25.89</v>
      </c>
      <c r="G876" s="18">
        <v>25.89</v>
      </c>
    </row>
    <row r="877" spans="1:7" ht="15" customHeight="1">
      <c r="A877" s="15" t="s">
        <v>1660</v>
      </c>
      <c r="B877" s="16" t="s">
        <v>1661</v>
      </c>
      <c r="C877" s="15" t="s">
        <v>959</v>
      </c>
      <c r="D877" s="15" t="s">
        <v>1030</v>
      </c>
      <c r="E877" s="17">
        <v>8.1199999999999994E-2</v>
      </c>
      <c r="F877" s="18">
        <v>2.5499999999999998</v>
      </c>
      <c r="G877" s="18">
        <v>0.20705999999999999</v>
      </c>
    </row>
    <row r="878" spans="1:7" ht="15" customHeight="1">
      <c r="A878" s="1"/>
      <c r="B878" s="1"/>
      <c r="C878" s="1"/>
      <c r="D878" s="1"/>
      <c r="E878" s="319" t="s">
        <v>1021</v>
      </c>
      <c r="F878" s="320"/>
      <c r="G878" s="19">
        <v>134.085128</v>
      </c>
    </row>
    <row r="879" spans="1:7" ht="15" customHeight="1">
      <c r="A879" s="1"/>
      <c r="B879" s="1"/>
      <c r="C879" s="1"/>
      <c r="D879" s="1"/>
      <c r="E879" s="317" t="s">
        <v>972</v>
      </c>
      <c r="F879" s="318"/>
      <c r="G879" s="3">
        <v>154.22</v>
      </c>
    </row>
    <row r="880" spans="1:7" ht="15" customHeight="1">
      <c r="A880" s="1"/>
      <c r="B880" s="1"/>
      <c r="C880" s="1"/>
      <c r="D880" s="1"/>
      <c r="E880" s="317" t="s">
        <v>973</v>
      </c>
      <c r="F880" s="318"/>
      <c r="G880" s="3">
        <v>9.19</v>
      </c>
    </row>
    <row r="881" spans="1:7" ht="15" customHeight="1">
      <c r="A881" s="1"/>
      <c r="B881" s="1"/>
      <c r="C881" s="1"/>
      <c r="D881" s="1"/>
      <c r="E881" s="317" t="s">
        <v>974</v>
      </c>
      <c r="F881" s="318"/>
      <c r="G881" s="3">
        <v>163.41</v>
      </c>
    </row>
    <row r="882" spans="1:7" ht="15" customHeight="1">
      <c r="A882" s="1"/>
      <c r="B882" s="1"/>
      <c r="C882" s="1"/>
      <c r="D882" s="1"/>
      <c r="E882" s="317" t="s">
        <v>975</v>
      </c>
      <c r="F882" s="318"/>
      <c r="G882" s="3">
        <v>46.32</v>
      </c>
    </row>
    <row r="883" spans="1:7" ht="15" customHeight="1">
      <c r="A883" s="1"/>
      <c r="B883" s="1"/>
      <c r="C883" s="1"/>
      <c r="D883" s="1"/>
      <c r="E883" s="317" t="s">
        <v>976</v>
      </c>
      <c r="F883" s="318"/>
      <c r="G883" s="3">
        <v>209.73</v>
      </c>
    </row>
    <row r="884" spans="1:7" ht="15" customHeight="1">
      <c r="A884" s="1"/>
      <c r="B884" s="1"/>
      <c r="C884" s="1"/>
      <c r="D884" s="1"/>
      <c r="E884" s="317" t="s">
        <v>977</v>
      </c>
      <c r="F884" s="318"/>
      <c r="G884" s="3">
        <v>1</v>
      </c>
    </row>
    <row r="885" spans="1:7" ht="15" customHeight="1">
      <c r="A885" s="1"/>
      <c r="B885" s="1"/>
      <c r="C885" s="1"/>
      <c r="D885" s="1"/>
      <c r="E885" s="317" t="s">
        <v>978</v>
      </c>
      <c r="F885" s="318"/>
      <c r="G885" s="3">
        <v>209.73</v>
      </c>
    </row>
    <row r="886" spans="1:7" ht="9.9499999999999993" customHeight="1">
      <c r="A886" s="1"/>
      <c r="B886" s="1"/>
      <c r="C886" s="323" t="s">
        <v>949</v>
      </c>
      <c r="D886" s="324"/>
      <c r="E886" s="1"/>
      <c r="F886" s="1"/>
      <c r="G886" s="1"/>
    </row>
    <row r="887" spans="1:7" ht="20.100000000000001" customHeight="1">
      <c r="A887" s="325" t="s">
        <v>2142</v>
      </c>
      <c r="B887" s="326"/>
      <c r="C887" s="326"/>
      <c r="D887" s="326"/>
      <c r="E887" s="326"/>
      <c r="F887" s="326"/>
      <c r="G887" s="326"/>
    </row>
    <row r="888" spans="1:7" ht="15" customHeight="1">
      <c r="A888" s="321" t="s">
        <v>951</v>
      </c>
      <c r="B888" s="322"/>
      <c r="C888" s="8" t="s">
        <v>952</v>
      </c>
      <c r="D888" s="8" t="s">
        <v>953</v>
      </c>
      <c r="E888" s="8" t="s">
        <v>954</v>
      </c>
      <c r="F888" s="8" t="s">
        <v>955</v>
      </c>
      <c r="G888" s="8" t="s">
        <v>956</v>
      </c>
    </row>
    <row r="889" spans="1:7" ht="15" customHeight="1">
      <c r="A889" s="15" t="s">
        <v>994</v>
      </c>
      <c r="B889" s="16" t="s">
        <v>995</v>
      </c>
      <c r="C889" s="15" t="s">
        <v>959</v>
      </c>
      <c r="D889" s="15" t="s">
        <v>960</v>
      </c>
      <c r="E889" s="17">
        <v>2.4700000000000002</v>
      </c>
      <c r="F889" s="18">
        <v>1.04</v>
      </c>
      <c r="G889" s="18">
        <v>2.5688</v>
      </c>
    </row>
    <row r="890" spans="1:7" ht="15" customHeight="1">
      <c r="A890" s="15" t="s">
        <v>996</v>
      </c>
      <c r="B890" s="16" t="s">
        <v>997</v>
      </c>
      <c r="C890" s="15" t="s">
        <v>959</v>
      </c>
      <c r="D890" s="15" t="s">
        <v>960</v>
      </c>
      <c r="E890" s="17">
        <v>2.4700000000000002</v>
      </c>
      <c r="F890" s="18">
        <v>3.18</v>
      </c>
      <c r="G890" s="18">
        <v>7.8545999999999996</v>
      </c>
    </row>
    <row r="891" spans="1:7" ht="20.100000000000001" customHeight="1">
      <c r="A891" s="15" t="s">
        <v>998</v>
      </c>
      <c r="B891" s="16" t="s">
        <v>999</v>
      </c>
      <c r="C891" s="15" t="s">
        <v>959</v>
      </c>
      <c r="D891" s="15" t="s">
        <v>960</v>
      </c>
      <c r="E891" s="17">
        <v>0.98</v>
      </c>
      <c r="F891" s="18">
        <v>0.41</v>
      </c>
      <c r="G891" s="18">
        <v>0.40179999999999999</v>
      </c>
    </row>
    <row r="892" spans="1:7" ht="20.100000000000001" customHeight="1">
      <c r="A892" s="15" t="s">
        <v>1000</v>
      </c>
      <c r="B892" s="16" t="s">
        <v>1001</v>
      </c>
      <c r="C892" s="15" t="s">
        <v>959</v>
      </c>
      <c r="D892" s="15" t="s">
        <v>960</v>
      </c>
      <c r="E892" s="17">
        <v>0.98</v>
      </c>
      <c r="F892" s="18">
        <v>1.01</v>
      </c>
      <c r="G892" s="18">
        <v>0.98980000000000001</v>
      </c>
    </row>
    <row r="893" spans="1:7" ht="15" customHeight="1">
      <c r="A893" s="15" t="s">
        <v>965</v>
      </c>
      <c r="B893" s="16" t="s">
        <v>966</v>
      </c>
      <c r="C893" s="15" t="s">
        <v>959</v>
      </c>
      <c r="D893" s="15" t="s">
        <v>960</v>
      </c>
      <c r="E893" s="17">
        <v>2.4700000000000002</v>
      </c>
      <c r="F893" s="18">
        <v>0.06</v>
      </c>
      <c r="G893" s="18">
        <v>0.1482</v>
      </c>
    </row>
    <row r="894" spans="1:7" ht="20.100000000000001" customHeight="1">
      <c r="A894" s="15" t="s">
        <v>1086</v>
      </c>
      <c r="B894" s="16" t="s">
        <v>1087</v>
      </c>
      <c r="C894" s="15" t="s">
        <v>959</v>
      </c>
      <c r="D894" s="15" t="s">
        <v>960</v>
      </c>
      <c r="E894" s="17">
        <v>1.49</v>
      </c>
      <c r="F894" s="18">
        <v>0.57999999999999996</v>
      </c>
      <c r="G894" s="18">
        <v>0.86419999999999997</v>
      </c>
    </row>
    <row r="895" spans="1:7" ht="20.100000000000001" customHeight="1">
      <c r="A895" s="15" t="s">
        <v>1088</v>
      </c>
      <c r="B895" s="16" t="s">
        <v>1089</v>
      </c>
      <c r="C895" s="15" t="s">
        <v>959</v>
      </c>
      <c r="D895" s="15" t="s">
        <v>960</v>
      </c>
      <c r="E895" s="17">
        <v>1.49</v>
      </c>
      <c r="F895" s="18">
        <v>0.95</v>
      </c>
      <c r="G895" s="18">
        <v>1.4155</v>
      </c>
    </row>
    <row r="896" spans="1:7" ht="15" customHeight="1">
      <c r="A896" s="15" t="s">
        <v>963</v>
      </c>
      <c r="B896" s="16" t="s">
        <v>964</v>
      </c>
      <c r="C896" s="15" t="s">
        <v>959</v>
      </c>
      <c r="D896" s="15" t="s">
        <v>960</v>
      </c>
      <c r="E896" s="17">
        <v>2.4700000000000002</v>
      </c>
      <c r="F896" s="18">
        <v>0.55000000000000004</v>
      </c>
      <c r="G896" s="18">
        <v>1.3585</v>
      </c>
    </row>
    <row r="897" spans="1:7" ht="17.100000000000001" customHeight="1">
      <c r="A897" s="1"/>
      <c r="B897" s="1"/>
      <c r="C897" s="1"/>
      <c r="D897" s="1"/>
      <c r="E897" s="319" t="s">
        <v>967</v>
      </c>
      <c r="F897" s="320"/>
      <c r="G897" s="19">
        <v>15.6014</v>
      </c>
    </row>
    <row r="898" spans="1:7" ht="15" customHeight="1">
      <c r="A898" s="321" t="s">
        <v>968</v>
      </c>
      <c r="B898" s="322"/>
      <c r="C898" s="8" t="s">
        <v>952</v>
      </c>
      <c r="D898" s="8" t="s">
        <v>953</v>
      </c>
      <c r="E898" s="8" t="s">
        <v>954</v>
      </c>
      <c r="F898" s="8" t="s">
        <v>955</v>
      </c>
      <c r="G898" s="8" t="s">
        <v>956</v>
      </c>
    </row>
    <row r="899" spans="1:7" ht="15" customHeight="1">
      <c r="A899" s="15" t="s">
        <v>1006</v>
      </c>
      <c r="B899" s="16" t="s">
        <v>1007</v>
      </c>
      <c r="C899" s="15" t="s">
        <v>959</v>
      </c>
      <c r="D899" s="15" t="s">
        <v>960</v>
      </c>
      <c r="E899" s="17">
        <v>0.99479799999999996</v>
      </c>
      <c r="F899" s="18">
        <v>9.25</v>
      </c>
      <c r="G899" s="18">
        <v>9.2018815000000007</v>
      </c>
    </row>
    <row r="900" spans="1:7" ht="15" customHeight="1">
      <c r="A900" s="15" t="s">
        <v>1228</v>
      </c>
      <c r="B900" s="16" t="s">
        <v>1229</v>
      </c>
      <c r="C900" s="15" t="s">
        <v>959</v>
      </c>
      <c r="D900" s="15" t="s">
        <v>960</v>
      </c>
      <c r="E900" s="17">
        <v>1.5056449999999999</v>
      </c>
      <c r="F900" s="18">
        <v>15.88</v>
      </c>
      <c r="G900" s="18">
        <v>23.909642600000002</v>
      </c>
    </row>
    <row r="901" spans="1:7" ht="15" customHeight="1">
      <c r="A901" s="1"/>
      <c r="B901" s="1"/>
      <c r="C901" s="1"/>
      <c r="D901" s="1"/>
      <c r="E901" s="319" t="s">
        <v>971</v>
      </c>
      <c r="F901" s="320"/>
      <c r="G901" s="19">
        <v>33.111524099999997</v>
      </c>
    </row>
    <row r="902" spans="1:7" ht="15" customHeight="1">
      <c r="A902" s="321" t="s">
        <v>1010</v>
      </c>
      <c r="B902" s="322"/>
      <c r="C902" s="8" t="s">
        <v>952</v>
      </c>
      <c r="D902" s="8" t="s">
        <v>953</v>
      </c>
      <c r="E902" s="8" t="s">
        <v>954</v>
      </c>
      <c r="F902" s="8" t="s">
        <v>955</v>
      </c>
      <c r="G902" s="8" t="s">
        <v>956</v>
      </c>
    </row>
    <row r="903" spans="1:7" ht="27.95" customHeight="1">
      <c r="A903" s="15" t="s">
        <v>1690</v>
      </c>
      <c r="B903" s="16" t="s">
        <v>1691</v>
      </c>
      <c r="C903" s="15" t="s">
        <v>959</v>
      </c>
      <c r="D903" s="15" t="s">
        <v>1017</v>
      </c>
      <c r="E903" s="17">
        <v>1.0720000000000001</v>
      </c>
      <c r="F903" s="18">
        <v>422.64</v>
      </c>
      <c r="G903" s="18">
        <v>453.07008000000002</v>
      </c>
    </row>
    <row r="904" spans="1:7" ht="27.95" customHeight="1">
      <c r="A904" s="15" t="s">
        <v>1372</v>
      </c>
      <c r="B904" s="16" t="s">
        <v>1373</v>
      </c>
      <c r="C904" s="15" t="s">
        <v>959</v>
      </c>
      <c r="D904" s="15" t="s">
        <v>1030</v>
      </c>
      <c r="E904" s="17">
        <v>6</v>
      </c>
      <c r="F904" s="18">
        <v>0.73</v>
      </c>
      <c r="G904" s="18">
        <v>4.38</v>
      </c>
    </row>
    <row r="905" spans="1:7" ht="15" customHeight="1">
      <c r="A905" s="15" t="s">
        <v>1694</v>
      </c>
      <c r="B905" s="16" t="s">
        <v>1695</v>
      </c>
      <c r="C905" s="15" t="s">
        <v>959</v>
      </c>
      <c r="D905" s="15" t="s">
        <v>1020</v>
      </c>
      <c r="E905" s="17">
        <v>0.55769999999999997</v>
      </c>
      <c r="F905" s="18">
        <v>29.08</v>
      </c>
      <c r="G905" s="18">
        <v>16.217915999999999</v>
      </c>
    </row>
    <row r="906" spans="1:7" ht="15" customHeight="1">
      <c r="A906" s="15" t="s">
        <v>1671</v>
      </c>
      <c r="B906" s="16" t="s">
        <v>1672</v>
      </c>
      <c r="C906" s="15" t="s">
        <v>959</v>
      </c>
      <c r="D906" s="15" t="s">
        <v>1020</v>
      </c>
      <c r="E906" s="17">
        <v>3.7400000000000003E-2</v>
      </c>
      <c r="F906" s="18">
        <v>111.3</v>
      </c>
      <c r="G906" s="18">
        <v>4.1626200000000004</v>
      </c>
    </row>
    <row r="907" spans="1:7" ht="20.100000000000001" customHeight="1">
      <c r="A907" s="15" t="s">
        <v>1718</v>
      </c>
      <c r="B907" s="16" t="s">
        <v>1719</v>
      </c>
      <c r="C907" s="15" t="s">
        <v>959</v>
      </c>
      <c r="D907" s="15" t="s">
        <v>1030</v>
      </c>
      <c r="E907" s="17">
        <v>2</v>
      </c>
      <c r="F907" s="18">
        <v>26.35</v>
      </c>
      <c r="G907" s="18">
        <v>52.7</v>
      </c>
    </row>
    <row r="908" spans="1:7" ht="15" customHeight="1">
      <c r="A908" s="1"/>
      <c r="B908" s="1"/>
      <c r="C908" s="1"/>
      <c r="D908" s="1"/>
      <c r="E908" s="319" t="s">
        <v>1021</v>
      </c>
      <c r="F908" s="320"/>
      <c r="G908" s="19">
        <v>530.53061600000001</v>
      </c>
    </row>
    <row r="909" spans="1:7" ht="15" customHeight="1">
      <c r="A909" s="1"/>
      <c r="B909" s="1"/>
      <c r="C909" s="1"/>
      <c r="D909" s="1"/>
      <c r="E909" s="317" t="s">
        <v>972</v>
      </c>
      <c r="F909" s="318"/>
      <c r="G909" s="3">
        <v>564.17999999999995</v>
      </c>
    </row>
    <row r="910" spans="1:7" ht="15" customHeight="1">
      <c r="A910" s="1"/>
      <c r="B910" s="1"/>
      <c r="C910" s="1"/>
      <c r="D910" s="1"/>
      <c r="E910" s="317" t="s">
        <v>973</v>
      </c>
      <c r="F910" s="318"/>
      <c r="G910" s="3">
        <v>15.02</v>
      </c>
    </row>
    <row r="911" spans="1:7" ht="15" customHeight="1">
      <c r="A911" s="1"/>
      <c r="B911" s="1"/>
      <c r="C911" s="1"/>
      <c r="D911" s="1"/>
      <c r="E911" s="317" t="s">
        <v>974</v>
      </c>
      <c r="F911" s="318"/>
      <c r="G911" s="3">
        <v>579.20000000000005</v>
      </c>
    </row>
    <row r="912" spans="1:7" ht="15" customHeight="1">
      <c r="A912" s="1"/>
      <c r="B912" s="1"/>
      <c r="C912" s="1"/>
      <c r="D912" s="1"/>
      <c r="E912" s="317" t="s">
        <v>975</v>
      </c>
      <c r="F912" s="318"/>
      <c r="G912" s="3">
        <v>164.2</v>
      </c>
    </row>
    <row r="913" spans="1:7" ht="15" customHeight="1">
      <c r="A913" s="1"/>
      <c r="B913" s="1"/>
      <c r="C913" s="1"/>
      <c r="D913" s="1"/>
      <c r="E913" s="317" t="s">
        <v>976</v>
      </c>
      <c r="F913" s="318"/>
      <c r="G913" s="3">
        <v>743.4</v>
      </c>
    </row>
    <row r="914" spans="1:7" ht="15" customHeight="1">
      <c r="A914" s="1"/>
      <c r="B914" s="1"/>
      <c r="C914" s="1"/>
      <c r="D914" s="1"/>
      <c r="E914" s="317" t="s">
        <v>977</v>
      </c>
      <c r="F914" s="318"/>
      <c r="G914" s="3">
        <v>1</v>
      </c>
    </row>
    <row r="915" spans="1:7" ht="15" customHeight="1">
      <c r="A915" s="1"/>
      <c r="B915" s="1"/>
      <c r="C915" s="1"/>
      <c r="D915" s="1"/>
      <c r="E915" s="317" t="s">
        <v>978</v>
      </c>
      <c r="F915" s="318"/>
      <c r="G915" s="3">
        <v>743.4</v>
      </c>
    </row>
    <row r="916" spans="1:7" ht="9.9499999999999993" customHeight="1">
      <c r="A916" s="1"/>
      <c r="B916" s="1"/>
      <c r="C916" s="323" t="s">
        <v>949</v>
      </c>
      <c r="D916" s="324"/>
      <c r="E916" s="1"/>
      <c r="F916" s="1"/>
      <c r="G916" s="1"/>
    </row>
    <row r="917" spans="1:7" ht="20.100000000000001" customHeight="1">
      <c r="A917" s="325" t="s">
        <v>2143</v>
      </c>
      <c r="B917" s="326"/>
      <c r="C917" s="326"/>
      <c r="D917" s="326"/>
      <c r="E917" s="326"/>
      <c r="F917" s="326"/>
      <c r="G917" s="326"/>
    </row>
    <row r="918" spans="1:7" ht="15" customHeight="1">
      <c r="A918" s="321" t="s">
        <v>951</v>
      </c>
      <c r="B918" s="322"/>
      <c r="C918" s="8" t="s">
        <v>952</v>
      </c>
      <c r="D918" s="8" t="s">
        <v>953</v>
      </c>
      <c r="E918" s="8" t="s">
        <v>954</v>
      </c>
      <c r="F918" s="8" t="s">
        <v>955</v>
      </c>
      <c r="G918" s="8" t="s">
        <v>956</v>
      </c>
    </row>
    <row r="919" spans="1:7" ht="15" customHeight="1">
      <c r="A919" s="15" t="s">
        <v>994</v>
      </c>
      <c r="B919" s="16" t="s">
        <v>995</v>
      </c>
      <c r="C919" s="15" t="s">
        <v>959</v>
      </c>
      <c r="D919" s="15" t="s">
        <v>960</v>
      </c>
      <c r="E919" s="17">
        <v>2.4700000000000002</v>
      </c>
      <c r="F919" s="18">
        <v>1.04</v>
      </c>
      <c r="G919" s="18">
        <v>2.5688</v>
      </c>
    </row>
    <row r="920" spans="1:7" ht="15" customHeight="1">
      <c r="A920" s="15" t="s">
        <v>996</v>
      </c>
      <c r="B920" s="16" t="s">
        <v>997</v>
      </c>
      <c r="C920" s="15" t="s">
        <v>959</v>
      </c>
      <c r="D920" s="15" t="s">
        <v>960</v>
      </c>
      <c r="E920" s="17">
        <v>2.4700000000000002</v>
      </c>
      <c r="F920" s="18">
        <v>3.18</v>
      </c>
      <c r="G920" s="18">
        <v>7.8545999999999996</v>
      </c>
    </row>
    <row r="921" spans="1:7" ht="20.100000000000001" customHeight="1">
      <c r="A921" s="15" t="s">
        <v>998</v>
      </c>
      <c r="B921" s="16" t="s">
        <v>999</v>
      </c>
      <c r="C921" s="15" t="s">
        <v>959</v>
      </c>
      <c r="D921" s="15" t="s">
        <v>960</v>
      </c>
      <c r="E921" s="17">
        <v>0.98</v>
      </c>
      <c r="F921" s="18">
        <v>0.41</v>
      </c>
      <c r="G921" s="18">
        <v>0.40179999999999999</v>
      </c>
    </row>
    <row r="922" spans="1:7" ht="20.100000000000001" customHeight="1">
      <c r="A922" s="15" t="s">
        <v>1000</v>
      </c>
      <c r="B922" s="16" t="s">
        <v>1001</v>
      </c>
      <c r="C922" s="15" t="s">
        <v>959</v>
      </c>
      <c r="D922" s="15" t="s">
        <v>960</v>
      </c>
      <c r="E922" s="17">
        <v>0.98</v>
      </c>
      <c r="F922" s="18">
        <v>1.01</v>
      </c>
      <c r="G922" s="18">
        <v>0.98980000000000001</v>
      </c>
    </row>
    <row r="923" spans="1:7" ht="15" customHeight="1">
      <c r="A923" s="15" t="s">
        <v>965</v>
      </c>
      <c r="B923" s="16" t="s">
        <v>966</v>
      </c>
      <c r="C923" s="15" t="s">
        <v>959</v>
      </c>
      <c r="D923" s="15" t="s">
        <v>960</v>
      </c>
      <c r="E923" s="17">
        <v>2.4700000000000002</v>
      </c>
      <c r="F923" s="18">
        <v>0.06</v>
      </c>
      <c r="G923" s="18">
        <v>0.1482</v>
      </c>
    </row>
    <row r="924" spans="1:7" ht="20.100000000000001" customHeight="1">
      <c r="A924" s="15" t="s">
        <v>1086</v>
      </c>
      <c r="B924" s="16" t="s">
        <v>1087</v>
      </c>
      <c r="C924" s="15" t="s">
        <v>959</v>
      </c>
      <c r="D924" s="15" t="s">
        <v>960</v>
      </c>
      <c r="E924" s="17">
        <v>1.49</v>
      </c>
      <c r="F924" s="18">
        <v>0.57999999999999996</v>
      </c>
      <c r="G924" s="18">
        <v>0.86419999999999997</v>
      </c>
    </row>
    <row r="925" spans="1:7" ht="20.100000000000001" customHeight="1">
      <c r="A925" s="15" t="s">
        <v>1088</v>
      </c>
      <c r="B925" s="16" t="s">
        <v>1089</v>
      </c>
      <c r="C925" s="15" t="s">
        <v>959</v>
      </c>
      <c r="D925" s="15" t="s">
        <v>960</v>
      </c>
      <c r="E925" s="17">
        <v>1.49</v>
      </c>
      <c r="F925" s="18">
        <v>0.95</v>
      </c>
      <c r="G925" s="18">
        <v>1.4155</v>
      </c>
    </row>
    <row r="926" spans="1:7" ht="15" customHeight="1">
      <c r="A926" s="15" t="s">
        <v>963</v>
      </c>
      <c r="B926" s="16" t="s">
        <v>964</v>
      </c>
      <c r="C926" s="15" t="s">
        <v>959</v>
      </c>
      <c r="D926" s="15" t="s">
        <v>960</v>
      </c>
      <c r="E926" s="17">
        <v>2.4700000000000002</v>
      </c>
      <c r="F926" s="18">
        <v>0.55000000000000004</v>
      </c>
      <c r="G926" s="18">
        <v>1.3585</v>
      </c>
    </row>
    <row r="927" spans="1:7" ht="17.100000000000001" customHeight="1">
      <c r="A927" s="1"/>
      <c r="B927" s="1"/>
      <c r="C927" s="1"/>
      <c r="D927" s="1"/>
      <c r="E927" s="319" t="s">
        <v>967</v>
      </c>
      <c r="F927" s="320"/>
      <c r="G927" s="19">
        <v>15.6014</v>
      </c>
    </row>
    <row r="928" spans="1:7" ht="15" customHeight="1">
      <c r="A928" s="321" t="s">
        <v>968</v>
      </c>
      <c r="B928" s="322"/>
      <c r="C928" s="8" t="s">
        <v>952</v>
      </c>
      <c r="D928" s="8" t="s">
        <v>953</v>
      </c>
      <c r="E928" s="8" t="s">
        <v>954</v>
      </c>
      <c r="F928" s="8" t="s">
        <v>955</v>
      </c>
      <c r="G928" s="8" t="s">
        <v>956</v>
      </c>
    </row>
    <row r="929" spans="1:7" ht="15" customHeight="1">
      <c r="A929" s="15" t="s">
        <v>1006</v>
      </c>
      <c r="B929" s="16" t="s">
        <v>1007</v>
      </c>
      <c r="C929" s="15" t="s">
        <v>959</v>
      </c>
      <c r="D929" s="15" t="s">
        <v>960</v>
      </c>
      <c r="E929" s="17">
        <v>0.99479799999999996</v>
      </c>
      <c r="F929" s="18">
        <v>9.25</v>
      </c>
      <c r="G929" s="18">
        <v>9.2018815000000007</v>
      </c>
    </row>
    <row r="930" spans="1:7" ht="15" customHeight="1">
      <c r="A930" s="15" t="s">
        <v>1228</v>
      </c>
      <c r="B930" s="16" t="s">
        <v>1229</v>
      </c>
      <c r="C930" s="15" t="s">
        <v>959</v>
      </c>
      <c r="D930" s="15" t="s">
        <v>960</v>
      </c>
      <c r="E930" s="17">
        <v>1.5056449999999999</v>
      </c>
      <c r="F930" s="18">
        <v>15.88</v>
      </c>
      <c r="G930" s="18">
        <v>23.909642600000002</v>
      </c>
    </row>
    <row r="931" spans="1:7" ht="15" customHeight="1">
      <c r="A931" s="1"/>
      <c r="B931" s="1"/>
      <c r="C931" s="1"/>
      <c r="D931" s="1"/>
      <c r="E931" s="319" t="s">
        <v>971</v>
      </c>
      <c r="F931" s="320"/>
      <c r="G931" s="19">
        <v>33.111524099999997</v>
      </c>
    </row>
    <row r="932" spans="1:7" ht="15" customHeight="1">
      <c r="A932" s="321" t="s">
        <v>1010</v>
      </c>
      <c r="B932" s="322"/>
      <c r="C932" s="8" t="s">
        <v>952</v>
      </c>
      <c r="D932" s="8" t="s">
        <v>953</v>
      </c>
      <c r="E932" s="8" t="s">
        <v>954</v>
      </c>
      <c r="F932" s="8" t="s">
        <v>955</v>
      </c>
      <c r="G932" s="8" t="s">
        <v>956</v>
      </c>
    </row>
    <row r="933" spans="1:7" ht="27.95" customHeight="1">
      <c r="A933" s="15" t="s">
        <v>1690</v>
      </c>
      <c r="B933" s="16" t="s">
        <v>1691</v>
      </c>
      <c r="C933" s="15" t="s">
        <v>959</v>
      </c>
      <c r="D933" s="15" t="s">
        <v>1017</v>
      </c>
      <c r="E933" s="17">
        <v>1.0720000000000001</v>
      </c>
      <c r="F933" s="18">
        <v>422.64</v>
      </c>
      <c r="G933" s="18">
        <v>453.07008000000002</v>
      </c>
    </row>
    <row r="934" spans="1:7" ht="27.95" customHeight="1">
      <c r="A934" s="15" t="s">
        <v>1372</v>
      </c>
      <c r="B934" s="16" t="s">
        <v>1373</v>
      </c>
      <c r="C934" s="15" t="s">
        <v>959</v>
      </c>
      <c r="D934" s="15" t="s">
        <v>1030</v>
      </c>
      <c r="E934" s="17">
        <v>6</v>
      </c>
      <c r="F934" s="18">
        <v>0.73</v>
      </c>
      <c r="G934" s="18">
        <v>4.38</v>
      </c>
    </row>
    <row r="935" spans="1:7" ht="15" customHeight="1">
      <c r="A935" s="15" t="s">
        <v>1694</v>
      </c>
      <c r="B935" s="16" t="s">
        <v>1695</v>
      </c>
      <c r="C935" s="15" t="s">
        <v>959</v>
      </c>
      <c r="D935" s="15" t="s">
        <v>1020</v>
      </c>
      <c r="E935" s="17">
        <v>0.55769999999999997</v>
      </c>
      <c r="F935" s="18">
        <v>29.08</v>
      </c>
      <c r="G935" s="18">
        <v>16.217915999999999</v>
      </c>
    </row>
    <row r="936" spans="1:7" ht="15" customHeight="1">
      <c r="A936" s="15" t="s">
        <v>1671</v>
      </c>
      <c r="B936" s="16" t="s">
        <v>1672</v>
      </c>
      <c r="C936" s="15" t="s">
        <v>959</v>
      </c>
      <c r="D936" s="15" t="s">
        <v>1020</v>
      </c>
      <c r="E936" s="17">
        <v>3.7400000000000003E-2</v>
      </c>
      <c r="F936" s="18">
        <v>111.3</v>
      </c>
      <c r="G936" s="18">
        <v>4.1626200000000004</v>
      </c>
    </row>
    <row r="937" spans="1:7" ht="20.100000000000001" customHeight="1">
      <c r="A937" s="15" t="s">
        <v>1718</v>
      </c>
      <c r="B937" s="16" t="s">
        <v>1719</v>
      </c>
      <c r="C937" s="15" t="s">
        <v>959</v>
      </c>
      <c r="D937" s="15" t="s">
        <v>1030</v>
      </c>
      <c r="E937" s="17">
        <v>2</v>
      </c>
      <c r="F937" s="18">
        <v>26.35</v>
      </c>
      <c r="G937" s="18">
        <v>52.7</v>
      </c>
    </row>
    <row r="938" spans="1:7" ht="15" customHeight="1">
      <c r="A938" s="1"/>
      <c r="B938" s="1"/>
      <c r="C938" s="1"/>
      <c r="D938" s="1"/>
      <c r="E938" s="319" t="s">
        <v>1021</v>
      </c>
      <c r="F938" s="320"/>
      <c r="G938" s="19">
        <v>530.53061600000001</v>
      </c>
    </row>
    <row r="939" spans="1:7" ht="15" customHeight="1">
      <c r="A939" s="1"/>
      <c r="B939" s="1"/>
      <c r="C939" s="1"/>
      <c r="D939" s="1"/>
      <c r="E939" s="317" t="s">
        <v>972</v>
      </c>
      <c r="F939" s="318"/>
      <c r="G939" s="3">
        <v>564.17999999999995</v>
      </c>
    </row>
    <row r="940" spans="1:7" ht="15" customHeight="1">
      <c r="A940" s="1"/>
      <c r="B940" s="1"/>
      <c r="C940" s="1"/>
      <c r="D940" s="1"/>
      <c r="E940" s="317" t="s">
        <v>973</v>
      </c>
      <c r="F940" s="318"/>
      <c r="G940" s="3">
        <v>15.02</v>
      </c>
    </row>
    <row r="941" spans="1:7" ht="15" customHeight="1">
      <c r="A941" s="1"/>
      <c r="B941" s="1"/>
      <c r="C941" s="1"/>
      <c r="D941" s="1"/>
      <c r="E941" s="317" t="s">
        <v>974</v>
      </c>
      <c r="F941" s="318"/>
      <c r="G941" s="3">
        <v>579.20000000000005</v>
      </c>
    </row>
    <row r="942" spans="1:7" ht="15" customHeight="1">
      <c r="A942" s="1"/>
      <c r="B942" s="1"/>
      <c r="C942" s="1"/>
      <c r="D942" s="1"/>
      <c r="E942" s="317" t="s">
        <v>975</v>
      </c>
      <c r="F942" s="318"/>
      <c r="G942" s="3">
        <v>164.2</v>
      </c>
    </row>
    <row r="943" spans="1:7" ht="15" customHeight="1">
      <c r="A943" s="1"/>
      <c r="B943" s="1"/>
      <c r="C943" s="1"/>
      <c r="D943" s="1"/>
      <c r="E943" s="317" t="s">
        <v>976</v>
      </c>
      <c r="F943" s="318"/>
      <c r="G943" s="3">
        <v>743.4</v>
      </c>
    </row>
    <row r="944" spans="1:7" ht="15" customHeight="1">
      <c r="A944" s="1"/>
      <c r="B944" s="1"/>
      <c r="C944" s="1"/>
      <c r="D944" s="1"/>
      <c r="E944" s="317" t="s">
        <v>977</v>
      </c>
      <c r="F944" s="318"/>
      <c r="G944" s="3">
        <v>1</v>
      </c>
    </row>
    <row r="945" spans="1:7" ht="15" customHeight="1">
      <c r="A945" s="1"/>
      <c r="B945" s="1"/>
      <c r="C945" s="1"/>
      <c r="D945" s="1"/>
      <c r="E945" s="317" t="s">
        <v>978</v>
      </c>
      <c r="F945" s="318"/>
      <c r="G945" s="3">
        <v>743.4</v>
      </c>
    </row>
    <row r="946" spans="1:7" ht="9.9499999999999993" customHeight="1">
      <c r="A946" s="1"/>
      <c r="B946" s="1"/>
      <c r="C946" s="323" t="s">
        <v>949</v>
      </c>
      <c r="D946" s="324"/>
      <c r="E946" s="1"/>
      <c r="F946" s="1"/>
      <c r="G946" s="1"/>
    </row>
    <row r="947" spans="1:7" ht="20.100000000000001" customHeight="1">
      <c r="A947" s="325" t="s">
        <v>2144</v>
      </c>
      <c r="B947" s="326"/>
      <c r="C947" s="326"/>
      <c r="D947" s="326"/>
      <c r="E947" s="326"/>
      <c r="F947" s="326"/>
      <c r="G947" s="326"/>
    </row>
    <row r="948" spans="1:7" ht="15" customHeight="1">
      <c r="A948" s="321" t="s">
        <v>951</v>
      </c>
      <c r="B948" s="322"/>
      <c r="C948" s="8" t="s">
        <v>952</v>
      </c>
      <c r="D948" s="8" t="s">
        <v>953</v>
      </c>
      <c r="E948" s="8" t="s">
        <v>954</v>
      </c>
      <c r="F948" s="8" t="s">
        <v>955</v>
      </c>
      <c r="G948" s="8" t="s">
        <v>956</v>
      </c>
    </row>
    <row r="949" spans="1:7" ht="15" customHeight="1">
      <c r="A949" s="15" t="s">
        <v>994</v>
      </c>
      <c r="B949" s="16" t="s">
        <v>995</v>
      </c>
      <c r="C949" s="15" t="s">
        <v>959</v>
      </c>
      <c r="D949" s="15" t="s">
        <v>960</v>
      </c>
      <c r="E949" s="17">
        <v>2.4700000000000002</v>
      </c>
      <c r="F949" s="18">
        <v>1.04</v>
      </c>
      <c r="G949" s="18">
        <v>2.5688</v>
      </c>
    </row>
    <row r="950" spans="1:7" ht="15" customHeight="1">
      <c r="A950" s="15" t="s">
        <v>996</v>
      </c>
      <c r="B950" s="16" t="s">
        <v>997</v>
      </c>
      <c r="C950" s="15" t="s">
        <v>959</v>
      </c>
      <c r="D950" s="15" t="s">
        <v>960</v>
      </c>
      <c r="E950" s="17">
        <v>2.4700000000000002</v>
      </c>
      <c r="F950" s="18">
        <v>3.18</v>
      </c>
      <c r="G950" s="18">
        <v>7.8545999999999996</v>
      </c>
    </row>
    <row r="951" spans="1:7" ht="20.100000000000001" customHeight="1">
      <c r="A951" s="15" t="s">
        <v>998</v>
      </c>
      <c r="B951" s="16" t="s">
        <v>999</v>
      </c>
      <c r="C951" s="15" t="s">
        <v>959</v>
      </c>
      <c r="D951" s="15" t="s">
        <v>960</v>
      </c>
      <c r="E951" s="17">
        <v>0.98</v>
      </c>
      <c r="F951" s="18">
        <v>0.41</v>
      </c>
      <c r="G951" s="18">
        <v>0.40179999999999999</v>
      </c>
    </row>
    <row r="952" spans="1:7" ht="20.100000000000001" customHeight="1">
      <c r="A952" s="15" t="s">
        <v>1000</v>
      </c>
      <c r="B952" s="16" t="s">
        <v>1001</v>
      </c>
      <c r="C952" s="15" t="s">
        <v>959</v>
      </c>
      <c r="D952" s="15" t="s">
        <v>960</v>
      </c>
      <c r="E952" s="17">
        <v>0.98</v>
      </c>
      <c r="F952" s="18">
        <v>1.01</v>
      </c>
      <c r="G952" s="18">
        <v>0.98980000000000001</v>
      </c>
    </row>
    <row r="953" spans="1:7" ht="15" customHeight="1">
      <c r="A953" s="15" t="s">
        <v>965</v>
      </c>
      <c r="B953" s="16" t="s">
        <v>966</v>
      </c>
      <c r="C953" s="15" t="s">
        <v>959</v>
      </c>
      <c r="D953" s="15" t="s">
        <v>960</v>
      </c>
      <c r="E953" s="17">
        <v>2.4700000000000002</v>
      </c>
      <c r="F953" s="18">
        <v>0.06</v>
      </c>
      <c r="G953" s="18">
        <v>0.1482</v>
      </c>
    </row>
    <row r="954" spans="1:7" ht="20.100000000000001" customHeight="1">
      <c r="A954" s="15" t="s">
        <v>1086</v>
      </c>
      <c r="B954" s="16" t="s">
        <v>1087</v>
      </c>
      <c r="C954" s="15" t="s">
        <v>959</v>
      </c>
      <c r="D954" s="15" t="s">
        <v>960</v>
      </c>
      <c r="E954" s="17">
        <v>1.49</v>
      </c>
      <c r="F954" s="18">
        <v>0.57999999999999996</v>
      </c>
      <c r="G954" s="18">
        <v>0.86419999999999997</v>
      </c>
    </row>
    <row r="955" spans="1:7" ht="20.100000000000001" customHeight="1">
      <c r="A955" s="15" t="s">
        <v>1088</v>
      </c>
      <c r="B955" s="16" t="s">
        <v>1089</v>
      </c>
      <c r="C955" s="15" t="s">
        <v>959</v>
      </c>
      <c r="D955" s="15" t="s">
        <v>960</v>
      </c>
      <c r="E955" s="17">
        <v>1.49</v>
      </c>
      <c r="F955" s="18">
        <v>0.95</v>
      </c>
      <c r="G955" s="18">
        <v>1.4155</v>
      </c>
    </row>
    <row r="956" spans="1:7" ht="15" customHeight="1">
      <c r="A956" s="15" t="s">
        <v>963</v>
      </c>
      <c r="B956" s="16" t="s">
        <v>964</v>
      </c>
      <c r="C956" s="15" t="s">
        <v>959</v>
      </c>
      <c r="D956" s="15" t="s">
        <v>960</v>
      </c>
      <c r="E956" s="17">
        <v>2.4700000000000002</v>
      </c>
      <c r="F956" s="18">
        <v>0.55000000000000004</v>
      </c>
      <c r="G956" s="18">
        <v>1.3585</v>
      </c>
    </row>
    <row r="957" spans="1:7" ht="17.100000000000001" customHeight="1">
      <c r="A957" s="1"/>
      <c r="B957" s="1"/>
      <c r="C957" s="1"/>
      <c r="D957" s="1"/>
      <c r="E957" s="319" t="s">
        <v>967</v>
      </c>
      <c r="F957" s="320"/>
      <c r="G957" s="19">
        <v>15.6014</v>
      </c>
    </row>
    <row r="958" spans="1:7" ht="15" customHeight="1">
      <c r="A958" s="321" t="s">
        <v>968</v>
      </c>
      <c r="B958" s="322"/>
      <c r="C958" s="8" t="s">
        <v>952</v>
      </c>
      <c r="D958" s="8" t="s">
        <v>953</v>
      </c>
      <c r="E958" s="8" t="s">
        <v>954</v>
      </c>
      <c r="F958" s="8" t="s">
        <v>955</v>
      </c>
      <c r="G958" s="8" t="s">
        <v>956</v>
      </c>
    </row>
    <row r="959" spans="1:7" ht="15" customHeight="1">
      <c r="A959" s="15" t="s">
        <v>1006</v>
      </c>
      <c r="B959" s="16" t="s">
        <v>1007</v>
      </c>
      <c r="C959" s="15" t="s">
        <v>959</v>
      </c>
      <c r="D959" s="15" t="s">
        <v>960</v>
      </c>
      <c r="E959" s="17">
        <v>0.99479799999999996</v>
      </c>
      <c r="F959" s="18">
        <v>9.25</v>
      </c>
      <c r="G959" s="18">
        <v>9.2018815000000007</v>
      </c>
    </row>
    <row r="960" spans="1:7" ht="15" customHeight="1">
      <c r="A960" s="15" t="s">
        <v>1228</v>
      </c>
      <c r="B960" s="16" t="s">
        <v>1229</v>
      </c>
      <c r="C960" s="15" t="s">
        <v>959</v>
      </c>
      <c r="D960" s="15" t="s">
        <v>960</v>
      </c>
      <c r="E960" s="17">
        <v>1.5056449999999999</v>
      </c>
      <c r="F960" s="18">
        <v>15.88</v>
      </c>
      <c r="G960" s="18">
        <v>23.909642600000002</v>
      </c>
    </row>
    <row r="961" spans="1:7" ht="15" customHeight="1">
      <c r="A961" s="1"/>
      <c r="B961" s="1"/>
      <c r="C961" s="1"/>
      <c r="D961" s="1"/>
      <c r="E961" s="319" t="s">
        <v>971</v>
      </c>
      <c r="F961" s="320"/>
      <c r="G961" s="19">
        <v>33.111524099999997</v>
      </c>
    </row>
    <row r="962" spans="1:7" ht="15" customHeight="1">
      <c r="A962" s="321" t="s">
        <v>1010</v>
      </c>
      <c r="B962" s="322"/>
      <c r="C962" s="8" t="s">
        <v>952</v>
      </c>
      <c r="D962" s="8" t="s">
        <v>953</v>
      </c>
      <c r="E962" s="8" t="s">
        <v>954</v>
      </c>
      <c r="F962" s="8" t="s">
        <v>955</v>
      </c>
      <c r="G962" s="8" t="s">
        <v>956</v>
      </c>
    </row>
    <row r="963" spans="1:7" ht="27.95" customHeight="1">
      <c r="A963" s="15" t="s">
        <v>1690</v>
      </c>
      <c r="B963" s="16" t="s">
        <v>1691</v>
      </c>
      <c r="C963" s="15" t="s">
        <v>959</v>
      </c>
      <c r="D963" s="15" t="s">
        <v>1017</v>
      </c>
      <c r="E963" s="17">
        <v>1.26</v>
      </c>
      <c r="F963" s="18">
        <v>422.64</v>
      </c>
      <c r="G963" s="18">
        <v>532.52639999999997</v>
      </c>
    </row>
    <row r="964" spans="1:7" ht="27.95" customHeight="1">
      <c r="A964" s="15" t="s">
        <v>1372</v>
      </c>
      <c r="B964" s="16" t="s">
        <v>1373</v>
      </c>
      <c r="C964" s="15" t="s">
        <v>959</v>
      </c>
      <c r="D964" s="15" t="s">
        <v>1030</v>
      </c>
      <c r="E964" s="17">
        <v>6</v>
      </c>
      <c r="F964" s="18">
        <v>0.73</v>
      </c>
      <c r="G964" s="18">
        <v>4.38</v>
      </c>
    </row>
    <row r="965" spans="1:7" ht="15" customHeight="1">
      <c r="A965" s="15" t="s">
        <v>1694</v>
      </c>
      <c r="B965" s="16" t="s">
        <v>1695</v>
      </c>
      <c r="C965" s="15" t="s">
        <v>959</v>
      </c>
      <c r="D965" s="15" t="s">
        <v>1020</v>
      </c>
      <c r="E965" s="17">
        <v>0.65545100000000001</v>
      </c>
      <c r="F965" s="18">
        <v>29.08</v>
      </c>
      <c r="G965" s="18">
        <v>19.060515079999998</v>
      </c>
    </row>
    <row r="966" spans="1:7" ht="15" customHeight="1">
      <c r="A966" s="15" t="s">
        <v>1671</v>
      </c>
      <c r="B966" s="16" t="s">
        <v>1672</v>
      </c>
      <c r="C966" s="15" t="s">
        <v>959</v>
      </c>
      <c r="D966" s="15" t="s">
        <v>1020</v>
      </c>
      <c r="E966" s="17">
        <v>4.446E-2</v>
      </c>
      <c r="F966" s="18">
        <v>111.3</v>
      </c>
      <c r="G966" s="18">
        <v>4.9483980000000001</v>
      </c>
    </row>
    <row r="967" spans="1:7" ht="20.100000000000001" customHeight="1">
      <c r="A967" s="15" t="s">
        <v>1718</v>
      </c>
      <c r="B967" s="16" t="s">
        <v>1719</v>
      </c>
      <c r="C967" s="15" t="s">
        <v>959</v>
      </c>
      <c r="D967" s="15" t="s">
        <v>1030</v>
      </c>
      <c r="E967" s="17">
        <v>2</v>
      </c>
      <c r="F967" s="18">
        <v>26.35</v>
      </c>
      <c r="G967" s="18">
        <v>52.7</v>
      </c>
    </row>
    <row r="968" spans="1:7" ht="15" customHeight="1">
      <c r="A968" s="1"/>
      <c r="B968" s="1"/>
      <c r="C968" s="1"/>
      <c r="D968" s="1"/>
      <c r="E968" s="319" t="s">
        <v>1021</v>
      </c>
      <c r="F968" s="320"/>
      <c r="G968" s="19">
        <v>613.61531307999996</v>
      </c>
    </row>
    <row r="969" spans="1:7" ht="15" customHeight="1">
      <c r="A969" s="1"/>
      <c r="B969" s="1"/>
      <c r="C969" s="1"/>
      <c r="D969" s="1"/>
      <c r="E969" s="317" t="s">
        <v>972</v>
      </c>
      <c r="F969" s="318"/>
      <c r="G969" s="3">
        <v>647.26</v>
      </c>
    </row>
    <row r="970" spans="1:7" ht="15" customHeight="1">
      <c r="A970" s="1"/>
      <c r="B970" s="1"/>
      <c r="C970" s="1"/>
      <c r="D970" s="1"/>
      <c r="E970" s="317" t="s">
        <v>973</v>
      </c>
      <c r="F970" s="318"/>
      <c r="G970" s="3">
        <v>15.02</v>
      </c>
    </row>
    <row r="971" spans="1:7" ht="15" customHeight="1">
      <c r="A971" s="1"/>
      <c r="B971" s="1"/>
      <c r="C971" s="1"/>
      <c r="D971" s="1"/>
      <c r="E971" s="317" t="s">
        <v>974</v>
      </c>
      <c r="F971" s="318"/>
      <c r="G971" s="3">
        <v>662.28</v>
      </c>
    </row>
    <row r="972" spans="1:7" ht="15" customHeight="1">
      <c r="A972" s="1"/>
      <c r="B972" s="1"/>
      <c r="C972" s="1"/>
      <c r="D972" s="1"/>
      <c r="E972" s="317" t="s">
        <v>975</v>
      </c>
      <c r="F972" s="318"/>
      <c r="G972" s="3">
        <v>187.75</v>
      </c>
    </row>
    <row r="973" spans="1:7" ht="15" customHeight="1">
      <c r="A973" s="1"/>
      <c r="B973" s="1"/>
      <c r="C973" s="1"/>
      <c r="D973" s="1"/>
      <c r="E973" s="317" t="s">
        <v>976</v>
      </c>
      <c r="F973" s="318"/>
      <c r="G973" s="3">
        <v>850.03</v>
      </c>
    </row>
    <row r="974" spans="1:7" ht="15" customHeight="1">
      <c r="A974" s="1"/>
      <c r="B974" s="1"/>
      <c r="C974" s="1"/>
      <c r="D974" s="1"/>
      <c r="E974" s="317" t="s">
        <v>977</v>
      </c>
      <c r="F974" s="318"/>
      <c r="G974" s="3">
        <v>1</v>
      </c>
    </row>
    <row r="975" spans="1:7" ht="15" customHeight="1">
      <c r="A975" s="1"/>
      <c r="B975" s="1"/>
      <c r="C975" s="1"/>
      <c r="D975" s="1"/>
      <c r="E975" s="317" t="s">
        <v>978</v>
      </c>
      <c r="F975" s="318"/>
      <c r="G975" s="3">
        <v>850.03</v>
      </c>
    </row>
    <row r="976" spans="1:7" ht="9.9499999999999993" customHeight="1">
      <c r="A976" s="1"/>
      <c r="B976" s="1"/>
      <c r="C976" s="323" t="s">
        <v>949</v>
      </c>
      <c r="D976" s="324"/>
      <c r="E976" s="1"/>
      <c r="F976" s="1"/>
      <c r="G976" s="1"/>
    </row>
    <row r="977" spans="1:7" ht="20.100000000000001" customHeight="1">
      <c r="A977" s="325" t="s">
        <v>2145</v>
      </c>
      <c r="B977" s="326"/>
      <c r="C977" s="326"/>
      <c r="D977" s="326"/>
      <c r="E977" s="326"/>
      <c r="F977" s="326"/>
      <c r="G977" s="326"/>
    </row>
    <row r="978" spans="1:7" ht="15" customHeight="1">
      <c r="A978" s="321" t="s">
        <v>951</v>
      </c>
      <c r="B978" s="322"/>
      <c r="C978" s="8" t="s">
        <v>952</v>
      </c>
      <c r="D978" s="8" t="s">
        <v>953</v>
      </c>
      <c r="E978" s="8" t="s">
        <v>954</v>
      </c>
      <c r="F978" s="8" t="s">
        <v>955</v>
      </c>
      <c r="G978" s="8" t="s">
        <v>956</v>
      </c>
    </row>
    <row r="979" spans="1:7" ht="15" customHeight="1">
      <c r="A979" s="15" t="s">
        <v>994</v>
      </c>
      <c r="B979" s="16" t="s">
        <v>995</v>
      </c>
      <c r="C979" s="15" t="s">
        <v>959</v>
      </c>
      <c r="D979" s="15" t="s">
        <v>960</v>
      </c>
      <c r="E979" s="17">
        <v>2.4700000000000002</v>
      </c>
      <c r="F979" s="18">
        <v>1.04</v>
      </c>
      <c r="G979" s="18">
        <v>2.5688</v>
      </c>
    </row>
    <row r="980" spans="1:7" ht="15" customHeight="1">
      <c r="A980" s="15" t="s">
        <v>996</v>
      </c>
      <c r="B980" s="16" t="s">
        <v>997</v>
      </c>
      <c r="C980" s="15" t="s">
        <v>959</v>
      </c>
      <c r="D980" s="15" t="s">
        <v>960</v>
      </c>
      <c r="E980" s="17">
        <v>2.4700000000000002</v>
      </c>
      <c r="F980" s="18">
        <v>3.18</v>
      </c>
      <c r="G980" s="18">
        <v>7.8545999999999996</v>
      </c>
    </row>
    <row r="981" spans="1:7" ht="20.100000000000001" customHeight="1">
      <c r="A981" s="15" t="s">
        <v>998</v>
      </c>
      <c r="B981" s="16" t="s">
        <v>999</v>
      </c>
      <c r="C981" s="15" t="s">
        <v>959</v>
      </c>
      <c r="D981" s="15" t="s">
        <v>960</v>
      </c>
      <c r="E981" s="17">
        <v>0.98</v>
      </c>
      <c r="F981" s="18">
        <v>0.41</v>
      </c>
      <c r="G981" s="18">
        <v>0.40179999999999999</v>
      </c>
    </row>
    <row r="982" spans="1:7" ht="20.100000000000001" customHeight="1">
      <c r="A982" s="15" t="s">
        <v>1000</v>
      </c>
      <c r="B982" s="16" t="s">
        <v>1001</v>
      </c>
      <c r="C982" s="15" t="s">
        <v>959</v>
      </c>
      <c r="D982" s="15" t="s">
        <v>960</v>
      </c>
      <c r="E982" s="17">
        <v>0.98</v>
      </c>
      <c r="F982" s="18">
        <v>1.01</v>
      </c>
      <c r="G982" s="18">
        <v>0.98980000000000001</v>
      </c>
    </row>
    <row r="983" spans="1:7" ht="15" customHeight="1">
      <c r="A983" s="15" t="s">
        <v>965</v>
      </c>
      <c r="B983" s="16" t="s">
        <v>966</v>
      </c>
      <c r="C983" s="15" t="s">
        <v>959</v>
      </c>
      <c r="D983" s="15" t="s">
        <v>960</v>
      </c>
      <c r="E983" s="17">
        <v>2.4700000000000002</v>
      </c>
      <c r="F983" s="18">
        <v>0.06</v>
      </c>
      <c r="G983" s="18">
        <v>0.1482</v>
      </c>
    </row>
    <row r="984" spans="1:7" ht="20.100000000000001" customHeight="1">
      <c r="A984" s="15" t="s">
        <v>1086</v>
      </c>
      <c r="B984" s="16" t="s">
        <v>1087</v>
      </c>
      <c r="C984" s="15" t="s">
        <v>959</v>
      </c>
      <c r="D984" s="15" t="s">
        <v>960</v>
      </c>
      <c r="E984" s="17">
        <v>1.49</v>
      </c>
      <c r="F984" s="18">
        <v>0.57999999999999996</v>
      </c>
      <c r="G984" s="18">
        <v>0.86419999999999997</v>
      </c>
    </row>
    <row r="985" spans="1:7" ht="20.100000000000001" customHeight="1">
      <c r="A985" s="15" t="s">
        <v>1088</v>
      </c>
      <c r="B985" s="16" t="s">
        <v>1089</v>
      </c>
      <c r="C985" s="15" t="s">
        <v>959</v>
      </c>
      <c r="D985" s="15" t="s">
        <v>960</v>
      </c>
      <c r="E985" s="17">
        <v>1.49</v>
      </c>
      <c r="F985" s="18">
        <v>0.95</v>
      </c>
      <c r="G985" s="18">
        <v>1.4155</v>
      </c>
    </row>
    <row r="986" spans="1:7" ht="15" customHeight="1">
      <c r="A986" s="15" t="s">
        <v>963</v>
      </c>
      <c r="B986" s="16" t="s">
        <v>964</v>
      </c>
      <c r="C986" s="15" t="s">
        <v>959</v>
      </c>
      <c r="D986" s="15" t="s">
        <v>960</v>
      </c>
      <c r="E986" s="17">
        <v>2.4700000000000002</v>
      </c>
      <c r="F986" s="18">
        <v>0.55000000000000004</v>
      </c>
      <c r="G986" s="18">
        <v>1.3585</v>
      </c>
    </row>
    <row r="987" spans="1:7" ht="17.100000000000001" customHeight="1">
      <c r="A987" s="1"/>
      <c r="B987" s="1"/>
      <c r="C987" s="1"/>
      <c r="D987" s="1"/>
      <c r="E987" s="319" t="s">
        <v>967</v>
      </c>
      <c r="F987" s="320"/>
      <c r="G987" s="19">
        <v>15.6014</v>
      </c>
    </row>
    <row r="988" spans="1:7" ht="15" customHeight="1">
      <c r="A988" s="321" t="s">
        <v>968</v>
      </c>
      <c r="B988" s="322"/>
      <c r="C988" s="8" t="s">
        <v>952</v>
      </c>
      <c r="D988" s="8" t="s">
        <v>953</v>
      </c>
      <c r="E988" s="8" t="s">
        <v>954</v>
      </c>
      <c r="F988" s="8" t="s">
        <v>955</v>
      </c>
      <c r="G988" s="8" t="s">
        <v>956</v>
      </c>
    </row>
    <row r="989" spans="1:7" ht="15" customHeight="1">
      <c r="A989" s="15" t="s">
        <v>1006</v>
      </c>
      <c r="B989" s="16" t="s">
        <v>1007</v>
      </c>
      <c r="C989" s="15" t="s">
        <v>959</v>
      </c>
      <c r="D989" s="15" t="s">
        <v>960</v>
      </c>
      <c r="E989" s="17">
        <v>0.99479799999999996</v>
      </c>
      <c r="F989" s="18">
        <v>9.25</v>
      </c>
      <c r="G989" s="18">
        <v>9.2018815000000007</v>
      </c>
    </row>
    <row r="990" spans="1:7" ht="15" customHeight="1">
      <c r="A990" s="15" t="s">
        <v>1228</v>
      </c>
      <c r="B990" s="16" t="s">
        <v>1229</v>
      </c>
      <c r="C990" s="15" t="s">
        <v>959</v>
      </c>
      <c r="D990" s="15" t="s">
        <v>960</v>
      </c>
      <c r="E990" s="17">
        <v>1.5056449999999999</v>
      </c>
      <c r="F990" s="18">
        <v>15.88</v>
      </c>
      <c r="G990" s="18">
        <v>23.909642600000002</v>
      </c>
    </row>
    <row r="991" spans="1:7" ht="15" customHeight="1">
      <c r="A991" s="1"/>
      <c r="B991" s="1"/>
      <c r="C991" s="1"/>
      <c r="D991" s="1"/>
      <c r="E991" s="319" t="s">
        <v>971</v>
      </c>
      <c r="F991" s="320"/>
      <c r="G991" s="19">
        <v>33.111524099999997</v>
      </c>
    </row>
    <row r="992" spans="1:7" ht="15" customHeight="1">
      <c r="A992" s="321" t="s">
        <v>1010</v>
      </c>
      <c r="B992" s="322"/>
      <c r="C992" s="8" t="s">
        <v>952</v>
      </c>
      <c r="D992" s="8" t="s">
        <v>953</v>
      </c>
      <c r="E992" s="8" t="s">
        <v>954</v>
      </c>
      <c r="F992" s="8" t="s">
        <v>955</v>
      </c>
      <c r="G992" s="8" t="s">
        <v>956</v>
      </c>
    </row>
    <row r="993" spans="1:7" ht="27.95" customHeight="1">
      <c r="A993" s="15" t="s">
        <v>1690</v>
      </c>
      <c r="B993" s="16" t="s">
        <v>1691</v>
      </c>
      <c r="C993" s="15" t="s">
        <v>959</v>
      </c>
      <c r="D993" s="15" t="s">
        <v>1017</v>
      </c>
      <c r="E993" s="17">
        <v>1.32</v>
      </c>
      <c r="F993" s="18">
        <v>422.64</v>
      </c>
      <c r="G993" s="18">
        <v>557.88480000000004</v>
      </c>
    </row>
    <row r="994" spans="1:7" ht="27.95" customHeight="1">
      <c r="A994" s="15" t="s">
        <v>1372</v>
      </c>
      <c r="B994" s="16" t="s">
        <v>1373</v>
      </c>
      <c r="C994" s="15" t="s">
        <v>959</v>
      </c>
      <c r="D994" s="15" t="s">
        <v>1030</v>
      </c>
      <c r="E994" s="17">
        <v>9</v>
      </c>
      <c r="F994" s="18">
        <v>0.73</v>
      </c>
      <c r="G994" s="18">
        <v>6.57</v>
      </c>
    </row>
    <row r="995" spans="1:7" ht="15" customHeight="1">
      <c r="A995" s="15" t="s">
        <v>1694</v>
      </c>
      <c r="B995" s="16" t="s">
        <v>1695</v>
      </c>
      <c r="C995" s="15" t="s">
        <v>959</v>
      </c>
      <c r="D995" s="15" t="s">
        <v>1020</v>
      </c>
      <c r="E995" s="17">
        <v>0.68669999999999998</v>
      </c>
      <c r="F995" s="18">
        <v>29.08</v>
      </c>
      <c r="G995" s="18">
        <v>19.969235999999999</v>
      </c>
    </row>
    <row r="996" spans="1:7" ht="15" customHeight="1">
      <c r="A996" s="15" t="s">
        <v>1671</v>
      </c>
      <c r="B996" s="16" t="s">
        <v>1672</v>
      </c>
      <c r="C996" s="15" t="s">
        <v>959</v>
      </c>
      <c r="D996" s="15" t="s">
        <v>1020</v>
      </c>
      <c r="E996" s="17">
        <v>4.6800000000000001E-2</v>
      </c>
      <c r="F996" s="18">
        <v>111.3</v>
      </c>
      <c r="G996" s="18">
        <v>5.2088400000000004</v>
      </c>
    </row>
    <row r="997" spans="1:7" ht="20.100000000000001" customHeight="1">
      <c r="A997" s="15" t="s">
        <v>1718</v>
      </c>
      <c r="B997" s="16" t="s">
        <v>1719</v>
      </c>
      <c r="C997" s="15" t="s">
        <v>959</v>
      </c>
      <c r="D997" s="15" t="s">
        <v>1030</v>
      </c>
      <c r="E997" s="17">
        <v>3</v>
      </c>
      <c r="F997" s="18">
        <v>26.35</v>
      </c>
      <c r="G997" s="18">
        <v>79.05</v>
      </c>
    </row>
    <row r="998" spans="1:7" ht="15" customHeight="1">
      <c r="A998" s="1"/>
      <c r="B998" s="1"/>
      <c r="C998" s="1"/>
      <c r="D998" s="1"/>
      <c r="E998" s="319" t="s">
        <v>1021</v>
      </c>
      <c r="F998" s="320"/>
      <c r="G998" s="19">
        <v>668.68287599999996</v>
      </c>
    </row>
    <row r="999" spans="1:7" ht="15" customHeight="1">
      <c r="A999" s="1"/>
      <c r="B999" s="1"/>
      <c r="C999" s="1"/>
      <c r="D999" s="1"/>
      <c r="E999" s="317" t="s">
        <v>972</v>
      </c>
      <c r="F999" s="318"/>
      <c r="G999" s="3">
        <v>702.32</v>
      </c>
    </row>
    <row r="1000" spans="1:7" ht="15" customHeight="1">
      <c r="A1000" s="1"/>
      <c r="B1000" s="1"/>
      <c r="C1000" s="1"/>
      <c r="D1000" s="1"/>
      <c r="E1000" s="317" t="s">
        <v>973</v>
      </c>
      <c r="F1000" s="318"/>
      <c r="G1000" s="3">
        <v>15.02</v>
      </c>
    </row>
    <row r="1001" spans="1:7" ht="15" customHeight="1">
      <c r="A1001" s="1"/>
      <c r="B1001" s="1"/>
      <c r="C1001" s="1"/>
      <c r="D1001" s="1"/>
      <c r="E1001" s="317" t="s">
        <v>974</v>
      </c>
      <c r="F1001" s="318"/>
      <c r="G1001" s="3">
        <v>717.34</v>
      </c>
    </row>
    <row r="1002" spans="1:7" ht="15" customHeight="1">
      <c r="A1002" s="1"/>
      <c r="B1002" s="1"/>
      <c r="C1002" s="1"/>
      <c r="D1002" s="1"/>
      <c r="E1002" s="317" t="s">
        <v>975</v>
      </c>
      <c r="F1002" s="318"/>
      <c r="G1002" s="3">
        <v>203.36</v>
      </c>
    </row>
    <row r="1003" spans="1:7" ht="15" customHeight="1">
      <c r="A1003" s="1"/>
      <c r="B1003" s="1"/>
      <c r="C1003" s="1"/>
      <c r="D1003" s="1"/>
      <c r="E1003" s="317" t="s">
        <v>976</v>
      </c>
      <c r="F1003" s="318"/>
      <c r="G1003" s="3">
        <v>920.7</v>
      </c>
    </row>
    <row r="1004" spans="1:7" ht="15" customHeight="1">
      <c r="A1004" s="1"/>
      <c r="B1004" s="1"/>
      <c r="C1004" s="1"/>
      <c r="D1004" s="1"/>
      <c r="E1004" s="317" t="s">
        <v>977</v>
      </c>
      <c r="F1004" s="318"/>
      <c r="G1004" s="3">
        <v>1</v>
      </c>
    </row>
    <row r="1005" spans="1:7" ht="15" customHeight="1">
      <c r="A1005" s="1"/>
      <c r="B1005" s="1"/>
      <c r="C1005" s="1"/>
      <c r="D1005" s="1"/>
      <c r="E1005" s="317" t="s">
        <v>978</v>
      </c>
      <c r="F1005" s="318"/>
      <c r="G1005" s="3">
        <v>920.7</v>
      </c>
    </row>
    <row r="1006" spans="1:7" ht="9.9499999999999993" customHeight="1">
      <c r="A1006" s="1"/>
      <c r="B1006" s="1"/>
      <c r="C1006" s="323" t="s">
        <v>949</v>
      </c>
      <c r="D1006" s="324"/>
      <c r="E1006" s="1"/>
      <c r="F1006" s="1"/>
      <c r="G1006" s="1"/>
    </row>
    <row r="1007" spans="1:7" ht="20.100000000000001" customHeight="1">
      <c r="A1007" s="325" t="s">
        <v>2146</v>
      </c>
      <c r="B1007" s="326"/>
      <c r="C1007" s="326"/>
      <c r="D1007" s="326"/>
      <c r="E1007" s="326"/>
      <c r="F1007" s="326"/>
      <c r="G1007" s="326"/>
    </row>
    <row r="1008" spans="1:7" ht="15" customHeight="1">
      <c r="A1008" s="321" t="s">
        <v>951</v>
      </c>
      <c r="B1008" s="322"/>
      <c r="C1008" s="8" t="s">
        <v>952</v>
      </c>
      <c r="D1008" s="8" t="s">
        <v>953</v>
      </c>
      <c r="E1008" s="8" t="s">
        <v>954</v>
      </c>
      <c r="F1008" s="8" t="s">
        <v>955</v>
      </c>
      <c r="G1008" s="8" t="s">
        <v>956</v>
      </c>
    </row>
    <row r="1009" spans="1:7" ht="15" customHeight="1">
      <c r="A1009" s="15" t="s">
        <v>994</v>
      </c>
      <c r="B1009" s="16" t="s">
        <v>995</v>
      </c>
      <c r="C1009" s="15" t="s">
        <v>959</v>
      </c>
      <c r="D1009" s="15" t="s">
        <v>960</v>
      </c>
      <c r="E1009" s="17">
        <v>2.4700000000000002</v>
      </c>
      <c r="F1009" s="18">
        <v>1.04</v>
      </c>
      <c r="G1009" s="18">
        <v>2.5688</v>
      </c>
    </row>
    <row r="1010" spans="1:7" ht="15" customHeight="1">
      <c r="A1010" s="15" t="s">
        <v>996</v>
      </c>
      <c r="B1010" s="16" t="s">
        <v>997</v>
      </c>
      <c r="C1010" s="15" t="s">
        <v>959</v>
      </c>
      <c r="D1010" s="15" t="s">
        <v>960</v>
      </c>
      <c r="E1010" s="17">
        <v>2.4700000000000002</v>
      </c>
      <c r="F1010" s="18">
        <v>3.18</v>
      </c>
      <c r="G1010" s="18">
        <v>7.8545999999999996</v>
      </c>
    </row>
    <row r="1011" spans="1:7" ht="20.100000000000001" customHeight="1">
      <c r="A1011" s="15" t="s">
        <v>998</v>
      </c>
      <c r="B1011" s="16" t="s">
        <v>999</v>
      </c>
      <c r="C1011" s="15" t="s">
        <v>959</v>
      </c>
      <c r="D1011" s="15" t="s">
        <v>960</v>
      </c>
      <c r="E1011" s="17">
        <v>0.98</v>
      </c>
      <c r="F1011" s="18">
        <v>0.41</v>
      </c>
      <c r="G1011" s="18">
        <v>0.40179999999999999</v>
      </c>
    </row>
    <row r="1012" spans="1:7" ht="20.100000000000001" customHeight="1">
      <c r="A1012" s="15" t="s">
        <v>1000</v>
      </c>
      <c r="B1012" s="16" t="s">
        <v>1001</v>
      </c>
      <c r="C1012" s="15" t="s">
        <v>959</v>
      </c>
      <c r="D1012" s="15" t="s">
        <v>960</v>
      </c>
      <c r="E1012" s="17">
        <v>0.98</v>
      </c>
      <c r="F1012" s="18">
        <v>1.01</v>
      </c>
      <c r="G1012" s="18">
        <v>0.98980000000000001</v>
      </c>
    </row>
    <row r="1013" spans="1:7" ht="15" customHeight="1">
      <c r="A1013" s="15" t="s">
        <v>965</v>
      </c>
      <c r="B1013" s="16" t="s">
        <v>966</v>
      </c>
      <c r="C1013" s="15" t="s">
        <v>959</v>
      </c>
      <c r="D1013" s="15" t="s">
        <v>960</v>
      </c>
      <c r="E1013" s="17">
        <v>2.4700000000000002</v>
      </c>
      <c r="F1013" s="18">
        <v>0.06</v>
      </c>
      <c r="G1013" s="18">
        <v>0.1482</v>
      </c>
    </row>
    <row r="1014" spans="1:7" ht="20.100000000000001" customHeight="1">
      <c r="A1014" s="15" t="s">
        <v>1086</v>
      </c>
      <c r="B1014" s="16" t="s">
        <v>1087</v>
      </c>
      <c r="C1014" s="15" t="s">
        <v>959</v>
      </c>
      <c r="D1014" s="15" t="s">
        <v>960</v>
      </c>
      <c r="E1014" s="17">
        <v>1.49</v>
      </c>
      <c r="F1014" s="18">
        <v>0.57999999999999996</v>
      </c>
      <c r="G1014" s="18">
        <v>0.86419999999999997</v>
      </c>
    </row>
    <row r="1015" spans="1:7" ht="20.100000000000001" customHeight="1">
      <c r="A1015" s="15" t="s">
        <v>1088</v>
      </c>
      <c r="B1015" s="16" t="s">
        <v>1089</v>
      </c>
      <c r="C1015" s="15" t="s">
        <v>959</v>
      </c>
      <c r="D1015" s="15" t="s">
        <v>960</v>
      </c>
      <c r="E1015" s="17">
        <v>1.49</v>
      </c>
      <c r="F1015" s="18">
        <v>0.95</v>
      </c>
      <c r="G1015" s="18">
        <v>1.4155</v>
      </c>
    </row>
    <row r="1016" spans="1:7" ht="15" customHeight="1">
      <c r="A1016" s="15" t="s">
        <v>963</v>
      </c>
      <c r="B1016" s="16" t="s">
        <v>964</v>
      </c>
      <c r="C1016" s="15" t="s">
        <v>959</v>
      </c>
      <c r="D1016" s="15" t="s">
        <v>960</v>
      </c>
      <c r="E1016" s="17">
        <v>2.4700000000000002</v>
      </c>
      <c r="F1016" s="18">
        <v>0.55000000000000004</v>
      </c>
      <c r="G1016" s="18">
        <v>1.3585</v>
      </c>
    </row>
    <row r="1017" spans="1:7" ht="17.100000000000001" customHeight="1">
      <c r="A1017" s="1"/>
      <c r="B1017" s="1"/>
      <c r="C1017" s="1"/>
      <c r="D1017" s="1"/>
      <c r="E1017" s="319" t="s">
        <v>967</v>
      </c>
      <c r="F1017" s="320"/>
      <c r="G1017" s="19">
        <v>15.6014</v>
      </c>
    </row>
    <row r="1018" spans="1:7" ht="15" customHeight="1">
      <c r="A1018" s="321" t="s">
        <v>968</v>
      </c>
      <c r="B1018" s="322"/>
      <c r="C1018" s="8" t="s">
        <v>952</v>
      </c>
      <c r="D1018" s="8" t="s">
        <v>953</v>
      </c>
      <c r="E1018" s="8" t="s">
        <v>954</v>
      </c>
      <c r="F1018" s="8" t="s">
        <v>955</v>
      </c>
      <c r="G1018" s="8" t="s">
        <v>956</v>
      </c>
    </row>
    <row r="1019" spans="1:7" ht="15" customHeight="1">
      <c r="A1019" s="15" t="s">
        <v>1006</v>
      </c>
      <c r="B1019" s="16" t="s">
        <v>1007</v>
      </c>
      <c r="C1019" s="15" t="s">
        <v>959</v>
      </c>
      <c r="D1019" s="15" t="s">
        <v>960</v>
      </c>
      <c r="E1019" s="17">
        <v>0.99479799999999996</v>
      </c>
      <c r="F1019" s="18">
        <v>9.25</v>
      </c>
      <c r="G1019" s="18">
        <v>9.2018815000000007</v>
      </c>
    </row>
    <row r="1020" spans="1:7" ht="15" customHeight="1">
      <c r="A1020" s="15" t="s">
        <v>1228</v>
      </c>
      <c r="B1020" s="16" t="s">
        <v>1229</v>
      </c>
      <c r="C1020" s="15" t="s">
        <v>959</v>
      </c>
      <c r="D1020" s="15" t="s">
        <v>960</v>
      </c>
      <c r="E1020" s="17">
        <v>1.5056449999999999</v>
      </c>
      <c r="F1020" s="18">
        <v>15.88</v>
      </c>
      <c r="G1020" s="18">
        <v>23.909642600000002</v>
      </c>
    </row>
    <row r="1021" spans="1:7" ht="15" customHeight="1">
      <c r="A1021" s="1"/>
      <c r="B1021" s="1"/>
      <c r="C1021" s="1"/>
      <c r="D1021" s="1"/>
      <c r="E1021" s="319" t="s">
        <v>971</v>
      </c>
      <c r="F1021" s="320"/>
      <c r="G1021" s="19">
        <v>33.111524099999997</v>
      </c>
    </row>
    <row r="1022" spans="1:7" ht="15" customHeight="1">
      <c r="A1022" s="321" t="s">
        <v>1010</v>
      </c>
      <c r="B1022" s="322"/>
      <c r="C1022" s="8" t="s">
        <v>952</v>
      </c>
      <c r="D1022" s="8" t="s">
        <v>953</v>
      </c>
      <c r="E1022" s="8" t="s">
        <v>954</v>
      </c>
      <c r="F1022" s="8" t="s">
        <v>955</v>
      </c>
      <c r="G1022" s="8" t="s">
        <v>956</v>
      </c>
    </row>
    <row r="1023" spans="1:7" ht="27.95" customHeight="1">
      <c r="A1023" s="15" t="s">
        <v>1690</v>
      </c>
      <c r="B1023" s="16" t="s">
        <v>1691</v>
      </c>
      <c r="C1023" s="15" t="s">
        <v>959</v>
      </c>
      <c r="D1023" s="15" t="s">
        <v>1017</v>
      </c>
      <c r="E1023" s="17">
        <v>0.80400000000000005</v>
      </c>
      <c r="F1023" s="18">
        <v>422.64</v>
      </c>
      <c r="G1023" s="18">
        <v>339.80256000000003</v>
      </c>
    </row>
    <row r="1024" spans="1:7" ht="27.95" customHeight="1">
      <c r="A1024" s="15" t="s">
        <v>1372</v>
      </c>
      <c r="B1024" s="16" t="s">
        <v>1373</v>
      </c>
      <c r="C1024" s="15" t="s">
        <v>959</v>
      </c>
      <c r="D1024" s="15" t="s">
        <v>1030</v>
      </c>
      <c r="E1024" s="17">
        <v>6</v>
      </c>
      <c r="F1024" s="18">
        <v>0.73</v>
      </c>
      <c r="G1024" s="18">
        <v>4.38</v>
      </c>
    </row>
    <row r="1025" spans="1:7" ht="15" customHeight="1">
      <c r="A1025" s="15" t="s">
        <v>1694</v>
      </c>
      <c r="B1025" s="16" t="s">
        <v>1695</v>
      </c>
      <c r="C1025" s="15" t="s">
        <v>959</v>
      </c>
      <c r="D1025" s="15" t="s">
        <v>1020</v>
      </c>
      <c r="E1025" s="17">
        <v>0.41820000000000002</v>
      </c>
      <c r="F1025" s="18">
        <v>29.08</v>
      </c>
      <c r="G1025" s="18">
        <v>12.161256</v>
      </c>
    </row>
    <row r="1026" spans="1:7" ht="15" customHeight="1">
      <c r="A1026" s="15" t="s">
        <v>1671</v>
      </c>
      <c r="B1026" s="16" t="s">
        <v>1672</v>
      </c>
      <c r="C1026" s="15" t="s">
        <v>959</v>
      </c>
      <c r="D1026" s="15" t="s">
        <v>1020</v>
      </c>
      <c r="E1026" s="17">
        <v>2.81E-2</v>
      </c>
      <c r="F1026" s="18">
        <v>111.3</v>
      </c>
      <c r="G1026" s="18">
        <v>3.1275300000000001</v>
      </c>
    </row>
    <row r="1027" spans="1:7" ht="20.100000000000001" customHeight="1">
      <c r="A1027" s="15" t="s">
        <v>1718</v>
      </c>
      <c r="B1027" s="16" t="s">
        <v>1719</v>
      </c>
      <c r="C1027" s="15" t="s">
        <v>959</v>
      </c>
      <c r="D1027" s="15" t="s">
        <v>1030</v>
      </c>
      <c r="E1027" s="17">
        <v>2</v>
      </c>
      <c r="F1027" s="18">
        <v>26.35</v>
      </c>
      <c r="G1027" s="18">
        <v>52.7</v>
      </c>
    </row>
    <row r="1028" spans="1:7" ht="15" customHeight="1">
      <c r="A1028" s="1"/>
      <c r="B1028" s="1"/>
      <c r="C1028" s="1"/>
      <c r="D1028" s="1"/>
      <c r="E1028" s="319" t="s">
        <v>1021</v>
      </c>
      <c r="F1028" s="320"/>
      <c r="G1028" s="19">
        <v>412.17134600000003</v>
      </c>
    </row>
    <row r="1029" spans="1:7" ht="15" customHeight="1">
      <c r="A1029" s="1"/>
      <c r="B1029" s="1"/>
      <c r="C1029" s="1"/>
      <c r="D1029" s="1"/>
      <c r="E1029" s="317" t="s">
        <v>972</v>
      </c>
      <c r="F1029" s="318"/>
      <c r="G1029" s="3">
        <v>445.82</v>
      </c>
    </row>
    <row r="1030" spans="1:7" ht="15" customHeight="1">
      <c r="A1030" s="1"/>
      <c r="B1030" s="1"/>
      <c r="C1030" s="1"/>
      <c r="D1030" s="1"/>
      <c r="E1030" s="317" t="s">
        <v>973</v>
      </c>
      <c r="F1030" s="318"/>
      <c r="G1030" s="3">
        <v>15.02</v>
      </c>
    </row>
    <row r="1031" spans="1:7" ht="15" customHeight="1">
      <c r="A1031" s="1"/>
      <c r="B1031" s="1"/>
      <c r="C1031" s="1"/>
      <c r="D1031" s="1"/>
      <c r="E1031" s="317" t="s">
        <v>974</v>
      </c>
      <c r="F1031" s="318"/>
      <c r="G1031" s="3">
        <v>460.84</v>
      </c>
    </row>
    <row r="1032" spans="1:7" ht="15" customHeight="1">
      <c r="A1032" s="1"/>
      <c r="B1032" s="1"/>
      <c r="C1032" s="1"/>
      <c r="D1032" s="1"/>
      <c r="E1032" s="317" t="s">
        <v>975</v>
      </c>
      <c r="F1032" s="318"/>
      <c r="G1032" s="3">
        <v>130.63999999999999</v>
      </c>
    </row>
    <row r="1033" spans="1:7" ht="15" customHeight="1">
      <c r="A1033" s="1"/>
      <c r="B1033" s="1"/>
      <c r="C1033" s="1"/>
      <c r="D1033" s="1"/>
      <c r="E1033" s="317" t="s">
        <v>976</v>
      </c>
      <c r="F1033" s="318"/>
      <c r="G1033" s="3">
        <v>591.48</v>
      </c>
    </row>
    <row r="1034" spans="1:7" ht="15" customHeight="1">
      <c r="A1034" s="1"/>
      <c r="B1034" s="1"/>
      <c r="C1034" s="1"/>
      <c r="D1034" s="1"/>
      <c r="E1034" s="317" t="s">
        <v>977</v>
      </c>
      <c r="F1034" s="318"/>
      <c r="G1034" s="3">
        <v>1</v>
      </c>
    </row>
    <row r="1035" spans="1:7" ht="15" customHeight="1">
      <c r="A1035" s="1"/>
      <c r="B1035" s="1"/>
      <c r="C1035" s="1"/>
      <c r="D1035" s="1"/>
      <c r="E1035" s="317" t="s">
        <v>978</v>
      </c>
      <c r="F1035" s="318"/>
      <c r="G1035" s="3">
        <v>591.48</v>
      </c>
    </row>
    <row r="1036" spans="1:7" ht="9.9499999999999993" customHeight="1">
      <c r="A1036" s="1"/>
      <c r="B1036" s="1"/>
      <c r="C1036" s="323" t="s">
        <v>949</v>
      </c>
      <c r="D1036" s="324"/>
      <c r="E1036" s="1"/>
      <c r="F1036" s="1"/>
      <c r="G1036" s="1"/>
    </row>
    <row r="1037" spans="1:7" ht="20.100000000000001" customHeight="1">
      <c r="A1037" s="325" t="s">
        <v>2147</v>
      </c>
      <c r="B1037" s="326"/>
      <c r="C1037" s="326"/>
      <c r="D1037" s="326"/>
      <c r="E1037" s="326"/>
      <c r="F1037" s="326"/>
      <c r="G1037" s="326"/>
    </row>
    <row r="1038" spans="1:7" ht="15" customHeight="1">
      <c r="A1038" s="321" t="s">
        <v>951</v>
      </c>
      <c r="B1038" s="322"/>
      <c r="C1038" s="8" t="s">
        <v>952</v>
      </c>
      <c r="D1038" s="8" t="s">
        <v>953</v>
      </c>
      <c r="E1038" s="8" t="s">
        <v>954</v>
      </c>
      <c r="F1038" s="8" t="s">
        <v>955</v>
      </c>
      <c r="G1038" s="8" t="s">
        <v>956</v>
      </c>
    </row>
    <row r="1039" spans="1:7" ht="15" customHeight="1">
      <c r="A1039" s="15" t="s">
        <v>994</v>
      </c>
      <c r="B1039" s="16" t="s">
        <v>995</v>
      </c>
      <c r="C1039" s="15" t="s">
        <v>959</v>
      </c>
      <c r="D1039" s="15" t="s">
        <v>960</v>
      </c>
      <c r="E1039" s="17">
        <v>0.81</v>
      </c>
      <c r="F1039" s="18">
        <v>1.04</v>
      </c>
      <c r="G1039" s="18">
        <v>0.84240000000000004</v>
      </c>
    </row>
    <row r="1040" spans="1:7" ht="15" customHeight="1">
      <c r="A1040" s="15" t="s">
        <v>996</v>
      </c>
      <c r="B1040" s="16" t="s">
        <v>997</v>
      </c>
      <c r="C1040" s="15" t="s">
        <v>959</v>
      </c>
      <c r="D1040" s="15" t="s">
        <v>960</v>
      </c>
      <c r="E1040" s="17">
        <v>0.81</v>
      </c>
      <c r="F1040" s="18">
        <v>3.18</v>
      </c>
      <c r="G1040" s="18">
        <v>2.5758000000000001</v>
      </c>
    </row>
    <row r="1041" spans="1:7" ht="20.100000000000001" customHeight="1">
      <c r="A1041" s="15" t="s">
        <v>998</v>
      </c>
      <c r="B1041" s="16" t="s">
        <v>999</v>
      </c>
      <c r="C1041" s="15" t="s">
        <v>959</v>
      </c>
      <c r="D1041" s="15" t="s">
        <v>960</v>
      </c>
      <c r="E1041" s="17">
        <v>0.19</v>
      </c>
      <c r="F1041" s="18">
        <v>0.41</v>
      </c>
      <c r="G1041" s="18">
        <v>7.7899999999999997E-2</v>
      </c>
    </row>
    <row r="1042" spans="1:7" ht="20.100000000000001" customHeight="1">
      <c r="A1042" s="15" t="s">
        <v>1000</v>
      </c>
      <c r="B1042" s="16" t="s">
        <v>1001</v>
      </c>
      <c r="C1042" s="15" t="s">
        <v>959</v>
      </c>
      <c r="D1042" s="15" t="s">
        <v>960</v>
      </c>
      <c r="E1042" s="17">
        <v>0.19</v>
      </c>
      <c r="F1042" s="18">
        <v>1.01</v>
      </c>
      <c r="G1042" s="18">
        <v>0.19189999999999999</v>
      </c>
    </row>
    <row r="1043" spans="1:7" ht="20.100000000000001" customHeight="1">
      <c r="A1043" s="15" t="s">
        <v>1388</v>
      </c>
      <c r="B1043" s="16" t="s">
        <v>1389</v>
      </c>
      <c r="C1043" s="15" t="s">
        <v>959</v>
      </c>
      <c r="D1043" s="15" t="s">
        <v>960</v>
      </c>
      <c r="E1043" s="17">
        <v>0.14000000000000001</v>
      </c>
      <c r="F1043" s="18">
        <v>0.28000000000000003</v>
      </c>
      <c r="G1043" s="18">
        <v>3.9199999999999999E-2</v>
      </c>
    </row>
    <row r="1044" spans="1:7" ht="20.100000000000001" customHeight="1">
      <c r="A1044" s="15" t="s">
        <v>1390</v>
      </c>
      <c r="B1044" s="16" t="s">
        <v>1391</v>
      </c>
      <c r="C1044" s="15" t="s">
        <v>959</v>
      </c>
      <c r="D1044" s="15" t="s">
        <v>960</v>
      </c>
      <c r="E1044" s="17">
        <v>0.14000000000000001</v>
      </c>
      <c r="F1044" s="18">
        <v>0.8</v>
      </c>
      <c r="G1044" s="18">
        <v>0.112</v>
      </c>
    </row>
    <row r="1045" spans="1:7" ht="15" customHeight="1">
      <c r="A1045" s="15" t="s">
        <v>965</v>
      </c>
      <c r="B1045" s="16" t="s">
        <v>966</v>
      </c>
      <c r="C1045" s="15" t="s">
        <v>959</v>
      </c>
      <c r="D1045" s="15" t="s">
        <v>960</v>
      </c>
      <c r="E1045" s="17">
        <v>0.81</v>
      </c>
      <c r="F1045" s="18">
        <v>0.06</v>
      </c>
      <c r="G1045" s="18">
        <v>4.8599999999999997E-2</v>
      </c>
    </row>
    <row r="1046" spans="1:7" ht="20.100000000000001" customHeight="1">
      <c r="A1046" s="15" t="s">
        <v>1086</v>
      </c>
      <c r="B1046" s="16" t="s">
        <v>1087</v>
      </c>
      <c r="C1046" s="15" t="s">
        <v>959</v>
      </c>
      <c r="D1046" s="15" t="s">
        <v>960</v>
      </c>
      <c r="E1046" s="17">
        <v>0.48</v>
      </c>
      <c r="F1046" s="18">
        <v>0.57999999999999996</v>
      </c>
      <c r="G1046" s="18">
        <v>0.27839999999999998</v>
      </c>
    </row>
    <row r="1047" spans="1:7" ht="20.100000000000001" customHeight="1">
      <c r="A1047" s="15" t="s">
        <v>1088</v>
      </c>
      <c r="B1047" s="16" t="s">
        <v>1089</v>
      </c>
      <c r="C1047" s="15" t="s">
        <v>959</v>
      </c>
      <c r="D1047" s="15" t="s">
        <v>960</v>
      </c>
      <c r="E1047" s="17">
        <v>0.48</v>
      </c>
      <c r="F1047" s="18">
        <v>0.95</v>
      </c>
      <c r="G1047" s="18">
        <v>0.45600000000000002</v>
      </c>
    </row>
    <row r="1048" spans="1:7" ht="15" customHeight="1">
      <c r="A1048" s="15" t="s">
        <v>963</v>
      </c>
      <c r="B1048" s="16" t="s">
        <v>964</v>
      </c>
      <c r="C1048" s="15" t="s">
        <v>959</v>
      </c>
      <c r="D1048" s="15" t="s">
        <v>960</v>
      </c>
      <c r="E1048" s="17">
        <v>0.81</v>
      </c>
      <c r="F1048" s="18">
        <v>0.55000000000000004</v>
      </c>
      <c r="G1048" s="18">
        <v>0.44550000000000001</v>
      </c>
    </row>
    <row r="1049" spans="1:7" ht="17.100000000000001" customHeight="1">
      <c r="A1049" s="1"/>
      <c r="B1049" s="1"/>
      <c r="C1049" s="1"/>
      <c r="D1049" s="1"/>
      <c r="E1049" s="319" t="s">
        <v>967</v>
      </c>
      <c r="F1049" s="320"/>
      <c r="G1049" s="19">
        <v>5.0677000000000003</v>
      </c>
    </row>
    <row r="1050" spans="1:7" ht="15" customHeight="1">
      <c r="A1050" s="321" t="s">
        <v>968</v>
      </c>
      <c r="B1050" s="322"/>
      <c r="C1050" s="8" t="s">
        <v>952</v>
      </c>
      <c r="D1050" s="8" t="s">
        <v>953</v>
      </c>
      <c r="E1050" s="8" t="s">
        <v>954</v>
      </c>
      <c r="F1050" s="8" t="s">
        <v>955</v>
      </c>
      <c r="G1050" s="8" t="s">
        <v>956</v>
      </c>
    </row>
    <row r="1051" spans="1:7" ht="15" customHeight="1">
      <c r="A1051" s="15" t="s">
        <v>1006</v>
      </c>
      <c r="B1051" s="16" t="s">
        <v>1007</v>
      </c>
      <c r="C1051" s="15" t="s">
        <v>959</v>
      </c>
      <c r="D1051" s="15" t="s">
        <v>960</v>
      </c>
      <c r="E1051" s="17">
        <v>0.19286900000000001</v>
      </c>
      <c r="F1051" s="18">
        <v>9.25</v>
      </c>
      <c r="G1051" s="18">
        <v>1.78403825</v>
      </c>
    </row>
    <row r="1052" spans="1:7" ht="15" customHeight="1">
      <c r="A1052" s="15" t="s">
        <v>1394</v>
      </c>
      <c r="B1052" s="16" t="s">
        <v>1395</v>
      </c>
      <c r="C1052" s="15" t="s">
        <v>959</v>
      </c>
      <c r="D1052" s="15" t="s">
        <v>960</v>
      </c>
      <c r="E1052" s="17">
        <v>0.141792</v>
      </c>
      <c r="F1052" s="18">
        <v>12.62</v>
      </c>
      <c r="G1052" s="18">
        <v>1.78941504</v>
      </c>
    </row>
    <row r="1053" spans="1:7" ht="15" customHeight="1">
      <c r="A1053" s="15" t="s">
        <v>1228</v>
      </c>
      <c r="B1053" s="16" t="s">
        <v>1229</v>
      </c>
      <c r="C1053" s="15" t="s">
        <v>959</v>
      </c>
      <c r="D1053" s="15" t="s">
        <v>960</v>
      </c>
      <c r="E1053" s="17">
        <v>0.48504000000000003</v>
      </c>
      <c r="F1053" s="18">
        <v>15.88</v>
      </c>
      <c r="G1053" s="18">
        <v>7.7024352</v>
      </c>
    </row>
    <row r="1054" spans="1:7" ht="15" customHeight="1">
      <c r="A1054" s="1"/>
      <c r="B1054" s="1"/>
      <c r="C1054" s="1"/>
      <c r="D1054" s="1"/>
      <c r="E1054" s="319" t="s">
        <v>971</v>
      </c>
      <c r="F1054" s="320"/>
      <c r="G1054" s="19">
        <v>11.27588849</v>
      </c>
    </row>
    <row r="1055" spans="1:7" ht="15" customHeight="1">
      <c r="A1055" s="321" t="s">
        <v>1010</v>
      </c>
      <c r="B1055" s="322"/>
      <c r="C1055" s="8" t="s">
        <v>952</v>
      </c>
      <c r="D1055" s="8" t="s">
        <v>953</v>
      </c>
      <c r="E1055" s="8" t="s">
        <v>954</v>
      </c>
      <c r="F1055" s="8" t="s">
        <v>955</v>
      </c>
      <c r="G1055" s="8" t="s">
        <v>956</v>
      </c>
    </row>
    <row r="1056" spans="1:7" ht="20.100000000000001" customHeight="1">
      <c r="A1056" s="15" t="s">
        <v>1725</v>
      </c>
      <c r="B1056" s="16" t="s">
        <v>1726</v>
      </c>
      <c r="C1056" s="15" t="s">
        <v>1016</v>
      </c>
      <c r="D1056" s="15" t="s">
        <v>1030</v>
      </c>
      <c r="E1056" s="17">
        <v>1</v>
      </c>
      <c r="F1056" s="18">
        <v>165.5</v>
      </c>
      <c r="G1056" s="18">
        <v>165.5</v>
      </c>
    </row>
    <row r="1057" spans="1:7" ht="15" customHeight="1">
      <c r="A1057" s="15" t="s">
        <v>1694</v>
      </c>
      <c r="B1057" s="16" t="s">
        <v>1695</v>
      </c>
      <c r="C1057" s="15" t="s">
        <v>959</v>
      </c>
      <c r="D1057" s="15" t="s">
        <v>1020</v>
      </c>
      <c r="E1057" s="17">
        <v>0.2974</v>
      </c>
      <c r="F1057" s="18">
        <v>29.08</v>
      </c>
      <c r="G1057" s="18">
        <v>8.6483919999999994</v>
      </c>
    </row>
    <row r="1058" spans="1:7" ht="15" customHeight="1">
      <c r="A1058" s="15" t="s">
        <v>1727</v>
      </c>
      <c r="B1058" s="16" t="s">
        <v>1728</v>
      </c>
      <c r="C1058" s="15" t="s">
        <v>959</v>
      </c>
      <c r="D1058" s="15" t="s">
        <v>1030</v>
      </c>
      <c r="E1058" s="17">
        <v>1</v>
      </c>
      <c r="F1058" s="18">
        <v>13.76</v>
      </c>
      <c r="G1058" s="18">
        <v>13.76</v>
      </c>
    </row>
    <row r="1059" spans="1:7" ht="15" customHeight="1">
      <c r="A1059" s="15" t="s">
        <v>1660</v>
      </c>
      <c r="B1059" s="16" t="s">
        <v>1661</v>
      </c>
      <c r="C1059" s="15" t="s">
        <v>959</v>
      </c>
      <c r="D1059" s="15" t="s">
        <v>1030</v>
      </c>
      <c r="E1059" s="17">
        <v>0.05</v>
      </c>
      <c r="F1059" s="18">
        <v>2.5499999999999998</v>
      </c>
      <c r="G1059" s="18">
        <v>0.1275</v>
      </c>
    </row>
    <row r="1060" spans="1:7" ht="15" customHeight="1">
      <c r="A1060" s="1"/>
      <c r="B1060" s="1"/>
      <c r="C1060" s="1"/>
      <c r="D1060" s="1"/>
      <c r="E1060" s="319" t="s">
        <v>1021</v>
      </c>
      <c r="F1060" s="320"/>
      <c r="G1060" s="19">
        <v>188.03589199999999</v>
      </c>
    </row>
    <row r="1061" spans="1:7" ht="15" customHeight="1">
      <c r="A1061" s="1"/>
      <c r="B1061" s="1"/>
      <c r="C1061" s="1"/>
      <c r="D1061" s="1"/>
      <c r="E1061" s="317" t="s">
        <v>972</v>
      </c>
      <c r="F1061" s="318"/>
      <c r="G1061" s="3">
        <v>199.23</v>
      </c>
    </row>
    <row r="1062" spans="1:7" ht="15" customHeight="1">
      <c r="A1062" s="1"/>
      <c r="B1062" s="1"/>
      <c r="C1062" s="1"/>
      <c r="D1062" s="1"/>
      <c r="E1062" s="317" t="s">
        <v>973</v>
      </c>
      <c r="F1062" s="318"/>
      <c r="G1062" s="3">
        <v>5.1100000000000003</v>
      </c>
    </row>
    <row r="1063" spans="1:7" ht="15" customHeight="1">
      <c r="A1063" s="1"/>
      <c r="B1063" s="1"/>
      <c r="C1063" s="1"/>
      <c r="D1063" s="1"/>
      <c r="E1063" s="317" t="s">
        <v>974</v>
      </c>
      <c r="F1063" s="318"/>
      <c r="G1063" s="3">
        <v>204.34</v>
      </c>
    </row>
    <row r="1064" spans="1:7" ht="15" customHeight="1">
      <c r="A1064" s="1"/>
      <c r="B1064" s="1"/>
      <c r="C1064" s="1"/>
      <c r="D1064" s="1"/>
      <c r="E1064" s="317" t="s">
        <v>975</v>
      </c>
      <c r="F1064" s="318"/>
      <c r="G1064" s="3">
        <v>57.93</v>
      </c>
    </row>
    <row r="1065" spans="1:7" ht="15" customHeight="1">
      <c r="A1065" s="1"/>
      <c r="B1065" s="1"/>
      <c r="C1065" s="1"/>
      <c r="D1065" s="1"/>
      <c r="E1065" s="317" t="s">
        <v>976</v>
      </c>
      <c r="F1065" s="318"/>
      <c r="G1065" s="3">
        <v>262.27</v>
      </c>
    </row>
    <row r="1066" spans="1:7" ht="15" customHeight="1">
      <c r="A1066" s="1"/>
      <c r="B1066" s="1"/>
      <c r="C1066" s="1"/>
      <c r="D1066" s="1"/>
      <c r="E1066" s="317" t="s">
        <v>977</v>
      </c>
      <c r="F1066" s="318"/>
      <c r="G1066" s="3">
        <v>1</v>
      </c>
    </row>
    <row r="1067" spans="1:7" ht="15" customHeight="1">
      <c r="A1067" s="1"/>
      <c r="B1067" s="1"/>
      <c r="C1067" s="1"/>
      <c r="D1067" s="1"/>
      <c r="E1067" s="317" t="s">
        <v>978</v>
      </c>
      <c r="F1067" s="318"/>
      <c r="G1067" s="3">
        <v>262.27</v>
      </c>
    </row>
    <row r="1068" spans="1:7" ht="9.9499999999999993" customHeight="1">
      <c r="A1068" s="1"/>
      <c r="B1068" s="1"/>
      <c r="C1068" s="323" t="s">
        <v>949</v>
      </c>
      <c r="D1068" s="324"/>
      <c r="E1068" s="1"/>
      <c r="F1068" s="1"/>
      <c r="G1068" s="1"/>
    </row>
    <row r="1069" spans="1:7" ht="20.100000000000001" customHeight="1">
      <c r="A1069" s="325" t="s">
        <v>2148</v>
      </c>
      <c r="B1069" s="326"/>
      <c r="C1069" s="326"/>
      <c r="D1069" s="326"/>
      <c r="E1069" s="326"/>
      <c r="F1069" s="326"/>
      <c r="G1069" s="326"/>
    </row>
    <row r="1070" spans="1:7" ht="15" customHeight="1">
      <c r="A1070" s="321" t="s">
        <v>951</v>
      </c>
      <c r="B1070" s="322"/>
      <c r="C1070" s="8" t="s">
        <v>952</v>
      </c>
      <c r="D1070" s="8" t="s">
        <v>953</v>
      </c>
      <c r="E1070" s="8" t="s">
        <v>954</v>
      </c>
      <c r="F1070" s="8" t="s">
        <v>955</v>
      </c>
      <c r="G1070" s="8" t="s">
        <v>956</v>
      </c>
    </row>
    <row r="1071" spans="1:7" ht="15" customHeight="1">
      <c r="A1071" s="15" t="s">
        <v>994</v>
      </c>
      <c r="B1071" s="16" t="s">
        <v>995</v>
      </c>
      <c r="C1071" s="15" t="s">
        <v>959</v>
      </c>
      <c r="D1071" s="15" t="s">
        <v>960</v>
      </c>
      <c r="E1071" s="17">
        <v>0.4088</v>
      </c>
      <c r="F1071" s="18">
        <v>1.04</v>
      </c>
      <c r="G1071" s="18">
        <v>0.42515199999999997</v>
      </c>
    </row>
    <row r="1072" spans="1:7" ht="15" customHeight="1">
      <c r="A1072" s="15" t="s">
        <v>996</v>
      </c>
      <c r="B1072" s="16" t="s">
        <v>997</v>
      </c>
      <c r="C1072" s="15" t="s">
        <v>959</v>
      </c>
      <c r="D1072" s="15" t="s">
        <v>960</v>
      </c>
      <c r="E1072" s="17">
        <v>0.4088</v>
      </c>
      <c r="F1072" s="18">
        <v>3.18</v>
      </c>
      <c r="G1072" s="18">
        <v>1.299984</v>
      </c>
    </row>
    <row r="1073" spans="1:7" ht="20.100000000000001" customHeight="1">
      <c r="A1073" s="15" t="s">
        <v>998</v>
      </c>
      <c r="B1073" s="16" t="s">
        <v>999</v>
      </c>
      <c r="C1073" s="15" t="s">
        <v>959</v>
      </c>
      <c r="D1073" s="15" t="s">
        <v>960</v>
      </c>
      <c r="E1073" s="17">
        <v>9.4799999999999995E-2</v>
      </c>
      <c r="F1073" s="18">
        <v>0.41</v>
      </c>
      <c r="G1073" s="18">
        <v>3.8868E-2</v>
      </c>
    </row>
    <row r="1074" spans="1:7" ht="20.100000000000001" customHeight="1">
      <c r="A1074" s="15" t="s">
        <v>1000</v>
      </c>
      <c r="B1074" s="16" t="s">
        <v>1001</v>
      </c>
      <c r="C1074" s="15" t="s">
        <v>959</v>
      </c>
      <c r="D1074" s="15" t="s">
        <v>960</v>
      </c>
      <c r="E1074" s="17">
        <v>9.4799999999999995E-2</v>
      </c>
      <c r="F1074" s="18">
        <v>1.01</v>
      </c>
      <c r="G1074" s="18">
        <v>9.5748E-2</v>
      </c>
    </row>
    <row r="1075" spans="1:7" ht="20.100000000000001" customHeight="1">
      <c r="A1075" s="15" t="s">
        <v>1388</v>
      </c>
      <c r="B1075" s="16" t="s">
        <v>1389</v>
      </c>
      <c r="C1075" s="15" t="s">
        <v>959</v>
      </c>
      <c r="D1075" s="15" t="s">
        <v>960</v>
      </c>
      <c r="E1075" s="17">
        <v>0.314</v>
      </c>
      <c r="F1075" s="18">
        <v>0.28000000000000003</v>
      </c>
      <c r="G1075" s="18">
        <v>8.7919999999999998E-2</v>
      </c>
    </row>
    <row r="1076" spans="1:7" ht="15" customHeight="1">
      <c r="A1076" s="15" t="s">
        <v>963</v>
      </c>
      <c r="B1076" s="16" t="s">
        <v>964</v>
      </c>
      <c r="C1076" s="15" t="s">
        <v>959</v>
      </c>
      <c r="D1076" s="15" t="s">
        <v>960</v>
      </c>
      <c r="E1076" s="17">
        <v>0.4088</v>
      </c>
      <c r="F1076" s="18">
        <v>0.55000000000000004</v>
      </c>
      <c r="G1076" s="18">
        <v>0.22484000000000001</v>
      </c>
    </row>
    <row r="1077" spans="1:7" ht="20.100000000000001" customHeight="1">
      <c r="A1077" s="15" t="s">
        <v>1390</v>
      </c>
      <c r="B1077" s="16" t="s">
        <v>1391</v>
      </c>
      <c r="C1077" s="15" t="s">
        <v>959</v>
      </c>
      <c r="D1077" s="15" t="s">
        <v>960</v>
      </c>
      <c r="E1077" s="17">
        <v>0.314</v>
      </c>
      <c r="F1077" s="18">
        <v>0.8</v>
      </c>
      <c r="G1077" s="18">
        <v>0.25119999999999998</v>
      </c>
    </row>
    <row r="1078" spans="1:7" ht="15" customHeight="1">
      <c r="A1078" s="15" t="s">
        <v>965</v>
      </c>
      <c r="B1078" s="16" t="s">
        <v>966</v>
      </c>
      <c r="C1078" s="15" t="s">
        <v>959</v>
      </c>
      <c r="D1078" s="15" t="s">
        <v>960</v>
      </c>
      <c r="E1078" s="17">
        <v>0.4088</v>
      </c>
      <c r="F1078" s="18">
        <v>0.06</v>
      </c>
      <c r="G1078" s="18">
        <v>2.4528000000000001E-2</v>
      </c>
    </row>
    <row r="1079" spans="1:7" ht="17.100000000000001" customHeight="1">
      <c r="A1079" s="1"/>
      <c r="B1079" s="1"/>
      <c r="C1079" s="1"/>
      <c r="D1079" s="1"/>
      <c r="E1079" s="319" t="s">
        <v>967</v>
      </c>
      <c r="F1079" s="320"/>
      <c r="G1079" s="19">
        <v>2.4482400000000002</v>
      </c>
    </row>
    <row r="1080" spans="1:7" ht="15" customHeight="1">
      <c r="A1080" s="321" t="s">
        <v>968</v>
      </c>
      <c r="B1080" s="322"/>
      <c r="C1080" s="8" t="s">
        <v>952</v>
      </c>
      <c r="D1080" s="8" t="s">
        <v>953</v>
      </c>
      <c r="E1080" s="8" t="s">
        <v>954</v>
      </c>
      <c r="F1080" s="8" t="s">
        <v>955</v>
      </c>
      <c r="G1080" s="8" t="s">
        <v>956</v>
      </c>
    </row>
    <row r="1081" spans="1:7" ht="15" customHeight="1">
      <c r="A1081" s="15" t="s">
        <v>1006</v>
      </c>
      <c r="B1081" s="16" t="s">
        <v>1007</v>
      </c>
      <c r="C1081" s="15" t="s">
        <v>959</v>
      </c>
      <c r="D1081" s="15" t="s">
        <v>960</v>
      </c>
      <c r="E1081" s="17">
        <v>9.6231479999999994E-2</v>
      </c>
      <c r="F1081" s="18">
        <v>9.25</v>
      </c>
      <c r="G1081" s="18">
        <v>0.89014119000000003</v>
      </c>
    </row>
    <row r="1082" spans="1:7" ht="15" customHeight="1">
      <c r="A1082" s="15" t="s">
        <v>1394</v>
      </c>
      <c r="B1082" s="16" t="s">
        <v>1395</v>
      </c>
      <c r="C1082" s="15" t="s">
        <v>959</v>
      </c>
      <c r="D1082" s="15" t="s">
        <v>960</v>
      </c>
      <c r="E1082" s="17">
        <v>0.3180192</v>
      </c>
      <c r="F1082" s="18">
        <v>12.62</v>
      </c>
      <c r="G1082" s="18">
        <v>4.0134023040000004</v>
      </c>
    </row>
    <row r="1083" spans="1:7" ht="15" customHeight="1">
      <c r="A1083" s="1"/>
      <c r="B1083" s="1"/>
      <c r="C1083" s="1"/>
      <c r="D1083" s="1"/>
      <c r="E1083" s="319" t="s">
        <v>971</v>
      </c>
      <c r="F1083" s="320"/>
      <c r="G1083" s="19">
        <v>4.903543494</v>
      </c>
    </row>
    <row r="1084" spans="1:7" ht="15" customHeight="1">
      <c r="A1084" s="321" t="s">
        <v>1010</v>
      </c>
      <c r="B1084" s="322"/>
      <c r="C1084" s="8" t="s">
        <v>952</v>
      </c>
      <c r="D1084" s="8" t="s">
        <v>953</v>
      </c>
      <c r="E1084" s="8" t="s">
        <v>954</v>
      </c>
      <c r="F1084" s="8" t="s">
        <v>955</v>
      </c>
      <c r="G1084" s="8" t="s">
        <v>956</v>
      </c>
    </row>
    <row r="1085" spans="1:7" ht="15" customHeight="1">
      <c r="A1085" s="15" t="s">
        <v>1727</v>
      </c>
      <c r="B1085" s="16" t="s">
        <v>1728</v>
      </c>
      <c r="C1085" s="15" t="s">
        <v>959</v>
      </c>
      <c r="D1085" s="15" t="s">
        <v>1030</v>
      </c>
      <c r="E1085" s="17">
        <v>1</v>
      </c>
      <c r="F1085" s="18">
        <v>13.76</v>
      </c>
      <c r="G1085" s="18">
        <v>13.76</v>
      </c>
    </row>
    <row r="1086" spans="1:7" ht="20.100000000000001" customHeight="1">
      <c r="A1086" s="15" t="s">
        <v>1733</v>
      </c>
      <c r="B1086" s="16" t="s">
        <v>1734</v>
      </c>
      <c r="C1086" s="15" t="s">
        <v>1016</v>
      </c>
      <c r="D1086" s="15" t="s">
        <v>1030</v>
      </c>
      <c r="E1086" s="17">
        <v>1</v>
      </c>
      <c r="F1086" s="18">
        <v>2400</v>
      </c>
      <c r="G1086" s="18">
        <v>2400</v>
      </c>
    </row>
    <row r="1087" spans="1:7" ht="20.100000000000001" customHeight="1">
      <c r="A1087" s="15" t="s">
        <v>1735</v>
      </c>
      <c r="B1087" s="16" t="s">
        <v>1736</v>
      </c>
      <c r="C1087" s="15" t="s">
        <v>959</v>
      </c>
      <c r="D1087" s="15" t="s">
        <v>1030</v>
      </c>
      <c r="E1087" s="17">
        <v>1</v>
      </c>
      <c r="F1087" s="18">
        <v>50.43</v>
      </c>
      <c r="G1087" s="18">
        <v>50.43</v>
      </c>
    </row>
    <row r="1088" spans="1:7" ht="15" customHeight="1">
      <c r="A1088" s="15" t="s">
        <v>1660</v>
      </c>
      <c r="B1088" s="16" t="s">
        <v>1661</v>
      </c>
      <c r="C1088" s="15" t="s">
        <v>959</v>
      </c>
      <c r="D1088" s="15" t="s">
        <v>1030</v>
      </c>
      <c r="E1088" s="17">
        <v>9.8000000000000004E-2</v>
      </c>
      <c r="F1088" s="18">
        <v>2.5499999999999998</v>
      </c>
      <c r="G1088" s="18">
        <v>0.24990000000000001</v>
      </c>
    </row>
    <row r="1089" spans="1:7" ht="15" customHeight="1">
      <c r="A1089" s="1"/>
      <c r="B1089" s="1"/>
      <c r="C1089" s="1"/>
      <c r="D1089" s="1"/>
      <c r="E1089" s="319" t="s">
        <v>1021</v>
      </c>
      <c r="F1089" s="320"/>
      <c r="G1089" s="19">
        <v>2464.4398999999999</v>
      </c>
    </row>
    <row r="1090" spans="1:7" ht="15" customHeight="1">
      <c r="A1090" s="1"/>
      <c r="B1090" s="1"/>
      <c r="C1090" s="1"/>
      <c r="D1090" s="1"/>
      <c r="E1090" s="317" t="s">
        <v>972</v>
      </c>
      <c r="F1090" s="318"/>
      <c r="G1090" s="3">
        <v>2469.54</v>
      </c>
    </row>
    <row r="1091" spans="1:7" ht="15" customHeight="1">
      <c r="A1091" s="1"/>
      <c r="B1091" s="1"/>
      <c r="C1091" s="1"/>
      <c r="D1091" s="1"/>
      <c r="E1091" s="317" t="s">
        <v>973</v>
      </c>
      <c r="F1091" s="318"/>
      <c r="G1091" s="3">
        <v>2.2200000000000002</v>
      </c>
    </row>
    <row r="1092" spans="1:7" ht="15" customHeight="1">
      <c r="A1092" s="1"/>
      <c r="B1092" s="1"/>
      <c r="C1092" s="1"/>
      <c r="D1092" s="1"/>
      <c r="E1092" s="317" t="s">
        <v>974</v>
      </c>
      <c r="F1092" s="318"/>
      <c r="G1092" s="3">
        <v>2471.7600000000002</v>
      </c>
    </row>
    <row r="1093" spans="1:7" ht="15" customHeight="1">
      <c r="A1093" s="1"/>
      <c r="B1093" s="1"/>
      <c r="C1093" s="1"/>
      <c r="D1093" s="1"/>
      <c r="E1093" s="317" t="s">
        <v>975</v>
      </c>
      <c r="F1093" s="318"/>
      <c r="G1093" s="3">
        <v>700.74</v>
      </c>
    </row>
    <row r="1094" spans="1:7" ht="15" customHeight="1">
      <c r="A1094" s="1"/>
      <c r="B1094" s="1"/>
      <c r="C1094" s="1"/>
      <c r="D1094" s="1"/>
      <c r="E1094" s="317" t="s">
        <v>976</v>
      </c>
      <c r="F1094" s="318"/>
      <c r="G1094" s="3">
        <v>3172.5</v>
      </c>
    </row>
    <row r="1095" spans="1:7" ht="15" customHeight="1">
      <c r="A1095" s="1"/>
      <c r="B1095" s="1"/>
      <c r="C1095" s="1"/>
      <c r="D1095" s="1"/>
      <c r="E1095" s="317" t="s">
        <v>977</v>
      </c>
      <c r="F1095" s="318"/>
      <c r="G1095" s="3">
        <v>1</v>
      </c>
    </row>
    <row r="1096" spans="1:7" ht="15" customHeight="1">
      <c r="A1096" s="1"/>
      <c r="B1096" s="1"/>
      <c r="C1096" s="1"/>
      <c r="D1096" s="1"/>
      <c r="E1096" s="317" t="s">
        <v>978</v>
      </c>
      <c r="F1096" s="318"/>
      <c r="G1096" s="3">
        <v>3172.5</v>
      </c>
    </row>
    <row r="1097" spans="1:7" ht="9.9499999999999993" customHeight="1">
      <c r="A1097" s="1"/>
      <c r="B1097" s="1"/>
      <c r="C1097" s="323" t="s">
        <v>949</v>
      </c>
      <c r="D1097" s="324"/>
      <c r="E1097" s="1"/>
      <c r="F1097" s="1"/>
      <c r="G1097" s="1"/>
    </row>
    <row r="1098" spans="1:7" ht="20.100000000000001" customHeight="1">
      <c r="A1098" s="325" t="s">
        <v>2149</v>
      </c>
      <c r="B1098" s="326"/>
      <c r="C1098" s="326"/>
      <c r="D1098" s="326"/>
      <c r="E1098" s="326"/>
      <c r="F1098" s="326"/>
      <c r="G1098" s="326"/>
    </row>
    <row r="1099" spans="1:7" ht="15" customHeight="1">
      <c r="A1099" s="321" t="s">
        <v>951</v>
      </c>
      <c r="B1099" s="322"/>
      <c r="C1099" s="8" t="s">
        <v>952</v>
      </c>
      <c r="D1099" s="8" t="s">
        <v>953</v>
      </c>
      <c r="E1099" s="8" t="s">
        <v>954</v>
      </c>
      <c r="F1099" s="8" t="s">
        <v>955</v>
      </c>
      <c r="G1099" s="8" t="s">
        <v>956</v>
      </c>
    </row>
    <row r="1100" spans="1:7" ht="15" customHeight="1">
      <c r="A1100" s="15" t="s">
        <v>994</v>
      </c>
      <c r="B1100" s="16" t="s">
        <v>995</v>
      </c>
      <c r="C1100" s="15" t="s">
        <v>959</v>
      </c>
      <c r="D1100" s="15" t="s">
        <v>960</v>
      </c>
      <c r="E1100" s="17">
        <v>0.13</v>
      </c>
      <c r="F1100" s="18">
        <v>1.04</v>
      </c>
      <c r="G1100" s="18">
        <v>0.13519999999999999</v>
      </c>
    </row>
    <row r="1101" spans="1:7" ht="15" customHeight="1">
      <c r="A1101" s="15" t="s">
        <v>996</v>
      </c>
      <c r="B1101" s="16" t="s">
        <v>997</v>
      </c>
      <c r="C1101" s="15" t="s">
        <v>959</v>
      </c>
      <c r="D1101" s="15" t="s">
        <v>960</v>
      </c>
      <c r="E1101" s="17">
        <v>0.13</v>
      </c>
      <c r="F1101" s="18">
        <v>3.18</v>
      </c>
      <c r="G1101" s="18">
        <v>0.41339999999999999</v>
      </c>
    </row>
    <row r="1102" spans="1:7" ht="20.100000000000001" customHeight="1">
      <c r="A1102" s="15" t="s">
        <v>998</v>
      </c>
      <c r="B1102" s="16" t="s">
        <v>999</v>
      </c>
      <c r="C1102" s="15" t="s">
        <v>959</v>
      </c>
      <c r="D1102" s="15" t="s">
        <v>960</v>
      </c>
      <c r="E1102" s="17">
        <v>0.03</v>
      </c>
      <c r="F1102" s="18">
        <v>0.41</v>
      </c>
      <c r="G1102" s="18">
        <v>1.23E-2</v>
      </c>
    </row>
    <row r="1103" spans="1:7" ht="20.100000000000001" customHeight="1">
      <c r="A1103" s="15" t="s">
        <v>1000</v>
      </c>
      <c r="B1103" s="16" t="s">
        <v>1001</v>
      </c>
      <c r="C1103" s="15" t="s">
        <v>959</v>
      </c>
      <c r="D1103" s="15" t="s">
        <v>960</v>
      </c>
      <c r="E1103" s="17">
        <v>0.03</v>
      </c>
      <c r="F1103" s="18">
        <v>1.01</v>
      </c>
      <c r="G1103" s="18">
        <v>3.0300000000000001E-2</v>
      </c>
    </row>
    <row r="1104" spans="1:7" ht="20.100000000000001" customHeight="1">
      <c r="A1104" s="15" t="s">
        <v>1388</v>
      </c>
      <c r="B1104" s="16" t="s">
        <v>1389</v>
      </c>
      <c r="C1104" s="15" t="s">
        <v>959</v>
      </c>
      <c r="D1104" s="15" t="s">
        <v>960</v>
      </c>
      <c r="E1104" s="17">
        <v>0.1</v>
      </c>
      <c r="F1104" s="18">
        <v>0.28000000000000003</v>
      </c>
      <c r="G1104" s="18">
        <v>2.8000000000000001E-2</v>
      </c>
    </row>
    <row r="1105" spans="1:7" ht="15" customHeight="1">
      <c r="A1105" s="15" t="s">
        <v>963</v>
      </c>
      <c r="B1105" s="16" t="s">
        <v>964</v>
      </c>
      <c r="C1105" s="15" t="s">
        <v>959</v>
      </c>
      <c r="D1105" s="15" t="s">
        <v>960</v>
      </c>
      <c r="E1105" s="17">
        <v>0.13</v>
      </c>
      <c r="F1105" s="18">
        <v>0.55000000000000004</v>
      </c>
      <c r="G1105" s="18">
        <v>7.1499999999999994E-2</v>
      </c>
    </row>
    <row r="1106" spans="1:7" ht="20.100000000000001" customHeight="1">
      <c r="A1106" s="15" t="s">
        <v>1390</v>
      </c>
      <c r="B1106" s="16" t="s">
        <v>1391</v>
      </c>
      <c r="C1106" s="15" t="s">
        <v>959</v>
      </c>
      <c r="D1106" s="15" t="s">
        <v>960</v>
      </c>
      <c r="E1106" s="17">
        <v>0.1</v>
      </c>
      <c r="F1106" s="18">
        <v>0.8</v>
      </c>
      <c r="G1106" s="18">
        <v>0.08</v>
      </c>
    </row>
    <row r="1107" spans="1:7" ht="15" customHeight="1">
      <c r="A1107" s="15" t="s">
        <v>965</v>
      </c>
      <c r="B1107" s="16" t="s">
        <v>966</v>
      </c>
      <c r="C1107" s="15" t="s">
        <v>959</v>
      </c>
      <c r="D1107" s="15" t="s">
        <v>960</v>
      </c>
      <c r="E1107" s="17">
        <v>0.13</v>
      </c>
      <c r="F1107" s="18">
        <v>0.06</v>
      </c>
      <c r="G1107" s="18">
        <v>7.7999999999999996E-3</v>
      </c>
    </row>
    <row r="1108" spans="1:7" ht="17.100000000000001" customHeight="1">
      <c r="A1108" s="1"/>
      <c r="B1108" s="1"/>
      <c r="C1108" s="1"/>
      <c r="D1108" s="1"/>
      <c r="E1108" s="319" t="s">
        <v>967</v>
      </c>
      <c r="F1108" s="320"/>
      <c r="G1108" s="19">
        <v>0.77849999999999997</v>
      </c>
    </row>
    <row r="1109" spans="1:7" ht="15" customHeight="1">
      <c r="A1109" s="321" t="s">
        <v>968</v>
      </c>
      <c r="B1109" s="322"/>
      <c r="C1109" s="8" t="s">
        <v>952</v>
      </c>
      <c r="D1109" s="8" t="s">
        <v>953</v>
      </c>
      <c r="E1109" s="8" t="s">
        <v>954</v>
      </c>
      <c r="F1109" s="8" t="s">
        <v>955</v>
      </c>
      <c r="G1109" s="8" t="s">
        <v>956</v>
      </c>
    </row>
    <row r="1110" spans="1:7" ht="15" customHeight="1">
      <c r="A1110" s="15" t="s">
        <v>1006</v>
      </c>
      <c r="B1110" s="16" t="s">
        <v>1007</v>
      </c>
      <c r="C1110" s="15" t="s">
        <v>959</v>
      </c>
      <c r="D1110" s="15" t="s">
        <v>960</v>
      </c>
      <c r="E1110" s="17">
        <v>3.0453000000000001E-2</v>
      </c>
      <c r="F1110" s="18">
        <v>9.25</v>
      </c>
      <c r="G1110" s="18">
        <v>0.28169024999999998</v>
      </c>
    </row>
    <row r="1111" spans="1:7" ht="15" customHeight="1">
      <c r="A1111" s="15" t="s">
        <v>1394</v>
      </c>
      <c r="B1111" s="16" t="s">
        <v>1395</v>
      </c>
      <c r="C1111" s="15" t="s">
        <v>959</v>
      </c>
      <c r="D1111" s="15" t="s">
        <v>960</v>
      </c>
      <c r="E1111" s="17">
        <v>0.10128</v>
      </c>
      <c r="F1111" s="18">
        <v>12.62</v>
      </c>
      <c r="G1111" s="18">
        <v>1.2781536</v>
      </c>
    </row>
    <row r="1112" spans="1:7" ht="15" customHeight="1">
      <c r="A1112" s="1"/>
      <c r="B1112" s="1"/>
      <c r="C1112" s="1"/>
      <c r="D1112" s="1"/>
      <c r="E1112" s="319" t="s">
        <v>971</v>
      </c>
      <c r="F1112" s="320"/>
      <c r="G1112" s="19">
        <v>1.55984385</v>
      </c>
    </row>
    <row r="1113" spans="1:7" ht="15" customHeight="1">
      <c r="A1113" s="321" t="s">
        <v>1010</v>
      </c>
      <c r="B1113" s="322"/>
      <c r="C1113" s="8" t="s">
        <v>952</v>
      </c>
      <c r="D1113" s="8" t="s">
        <v>953</v>
      </c>
      <c r="E1113" s="8" t="s">
        <v>954</v>
      </c>
      <c r="F1113" s="8" t="s">
        <v>955</v>
      </c>
      <c r="G1113" s="8" t="s">
        <v>956</v>
      </c>
    </row>
    <row r="1114" spans="1:7" ht="20.100000000000001" customHeight="1">
      <c r="A1114" s="15" t="s">
        <v>1746</v>
      </c>
      <c r="B1114" s="16" t="s">
        <v>1747</v>
      </c>
      <c r="C1114" s="15" t="s">
        <v>959</v>
      </c>
      <c r="D1114" s="15" t="s">
        <v>1030</v>
      </c>
      <c r="E1114" s="17">
        <v>1</v>
      </c>
      <c r="F1114" s="18">
        <v>8.08</v>
      </c>
      <c r="G1114" s="18">
        <v>8.08</v>
      </c>
    </row>
    <row r="1115" spans="1:7" ht="15" customHeight="1">
      <c r="A1115" s="15" t="s">
        <v>1660</v>
      </c>
      <c r="B1115" s="16" t="s">
        <v>1661</v>
      </c>
      <c r="C1115" s="15" t="s">
        <v>959</v>
      </c>
      <c r="D1115" s="15" t="s">
        <v>1030</v>
      </c>
      <c r="E1115" s="17">
        <v>3.04E-2</v>
      </c>
      <c r="F1115" s="18">
        <v>2.5499999999999998</v>
      </c>
      <c r="G1115" s="18">
        <v>7.7520000000000006E-2</v>
      </c>
    </row>
    <row r="1116" spans="1:7" ht="15" customHeight="1">
      <c r="A1116" s="1"/>
      <c r="B1116" s="1"/>
      <c r="C1116" s="1"/>
      <c r="D1116" s="1"/>
      <c r="E1116" s="319" t="s">
        <v>1021</v>
      </c>
      <c r="F1116" s="320"/>
      <c r="G1116" s="19">
        <v>8.1575199999999999</v>
      </c>
    </row>
    <row r="1117" spans="1:7" ht="15" customHeight="1">
      <c r="A1117" s="1"/>
      <c r="B1117" s="1"/>
      <c r="C1117" s="1"/>
      <c r="D1117" s="1"/>
      <c r="E1117" s="317" t="s">
        <v>972</v>
      </c>
      <c r="F1117" s="318"/>
      <c r="G1117" s="3">
        <v>9.77</v>
      </c>
    </row>
    <row r="1118" spans="1:7" ht="15" customHeight="1">
      <c r="A1118" s="1"/>
      <c r="B1118" s="1"/>
      <c r="C1118" s="1"/>
      <c r="D1118" s="1"/>
      <c r="E1118" s="317" t="s">
        <v>973</v>
      </c>
      <c r="F1118" s="318"/>
      <c r="G1118" s="3">
        <v>0.7</v>
      </c>
    </row>
    <row r="1119" spans="1:7" ht="15" customHeight="1">
      <c r="A1119" s="1"/>
      <c r="B1119" s="1"/>
      <c r="C1119" s="1"/>
      <c r="D1119" s="1"/>
      <c r="E1119" s="317" t="s">
        <v>974</v>
      </c>
      <c r="F1119" s="318"/>
      <c r="G1119" s="3">
        <v>10.47</v>
      </c>
    </row>
    <row r="1120" spans="1:7" ht="15" customHeight="1">
      <c r="A1120" s="1"/>
      <c r="B1120" s="1"/>
      <c r="C1120" s="1"/>
      <c r="D1120" s="1"/>
      <c r="E1120" s="317" t="s">
        <v>975</v>
      </c>
      <c r="F1120" s="318"/>
      <c r="G1120" s="3">
        <v>2.96</v>
      </c>
    </row>
    <row r="1121" spans="1:7" ht="15" customHeight="1">
      <c r="A1121" s="1"/>
      <c r="B1121" s="1"/>
      <c r="C1121" s="1"/>
      <c r="D1121" s="1"/>
      <c r="E1121" s="317" t="s">
        <v>976</v>
      </c>
      <c r="F1121" s="318"/>
      <c r="G1121" s="3">
        <v>13.43</v>
      </c>
    </row>
    <row r="1122" spans="1:7" ht="15" customHeight="1">
      <c r="A1122" s="1"/>
      <c r="B1122" s="1"/>
      <c r="C1122" s="1"/>
      <c r="D1122" s="1"/>
      <c r="E1122" s="317" t="s">
        <v>977</v>
      </c>
      <c r="F1122" s="318"/>
      <c r="G1122" s="3">
        <v>1</v>
      </c>
    </row>
    <row r="1123" spans="1:7" ht="15" customHeight="1">
      <c r="A1123" s="1"/>
      <c r="B1123" s="1"/>
      <c r="C1123" s="1"/>
      <c r="D1123" s="1"/>
      <c r="E1123" s="317" t="s">
        <v>978</v>
      </c>
      <c r="F1123" s="318"/>
      <c r="G1123" s="3">
        <v>13.43</v>
      </c>
    </row>
    <row r="1124" spans="1:7" ht="9.9499999999999993" customHeight="1">
      <c r="A1124" s="1"/>
      <c r="B1124" s="1"/>
      <c r="C1124" s="323" t="s">
        <v>949</v>
      </c>
      <c r="D1124" s="324"/>
      <c r="E1124" s="1"/>
      <c r="F1124" s="1"/>
      <c r="G1124" s="1"/>
    </row>
    <row r="1125" spans="1:7" ht="20.100000000000001" customHeight="1">
      <c r="A1125" s="325" t="s">
        <v>2150</v>
      </c>
      <c r="B1125" s="326"/>
      <c r="C1125" s="326"/>
      <c r="D1125" s="326"/>
      <c r="E1125" s="326"/>
      <c r="F1125" s="326"/>
      <c r="G1125" s="326"/>
    </row>
    <row r="1126" spans="1:7" ht="15" customHeight="1">
      <c r="A1126" s="321" t="s">
        <v>951</v>
      </c>
      <c r="B1126" s="322"/>
      <c r="C1126" s="8" t="s">
        <v>952</v>
      </c>
      <c r="D1126" s="8" t="s">
        <v>953</v>
      </c>
      <c r="E1126" s="8" t="s">
        <v>954</v>
      </c>
      <c r="F1126" s="8" t="s">
        <v>955</v>
      </c>
      <c r="G1126" s="8" t="s">
        <v>956</v>
      </c>
    </row>
    <row r="1127" spans="1:7" ht="15" customHeight="1">
      <c r="A1127" s="15" t="s">
        <v>994</v>
      </c>
      <c r="B1127" s="16" t="s">
        <v>995</v>
      </c>
      <c r="C1127" s="15" t="s">
        <v>959</v>
      </c>
      <c r="D1127" s="15" t="s">
        <v>960</v>
      </c>
      <c r="E1127" s="17">
        <v>1.4206000000000001</v>
      </c>
      <c r="F1127" s="18">
        <v>1.04</v>
      </c>
      <c r="G1127" s="18">
        <v>1.4774240000000001</v>
      </c>
    </row>
    <row r="1128" spans="1:7" ht="15" customHeight="1">
      <c r="A1128" s="15" t="s">
        <v>996</v>
      </c>
      <c r="B1128" s="16" t="s">
        <v>997</v>
      </c>
      <c r="C1128" s="15" t="s">
        <v>959</v>
      </c>
      <c r="D1128" s="15" t="s">
        <v>960</v>
      </c>
      <c r="E1128" s="17">
        <v>1.4206000000000001</v>
      </c>
      <c r="F1128" s="18">
        <v>3.18</v>
      </c>
      <c r="G1128" s="18">
        <v>4.5175080000000003</v>
      </c>
    </row>
    <row r="1129" spans="1:7" ht="20.100000000000001" customHeight="1">
      <c r="A1129" s="15" t="s">
        <v>998</v>
      </c>
      <c r="B1129" s="16" t="s">
        <v>999</v>
      </c>
      <c r="C1129" s="15" t="s">
        <v>959</v>
      </c>
      <c r="D1129" s="15" t="s">
        <v>960</v>
      </c>
      <c r="E1129" s="17">
        <v>0.48809999999999998</v>
      </c>
      <c r="F1129" s="18">
        <v>0.41</v>
      </c>
      <c r="G1129" s="18">
        <v>0.20012099999999999</v>
      </c>
    </row>
    <row r="1130" spans="1:7" ht="20.100000000000001" customHeight="1">
      <c r="A1130" s="15" t="s">
        <v>1000</v>
      </c>
      <c r="B1130" s="16" t="s">
        <v>1001</v>
      </c>
      <c r="C1130" s="15" t="s">
        <v>959</v>
      </c>
      <c r="D1130" s="15" t="s">
        <v>960</v>
      </c>
      <c r="E1130" s="17">
        <v>0.48809999999999998</v>
      </c>
      <c r="F1130" s="18">
        <v>1.01</v>
      </c>
      <c r="G1130" s="18">
        <v>0.492981</v>
      </c>
    </row>
    <row r="1131" spans="1:7" ht="20.100000000000001" customHeight="1">
      <c r="A1131" s="15" t="s">
        <v>1388</v>
      </c>
      <c r="B1131" s="16" t="s">
        <v>1389</v>
      </c>
      <c r="C1131" s="15" t="s">
        <v>959</v>
      </c>
      <c r="D1131" s="15" t="s">
        <v>960</v>
      </c>
      <c r="E1131" s="17">
        <v>0.9325</v>
      </c>
      <c r="F1131" s="18">
        <v>0.28000000000000003</v>
      </c>
      <c r="G1131" s="18">
        <v>0.2611</v>
      </c>
    </row>
    <row r="1132" spans="1:7" ht="20.100000000000001" customHeight="1">
      <c r="A1132" s="15" t="s">
        <v>1390</v>
      </c>
      <c r="B1132" s="16" t="s">
        <v>1391</v>
      </c>
      <c r="C1132" s="15" t="s">
        <v>959</v>
      </c>
      <c r="D1132" s="15" t="s">
        <v>960</v>
      </c>
      <c r="E1132" s="17">
        <v>0.9325</v>
      </c>
      <c r="F1132" s="18">
        <v>0.8</v>
      </c>
      <c r="G1132" s="18">
        <v>0.746</v>
      </c>
    </row>
    <row r="1133" spans="1:7" ht="15" customHeight="1">
      <c r="A1133" s="15" t="s">
        <v>965</v>
      </c>
      <c r="B1133" s="16" t="s">
        <v>966</v>
      </c>
      <c r="C1133" s="15" t="s">
        <v>959</v>
      </c>
      <c r="D1133" s="15" t="s">
        <v>960</v>
      </c>
      <c r="E1133" s="17">
        <v>1.4206000000000001</v>
      </c>
      <c r="F1133" s="18">
        <v>0.06</v>
      </c>
      <c r="G1133" s="18">
        <v>8.5236000000000006E-2</v>
      </c>
    </row>
    <row r="1134" spans="1:7" ht="15" customHeight="1">
      <c r="A1134" s="15" t="s">
        <v>963</v>
      </c>
      <c r="B1134" s="16" t="s">
        <v>964</v>
      </c>
      <c r="C1134" s="15" t="s">
        <v>959</v>
      </c>
      <c r="D1134" s="15" t="s">
        <v>960</v>
      </c>
      <c r="E1134" s="17">
        <v>1.4206000000000001</v>
      </c>
      <c r="F1134" s="18">
        <v>0.55000000000000004</v>
      </c>
      <c r="G1134" s="18">
        <v>0.78132999999999997</v>
      </c>
    </row>
    <row r="1135" spans="1:7" ht="17.100000000000001" customHeight="1">
      <c r="A1135" s="1"/>
      <c r="B1135" s="1"/>
      <c r="C1135" s="1"/>
      <c r="D1135" s="1"/>
      <c r="E1135" s="319" t="s">
        <v>967</v>
      </c>
      <c r="F1135" s="320"/>
      <c r="G1135" s="19">
        <v>8.5617000000000001</v>
      </c>
    </row>
    <row r="1136" spans="1:7" ht="15" customHeight="1">
      <c r="A1136" s="321" t="s">
        <v>968</v>
      </c>
      <c r="B1136" s="322"/>
      <c r="C1136" s="8" t="s">
        <v>952</v>
      </c>
      <c r="D1136" s="8" t="s">
        <v>953</v>
      </c>
      <c r="E1136" s="8" t="s">
        <v>954</v>
      </c>
      <c r="F1136" s="8" t="s">
        <v>955</v>
      </c>
      <c r="G1136" s="8" t="s">
        <v>956</v>
      </c>
    </row>
    <row r="1137" spans="1:7" ht="15" customHeight="1">
      <c r="A1137" s="15" t="s">
        <v>1006</v>
      </c>
      <c r="B1137" s="16" t="s">
        <v>1007</v>
      </c>
      <c r="C1137" s="15" t="s">
        <v>959</v>
      </c>
      <c r="D1137" s="15" t="s">
        <v>960</v>
      </c>
      <c r="E1137" s="17">
        <v>0.49547031000000002</v>
      </c>
      <c r="F1137" s="18">
        <v>9.25</v>
      </c>
      <c r="G1137" s="18">
        <v>4.5831003675000002</v>
      </c>
    </row>
    <row r="1138" spans="1:7" ht="15" customHeight="1">
      <c r="A1138" s="15" t="s">
        <v>1394</v>
      </c>
      <c r="B1138" s="16" t="s">
        <v>1395</v>
      </c>
      <c r="C1138" s="15" t="s">
        <v>959</v>
      </c>
      <c r="D1138" s="15" t="s">
        <v>960</v>
      </c>
      <c r="E1138" s="17">
        <v>0.94443600000000005</v>
      </c>
      <c r="F1138" s="18">
        <v>12.62</v>
      </c>
      <c r="G1138" s="18">
        <v>11.91878232</v>
      </c>
    </row>
    <row r="1139" spans="1:7" ht="15" customHeight="1">
      <c r="A1139" s="1"/>
      <c r="B1139" s="1"/>
      <c r="C1139" s="1"/>
      <c r="D1139" s="1"/>
      <c r="E1139" s="319" t="s">
        <v>971</v>
      </c>
      <c r="F1139" s="320"/>
      <c r="G1139" s="19">
        <v>16.5018826875</v>
      </c>
    </row>
    <row r="1140" spans="1:7" ht="15" customHeight="1">
      <c r="A1140" s="321" t="s">
        <v>1010</v>
      </c>
      <c r="B1140" s="322"/>
      <c r="C1140" s="8" t="s">
        <v>952</v>
      </c>
      <c r="D1140" s="8" t="s">
        <v>953</v>
      </c>
      <c r="E1140" s="8" t="s">
        <v>954</v>
      </c>
      <c r="F1140" s="8" t="s">
        <v>955</v>
      </c>
      <c r="G1140" s="8" t="s">
        <v>956</v>
      </c>
    </row>
    <row r="1141" spans="1:7" ht="20.100000000000001" customHeight="1">
      <c r="A1141" s="15" t="s">
        <v>1749</v>
      </c>
      <c r="B1141" s="16" t="s">
        <v>1750</v>
      </c>
      <c r="C1141" s="15" t="s">
        <v>1016</v>
      </c>
      <c r="D1141" s="15" t="s">
        <v>1030</v>
      </c>
      <c r="E1141" s="17">
        <v>1</v>
      </c>
      <c r="F1141" s="18">
        <v>689.9</v>
      </c>
      <c r="G1141" s="18">
        <v>689.9</v>
      </c>
    </row>
    <row r="1142" spans="1:7" ht="15" customHeight="1">
      <c r="A1142" s="15" t="s">
        <v>1671</v>
      </c>
      <c r="B1142" s="16" t="s">
        <v>1672</v>
      </c>
      <c r="C1142" s="15" t="s">
        <v>959</v>
      </c>
      <c r="D1142" s="15" t="s">
        <v>1020</v>
      </c>
      <c r="E1142" s="17">
        <v>0.1469</v>
      </c>
      <c r="F1142" s="18">
        <v>111.3</v>
      </c>
      <c r="G1142" s="18">
        <v>16.349969999999999</v>
      </c>
    </row>
    <row r="1143" spans="1:7" ht="27.95" customHeight="1">
      <c r="A1143" s="15" t="s">
        <v>1673</v>
      </c>
      <c r="B1143" s="16" t="s">
        <v>1674</v>
      </c>
      <c r="C1143" s="15" t="s">
        <v>959</v>
      </c>
      <c r="D1143" s="15" t="s">
        <v>1030</v>
      </c>
      <c r="E1143" s="17">
        <v>2</v>
      </c>
      <c r="F1143" s="18">
        <v>15.58</v>
      </c>
      <c r="G1143" s="18">
        <v>31.16</v>
      </c>
    </row>
    <row r="1144" spans="1:7" ht="20.100000000000001" customHeight="1">
      <c r="A1144" s="15" t="s">
        <v>1751</v>
      </c>
      <c r="B1144" s="16" t="s">
        <v>1752</v>
      </c>
      <c r="C1144" s="15" t="s">
        <v>959</v>
      </c>
      <c r="D1144" s="15" t="s">
        <v>1030</v>
      </c>
      <c r="E1144" s="17">
        <v>1</v>
      </c>
      <c r="F1144" s="18">
        <v>6.39</v>
      </c>
      <c r="G1144" s="18">
        <v>6.39</v>
      </c>
    </row>
    <row r="1145" spans="1:7" ht="20.100000000000001" customHeight="1">
      <c r="A1145" s="15" t="s">
        <v>1675</v>
      </c>
      <c r="B1145" s="16" t="s">
        <v>1676</v>
      </c>
      <c r="C1145" s="15" t="s">
        <v>959</v>
      </c>
      <c r="D1145" s="15" t="s">
        <v>1030</v>
      </c>
      <c r="E1145" s="17">
        <v>1</v>
      </c>
      <c r="F1145" s="18">
        <v>7.59</v>
      </c>
      <c r="G1145" s="18">
        <v>7.59</v>
      </c>
    </row>
    <row r="1146" spans="1:7" ht="15" customHeight="1">
      <c r="A1146" s="15" t="s">
        <v>1660</v>
      </c>
      <c r="B1146" s="16" t="s">
        <v>1661</v>
      </c>
      <c r="C1146" s="15" t="s">
        <v>959</v>
      </c>
      <c r="D1146" s="15" t="s">
        <v>1030</v>
      </c>
      <c r="E1146" s="17">
        <v>2.1000000000000001E-2</v>
      </c>
      <c r="F1146" s="18">
        <v>2.5499999999999998</v>
      </c>
      <c r="G1146" s="18">
        <v>5.355E-2</v>
      </c>
    </row>
    <row r="1147" spans="1:7" ht="15" customHeight="1">
      <c r="A1147" s="1"/>
      <c r="B1147" s="1"/>
      <c r="C1147" s="1"/>
      <c r="D1147" s="1"/>
      <c r="E1147" s="319" t="s">
        <v>1021</v>
      </c>
      <c r="F1147" s="320"/>
      <c r="G1147" s="19">
        <v>751.44352000000003</v>
      </c>
    </row>
    <row r="1148" spans="1:7" ht="15" customHeight="1">
      <c r="A1148" s="1"/>
      <c r="B1148" s="1"/>
      <c r="C1148" s="1"/>
      <c r="D1148" s="1"/>
      <c r="E1148" s="317" t="s">
        <v>972</v>
      </c>
      <c r="F1148" s="318"/>
      <c r="G1148" s="3">
        <v>768.97</v>
      </c>
    </row>
    <row r="1149" spans="1:7" ht="15" customHeight="1">
      <c r="A1149" s="1"/>
      <c r="B1149" s="1"/>
      <c r="C1149" s="1"/>
      <c r="D1149" s="1"/>
      <c r="E1149" s="317" t="s">
        <v>973</v>
      </c>
      <c r="F1149" s="318"/>
      <c r="G1149" s="3">
        <v>7.5</v>
      </c>
    </row>
    <row r="1150" spans="1:7" ht="15" customHeight="1">
      <c r="A1150" s="1"/>
      <c r="B1150" s="1"/>
      <c r="C1150" s="1"/>
      <c r="D1150" s="1"/>
      <c r="E1150" s="317" t="s">
        <v>974</v>
      </c>
      <c r="F1150" s="318"/>
      <c r="G1150" s="3">
        <v>776.47</v>
      </c>
    </row>
    <row r="1151" spans="1:7" ht="15" customHeight="1">
      <c r="A1151" s="1"/>
      <c r="B1151" s="1"/>
      <c r="C1151" s="1"/>
      <c r="D1151" s="1"/>
      <c r="E1151" s="317" t="s">
        <v>975</v>
      </c>
      <c r="F1151" s="318"/>
      <c r="G1151" s="3">
        <v>220.12</v>
      </c>
    </row>
    <row r="1152" spans="1:7" ht="15" customHeight="1">
      <c r="A1152" s="1"/>
      <c r="B1152" s="1"/>
      <c r="C1152" s="1"/>
      <c r="D1152" s="1"/>
      <c r="E1152" s="317" t="s">
        <v>976</v>
      </c>
      <c r="F1152" s="318"/>
      <c r="G1152" s="3">
        <v>996.59</v>
      </c>
    </row>
    <row r="1153" spans="1:7" ht="15" customHeight="1">
      <c r="A1153" s="1"/>
      <c r="B1153" s="1"/>
      <c r="C1153" s="1"/>
      <c r="D1153" s="1"/>
      <c r="E1153" s="317" t="s">
        <v>977</v>
      </c>
      <c r="F1153" s="318"/>
      <c r="G1153" s="3">
        <v>1</v>
      </c>
    </row>
    <row r="1154" spans="1:7" ht="15" customHeight="1">
      <c r="A1154" s="1"/>
      <c r="B1154" s="1"/>
      <c r="C1154" s="1"/>
      <c r="D1154" s="1"/>
      <c r="E1154" s="317" t="s">
        <v>978</v>
      </c>
      <c r="F1154" s="318"/>
      <c r="G1154" s="3">
        <v>996.59</v>
      </c>
    </row>
    <row r="1155" spans="1:7" ht="9.9499999999999993" customHeight="1">
      <c r="A1155" s="1"/>
      <c r="B1155" s="1"/>
      <c r="C1155" s="323" t="s">
        <v>949</v>
      </c>
      <c r="D1155" s="324"/>
      <c r="E1155" s="1"/>
      <c r="F1155" s="1"/>
      <c r="G1155" s="1"/>
    </row>
    <row r="1156" spans="1:7" ht="20.100000000000001" customHeight="1">
      <c r="A1156" s="325" t="s">
        <v>2151</v>
      </c>
      <c r="B1156" s="326"/>
      <c r="C1156" s="326"/>
      <c r="D1156" s="326"/>
      <c r="E1156" s="326"/>
      <c r="F1156" s="326"/>
      <c r="G1156" s="326"/>
    </row>
    <row r="1157" spans="1:7" ht="15" customHeight="1">
      <c r="A1157" s="321" t="s">
        <v>951</v>
      </c>
      <c r="B1157" s="322"/>
      <c r="C1157" s="8" t="s">
        <v>952</v>
      </c>
      <c r="D1157" s="8" t="s">
        <v>953</v>
      </c>
      <c r="E1157" s="8" t="s">
        <v>954</v>
      </c>
      <c r="F1157" s="8" t="s">
        <v>955</v>
      </c>
      <c r="G1157" s="8" t="s">
        <v>956</v>
      </c>
    </row>
    <row r="1158" spans="1:7" ht="15" customHeight="1">
      <c r="A1158" s="15" t="s">
        <v>994</v>
      </c>
      <c r="B1158" s="16" t="s">
        <v>995</v>
      </c>
      <c r="C1158" s="15" t="s">
        <v>959</v>
      </c>
      <c r="D1158" s="15" t="s">
        <v>960</v>
      </c>
      <c r="E1158" s="17">
        <v>1.4206000000000001</v>
      </c>
      <c r="F1158" s="18">
        <v>1.04</v>
      </c>
      <c r="G1158" s="18">
        <v>1.4774240000000001</v>
      </c>
    </row>
    <row r="1159" spans="1:7" ht="15" customHeight="1">
      <c r="A1159" s="15" t="s">
        <v>996</v>
      </c>
      <c r="B1159" s="16" t="s">
        <v>997</v>
      </c>
      <c r="C1159" s="15" t="s">
        <v>959</v>
      </c>
      <c r="D1159" s="15" t="s">
        <v>960</v>
      </c>
      <c r="E1159" s="17">
        <v>1.4206000000000001</v>
      </c>
      <c r="F1159" s="18">
        <v>3.18</v>
      </c>
      <c r="G1159" s="18">
        <v>4.5175080000000003</v>
      </c>
    </row>
    <row r="1160" spans="1:7" ht="20.100000000000001" customHeight="1">
      <c r="A1160" s="15" t="s">
        <v>998</v>
      </c>
      <c r="B1160" s="16" t="s">
        <v>999</v>
      </c>
      <c r="C1160" s="15" t="s">
        <v>959</v>
      </c>
      <c r="D1160" s="15" t="s">
        <v>960</v>
      </c>
      <c r="E1160" s="17">
        <v>0.48809999999999998</v>
      </c>
      <c r="F1160" s="18">
        <v>0.41</v>
      </c>
      <c r="G1160" s="18">
        <v>0.20012099999999999</v>
      </c>
    </row>
    <row r="1161" spans="1:7" ht="20.100000000000001" customHeight="1">
      <c r="A1161" s="15" t="s">
        <v>1000</v>
      </c>
      <c r="B1161" s="16" t="s">
        <v>1001</v>
      </c>
      <c r="C1161" s="15" t="s">
        <v>959</v>
      </c>
      <c r="D1161" s="15" t="s">
        <v>960</v>
      </c>
      <c r="E1161" s="17">
        <v>0.48809999999999998</v>
      </c>
      <c r="F1161" s="18">
        <v>1.01</v>
      </c>
      <c r="G1161" s="18">
        <v>0.492981</v>
      </c>
    </row>
    <row r="1162" spans="1:7" ht="20.100000000000001" customHeight="1">
      <c r="A1162" s="15" t="s">
        <v>1388</v>
      </c>
      <c r="B1162" s="16" t="s">
        <v>1389</v>
      </c>
      <c r="C1162" s="15" t="s">
        <v>959</v>
      </c>
      <c r="D1162" s="15" t="s">
        <v>960</v>
      </c>
      <c r="E1162" s="17">
        <v>0.9325</v>
      </c>
      <c r="F1162" s="18">
        <v>0.28000000000000003</v>
      </c>
      <c r="G1162" s="18">
        <v>0.2611</v>
      </c>
    </row>
    <row r="1163" spans="1:7" ht="20.100000000000001" customHeight="1">
      <c r="A1163" s="15" t="s">
        <v>1390</v>
      </c>
      <c r="B1163" s="16" t="s">
        <v>1391</v>
      </c>
      <c r="C1163" s="15" t="s">
        <v>959</v>
      </c>
      <c r="D1163" s="15" t="s">
        <v>960</v>
      </c>
      <c r="E1163" s="17">
        <v>0.9325</v>
      </c>
      <c r="F1163" s="18">
        <v>0.8</v>
      </c>
      <c r="G1163" s="18">
        <v>0.746</v>
      </c>
    </row>
    <row r="1164" spans="1:7" ht="15" customHeight="1">
      <c r="A1164" s="15" t="s">
        <v>965</v>
      </c>
      <c r="B1164" s="16" t="s">
        <v>966</v>
      </c>
      <c r="C1164" s="15" t="s">
        <v>959</v>
      </c>
      <c r="D1164" s="15" t="s">
        <v>960</v>
      </c>
      <c r="E1164" s="17">
        <v>1.4206000000000001</v>
      </c>
      <c r="F1164" s="18">
        <v>0.06</v>
      </c>
      <c r="G1164" s="18">
        <v>8.5236000000000006E-2</v>
      </c>
    </row>
    <row r="1165" spans="1:7" ht="15" customHeight="1">
      <c r="A1165" s="15" t="s">
        <v>963</v>
      </c>
      <c r="B1165" s="16" t="s">
        <v>964</v>
      </c>
      <c r="C1165" s="15" t="s">
        <v>959</v>
      </c>
      <c r="D1165" s="15" t="s">
        <v>960</v>
      </c>
      <c r="E1165" s="17">
        <v>1.4206000000000001</v>
      </c>
      <c r="F1165" s="18">
        <v>0.55000000000000004</v>
      </c>
      <c r="G1165" s="18">
        <v>0.78132999999999997</v>
      </c>
    </row>
    <row r="1166" spans="1:7" ht="17.100000000000001" customHeight="1">
      <c r="A1166" s="1"/>
      <c r="B1166" s="1"/>
      <c r="C1166" s="1"/>
      <c r="D1166" s="1"/>
      <c r="E1166" s="319" t="s">
        <v>967</v>
      </c>
      <c r="F1166" s="320"/>
      <c r="G1166" s="19">
        <v>8.5617000000000001</v>
      </c>
    </row>
    <row r="1167" spans="1:7" ht="15" customHeight="1">
      <c r="A1167" s="321" t="s">
        <v>968</v>
      </c>
      <c r="B1167" s="322"/>
      <c r="C1167" s="8" t="s">
        <v>952</v>
      </c>
      <c r="D1167" s="8" t="s">
        <v>953</v>
      </c>
      <c r="E1167" s="8" t="s">
        <v>954</v>
      </c>
      <c r="F1167" s="8" t="s">
        <v>955</v>
      </c>
      <c r="G1167" s="8" t="s">
        <v>956</v>
      </c>
    </row>
    <row r="1168" spans="1:7" ht="15" customHeight="1">
      <c r="A1168" s="15" t="s">
        <v>1006</v>
      </c>
      <c r="B1168" s="16" t="s">
        <v>1007</v>
      </c>
      <c r="C1168" s="15" t="s">
        <v>959</v>
      </c>
      <c r="D1168" s="15" t="s">
        <v>960</v>
      </c>
      <c r="E1168" s="17">
        <v>0.49547031000000002</v>
      </c>
      <c r="F1168" s="18">
        <v>9.25</v>
      </c>
      <c r="G1168" s="18">
        <v>4.5831003675000002</v>
      </c>
    </row>
    <row r="1169" spans="1:7" ht="15" customHeight="1">
      <c r="A1169" s="15" t="s">
        <v>1394</v>
      </c>
      <c r="B1169" s="16" t="s">
        <v>1395</v>
      </c>
      <c r="C1169" s="15" t="s">
        <v>959</v>
      </c>
      <c r="D1169" s="15" t="s">
        <v>960</v>
      </c>
      <c r="E1169" s="17">
        <v>0.94443600000000005</v>
      </c>
      <c r="F1169" s="18">
        <v>12.62</v>
      </c>
      <c r="G1169" s="18">
        <v>11.91878232</v>
      </c>
    </row>
    <row r="1170" spans="1:7" ht="15" customHeight="1">
      <c r="A1170" s="1"/>
      <c r="B1170" s="1"/>
      <c r="C1170" s="1"/>
      <c r="D1170" s="1"/>
      <c r="E1170" s="319" t="s">
        <v>971</v>
      </c>
      <c r="F1170" s="320"/>
      <c r="G1170" s="19">
        <v>16.5018826875</v>
      </c>
    </row>
    <row r="1171" spans="1:7" ht="15" customHeight="1">
      <c r="A1171" s="321" t="s">
        <v>1010</v>
      </c>
      <c r="B1171" s="322"/>
      <c r="C1171" s="8" t="s">
        <v>952</v>
      </c>
      <c r="D1171" s="8" t="s">
        <v>953</v>
      </c>
      <c r="E1171" s="8" t="s">
        <v>954</v>
      </c>
      <c r="F1171" s="8" t="s">
        <v>955</v>
      </c>
      <c r="G1171" s="8" t="s">
        <v>956</v>
      </c>
    </row>
    <row r="1172" spans="1:7" ht="20.100000000000001" customHeight="1">
      <c r="A1172" s="15" t="s">
        <v>1760</v>
      </c>
      <c r="B1172" s="16" t="s">
        <v>1761</v>
      </c>
      <c r="C1172" s="15" t="s">
        <v>1016</v>
      </c>
      <c r="D1172" s="15" t="s">
        <v>1030</v>
      </c>
      <c r="E1172" s="17">
        <v>1</v>
      </c>
      <c r="F1172" s="18">
        <v>662.2</v>
      </c>
      <c r="G1172" s="18">
        <v>662.2</v>
      </c>
    </row>
    <row r="1173" spans="1:7" ht="15" customHeight="1">
      <c r="A1173" s="15" t="s">
        <v>1671</v>
      </c>
      <c r="B1173" s="16" t="s">
        <v>1672</v>
      </c>
      <c r="C1173" s="15" t="s">
        <v>959</v>
      </c>
      <c r="D1173" s="15" t="s">
        <v>1020</v>
      </c>
      <c r="E1173" s="17">
        <v>0.1469</v>
      </c>
      <c r="F1173" s="18">
        <v>111.3</v>
      </c>
      <c r="G1173" s="18">
        <v>16.349969999999999</v>
      </c>
    </row>
    <row r="1174" spans="1:7" ht="27.95" customHeight="1">
      <c r="A1174" s="15" t="s">
        <v>1673</v>
      </c>
      <c r="B1174" s="16" t="s">
        <v>1674</v>
      </c>
      <c r="C1174" s="15" t="s">
        <v>959</v>
      </c>
      <c r="D1174" s="15" t="s">
        <v>1030</v>
      </c>
      <c r="E1174" s="17">
        <v>2</v>
      </c>
      <c r="F1174" s="18">
        <v>15.58</v>
      </c>
      <c r="G1174" s="18">
        <v>31.16</v>
      </c>
    </row>
    <row r="1175" spans="1:7" ht="20.100000000000001" customHeight="1">
      <c r="A1175" s="15" t="s">
        <v>1751</v>
      </c>
      <c r="B1175" s="16" t="s">
        <v>1752</v>
      </c>
      <c r="C1175" s="15" t="s">
        <v>959</v>
      </c>
      <c r="D1175" s="15" t="s">
        <v>1030</v>
      </c>
      <c r="E1175" s="17">
        <v>1</v>
      </c>
      <c r="F1175" s="18">
        <v>6.39</v>
      </c>
      <c r="G1175" s="18">
        <v>6.39</v>
      </c>
    </row>
    <row r="1176" spans="1:7" ht="20.100000000000001" customHeight="1">
      <c r="A1176" s="15" t="s">
        <v>1675</v>
      </c>
      <c r="B1176" s="16" t="s">
        <v>1676</v>
      </c>
      <c r="C1176" s="15" t="s">
        <v>959</v>
      </c>
      <c r="D1176" s="15" t="s">
        <v>1030</v>
      </c>
      <c r="E1176" s="17">
        <v>1</v>
      </c>
      <c r="F1176" s="18">
        <v>7.59</v>
      </c>
      <c r="G1176" s="18">
        <v>7.59</v>
      </c>
    </row>
    <row r="1177" spans="1:7" ht="15" customHeight="1">
      <c r="A1177" s="15" t="s">
        <v>1660</v>
      </c>
      <c r="B1177" s="16" t="s">
        <v>1661</v>
      </c>
      <c r="C1177" s="15" t="s">
        <v>959</v>
      </c>
      <c r="D1177" s="15" t="s">
        <v>1030</v>
      </c>
      <c r="E1177" s="17">
        <v>2.1000000000000001E-2</v>
      </c>
      <c r="F1177" s="18">
        <v>2.5499999999999998</v>
      </c>
      <c r="G1177" s="18">
        <v>5.355E-2</v>
      </c>
    </row>
    <row r="1178" spans="1:7" ht="15" customHeight="1">
      <c r="A1178" s="1"/>
      <c r="B1178" s="1"/>
      <c r="C1178" s="1"/>
      <c r="D1178" s="1"/>
      <c r="E1178" s="319" t="s">
        <v>1021</v>
      </c>
      <c r="F1178" s="320"/>
      <c r="G1178" s="19">
        <v>723.74351999999999</v>
      </c>
    </row>
    <row r="1179" spans="1:7" ht="15" customHeight="1">
      <c r="A1179" s="1"/>
      <c r="B1179" s="1"/>
      <c r="C1179" s="1"/>
      <c r="D1179" s="1"/>
      <c r="E1179" s="317" t="s">
        <v>972</v>
      </c>
      <c r="F1179" s="318"/>
      <c r="G1179" s="3">
        <v>741.27</v>
      </c>
    </row>
    <row r="1180" spans="1:7" ht="15" customHeight="1">
      <c r="A1180" s="1"/>
      <c r="B1180" s="1"/>
      <c r="C1180" s="1"/>
      <c r="D1180" s="1"/>
      <c r="E1180" s="317" t="s">
        <v>973</v>
      </c>
      <c r="F1180" s="318"/>
      <c r="G1180" s="3">
        <v>7.5</v>
      </c>
    </row>
    <row r="1181" spans="1:7" ht="15" customHeight="1">
      <c r="A1181" s="1"/>
      <c r="B1181" s="1"/>
      <c r="C1181" s="1"/>
      <c r="D1181" s="1"/>
      <c r="E1181" s="317" t="s">
        <v>974</v>
      </c>
      <c r="F1181" s="318"/>
      <c r="G1181" s="3">
        <v>748.77</v>
      </c>
    </row>
    <row r="1182" spans="1:7" ht="15" customHeight="1">
      <c r="A1182" s="1"/>
      <c r="B1182" s="1"/>
      <c r="C1182" s="1"/>
      <c r="D1182" s="1"/>
      <c r="E1182" s="317" t="s">
        <v>975</v>
      </c>
      <c r="F1182" s="318"/>
      <c r="G1182" s="3">
        <v>212.27</v>
      </c>
    </row>
    <row r="1183" spans="1:7" ht="15" customHeight="1">
      <c r="A1183" s="1"/>
      <c r="B1183" s="1"/>
      <c r="C1183" s="1"/>
      <c r="D1183" s="1"/>
      <c r="E1183" s="317" t="s">
        <v>976</v>
      </c>
      <c r="F1183" s="318"/>
      <c r="G1183" s="3">
        <v>961.04</v>
      </c>
    </row>
    <row r="1184" spans="1:7" ht="15" customHeight="1">
      <c r="A1184" s="1"/>
      <c r="B1184" s="1"/>
      <c r="C1184" s="1"/>
      <c r="D1184" s="1"/>
      <c r="E1184" s="317" t="s">
        <v>977</v>
      </c>
      <c r="F1184" s="318"/>
      <c r="G1184" s="3">
        <v>1</v>
      </c>
    </row>
    <row r="1185" spans="1:7" ht="15" customHeight="1">
      <c r="A1185" s="1"/>
      <c r="B1185" s="1"/>
      <c r="C1185" s="1"/>
      <c r="D1185" s="1"/>
      <c r="E1185" s="317" t="s">
        <v>978</v>
      </c>
      <c r="F1185" s="318"/>
      <c r="G1185" s="3">
        <v>961.04</v>
      </c>
    </row>
    <row r="1186" spans="1:7" ht="9.9499999999999993" customHeight="1">
      <c r="A1186" s="1"/>
      <c r="B1186" s="1"/>
      <c r="C1186" s="323" t="s">
        <v>949</v>
      </c>
      <c r="D1186" s="324"/>
      <c r="E1186" s="1"/>
      <c r="F1186" s="1"/>
      <c r="G1186" s="1"/>
    </row>
    <row r="1187" spans="1:7" ht="20.100000000000001" customHeight="1">
      <c r="A1187" s="325" t="s">
        <v>2152</v>
      </c>
      <c r="B1187" s="326"/>
      <c r="C1187" s="326"/>
      <c r="D1187" s="326"/>
      <c r="E1187" s="326"/>
      <c r="F1187" s="326"/>
      <c r="G1187" s="326"/>
    </row>
    <row r="1188" spans="1:7" ht="15" customHeight="1">
      <c r="A1188" s="321" t="s">
        <v>951</v>
      </c>
      <c r="B1188" s="322"/>
      <c r="C1188" s="8" t="s">
        <v>952</v>
      </c>
      <c r="D1188" s="8" t="s">
        <v>953</v>
      </c>
      <c r="E1188" s="8" t="s">
        <v>954</v>
      </c>
      <c r="F1188" s="8" t="s">
        <v>955</v>
      </c>
      <c r="G1188" s="8" t="s">
        <v>956</v>
      </c>
    </row>
    <row r="1189" spans="1:7" ht="15" customHeight="1">
      <c r="A1189" s="15" t="s">
        <v>994</v>
      </c>
      <c r="B1189" s="16" t="s">
        <v>995</v>
      </c>
      <c r="C1189" s="15" t="s">
        <v>959</v>
      </c>
      <c r="D1189" s="15" t="s">
        <v>960</v>
      </c>
      <c r="E1189" s="17">
        <v>2</v>
      </c>
      <c r="F1189" s="18">
        <v>1.04</v>
      </c>
      <c r="G1189" s="18">
        <v>2.08</v>
      </c>
    </row>
    <row r="1190" spans="1:7" ht="20.100000000000001" customHeight="1">
      <c r="A1190" s="15" t="s">
        <v>1086</v>
      </c>
      <c r="B1190" s="16" t="s">
        <v>1087</v>
      </c>
      <c r="C1190" s="15" t="s">
        <v>959</v>
      </c>
      <c r="D1190" s="15" t="s">
        <v>960</v>
      </c>
      <c r="E1190" s="17">
        <v>1</v>
      </c>
      <c r="F1190" s="18">
        <v>0.57999999999999996</v>
      </c>
      <c r="G1190" s="18">
        <v>0.57999999999999996</v>
      </c>
    </row>
    <row r="1191" spans="1:7" ht="15" customHeight="1">
      <c r="A1191" s="15" t="s">
        <v>996</v>
      </c>
      <c r="B1191" s="16" t="s">
        <v>997</v>
      </c>
      <c r="C1191" s="15" t="s">
        <v>959</v>
      </c>
      <c r="D1191" s="15" t="s">
        <v>960</v>
      </c>
      <c r="E1191" s="17">
        <v>2</v>
      </c>
      <c r="F1191" s="18">
        <v>3.18</v>
      </c>
      <c r="G1191" s="18">
        <v>6.36</v>
      </c>
    </row>
    <row r="1192" spans="1:7" ht="20.100000000000001" customHeight="1">
      <c r="A1192" s="15" t="s">
        <v>1088</v>
      </c>
      <c r="B1192" s="16" t="s">
        <v>1089</v>
      </c>
      <c r="C1192" s="15" t="s">
        <v>959</v>
      </c>
      <c r="D1192" s="15" t="s">
        <v>960</v>
      </c>
      <c r="E1192" s="17">
        <v>1</v>
      </c>
      <c r="F1192" s="18">
        <v>0.95</v>
      </c>
      <c r="G1192" s="18">
        <v>0.95</v>
      </c>
    </row>
    <row r="1193" spans="1:7" ht="20.100000000000001" customHeight="1">
      <c r="A1193" s="15" t="s">
        <v>998</v>
      </c>
      <c r="B1193" s="16" t="s">
        <v>999</v>
      </c>
      <c r="C1193" s="15" t="s">
        <v>959</v>
      </c>
      <c r="D1193" s="15" t="s">
        <v>960</v>
      </c>
      <c r="E1193" s="17">
        <v>1</v>
      </c>
      <c r="F1193" s="18">
        <v>0.41</v>
      </c>
      <c r="G1193" s="18">
        <v>0.41</v>
      </c>
    </row>
    <row r="1194" spans="1:7" ht="20.100000000000001" customHeight="1">
      <c r="A1194" s="15" t="s">
        <v>1000</v>
      </c>
      <c r="B1194" s="16" t="s">
        <v>1001</v>
      </c>
      <c r="C1194" s="15" t="s">
        <v>959</v>
      </c>
      <c r="D1194" s="15" t="s">
        <v>960</v>
      </c>
      <c r="E1194" s="17">
        <v>1</v>
      </c>
      <c r="F1194" s="18">
        <v>1.01</v>
      </c>
      <c r="G1194" s="18">
        <v>1.01</v>
      </c>
    </row>
    <row r="1195" spans="1:7" ht="15" customHeight="1">
      <c r="A1195" s="15" t="s">
        <v>963</v>
      </c>
      <c r="B1195" s="16" t="s">
        <v>964</v>
      </c>
      <c r="C1195" s="15" t="s">
        <v>959</v>
      </c>
      <c r="D1195" s="15" t="s">
        <v>960</v>
      </c>
      <c r="E1195" s="17">
        <v>2</v>
      </c>
      <c r="F1195" s="18">
        <v>0.55000000000000004</v>
      </c>
      <c r="G1195" s="18">
        <v>1.1000000000000001</v>
      </c>
    </row>
    <row r="1196" spans="1:7" ht="15" customHeight="1">
      <c r="A1196" s="15" t="s">
        <v>965</v>
      </c>
      <c r="B1196" s="16" t="s">
        <v>966</v>
      </c>
      <c r="C1196" s="15" t="s">
        <v>959</v>
      </c>
      <c r="D1196" s="15" t="s">
        <v>960</v>
      </c>
      <c r="E1196" s="17">
        <v>2</v>
      </c>
      <c r="F1196" s="18">
        <v>0.06</v>
      </c>
      <c r="G1196" s="18">
        <v>0.12</v>
      </c>
    </row>
    <row r="1197" spans="1:7" ht="17.100000000000001" customHeight="1">
      <c r="A1197" s="1"/>
      <c r="B1197" s="1"/>
      <c r="C1197" s="1"/>
      <c r="D1197" s="1"/>
      <c r="E1197" s="319" t="s">
        <v>967</v>
      </c>
      <c r="F1197" s="320"/>
      <c r="G1197" s="19">
        <v>12.61</v>
      </c>
    </row>
    <row r="1198" spans="1:7" ht="15" customHeight="1">
      <c r="A1198" s="321" t="s">
        <v>968</v>
      </c>
      <c r="B1198" s="322"/>
      <c r="C1198" s="8" t="s">
        <v>952</v>
      </c>
      <c r="D1198" s="8" t="s">
        <v>953</v>
      </c>
      <c r="E1198" s="8" t="s">
        <v>954</v>
      </c>
      <c r="F1198" s="8" t="s">
        <v>955</v>
      </c>
      <c r="G1198" s="8" t="s">
        <v>956</v>
      </c>
    </row>
    <row r="1199" spans="1:7" ht="15" customHeight="1">
      <c r="A1199" s="15" t="s">
        <v>1006</v>
      </c>
      <c r="B1199" s="16" t="s">
        <v>1007</v>
      </c>
      <c r="C1199" s="15" t="s">
        <v>959</v>
      </c>
      <c r="D1199" s="15" t="s">
        <v>960</v>
      </c>
      <c r="E1199" s="17">
        <v>1.0150999999999999</v>
      </c>
      <c r="F1199" s="18">
        <v>9.25</v>
      </c>
      <c r="G1199" s="18">
        <v>9.3896750000000004</v>
      </c>
    </row>
    <row r="1200" spans="1:7" ht="15" customHeight="1">
      <c r="A1200" s="15" t="s">
        <v>1090</v>
      </c>
      <c r="B1200" s="16" t="s">
        <v>1091</v>
      </c>
      <c r="C1200" s="15" t="s">
        <v>959</v>
      </c>
      <c r="D1200" s="15" t="s">
        <v>960</v>
      </c>
      <c r="E1200" s="17">
        <v>1.0150999999999999</v>
      </c>
      <c r="F1200" s="18">
        <v>12.62</v>
      </c>
      <c r="G1200" s="18">
        <v>12.810561999999999</v>
      </c>
    </row>
    <row r="1201" spans="1:7" ht="15" customHeight="1">
      <c r="A1201" s="1"/>
      <c r="B1201" s="1"/>
      <c r="C1201" s="1"/>
      <c r="D1201" s="1"/>
      <c r="E1201" s="319" t="s">
        <v>971</v>
      </c>
      <c r="F1201" s="320"/>
      <c r="G1201" s="19">
        <v>22.200237000000001</v>
      </c>
    </row>
    <row r="1202" spans="1:7" ht="15" customHeight="1">
      <c r="A1202" s="321" t="s">
        <v>1010</v>
      </c>
      <c r="B1202" s="322"/>
      <c r="C1202" s="8" t="s">
        <v>952</v>
      </c>
      <c r="D1202" s="8" t="s">
        <v>953</v>
      </c>
      <c r="E1202" s="8" t="s">
        <v>954</v>
      </c>
      <c r="F1202" s="8" t="s">
        <v>955</v>
      </c>
      <c r="G1202" s="8" t="s">
        <v>956</v>
      </c>
    </row>
    <row r="1203" spans="1:7" ht="20.100000000000001" customHeight="1">
      <c r="A1203" s="15" t="s">
        <v>1766</v>
      </c>
      <c r="B1203" s="16" t="s">
        <v>1767</v>
      </c>
      <c r="C1203" s="15" t="s">
        <v>1016</v>
      </c>
      <c r="D1203" s="15" t="s">
        <v>1030</v>
      </c>
      <c r="E1203" s="17">
        <v>1</v>
      </c>
      <c r="F1203" s="18">
        <v>100.2</v>
      </c>
      <c r="G1203" s="18">
        <v>100.2</v>
      </c>
    </row>
    <row r="1204" spans="1:7" ht="15" customHeight="1">
      <c r="A1204" s="1"/>
      <c r="B1204" s="1"/>
      <c r="C1204" s="1"/>
      <c r="D1204" s="1"/>
      <c r="E1204" s="319" t="s">
        <v>1021</v>
      </c>
      <c r="F1204" s="320"/>
      <c r="G1204" s="19">
        <v>100.2</v>
      </c>
    </row>
    <row r="1205" spans="1:7" ht="15" customHeight="1">
      <c r="A1205" s="1"/>
      <c r="B1205" s="1"/>
      <c r="C1205" s="1"/>
      <c r="D1205" s="1"/>
      <c r="E1205" s="317" t="s">
        <v>972</v>
      </c>
      <c r="F1205" s="318"/>
      <c r="G1205" s="3">
        <v>124.92</v>
      </c>
    </row>
    <row r="1206" spans="1:7" ht="15" customHeight="1">
      <c r="A1206" s="1"/>
      <c r="B1206" s="1"/>
      <c r="C1206" s="1"/>
      <c r="D1206" s="1"/>
      <c r="E1206" s="317" t="s">
        <v>973</v>
      </c>
      <c r="F1206" s="318"/>
      <c r="G1206" s="3">
        <v>10.08</v>
      </c>
    </row>
    <row r="1207" spans="1:7" ht="15" customHeight="1">
      <c r="A1207" s="1"/>
      <c r="B1207" s="1"/>
      <c r="C1207" s="1"/>
      <c r="D1207" s="1"/>
      <c r="E1207" s="317" t="s">
        <v>974</v>
      </c>
      <c r="F1207" s="318"/>
      <c r="G1207" s="3">
        <v>135</v>
      </c>
    </row>
    <row r="1208" spans="1:7" ht="15" customHeight="1">
      <c r="A1208" s="1"/>
      <c r="B1208" s="1"/>
      <c r="C1208" s="1"/>
      <c r="D1208" s="1"/>
      <c r="E1208" s="317" t="s">
        <v>975</v>
      </c>
      <c r="F1208" s="318"/>
      <c r="G1208" s="3">
        <v>38.270000000000003</v>
      </c>
    </row>
    <row r="1209" spans="1:7" ht="15" customHeight="1">
      <c r="A1209" s="1"/>
      <c r="B1209" s="1"/>
      <c r="C1209" s="1"/>
      <c r="D1209" s="1"/>
      <c r="E1209" s="317" t="s">
        <v>976</v>
      </c>
      <c r="F1209" s="318"/>
      <c r="G1209" s="3">
        <v>173.27</v>
      </c>
    </row>
    <row r="1210" spans="1:7" ht="15" customHeight="1">
      <c r="A1210" s="1"/>
      <c r="B1210" s="1"/>
      <c r="C1210" s="1"/>
      <c r="D1210" s="1"/>
      <c r="E1210" s="317" t="s">
        <v>977</v>
      </c>
      <c r="F1210" s="318"/>
      <c r="G1210" s="3">
        <v>1</v>
      </c>
    </row>
    <row r="1211" spans="1:7" ht="15" customHeight="1">
      <c r="A1211" s="1"/>
      <c r="B1211" s="1"/>
      <c r="C1211" s="1"/>
      <c r="D1211" s="1"/>
      <c r="E1211" s="317" t="s">
        <v>978</v>
      </c>
      <c r="F1211" s="318"/>
      <c r="G1211" s="3">
        <v>173.27</v>
      </c>
    </row>
    <row r="1212" spans="1:7" ht="9.9499999999999993" customHeight="1">
      <c r="A1212" s="1"/>
      <c r="B1212" s="1"/>
      <c r="C1212" s="323" t="s">
        <v>949</v>
      </c>
      <c r="D1212" s="324"/>
      <c r="E1212" s="1"/>
      <c r="F1212" s="1"/>
      <c r="G1212" s="1"/>
    </row>
    <row r="1213" spans="1:7" ht="20.100000000000001" customHeight="1">
      <c r="A1213" s="325" t="s">
        <v>2153</v>
      </c>
      <c r="B1213" s="326"/>
      <c r="C1213" s="326"/>
      <c r="D1213" s="326"/>
      <c r="E1213" s="326"/>
      <c r="F1213" s="326"/>
      <c r="G1213" s="326"/>
    </row>
    <row r="1214" spans="1:7" ht="15" customHeight="1">
      <c r="A1214" s="321" t="s">
        <v>951</v>
      </c>
      <c r="B1214" s="322"/>
      <c r="C1214" s="8" t="s">
        <v>952</v>
      </c>
      <c r="D1214" s="8" t="s">
        <v>953</v>
      </c>
      <c r="E1214" s="8" t="s">
        <v>954</v>
      </c>
      <c r="F1214" s="8" t="s">
        <v>955</v>
      </c>
      <c r="G1214" s="8" t="s">
        <v>956</v>
      </c>
    </row>
    <row r="1215" spans="1:7" ht="20.100000000000001" customHeight="1">
      <c r="A1215" s="15" t="s">
        <v>1772</v>
      </c>
      <c r="B1215" s="16" t="s">
        <v>1773</v>
      </c>
      <c r="C1215" s="15" t="s">
        <v>959</v>
      </c>
      <c r="D1215" s="15" t="s">
        <v>960</v>
      </c>
      <c r="E1215" s="17">
        <v>0.08</v>
      </c>
      <c r="F1215" s="18">
        <v>0.62</v>
      </c>
      <c r="G1215" s="18">
        <v>4.9599999999999998E-2</v>
      </c>
    </row>
    <row r="1216" spans="1:7" ht="15" customHeight="1">
      <c r="A1216" s="15" t="s">
        <v>994</v>
      </c>
      <c r="B1216" s="16" t="s">
        <v>995</v>
      </c>
      <c r="C1216" s="15" t="s">
        <v>959</v>
      </c>
      <c r="D1216" s="15" t="s">
        <v>960</v>
      </c>
      <c r="E1216" s="17">
        <v>0.08</v>
      </c>
      <c r="F1216" s="18">
        <v>1.04</v>
      </c>
      <c r="G1216" s="18">
        <v>8.3199999999999996E-2</v>
      </c>
    </row>
    <row r="1217" spans="1:7" ht="20.100000000000001" customHeight="1">
      <c r="A1217" s="15" t="s">
        <v>1774</v>
      </c>
      <c r="B1217" s="16" t="s">
        <v>1775</v>
      </c>
      <c r="C1217" s="15" t="s">
        <v>959</v>
      </c>
      <c r="D1217" s="15" t="s">
        <v>960</v>
      </c>
      <c r="E1217" s="17">
        <v>0.08</v>
      </c>
      <c r="F1217" s="18">
        <v>0.91</v>
      </c>
      <c r="G1217" s="18">
        <v>7.2800000000000004E-2</v>
      </c>
    </row>
    <row r="1218" spans="1:7" ht="15" customHeight="1">
      <c r="A1218" s="15" t="s">
        <v>996</v>
      </c>
      <c r="B1218" s="16" t="s">
        <v>997</v>
      </c>
      <c r="C1218" s="15" t="s">
        <v>959</v>
      </c>
      <c r="D1218" s="15" t="s">
        <v>960</v>
      </c>
      <c r="E1218" s="17">
        <v>0.08</v>
      </c>
      <c r="F1218" s="18">
        <v>3.18</v>
      </c>
      <c r="G1218" s="18">
        <v>0.25440000000000002</v>
      </c>
    </row>
    <row r="1219" spans="1:7" ht="15" customHeight="1">
      <c r="A1219" s="15" t="s">
        <v>963</v>
      </c>
      <c r="B1219" s="16" t="s">
        <v>964</v>
      </c>
      <c r="C1219" s="15" t="s">
        <v>959</v>
      </c>
      <c r="D1219" s="15" t="s">
        <v>960</v>
      </c>
      <c r="E1219" s="17">
        <v>0.08</v>
      </c>
      <c r="F1219" s="18">
        <v>0.55000000000000004</v>
      </c>
      <c r="G1219" s="18">
        <v>4.3999999999999997E-2</v>
      </c>
    </row>
    <row r="1220" spans="1:7" ht="15" customHeight="1">
      <c r="A1220" s="15" t="s">
        <v>965</v>
      </c>
      <c r="B1220" s="16" t="s">
        <v>966</v>
      </c>
      <c r="C1220" s="15" t="s">
        <v>959</v>
      </c>
      <c r="D1220" s="15" t="s">
        <v>960</v>
      </c>
      <c r="E1220" s="17">
        <v>0.08</v>
      </c>
      <c r="F1220" s="18">
        <v>0.06</v>
      </c>
      <c r="G1220" s="18">
        <v>4.7999999999999996E-3</v>
      </c>
    </row>
    <row r="1221" spans="1:7" ht="17.100000000000001" customHeight="1">
      <c r="A1221" s="1"/>
      <c r="B1221" s="1"/>
      <c r="C1221" s="1"/>
      <c r="D1221" s="1"/>
      <c r="E1221" s="319" t="s">
        <v>967</v>
      </c>
      <c r="F1221" s="320"/>
      <c r="G1221" s="19">
        <v>0.50880000000000003</v>
      </c>
    </row>
    <row r="1222" spans="1:7" ht="15" customHeight="1">
      <c r="A1222" s="321" t="s">
        <v>968</v>
      </c>
      <c r="B1222" s="322"/>
      <c r="C1222" s="8" t="s">
        <v>952</v>
      </c>
      <c r="D1222" s="8" t="s">
        <v>953</v>
      </c>
      <c r="E1222" s="8" t="s">
        <v>954</v>
      </c>
      <c r="F1222" s="8" t="s">
        <v>955</v>
      </c>
      <c r="G1222" s="8" t="s">
        <v>956</v>
      </c>
    </row>
    <row r="1223" spans="1:7" ht="15" customHeight="1">
      <c r="A1223" s="15" t="s">
        <v>1776</v>
      </c>
      <c r="B1223" s="16" t="s">
        <v>1777</v>
      </c>
      <c r="C1223" s="15" t="s">
        <v>959</v>
      </c>
      <c r="D1223" s="15" t="s">
        <v>960</v>
      </c>
      <c r="E1223" s="17">
        <v>4.1064000000000003E-2</v>
      </c>
      <c r="F1223" s="18">
        <v>15.42</v>
      </c>
      <c r="G1223" s="18">
        <v>0.63320688000000003</v>
      </c>
    </row>
    <row r="1224" spans="1:7" ht="15" customHeight="1">
      <c r="A1224" s="15" t="s">
        <v>1778</v>
      </c>
      <c r="B1224" s="16" t="s">
        <v>1779</v>
      </c>
      <c r="C1224" s="15" t="s">
        <v>959</v>
      </c>
      <c r="D1224" s="15" t="s">
        <v>960</v>
      </c>
      <c r="E1224" s="17">
        <v>4.1064000000000003E-2</v>
      </c>
      <c r="F1224" s="18">
        <v>10.84</v>
      </c>
      <c r="G1224" s="18">
        <v>0.44513375999999999</v>
      </c>
    </row>
    <row r="1225" spans="1:7" ht="15" customHeight="1">
      <c r="A1225" s="1"/>
      <c r="B1225" s="1"/>
      <c r="C1225" s="1"/>
      <c r="D1225" s="1"/>
      <c r="E1225" s="319" t="s">
        <v>971</v>
      </c>
      <c r="F1225" s="320"/>
      <c r="G1225" s="19">
        <v>1.07834064</v>
      </c>
    </row>
    <row r="1226" spans="1:7" ht="15" customHeight="1">
      <c r="A1226" s="321" t="s">
        <v>1010</v>
      </c>
      <c r="B1226" s="322"/>
      <c r="C1226" s="8" t="s">
        <v>952</v>
      </c>
      <c r="D1226" s="8" t="s">
        <v>953</v>
      </c>
      <c r="E1226" s="8" t="s">
        <v>954</v>
      </c>
      <c r="F1226" s="8" t="s">
        <v>955</v>
      </c>
      <c r="G1226" s="8" t="s">
        <v>956</v>
      </c>
    </row>
    <row r="1227" spans="1:7" ht="20.100000000000001" customHeight="1">
      <c r="A1227" s="15" t="s">
        <v>1812</v>
      </c>
      <c r="B1227" s="16" t="s">
        <v>1813</v>
      </c>
      <c r="C1227" s="15" t="s">
        <v>959</v>
      </c>
      <c r="D1227" s="15" t="s">
        <v>1013</v>
      </c>
      <c r="E1227" s="17">
        <v>1.1000000000000001</v>
      </c>
      <c r="F1227" s="18">
        <v>6.13</v>
      </c>
      <c r="G1227" s="18">
        <v>6.7430000000000003</v>
      </c>
    </row>
    <row r="1228" spans="1:7" ht="20.100000000000001" customHeight="1">
      <c r="A1228" s="15" t="s">
        <v>1814</v>
      </c>
      <c r="B1228" s="16" t="s">
        <v>1815</v>
      </c>
      <c r="C1228" s="15" t="s">
        <v>1016</v>
      </c>
      <c r="D1228" s="15" t="s">
        <v>1013</v>
      </c>
      <c r="E1228" s="17">
        <v>1.1000000000000001</v>
      </c>
      <c r="F1228" s="18">
        <v>0.83</v>
      </c>
      <c r="G1228" s="18">
        <v>0.91300000000000003</v>
      </c>
    </row>
    <row r="1229" spans="1:7" ht="15" customHeight="1">
      <c r="A1229" s="1"/>
      <c r="B1229" s="1"/>
      <c r="C1229" s="1"/>
      <c r="D1229" s="1"/>
      <c r="E1229" s="319" t="s">
        <v>1021</v>
      </c>
      <c r="F1229" s="320"/>
      <c r="G1229" s="19">
        <v>7.6559999999999997</v>
      </c>
    </row>
    <row r="1230" spans="1:7" ht="15" customHeight="1">
      <c r="A1230" s="1"/>
      <c r="B1230" s="1"/>
      <c r="C1230" s="1"/>
      <c r="D1230" s="1"/>
      <c r="E1230" s="317" t="s">
        <v>972</v>
      </c>
      <c r="F1230" s="318"/>
      <c r="G1230" s="3">
        <v>8.74</v>
      </c>
    </row>
    <row r="1231" spans="1:7" ht="15" customHeight="1">
      <c r="A1231" s="1"/>
      <c r="B1231" s="1"/>
      <c r="C1231" s="1"/>
      <c r="D1231" s="1"/>
      <c r="E1231" s="317" t="s">
        <v>973</v>
      </c>
      <c r="F1231" s="318"/>
      <c r="G1231" s="3">
        <v>0.48</v>
      </c>
    </row>
    <row r="1232" spans="1:7" ht="15" customHeight="1">
      <c r="A1232" s="1"/>
      <c r="B1232" s="1"/>
      <c r="C1232" s="1"/>
      <c r="D1232" s="1"/>
      <c r="E1232" s="317" t="s">
        <v>974</v>
      </c>
      <c r="F1232" s="318"/>
      <c r="G1232" s="3">
        <v>9.2200000000000006</v>
      </c>
    </row>
    <row r="1233" spans="1:7" ht="15" customHeight="1">
      <c r="A1233" s="1"/>
      <c r="B1233" s="1"/>
      <c r="C1233" s="1"/>
      <c r="D1233" s="1"/>
      <c r="E1233" s="317" t="s">
        <v>975</v>
      </c>
      <c r="F1233" s="318"/>
      <c r="G1233" s="3">
        <v>2.61</v>
      </c>
    </row>
    <row r="1234" spans="1:7" ht="15" customHeight="1">
      <c r="A1234" s="1"/>
      <c r="B1234" s="1"/>
      <c r="C1234" s="1"/>
      <c r="D1234" s="1"/>
      <c r="E1234" s="317" t="s">
        <v>976</v>
      </c>
      <c r="F1234" s="318"/>
      <c r="G1234" s="3">
        <v>11.83</v>
      </c>
    </row>
    <row r="1235" spans="1:7" ht="15" customHeight="1">
      <c r="A1235" s="1"/>
      <c r="B1235" s="1"/>
      <c r="C1235" s="1"/>
      <c r="D1235" s="1"/>
      <c r="E1235" s="317" t="s">
        <v>977</v>
      </c>
      <c r="F1235" s="318"/>
      <c r="G1235" s="3">
        <v>1</v>
      </c>
    </row>
    <row r="1236" spans="1:7" ht="15" customHeight="1">
      <c r="A1236" s="1"/>
      <c r="B1236" s="1"/>
      <c r="C1236" s="1"/>
      <c r="D1236" s="1"/>
      <c r="E1236" s="317" t="s">
        <v>978</v>
      </c>
      <c r="F1236" s="318"/>
      <c r="G1236" s="3">
        <v>11.83</v>
      </c>
    </row>
    <row r="1237" spans="1:7" ht="9.9499999999999993" customHeight="1">
      <c r="A1237" s="1"/>
      <c r="B1237" s="1"/>
      <c r="C1237" s="323" t="s">
        <v>949</v>
      </c>
      <c r="D1237" s="324"/>
      <c r="E1237" s="1"/>
      <c r="F1237" s="1"/>
      <c r="G1237" s="1"/>
    </row>
    <row r="1238" spans="1:7" ht="20.100000000000001" customHeight="1">
      <c r="A1238" s="325" t="s">
        <v>2154</v>
      </c>
      <c r="B1238" s="326"/>
      <c r="C1238" s="326"/>
      <c r="D1238" s="326"/>
      <c r="E1238" s="326"/>
      <c r="F1238" s="326"/>
      <c r="G1238" s="326"/>
    </row>
    <row r="1239" spans="1:7" ht="15" customHeight="1">
      <c r="A1239" s="321" t="s">
        <v>951</v>
      </c>
      <c r="B1239" s="322"/>
      <c r="C1239" s="8" t="s">
        <v>952</v>
      </c>
      <c r="D1239" s="8" t="s">
        <v>953</v>
      </c>
      <c r="E1239" s="8" t="s">
        <v>954</v>
      </c>
      <c r="F1239" s="8" t="s">
        <v>955</v>
      </c>
      <c r="G1239" s="8" t="s">
        <v>956</v>
      </c>
    </row>
    <row r="1240" spans="1:7" ht="15" customHeight="1">
      <c r="A1240" s="15" t="s">
        <v>994</v>
      </c>
      <c r="B1240" s="16" t="s">
        <v>995</v>
      </c>
      <c r="C1240" s="15" t="s">
        <v>959</v>
      </c>
      <c r="D1240" s="15" t="s">
        <v>960</v>
      </c>
      <c r="E1240" s="17">
        <v>5.4</v>
      </c>
      <c r="F1240" s="18">
        <v>1.04</v>
      </c>
      <c r="G1240" s="18">
        <v>5.6159999999999997</v>
      </c>
    </row>
    <row r="1241" spans="1:7" ht="15" customHeight="1">
      <c r="A1241" s="15" t="s">
        <v>996</v>
      </c>
      <c r="B1241" s="16" t="s">
        <v>997</v>
      </c>
      <c r="C1241" s="15" t="s">
        <v>959</v>
      </c>
      <c r="D1241" s="15" t="s">
        <v>960</v>
      </c>
      <c r="E1241" s="17">
        <v>5.4</v>
      </c>
      <c r="F1241" s="18">
        <v>3.18</v>
      </c>
      <c r="G1241" s="18">
        <v>17.172000000000001</v>
      </c>
    </row>
    <row r="1242" spans="1:7" ht="20.100000000000001" customHeight="1">
      <c r="A1242" s="15" t="s">
        <v>998</v>
      </c>
      <c r="B1242" s="16" t="s">
        <v>999</v>
      </c>
      <c r="C1242" s="15" t="s">
        <v>959</v>
      </c>
      <c r="D1242" s="15" t="s">
        <v>960</v>
      </c>
      <c r="E1242" s="17">
        <v>3.1</v>
      </c>
      <c r="F1242" s="18">
        <v>0.41</v>
      </c>
      <c r="G1242" s="18">
        <v>1.2709999999999999</v>
      </c>
    </row>
    <row r="1243" spans="1:7" ht="20.100000000000001" customHeight="1">
      <c r="A1243" s="15" t="s">
        <v>1000</v>
      </c>
      <c r="B1243" s="16" t="s">
        <v>1001</v>
      </c>
      <c r="C1243" s="15" t="s">
        <v>959</v>
      </c>
      <c r="D1243" s="15" t="s">
        <v>960</v>
      </c>
      <c r="E1243" s="17">
        <v>3.1</v>
      </c>
      <c r="F1243" s="18">
        <v>1.01</v>
      </c>
      <c r="G1243" s="18">
        <v>3.1309999999999998</v>
      </c>
    </row>
    <row r="1244" spans="1:7" ht="20.100000000000001" customHeight="1">
      <c r="A1244" s="15" t="s">
        <v>1023</v>
      </c>
      <c r="B1244" s="16" t="s">
        <v>1024</v>
      </c>
      <c r="C1244" s="15" t="s">
        <v>959</v>
      </c>
      <c r="D1244" s="15" t="s">
        <v>960</v>
      </c>
      <c r="E1244" s="17">
        <v>2</v>
      </c>
      <c r="F1244" s="18">
        <v>0.01</v>
      </c>
      <c r="G1244" s="18">
        <v>0.02</v>
      </c>
    </row>
    <row r="1245" spans="1:7" ht="15" customHeight="1">
      <c r="A1245" s="15" t="s">
        <v>965</v>
      </c>
      <c r="B1245" s="16" t="s">
        <v>966</v>
      </c>
      <c r="C1245" s="15" t="s">
        <v>959</v>
      </c>
      <c r="D1245" s="15" t="s">
        <v>960</v>
      </c>
      <c r="E1245" s="17">
        <v>5.4</v>
      </c>
      <c r="F1245" s="18">
        <v>0.06</v>
      </c>
      <c r="G1245" s="18">
        <v>0.32400000000000001</v>
      </c>
    </row>
    <row r="1246" spans="1:7" ht="20.100000000000001" customHeight="1">
      <c r="A1246" s="15" t="s">
        <v>1025</v>
      </c>
      <c r="B1246" s="16" t="s">
        <v>1026</v>
      </c>
      <c r="C1246" s="15" t="s">
        <v>959</v>
      </c>
      <c r="D1246" s="15" t="s">
        <v>960</v>
      </c>
      <c r="E1246" s="17">
        <v>2</v>
      </c>
      <c r="F1246" s="18">
        <v>0.63</v>
      </c>
      <c r="G1246" s="18">
        <v>1.26</v>
      </c>
    </row>
    <row r="1247" spans="1:7" ht="20.100000000000001" customHeight="1">
      <c r="A1247" s="15" t="s">
        <v>1086</v>
      </c>
      <c r="B1247" s="16" t="s">
        <v>1087</v>
      </c>
      <c r="C1247" s="15" t="s">
        <v>959</v>
      </c>
      <c r="D1247" s="15" t="s">
        <v>960</v>
      </c>
      <c r="E1247" s="17">
        <v>0.3</v>
      </c>
      <c r="F1247" s="18">
        <v>0.57999999999999996</v>
      </c>
      <c r="G1247" s="18">
        <v>0.17399999999999999</v>
      </c>
    </row>
    <row r="1248" spans="1:7" ht="20.100000000000001" customHeight="1">
      <c r="A1248" s="15" t="s">
        <v>1088</v>
      </c>
      <c r="B1248" s="16" t="s">
        <v>1089</v>
      </c>
      <c r="C1248" s="15" t="s">
        <v>959</v>
      </c>
      <c r="D1248" s="15" t="s">
        <v>960</v>
      </c>
      <c r="E1248" s="17">
        <v>0.3</v>
      </c>
      <c r="F1248" s="18">
        <v>0.95</v>
      </c>
      <c r="G1248" s="18">
        <v>0.28499999999999998</v>
      </c>
    </row>
    <row r="1249" spans="1:7" ht="15" customHeight="1">
      <c r="A1249" s="15" t="s">
        <v>963</v>
      </c>
      <c r="B1249" s="16" t="s">
        <v>964</v>
      </c>
      <c r="C1249" s="15" t="s">
        <v>959</v>
      </c>
      <c r="D1249" s="15" t="s">
        <v>960</v>
      </c>
      <c r="E1249" s="17">
        <v>5.4</v>
      </c>
      <c r="F1249" s="18">
        <v>0.55000000000000004</v>
      </c>
      <c r="G1249" s="18">
        <v>2.97</v>
      </c>
    </row>
    <row r="1250" spans="1:7" ht="17.100000000000001" customHeight="1">
      <c r="A1250" s="1"/>
      <c r="B1250" s="1"/>
      <c r="C1250" s="1"/>
      <c r="D1250" s="1"/>
      <c r="E1250" s="319" t="s">
        <v>967</v>
      </c>
      <c r="F1250" s="320"/>
      <c r="G1250" s="19">
        <v>32.222999999999999</v>
      </c>
    </row>
    <row r="1251" spans="1:7" ht="15" customHeight="1">
      <c r="A1251" s="321" t="s">
        <v>1027</v>
      </c>
      <c r="B1251" s="322"/>
      <c r="C1251" s="8" t="s">
        <v>952</v>
      </c>
      <c r="D1251" s="8" t="s">
        <v>953</v>
      </c>
      <c r="E1251" s="8" t="s">
        <v>954</v>
      </c>
      <c r="F1251" s="8" t="s">
        <v>955</v>
      </c>
      <c r="G1251" s="8" t="s">
        <v>956</v>
      </c>
    </row>
    <row r="1252" spans="1:7" ht="20.100000000000001" customHeight="1">
      <c r="A1252" s="15" t="s">
        <v>1458</v>
      </c>
      <c r="B1252" s="16" t="s">
        <v>1459</v>
      </c>
      <c r="C1252" s="15" t="s">
        <v>959</v>
      </c>
      <c r="D1252" s="15" t="s">
        <v>1030</v>
      </c>
      <c r="E1252" s="17">
        <v>2.81E-4</v>
      </c>
      <c r="F1252" s="18">
        <v>21622.37</v>
      </c>
      <c r="G1252" s="18">
        <v>6.0758859699999999</v>
      </c>
    </row>
    <row r="1253" spans="1:7" ht="15" customHeight="1">
      <c r="A1253" s="1"/>
      <c r="B1253" s="1"/>
      <c r="C1253" s="1"/>
      <c r="D1253" s="1"/>
      <c r="E1253" s="319" t="s">
        <v>1031</v>
      </c>
      <c r="F1253" s="320"/>
      <c r="G1253" s="19">
        <v>6.0758859699999999</v>
      </c>
    </row>
    <row r="1254" spans="1:7" ht="15" customHeight="1">
      <c r="A1254" s="321" t="s">
        <v>968</v>
      </c>
      <c r="B1254" s="322"/>
      <c r="C1254" s="8" t="s">
        <v>952</v>
      </c>
      <c r="D1254" s="8" t="s">
        <v>953</v>
      </c>
      <c r="E1254" s="8" t="s">
        <v>954</v>
      </c>
      <c r="F1254" s="8" t="s">
        <v>955</v>
      </c>
      <c r="G1254" s="8" t="s">
        <v>956</v>
      </c>
    </row>
    <row r="1255" spans="1:7" ht="15" customHeight="1">
      <c r="A1255" s="15" t="s">
        <v>1006</v>
      </c>
      <c r="B1255" s="16" t="s">
        <v>1007</v>
      </c>
      <c r="C1255" s="15" t="s">
        <v>959</v>
      </c>
      <c r="D1255" s="15" t="s">
        <v>960</v>
      </c>
      <c r="E1255" s="17">
        <v>3.1468099999999999</v>
      </c>
      <c r="F1255" s="18">
        <v>9.25</v>
      </c>
      <c r="G1255" s="18">
        <v>29.107992500000002</v>
      </c>
    </row>
    <row r="1256" spans="1:7" ht="15" customHeight="1">
      <c r="A1256" s="15" t="s">
        <v>1460</v>
      </c>
      <c r="B1256" s="16" t="s">
        <v>1461</v>
      </c>
      <c r="C1256" s="15" t="s">
        <v>959</v>
      </c>
      <c r="D1256" s="15" t="s">
        <v>960</v>
      </c>
      <c r="E1256" s="17">
        <v>2.0118</v>
      </c>
      <c r="F1256" s="18">
        <v>16.45</v>
      </c>
      <c r="G1256" s="18">
        <v>33.094110000000001</v>
      </c>
    </row>
    <row r="1257" spans="1:7" ht="15" customHeight="1">
      <c r="A1257" s="15" t="s">
        <v>1090</v>
      </c>
      <c r="B1257" s="16" t="s">
        <v>1091</v>
      </c>
      <c r="C1257" s="15" t="s">
        <v>959</v>
      </c>
      <c r="D1257" s="15" t="s">
        <v>960</v>
      </c>
      <c r="E1257" s="17">
        <v>0.30453000000000002</v>
      </c>
      <c r="F1257" s="18">
        <v>12.62</v>
      </c>
      <c r="G1257" s="18">
        <v>3.8431685999999998</v>
      </c>
    </row>
    <row r="1258" spans="1:7" ht="15" customHeight="1">
      <c r="A1258" s="1"/>
      <c r="B1258" s="1"/>
      <c r="C1258" s="1"/>
      <c r="D1258" s="1"/>
      <c r="E1258" s="319" t="s">
        <v>971</v>
      </c>
      <c r="F1258" s="320"/>
      <c r="G1258" s="19">
        <v>66.045271099999994</v>
      </c>
    </row>
    <row r="1259" spans="1:7" ht="15" customHeight="1">
      <c r="A1259" s="1"/>
      <c r="B1259" s="1"/>
      <c r="C1259" s="1"/>
      <c r="D1259" s="1"/>
      <c r="E1259" s="317" t="s">
        <v>972</v>
      </c>
      <c r="F1259" s="318"/>
      <c r="G1259" s="3">
        <v>74.31</v>
      </c>
    </row>
    <row r="1260" spans="1:7" ht="15" customHeight="1">
      <c r="A1260" s="1"/>
      <c r="B1260" s="1"/>
      <c r="C1260" s="1"/>
      <c r="D1260" s="1"/>
      <c r="E1260" s="317" t="s">
        <v>973</v>
      </c>
      <c r="F1260" s="318"/>
      <c r="G1260" s="3">
        <v>29.98</v>
      </c>
    </row>
    <row r="1261" spans="1:7" ht="15" customHeight="1">
      <c r="A1261" s="1"/>
      <c r="B1261" s="1"/>
      <c r="C1261" s="1"/>
      <c r="D1261" s="1"/>
      <c r="E1261" s="317" t="s">
        <v>974</v>
      </c>
      <c r="F1261" s="318"/>
      <c r="G1261" s="3">
        <v>104.29</v>
      </c>
    </row>
    <row r="1262" spans="1:7" ht="15" customHeight="1">
      <c r="A1262" s="1"/>
      <c r="B1262" s="1"/>
      <c r="C1262" s="1"/>
      <c r="D1262" s="1"/>
      <c r="E1262" s="317" t="s">
        <v>975</v>
      </c>
      <c r="F1262" s="318"/>
      <c r="G1262" s="3">
        <v>29.56</v>
      </c>
    </row>
    <row r="1263" spans="1:7" ht="15" customHeight="1">
      <c r="A1263" s="1"/>
      <c r="B1263" s="1"/>
      <c r="C1263" s="1"/>
      <c r="D1263" s="1"/>
      <c r="E1263" s="317" t="s">
        <v>976</v>
      </c>
      <c r="F1263" s="318"/>
      <c r="G1263" s="3">
        <v>133.85</v>
      </c>
    </row>
    <row r="1264" spans="1:7" ht="15" customHeight="1">
      <c r="A1264" s="1"/>
      <c r="B1264" s="1"/>
      <c r="C1264" s="1"/>
      <c r="D1264" s="1"/>
      <c r="E1264" s="317" t="s">
        <v>977</v>
      </c>
      <c r="F1264" s="318"/>
      <c r="G1264" s="3">
        <v>1</v>
      </c>
    </row>
    <row r="1265" spans="1:7" ht="15" customHeight="1">
      <c r="A1265" s="1"/>
      <c r="B1265" s="1"/>
      <c r="C1265" s="1"/>
      <c r="D1265" s="1"/>
      <c r="E1265" s="317" t="s">
        <v>978</v>
      </c>
      <c r="F1265" s="318"/>
      <c r="G1265" s="3">
        <v>133.85</v>
      </c>
    </row>
    <row r="1266" spans="1:7" ht="9.9499999999999993" customHeight="1">
      <c r="A1266" s="1"/>
      <c r="B1266" s="1"/>
      <c r="C1266" s="323" t="s">
        <v>949</v>
      </c>
      <c r="D1266" s="324"/>
      <c r="E1266" s="1"/>
      <c r="F1266" s="1"/>
      <c r="G1266" s="1"/>
    </row>
    <row r="1267" spans="1:7" ht="20.100000000000001" customHeight="1">
      <c r="A1267" s="325" t="s">
        <v>2155</v>
      </c>
      <c r="B1267" s="326"/>
      <c r="C1267" s="326"/>
      <c r="D1267" s="326"/>
      <c r="E1267" s="326"/>
      <c r="F1267" s="326"/>
      <c r="G1267" s="326"/>
    </row>
    <row r="1268" spans="1:7" ht="15" customHeight="1">
      <c r="A1268" s="321" t="s">
        <v>951</v>
      </c>
      <c r="B1268" s="322"/>
      <c r="C1268" s="8" t="s">
        <v>952</v>
      </c>
      <c r="D1268" s="8" t="s">
        <v>953</v>
      </c>
      <c r="E1268" s="8" t="s">
        <v>954</v>
      </c>
      <c r="F1268" s="8" t="s">
        <v>955</v>
      </c>
      <c r="G1268" s="8" t="s">
        <v>956</v>
      </c>
    </row>
    <row r="1269" spans="1:7" ht="20.100000000000001" customHeight="1">
      <c r="A1269" s="15" t="s">
        <v>1772</v>
      </c>
      <c r="B1269" s="16" t="s">
        <v>1773</v>
      </c>
      <c r="C1269" s="15" t="s">
        <v>959</v>
      </c>
      <c r="D1269" s="15" t="s">
        <v>960</v>
      </c>
      <c r="E1269" s="17">
        <v>0.27263199999999999</v>
      </c>
      <c r="F1269" s="18">
        <v>0.62</v>
      </c>
      <c r="G1269" s="18">
        <v>0.16903183999999999</v>
      </c>
    </row>
    <row r="1270" spans="1:7" ht="15" customHeight="1">
      <c r="A1270" s="15" t="s">
        <v>994</v>
      </c>
      <c r="B1270" s="16" t="s">
        <v>995</v>
      </c>
      <c r="C1270" s="15" t="s">
        <v>959</v>
      </c>
      <c r="D1270" s="15" t="s">
        <v>960</v>
      </c>
      <c r="E1270" s="17">
        <v>0.27263199999999999</v>
      </c>
      <c r="F1270" s="18">
        <v>1.04</v>
      </c>
      <c r="G1270" s="18">
        <v>0.28353728</v>
      </c>
    </row>
    <row r="1271" spans="1:7" ht="20.100000000000001" customHeight="1">
      <c r="A1271" s="15" t="s">
        <v>1774</v>
      </c>
      <c r="B1271" s="16" t="s">
        <v>1775</v>
      </c>
      <c r="C1271" s="15" t="s">
        <v>959</v>
      </c>
      <c r="D1271" s="15" t="s">
        <v>960</v>
      </c>
      <c r="E1271" s="17">
        <v>0.27263199999999999</v>
      </c>
      <c r="F1271" s="18">
        <v>0.91</v>
      </c>
      <c r="G1271" s="18">
        <v>0.24809512</v>
      </c>
    </row>
    <row r="1272" spans="1:7" ht="15" customHeight="1">
      <c r="A1272" s="15" t="s">
        <v>996</v>
      </c>
      <c r="B1272" s="16" t="s">
        <v>997</v>
      </c>
      <c r="C1272" s="15" t="s">
        <v>959</v>
      </c>
      <c r="D1272" s="15" t="s">
        <v>960</v>
      </c>
      <c r="E1272" s="17">
        <v>0.27263199999999999</v>
      </c>
      <c r="F1272" s="18">
        <v>3.18</v>
      </c>
      <c r="G1272" s="18">
        <v>0.86696976000000003</v>
      </c>
    </row>
    <row r="1273" spans="1:7" ht="15" customHeight="1">
      <c r="A1273" s="15" t="s">
        <v>963</v>
      </c>
      <c r="B1273" s="16" t="s">
        <v>964</v>
      </c>
      <c r="C1273" s="15" t="s">
        <v>959</v>
      </c>
      <c r="D1273" s="15" t="s">
        <v>960</v>
      </c>
      <c r="E1273" s="17">
        <v>0.27263199999999999</v>
      </c>
      <c r="F1273" s="18">
        <v>0.55000000000000004</v>
      </c>
      <c r="G1273" s="18">
        <v>0.14994759999999999</v>
      </c>
    </row>
    <row r="1274" spans="1:7" ht="15" customHeight="1">
      <c r="A1274" s="15" t="s">
        <v>965</v>
      </c>
      <c r="B1274" s="16" t="s">
        <v>966</v>
      </c>
      <c r="C1274" s="15" t="s">
        <v>959</v>
      </c>
      <c r="D1274" s="15" t="s">
        <v>960</v>
      </c>
      <c r="E1274" s="17">
        <v>0.27263199999999999</v>
      </c>
      <c r="F1274" s="18">
        <v>0.06</v>
      </c>
      <c r="G1274" s="18">
        <v>1.6357920000000001E-2</v>
      </c>
    </row>
    <row r="1275" spans="1:7" ht="17.100000000000001" customHeight="1">
      <c r="A1275" s="1"/>
      <c r="B1275" s="1"/>
      <c r="C1275" s="1"/>
      <c r="D1275" s="1"/>
      <c r="E1275" s="319" t="s">
        <v>967</v>
      </c>
      <c r="F1275" s="320"/>
      <c r="G1275" s="19">
        <v>1.7339395200000001</v>
      </c>
    </row>
    <row r="1276" spans="1:7" ht="15" customHeight="1">
      <c r="A1276" s="321" t="s">
        <v>968</v>
      </c>
      <c r="B1276" s="322"/>
      <c r="C1276" s="8" t="s">
        <v>952</v>
      </c>
      <c r="D1276" s="8" t="s">
        <v>953</v>
      </c>
      <c r="E1276" s="8" t="s">
        <v>954</v>
      </c>
      <c r="F1276" s="8" t="s">
        <v>955</v>
      </c>
      <c r="G1276" s="8" t="s">
        <v>956</v>
      </c>
    </row>
    <row r="1277" spans="1:7" ht="15" customHeight="1">
      <c r="A1277" s="15" t="s">
        <v>1776</v>
      </c>
      <c r="B1277" s="16" t="s">
        <v>1777</v>
      </c>
      <c r="C1277" s="15" t="s">
        <v>959</v>
      </c>
      <c r="D1277" s="15" t="s">
        <v>960</v>
      </c>
      <c r="E1277" s="17">
        <v>0.1399420056</v>
      </c>
      <c r="F1277" s="18">
        <v>15.42</v>
      </c>
      <c r="G1277" s="18">
        <v>2.1579057263519998</v>
      </c>
    </row>
    <row r="1278" spans="1:7" ht="15" customHeight="1">
      <c r="A1278" s="15" t="s">
        <v>1778</v>
      </c>
      <c r="B1278" s="16" t="s">
        <v>1779</v>
      </c>
      <c r="C1278" s="15" t="s">
        <v>959</v>
      </c>
      <c r="D1278" s="15" t="s">
        <v>960</v>
      </c>
      <c r="E1278" s="17">
        <v>0.1399420056</v>
      </c>
      <c r="F1278" s="18">
        <v>10.84</v>
      </c>
      <c r="G1278" s="18">
        <v>1.516971340704</v>
      </c>
    </row>
    <row r="1279" spans="1:7" ht="15" customHeight="1">
      <c r="A1279" s="1"/>
      <c r="B1279" s="1"/>
      <c r="C1279" s="1"/>
      <c r="D1279" s="1"/>
      <c r="E1279" s="319" t="s">
        <v>971</v>
      </c>
      <c r="F1279" s="320"/>
      <c r="G1279" s="19">
        <v>3.6748770670559998</v>
      </c>
    </row>
    <row r="1280" spans="1:7" ht="15" customHeight="1">
      <c r="A1280" s="321" t="s">
        <v>1010</v>
      </c>
      <c r="B1280" s="322"/>
      <c r="C1280" s="8" t="s">
        <v>952</v>
      </c>
      <c r="D1280" s="8" t="s">
        <v>953</v>
      </c>
      <c r="E1280" s="8" t="s">
        <v>954</v>
      </c>
      <c r="F1280" s="8" t="s">
        <v>955</v>
      </c>
      <c r="G1280" s="8" t="s">
        <v>956</v>
      </c>
    </row>
    <row r="1281" spans="1:7" ht="15" customHeight="1">
      <c r="A1281" s="15" t="s">
        <v>1818</v>
      </c>
      <c r="B1281" s="16" t="s">
        <v>1819</v>
      </c>
      <c r="C1281" s="15" t="s">
        <v>959</v>
      </c>
      <c r="D1281" s="15" t="s">
        <v>1013</v>
      </c>
      <c r="E1281" s="17">
        <v>1.2</v>
      </c>
      <c r="F1281" s="18">
        <v>10.130000000000001</v>
      </c>
      <c r="G1281" s="18">
        <v>12.156000000000001</v>
      </c>
    </row>
    <row r="1282" spans="1:7" ht="15" customHeight="1">
      <c r="A1282" s="1"/>
      <c r="B1282" s="1"/>
      <c r="C1282" s="1"/>
      <c r="D1282" s="1"/>
      <c r="E1282" s="319" t="s">
        <v>1021</v>
      </c>
      <c r="F1282" s="320"/>
      <c r="G1282" s="19">
        <v>12.156000000000001</v>
      </c>
    </row>
    <row r="1283" spans="1:7" ht="15" customHeight="1">
      <c r="A1283" s="1"/>
      <c r="B1283" s="1"/>
      <c r="C1283" s="1"/>
      <c r="D1283" s="1"/>
      <c r="E1283" s="317" t="s">
        <v>972</v>
      </c>
      <c r="F1283" s="318"/>
      <c r="G1283" s="3">
        <v>15.88</v>
      </c>
    </row>
    <row r="1284" spans="1:7" ht="15" customHeight="1">
      <c r="A1284" s="1"/>
      <c r="B1284" s="1"/>
      <c r="C1284" s="1"/>
      <c r="D1284" s="1"/>
      <c r="E1284" s="317" t="s">
        <v>973</v>
      </c>
      <c r="F1284" s="318"/>
      <c r="G1284" s="3">
        <v>1.67</v>
      </c>
    </row>
    <row r="1285" spans="1:7" ht="15" customHeight="1">
      <c r="A1285" s="1"/>
      <c r="B1285" s="1"/>
      <c r="C1285" s="1"/>
      <c r="D1285" s="1"/>
      <c r="E1285" s="317" t="s">
        <v>974</v>
      </c>
      <c r="F1285" s="318"/>
      <c r="G1285" s="3">
        <v>17.55</v>
      </c>
    </row>
    <row r="1286" spans="1:7" ht="15" customHeight="1">
      <c r="A1286" s="1"/>
      <c r="B1286" s="1"/>
      <c r="C1286" s="1"/>
      <c r="D1286" s="1"/>
      <c r="E1286" s="317" t="s">
        <v>975</v>
      </c>
      <c r="F1286" s="318"/>
      <c r="G1286" s="3">
        <v>4.97</v>
      </c>
    </row>
    <row r="1287" spans="1:7" ht="15" customHeight="1">
      <c r="A1287" s="1"/>
      <c r="B1287" s="1"/>
      <c r="C1287" s="1"/>
      <c r="D1287" s="1"/>
      <c r="E1287" s="317" t="s">
        <v>976</v>
      </c>
      <c r="F1287" s="318"/>
      <c r="G1287" s="3">
        <v>22.52</v>
      </c>
    </row>
    <row r="1288" spans="1:7" ht="15" customHeight="1">
      <c r="A1288" s="1"/>
      <c r="B1288" s="1"/>
      <c r="C1288" s="1"/>
      <c r="D1288" s="1"/>
      <c r="E1288" s="317" t="s">
        <v>977</v>
      </c>
      <c r="F1288" s="318"/>
      <c r="G1288" s="3">
        <v>1</v>
      </c>
    </row>
    <row r="1289" spans="1:7" ht="15" customHeight="1">
      <c r="A1289" s="1"/>
      <c r="B1289" s="1"/>
      <c r="C1289" s="1"/>
      <c r="D1289" s="1"/>
      <c r="E1289" s="317" t="s">
        <v>978</v>
      </c>
      <c r="F1289" s="318"/>
      <c r="G1289" s="3">
        <v>22.52</v>
      </c>
    </row>
    <row r="1290" spans="1:7" ht="9.9499999999999993" customHeight="1">
      <c r="A1290" s="1"/>
      <c r="B1290" s="1"/>
      <c r="C1290" s="323" t="s">
        <v>949</v>
      </c>
      <c r="D1290" s="324"/>
      <c r="E1290" s="1"/>
      <c r="F1290" s="1"/>
      <c r="G1290" s="1"/>
    </row>
    <row r="1291" spans="1:7" ht="20.100000000000001" customHeight="1">
      <c r="A1291" s="325" t="s">
        <v>2156</v>
      </c>
      <c r="B1291" s="326"/>
      <c r="C1291" s="326"/>
      <c r="D1291" s="326"/>
      <c r="E1291" s="326"/>
      <c r="F1291" s="326"/>
      <c r="G1291" s="326"/>
    </row>
    <row r="1292" spans="1:7" ht="15" customHeight="1">
      <c r="A1292" s="321" t="s">
        <v>951</v>
      </c>
      <c r="B1292" s="322"/>
      <c r="C1292" s="8" t="s">
        <v>952</v>
      </c>
      <c r="D1292" s="8" t="s">
        <v>953</v>
      </c>
      <c r="E1292" s="8" t="s">
        <v>954</v>
      </c>
      <c r="F1292" s="8" t="s">
        <v>955</v>
      </c>
      <c r="G1292" s="8" t="s">
        <v>956</v>
      </c>
    </row>
    <row r="1293" spans="1:7" ht="20.100000000000001" customHeight="1">
      <c r="A1293" s="15" t="s">
        <v>1772</v>
      </c>
      <c r="B1293" s="16" t="s">
        <v>1773</v>
      </c>
      <c r="C1293" s="15" t="s">
        <v>959</v>
      </c>
      <c r="D1293" s="15" t="s">
        <v>960</v>
      </c>
      <c r="E1293" s="17">
        <v>2.1000000000000001E-2</v>
      </c>
      <c r="F1293" s="18">
        <v>0.62</v>
      </c>
      <c r="G1293" s="18">
        <v>1.302E-2</v>
      </c>
    </row>
    <row r="1294" spans="1:7" ht="15" customHeight="1">
      <c r="A1294" s="15" t="s">
        <v>994</v>
      </c>
      <c r="B1294" s="16" t="s">
        <v>995</v>
      </c>
      <c r="C1294" s="15" t="s">
        <v>959</v>
      </c>
      <c r="D1294" s="15" t="s">
        <v>960</v>
      </c>
      <c r="E1294" s="17">
        <v>2.1000000000000001E-2</v>
      </c>
      <c r="F1294" s="18">
        <v>1.04</v>
      </c>
      <c r="G1294" s="18">
        <v>2.1839999999999998E-2</v>
      </c>
    </row>
    <row r="1295" spans="1:7" ht="20.100000000000001" customHeight="1">
      <c r="A1295" s="15" t="s">
        <v>1774</v>
      </c>
      <c r="B1295" s="16" t="s">
        <v>1775</v>
      </c>
      <c r="C1295" s="15" t="s">
        <v>959</v>
      </c>
      <c r="D1295" s="15" t="s">
        <v>960</v>
      </c>
      <c r="E1295" s="17">
        <v>2.1000000000000001E-2</v>
      </c>
      <c r="F1295" s="18">
        <v>0.91</v>
      </c>
      <c r="G1295" s="18">
        <v>1.9109999999999999E-2</v>
      </c>
    </row>
    <row r="1296" spans="1:7" ht="15" customHeight="1">
      <c r="A1296" s="15" t="s">
        <v>996</v>
      </c>
      <c r="B1296" s="16" t="s">
        <v>997</v>
      </c>
      <c r="C1296" s="15" t="s">
        <v>959</v>
      </c>
      <c r="D1296" s="15" t="s">
        <v>960</v>
      </c>
      <c r="E1296" s="17">
        <v>2.1000000000000001E-2</v>
      </c>
      <c r="F1296" s="18">
        <v>3.18</v>
      </c>
      <c r="G1296" s="18">
        <v>6.6780000000000006E-2</v>
      </c>
    </row>
    <row r="1297" spans="1:7" ht="15" customHeight="1">
      <c r="A1297" s="15" t="s">
        <v>963</v>
      </c>
      <c r="B1297" s="16" t="s">
        <v>964</v>
      </c>
      <c r="C1297" s="15" t="s">
        <v>959</v>
      </c>
      <c r="D1297" s="15" t="s">
        <v>960</v>
      </c>
      <c r="E1297" s="17">
        <v>2.1000000000000001E-2</v>
      </c>
      <c r="F1297" s="18">
        <v>0.55000000000000004</v>
      </c>
      <c r="G1297" s="18">
        <v>1.155E-2</v>
      </c>
    </row>
    <row r="1298" spans="1:7" ht="15" customHeight="1">
      <c r="A1298" s="15" t="s">
        <v>965</v>
      </c>
      <c r="B1298" s="16" t="s">
        <v>966</v>
      </c>
      <c r="C1298" s="15" t="s">
        <v>959</v>
      </c>
      <c r="D1298" s="15" t="s">
        <v>960</v>
      </c>
      <c r="E1298" s="17">
        <v>2.1000000000000001E-2</v>
      </c>
      <c r="F1298" s="18">
        <v>0.06</v>
      </c>
      <c r="G1298" s="18">
        <v>1.2600000000000001E-3</v>
      </c>
    </row>
    <row r="1299" spans="1:7" ht="17.100000000000001" customHeight="1">
      <c r="A1299" s="1"/>
      <c r="B1299" s="1"/>
      <c r="C1299" s="1"/>
      <c r="D1299" s="1"/>
      <c r="E1299" s="319" t="s">
        <v>967</v>
      </c>
      <c r="F1299" s="320"/>
      <c r="G1299" s="19">
        <v>0.13356000000000001</v>
      </c>
    </row>
    <row r="1300" spans="1:7" ht="15" customHeight="1">
      <c r="A1300" s="321" t="s">
        <v>968</v>
      </c>
      <c r="B1300" s="322"/>
      <c r="C1300" s="8" t="s">
        <v>952</v>
      </c>
      <c r="D1300" s="8" t="s">
        <v>953</v>
      </c>
      <c r="E1300" s="8" t="s">
        <v>954</v>
      </c>
      <c r="F1300" s="8" t="s">
        <v>955</v>
      </c>
      <c r="G1300" s="8" t="s">
        <v>956</v>
      </c>
    </row>
    <row r="1301" spans="1:7" ht="15" customHeight="1">
      <c r="A1301" s="15" t="s">
        <v>1776</v>
      </c>
      <c r="B1301" s="16" t="s">
        <v>1777</v>
      </c>
      <c r="C1301" s="15" t="s">
        <v>959</v>
      </c>
      <c r="D1301" s="15" t="s">
        <v>960</v>
      </c>
      <c r="E1301" s="17">
        <v>1.2319200000000001E-2</v>
      </c>
      <c r="F1301" s="18">
        <v>15.42</v>
      </c>
      <c r="G1301" s="18">
        <v>0.18996206400000001</v>
      </c>
    </row>
    <row r="1302" spans="1:7" ht="15" customHeight="1">
      <c r="A1302" s="15" t="s">
        <v>1778</v>
      </c>
      <c r="B1302" s="16" t="s">
        <v>1779</v>
      </c>
      <c r="C1302" s="15" t="s">
        <v>959</v>
      </c>
      <c r="D1302" s="15" t="s">
        <v>960</v>
      </c>
      <c r="E1302" s="17">
        <v>9.2394E-3</v>
      </c>
      <c r="F1302" s="18">
        <v>10.84</v>
      </c>
      <c r="G1302" s="18">
        <v>0.100155096</v>
      </c>
    </row>
    <row r="1303" spans="1:7" ht="15" customHeight="1">
      <c r="A1303" s="1"/>
      <c r="B1303" s="1"/>
      <c r="C1303" s="1"/>
      <c r="D1303" s="1"/>
      <c r="E1303" s="319" t="s">
        <v>971</v>
      </c>
      <c r="F1303" s="320"/>
      <c r="G1303" s="19">
        <v>0.29011715999999999</v>
      </c>
    </row>
    <row r="1304" spans="1:7" ht="15" customHeight="1">
      <c r="A1304" s="321" t="s">
        <v>1010</v>
      </c>
      <c r="B1304" s="322"/>
      <c r="C1304" s="8" t="s">
        <v>952</v>
      </c>
      <c r="D1304" s="8" t="s">
        <v>953</v>
      </c>
      <c r="E1304" s="8" t="s">
        <v>954</v>
      </c>
      <c r="F1304" s="8" t="s">
        <v>955</v>
      </c>
      <c r="G1304" s="8" t="s">
        <v>956</v>
      </c>
    </row>
    <row r="1305" spans="1:7" ht="20.100000000000001" customHeight="1">
      <c r="A1305" s="15" t="s">
        <v>1814</v>
      </c>
      <c r="B1305" s="16" t="s">
        <v>1815</v>
      </c>
      <c r="C1305" s="15" t="s">
        <v>1016</v>
      </c>
      <c r="D1305" s="15" t="s">
        <v>1013</v>
      </c>
      <c r="E1305" s="17">
        <v>1.1000000000000001</v>
      </c>
      <c r="F1305" s="18">
        <v>0.83</v>
      </c>
      <c r="G1305" s="18">
        <v>0.91300000000000003</v>
      </c>
    </row>
    <row r="1306" spans="1:7" ht="15" customHeight="1">
      <c r="A1306" s="1"/>
      <c r="B1306" s="1"/>
      <c r="C1306" s="1"/>
      <c r="D1306" s="1"/>
      <c r="E1306" s="319" t="s">
        <v>1021</v>
      </c>
      <c r="F1306" s="320"/>
      <c r="G1306" s="19">
        <v>0.91300000000000003</v>
      </c>
    </row>
    <row r="1307" spans="1:7" ht="15" customHeight="1">
      <c r="A1307" s="1"/>
      <c r="B1307" s="1"/>
      <c r="C1307" s="1"/>
      <c r="D1307" s="1"/>
      <c r="E1307" s="317" t="s">
        <v>972</v>
      </c>
      <c r="F1307" s="318"/>
      <c r="G1307" s="3">
        <v>1.2</v>
      </c>
    </row>
    <row r="1308" spans="1:7" ht="15" customHeight="1">
      <c r="A1308" s="1"/>
      <c r="B1308" s="1"/>
      <c r="C1308" s="1"/>
      <c r="D1308" s="1"/>
      <c r="E1308" s="317" t="s">
        <v>973</v>
      </c>
      <c r="F1308" s="318"/>
      <c r="G1308" s="3">
        <v>0.12</v>
      </c>
    </row>
    <row r="1309" spans="1:7" ht="15" customHeight="1">
      <c r="A1309" s="1"/>
      <c r="B1309" s="1"/>
      <c r="C1309" s="1"/>
      <c r="D1309" s="1"/>
      <c r="E1309" s="317" t="s">
        <v>974</v>
      </c>
      <c r="F1309" s="318"/>
      <c r="G1309" s="3">
        <v>1.32</v>
      </c>
    </row>
    <row r="1310" spans="1:7" ht="15" customHeight="1">
      <c r="A1310" s="1"/>
      <c r="B1310" s="1"/>
      <c r="C1310" s="1"/>
      <c r="D1310" s="1"/>
      <c r="E1310" s="317" t="s">
        <v>975</v>
      </c>
      <c r="F1310" s="318"/>
      <c r="G1310" s="3">
        <v>0.37</v>
      </c>
    </row>
    <row r="1311" spans="1:7" ht="15" customHeight="1">
      <c r="A1311" s="1"/>
      <c r="B1311" s="1"/>
      <c r="C1311" s="1"/>
      <c r="D1311" s="1"/>
      <c r="E1311" s="317" t="s">
        <v>976</v>
      </c>
      <c r="F1311" s="318"/>
      <c r="G1311" s="3">
        <v>1.69</v>
      </c>
    </row>
    <row r="1312" spans="1:7" ht="15" customHeight="1">
      <c r="A1312" s="1"/>
      <c r="B1312" s="1"/>
      <c r="C1312" s="1"/>
      <c r="D1312" s="1"/>
      <c r="E1312" s="317" t="s">
        <v>977</v>
      </c>
      <c r="F1312" s="318"/>
      <c r="G1312" s="3">
        <v>1</v>
      </c>
    </row>
    <row r="1313" spans="1:7" ht="15" customHeight="1">
      <c r="A1313" s="1"/>
      <c r="B1313" s="1"/>
      <c r="C1313" s="1"/>
      <c r="D1313" s="1"/>
      <c r="E1313" s="317" t="s">
        <v>978</v>
      </c>
      <c r="F1313" s="318"/>
      <c r="G1313" s="3">
        <v>1.69</v>
      </c>
    </row>
    <row r="1314" spans="1:7" ht="9.9499999999999993" customHeight="1">
      <c r="A1314" s="1"/>
      <c r="B1314" s="1"/>
      <c r="C1314" s="323" t="s">
        <v>949</v>
      </c>
      <c r="D1314" s="324"/>
      <c r="E1314" s="1"/>
      <c r="F1314" s="1"/>
      <c r="G1314" s="1"/>
    </row>
    <row r="1315" spans="1:7" ht="20.100000000000001" customHeight="1">
      <c r="A1315" s="325" t="s">
        <v>2157</v>
      </c>
      <c r="B1315" s="326"/>
      <c r="C1315" s="326"/>
      <c r="D1315" s="326"/>
      <c r="E1315" s="326"/>
      <c r="F1315" s="326"/>
      <c r="G1315" s="326"/>
    </row>
    <row r="1316" spans="1:7" ht="15" customHeight="1">
      <c r="A1316" s="321" t="s">
        <v>951</v>
      </c>
      <c r="B1316" s="322"/>
      <c r="C1316" s="8" t="s">
        <v>952</v>
      </c>
      <c r="D1316" s="8" t="s">
        <v>953</v>
      </c>
      <c r="E1316" s="8" t="s">
        <v>954</v>
      </c>
      <c r="F1316" s="8" t="s">
        <v>955</v>
      </c>
      <c r="G1316" s="8" t="s">
        <v>956</v>
      </c>
    </row>
    <row r="1317" spans="1:7" ht="20.100000000000001" customHeight="1">
      <c r="A1317" s="15" t="s">
        <v>1772</v>
      </c>
      <c r="B1317" s="16" t="s">
        <v>1773</v>
      </c>
      <c r="C1317" s="15" t="s">
        <v>959</v>
      </c>
      <c r="D1317" s="15" t="s">
        <v>960</v>
      </c>
      <c r="E1317" s="17">
        <v>0.1595</v>
      </c>
      <c r="F1317" s="18">
        <v>0.62</v>
      </c>
      <c r="G1317" s="18">
        <v>9.8890000000000006E-2</v>
      </c>
    </row>
    <row r="1318" spans="1:7" ht="15" customHeight="1">
      <c r="A1318" s="15" t="s">
        <v>994</v>
      </c>
      <c r="B1318" s="16" t="s">
        <v>995</v>
      </c>
      <c r="C1318" s="15" t="s">
        <v>959</v>
      </c>
      <c r="D1318" s="15" t="s">
        <v>960</v>
      </c>
      <c r="E1318" s="17">
        <v>0.1595</v>
      </c>
      <c r="F1318" s="18">
        <v>1.04</v>
      </c>
      <c r="G1318" s="18">
        <v>0.16588</v>
      </c>
    </row>
    <row r="1319" spans="1:7" ht="20.100000000000001" customHeight="1">
      <c r="A1319" s="15" t="s">
        <v>1774</v>
      </c>
      <c r="B1319" s="16" t="s">
        <v>1775</v>
      </c>
      <c r="C1319" s="15" t="s">
        <v>959</v>
      </c>
      <c r="D1319" s="15" t="s">
        <v>960</v>
      </c>
      <c r="E1319" s="17">
        <v>0.1595</v>
      </c>
      <c r="F1319" s="18">
        <v>0.91</v>
      </c>
      <c r="G1319" s="18">
        <v>0.145145</v>
      </c>
    </row>
    <row r="1320" spans="1:7" ht="15" customHeight="1">
      <c r="A1320" s="15" t="s">
        <v>996</v>
      </c>
      <c r="B1320" s="16" t="s">
        <v>997</v>
      </c>
      <c r="C1320" s="15" t="s">
        <v>959</v>
      </c>
      <c r="D1320" s="15" t="s">
        <v>960</v>
      </c>
      <c r="E1320" s="17">
        <v>0.1595</v>
      </c>
      <c r="F1320" s="18">
        <v>3.18</v>
      </c>
      <c r="G1320" s="18">
        <v>0.50721000000000005</v>
      </c>
    </row>
    <row r="1321" spans="1:7" ht="15" customHeight="1">
      <c r="A1321" s="15" t="s">
        <v>963</v>
      </c>
      <c r="B1321" s="16" t="s">
        <v>964</v>
      </c>
      <c r="C1321" s="15" t="s">
        <v>959</v>
      </c>
      <c r="D1321" s="15" t="s">
        <v>960</v>
      </c>
      <c r="E1321" s="17">
        <v>0.1595</v>
      </c>
      <c r="F1321" s="18">
        <v>0.55000000000000004</v>
      </c>
      <c r="G1321" s="18">
        <v>8.7724999999999997E-2</v>
      </c>
    </row>
    <row r="1322" spans="1:7" ht="15" customHeight="1">
      <c r="A1322" s="15" t="s">
        <v>965</v>
      </c>
      <c r="B1322" s="16" t="s">
        <v>966</v>
      </c>
      <c r="C1322" s="15" t="s">
        <v>959</v>
      </c>
      <c r="D1322" s="15" t="s">
        <v>960</v>
      </c>
      <c r="E1322" s="17">
        <v>0.1595</v>
      </c>
      <c r="F1322" s="18">
        <v>0.06</v>
      </c>
      <c r="G1322" s="18">
        <v>9.5700000000000004E-3</v>
      </c>
    </row>
    <row r="1323" spans="1:7" ht="17.100000000000001" customHeight="1">
      <c r="A1323" s="1"/>
      <c r="B1323" s="1"/>
      <c r="C1323" s="1"/>
      <c r="D1323" s="1"/>
      <c r="E1323" s="319" t="s">
        <v>967</v>
      </c>
      <c r="F1323" s="320"/>
      <c r="G1323" s="19">
        <v>1.0144200000000001</v>
      </c>
    </row>
    <row r="1324" spans="1:7" ht="15" customHeight="1">
      <c r="A1324" s="321" t="s">
        <v>968</v>
      </c>
      <c r="B1324" s="322"/>
      <c r="C1324" s="8" t="s">
        <v>952</v>
      </c>
      <c r="D1324" s="8" t="s">
        <v>953</v>
      </c>
      <c r="E1324" s="8" t="s">
        <v>954</v>
      </c>
      <c r="F1324" s="8" t="s">
        <v>955</v>
      </c>
      <c r="G1324" s="8" t="s">
        <v>956</v>
      </c>
    </row>
    <row r="1325" spans="1:7" ht="15" customHeight="1">
      <c r="A1325" s="15" t="s">
        <v>1776</v>
      </c>
      <c r="B1325" s="16" t="s">
        <v>1777</v>
      </c>
      <c r="C1325" s="15" t="s">
        <v>959</v>
      </c>
      <c r="D1325" s="15" t="s">
        <v>960</v>
      </c>
      <c r="E1325" s="17">
        <v>8.1871349999999996E-2</v>
      </c>
      <c r="F1325" s="18">
        <v>15.42</v>
      </c>
      <c r="G1325" s="18">
        <v>1.262456217</v>
      </c>
    </row>
    <row r="1326" spans="1:7" ht="15" customHeight="1">
      <c r="A1326" s="15" t="s">
        <v>1778</v>
      </c>
      <c r="B1326" s="16" t="s">
        <v>1779</v>
      </c>
      <c r="C1326" s="15" t="s">
        <v>959</v>
      </c>
      <c r="D1326" s="15" t="s">
        <v>960</v>
      </c>
      <c r="E1326" s="17">
        <v>8.1871349999999996E-2</v>
      </c>
      <c r="F1326" s="18">
        <v>10.84</v>
      </c>
      <c r="G1326" s="18">
        <v>0.88748543400000002</v>
      </c>
    </row>
    <row r="1327" spans="1:7" ht="15" customHeight="1">
      <c r="A1327" s="1"/>
      <c r="B1327" s="1"/>
      <c r="C1327" s="1"/>
      <c r="D1327" s="1"/>
      <c r="E1327" s="319" t="s">
        <v>971</v>
      </c>
      <c r="F1327" s="320"/>
      <c r="G1327" s="19">
        <v>2.1499416509999998</v>
      </c>
    </row>
    <row r="1328" spans="1:7" ht="15" customHeight="1">
      <c r="A1328" s="1"/>
      <c r="B1328" s="1"/>
      <c r="C1328" s="1"/>
      <c r="D1328" s="1"/>
      <c r="E1328" s="317" t="s">
        <v>972</v>
      </c>
      <c r="F1328" s="318"/>
      <c r="G1328" s="3">
        <v>2.1800000000000002</v>
      </c>
    </row>
    <row r="1329" spans="1:7" ht="15" customHeight="1">
      <c r="A1329" s="1"/>
      <c r="B1329" s="1"/>
      <c r="C1329" s="1"/>
      <c r="D1329" s="1"/>
      <c r="E1329" s="317" t="s">
        <v>973</v>
      </c>
      <c r="F1329" s="318"/>
      <c r="G1329" s="3">
        <v>0.97</v>
      </c>
    </row>
    <row r="1330" spans="1:7" ht="15" customHeight="1">
      <c r="A1330" s="1"/>
      <c r="B1330" s="1"/>
      <c r="C1330" s="1"/>
      <c r="D1330" s="1"/>
      <c r="E1330" s="317" t="s">
        <v>974</v>
      </c>
      <c r="F1330" s="318"/>
      <c r="G1330" s="3">
        <v>3.15</v>
      </c>
    </row>
    <row r="1331" spans="1:7" ht="15" customHeight="1">
      <c r="A1331" s="1"/>
      <c r="B1331" s="1"/>
      <c r="C1331" s="1"/>
      <c r="D1331" s="1"/>
      <c r="E1331" s="317" t="s">
        <v>975</v>
      </c>
      <c r="F1331" s="318"/>
      <c r="G1331" s="3">
        <v>0.89</v>
      </c>
    </row>
    <row r="1332" spans="1:7" ht="15" customHeight="1">
      <c r="A1332" s="1"/>
      <c r="B1332" s="1"/>
      <c r="C1332" s="1"/>
      <c r="D1332" s="1"/>
      <c r="E1332" s="317" t="s">
        <v>976</v>
      </c>
      <c r="F1332" s="318"/>
      <c r="G1332" s="3">
        <v>4.04</v>
      </c>
    </row>
    <row r="1333" spans="1:7" ht="15" customHeight="1">
      <c r="A1333" s="1"/>
      <c r="B1333" s="1"/>
      <c r="C1333" s="1"/>
      <c r="D1333" s="1"/>
      <c r="E1333" s="317" t="s">
        <v>977</v>
      </c>
      <c r="F1333" s="318"/>
      <c r="G1333" s="3">
        <v>1</v>
      </c>
    </row>
    <row r="1334" spans="1:7" ht="15" customHeight="1">
      <c r="A1334" s="1"/>
      <c r="B1334" s="1"/>
      <c r="C1334" s="1"/>
      <c r="D1334" s="1"/>
      <c r="E1334" s="317" t="s">
        <v>978</v>
      </c>
      <c r="F1334" s="318"/>
      <c r="G1334" s="3">
        <v>4.04</v>
      </c>
    </row>
    <row r="1335" spans="1:7" ht="9.9499999999999993" customHeight="1">
      <c r="A1335" s="1"/>
      <c r="B1335" s="1"/>
      <c r="C1335" s="323" t="s">
        <v>949</v>
      </c>
      <c r="D1335" s="324"/>
      <c r="E1335" s="1"/>
      <c r="F1335" s="1"/>
      <c r="G1335" s="1"/>
    </row>
    <row r="1336" spans="1:7" ht="20.100000000000001" customHeight="1">
      <c r="A1336" s="325" t="s">
        <v>2158</v>
      </c>
      <c r="B1336" s="326"/>
      <c r="C1336" s="326"/>
      <c r="D1336" s="326"/>
      <c r="E1336" s="326"/>
      <c r="F1336" s="326"/>
      <c r="G1336" s="326"/>
    </row>
    <row r="1337" spans="1:7" ht="15" customHeight="1">
      <c r="A1337" s="321" t="s">
        <v>951</v>
      </c>
      <c r="B1337" s="322"/>
      <c r="C1337" s="8" t="s">
        <v>952</v>
      </c>
      <c r="D1337" s="8" t="s">
        <v>953</v>
      </c>
      <c r="E1337" s="8" t="s">
        <v>954</v>
      </c>
      <c r="F1337" s="8" t="s">
        <v>955</v>
      </c>
      <c r="G1337" s="8" t="s">
        <v>956</v>
      </c>
    </row>
    <row r="1338" spans="1:7" ht="20.100000000000001" customHeight="1">
      <c r="A1338" s="15" t="s">
        <v>1772</v>
      </c>
      <c r="B1338" s="16" t="s">
        <v>1773</v>
      </c>
      <c r="C1338" s="15" t="s">
        <v>959</v>
      </c>
      <c r="D1338" s="15" t="s">
        <v>960</v>
      </c>
      <c r="E1338" s="17">
        <v>1.5660000000000001</v>
      </c>
      <c r="F1338" s="18">
        <v>0.62</v>
      </c>
      <c r="G1338" s="18">
        <v>0.97092000000000001</v>
      </c>
    </row>
    <row r="1339" spans="1:7" ht="15" customHeight="1">
      <c r="A1339" s="15" t="s">
        <v>994</v>
      </c>
      <c r="B1339" s="16" t="s">
        <v>995</v>
      </c>
      <c r="C1339" s="15" t="s">
        <v>959</v>
      </c>
      <c r="D1339" s="15" t="s">
        <v>960</v>
      </c>
      <c r="E1339" s="17">
        <v>1.5660000000000001</v>
      </c>
      <c r="F1339" s="18">
        <v>1.04</v>
      </c>
      <c r="G1339" s="18">
        <v>1.6286400000000001</v>
      </c>
    </row>
    <row r="1340" spans="1:7" ht="20.100000000000001" customHeight="1">
      <c r="A1340" s="15" t="s">
        <v>1774</v>
      </c>
      <c r="B1340" s="16" t="s">
        <v>1775</v>
      </c>
      <c r="C1340" s="15" t="s">
        <v>959</v>
      </c>
      <c r="D1340" s="15" t="s">
        <v>960</v>
      </c>
      <c r="E1340" s="17">
        <v>1.5660000000000001</v>
      </c>
      <c r="F1340" s="18">
        <v>0.91</v>
      </c>
      <c r="G1340" s="18">
        <v>1.42506</v>
      </c>
    </row>
    <row r="1341" spans="1:7" ht="15" customHeight="1">
      <c r="A1341" s="15" t="s">
        <v>996</v>
      </c>
      <c r="B1341" s="16" t="s">
        <v>997</v>
      </c>
      <c r="C1341" s="15" t="s">
        <v>959</v>
      </c>
      <c r="D1341" s="15" t="s">
        <v>960</v>
      </c>
      <c r="E1341" s="17">
        <v>1.5660000000000001</v>
      </c>
      <c r="F1341" s="18">
        <v>3.18</v>
      </c>
      <c r="G1341" s="18">
        <v>4.9798799999999996</v>
      </c>
    </row>
    <row r="1342" spans="1:7" ht="15" customHeight="1">
      <c r="A1342" s="15" t="s">
        <v>963</v>
      </c>
      <c r="B1342" s="16" t="s">
        <v>964</v>
      </c>
      <c r="C1342" s="15" t="s">
        <v>959</v>
      </c>
      <c r="D1342" s="15" t="s">
        <v>960</v>
      </c>
      <c r="E1342" s="17">
        <v>1.5660000000000001</v>
      </c>
      <c r="F1342" s="18">
        <v>0.55000000000000004</v>
      </c>
      <c r="G1342" s="18">
        <v>0.86129999999999995</v>
      </c>
    </row>
    <row r="1343" spans="1:7" ht="15" customHeight="1">
      <c r="A1343" s="15" t="s">
        <v>965</v>
      </c>
      <c r="B1343" s="16" t="s">
        <v>966</v>
      </c>
      <c r="C1343" s="15" t="s">
        <v>959</v>
      </c>
      <c r="D1343" s="15" t="s">
        <v>960</v>
      </c>
      <c r="E1343" s="17">
        <v>1.5660000000000001</v>
      </c>
      <c r="F1343" s="18">
        <v>0.06</v>
      </c>
      <c r="G1343" s="18">
        <v>9.3960000000000002E-2</v>
      </c>
    </row>
    <row r="1344" spans="1:7" ht="17.100000000000001" customHeight="1">
      <c r="A1344" s="1"/>
      <c r="B1344" s="1"/>
      <c r="C1344" s="1"/>
      <c r="D1344" s="1"/>
      <c r="E1344" s="319" t="s">
        <v>967</v>
      </c>
      <c r="F1344" s="320"/>
      <c r="G1344" s="19">
        <v>9.9597599999999993</v>
      </c>
    </row>
    <row r="1345" spans="1:7" ht="15" customHeight="1">
      <c r="A1345" s="321" t="s">
        <v>968</v>
      </c>
      <c r="B1345" s="322"/>
      <c r="C1345" s="8" t="s">
        <v>952</v>
      </c>
      <c r="D1345" s="8" t="s">
        <v>953</v>
      </c>
      <c r="E1345" s="8" t="s">
        <v>954</v>
      </c>
      <c r="F1345" s="8" t="s">
        <v>955</v>
      </c>
      <c r="G1345" s="8" t="s">
        <v>956</v>
      </c>
    </row>
    <row r="1346" spans="1:7" ht="15" customHeight="1">
      <c r="A1346" s="15" t="s">
        <v>1776</v>
      </c>
      <c r="B1346" s="16" t="s">
        <v>1777</v>
      </c>
      <c r="C1346" s="15" t="s">
        <v>959</v>
      </c>
      <c r="D1346" s="15" t="s">
        <v>960</v>
      </c>
      <c r="E1346" s="17">
        <v>0.80382779999999998</v>
      </c>
      <c r="F1346" s="18">
        <v>15.42</v>
      </c>
      <c r="G1346" s="18">
        <v>12.395024676</v>
      </c>
    </row>
    <row r="1347" spans="1:7" ht="15" customHeight="1">
      <c r="A1347" s="15" t="s">
        <v>1778</v>
      </c>
      <c r="B1347" s="16" t="s">
        <v>1779</v>
      </c>
      <c r="C1347" s="15" t="s">
        <v>959</v>
      </c>
      <c r="D1347" s="15" t="s">
        <v>960</v>
      </c>
      <c r="E1347" s="17">
        <v>0.80382779999999998</v>
      </c>
      <c r="F1347" s="18">
        <v>10.84</v>
      </c>
      <c r="G1347" s="18">
        <v>8.7134933520000004</v>
      </c>
    </row>
    <row r="1348" spans="1:7" ht="15" customHeight="1">
      <c r="A1348" s="1"/>
      <c r="B1348" s="1"/>
      <c r="C1348" s="1"/>
      <c r="D1348" s="1"/>
      <c r="E1348" s="319" t="s">
        <v>971</v>
      </c>
      <c r="F1348" s="320"/>
      <c r="G1348" s="19">
        <v>21.108518027999999</v>
      </c>
    </row>
    <row r="1349" spans="1:7" ht="15" customHeight="1">
      <c r="A1349" s="321" t="s">
        <v>1010</v>
      </c>
      <c r="B1349" s="322"/>
      <c r="C1349" s="8" t="s">
        <v>952</v>
      </c>
      <c r="D1349" s="8" t="s">
        <v>953</v>
      </c>
      <c r="E1349" s="8" t="s">
        <v>954</v>
      </c>
      <c r="F1349" s="8" t="s">
        <v>955</v>
      </c>
      <c r="G1349" s="8" t="s">
        <v>956</v>
      </c>
    </row>
    <row r="1350" spans="1:7" ht="27.95" customHeight="1">
      <c r="A1350" s="15" t="s">
        <v>1807</v>
      </c>
      <c r="B1350" s="16" t="s">
        <v>1808</v>
      </c>
      <c r="C1350" s="15" t="s">
        <v>959</v>
      </c>
      <c r="D1350" s="15" t="s">
        <v>1030</v>
      </c>
      <c r="E1350" s="17">
        <v>3</v>
      </c>
      <c r="F1350" s="18">
        <v>3.32</v>
      </c>
      <c r="G1350" s="18">
        <v>9.9600000000000009</v>
      </c>
    </row>
    <row r="1351" spans="1:7" ht="20.100000000000001" customHeight="1">
      <c r="A1351" s="15" t="s">
        <v>1844</v>
      </c>
      <c r="B1351" s="16" t="s">
        <v>1845</v>
      </c>
      <c r="C1351" s="15" t="s">
        <v>1016</v>
      </c>
      <c r="D1351" s="15" t="s">
        <v>1846</v>
      </c>
      <c r="E1351" s="17">
        <v>1</v>
      </c>
      <c r="F1351" s="18">
        <v>128.6</v>
      </c>
      <c r="G1351" s="18">
        <v>128.6</v>
      </c>
    </row>
    <row r="1352" spans="1:7" ht="15" customHeight="1">
      <c r="A1352" s="1"/>
      <c r="B1352" s="1"/>
      <c r="C1352" s="1"/>
      <c r="D1352" s="1"/>
      <c r="E1352" s="319" t="s">
        <v>1021</v>
      </c>
      <c r="F1352" s="320"/>
      <c r="G1352" s="19">
        <v>138.56</v>
      </c>
    </row>
    <row r="1353" spans="1:7" ht="15" customHeight="1">
      <c r="A1353" s="1"/>
      <c r="B1353" s="1"/>
      <c r="C1353" s="1"/>
      <c r="D1353" s="1"/>
      <c r="E1353" s="317" t="s">
        <v>972</v>
      </c>
      <c r="F1353" s="318"/>
      <c r="G1353" s="3">
        <v>160.03</v>
      </c>
    </row>
    <row r="1354" spans="1:7" ht="15" customHeight="1">
      <c r="A1354" s="1"/>
      <c r="B1354" s="1"/>
      <c r="C1354" s="1"/>
      <c r="D1354" s="1"/>
      <c r="E1354" s="317" t="s">
        <v>973</v>
      </c>
      <c r="F1354" s="318"/>
      <c r="G1354" s="3">
        <v>9.58</v>
      </c>
    </row>
    <row r="1355" spans="1:7" ht="15" customHeight="1">
      <c r="A1355" s="1"/>
      <c r="B1355" s="1"/>
      <c r="C1355" s="1"/>
      <c r="D1355" s="1"/>
      <c r="E1355" s="317" t="s">
        <v>974</v>
      </c>
      <c r="F1355" s="318"/>
      <c r="G1355" s="3">
        <v>169.61</v>
      </c>
    </row>
    <row r="1356" spans="1:7" ht="15" customHeight="1">
      <c r="A1356" s="1"/>
      <c r="B1356" s="1"/>
      <c r="C1356" s="1"/>
      <c r="D1356" s="1"/>
      <c r="E1356" s="317" t="s">
        <v>975</v>
      </c>
      <c r="F1356" s="318"/>
      <c r="G1356" s="3">
        <v>48.08</v>
      </c>
    </row>
    <row r="1357" spans="1:7" ht="15" customHeight="1">
      <c r="A1357" s="1"/>
      <c r="B1357" s="1"/>
      <c r="C1357" s="1"/>
      <c r="D1357" s="1"/>
      <c r="E1357" s="317" t="s">
        <v>976</v>
      </c>
      <c r="F1357" s="318"/>
      <c r="G1357" s="3">
        <v>217.69</v>
      </c>
    </row>
    <row r="1358" spans="1:7" ht="15" customHeight="1">
      <c r="A1358" s="1"/>
      <c r="B1358" s="1"/>
      <c r="C1358" s="1"/>
      <c r="D1358" s="1"/>
      <c r="E1358" s="317" t="s">
        <v>977</v>
      </c>
      <c r="F1358" s="318"/>
      <c r="G1358" s="3">
        <v>1</v>
      </c>
    </row>
    <row r="1359" spans="1:7" ht="15" customHeight="1">
      <c r="A1359" s="1"/>
      <c r="B1359" s="1"/>
      <c r="C1359" s="1"/>
      <c r="D1359" s="1"/>
      <c r="E1359" s="317" t="s">
        <v>978</v>
      </c>
      <c r="F1359" s="318"/>
      <c r="G1359" s="3">
        <v>217.69</v>
      </c>
    </row>
    <row r="1360" spans="1:7" ht="9.9499999999999993" customHeight="1">
      <c r="A1360" s="1"/>
      <c r="B1360" s="1"/>
      <c r="C1360" s="323" t="s">
        <v>949</v>
      </c>
      <c r="D1360" s="324"/>
      <c r="E1360" s="1"/>
      <c r="F1360" s="1"/>
      <c r="G1360" s="1"/>
    </row>
    <row r="1361" spans="1:7" ht="20.100000000000001" customHeight="1">
      <c r="A1361" s="325" t="s">
        <v>2159</v>
      </c>
      <c r="B1361" s="326"/>
      <c r="C1361" s="326"/>
      <c r="D1361" s="326"/>
      <c r="E1361" s="326"/>
      <c r="F1361" s="326"/>
      <c r="G1361" s="326"/>
    </row>
    <row r="1362" spans="1:7" ht="15" customHeight="1">
      <c r="A1362" s="321" t="s">
        <v>951</v>
      </c>
      <c r="B1362" s="322"/>
      <c r="C1362" s="8" t="s">
        <v>952</v>
      </c>
      <c r="D1362" s="8" t="s">
        <v>953</v>
      </c>
      <c r="E1362" s="8" t="s">
        <v>954</v>
      </c>
      <c r="F1362" s="8" t="s">
        <v>955</v>
      </c>
      <c r="G1362" s="8" t="s">
        <v>956</v>
      </c>
    </row>
    <row r="1363" spans="1:7" ht="20.100000000000001" customHeight="1">
      <c r="A1363" s="15" t="s">
        <v>1772</v>
      </c>
      <c r="B1363" s="16" t="s">
        <v>1773</v>
      </c>
      <c r="C1363" s="15" t="s">
        <v>959</v>
      </c>
      <c r="D1363" s="15" t="s">
        <v>960</v>
      </c>
      <c r="E1363" s="17">
        <v>1.5660000000000001</v>
      </c>
      <c r="F1363" s="18">
        <v>0.62</v>
      </c>
      <c r="G1363" s="18">
        <v>0.97092000000000001</v>
      </c>
    </row>
    <row r="1364" spans="1:7" ht="15" customHeight="1">
      <c r="A1364" s="15" t="s">
        <v>994</v>
      </c>
      <c r="B1364" s="16" t="s">
        <v>995</v>
      </c>
      <c r="C1364" s="15" t="s">
        <v>959</v>
      </c>
      <c r="D1364" s="15" t="s">
        <v>960</v>
      </c>
      <c r="E1364" s="17">
        <v>1.5660000000000001</v>
      </c>
      <c r="F1364" s="18">
        <v>1.04</v>
      </c>
      <c r="G1364" s="18">
        <v>1.6286400000000001</v>
      </c>
    </row>
    <row r="1365" spans="1:7" ht="20.100000000000001" customHeight="1">
      <c r="A1365" s="15" t="s">
        <v>1774</v>
      </c>
      <c r="B1365" s="16" t="s">
        <v>1775</v>
      </c>
      <c r="C1365" s="15" t="s">
        <v>959</v>
      </c>
      <c r="D1365" s="15" t="s">
        <v>960</v>
      </c>
      <c r="E1365" s="17">
        <v>1.5660000000000001</v>
      </c>
      <c r="F1365" s="18">
        <v>0.91</v>
      </c>
      <c r="G1365" s="18">
        <v>1.42506</v>
      </c>
    </row>
    <row r="1366" spans="1:7" ht="15" customHeight="1">
      <c r="A1366" s="15" t="s">
        <v>996</v>
      </c>
      <c r="B1366" s="16" t="s">
        <v>997</v>
      </c>
      <c r="C1366" s="15" t="s">
        <v>959</v>
      </c>
      <c r="D1366" s="15" t="s">
        <v>960</v>
      </c>
      <c r="E1366" s="17">
        <v>1.5660000000000001</v>
      </c>
      <c r="F1366" s="18">
        <v>3.18</v>
      </c>
      <c r="G1366" s="18">
        <v>4.9798799999999996</v>
      </c>
    </row>
    <row r="1367" spans="1:7" ht="15" customHeight="1">
      <c r="A1367" s="15" t="s">
        <v>963</v>
      </c>
      <c r="B1367" s="16" t="s">
        <v>964</v>
      </c>
      <c r="C1367" s="15" t="s">
        <v>959</v>
      </c>
      <c r="D1367" s="15" t="s">
        <v>960</v>
      </c>
      <c r="E1367" s="17">
        <v>1.5660000000000001</v>
      </c>
      <c r="F1367" s="18">
        <v>0.55000000000000004</v>
      </c>
      <c r="G1367" s="18">
        <v>0.86129999999999995</v>
      </c>
    </row>
    <row r="1368" spans="1:7" ht="15" customHeight="1">
      <c r="A1368" s="15" t="s">
        <v>965</v>
      </c>
      <c r="B1368" s="16" t="s">
        <v>966</v>
      </c>
      <c r="C1368" s="15" t="s">
        <v>959</v>
      </c>
      <c r="D1368" s="15" t="s">
        <v>960</v>
      </c>
      <c r="E1368" s="17">
        <v>1.5660000000000001</v>
      </c>
      <c r="F1368" s="18">
        <v>0.06</v>
      </c>
      <c r="G1368" s="18">
        <v>9.3960000000000002E-2</v>
      </c>
    </row>
    <row r="1369" spans="1:7" ht="17.100000000000001" customHeight="1">
      <c r="A1369" s="1"/>
      <c r="B1369" s="1"/>
      <c r="C1369" s="1"/>
      <c r="D1369" s="1"/>
      <c r="E1369" s="319" t="s">
        <v>967</v>
      </c>
      <c r="F1369" s="320"/>
      <c r="G1369" s="19">
        <v>9.9597599999999993</v>
      </c>
    </row>
    <row r="1370" spans="1:7" ht="15" customHeight="1">
      <c r="A1370" s="321" t="s">
        <v>968</v>
      </c>
      <c r="B1370" s="322"/>
      <c r="C1370" s="8" t="s">
        <v>952</v>
      </c>
      <c r="D1370" s="8" t="s">
        <v>953</v>
      </c>
      <c r="E1370" s="8" t="s">
        <v>954</v>
      </c>
      <c r="F1370" s="8" t="s">
        <v>955</v>
      </c>
      <c r="G1370" s="8" t="s">
        <v>956</v>
      </c>
    </row>
    <row r="1371" spans="1:7" ht="15" customHeight="1">
      <c r="A1371" s="15" t="s">
        <v>1776</v>
      </c>
      <c r="B1371" s="16" t="s">
        <v>1777</v>
      </c>
      <c r="C1371" s="15" t="s">
        <v>959</v>
      </c>
      <c r="D1371" s="15" t="s">
        <v>960</v>
      </c>
      <c r="E1371" s="17">
        <v>0.80382779999999998</v>
      </c>
      <c r="F1371" s="18">
        <v>15.42</v>
      </c>
      <c r="G1371" s="18">
        <v>12.395024676</v>
      </c>
    </row>
    <row r="1372" spans="1:7" ht="15" customHeight="1">
      <c r="A1372" s="15" t="s">
        <v>1778</v>
      </c>
      <c r="B1372" s="16" t="s">
        <v>1779</v>
      </c>
      <c r="C1372" s="15" t="s">
        <v>959</v>
      </c>
      <c r="D1372" s="15" t="s">
        <v>960</v>
      </c>
      <c r="E1372" s="17">
        <v>0.80382779999999998</v>
      </c>
      <c r="F1372" s="18">
        <v>10.84</v>
      </c>
      <c r="G1372" s="18">
        <v>8.7134933520000004</v>
      </c>
    </row>
    <row r="1373" spans="1:7" ht="15" customHeight="1">
      <c r="A1373" s="1"/>
      <c r="B1373" s="1"/>
      <c r="C1373" s="1"/>
      <c r="D1373" s="1"/>
      <c r="E1373" s="319" t="s">
        <v>971</v>
      </c>
      <c r="F1373" s="320"/>
      <c r="G1373" s="19">
        <v>21.108518027999999</v>
      </c>
    </row>
    <row r="1374" spans="1:7" ht="15" customHeight="1">
      <c r="A1374" s="321" t="s">
        <v>1010</v>
      </c>
      <c r="B1374" s="322"/>
      <c r="C1374" s="8" t="s">
        <v>952</v>
      </c>
      <c r="D1374" s="8" t="s">
        <v>953</v>
      </c>
      <c r="E1374" s="8" t="s">
        <v>954</v>
      </c>
      <c r="F1374" s="8" t="s">
        <v>955</v>
      </c>
      <c r="G1374" s="8" t="s">
        <v>956</v>
      </c>
    </row>
    <row r="1375" spans="1:7" ht="27.95" customHeight="1">
      <c r="A1375" s="15" t="s">
        <v>1807</v>
      </c>
      <c r="B1375" s="16" t="s">
        <v>1808</v>
      </c>
      <c r="C1375" s="15" t="s">
        <v>959</v>
      </c>
      <c r="D1375" s="15" t="s">
        <v>1030</v>
      </c>
      <c r="E1375" s="17">
        <v>4</v>
      </c>
      <c r="F1375" s="18">
        <v>3.32</v>
      </c>
      <c r="G1375" s="18">
        <v>13.28</v>
      </c>
    </row>
    <row r="1376" spans="1:7" ht="20.100000000000001" customHeight="1">
      <c r="A1376" s="15" t="s">
        <v>1848</v>
      </c>
      <c r="B1376" s="16" t="s">
        <v>1849</v>
      </c>
      <c r="C1376" s="15" t="s">
        <v>959</v>
      </c>
      <c r="D1376" s="15" t="s">
        <v>1030</v>
      </c>
      <c r="E1376" s="17">
        <v>1</v>
      </c>
      <c r="F1376" s="18">
        <v>509.96</v>
      </c>
      <c r="G1376" s="18">
        <v>509.96</v>
      </c>
    </row>
    <row r="1377" spans="1:7" ht="15" customHeight="1">
      <c r="A1377" s="1"/>
      <c r="B1377" s="1"/>
      <c r="C1377" s="1"/>
      <c r="D1377" s="1"/>
      <c r="E1377" s="319" t="s">
        <v>1021</v>
      </c>
      <c r="F1377" s="320"/>
      <c r="G1377" s="19">
        <v>523.24</v>
      </c>
    </row>
    <row r="1378" spans="1:7" ht="15" customHeight="1">
      <c r="A1378" s="1"/>
      <c r="B1378" s="1"/>
      <c r="C1378" s="1"/>
      <c r="D1378" s="1"/>
      <c r="E1378" s="317" t="s">
        <v>972</v>
      </c>
      <c r="F1378" s="318"/>
      <c r="G1378" s="3">
        <v>544.71</v>
      </c>
    </row>
    <row r="1379" spans="1:7" ht="15" customHeight="1">
      <c r="A1379" s="1"/>
      <c r="B1379" s="1"/>
      <c r="C1379" s="1"/>
      <c r="D1379" s="1"/>
      <c r="E1379" s="317" t="s">
        <v>973</v>
      </c>
      <c r="F1379" s="318"/>
      <c r="G1379" s="3">
        <v>9.58</v>
      </c>
    </row>
    <row r="1380" spans="1:7" ht="15" customHeight="1">
      <c r="A1380" s="1"/>
      <c r="B1380" s="1"/>
      <c r="C1380" s="1"/>
      <c r="D1380" s="1"/>
      <c r="E1380" s="317" t="s">
        <v>974</v>
      </c>
      <c r="F1380" s="318"/>
      <c r="G1380" s="3">
        <v>554.29</v>
      </c>
    </row>
    <row r="1381" spans="1:7" ht="15" customHeight="1">
      <c r="A1381" s="1"/>
      <c r="B1381" s="1"/>
      <c r="C1381" s="1"/>
      <c r="D1381" s="1"/>
      <c r="E1381" s="317" t="s">
        <v>975</v>
      </c>
      <c r="F1381" s="318"/>
      <c r="G1381" s="3">
        <v>157.13999999999999</v>
      </c>
    </row>
    <row r="1382" spans="1:7" ht="15" customHeight="1">
      <c r="A1382" s="1"/>
      <c r="B1382" s="1"/>
      <c r="C1382" s="1"/>
      <c r="D1382" s="1"/>
      <c r="E1382" s="317" t="s">
        <v>976</v>
      </c>
      <c r="F1382" s="318"/>
      <c r="G1382" s="3">
        <v>711.43</v>
      </c>
    </row>
    <row r="1383" spans="1:7" ht="15" customHeight="1">
      <c r="A1383" s="1"/>
      <c r="B1383" s="1"/>
      <c r="C1383" s="1"/>
      <c r="D1383" s="1"/>
      <c r="E1383" s="317" t="s">
        <v>977</v>
      </c>
      <c r="F1383" s="318"/>
      <c r="G1383" s="3">
        <v>1</v>
      </c>
    </row>
    <row r="1384" spans="1:7" ht="15" customHeight="1">
      <c r="A1384" s="1"/>
      <c r="B1384" s="1"/>
      <c r="C1384" s="1"/>
      <c r="D1384" s="1"/>
      <c r="E1384" s="317" t="s">
        <v>978</v>
      </c>
      <c r="F1384" s="318"/>
      <c r="G1384" s="3">
        <v>711.43</v>
      </c>
    </row>
    <row r="1385" spans="1:7" ht="9.9499999999999993" customHeight="1">
      <c r="A1385" s="1"/>
      <c r="B1385" s="1"/>
      <c r="C1385" s="323" t="s">
        <v>949</v>
      </c>
      <c r="D1385" s="324"/>
      <c r="E1385" s="1"/>
      <c r="F1385" s="1"/>
      <c r="G1385" s="1"/>
    </row>
    <row r="1386" spans="1:7" ht="20.100000000000001" customHeight="1">
      <c r="A1386" s="325" t="s">
        <v>2157</v>
      </c>
      <c r="B1386" s="326"/>
      <c r="C1386" s="326"/>
      <c r="D1386" s="326"/>
      <c r="E1386" s="326"/>
      <c r="F1386" s="326"/>
      <c r="G1386" s="326"/>
    </row>
    <row r="1387" spans="1:7" ht="15" customHeight="1">
      <c r="A1387" s="321" t="s">
        <v>951</v>
      </c>
      <c r="B1387" s="322"/>
      <c r="C1387" s="8" t="s">
        <v>952</v>
      </c>
      <c r="D1387" s="8" t="s">
        <v>953</v>
      </c>
      <c r="E1387" s="8" t="s">
        <v>954</v>
      </c>
      <c r="F1387" s="8" t="s">
        <v>955</v>
      </c>
      <c r="G1387" s="8" t="s">
        <v>956</v>
      </c>
    </row>
    <row r="1388" spans="1:7" ht="20.100000000000001" customHeight="1">
      <c r="A1388" s="15" t="s">
        <v>1772</v>
      </c>
      <c r="B1388" s="16" t="s">
        <v>1773</v>
      </c>
      <c r="C1388" s="15" t="s">
        <v>959</v>
      </c>
      <c r="D1388" s="15" t="s">
        <v>960</v>
      </c>
      <c r="E1388" s="17">
        <v>0.1595</v>
      </c>
      <c r="F1388" s="18">
        <v>0.62</v>
      </c>
      <c r="G1388" s="18">
        <v>9.8890000000000006E-2</v>
      </c>
    </row>
    <row r="1389" spans="1:7" ht="15" customHeight="1">
      <c r="A1389" s="15" t="s">
        <v>994</v>
      </c>
      <c r="B1389" s="16" t="s">
        <v>995</v>
      </c>
      <c r="C1389" s="15" t="s">
        <v>959</v>
      </c>
      <c r="D1389" s="15" t="s">
        <v>960</v>
      </c>
      <c r="E1389" s="17">
        <v>0.1595</v>
      </c>
      <c r="F1389" s="18">
        <v>1.04</v>
      </c>
      <c r="G1389" s="18">
        <v>0.16588</v>
      </c>
    </row>
    <row r="1390" spans="1:7" ht="20.100000000000001" customHeight="1">
      <c r="A1390" s="15" t="s">
        <v>1774</v>
      </c>
      <c r="B1390" s="16" t="s">
        <v>1775</v>
      </c>
      <c r="C1390" s="15" t="s">
        <v>959</v>
      </c>
      <c r="D1390" s="15" t="s">
        <v>960</v>
      </c>
      <c r="E1390" s="17">
        <v>0.1595</v>
      </c>
      <c r="F1390" s="18">
        <v>0.91</v>
      </c>
      <c r="G1390" s="18">
        <v>0.145145</v>
      </c>
    </row>
    <row r="1391" spans="1:7" ht="15" customHeight="1">
      <c r="A1391" s="15" t="s">
        <v>996</v>
      </c>
      <c r="B1391" s="16" t="s">
        <v>997</v>
      </c>
      <c r="C1391" s="15" t="s">
        <v>959</v>
      </c>
      <c r="D1391" s="15" t="s">
        <v>960</v>
      </c>
      <c r="E1391" s="17">
        <v>0.1595</v>
      </c>
      <c r="F1391" s="18">
        <v>3.18</v>
      </c>
      <c r="G1391" s="18">
        <v>0.50721000000000005</v>
      </c>
    </row>
    <row r="1392" spans="1:7" ht="15" customHeight="1">
      <c r="A1392" s="15" t="s">
        <v>963</v>
      </c>
      <c r="B1392" s="16" t="s">
        <v>964</v>
      </c>
      <c r="C1392" s="15" t="s">
        <v>959</v>
      </c>
      <c r="D1392" s="15" t="s">
        <v>960</v>
      </c>
      <c r="E1392" s="17">
        <v>0.1595</v>
      </c>
      <c r="F1392" s="18">
        <v>0.55000000000000004</v>
      </c>
      <c r="G1392" s="18">
        <v>8.7724999999999997E-2</v>
      </c>
    </row>
    <row r="1393" spans="1:7" ht="15" customHeight="1">
      <c r="A1393" s="15" t="s">
        <v>965</v>
      </c>
      <c r="B1393" s="16" t="s">
        <v>966</v>
      </c>
      <c r="C1393" s="15" t="s">
        <v>959</v>
      </c>
      <c r="D1393" s="15" t="s">
        <v>960</v>
      </c>
      <c r="E1393" s="17">
        <v>0.1595</v>
      </c>
      <c r="F1393" s="18">
        <v>0.06</v>
      </c>
      <c r="G1393" s="18">
        <v>9.5700000000000004E-3</v>
      </c>
    </row>
    <row r="1394" spans="1:7" ht="17.100000000000001" customHeight="1">
      <c r="A1394" s="1"/>
      <c r="B1394" s="1"/>
      <c r="C1394" s="1"/>
      <c r="D1394" s="1"/>
      <c r="E1394" s="319" t="s">
        <v>967</v>
      </c>
      <c r="F1394" s="320"/>
      <c r="G1394" s="19">
        <v>1.0144200000000001</v>
      </c>
    </row>
    <row r="1395" spans="1:7" ht="15" customHeight="1">
      <c r="A1395" s="321" t="s">
        <v>968</v>
      </c>
      <c r="B1395" s="322"/>
      <c r="C1395" s="8" t="s">
        <v>952</v>
      </c>
      <c r="D1395" s="8" t="s">
        <v>953</v>
      </c>
      <c r="E1395" s="8" t="s">
        <v>954</v>
      </c>
      <c r="F1395" s="8" t="s">
        <v>955</v>
      </c>
      <c r="G1395" s="8" t="s">
        <v>956</v>
      </c>
    </row>
    <row r="1396" spans="1:7" ht="15" customHeight="1">
      <c r="A1396" s="15" t="s">
        <v>1776</v>
      </c>
      <c r="B1396" s="16" t="s">
        <v>1777</v>
      </c>
      <c r="C1396" s="15" t="s">
        <v>959</v>
      </c>
      <c r="D1396" s="15" t="s">
        <v>960</v>
      </c>
      <c r="E1396" s="17">
        <v>8.1871349999999996E-2</v>
      </c>
      <c r="F1396" s="18">
        <v>15.42</v>
      </c>
      <c r="G1396" s="18">
        <v>1.262456217</v>
      </c>
    </row>
    <row r="1397" spans="1:7" ht="15" customHeight="1">
      <c r="A1397" s="15" t="s">
        <v>1778</v>
      </c>
      <c r="B1397" s="16" t="s">
        <v>1779</v>
      </c>
      <c r="C1397" s="15" t="s">
        <v>959</v>
      </c>
      <c r="D1397" s="15" t="s">
        <v>960</v>
      </c>
      <c r="E1397" s="17">
        <v>8.1871349999999996E-2</v>
      </c>
      <c r="F1397" s="18">
        <v>10.84</v>
      </c>
      <c r="G1397" s="18">
        <v>0.88748543400000002</v>
      </c>
    </row>
    <row r="1398" spans="1:7" ht="15" customHeight="1">
      <c r="A1398" s="1"/>
      <c r="B1398" s="1"/>
      <c r="C1398" s="1"/>
      <c r="D1398" s="1"/>
      <c r="E1398" s="319" t="s">
        <v>971</v>
      </c>
      <c r="F1398" s="320"/>
      <c r="G1398" s="19">
        <v>2.1499416509999998</v>
      </c>
    </row>
    <row r="1399" spans="1:7" ht="15" customHeight="1">
      <c r="A1399" s="1"/>
      <c r="B1399" s="1"/>
      <c r="C1399" s="1"/>
      <c r="D1399" s="1"/>
      <c r="E1399" s="317" t="s">
        <v>972</v>
      </c>
      <c r="F1399" s="318"/>
      <c r="G1399" s="3">
        <v>2.1800000000000002</v>
      </c>
    </row>
    <row r="1400" spans="1:7" ht="15" customHeight="1">
      <c r="A1400" s="1"/>
      <c r="B1400" s="1"/>
      <c r="C1400" s="1"/>
      <c r="D1400" s="1"/>
      <c r="E1400" s="317" t="s">
        <v>973</v>
      </c>
      <c r="F1400" s="318"/>
      <c r="G1400" s="3">
        <v>0.97</v>
      </c>
    </row>
    <row r="1401" spans="1:7" ht="15" customHeight="1">
      <c r="A1401" s="1"/>
      <c r="B1401" s="1"/>
      <c r="C1401" s="1"/>
      <c r="D1401" s="1"/>
      <c r="E1401" s="317" t="s">
        <v>974</v>
      </c>
      <c r="F1401" s="318"/>
      <c r="G1401" s="3">
        <v>3.15</v>
      </c>
    </row>
    <row r="1402" spans="1:7" ht="15" customHeight="1">
      <c r="A1402" s="1"/>
      <c r="B1402" s="1"/>
      <c r="C1402" s="1"/>
      <c r="D1402" s="1"/>
      <c r="E1402" s="317" t="s">
        <v>975</v>
      </c>
      <c r="F1402" s="318"/>
      <c r="G1402" s="3">
        <v>0.89</v>
      </c>
    </row>
    <row r="1403" spans="1:7" ht="15" customHeight="1">
      <c r="A1403" s="1"/>
      <c r="B1403" s="1"/>
      <c r="C1403" s="1"/>
      <c r="D1403" s="1"/>
      <c r="E1403" s="317" t="s">
        <v>976</v>
      </c>
      <c r="F1403" s="318"/>
      <c r="G1403" s="3">
        <v>4.04</v>
      </c>
    </row>
    <row r="1404" spans="1:7" ht="15" customHeight="1">
      <c r="A1404" s="1"/>
      <c r="B1404" s="1"/>
      <c r="C1404" s="1"/>
      <c r="D1404" s="1"/>
      <c r="E1404" s="317" t="s">
        <v>977</v>
      </c>
      <c r="F1404" s="318"/>
      <c r="G1404" s="3">
        <v>1</v>
      </c>
    </row>
    <row r="1405" spans="1:7" ht="15" customHeight="1">
      <c r="A1405" s="1"/>
      <c r="B1405" s="1"/>
      <c r="C1405" s="1"/>
      <c r="D1405" s="1"/>
      <c r="E1405" s="317" t="s">
        <v>978</v>
      </c>
      <c r="F1405" s="318"/>
      <c r="G1405" s="3">
        <v>4.04</v>
      </c>
    </row>
    <row r="1406" spans="1:7" ht="9.9499999999999993" customHeight="1">
      <c r="A1406" s="1"/>
      <c r="B1406" s="1"/>
      <c r="C1406" s="323" t="s">
        <v>949</v>
      </c>
      <c r="D1406" s="324"/>
      <c r="E1406" s="1"/>
      <c r="F1406" s="1"/>
      <c r="G1406" s="1"/>
    </row>
    <row r="1407" spans="1:7" ht="20.100000000000001" customHeight="1">
      <c r="A1407" s="325" t="s">
        <v>2160</v>
      </c>
      <c r="B1407" s="326"/>
      <c r="C1407" s="326"/>
      <c r="D1407" s="326"/>
      <c r="E1407" s="326"/>
      <c r="F1407" s="326"/>
      <c r="G1407" s="326"/>
    </row>
    <row r="1408" spans="1:7" ht="15" customHeight="1">
      <c r="A1408" s="321" t="s">
        <v>951</v>
      </c>
      <c r="B1408" s="322"/>
      <c r="C1408" s="8" t="s">
        <v>952</v>
      </c>
      <c r="D1408" s="8" t="s">
        <v>953</v>
      </c>
      <c r="E1408" s="8" t="s">
        <v>954</v>
      </c>
      <c r="F1408" s="8" t="s">
        <v>955</v>
      </c>
      <c r="G1408" s="8" t="s">
        <v>956</v>
      </c>
    </row>
    <row r="1409" spans="1:7" ht="15" customHeight="1">
      <c r="A1409" s="15" t="s">
        <v>994</v>
      </c>
      <c r="B1409" s="16" t="s">
        <v>995</v>
      </c>
      <c r="C1409" s="15" t="s">
        <v>959</v>
      </c>
      <c r="D1409" s="15" t="s">
        <v>960</v>
      </c>
      <c r="E1409" s="17">
        <v>2</v>
      </c>
      <c r="F1409" s="18">
        <v>1.04</v>
      </c>
      <c r="G1409" s="18">
        <v>2.08</v>
      </c>
    </row>
    <row r="1410" spans="1:7" ht="20.100000000000001" customHeight="1">
      <c r="A1410" s="15" t="s">
        <v>1086</v>
      </c>
      <c r="B1410" s="16" t="s">
        <v>1087</v>
      </c>
      <c r="C1410" s="15" t="s">
        <v>959</v>
      </c>
      <c r="D1410" s="15" t="s">
        <v>960</v>
      </c>
      <c r="E1410" s="17">
        <v>1</v>
      </c>
      <c r="F1410" s="18">
        <v>0.57999999999999996</v>
      </c>
      <c r="G1410" s="18">
        <v>0.57999999999999996</v>
      </c>
    </row>
    <row r="1411" spans="1:7" ht="15" customHeight="1">
      <c r="A1411" s="15" t="s">
        <v>996</v>
      </c>
      <c r="B1411" s="16" t="s">
        <v>997</v>
      </c>
      <c r="C1411" s="15" t="s">
        <v>959</v>
      </c>
      <c r="D1411" s="15" t="s">
        <v>960</v>
      </c>
      <c r="E1411" s="17">
        <v>2</v>
      </c>
      <c r="F1411" s="18">
        <v>3.18</v>
      </c>
      <c r="G1411" s="18">
        <v>6.36</v>
      </c>
    </row>
    <row r="1412" spans="1:7" ht="20.100000000000001" customHeight="1">
      <c r="A1412" s="15" t="s">
        <v>1088</v>
      </c>
      <c r="B1412" s="16" t="s">
        <v>1089</v>
      </c>
      <c r="C1412" s="15" t="s">
        <v>959</v>
      </c>
      <c r="D1412" s="15" t="s">
        <v>960</v>
      </c>
      <c r="E1412" s="17">
        <v>1</v>
      </c>
      <c r="F1412" s="18">
        <v>0.95</v>
      </c>
      <c r="G1412" s="18">
        <v>0.95</v>
      </c>
    </row>
    <row r="1413" spans="1:7" ht="20.100000000000001" customHeight="1">
      <c r="A1413" s="15" t="s">
        <v>998</v>
      </c>
      <c r="B1413" s="16" t="s">
        <v>999</v>
      </c>
      <c r="C1413" s="15" t="s">
        <v>959</v>
      </c>
      <c r="D1413" s="15" t="s">
        <v>960</v>
      </c>
      <c r="E1413" s="17">
        <v>1</v>
      </c>
      <c r="F1413" s="18">
        <v>0.41</v>
      </c>
      <c r="G1413" s="18">
        <v>0.41</v>
      </c>
    </row>
    <row r="1414" spans="1:7" ht="20.100000000000001" customHeight="1">
      <c r="A1414" s="15" t="s">
        <v>1000</v>
      </c>
      <c r="B1414" s="16" t="s">
        <v>1001</v>
      </c>
      <c r="C1414" s="15" t="s">
        <v>959</v>
      </c>
      <c r="D1414" s="15" t="s">
        <v>960</v>
      </c>
      <c r="E1414" s="17">
        <v>1</v>
      </c>
      <c r="F1414" s="18">
        <v>1.01</v>
      </c>
      <c r="G1414" s="18">
        <v>1.01</v>
      </c>
    </row>
    <row r="1415" spans="1:7" ht="15" customHeight="1">
      <c r="A1415" s="15" t="s">
        <v>963</v>
      </c>
      <c r="B1415" s="16" t="s">
        <v>964</v>
      </c>
      <c r="C1415" s="15" t="s">
        <v>959</v>
      </c>
      <c r="D1415" s="15" t="s">
        <v>960</v>
      </c>
      <c r="E1415" s="17">
        <v>2</v>
      </c>
      <c r="F1415" s="18">
        <v>0.55000000000000004</v>
      </c>
      <c r="G1415" s="18">
        <v>1.1000000000000001</v>
      </c>
    </row>
    <row r="1416" spans="1:7" ht="15" customHeight="1">
      <c r="A1416" s="15" t="s">
        <v>965</v>
      </c>
      <c r="B1416" s="16" t="s">
        <v>966</v>
      </c>
      <c r="C1416" s="15" t="s">
        <v>959</v>
      </c>
      <c r="D1416" s="15" t="s">
        <v>960</v>
      </c>
      <c r="E1416" s="17">
        <v>2</v>
      </c>
      <c r="F1416" s="18">
        <v>0.06</v>
      </c>
      <c r="G1416" s="18">
        <v>0.12</v>
      </c>
    </row>
    <row r="1417" spans="1:7" ht="17.100000000000001" customHeight="1">
      <c r="A1417" s="1"/>
      <c r="B1417" s="1"/>
      <c r="C1417" s="1"/>
      <c r="D1417" s="1"/>
      <c r="E1417" s="319" t="s">
        <v>967</v>
      </c>
      <c r="F1417" s="320"/>
      <c r="G1417" s="19">
        <v>12.61</v>
      </c>
    </row>
    <row r="1418" spans="1:7" ht="15" customHeight="1">
      <c r="A1418" s="321" t="s">
        <v>968</v>
      </c>
      <c r="B1418" s="322"/>
      <c r="C1418" s="8" t="s">
        <v>952</v>
      </c>
      <c r="D1418" s="8" t="s">
        <v>953</v>
      </c>
      <c r="E1418" s="8" t="s">
        <v>954</v>
      </c>
      <c r="F1418" s="8" t="s">
        <v>955</v>
      </c>
      <c r="G1418" s="8" t="s">
        <v>956</v>
      </c>
    </row>
    <row r="1419" spans="1:7" ht="15" customHeight="1">
      <c r="A1419" s="15" t="s">
        <v>1006</v>
      </c>
      <c r="B1419" s="16" t="s">
        <v>1007</v>
      </c>
      <c r="C1419" s="15" t="s">
        <v>959</v>
      </c>
      <c r="D1419" s="15" t="s">
        <v>960</v>
      </c>
      <c r="E1419" s="17">
        <v>1.0150999999999999</v>
      </c>
      <c r="F1419" s="18">
        <v>9.25</v>
      </c>
      <c r="G1419" s="18">
        <v>9.3896750000000004</v>
      </c>
    </row>
    <row r="1420" spans="1:7" ht="15" customHeight="1">
      <c r="A1420" s="15" t="s">
        <v>1090</v>
      </c>
      <c r="B1420" s="16" t="s">
        <v>1091</v>
      </c>
      <c r="C1420" s="15" t="s">
        <v>959</v>
      </c>
      <c r="D1420" s="15" t="s">
        <v>960</v>
      </c>
      <c r="E1420" s="17">
        <v>1.0150999999999999</v>
      </c>
      <c r="F1420" s="18">
        <v>12.62</v>
      </c>
      <c r="G1420" s="18">
        <v>12.810561999999999</v>
      </c>
    </row>
    <row r="1421" spans="1:7" ht="15" customHeight="1">
      <c r="A1421" s="1"/>
      <c r="B1421" s="1"/>
      <c r="C1421" s="1"/>
      <c r="D1421" s="1"/>
      <c r="E1421" s="319" t="s">
        <v>971</v>
      </c>
      <c r="F1421" s="320"/>
      <c r="G1421" s="19">
        <v>22.200237000000001</v>
      </c>
    </row>
    <row r="1422" spans="1:7" ht="15" customHeight="1">
      <c r="A1422" s="1"/>
      <c r="B1422" s="1"/>
      <c r="C1422" s="1"/>
      <c r="D1422" s="1"/>
      <c r="E1422" s="317" t="s">
        <v>972</v>
      </c>
      <c r="F1422" s="318"/>
      <c r="G1422" s="3">
        <v>24.72</v>
      </c>
    </row>
    <row r="1423" spans="1:7" ht="15" customHeight="1">
      <c r="A1423" s="1"/>
      <c r="B1423" s="1"/>
      <c r="C1423" s="1"/>
      <c r="D1423" s="1"/>
      <c r="E1423" s="317" t="s">
        <v>973</v>
      </c>
      <c r="F1423" s="318"/>
      <c r="G1423" s="3">
        <v>10.08</v>
      </c>
    </row>
    <row r="1424" spans="1:7" ht="15" customHeight="1">
      <c r="A1424" s="1"/>
      <c r="B1424" s="1"/>
      <c r="C1424" s="1"/>
      <c r="D1424" s="1"/>
      <c r="E1424" s="317" t="s">
        <v>974</v>
      </c>
      <c r="F1424" s="318"/>
      <c r="G1424" s="3">
        <v>34.799999999999997</v>
      </c>
    </row>
    <row r="1425" spans="1:7" ht="15" customHeight="1">
      <c r="A1425" s="1"/>
      <c r="B1425" s="1"/>
      <c r="C1425" s="1"/>
      <c r="D1425" s="1"/>
      <c r="E1425" s="317" t="s">
        <v>975</v>
      </c>
      <c r="F1425" s="318"/>
      <c r="G1425" s="3">
        <v>9.86</v>
      </c>
    </row>
    <row r="1426" spans="1:7" ht="15" customHeight="1">
      <c r="A1426" s="1"/>
      <c r="B1426" s="1"/>
      <c r="C1426" s="1"/>
      <c r="D1426" s="1"/>
      <c r="E1426" s="317" t="s">
        <v>976</v>
      </c>
      <c r="F1426" s="318"/>
      <c r="G1426" s="3">
        <v>44.66</v>
      </c>
    </row>
    <row r="1427" spans="1:7" ht="15" customHeight="1">
      <c r="A1427" s="1"/>
      <c r="B1427" s="1"/>
      <c r="C1427" s="1"/>
      <c r="D1427" s="1"/>
      <c r="E1427" s="317" t="s">
        <v>977</v>
      </c>
      <c r="F1427" s="318"/>
      <c r="G1427" s="3">
        <v>1</v>
      </c>
    </row>
    <row r="1428" spans="1:7" ht="15" customHeight="1">
      <c r="A1428" s="1"/>
      <c r="B1428" s="1"/>
      <c r="C1428" s="1"/>
      <c r="D1428" s="1"/>
      <c r="E1428" s="317" t="s">
        <v>978</v>
      </c>
      <c r="F1428" s="318"/>
      <c r="G1428" s="3">
        <v>44.66</v>
      </c>
    </row>
    <row r="1429" spans="1:7" ht="9.9499999999999993" customHeight="1">
      <c r="A1429" s="1"/>
      <c r="B1429" s="1"/>
      <c r="C1429" s="323" t="s">
        <v>949</v>
      </c>
      <c r="D1429" s="324"/>
      <c r="E1429" s="1"/>
      <c r="F1429" s="1"/>
      <c r="G1429" s="1"/>
    </row>
    <row r="1430" spans="1:7" ht="20.100000000000001" customHeight="1">
      <c r="A1430" s="325" t="s">
        <v>2161</v>
      </c>
      <c r="B1430" s="326"/>
      <c r="C1430" s="326"/>
      <c r="D1430" s="326"/>
      <c r="E1430" s="326"/>
      <c r="F1430" s="326"/>
      <c r="G1430" s="326"/>
    </row>
    <row r="1431" spans="1:7" ht="15" customHeight="1">
      <c r="A1431" s="321" t="s">
        <v>951</v>
      </c>
      <c r="B1431" s="322"/>
      <c r="C1431" s="8" t="s">
        <v>952</v>
      </c>
      <c r="D1431" s="8" t="s">
        <v>953</v>
      </c>
      <c r="E1431" s="8" t="s">
        <v>954</v>
      </c>
      <c r="F1431" s="8" t="s">
        <v>955</v>
      </c>
      <c r="G1431" s="8" t="s">
        <v>956</v>
      </c>
    </row>
    <row r="1432" spans="1:7" ht="20.100000000000001" customHeight="1">
      <c r="A1432" s="15" t="s">
        <v>1772</v>
      </c>
      <c r="B1432" s="16" t="s">
        <v>1773</v>
      </c>
      <c r="C1432" s="15" t="s">
        <v>959</v>
      </c>
      <c r="D1432" s="15" t="s">
        <v>960</v>
      </c>
      <c r="E1432" s="17">
        <v>0.36399999999999999</v>
      </c>
      <c r="F1432" s="18">
        <v>0.62</v>
      </c>
      <c r="G1432" s="18">
        <v>0.22567999999999999</v>
      </c>
    </row>
    <row r="1433" spans="1:7" ht="15" customHeight="1">
      <c r="A1433" s="15" t="s">
        <v>994</v>
      </c>
      <c r="B1433" s="16" t="s">
        <v>995</v>
      </c>
      <c r="C1433" s="15" t="s">
        <v>959</v>
      </c>
      <c r="D1433" s="15" t="s">
        <v>960</v>
      </c>
      <c r="E1433" s="17">
        <v>0.36399999999999999</v>
      </c>
      <c r="F1433" s="18">
        <v>1.04</v>
      </c>
      <c r="G1433" s="18">
        <v>0.37856000000000001</v>
      </c>
    </row>
    <row r="1434" spans="1:7" ht="20.100000000000001" customHeight="1">
      <c r="A1434" s="15" t="s">
        <v>1774</v>
      </c>
      <c r="B1434" s="16" t="s">
        <v>1775</v>
      </c>
      <c r="C1434" s="15" t="s">
        <v>959</v>
      </c>
      <c r="D1434" s="15" t="s">
        <v>960</v>
      </c>
      <c r="E1434" s="17">
        <v>0.36399999999999999</v>
      </c>
      <c r="F1434" s="18">
        <v>0.91</v>
      </c>
      <c r="G1434" s="18">
        <v>0.33123999999999998</v>
      </c>
    </row>
    <row r="1435" spans="1:7" ht="15" customHeight="1">
      <c r="A1435" s="15" t="s">
        <v>996</v>
      </c>
      <c r="B1435" s="16" t="s">
        <v>997</v>
      </c>
      <c r="C1435" s="15" t="s">
        <v>959</v>
      </c>
      <c r="D1435" s="15" t="s">
        <v>960</v>
      </c>
      <c r="E1435" s="17">
        <v>0.36399999999999999</v>
      </c>
      <c r="F1435" s="18">
        <v>3.18</v>
      </c>
      <c r="G1435" s="18">
        <v>1.1575200000000001</v>
      </c>
    </row>
    <row r="1436" spans="1:7" ht="15" customHeight="1">
      <c r="A1436" s="15" t="s">
        <v>963</v>
      </c>
      <c r="B1436" s="16" t="s">
        <v>964</v>
      </c>
      <c r="C1436" s="15" t="s">
        <v>959</v>
      </c>
      <c r="D1436" s="15" t="s">
        <v>960</v>
      </c>
      <c r="E1436" s="17">
        <v>0.36399999999999999</v>
      </c>
      <c r="F1436" s="18">
        <v>0.55000000000000004</v>
      </c>
      <c r="G1436" s="18">
        <v>0.20019999999999999</v>
      </c>
    </row>
    <row r="1437" spans="1:7" ht="15" customHeight="1">
      <c r="A1437" s="15" t="s">
        <v>965</v>
      </c>
      <c r="B1437" s="16" t="s">
        <v>966</v>
      </c>
      <c r="C1437" s="15" t="s">
        <v>959</v>
      </c>
      <c r="D1437" s="15" t="s">
        <v>960</v>
      </c>
      <c r="E1437" s="17">
        <v>0.36399999999999999</v>
      </c>
      <c r="F1437" s="18">
        <v>0.06</v>
      </c>
      <c r="G1437" s="18">
        <v>2.1839999999999998E-2</v>
      </c>
    </row>
    <row r="1438" spans="1:7" ht="17.100000000000001" customHeight="1">
      <c r="A1438" s="1"/>
      <c r="B1438" s="1"/>
      <c r="C1438" s="1"/>
      <c r="D1438" s="1"/>
      <c r="E1438" s="319" t="s">
        <v>967</v>
      </c>
      <c r="F1438" s="320"/>
      <c r="G1438" s="19">
        <v>2.3150400000000002</v>
      </c>
    </row>
    <row r="1439" spans="1:7" ht="15" customHeight="1">
      <c r="A1439" s="321" t="s">
        <v>968</v>
      </c>
      <c r="B1439" s="322"/>
      <c r="C1439" s="8" t="s">
        <v>952</v>
      </c>
      <c r="D1439" s="8" t="s">
        <v>953</v>
      </c>
      <c r="E1439" s="8" t="s">
        <v>954</v>
      </c>
      <c r="F1439" s="8" t="s">
        <v>955</v>
      </c>
      <c r="G1439" s="8" t="s">
        <v>956</v>
      </c>
    </row>
    <row r="1440" spans="1:7" ht="15" customHeight="1">
      <c r="A1440" s="15" t="s">
        <v>1776</v>
      </c>
      <c r="B1440" s="16" t="s">
        <v>1777</v>
      </c>
      <c r="C1440" s="15" t="s">
        <v>959</v>
      </c>
      <c r="D1440" s="15" t="s">
        <v>960</v>
      </c>
      <c r="E1440" s="17">
        <v>0.18684120000000001</v>
      </c>
      <c r="F1440" s="18">
        <v>15.42</v>
      </c>
      <c r="G1440" s="18">
        <v>2.8810913039999999</v>
      </c>
    </row>
    <row r="1441" spans="1:7" ht="15" customHeight="1">
      <c r="A1441" s="15" t="s">
        <v>1778</v>
      </c>
      <c r="B1441" s="16" t="s">
        <v>1779</v>
      </c>
      <c r="C1441" s="15" t="s">
        <v>959</v>
      </c>
      <c r="D1441" s="15" t="s">
        <v>960</v>
      </c>
      <c r="E1441" s="17">
        <v>0.18684120000000001</v>
      </c>
      <c r="F1441" s="18">
        <v>10.84</v>
      </c>
      <c r="G1441" s="18">
        <v>2.0253586079999999</v>
      </c>
    </row>
    <row r="1442" spans="1:7" ht="15" customHeight="1">
      <c r="A1442" s="1"/>
      <c r="B1442" s="1"/>
      <c r="C1442" s="1"/>
      <c r="D1442" s="1"/>
      <c r="E1442" s="319" t="s">
        <v>971</v>
      </c>
      <c r="F1442" s="320"/>
      <c r="G1442" s="19">
        <v>4.9064499120000002</v>
      </c>
    </row>
    <row r="1443" spans="1:7" ht="15" customHeight="1">
      <c r="A1443" s="321" t="s">
        <v>1010</v>
      </c>
      <c r="B1443" s="322"/>
      <c r="C1443" s="8" t="s">
        <v>952</v>
      </c>
      <c r="D1443" s="8" t="s">
        <v>953</v>
      </c>
      <c r="E1443" s="8" t="s">
        <v>954</v>
      </c>
      <c r="F1443" s="8" t="s">
        <v>955</v>
      </c>
      <c r="G1443" s="8" t="s">
        <v>956</v>
      </c>
    </row>
    <row r="1444" spans="1:7" ht="27.95" customHeight="1">
      <c r="A1444" s="15" t="s">
        <v>1829</v>
      </c>
      <c r="B1444" s="16" t="s">
        <v>1830</v>
      </c>
      <c r="C1444" s="15" t="s">
        <v>959</v>
      </c>
      <c r="D1444" s="15" t="s">
        <v>1030</v>
      </c>
      <c r="E1444" s="17">
        <v>2</v>
      </c>
      <c r="F1444" s="18">
        <v>0.95</v>
      </c>
      <c r="G1444" s="18">
        <v>1.9</v>
      </c>
    </row>
    <row r="1445" spans="1:7" ht="20.100000000000001" customHeight="1">
      <c r="A1445" s="15" t="s">
        <v>1853</v>
      </c>
      <c r="B1445" s="16" t="s">
        <v>1854</v>
      </c>
      <c r="C1445" s="15" t="s">
        <v>959</v>
      </c>
      <c r="D1445" s="15" t="s">
        <v>1030</v>
      </c>
      <c r="E1445" s="17">
        <v>1</v>
      </c>
      <c r="F1445" s="18">
        <v>139.15</v>
      </c>
      <c r="G1445" s="18">
        <v>139.15</v>
      </c>
    </row>
    <row r="1446" spans="1:7" ht="15" customHeight="1">
      <c r="A1446" s="1"/>
      <c r="B1446" s="1"/>
      <c r="C1446" s="1"/>
      <c r="D1446" s="1"/>
      <c r="E1446" s="319" t="s">
        <v>1021</v>
      </c>
      <c r="F1446" s="320"/>
      <c r="G1446" s="19">
        <v>141.05000000000001</v>
      </c>
    </row>
    <row r="1447" spans="1:7" ht="15" customHeight="1">
      <c r="A1447" s="1"/>
      <c r="B1447" s="1"/>
      <c r="C1447" s="1"/>
      <c r="D1447" s="1"/>
      <c r="E1447" s="317" t="s">
        <v>972</v>
      </c>
      <c r="F1447" s="318"/>
      <c r="G1447" s="3">
        <v>146.04</v>
      </c>
    </row>
    <row r="1448" spans="1:7" ht="15" customHeight="1">
      <c r="A1448" s="1"/>
      <c r="B1448" s="1"/>
      <c r="C1448" s="1"/>
      <c r="D1448" s="1"/>
      <c r="E1448" s="317" t="s">
        <v>973</v>
      </c>
      <c r="F1448" s="318"/>
      <c r="G1448" s="3">
        <v>2.2200000000000002</v>
      </c>
    </row>
    <row r="1449" spans="1:7" ht="15" customHeight="1">
      <c r="A1449" s="1"/>
      <c r="B1449" s="1"/>
      <c r="C1449" s="1"/>
      <c r="D1449" s="1"/>
      <c r="E1449" s="317" t="s">
        <v>974</v>
      </c>
      <c r="F1449" s="318"/>
      <c r="G1449" s="3">
        <v>148.26</v>
      </c>
    </row>
    <row r="1450" spans="1:7" ht="15" customHeight="1">
      <c r="A1450" s="1"/>
      <c r="B1450" s="1"/>
      <c r="C1450" s="1"/>
      <c r="D1450" s="1"/>
      <c r="E1450" s="317" t="s">
        <v>975</v>
      </c>
      <c r="F1450" s="318"/>
      <c r="G1450" s="3">
        <v>42.03</v>
      </c>
    </row>
    <row r="1451" spans="1:7" ht="15" customHeight="1">
      <c r="A1451" s="1"/>
      <c r="B1451" s="1"/>
      <c r="C1451" s="1"/>
      <c r="D1451" s="1"/>
      <c r="E1451" s="317" t="s">
        <v>976</v>
      </c>
      <c r="F1451" s="318"/>
      <c r="G1451" s="3">
        <v>190.29</v>
      </c>
    </row>
    <row r="1452" spans="1:7" ht="15" customHeight="1">
      <c r="A1452" s="1"/>
      <c r="B1452" s="1"/>
      <c r="C1452" s="1"/>
      <c r="D1452" s="1"/>
      <c r="E1452" s="317" t="s">
        <v>977</v>
      </c>
      <c r="F1452" s="318"/>
      <c r="G1452" s="3">
        <v>1</v>
      </c>
    </row>
    <row r="1453" spans="1:7" ht="15" customHeight="1">
      <c r="A1453" s="1"/>
      <c r="B1453" s="1"/>
      <c r="C1453" s="1"/>
      <c r="D1453" s="1"/>
      <c r="E1453" s="317" t="s">
        <v>978</v>
      </c>
      <c r="F1453" s="318"/>
      <c r="G1453" s="3">
        <v>190.29</v>
      </c>
    </row>
    <row r="1454" spans="1:7" ht="9.9499999999999993" customHeight="1">
      <c r="A1454" s="1"/>
      <c r="B1454" s="1"/>
      <c r="C1454" s="323" t="s">
        <v>949</v>
      </c>
      <c r="D1454" s="324"/>
      <c r="E1454" s="1"/>
      <c r="F1454" s="1"/>
      <c r="G1454" s="1"/>
    </row>
    <row r="1455" spans="1:7" ht="20.100000000000001" customHeight="1">
      <c r="A1455" s="325" t="s">
        <v>2162</v>
      </c>
      <c r="B1455" s="326"/>
      <c r="C1455" s="326"/>
      <c r="D1455" s="326"/>
      <c r="E1455" s="326"/>
      <c r="F1455" s="326"/>
      <c r="G1455" s="326"/>
    </row>
    <row r="1456" spans="1:7" ht="15" customHeight="1">
      <c r="A1456" s="321" t="s">
        <v>951</v>
      </c>
      <c r="B1456" s="322"/>
      <c r="C1456" s="8" t="s">
        <v>952</v>
      </c>
      <c r="D1456" s="8" t="s">
        <v>953</v>
      </c>
      <c r="E1456" s="8" t="s">
        <v>954</v>
      </c>
      <c r="F1456" s="8" t="s">
        <v>955</v>
      </c>
      <c r="G1456" s="8" t="s">
        <v>956</v>
      </c>
    </row>
    <row r="1457" spans="1:7" ht="20.100000000000001" customHeight="1">
      <c r="A1457" s="15" t="s">
        <v>1772</v>
      </c>
      <c r="B1457" s="16" t="s">
        <v>1773</v>
      </c>
      <c r="C1457" s="15" t="s">
        <v>959</v>
      </c>
      <c r="D1457" s="15" t="s">
        <v>960</v>
      </c>
      <c r="E1457" s="17">
        <v>0.13200000000000001</v>
      </c>
      <c r="F1457" s="18">
        <v>0.62</v>
      </c>
      <c r="G1457" s="18">
        <v>8.1839999999999996E-2</v>
      </c>
    </row>
    <row r="1458" spans="1:7" ht="15" customHeight="1">
      <c r="A1458" s="15" t="s">
        <v>994</v>
      </c>
      <c r="B1458" s="16" t="s">
        <v>995</v>
      </c>
      <c r="C1458" s="15" t="s">
        <v>959</v>
      </c>
      <c r="D1458" s="15" t="s">
        <v>960</v>
      </c>
      <c r="E1458" s="17">
        <v>0.13200000000000001</v>
      </c>
      <c r="F1458" s="18">
        <v>1.04</v>
      </c>
      <c r="G1458" s="18">
        <v>0.13728000000000001</v>
      </c>
    </row>
    <row r="1459" spans="1:7" ht="20.100000000000001" customHeight="1">
      <c r="A1459" s="15" t="s">
        <v>1774</v>
      </c>
      <c r="B1459" s="16" t="s">
        <v>1775</v>
      </c>
      <c r="C1459" s="15" t="s">
        <v>959</v>
      </c>
      <c r="D1459" s="15" t="s">
        <v>960</v>
      </c>
      <c r="E1459" s="17">
        <v>0.13200000000000001</v>
      </c>
      <c r="F1459" s="18">
        <v>0.91</v>
      </c>
      <c r="G1459" s="18">
        <v>0.12012</v>
      </c>
    </row>
    <row r="1460" spans="1:7" ht="15" customHeight="1">
      <c r="A1460" s="15" t="s">
        <v>996</v>
      </c>
      <c r="B1460" s="16" t="s">
        <v>997</v>
      </c>
      <c r="C1460" s="15" t="s">
        <v>959</v>
      </c>
      <c r="D1460" s="15" t="s">
        <v>960</v>
      </c>
      <c r="E1460" s="17">
        <v>0.13200000000000001</v>
      </c>
      <c r="F1460" s="18">
        <v>3.18</v>
      </c>
      <c r="G1460" s="18">
        <v>0.41976000000000002</v>
      </c>
    </row>
    <row r="1461" spans="1:7" ht="15" customHeight="1">
      <c r="A1461" s="15" t="s">
        <v>963</v>
      </c>
      <c r="B1461" s="16" t="s">
        <v>964</v>
      </c>
      <c r="C1461" s="15" t="s">
        <v>959</v>
      </c>
      <c r="D1461" s="15" t="s">
        <v>960</v>
      </c>
      <c r="E1461" s="17">
        <v>0.13200000000000001</v>
      </c>
      <c r="F1461" s="18">
        <v>0.55000000000000004</v>
      </c>
      <c r="G1461" s="18">
        <v>7.2599999999999998E-2</v>
      </c>
    </row>
    <row r="1462" spans="1:7" ht="15" customHeight="1">
      <c r="A1462" s="15" t="s">
        <v>965</v>
      </c>
      <c r="B1462" s="16" t="s">
        <v>966</v>
      </c>
      <c r="C1462" s="15" t="s">
        <v>959</v>
      </c>
      <c r="D1462" s="15" t="s">
        <v>960</v>
      </c>
      <c r="E1462" s="17">
        <v>0.13200000000000001</v>
      </c>
      <c r="F1462" s="18">
        <v>0.06</v>
      </c>
      <c r="G1462" s="18">
        <v>7.92E-3</v>
      </c>
    </row>
    <row r="1463" spans="1:7" ht="17.100000000000001" customHeight="1">
      <c r="A1463" s="1"/>
      <c r="B1463" s="1"/>
      <c r="C1463" s="1"/>
      <c r="D1463" s="1"/>
      <c r="E1463" s="319" t="s">
        <v>967</v>
      </c>
      <c r="F1463" s="320"/>
      <c r="G1463" s="19">
        <v>0.83952000000000004</v>
      </c>
    </row>
    <row r="1464" spans="1:7" ht="15" customHeight="1">
      <c r="A1464" s="321" t="s">
        <v>968</v>
      </c>
      <c r="B1464" s="322"/>
      <c r="C1464" s="8" t="s">
        <v>952</v>
      </c>
      <c r="D1464" s="8" t="s">
        <v>953</v>
      </c>
      <c r="E1464" s="8" t="s">
        <v>954</v>
      </c>
      <c r="F1464" s="8" t="s">
        <v>955</v>
      </c>
      <c r="G1464" s="8" t="s">
        <v>956</v>
      </c>
    </row>
    <row r="1465" spans="1:7" ht="15" customHeight="1">
      <c r="A1465" s="15" t="s">
        <v>1776</v>
      </c>
      <c r="B1465" s="16" t="s">
        <v>1777</v>
      </c>
      <c r="C1465" s="15" t="s">
        <v>959</v>
      </c>
      <c r="D1465" s="15" t="s">
        <v>960</v>
      </c>
      <c r="E1465" s="17">
        <v>6.7755599999999999E-2</v>
      </c>
      <c r="F1465" s="18">
        <v>15.42</v>
      </c>
      <c r="G1465" s="18">
        <v>1.0447913520000001</v>
      </c>
    </row>
    <row r="1466" spans="1:7" ht="15" customHeight="1">
      <c r="A1466" s="15" t="s">
        <v>1778</v>
      </c>
      <c r="B1466" s="16" t="s">
        <v>1779</v>
      </c>
      <c r="C1466" s="15" t="s">
        <v>959</v>
      </c>
      <c r="D1466" s="15" t="s">
        <v>960</v>
      </c>
      <c r="E1466" s="17">
        <v>6.7755599999999999E-2</v>
      </c>
      <c r="F1466" s="18">
        <v>10.84</v>
      </c>
      <c r="G1466" s="18">
        <v>0.73447070400000003</v>
      </c>
    </row>
    <row r="1467" spans="1:7" ht="15" customHeight="1">
      <c r="A1467" s="1"/>
      <c r="B1467" s="1"/>
      <c r="C1467" s="1"/>
      <c r="D1467" s="1"/>
      <c r="E1467" s="319" t="s">
        <v>971</v>
      </c>
      <c r="F1467" s="320"/>
      <c r="G1467" s="19">
        <v>1.7792620560000001</v>
      </c>
    </row>
    <row r="1468" spans="1:7" ht="15" customHeight="1">
      <c r="A1468" s="321" t="s">
        <v>1010</v>
      </c>
      <c r="B1468" s="322"/>
      <c r="C1468" s="8" t="s">
        <v>952</v>
      </c>
      <c r="D1468" s="8" t="s">
        <v>953</v>
      </c>
      <c r="E1468" s="8" t="s">
        <v>954</v>
      </c>
      <c r="F1468" s="8" t="s">
        <v>955</v>
      </c>
      <c r="G1468" s="8" t="s">
        <v>956</v>
      </c>
    </row>
    <row r="1469" spans="1:7" ht="27.95" customHeight="1">
      <c r="A1469" s="15" t="s">
        <v>1824</v>
      </c>
      <c r="B1469" s="16" t="s">
        <v>1825</v>
      </c>
      <c r="C1469" s="15" t="s">
        <v>959</v>
      </c>
      <c r="D1469" s="15" t="s">
        <v>1030</v>
      </c>
      <c r="E1469" s="17">
        <v>1</v>
      </c>
      <c r="F1469" s="18">
        <v>0.8</v>
      </c>
      <c r="G1469" s="18">
        <v>0.8</v>
      </c>
    </row>
    <row r="1470" spans="1:7" ht="20.100000000000001" customHeight="1">
      <c r="A1470" s="15" t="s">
        <v>1856</v>
      </c>
      <c r="B1470" s="16" t="s">
        <v>1857</v>
      </c>
      <c r="C1470" s="15" t="s">
        <v>959</v>
      </c>
      <c r="D1470" s="15" t="s">
        <v>1030</v>
      </c>
      <c r="E1470" s="17">
        <v>1</v>
      </c>
      <c r="F1470" s="18">
        <v>66.44</v>
      </c>
      <c r="G1470" s="18">
        <v>66.44</v>
      </c>
    </row>
    <row r="1471" spans="1:7" ht="15" customHeight="1">
      <c r="A1471" s="1"/>
      <c r="B1471" s="1"/>
      <c r="C1471" s="1"/>
      <c r="D1471" s="1"/>
      <c r="E1471" s="319" t="s">
        <v>1021</v>
      </c>
      <c r="F1471" s="320"/>
      <c r="G1471" s="19">
        <v>67.239999999999995</v>
      </c>
    </row>
    <row r="1472" spans="1:7" ht="15" customHeight="1">
      <c r="A1472" s="1"/>
      <c r="B1472" s="1"/>
      <c r="C1472" s="1"/>
      <c r="D1472" s="1"/>
      <c r="E1472" s="317" t="s">
        <v>972</v>
      </c>
      <c r="F1472" s="318"/>
      <c r="G1472" s="3">
        <v>69.05</v>
      </c>
    </row>
    <row r="1473" spans="1:7" ht="15" customHeight="1">
      <c r="A1473" s="1"/>
      <c r="B1473" s="1"/>
      <c r="C1473" s="1"/>
      <c r="D1473" s="1"/>
      <c r="E1473" s="317" t="s">
        <v>973</v>
      </c>
      <c r="F1473" s="318"/>
      <c r="G1473" s="3">
        <v>0.8</v>
      </c>
    </row>
    <row r="1474" spans="1:7" ht="15" customHeight="1">
      <c r="A1474" s="1"/>
      <c r="B1474" s="1"/>
      <c r="C1474" s="1"/>
      <c r="D1474" s="1"/>
      <c r="E1474" s="317" t="s">
        <v>974</v>
      </c>
      <c r="F1474" s="318"/>
      <c r="G1474" s="3">
        <v>69.849999999999994</v>
      </c>
    </row>
    <row r="1475" spans="1:7" ht="15" customHeight="1">
      <c r="A1475" s="1"/>
      <c r="B1475" s="1"/>
      <c r="C1475" s="1"/>
      <c r="D1475" s="1"/>
      <c r="E1475" s="317" t="s">
        <v>975</v>
      </c>
      <c r="F1475" s="318"/>
      <c r="G1475" s="3">
        <v>19.8</v>
      </c>
    </row>
    <row r="1476" spans="1:7" ht="15" customHeight="1">
      <c r="A1476" s="1"/>
      <c r="B1476" s="1"/>
      <c r="C1476" s="1"/>
      <c r="D1476" s="1"/>
      <c r="E1476" s="317" t="s">
        <v>976</v>
      </c>
      <c r="F1476" s="318"/>
      <c r="G1476" s="3">
        <v>89.65</v>
      </c>
    </row>
    <row r="1477" spans="1:7" ht="15" customHeight="1">
      <c r="A1477" s="1"/>
      <c r="B1477" s="1"/>
      <c r="C1477" s="1"/>
      <c r="D1477" s="1"/>
      <c r="E1477" s="317" t="s">
        <v>977</v>
      </c>
      <c r="F1477" s="318"/>
      <c r="G1477" s="3">
        <v>1</v>
      </c>
    </row>
    <row r="1478" spans="1:7" ht="15" customHeight="1">
      <c r="A1478" s="1"/>
      <c r="B1478" s="1"/>
      <c r="C1478" s="1"/>
      <c r="D1478" s="1"/>
      <c r="E1478" s="317" t="s">
        <v>978</v>
      </c>
      <c r="F1478" s="318"/>
      <c r="G1478" s="3">
        <v>89.65</v>
      </c>
    </row>
    <row r="1479" spans="1:7" ht="9.9499999999999993" customHeight="1">
      <c r="A1479" s="1"/>
      <c r="B1479" s="1"/>
      <c r="C1479" s="323" t="s">
        <v>949</v>
      </c>
      <c r="D1479" s="324"/>
      <c r="E1479" s="1"/>
      <c r="F1479" s="1"/>
      <c r="G1479" s="1"/>
    </row>
    <row r="1480" spans="1:7" ht="20.100000000000001" customHeight="1">
      <c r="A1480" s="325" t="s">
        <v>2163</v>
      </c>
      <c r="B1480" s="326"/>
      <c r="C1480" s="326"/>
      <c r="D1480" s="326"/>
      <c r="E1480" s="326"/>
      <c r="F1480" s="326"/>
      <c r="G1480" s="326"/>
    </row>
    <row r="1481" spans="1:7" ht="15" customHeight="1">
      <c r="A1481" s="321" t="s">
        <v>951</v>
      </c>
      <c r="B1481" s="322"/>
      <c r="C1481" s="8" t="s">
        <v>952</v>
      </c>
      <c r="D1481" s="8" t="s">
        <v>953</v>
      </c>
      <c r="E1481" s="8" t="s">
        <v>954</v>
      </c>
      <c r="F1481" s="8" t="s">
        <v>955</v>
      </c>
      <c r="G1481" s="8" t="s">
        <v>956</v>
      </c>
    </row>
    <row r="1482" spans="1:7" ht="20.100000000000001" customHeight="1">
      <c r="A1482" s="15" t="s">
        <v>1772</v>
      </c>
      <c r="B1482" s="16" t="s">
        <v>1773</v>
      </c>
      <c r="C1482" s="15" t="s">
        <v>959</v>
      </c>
      <c r="D1482" s="15" t="s">
        <v>960</v>
      </c>
      <c r="E1482" s="17">
        <v>0.26600000000000001</v>
      </c>
      <c r="F1482" s="18">
        <v>0.62</v>
      </c>
      <c r="G1482" s="18">
        <v>0.16492000000000001</v>
      </c>
    </row>
    <row r="1483" spans="1:7" ht="15" customHeight="1">
      <c r="A1483" s="15" t="s">
        <v>994</v>
      </c>
      <c r="B1483" s="16" t="s">
        <v>995</v>
      </c>
      <c r="C1483" s="15" t="s">
        <v>959</v>
      </c>
      <c r="D1483" s="15" t="s">
        <v>960</v>
      </c>
      <c r="E1483" s="17">
        <v>0.26600000000000001</v>
      </c>
      <c r="F1483" s="18">
        <v>1.04</v>
      </c>
      <c r="G1483" s="18">
        <v>0.27664</v>
      </c>
    </row>
    <row r="1484" spans="1:7" ht="20.100000000000001" customHeight="1">
      <c r="A1484" s="15" t="s">
        <v>1774</v>
      </c>
      <c r="B1484" s="16" t="s">
        <v>1775</v>
      </c>
      <c r="C1484" s="15" t="s">
        <v>959</v>
      </c>
      <c r="D1484" s="15" t="s">
        <v>960</v>
      </c>
      <c r="E1484" s="17">
        <v>0.26600000000000001</v>
      </c>
      <c r="F1484" s="18">
        <v>0.91</v>
      </c>
      <c r="G1484" s="18">
        <v>0.24206</v>
      </c>
    </row>
    <row r="1485" spans="1:7" ht="15" customHeight="1">
      <c r="A1485" s="15" t="s">
        <v>996</v>
      </c>
      <c r="B1485" s="16" t="s">
        <v>997</v>
      </c>
      <c r="C1485" s="15" t="s">
        <v>959</v>
      </c>
      <c r="D1485" s="15" t="s">
        <v>960</v>
      </c>
      <c r="E1485" s="17">
        <v>0.26600000000000001</v>
      </c>
      <c r="F1485" s="18">
        <v>3.18</v>
      </c>
      <c r="G1485" s="18">
        <v>0.84587999999999997</v>
      </c>
    </row>
    <row r="1486" spans="1:7" ht="15" customHeight="1">
      <c r="A1486" s="15" t="s">
        <v>963</v>
      </c>
      <c r="B1486" s="16" t="s">
        <v>964</v>
      </c>
      <c r="C1486" s="15" t="s">
        <v>959</v>
      </c>
      <c r="D1486" s="15" t="s">
        <v>960</v>
      </c>
      <c r="E1486" s="17">
        <v>0.26600000000000001</v>
      </c>
      <c r="F1486" s="18">
        <v>0.55000000000000004</v>
      </c>
      <c r="G1486" s="18">
        <v>0.14630000000000001</v>
      </c>
    </row>
    <row r="1487" spans="1:7" ht="15" customHeight="1">
      <c r="A1487" s="15" t="s">
        <v>965</v>
      </c>
      <c r="B1487" s="16" t="s">
        <v>966</v>
      </c>
      <c r="C1487" s="15" t="s">
        <v>959</v>
      </c>
      <c r="D1487" s="15" t="s">
        <v>960</v>
      </c>
      <c r="E1487" s="17">
        <v>0.26600000000000001</v>
      </c>
      <c r="F1487" s="18">
        <v>0.06</v>
      </c>
      <c r="G1487" s="18">
        <v>1.5959999999999998E-2</v>
      </c>
    </row>
    <row r="1488" spans="1:7" ht="17.100000000000001" customHeight="1">
      <c r="A1488" s="1"/>
      <c r="B1488" s="1"/>
      <c r="C1488" s="1"/>
      <c r="D1488" s="1"/>
      <c r="E1488" s="319" t="s">
        <v>967</v>
      </c>
      <c r="F1488" s="320"/>
      <c r="G1488" s="19">
        <v>1.6917599999999999</v>
      </c>
    </row>
    <row r="1489" spans="1:7" ht="15" customHeight="1">
      <c r="A1489" s="321" t="s">
        <v>968</v>
      </c>
      <c r="B1489" s="322"/>
      <c r="C1489" s="8" t="s">
        <v>952</v>
      </c>
      <c r="D1489" s="8" t="s">
        <v>953</v>
      </c>
      <c r="E1489" s="8" t="s">
        <v>954</v>
      </c>
      <c r="F1489" s="8" t="s">
        <v>955</v>
      </c>
      <c r="G1489" s="8" t="s">
        <v>956</v>
      </c>
    </row>
    <row r="1490" spans="1:7" ht="15" customHeight="1">
      <c r="A1490" s="15" t="s">
        <v>1776</v>
      </c>
      <c r="B1490" s="16" t="s">
        <v>1777</v>
      </c>
      <c r="C1490" s="15" t="s">
        <v>959</v>
      </c>
      <c r="D1490" s="15" t="s">
        <v>960</v>
      </c>
      <c r="E1490" s="17">
        <v>0.13653779999999999</v>
      </c>
      <c r="F1490" s="18">
        <v>15.42</v>
      </c>
      <c r="G1490" s="18">
        <v>2.1054128759999999</v>
      </c>
    </row>
    <row r="1491" spans="1:7" ht="15" customHeight="1">
      <c r="A1491" s="15" t="s">
        <v>1778</v>
      </c>
      <c r="B1491" s="16" t="s">
        <v>1779</v>
      </c>
      <c r="C1491" s="15" t="s">
        <v>959</v>
      </c>
      <c r="D1491" s="15" t="s">
        <v>960</v>
      </c>
      <c r="E1491" s="17">
        <v>0.13653779999999999</v>
      </c>
      <c r="F1491" s="18">
        <v>10.84</v>
      </c>
      <c r="G1491" s="18">
        <v>1.4800697519999999</v>
      </c>
    </row>
    <row r="1492" spans="1:7" ht="15" customHeight="1">
      <c r="A1492" s="1"/>
      <c r="B1492" s="1"/>
      <c r="C1492" s="1"/>
      <c r="D1492" s="1"/>
      <c r="E1492" s="319" t="s">
        <v>971</v>
      </c>
      <c r="F1492" s="320"/>
      <c r="G1492" s="19">
        <v>3.5854826279999998</v>
      </c>
    </row>
    <row r="1493" spans="1:7" ht="15" customHeight="1">
      <c r="A1493" s="321" t="s">
        <v>1010</v>
      </c>
      <c r="B1493" s="322"/>
      <c r="C1493" s="8" t="s">
        <v>952</v>
      </c>
      <c r="D1493" s="8" t="s">
        <v>953</v>
      </c>
      <c r="E1493" s="8" t="s">
        <v>954</v>
      </c>
      <c r="F1493" s="8" t="s">
        <v>955</v>
      </c>
      <c r="G1493" s="8" t="s">
        <v>956</v>
      </c>
    </row>
    <row r="1494" spans="1:7" ht="27.95" customHeight="1">
      <c r="A1494" s="15" t="s">
        <v>1859</v>
      </c>
      <c r="B1494" s="16" t="s">
        <v>1860</v>
      </c>
      <c r="C1494" s="15" t="s">
        <v>959</v>
      </c>
      <c r="D1494" s="15" t="s">
        <v>1030</v>
      </c>
      <c r="E1494" s="17">
        <v>2</v>
      </c>
      <c r="F1494" s="18">
        <v>0.61</v>
      </c>
      <c r="G1494" s="18">
        <v>1.22</v>
      </c>
    </row>
    <row r="1495" spans="1:7" ht="20.100000000000001" customHeight="1">
      <c r="A1495" s="15" t="s">
        <v>1861</v>
      </c>
      <c r="B1495" s="16" t="s">
        <v>1862</v>
      </c>
      <c r="C1495" s="15" t="s">
        <v>959</v>
      </c>
      <c r="D1495" s="15" t="s">
        <v>1030</v>
      </c>
      <c r="E1495" s="17">
        <v>1</v>
      </c>
      <c r="F1495" s="18">
        <v>136.72</v>
      </c>
      <c r="G1495" s="18">
        <v>136.72</v>
      </c>
    </row>
    <row r="1496" spans="1:7" ht="15" customHeight="1">
      <c r="A1496" s="1"/>
      <c r="B1496" s="1"/>
      <c r="C1496" s="1"/>
      <c r="D1496" s="1"/>
      <c r="E1496" s="319" t="s">
        <v>1021</v>
      </c>
      <c r="F1496" s="320"/>
      <c r="G1496" s="19">
        <v>137.94</v>
      </c>
    </row>
    <row r="1497" spans="1:7" ht="15" customHeight="1">
      <c r="A1497" s="1"/>
      <c r="B1497" s="1"/>
      <c r="C1497" s="1"/>
      <c r="D1497" s="1"/>
      <c r="E1497" s="317" t="s">
        <v>972</v>
      </c>
      <c r="F1497" s="318"/>
      <c r="G1497" s="3">
        <v>141.58000000000001</v>
      </c>
    </row>
    <row r="1498" spans="1:7" ht="15" customHeight="1">
      <c r="A1498" s="1"/>
      <c r="B1498" s="1"/>
      <c r="C1498" s="1"/>
      <c r="D1498" s="1"/>
      <c r="E1498" s="317" t="s">
        <v>973</v>
      </c>
      <c r="F1498" s="318"/>
      <c r="G1498" s="3">
        <v>1.63</v>
      </c>
    </row>
    <row r="1499" spans="1:7" ht="15" customHeight="1">
      <c r="A1499" s="1"/>
      <c r="B1499" s="1"/>
      <c r="C1499" s="1"/>
      <c r="D1499" s="1"/>
      <c r="E1499" s="317" t="s">
        <v>974</v>
      </c>
      <c r="F1499" s="318"/>
      <c r="G1499" s="3">
        <v>143.21</v>
      </c>
    </row>
    <row r="1500" spans="1:7" ht="15" customHeight="1">
      <c r="A1500" s="1"/>
      <c r="B1500" s="1"/>
      <c r="C1500" s="1"/>
      <c r="D1500" s="1"/>
      <c r="E1500" s="317" t="s">
        <v>975</v>
      </c>
      <c r="F1500" s="318"/>
      <c r="G1500" s="3">
        <v>40.6</v>
      </c>
    </row>
    <row r="1501" spans="1:7" ht="15" customHeight="1">
      <c r="A1501" s="1"/>
      <c r="B1501" s="1"/>
      <c r="C1501" s="1"/>
      <c r="D1501" s="1"/>
      <c r="E1501" s="317" t="s">
        <v>976</v>
      </c>
      <c r="F1501" s="318"/>
      <c r="G1501" s="3">
        <v>183.81</v>
      </c>
    </row>
    <row r="1502" spans="1:7" ht="15" customHeight="1">
      <c r="A1502" s="1"/>
      <c r="B1502" s="1"/>
      <c r="C1502" s="1"/>
      <c r="D1502" s="1"/>
      <c r="E1502" s="317" t="s">
        <v>977</v>
      </c>
      <c r="F1502" s="318"/>
      <c r="G1502" s="3">
        <v>1</v>
      </c>
    </row>
    <row r="1503" spans="1:7" ht="15" customHeight="1">
      <c r="A1503" s="1"/>
      <c r="B1503" s="1"/>
      <c r="C1503" s="1"/>
      <c r="D1503" s="1"/>
      <c r="E1503" s="317" t="s">
        <v>978</v>
      </c>
      <c r="F1503" s="318"/>
      <c r="G1503" s="3">
        <v>183.81</v>
      </c>
    </row>
    <row r="1504" spans="1:7" ht="9.9499999999999993" customHeight="1">
      <c r="A1504" s="1"/>
      <c r="B1504" s="1"/>
      <c r="C1504" s="323" t="s">
        <v>949</v>
      </c>
      <c r="D1504" s="324"/>
      <c r="E1504" s="1"/>
      <c r="F1504" s="1"/>
      <c r="G1504" s="1"/>
    </row>
    <row r="1505" spans="1:7" ht="20.100000000000001" customHeight="1">
      <c r="A1505" s="325" t="s">
        <v>2163</v>
      </c>
      <c r="B1505" s="326"/>
      <c r="C1505" s="326"/>
      <c r="D1505" s="326"/>
      <c r="E1505" s="326"/>
      <c r="F1505" s="326"/>
      <c r="G1505" s="326"/>
    </row>
    <row r="1506" spans="1:7" ht="15" customHeight="1">
      <c r="A1506" s="321" t="s">
        <v>951</v>
      </c>
      <c r="B1506" s="322"/>
      <c r="C1506" s="8" t="s">
        <v>952</v>
      </c>
      <c r="D1506" s="8" t="s">
        <v>953</v>
      </c>
      <c r="E1506" s="8" t="s">
        <v>954</v>
      </c>
      <c r="F1506" s="8" t="s">
        <v>955</v>
      </c>
      <c r="G1506" s="8" t="s">
        <v>956</v>
      </c>
    </row>
    <row r="1507" spans="1:7" ht="20.100000000000001" customHeight="1">
      <c r="A1507" s="15" t="s">
        <v>1772</v>
      </c>
      <c r="B1507" s="16" t="s">
        <v>1773</v>
      </c>
      <c r="C1507" s="15" t="s">
        <v>959</v>
      </c>
      <c r="D1507" s="15" t="s">
        <v>960</v>
      </c>
      <c r="E1507" s="17">
        <v>0.26600000000000001</v>
      </c>
      <c r="F1507" s="18">
        <v>0.62</v>
      </c>
      <c r="G1507" s="18">
        <v>0.16492000000000001</v>
      </c>
    </row>
    <row r="1508" spans="1:7" ht="15" customHeight="1">
      <c r="A1508" s="15" t="s">
        <v>994</v>
      </c>
      <c r="B1508" s="16" t="s">
        <v>995</v>
      </c>
      <c r="C1508" s="15" t="s">
        <v>959</v>
      </c>
      <c r="D1508" s="15" t="s">
        <v>960</v>
      </c>
      <c r="E1508" s="17">
        <v>0.26600000000000001</v>
      </c>
      <c r="F1508" s="18">
        <v>1.04</v>
      </c>
      <c r="G1508" s="18">
        <v>0.27664</v>
      </c>
    </row>
    <row r="1509" spans="1:7" ht="20.100000000000001" customHeight="1">
      <c r="A1509" s="15" t="s">
        <v>1774</v>
      </c>
      <c r="B1509" s="16" t="s">
        <v>1775</v>
      </c>
      <c r="C1509" s="15" t="s">
        <v>959</v>
      </c>
      <c r="D1509" s="15" t="s">
        <v>960</v>
      </c>
      <c r="E1509" s="17">
        <v>0.26600000000000001</v>
      </c>
      <c r="F1509" s="18">
        <v>0.91</v>
      </c>
      <c r="G1509" s="18">
        <v>0.24206</v>
      </c>
    </row>
    <row r="1510" spans="1:7" ht="15" customHeight="1">
      <c r="A1510" s="15" t="s">
        <v>996</v>
      </c>
      <c r="B1510" s="16" t="s">
        <v>997</v>
      </c>
      <c r="C1510" s="15" t="s">
        <v>959</v>
      </c>
      <c r="D1510" s="15" t="s">
        <v>960</v>
      </c>
      <c r="E1510" s="17">
        <v>0.26600000000000001</v>
      </c>
      <c r="F1510" s="18">
        <v>3.18</v>
      </c>
      <c r="G1510" s="18">
        <v>0.84587999999999997</v>
      </c>
    </row>
    <row r="1511" spans="1:7" ht="15" customHeight="1">
      <c r="A1511" s="15" t="s">
        <v>963</v>
      </c>
      <c r="B1511" s="16" t="s">
        <v>964</v>
      </c>
      <c r="C1511" s="15" t="s">
        <v>959</v>
      </c>
      <c r="D1511" s="15" t="s">
        <v>960</v>
      </c>
      <c r="E1511" s="17">
        <v>0.26600000000000001</v>
      </c>
      <c r="F1511" s="18">
        <v>0.55000000000000004</v>
      </c>
      <c r="G1511" s="18">
        <v>0.14630000000000001</v>
      </c>
    </row>
    <row r="1512" spans="1:7" ht="15" customHeight="1">
      <c r="A1512" s="15" t="s">
        <v>965</v>
      </c>
      <c r="B1512" s="16" t="s">
        <v>966</v>
      </c>
      <c r="C1512" s="15" t="s">
        <v>959</v>
      </c>
      <c r="D1512" s="15" t="s">
        <v>960</v>
      </c>
      <c r="E1512" s="17">
        <v>0.26600000000000001</v>
      </c>
      <c r="F1512" s="18">
        <v>0.06</v>
      </c>
      <c r="G1512" s="18">
        <v>1.5959999999999998E-2</v>
      </c>
    </row>
    <row r="1513" spans="1:7" ht="17.100000000000001" customHeight="1">
      <c r="A1513" s="1"/>
      <c r="B1513" s="1"/>
      <c r="C1513" s="1"/>
      <c r="D1513" s="1"/>
      <c r="E1513" s="319" t="s">
        <v>967</v>
      </c>
      <c r="F1513" s="320"/>
      <c r="G1513" s="19">
        <v>1.6917599999999999</v>
      </c>
    </row>
    <row r="1514" spans="1:7" ht="15" customHeight="1">
      <c r="A1514" s="321" t="s">
        <v>968</v>
      </c>
      <c r="B1514" s="322"/>
      <c r="C1514" s="8" t="s">
        <v>952</v>
      </c>
      <c r="D1514" s="8" t="s">
        <v>953</v>
      </c>
      <c r="E1514" s="8" t="s">
        <v>954</v>
      </c>
      <c r="F1514" s="8" t="s">
        <v>955</v>
      </c>
      <c r="G1514" s="8" t="s">
        <v>956</v>
      </c>
    </row>
    <row r="1515" spans="1:7" ht="15" customHeight="1">
      <c r="A1515" s="15" t="s">
        <v>1776</v>
      </c>
      <c r="B1515" s="16" t="s">
        <v>1777</v>
      </c>
      <c r="C1515" s="15" t="s">
        <v>959</v>
      </c>
      <c r="D1515" s="15" t="s">
        <v>960</v>
      </c>
      <c r="E1515" s="17">
        <v>0.13653779999999999</v>
      </c>
      <c r="F1515" s="18">
        <v>15.42</v>
      </c>
      <c r="G1515" s="18">
        <v>2.1054128759999999</v>
      </c>
    </row>
    <row r="1516" spans="1:7" ht="15" customHeight="1">
      <c r="A1516" s="15" t="s">
        <v>1778</v>
      </c>
      <c r="B1516" s="16" t="s">
        <v>1779</v>
      </c>
      <c r="C1516" s="15" t="s">
        <v>959</v>
      </c>
      <c r="D1516" s="15" t="s">
        <v>960</v>
      </c>
      <c r="E1516" s="17">
        <v>0.13653779999999999</v>
      </c>
      <c r="F1516" s="18">
        <v>10.84</v>
      </c>
      <c r="G1516" s="18">
        <v>1.4800697519999999</v>
      </c>
    </row>
    <row r="1517" spans="1:7" ht="15" customHeight="1">
      <c r="A1517" s="1"/>
      <c r="B1517" s="1"/>
      <c r="C1517" s="1"/>
      <c r="D1517" s="1"/>
      <c r="E1517" s="319" t="s">
        <v>971</v>
      </c>
      <c r="F1517" s="320"/>
      <c r="G1517" s="19">
        <v>3.5854826279999998</v>
      </c>
    </row>
    <row r="1518" spans="1:7" ht="15" customHeight="1">
      <c r="A1518" s="321" t="s">
        <v>1010</v>
      </c>
      <c r="B1518" s="322"/>
      <c r="C1518" s="8" t="s">
        <v>952</v>
      </c>
      <c r="D1518" s="8" t="s">
        <v>953</v>
      </c>
      <c r="E1518" s="8" t="s">
        <v>954</v>
      </c>
      <c r="F1518" s="8" t="s">
        <v>955</v>
      </c>
      <c r="G1518" s="8" t="s">
        <v>956</v>
      </c>
    </row>
    <row r="1519" spans="1:7" ht="27.95" customHeight="1">
      <c r="A1519" s="15" t="s">
        <v>1859</v>
      </c>
      <c r="B1519" s="16" t="s">
        <v>1860</v>
      </c>
      <c r="C1519" s="15" t="s">
        <v>959</v>
      </c>
      <c r="D1519" s="15" t="s">
        <v>1030</v>
      </c>
      <c r="E1519" s="17">
        <v>2</v>
      </c>
      <c r="F1519" s="18">
        <v>0.61</v>
      </c>
      <c r="G1519" s="18">
        <v>1.22</v>
      </c>
    </row>
    <row r="1520" spans="1:7" ht="20.100000000000001" customHeight="1">
      <c r="A1520" s="15" t="s">
        <v>1861</v>
      </c>
      <c r="B1520" s="16" t="s">
        <v>1862</v>
      </c>
      <c r="C1520" s="15" t="s">
        <v>959</v>
      </c>
      <c r="D1520" s="15" t="s">
        <v>1030</v>
      </c>
      <c r="E1520" s="17">
        <v>1</v>
      </c>
      <c r="F1520" s="18">
        <v>136.72</v>
      </c>
      <c r="G1520" s="18">
        <v>136.72</v>
      </c>
    </row>
    <row r="1521" spans="1:7" ht="15" customHeight="1">
      <c r="A1521" s="1"/>
      <c r="B1521" s="1"/>
      <c r="C1521" s="1"/>
      <c r="D1521" s="1"/>
      <c r="E1521" s="319" t="s">
        <v>1021</v>
      </c>
      <c r="F1521" s="320"/>
      <c r="G1521" s="19">
        <v>137.94</v>
      </c>
    </row>
    <row r="1522" spans="1:7" ht="15" customHeight="1">
      <c r="A1522" s="1"/>
      <c r="B1522" s="1"/>
      <c r="C1522" s="1"/>
      <c r="D1522" s="1"/>
      <c r="E1522" s="317" t="s">
        <v>972</v>
      </c>
      <c r="F1522" s="318"/>
      <c r="G1522" s="3">
        <v>141.58000000000001</v>
      </c>
    </row>
    <row r="1523" spans="1:7" ht="15" customHeight="1">
      <c r="A1523" s="1"/>
      <c r="B1523" s="1"/>
      <c r="C1523" s="1"/>
      <c r="D1523" s="1"/>
      <c r="E1523" s="317" t="s">
        <v>973</v>
      </c>
      <c r="F1523" s="318"/>
      <c r="G1523" s="3">
        <v>1.63</v>
      </c>
    </row>
    <row r="1524" spans="1:7" ht="15" customHeight="1">
      <c r="A1524" s="1"/>
      <c r="B1524" s="1"/>
      <c r="C1524" s="1"/>
      <c r="D1524" s="1"/>
      <c r="E1524" s="317" t="s">
        <v>974</v>
      </c>
      <c r="F1524" s="318"/>
      <c r="G1524" s="3">
        <v>143.21</v>
      </c>
    </row>
    <row r="1525" spans="1:7" ht="15" customHeight="1">
      <c r="A1525" s="1"/>
      <c r="B1525" s="1"/>
      <c r="C1525" s="1"/>
      <c r="D1525" s="1"/>
      <c r="E1525" s="317" t="s">
        <v>975</v>
      </c>
      <c r="F1525" s="318"/>
      <c r="G1525" s="3">
        <v>40.6</v>
      </c>
    </row>
    <row r="1526" spans="1:7" ht="15" customHeight="1">
      <c r="A1526" s="1"/>
      <c r="B1526" s="1"/>
      <c r="C1526" s="1"/>
      <c r="D1526" s="1"/>
      <c r="E1526" s="317" t="s">
        <v>976</v>
      </c>
      <c r="F1526" s="318"/>
      <c r="G1526" s="3">
        <v>183.81</v>
      </c>
    </row>
    <row r="1527" spans="1:7" ht="15" customHeight="1">
      <c r="A1527" s="1"/>
      <c r="B1527" s="1"/>
      <c r="C1527" s="1"/>
      <c r="D1527" s="1"/>
      <c r="E1527" s="317" t="s">
        <v>977</v>
      </c>
      <c r="F1527" s="318"/>
      <c r="G1527" s="3">
        <v>1</v>
      </c>
    </row>
    <row r="1528" spans="1:7" ht="15" customHeight="1">
      <c r="A1528" s="1"/>
      <c r="B1528" s="1"/>
      <c r="C1528" s="1"/>
      <c r="D1528" s="1"/>
      <c r="E1528" s="317" t="s">
        <v>978</v>
      </c>
      <c r="F1528" s="318"/>
      <c r="G1528" s="3">
        <v>183.81</v>
      </c>
    </row>
    <row r="1529" spans="1:7" ht="9.9499999999999993" customHeight="1">
      <c r="A1529" s="1"/>
      <c r="B1529" s="1"/>
      <c r="C1529" s="323" t="s">
        <v>949</v>
      </c>
      <c r="D1529" s="324"/>
      <c r="E1529" s="1"/>
      <c r="F1529" s="1"/>
      <c r="G1529" s="1"/>
    </row>
    <row r="1530" spans="1:7" ht="20.100000000000001" customHeight="1">
      <c r="A1530" s="325" t="s">
        <v>2164</v>
      </c>
      <c r="B1530" s="326"/>
      <c r="C1530" s="326"/>
      <c r="D1530" s="326"/>
      <c r="E1530" s="326"/>
      <c r="F1530" s="326"/>
      <c r="G1530" s="326"/>
    </row>
    <row r="1531" spans="1:7" ht="15" customHeight="1">
      <c r="A1531" s="321" t="s">
        <v>951</v>
      </c>
      <c r="B1531" s="322"/>
      <c r="C1531" s="8" t="s">
        <v>952</v>
      </c>
      <c r="D1531" s="8" t="s">
        <v>953</v>
      </c>
      <c r="E1531" s="8" t="s">
        <v>954</v>
      </c>
      <c r="F1531" s="8" t="s">
        <v>955</v>
      </c>
      <c r="G1531" s="8" t="s">
        <v>956</v>
      </c>
    </row>
    <row r="1532" spans="1:7" ht="20.100000000000001" customHeight="1">
      <c r="A1532" s="15" t="s">
        <v>1772</v>
      </c>
      <c r="B1532" s="16" t="s">
        <v>1773</v>
      </c>
      <c r="C1532" s="15" t="s">
        <v>959</v>
      </c>
      <c r="D1532" s="15" t="s">
        <v>960</v>
      </c>
      <c r="E1532" s="17">
        <v>0.4</v>
      </c>
      <c r="F1532" s="18">
        <v>0.62</v>
      </c>
      <c r="G1532" s="18">
        <v>0.248</v>
      </c>
    </row>
    <row r="1533" spans="1:7" ht="15" customHeight="1">
      <c r="A1533" s="15" t="s">
        <v>994</v>
      </c>
      <c r="B1533" s="16" t="s">
        <v>995</v>
      </c>
      <c r="C1533" s="15" t="s">
        <v>959</v>
      </c>
      <c r="D1533" s="15" t="s">
        <v>960</v>
      </c>
      <c r="E1533" s="17">
        <v>0.4</v>
      </c>
      <c r="F1533" s="18">
        <v>1.04</v>
      </c>
      <c r="G1533" s="18">
        <v>0.41599999999999998</v>
      </c>
    </row>
    <row r="1534" spans="1:7" ht="20.100000000000001" customHeight="1">
      <c r="A1534" s="15" t="s">
        <v>1774</v>
      </c>
      <c r="B1534" s="16" t="s">
        <v>1775</v>
      </c>
      <c r="C1534" s="15" t="s">
        <v>959</v>
      </c>
      <c r="D1534" s="15" t="s">
        <v>960</v>
      </c>
      <c r="E1534" s="17">
        <v>0.4</v>
      </c>
      <c r="F1534" s="18">
        <v>0.91</v>
      </c>
      <c r="G1534" s="18">
        <v>0.36399999999999999</v>
      </c>
    </row>
    <row r="1535" spans="1:7" ht="15" customHeight="1">
      <c r="A1535" s="15" t="s">
        <v>996</v>
      </c>
      <c r="B1535" s="16" t="s">
        <v>997</v>
      </c>
      <c r="C1535" s="15" t="s">
        <v>959</v>
      </c>
      <c r="D1535" s="15" t="s">
        <v>960</v>
      </c>
      <c r="E1535" s="17">
        <v>0.4</v>
      </c>
      <c r="F1535" s="18">
        <v>3.18</v>
      </c>
      <c r="G1535" s="18">
        <v>1.272</v>
      </c>
    </row>
    <row r="1536" spans="1:7" ht="15" customHeight="1">
      <c r="A1536" s="15" t="s">
        <v>963</v>
      </c>
      <c r="B1536" s="16" t="s">
        <v>964</v>
      </c>
      <c r="C1536" s="15" t="s">
        <v>959</v>
      </c>
      <c r="D1536" s="15" t="s">
        <v>960</v>
      </c>
      <c r="E1536" s="17">
        <v>0.4</v>
      </c>
      <c r="F1536" s="18">
        <v>0.55000000000000004</v>
      </c>
      <c r="G1536" s="18">
        <v>0.22</v>
      </c>
    </row>
    <row r="1537" spans="1:7" ht="15" customHeight="1">
      <c r="A1537" s="15" t="s">
        <v>965</v>
      </c>
      <c r="B1537" s="16" t="s">
        <v>966</v>
      </c>
      <c r="C1537" s="15" t="s">
        <v>959</v>
      </c>
      <c r="D1537" s="15" t="s">
        <v>960</v>
      </c>
      <c r="E1537" s="17">
        <v>0.4</v>
      </c>
      <c r="F1537" s="18">
        <v>0.06</v>
      </c>
      <c r="G1537" s="18">
        <v>2.4E-2</v>
      </c>
    </row>
    <row r="1538" spans="1:7" ht="17.100000000000001" customHeight="1">
      <c r="A1538" s="1"/>
      <c r="B1538" s="1"/>
      <c r="C1538" s="1"/>
      <c r="D1538" s="1"/>
      <c r="E1538" s="319" t="s">
        <v>967</v>
      </c>
      <c r="F1538" s="320"/>
      <c r="G1538" s="19">
        <v>2.544</v>
      </c>
    </row>
    <row r="1539" spans="1:7" ht="15" customHeight="1">
      <c r="A1539" s="321" t="s">
        <v>968</v>
      </c>
      <c r="B1539" s="322"/>
      <c r="C1539" s="8" t="s">
        <v>952</v>
      </c>
      <c r="D1539" s="8" t="s">
        <v>953</v>
      </c>
      <c r="E1539" s="8" t="s">
        <v>954</v>
      </c>
      <c r="F1539" s="8" t="s">
        <v>955</v>
      </c>
      <c r="G1539" s="8" t="s">
        <v>956</v>
      </c>
    </row>
    <row r="1540" spans="1:7" ht="15" customHeight="1">
      <c r="A1540" s="15" t="s">
        <v>1776</v>
      </c>
      <c r="B1540" s="16" t="s">
        <v>1777</v>
      </c>
      <c r="C1540" s="15" t="s">
        <v>959</v>
      </c>
      <c r="D1540" s="15" t="s">
        <v>960</v>
      </c>
      <c r="E1540" s="17">
        <v>0.20532</v>
      </c>
      <c r="F1540" s="18">
        <v>15.42</v>
      </c>
      <c r="G1540" s="18">
        <v>3.1660344</v>
      </c>
    </row>
    <row r="1541" spans="1:7" ht="15" customHeight="1">
      <c r="A1541" s="15" t="s">
        <v>1778</v>
      </c>
      <c r="B1541" s="16" t="s">
        <v>1779</v>
      </c>
      <c r="C1541" s="15" t="s">
        <v>959</v>
      </c>
      <c r="D1541" s="15" t="s">
        <v>960</v>
      </c>
      <c r="E1541" s="17">
        <v>0.20532</v>
      </c>
      <c r="F1541" s="18">
        <v>10.84</v>
      </c>
      <c r="G1541" s="18">
        <v>2.2256687999999998</v>
      </c>
    </row>
    <row r="1542" spans="1:7" ht="15" customHeight="1">
      <c r="A1542" s="1"/>
      <c r="B1542" s="1"/>
      <c r="C1542" s="1"/>
      <c r="D1542" s="1"/>
      <c r="E1542" s="319" t="s">
        <v>971</v>
      </c>
      <c r="F1542" s="320"/>
      <c r="G1542" s="19">
        <v>5.3917032000000003</v>
      </c>
    </row>
    <row r="1543" spans="1:7" ht="15" customHeight="1">
      <c r="A1543" s="321" t="s">
        <v>1010</v>
      </c>
      <c r="B1543" s="322"/>
      <c r="C1543" s="8" t="s">
        <v>952</v>
      </c>
      <c r="D1543" s="8" t="s">
        <v>953</v>
      </c>
      <c r="E1543" s="8" t="s">
        <v>954</v>
      </c>
      <c r="F1543" s="8" t="s">
        <v>955</v>
      </c>
      <c r="G1543" s="8" t="s">
        <v>956</v>
      </c>
    </row>
    <row r="1544" spans="1:7" ht="20.100000000000001" customHeight="1">
      <c r="A1544" s="15" t="s">
        <v>1940</v>
      </c>
      <c r="B1544" s="16" t="s">
        <v>1941</v>
      </c>
      <c r="C1544" s="15" t="s">
        <v>959</v>
      </c>
      <c r="D1544" s="15" t="s">
        <v>1013</v>
      </c>
      <c r="E1544" s="17">
        <v>1.05</v>
      </c>
      <c r="F1544" s="18">
        <v>3.16</v>
      </c>
      <c r="G1544" s="18">
        <v>3.3180000000000001</v>
      </c>
    </row>
    <row r="1545" spans="1:7" ht="15" customHeight="1">
      <c r="A1545" s="1"/>
      <c r="B1545" s="1"/>
      <c r="C1545" s="1"/>
      <c r="D1545" s="1"/>
      <c r="E1545" s="319" t="s">
        <v>1021</v>
      </c>
      <c r="F1545" s="320"/>
      <c r="G1545" s="19">
        <v>3.3180000000000001</v>
      </c>
    </row>
    <row r="1546" spans="1:7" ht="15" customHeight="1">
      <c r="A1546" s="1"/>
      <c r="B1546" s="1"/>
      <c r="C1546" s="1"/>
      <c r="D1546" s="1"/>
      <c r="E1546" s="317" t="s">
        <v>972</v>
      </c>
      <c r="F1546" s="318"/>
      <c r="G1546" s="3">
        <v>8.7899999999999991</v>
      </c>
    </row>
    <row r="1547" spans="1:7" ht="15" customHeight="1">
      <c r="A1547" s="1"/>
      <c r="B1547" s="1"/>
      <c r="C1547" s="1"/>
      <c r="D1547" s="1"/>
      <c r="E1547" s="317" t="s">
        <v>973</v>
      </c>
      <c r="F1547" s="318"/>
      <c r="G1547" s="3">
        <v>2.44</v>
      </c>
    </row>
    <row r="1548" spans="1:7" ht="15" customHeight="1">
      <c r="A1548" s="1"/>
      <c r="B1548" s="1"/>
      <c r="C1548" s="1"/>
      <c r="D1548" s="1"/>
      <c r="E1548" s="317" t="s">
        <v>974</v>
      </c>
      <c r="F1548" s="318"/>
      <c r="G1548" s="3">
        <v>11.23</v>
      </c>
    </row>
    <row r="1549" spans="1:7" ht="15" customHeight="1">
      <c r="A1549" s="1"/>
      <c r="B1549" s="1"/>
      <c r="C1549" s="1"/>
      <c r="D1549" s="1"/>
      <c r="E1549" s="317" t="s">
        <v>975</v>
      </c>
      <c r="F1549" s="318"/>
      <c r="G1549" s="3">
        <v>3.18</v>
      </c>
    </row>
    <row r="1550" spans="1:7" ht="15" customHeight="1">
      <c r="A1550" s="1"/>
      <c r="B1550" s="1"/>
      <c r="C1550" s="1"/>
      <c r="D1550" s="1"/>
      <c r="E1550" s="317" t="s">
        <v>976</v>
      </c>
      <c r="F1550" s="318"/>
      <c r="G1550" s="3">
        <v>14.41</v>
      </c>
    </row>
    <row r="1551" spans="1:7" ht="15" customHeight="1">
      <c r="A1551" s="1"/>
      <c r="B1551" s="1"/>
      <c r="C1551" s="1"/>
      <c r="D1551" s="1"/>
      <c r="E1551" s="317" t="s">
        <v>977</v>
      </c>
      <c r="F1551" s="318"/>
      <c r="G1551" s="3">
        <v>1</v>
      </c>
    </row>
    <row r="1552" spans="1:7" ht="15" customHeight="1">
      <c r="A1552" s="1"/>
      <c r="B1552" s="1"/>
      <c r="C1552" s="1"/>
      <c r="D1552" s="1"/>
      <c r="E1552" s="317" t="s">
        <v>978</v>
      </c>
      <c r="F1552" s="318"/>
      <c r="G1552" s="3">
        <v>14.41</v>
      </c>
    </row>
    <row r="1553" spans="1:7" ht="9.9499999999999993" customHeight="1">
      <c r="A1553" s="1"/>
      <c r="B1553" s="1"/>
      <c r="C1553" s="323" t="s">
        <v>949</v>
      </c>
      <c r="D1553" s="324"/>
      <c r="E1553" s="1"/>
      <c r="F1553" s="1"/>
      <c r="G1553" s="1"/>
    </row>
    <row r="1554" spans="1:7" ht="20.100000000000001" customHeight="1">
      <c r="A1554" s="325" t="s">
        <v>2165</v>
      </c>
      <c r="B1554" s="326"/>
      <c r="C1554" s="326"/>
      <c r="D1554" s="326"/>
      <c r="E1554" s="326"/>
      <c r="F1554" s="326"/>
      <c r="G1554" s="326"/>
    </row>
    <row r="1555" spans="1:7" ht="15" customHeight="1">
      <c r="A1555" s="321" t="s">
        <v>951</v>
      </c>
      <c r="B1555" s="322"/>
      <c r="C1555" s="8" t="s">
        <v>952</v>
      </c>
      <c r="D1555" s="8" t="s">
        <v>953</v>
      </c>
      <c r="E1555" s="8" t="s">
        <v>954</v>
      </c>
      <c r="F1555" s="8" t="s">
        <v>955</v>
      </c>
      <c r="G1555" s="8" t="s">
        <v>956</v>
      </c>
    </row>
    <row r="1556" spans="1:7" ht="20.100000000000001" customHeight="1">
      <c r="A1556" s="15" t="s">
        <v>1772</v>
      </c>
      <c r="B1556" s="16" t="s">
        <v>1773</v>
      </c>
      <c r="C1556" s="15" t="s">
        <v>959</v>
      </c>
      <c r="D1556" s="15" t="s">
        <v>960</v>
      </c>
      <c r="E1556" s="17">
        <v>0.28599999999999998</v>
      </c>
      <c r="F1556" s="18">
        <v>0.62</v>
      </c>
      <c r="G1556" s="18">
        <v>0.17732000000000001</v>
      </c>
    </row>
    <row r="1557" spans="1:7" ht="15" customHeight="1">
      <c r="A1557" s="15" t="s">
        <v>994</v>
      </c>
      <c r="B1557" s="16" t="s">
        <v>995</v>
      </c>
      <c r="C1557" s="15" t="s">
        <v>959</v>
      </c>
      <c r="D1557" s="15" t="s">
        <v>960</v>
      </c>
      <c r="E1557" s="17">
        <v>0.28599999999999998</v>
      </c>
      <c r="F1557" s="18">
        <v>1.04</v>
      </c>
      <c r="G1557" s="18">
        <v>0.29743999999999998</v>
      </c>
    </row>
    <row r="1558" spans="1:7" ht="20.100000000000001" customHeight="1">
      <c r="A1558" s="15" t="s">
        <v>1774</v>
      </c>
      <c r="B1558" s="16" t="s">
        <v>1775</v>
      </c>
      <c r="C1558" s="15" t="s">
        <v>959</v>
      </c>
      <c r="D1558" s="15" t="s">
        <v>960</v>
      </c>
      <c r="E1558" s="17">
        <v>0.28599999999999998</v>
      </c>
      <c r="F1558" s="18">
        <v>0.91</v>
      </c>
      <c r="G1558" s="18">
        <v>0.26025999999999999</v>
      </c>
    </row>
    <row r="1559" spans="1:7" ht="15" customHeight="1">
      <c r="A1559" s="15" t="s">
        <v>996</v>
      </c>
      <c r="B1559" s="16" t="s">
        <v>997</v>
      </c>
      <c r="C1559" s="15" t="s">
        <v>959</v>
      </c>
      <c r="D1559" s="15" t="s">
        <v>960</v>
      </c>
      <c r="E1559" s="17">
        <v>0.28599999999999998</v>
      </c>
      <c r="F1559" s="18">
        <v>3.18</v>
      </c>
      <c r="G1559" s="18">
        <v>0.90947999999999996</v>
      </c>
    </row>
    <row r="1560" spans="1:7" ht="15" customHeight="1">
      <c r="A1560" s="15" t="s">
        <v>963</v>
      </c>
      <c r="B1560" s="16" t="s">
        <v>964</v>
      </c>
      <c r="C1560" s="15" t="s">
        <v>959</v>
      </c>
      <c r="D1560" s="15" t="s">
        <v>960</v>
      </c>
      <c r="E1560" s="17">
        <v>0.28599999999999998</v>
      </c>
      <c r="F1560" s="18">
        <v>0.55000000000000004</v>
      </c>
      <c r="G1560" s="18">
        <v>0.1573</v>
      </c>
    </row>
    <row r="1561" spans="1:7" ht="15" customHeight="1">
      <c r="A1561" s="15" t="s">
        <v>965</v>
      </c>
      <c r="B1561" s="16" t="s">
        <v>966</v>
      </c>
      <c r="C1561" s="15" t="s">
        <v>959</v>
      </c>
      <c r="D1561" s="15" t="s">
        <v>960</v>
      </c>
      <c r="E1561" s="17">
        <v>0.28599999999999998</v>
      </c>
      <c r="F1561" s="18">
        <v>0.06</v>
      </c>
      <c r="G1561" s="18">
        <v>1.7160000000000002E-2</v>
      </c>
    </row>
    <row r="1562" spans="1:7" ht="17.100000000000001" customHeight="1">
      <c r="A1562" s="1"/>
      <c r="B1562" s="1"/>
      <c r="C1562" s="1"/>
      <c r="D1562" s="1"/>
      <c r="E1562" s="319" t="s">
        <v>967</v>
      </c>
      <c r="F1562" s="320"/>
      <c r="G1562" s="19">
        <v>1.8189599999999999</v>
      </c>
    </row>
    <row r="1563" spans="1:7" ht="15" customHeight="1">
      <c r="A1563" s="321" t="s">
        <v>968</v>
      </c>
      <c r="B1563" s="322"/>
      <c r="C1563" s="8" t="s">
        <v>952</v>
      </c>
      <c r="D1563" s="8" t="s">
        <v>953</v>
      </c>
      <c r="E1563" s="8" t="s">
        <v>954</v>
      </c>
      <c r="F1563" s="8" t="s">
        <v>955</v>
      </c>
      <c r="G1563" s="8" t="s">
        <v>956</v>
      </c>
    </row>
    <row r="1564" spans="1:7" ht="15" customHeight="1">
      <c r="A1564" s="15" t="s">
        <v>1776</v>
      </c>
      <c r="B1564" s="16" t="s">
        <v>1777</v>
      </c>
      <c r="C1564" s="15" t="s">
        <v>959</v>
      </c>
      <c r="D1564" s="15" t="s">
        <v>960</v>
      </c>
      <c r="E1564" s="17">
        <v>0.14680380000000001</v>
      </c>
      <c r="F1564" s="18">
        <v>15.42</v>
      </c>
      <c r="G1564" s="18">
        <v>2.2637145959999998</v>
      </c>
    </row>
    <row r="1565" spans="1:7" ht="15" customHeight="1">
      <c r="A1565" s="15" t="s">
        <v>1778</v>
      </c>
      <c r="B1565" s="16" t="s">
        <v>1779</v>
      </c>
      <c r="C1565" s="15" t="s">
        <v>959</v>
      </c>
      <c r="D1565" s="15" t="s">
        <v>960</v>
      </c>
      <c r="E1565" s="17">
        <v>0.14680380000000001</v>
      </c>
      <c r="F1565" s="18">
        <v>10.84</v>
      </c>
      <c r="G1565" s="18">
        <v>1.5913531919999999</v>
      </c>
    </row>
    <row r="1566" spans="1:7" ht="15" customHeight="1">
      <c r="A1566" s="1"/>
      <c r="B1566" s="1"/>
      <c r="C1566" s="1"/>
      <c r="D1566" s="1"/>
      <c r="E1566" s="319" t="s">
        <v>971</v>
      </c>
      <c r="F1566" s="320"/>
      <c r="G1566" s="19">
        <v>3.8550677879999999</v>
      </c>
    </row>
    <row r="1567" spans="1:7" ht="15" customHeight="1">
      <c r="A1567" s="321" t="s">
        <v>1010</v>
      </c>
      <c r="B1567" s="322"/>
      <c r="C1567" s="8" t="s">
        <v>952</v>
      </c>
      <c r="D1567" s="8" t="s">
        <v>953</v>
      </c>
      <c r="E1567" s="8" t="s">
        <v>954</v>
      </c>
      <c r="F1567" s="8" t="s">
        <v>955</v>
      </c>
      <c r="G1567" s="8" t="s">
        <v>956</v>
      </c>
    </row>
    <row r="1568" spans="1:7" ht="20.100000000000001" customHeight="1">
      <c r="A1568" s="15" t="s">
        <v>1943</v>
      </c>
      <c r="B1568" s="16" t="s">
        <v>1944</v>
      </c>
      <c r="C1568" s="15" t="s">
        <v>959</v>
      </c>
      <c r="D1568" s="15" t="s">
        <v>1030</v>
      </c>
      <c r="E1568" s="17">
        <v>1</v>
      </c>
      <c r="F1568" s="18">
        <v>6.35</v>
      </c>
      <c r="G1568" s="18">
        <v>6.35</v>
      </c>
    </row>
    <row r="1569" spans="1:7" ht="15" customHeight="1">
      <c r="A1569" s="1"/>
      <c r="B1569" s="1"/>
      <c r="C1569" s="1"/>
      <c r="D1569" s="1"/>
      <c r="E1569" s="319" t="s">
        <v>1021</v>
      </c>
      <c r="F1569" s="320"/>
      <c r="G1569" s="19">
        <v>6.35</v>
      </c>
    </row>
    <row r="1570" spans="1:7" ht="15" customHeight="1">
      <c r="A1570" s="1"/>
      <c r="B1570" s="1"/>
      <c r="C1570" s="1"/>
      <c r="D1570" s="1"/>
      <c r="E1570" s="317" t="s">
        <v>972</v>
      </c>
      <c r="F1570" s="318"/>
      <c r="G1570" s="3">
        <v>10.26</v>
      </c>
    </row>
    <row r="1571" spans="1:7" ht="15" customHeight="1">
      <c r="A1571" s="1"/>
      <c r="B1571" s="1"/>
      <c r="C1571" s="1"/>
      <c r="D1571" s="1"/>
      <c r="E1571" s="317" t="s">
        <v>973</v>
      </c>
      <c r="F1571" s="318"/>
      <c r="G1571" s="3">
        <v>1.75</v>
      </c>
    </row>
    <row r="1572" spans="1:7" ht="15" customHeight="1">
      <c r="A1572" s="1"/>
      <c r="B1572" s="1"/>
      <c r="C1572" s="1"/>
      <c r="D1572" s="1"/>
      <c r="E1572" s="317" t="s">
        <v>974</v>
      </c>
      <c r="F1572" s="318"/>
      <c r="G1572" s="3">
        <v>12.01</v>
      </c>
    </row>
    <row r="1573" spans="1:7" ht="15" customHeight="1">
      <c r="A1573" s="1"/>
      <c r="B1573" s="1"/>
      <c r="C1573" s="1"/>
      <c r="D1573" s="1"/>
      <c r="E1573" s="317" t="s">
        <v>975</v>
      </c>
      <c r="F1573" s="318"/>
      <c r="G1573" s="3">
        <v>3.4</v>
      </c>
    </row>
    <row r="1574" spans="1:7" ht="15" customHeight="1">
      <c r="A1574" s="1"/>
      <c r="B1574" s="1"/>
      <c r="C1574" s="1"/>
      <c r="D1574" s="1"/>
      <c r="E1574" s="317" t="s">
        <v>976</v>
      </c>
      <c r="F1574" s="318"/>
      <c r="G1574" s="3">
        <v>15.41</v>
      </c>
    </row>
    <row r="1575" spans="1:7" ht="15" customHeight="1">
      <c r="A1575" s="1"/>
      <c r="B1575" s="1"/>
      <c r="C1575" s="1"/>
      <c r="D1575" s="1"/>
      <c r="E1575" s="317" t="s">
        <v>977</v>
      </c>
      <c r="F1575" s="318"/>
      <c r="G1575" s="3">
        <v>1</v>
      </c>
    </row>
    <row r="1576" spans="1:7" ht="15" customHeight="1">
      <c r="A1576" s="1"/>
      <c r="B1576" s="1"/>
      <c r="C1576" s="1"/>
      <c r="D1576" s="1"/>
      <c r="E1576" s="317" t="s">
        <v>978</v>
      </c>
      <c r="F1576" s="318"/>
      <c r="G1576" s="3">
        <v>15.41</v>
      </c>
    </row>
    <row r="1577" spans="1:7" ht="9.9499999999999993" customHeight="1">
      <c r="A1577" s="1"/>
      <c r="B1577" s="1"/>
      <c r="C1577" s="323" t="s">
        <v>949</v>
      </c>
      <c r="D1577" s="324"/>
      <c r="E1577" s="1"/>
      <c r="F1577" s="1"/>
      <c r="G1577" s="1"/>
    </row>
    <row r="1578" spans="1:7" ht="20.100000000000001" customHeight="1">
      <c r="A1578" s="325" t="s">
        <v>2166</v>
      </c>
      <c r="B1578" s="326"/>
      <c r="C1578" s="326"/>
      <c r="D1578" s="326"/>
      <c r="E1578" s="326"/>
      <c r="F1578" s="326"/>
      <c r="G1578" s="326"/>
    </row>
    <row r="1579" spans="1:7" ht="15" customHeight="1">
      <c r="A1579" s="321" t="s">
        <v>951</v>
      </c>
      <c r="B1579" s="322"/>
      <c r="C1579" s="8" t="s">
        <v>952</v>
      </c>
      <c r="D1579" s="8" t="s">
        <v>953</v>
      </c>
      <c r="E1579" s="8" t="s">
        <v>954</v>
      </c>
      <c r="F1579" s="8" t="s">
        <v>955</v>
      </c>
      <c r="G1579" s="8" t="s">
        <v>956</v>
      </c>
    </row>
    <row r="1580" spans="1:7" ht="20.100000000000001" customHeight="1">
      <c r="A1580" s="15" t="s">
        <v>1772</v>
      </c>
      <c r="B1580" s="16" t="s">
        <v>1773</v>
      </c>
      <c r="C1580" s="15" t="s">
        <v>959</v>
      </c>
      <c r="D1580" s="15" t="s">
        <v>960</v>
      </c>
      <c r="E1580" s="17">
        <v>0.6673</v>
      </c>
      <c r="F1580" s="18">
        <v>0.62</v>
      </c>
      <c r="G1580" s="18">
        <v>0.41372599999999998</v>
      </c>
    </row>
    <row r="1581" spans="1:7" ht="15" customHeight="1">
      <c r="A1581" s="15" t="s">
        <v>994</v>
      </c>
      <c r="B1581" s="16" t="s">
        <v>995</v>
      </c>
      <c r="C1581" s="15" t="s">
        <v>959</v>
      </c>
      <c r="D1581" s="15" t="s">
        <v>960</v>
      </c>
      <c r="E1581" s="17">
        <v>0.6673</v>
      </c>
      <c r="F1581" s="18">
        <v>1.04</v>
      </c>
      <c r="G1581" s="18">
        <v>0.69399200000000005</v>
      </c>
    </row>
    <row r="1582" spans="1:7" ht="20.100000000000001" customHeight="1">
      <c r="A1582" s="15" t="s">
        <v>1774</v>
      </c>
      <c r="B1582" s="16" t="s">
        <v>1775</v>
      </c>
      <c r="C1582" s="15" t="s">
        <v>959</v>
      </c>
      <c r="D1582" s="15" t="s">
        <v>960</v>
      </c>
      <c r="E1582" s="17">
        <v>0.6673</v>
      </c>
      <c r="F1582" s="18">
        <v>0.91</v>
      </c>
      <c r="G1582" s="18">
        <v>0.60724299999999998</v>
      </c>
    </row>
    <row r="1583" spans="1:7" ht="15" customHeight="1">
      <c r="A1583" s="15" t="s">
        <v>996</v>
      </c>
      <c r="B1583" s="16" t="s">
        <v>997</v>
      </c>
      <c r="C1583" s="15" t="s">
        <v>959</v>
      </c>
      <c r="D1583" s="15" t="s">
        <v>960</v>
      </c>
      <c r="E1583" s="17">
        <v>0.6673</v>
      </c>
      <c r="F1583" s="18">
        <v>3.18</v>
      </c>
      <c r="G1583" s="18">
        <v>2.1220140000000001</v>
      </c>
    </row>
    <row r="1584" spans="1:7" ht="15" customHeight="1">
      <c r="A1584" s="15" t="s">
        <v>963</v>
      </c>
      <c r="B1584" s="16" t="s">
        <v>964</v>
      </c>
      <c r="C1584" s="15" t="s">
        <v>959</v>
      </c>
      <c r="D1584" s="15" t="s">
        <v>960</v>
      </c>
      <c r="E1584" s="17">
        <v>0.6673</v>
      </c>
      <c r="F1584" s="18">
        <v>0.55000000000000004</v>
      </c>
      <c r="G1584" s="18">
        <v>0.36701499999999998</v>
      </c>
    </row>
    <row r="1585" spans="1:7" ht="15" customHeight="1">
      <c r="A1585" s="15" t="s">
        <v>965</v>
      </c>
      <c r="B1585" s="16" t="s">
        <v>966</v>
      </c>
      <c r="C1585" s="15" t="s">
        <v>959</v>
      </c>
      <c r="D1585" s="15" t="s">
        <v>960</v>
      </c>
      <c r="E1585" s="17">
        <v>0.6673</v>
      </c>
      <c r="F1585" s="18">
        <v>0.06</v>
      </c>
      <c r="G1585" s="18">
        <v>4.0037999999999997E-2</v>
      </c>
    </row>
    <row r="1586" spans="1:7" ht="17.100000000000001" customHeight="1">
      <c r="A1586" s="1"/>
      <c r="B1586" s="1"/>
      <c r="C1586" s="1"/>
      <c r="D1586" s="1"/>
      <c r="E1586" s="319" t="s">
        <v>967</v>
      </c>
      <c r="F1586" s="320"/>
      <c r="G1586" s="19">
        <v>4.2440280000000001</v>
      </c>
    </row>
    <row r="1587" spans="1:7" ht="15" customHeight="1">
      <c r="A1587" s="321" t="s">
        <v>968</v>
      </c>
      <c r="B1587" s="322"/>
      <c r="C1587" s="8" t="s">
        <v>952</v>
      </c>
      <c r="D1587" s="8" t="s">
        <v>953</v>
      </c>
      <c r="E1587" s="8" t="s">
        <v>954</v>
      </c>
      <c r="F1587" s="8" t="s">
        <v>955</v>
      </c>
      <c r="G1587" s="8" t="s">
        <v>956</v>
      </c>
    </row>
    <row r="1588" spans="1:7" ht="15" customHeight="1">
      <c r="A1588" s="15" t="s">
        <v>1776</v>
      </c>
      <c r="B1588" s="16" t="s">
        <v>1777</v>
      </c>
      <c r="C1588" s="15" t="s">
        <v>959</v>
      </c>
      <c r="D1588" s="15" t="s">
        <v>960</v>
      </c>
      <c r="E1588" s="17">
        <v>0.48352859999999998</v>
      </c>
      <c r="F1588" s="18">
        <v>15.42</v>
      </c>
      <c r="G1588" s="18">
        <v>7.4560110120000003</v>
      </c>
    </row>
    <row r="1589" spans="1:7" ht="15" customHeight="1">
      <c r="A1589" s="15" t="s">
        <v>1778</v>
      </c>
      <c r="B1589" s="16" t="s">
        <v>1779</v>
      </c>
      <c r="C1589" s="15" t="s">
        <v>959</v>
      </c>
      <c r="D1589" s="15" t="s">
        <v>960</v>
      </c>
      <c r="E1589" s="17">
        <v>0.20152158000000001</v>
      </c>
      <c r="F1589" s="18">
        <v>10.84</v>
      </c>
      <c r="G1589" s="18">
        <v>2.1844939272000001</v>
      </c>
    </row>
    <row r="1590" spans="1:7" ht="15" customHeight="1">
      <c r="A1590" s="1"/>
      <c r="B1590" s="1"/>
      <c r="C1590" s="1"/>
      <c r="D1590" s="1"/>
      <c r="E1590" s="319" t="s">
        <v>971</v>
      </c>
      <c r="F1590" s="320"/>
      <c r="G1590" s="19">
        <v>9.6405049391999995</v>
      </c>
    </row>
    <row r="1591" spans="1:7" ht="15" customHeight="1">
      <c r="A1591" s="321" t="s">
        <v>1010</v>
      </c>
      <c r="B1591" s="322"/>
      <c r="C1591" s="8" t="s">
        <v>952</v>
      </c>
      <c r="D1591" s="8" t="s">
        <v>953</v>
      </c>
      <c r="E1591" s="8" t="s">
        <v>954</v>
      </c>
      <c r="F1591" s="8" t="s">
        <v>955</v>
      </c>
      <c r="G1591" s="8" t="s">
        <v>956</v>
      </c>
    </row>
    <row r="1592" spans="1:7" ht="20.100000000000001" customHeight="1">
      <c r="A1592" s="15" t="s">
        <v>1946</v>
      </c>
      <c r="B1592" s="16" t="s">
        <v>1947</v>
      </c>
      <c r="C1592" s="15" t="s">
        <v>1016</v>
      </c>
      <c r="D1592" s="15" t="s">
        <v>1030</v>
      </c>
      <c r="E1592" s="17">
        <v>1</v>
      </c>
      <c r="F1592" s="18">
        <v>145</v>
      </c>
      <c r="G1592" s="18">
        <v>145</v>
      </c>
    </row>
    <row r="1593" spans="1:7" ht="20.100000000000001" customHeight="1">
      <c r="A1593" s="15" t="s">
        <v>1948</v>
      </c>
      <c r="B1593" s="16" t="s">
        <v>1949</v>
      </c>
      <c r="C1593" s="15" t="s">
        <v>1016</v>
      </c>
      <c r="D1593" s="15" t="s">
        <v>1030</v>
      </c>
      <c r="E1593" s="17">
        <v>2</v>
      </c>
      <c r="F1593" s="18">
        <v>13.3</v>
      </c>
      <c r="G1593" s="18">
        <v>26.6</v>
      </c>
    </row>
    <row r="1594" spans="1:7" ht="15" customHeight="1">
      <c r="A1594" s="1"/>
      <c r="B1594" s="1"/>
      <c r="C1594" s="1"/>
      <c r="D1594" s="1"/>
      <c r="E1594" s="319" t="s">
        <v>1021</v>
      </c>
      <c r="F1594" s="320"/>
      <c r="G1594" s="19">
        <v>171.6</v>
      </c>
    </row>
    <row r="1595" spans="1:7" ht="15" customHeight="1">
      <c r="A1595" s="1"/>
      <c r="B1595" s="1"/>
      <c r="C1595" s="1"/>
      <c r="D1595" s="1"/>
      <c r="E1595" s="317" t="s">
        <v>972</v>
      </c>
      <c r="F1595" s="318"/>
      <c r="G1595" s="3">
        <v>181.1</v>
      </c>
    </row>
    <row r="1596" spans="1:7" ht="15" customHeight="1">
      <c r="A1596" s="1"/>
      <c r="B1596" s="1"/>
      <c r="C1596" s="1"/>
      <c r="D1596" s="1"/>
      <c r="E1596" s="317" t="s">
        <v>973</v>
      </c>
      <c r="F1596" s="318"/>
      <c r="G1596" s="3">
        <v>4.38</v>
      </c>
    </row>
    <row r="1597" spans="1:7" ht="15" customHeight="1">
      <c r="A1597" s="1"/>
      <c r="B1597" s="1"/>
      <c r="C1597" s="1"/>
      <c r="D1597" s="1"/>
      <c r="E1597" s="317" t="s">
        <v>974</v>
      </c>
      <c r="F1597" s="318"/>
      <c r="G1597" s="3">
        <v>185.48</v>
      </c>
    </row>
    <row r="1598" spans="1:7" ht="15" customHeight="1">
      <c r="A1598" s="1"/>
      <c r="B1598" s="1"/>
      <c r="C1598" s="1"/>
      <c r="D1598" s="1"/>
      <c r="E1598" s="317" t="s">
        <v>975</v>
      </c>
      <c r="F1598" s="318"/>
      <c r="G1598" s="3">
        <v>52.58</v>
      </c>
    </row>
    <row r="1599" spans="1:7" ht="15" customHeight="1">
      <c r="A1599" s="1"/>
      <c r="B1599" s="1"/>
      <c r="C1599" s="1"/>
      <c r="D1599" s="1"/>
      <c r="E1599" s="317" t="s">
        <v>976</v>
      </c>
      <c r="F1599" s="318"/>
      <c r="G1599" s="3">
        <v>238.06</v>
      </c>
    </row>
    <row r="1600" spans="1:7" ht="15" customHeight="1">
      <c r="A1600" s="1"/>
      <c r="B1600" s="1"/>
      <c r="C1600" s="1"/>
      <c r="D1600" s="1"/>
      <c r="E1600" s="317" t="s">
        <v>977</v>
      </c>
      <c r="F1600" s="318"/>
      <c r="G1600" s="3">
        <v>1</v>
      </c>
    </row>
    <row r="1601" spans="1:7" ht="15" customHeight="1">
      <c r="A1601" s="1"/>
      <c r="B1601" s="1"/>
      <c r="C1601" s="1"/>
      <c r="D1601" s="1"/>
      <c r="E1601" s="317" t="s">
        <v>978</v>
      </c>
      <c r="F1601" s="318"/>
      <c r="G1601" s="3">
        <v>238.06</v>
      </c>
    </row>
    <row r="1602" spans="1:7" ht="9.9499999999999993" customHeight="1">
      <c r="A1602" s="1"/>
      <c r="B1602" s="1"/>
      <c r="C1602" s="323" t="s">
        <v>949</v>
      </c>
      <c r="D1602" s="324"/>
      <c r="E1602" s="1"/>
      <c r="F1602" s="1"/>
      <c r="G1602" s="1"/>
    </row>
    <row r="1603" spans="1:7" ht="20.100000000000001" customHeight="1">
      <c r="A1603" s="325" t="s">
        <v>2167</v>
      </c>
      <c r="B1603" s="326"/>
      <c r="C1603" s="326"/>
      <c r="D1603" s="326"/>
      <c r="E1603" s="326"/>
      <c r="F1603" s="326"/>
      <c r="G1603" s="326"/>
    </row>
    <row r="1604" spans="1:7" ht="15" customHeight="1">
      <c r="A1604" s="321" t="s">
        <v>951</v>
      </c>
      <c r="B1604" s="322"/>
      <c r="C1604" s="8" t="s">
        <v>952</v>
      </c>
      <c r="D1604" s="8" t="s">
        <v>953</v>
      </c>
      <c r="E1604" s="8" t="s">
        <v>954</v>
      </c>
      <c r="F1604" s="8" t="s">
        <v>955</v>
      </c>
      <c r="G1604" s="8" t="s">
        <v>956</v>
      </c>
    </row>
    <row r="1605" spans="1:7" ht="20.100000000000001" customHeight="1">
      <c r="A1605" s="15" t="s">
        <v>1772</v>
      </c>
      <c r="B1605" s="16" t="s">
        <v>1773</v>
      </c>
      <c r="C1605" s="15" t="s">
        <v>959</v>
      </c>
      <c r="D1605" s="15" t="s">
        <v>960</v>
      </c>
      <c r="E1605" s="17">
        <v>0.6673</v>
      </c>
      <c r="F1605" s="18">
        <v>0.62</v>
      </c>
      <c r="G1605" s="18">
        <v>0.41372599999999998</v>
      </c>
    </row>
    <row r="1606" spans="1:7" ht="15" customHeight="1">
      <c r="A1606" s="15" t="s">
        <v>994</v>
      </c>
      <c r="B1606" s="16" t="s">
        <v>995</v>
      </c>
      <c r="C1606" s="15" t="s">
        <v>959</v>
      </c>
      <c r="D1606" s="15" t="s">
        <v>960</v>
      </c>
      <c r="E1606" s="17">
        <v>0.6673</v>
      </c>
      <c r="F1606" s="18">
        <v>1.04</v>
      </c>
      <c r="G1606" s="18">
        <v>0.69399200000000005</v>
      </c>
    </row>
    <row r="1607" spans="1:7" ht="20.100000000000001" customHeight="1">
      <c r="A1607" s="15" t="s">
        <v>1774</v>
      </c>
      <c r="B1607" s="16" t="s">
        <v>1775</v>
      </c>
      <c r="C1607" s="15" t="s">
        <v>959</v>
      </c>
      <c r="D1607" s="15" t="s">
        <v>960</v>
      </c>
      <c r="E1607" s="17">
        <v>0.6673</v>
      </c>
      <c r="F1607" s="18">
        <v>0.91</v>
      </c>
      <c r="G1607" s="18">
        <v>0.60724299999999998</v>
      </c>
    </row>
    <row r="1608" spans="1:7" ht="15" customHeight="1">
      <c r="A1608" s="15" t="s">
        <v>996</v>
      </c>
      <c r="B1608" s="16" t="s">
        <v>997</v>
      </c>
      <c r="C1608" s="15" t="s">
        <v>959</v>
      </c>
      <c r="D1608" s="15" t="s">
        <v>960</v>
      </c>
      <c r="E1608" s="17">
        <v>0.6673</v>
      </c>
      <c r="F1608" s="18">
        <v>3.18</v>
      </c>
      <c r="G1608" s="18">
        <v>2.1220140000000001</v>
      </c>
    </row>
    <row r="1609" spans="1:7" ht="15" customHeight="1">
      <c r="A1609" s="15" t="s">
        <v>963</v>
      </c>
      <c r="B1609" s="16" t="s">
        <v>964</v>
      </c>
      <c r="C1609" s="15" t="s">
        <v>959</v>
      </c>
      <c r="D1609" s="15" t="s">
        <v>960</v>
      </c>
      <c r="E1609" s="17">
        <v>0.6673</v>
      </c>
      <c r="F1609" s="18">
        <v>0.55000000000000004</v>
      </c>
      <c r="G1609" s="18">
        <v>0.36701499999999998</v>
      </c>
    </row>
    <row r="1610" spans="1:7" ht="15" customHeight="1">
      <c r="A1610" s="15" t="s">
        <v>965</v>
      </c>
      <c r="B1610" s="16" t="s">
        <v>966</v>
      </c>
      <c r="C1610" s="15" t="s">
        <v>959</v>
      </c>
      <c r="D1610" s="15" t="s">
        <v>960</v>
      </c>
      <c r="E1610" s="17">
        <v>0.6673</v>
      </c>
      <c r="F1610" s="18">
        <v>0.06</v>
      </c>
      <c r="G1610" s="18">
        <v>4.0037999999999997E-2</v>
      </c>
    </row>
    <row r="1611" spans="1:7" ht="17.100000000000001" customHeight="1">
      <c r="A1611" s="1"/>
      <c r="B1611" s="1"/>
      <c r="C1611" s="1"/>
      <c r="D1611" s="1"/>
      <c r="E1611" s="319" t="s">
        <v>967</v>
      </c>
      <c r="F1611" s="320"/>
      <c r="G1611" s="19">
        <v>4.2440280000000001</v>
      </c>
    </row>
    <row r="1612" spans="1:7" ht="15" customHeight="1">
      <c r="A1612" s="321" t="s">
        <v>968</v>
      </c>
      <c r="B1612" s="322"/>
      <c r="C1612" s="8" t="s">
        <v>952</v>
      </c>
      <c r="D1612" s="8" t="s">
        <v>953</v>
      </c>
      <c r="E1612" s="8" t="s">
        <v>954</v>
      </c>
      <c r="F1612" s="8" t="s">
        <v>955</v>
      </c>
      <c r="G1612" s="8" t="s">
        <v>956</v>
      </c>
    </row>
    <row r="1613" spans="1:7" ht="15" customHeight="1">
      <c r="A1613" s="15" t="s">
        <v>1776</v>
      </c>
      <c r="B1613" s="16" t="s">
        <v>1777</v>
      </c>
      <c r="C1613" s="15" t="s">
        <v>959</v>
      </c>
      <c r="D1613" s="15" t="s">
        <v>960</v>
      </c>
      <c r="E1613" s="17">
        <v>0.48352859999999998</v>
      </c>
      <c r="F1613" s="18">
        <v>15.42</v>
      </c>
      <c r="G1613" s="18">
        <v>7.4560110120000003</v>
      </c>
    </row>
    <row r="1614" spans="1:7" ht="15" customHeight="1">
      <c r="A1614" s="15" t="s">
        <v>1778</v>
      </c>
      <c r="B1614" s="16" t="s">
        <v>1779</v>
      </c>
      <c r="C1614" s="15" t="s">
        <v>959</v>
      </c>
      <c r="D1614" s="15" t="s">
        <v>960</v>
      </c>
      <c r="E1614" s="17">
        <v>0.20152158000000001</v>
      </c>
      <c r="F1614" s="18">
        <v>10.84</v>
      </c>
      <c r="G1614" s="18">
        <v>2.1844939272000001</v>
      </c>
    </row>
    <row r="1615" spans="1:7" ht="15" customHeight="1">
      <c r="A1615" s="1"/>
      <c r="B1615" s="1"/>
      <c r="C1615" s="1"/>
      <c r="D1615" s="1"/>
      <c r="E1615" s="319" t="s">
        <v>971</v>
      </c>
      <c r="F1615" s="320"/>
      <c r="G1615" s="19">
        <v>9.6405049391999995</v>
      </c>
    </row>
    <row r="1616" spans="1:7" ht="15" customHeight="1">
      <c r="A1616" s="321" t="s">
        <v>1010</v>
      </c>
      <c r="B1616" s="322"/>
      <c r="C1616" s="8" t="s">
        <v>952</v>
      </c>
      <c r="D1616" s="8" t="s">
        <v>953</v>
      </c>
      <c r="E1616" s="8" t="s">
        <v>954</v>
      </c>
      <c r="F1616" s="8" t="s">
        <v>955</v>
      </c>
      <c r="G1616" s="8" t="s">
        <v>956</v>
      </c>
    </row>
    <row r="1617" spans="1:7" ht="20.100000000000001" customHeight="1">
      <c r="A1617" s="15" t="s">
        <v>1946</v>
      </c>
      <c r="B1617" s="16" t="s">
        <v>1947</v>
      </c>
      <c r="C1617" s="15" t="s">
        <v>1016</v>
      </c>
      <c r="D1617" s="15" t="s">
        <v>1030</v>
      </c>
      <c r="E1617" s="17">
        <v>1</v>
      </c>
      <c r="F1617" s="18">
        <v>145</v>
      </c>
      <c r="G1617" s="18">
        <v>145</v>
      </c>
    </row>
    <row r="1618" spans="1:7" ht="15" customHeight="1">
      <c r="A1618" s="15" t="s">
        <v>1951</v>
      </c>
      <c r="B1618" s="16" t="s">
        <v>1952</v>
      </c>
      <c r="C1618" s="15" t="s">
        <v>959</v>
      </c>
      <c r="D1618" s="15" t="s">
        <v>1030</v>
      </c>
      <c r="E1618" s="17">
        <v>2</v>
      </c>
      <c r="F1618" s="18">
        <v>17.45</v>
      </c>
      <c r="G1618" s="18">
        <v>34.9</v>
      </c>
    </row>
    <row r="1619" spans="1:7" ht="15" customHeight="1">
      <c r="A1619" s="1"/>
      <c r="B1619" s="1"/>
      <c r="C1619" s="1"/>
      <c r="D1619" s="1"/>
      <c r="E1619" s="319" t="s">
        <v>1021</v>
      </c>
      <c r="F1619" s="320"/>
      <c r="G1619" s="19">
        <v>179.9</v>
      </c>
    </row>
    <row r="1620" spans="1:7" ht="15" customHeight="1">
      <c r="A1620" s="1"/>
      <c r="B1620" s="1"/>
      <c r="C1620" s="1"/>
      <c r="D1620" s="1"/>
      <c r="E1620" s="317" t="s">
        <v>972</v>
      </c>
      <c r="F1620" s="318"/>
      <c r="G1620" s="3">
        <v>189.4</v>
      </c>
    </row>
    <row r="1621" spans="1:7" ht="15" customHeight="1">
      <c r="A1621" s="1"/>
      <c r="B1621" s="1"/>
      <c r="C1621" s="1"/>
      <c r="D1621" s="1"/>
      <c r="E1621" s="317" t="s">
        <v>973</v>
      </c>
      <c r="F1621" s="318"/>
      <c r="G1621" s="3">
        <v>4.38</v>
      </c>
    </row>
    <row r="1622" spans="1:7" ht="15" customHeight="1">
      <c r="A1622" s="1"/>
      <c r="B1622" s="1"/>
      <c r="C1622" s="1"/>
      <c r="D1622" s="1"/>
      <c r="E1622" s="317" t="s">
        <v>974</v>
      </c>
      <c r="F1622" s="318"/>
      <c r="G1622" s="3">
        <v>193.78</v>
      </c>
    </row>
    <row r="1623" spans="1:7" ht="15" customHeight="1">
      <c r="A1623" s="1"/>
      <c r="B1623" s="1"/>
      <c r="C1623" s="1"/>
      <c r="D1623" s="1"/>
      <c r="E1623" s="317" t="s">
        <v>975</v>
      </c>
      <c r="F1623" s="318"/>
      <c r="G1623" s="3">
        <v>54.93</v>
      </c>
    </row>
    <row r="1624" spans="1:7" ht="15" customHeight="1">
      <c r="A1624" s="1"/>
      <c r="B1624" s="1"/>
      <c r="C1624" s="1"/>
      <c r="D1624" s="1"/>
      <c r="E1624" s="317" t="s">
        <v>976</v>
      </c>
      <c r="F1624" s="318"/>
      <c r="G1624" s="3">
        <v>248.71</v>
      </c>
    </row>
    <row r="1625" spans="1:7" ht="15" customHeight="1">
      <c r="A1625" s="1"/>
      <c r="B1625" s="1"/>
      <c r="C1625" s="1"/>
      <c r="D1625" s="1"/>
      <c r="E1625" s="317" t="s">
        <v>977</v>
      </c>
      <c r="F1625" s="318"/>
      <c r="G1625" s="3">
        <v>1</v>
      </c>
    </row>
    <row r="1626" spans="1:7" ht="15" customHeight="1">
      <c r="A1626" s="1"/>
      <c r="B1626" s="1"/>
      <c r="C1626" s="1"/>
      <c r="D1626" s="1"/>
      <c r="E1626" s="317" t="s">
        <v>978</v>
      </c>
      <c r="F1626" s="318"/>
      <c r="G1626" s="3">
        <v>248.71</v>
      </c>
    </row>
    <row r="1627" spans="1:7" ht="9.9499999999999993" customHeight="1">
      <c r="A1627" s="1"/>
      <c r="B1627" s="1"/>
      <c r="C1627" s="323" t="s">
        <v>949</v>
      </c>
      <c r="D1627" s="324"/>
      <c r="E1627" s="1"/>
      <c r="F1627" s="1"/>
      <c r="G1627" s="1"/>
    </row>
    <row r="1628" spans="1:7" ht="20.100000000000001" customHeight="1">
      <c r="A1628" s="325" t="s">
        <v>2168</v>
      </c>
      <c r="B1628" s="326"/>
      <c r="C1628" s="326"/>
      <c r="D1628" s="326"/>
      <c r="E1628" s="326"/>
      <c r="F1628" s="326"/>
      <c r="G1628" s="326"/>
    </row>
    <row r="1629" spans="1:7" ht="15" customHeight="1">
      <c r="A1629" s="321" t="s">
        <v>951</v>
      </c>
      <c r="B1629" s="322"/>
      <c r="C1629" s="8" t="s">
        <v>952</v>
      </c>
      <c r="D1629" s="8" t="s">
        <v>953</v>
      </c>
      <c r="E1629" s="8" t="s">
        <v>954</v>
      </c>
      <c r="F1629" s="8" t="s">
        <v>955</v>
      </c>
      <c r="G1629" s="8" t="s">
        <v>956</v>
      </c>
    </row>
    <row r="1630" spans="1:7" ht="20.100000000000001" customHeight="1">
      <c r="A1630" s="15" t="s">
        <v>1772</v>
      </c>
      <c r="B1630" s="16" t="s">
        <v>1773</v>
      </c>
      <c r="C1630" s="15" t="s">
        <v>959</v>
      </c>
      <c r="D1630" s="15" t="s">
        <v>960</v>
      </c>
      <c r="E1630" s="17">
        <v>0.75860000000000005</v>
      </c>
      <c r="F1630" s="18">
        <v>0.62</v>
      </c>
      <c r="G1630" s="18">
        <v>0.47033199999999997</v>
      </c>
    </row>
    <row r="1631" spans="1:7" ht="15" customHeight="1">
      <c r="A1631" s="15" t="s">
        <v>994</v>
      </c>
      <c r="B1631" s="16" t="s">
        <v>995</v>
      </c>
      <c r="C1631" s="15" t="s">
        <v>959</v>
      </c>
      <c r="D1631" s="15" t="s">
        <v>960</v>
      </c>
      <c r="E1631" s="17">
        <v>0.75860000000000005</v>
      </c>
      <c r="F1631" s="18">
        <v>1.04</v>
      </c>
      <c r="G1631" s="18">
        <v>0.78894399999999998</v>
      </c>
    </row>
    <row r="1632" spans="1:7" ht="20.100000000000001" customHeight="1">
      <c r="A1632" s="15" t="s">
        <v>1774</v>
      </c>
      <c r="B1632" s="16" t="s">
        <v>1775</v>
      </c>
      <c r="C1632" s="15" t="s">
        <v>959</v>
      </c>
      <c r="D1632" s="15" t="s">
        <v>960</v>
      </c>
      <c r="E1632" s="17">
        <v>0.75860000000000005</v>
      </c>
      <c r="F1632" s="18">
        <v>0.91</v>
      </c>
      <c r="G1632" s="18">
        <v>0.690326</v>
      </c>
    </row>
    <row r="1633" spans="1:7" ht="15" customHeight="1">
      <c r="A1633" s="15" t="s">
        <v>996</v>
      </c>
      <c r="B1633" s="16" t="s">
        <v>997</v>
      </c>
      <c r="C1633" s="15" t="s">
        <v>959</v>
      </c>
      <c r="D1633" s="15" t="s">
        <v>960</v>
      </c>
      <c r="E1633" s="17">
        <v>0.75860000000000005</v>
      </c>
      <c r="F1633" s="18">
        <v>3.18</v>
      </c>
      <c r="G1633" s="18">
        <v>2.4123480000000002</v>
      </c>
    </row>
    <row r="1634" spans="1:7" ht="15" customHeight="1">
      <c r="A1634" s="15" t="s">
        <v>963</v>
      </c>
      <c r="B1634" s="16" t="s">
        <v>964</v>
      </c>
      <c r="C1634" s="15" t="s">
        <v>959</v>
      </c>
      <c r="D1634" s="15" t="s">
        <v>960</v>
      </c>
      <c r="E1634" s="17">
        <v>0.75860000000000005</v>
      </c>
      <c r="F1634" s="18">
        <v>0.55000000000000004</v>
      </c>
      <c r="G1634" s="18">
        <v>0.41722999999999999</v>
      </c>
    </row>
    <row r="1635" spans="1:7" ht="15" customHeight="1">
      <c r="A1635" s="15" t="s">
        <v>965</v>
      </c>
      <c r="B1635" s="16" t="s">
        <v>966</v>
      </c>
      <c r="C1635" s="15" t="s">
        <v>959</v>
      </c>
      <c r="D1635" s="15" t="s">
        <v>960</v>
      </c>
      <c r="E1635" s="17">
        <v>0.75860000000000005</v>
      </c>
      <c r="F1635" s="18">
        <v>0.06</v>
      </c>
      <c r="G1635" s="18">
        <v>4.5516000000000001E-2</v>
      </c>
    </row>
    <row r="1636" spans="1:7" ht="17.100000000000001" customHeight="1">
      <c r="A1636" s="1"/>
      <c r="B1636" s="1"/>
      <c r="C1636" s="1"/>
      <c r="D1636" s="1"/>
      <c r="E1636" s="319" t="s">
        <v>967</v>
      </c>
      <c r="F1636" s="320"/>
      <c r="G1636" s="19">
        <v>4.8246960000000003</v>
      </c>
    </row>
    <row r="1637" spans="1:7" ht="15" customHeight="1">
      <c r="A1637" s="321" t="s">
        <v>968</v>
      </c>
      <c r="B1637" s="322"/>
      <c r="C1637" s="8" t="s">
        <v>952</v>
      </c>
      <c r="D1637" s="8" t="s">
        <v>953</v>
      </c>
      <c r="E1637" s="8" t="s">
        <v>954</v>
      </c>
      <c r="F1637" s="8" t="s">
        <v>955</v>
      </c>
      <c r="G1637" s="8" t="s">
        <v>956</v>
      </c>
    </row>
    <row r="1638" spans="1:7" ht="15" customHeight="1">
      <c r="A1638" s="15" t="s">
        <v>1776</v>
      </c>
      <c r="B1638" s="16" t="s">
        <v>1777</v>
      </c>
      <c r="C1638" s="15" t="s">
        <v>959</v>
      </c>
      <c r="D1638" s="15" t="s">
        <v>960</v>
      </c>
      <c r="E1638" s="17">
        <v>0.54974429999999996</v>
      </c>
      <c r="F1638" s="18">
        <v>15.42</v>
      </c>
      <c r="G1638" s="18">
        <v>8.4770571060000002</v>
      </c>
    </row>
    <row r="1639" spans="1:7" ht="15" customHeight="1">
      <c r="A1639" s="15" t="s">
        <v>1778</v>
      </c>
      <c r="B1639" s="16" t="s">
        <v>1779</v>
      </c>
      <c r="C1639" s="15" t="s">
        <v>959</v>
      </c>
      <c r="D1639" s="15" t="s">
        <v>960</v>
      </c>
      <c r="E1639" s="17">
        <v>0.22903446</v>
      </c>
      <c r="F1639" s="18">
        <v>10.84</v>
      </c>
      <c r="G1639" s="18">
        <v>2.4827335464</v>
      </c>
    </row>
    <row r="1640" spans="1:7" ht="15" customHeight="1">
      <c r="A1640" s="1"/>
      <c r="B1640" s="1"/>
      <c r="C1640" s="1"/>
      <c r="D1640" s="1"/>
      <c r="E1640" s="319" t="s">
        <v>971</v>
      </c>
      <c r="F1640" s="320"/>
      <c r="G1640" s="19">
        <v>10.959790652400001</v>
      </c>
    </row>
    <row r="1641" spans="1:7" ht="15" customHeight="1">
      <c r="A1641" s="321" t="s">
        <v>1010</v>
      </c>
      <c r="B1641" s="322"/>
      <c r="C1641" s="8" t="s">
        <v>952</v>
      </c>
      <c r="D1641" s="8" t="s">
        <v>953</v>
      </c>
      <c r="E1641" s="8" t="s">
        <v>954</v>
      </c>
      <c r="F1641" s="8" t="s">
        <v>955</v>
      </c>
      <c r="G1641" s="8" t="s">
        <v>956</v>
      </c>
    </row>
    <row r="1642" spans="1:7" ht="20.100000000000001" customHeight="1">
      <c r="A1642" s="15" t="s">
        <v>1954</v>
      </c>
      <c r="B1642" s="16" t="s">
        <v>1955</v>
      </c>
      <c r="C1642" s="15" t="s">
        <v>959</v>
      </c>
      <c r="D1642" s="15" t="s">
        <v>1030</v>
      </c>
      <c r="E1642" s="17">
        <v>1</v>
      </c>
      <c r="F1642" s="18">
        <v>4.24</v>
      </c>
      <c r="G1642" s="18">
        <v>4.24</v>
      </c>
    </row>
    <row r="1643" spans="1:7" ht="20.100000000000001" customHeight="1">
      <c r="A1643" s="15" t="s">
        <v>1956</v>
      </c>
      <c r="B1643" s="16" t="s">
        <v>1957</v>
      </c>
      <c r="C1643" s="15" t="s">
        <v>959</v>
      </c>
      <c r="D1643" s="15" t="s">
        <v>1030</v>
      </c>
      <c r="E1643" s="17">
        <v>1</v>
      </c>
      <c r="F1643" s="18">
        <v>9.1</v>
      </c>
      <c r="G1643" s="18">
        <v>9.1</v>
      </c>
    </row>
    <row r="1644" spans="1:7" ht="15" customHeight="1">
      <c r="A1644" s="1"/>
      <c r="B1644" s="1"/>
      <c r="C1644" s="1"/>
      <c r="D1644" s="1"/>
      <c r="E1644" s="319" t="s">
        <v>1021</v>
      </c>
      <c r="F1644" s="320"/>
      <c r="G1644" s="19">
        <v>13.34</v>
      </c>
    </row>
    <row r="1645" spans="1:7" ht="15" customHeight="1">
      <c r="A1645" s="1"/>
      <c r="B1645" s="1"/>
      <c r="C1645" s="1"/>
      <c r="D1645" s="1"/>
      <c r="E1645" s="317" t="s">
        <v>972</v>
      </c>
      <c r="F1645" s="318"/>
      <c r="G1645" s="3">
        <v>24.14</v>
      </c>
    </row>
    <row r="1646" spans="1:7" ht="15" customHeight="1">
      <c r="A1646" s="1"/>
      <c r="B1646" s="1"/>
      <c r="C1646" s="1"/>
      <c r="D1646" s="1"/>
      <c r="E1646" s="317" t="s">
        <v>973</v>
      </c>
      <c r="F1646" s="318"/>
      <c r="G1646" s="3">
        <v>4.97</v>
      </c>
    </row>
    <row r="1647" spans="1:7" ht="15" customHeight="1">
      <c r="A1647" s="1"/>
      <c r="B1647" s="1"/>
      <c r="C1647" s="1"/>
      <c r="D1647" s="1"/>
      <c r="E1647" s="317" t="s">
        <v>974</v>
      </c>
      <c r="F1647" s="318"/>
      <c r="G1647" s="3">
        <v>29.11</v>
      </c>
    </row>
    <row r="1648" spans="1:7" ht="15" customHeight="1">
      <c r="A1648" s="1"/>
      <c r="B1648" s="1"/>
      <c r="C1648" s="1"/>
      <c r="D1648" s="1"/>
      <c r="E1648" s="317" t="s">
        <v>975</v>
      </c>
      <c r="F1648" s="318"/>
      <c r="G1648" s="3">
        <v>8.25</v>
      </c>
    </row>
    <row r="1649" spans="1:7" ht="15" customHeight="1">
      <c r="A1649" s="1"/>
      <c r="B1649" s="1"/>
      <c r="C1649" s="1"/>
      <c r="D1649" s="1"/>
      <c r="E1649" s="317" t="s">
        <v>976</v>
      </c>
      <c r="F1649" s="318"/>
      <c r="G1649" s="3">
        <v>37.36</v>
      </c>
    </row>
    <row r="1650" spans="1:7" ht="15" customHeight="1">
      <c r="A1650" s="1"/>
      <c r="B1650" s="1"/>
      <c r="C1650" s="1"/>
      <c r="D1650" s="1"/>
      <c r="E1650" s="317" t="s">
        <v>977</v>
      </c>
      <c r="F1650" s="318"/>
      <c r="G1650" s="3">
        <v>1</v>
      </c>
    </row>
    <row r="1651" spans="1:7" ht="15" customHeight="1">
      <c r="A1651" s="1"/>
      <c r="B1651" s="1"/>
      <c r="C1651" s="1"/>
      <c r="D1651" s="1"/>
      <c r="E1651" s="317" t="s">
        <v>978</v>
      </c>
      <c r="F1651" s="318"/>
      <c r="G1651" s="3">
        <v>37.36</v>
      </c>
    </row>
    <row r="1652" spans="1:7" ht="9.9499999999999993" customHeight="1">
      <c r="A1652" s="1"/>
      <c r="B1652" s="1"/>
      <c r="C1652" s="323" t="s">
        <v>949</v>
      </c>
      <c r="D1652" s="324"/>
      <c r="E1652" s="1"/>
      <c r="F1652" s="1"/>
      <c r="G1652" s="1"/>
    </row>
    <row r="1653" spans="1:7" ht="20.100000000000001" customHeight="1">
      <c r="A1653" s="325" t="s">
        <v>2169</v>
      </c>
      <c r="B1653" s="326"/>
      <c r="C1653" s="326"/>
      <c r="D1653" s="326"/>
      <c r="E1653" s="326"/>
      <c r="F1653" s="326"/>
      <c r="G1653" s="326"/>
    </row>
    <row r="1654" spans="1:7" ht="15" customHeight="1">
      <c r="A1654" s="321" t="s">
        <v>951</v>
      </c>
      <c r="B1654" s="322"/>
      <c r="C1654" s="8" t="s">
        <v>952</v>
      </c>
      <c r="D1654" s="8" t="s">
        <v>953</v>
      </c>
      <c r="E1654" s="8" t="s">
        <v>954</v>
      </c>
      <c r="F1654" s="8" t="s">
        <v>955</v>
      </c>
      <c r="G1654" s="8" t="s">
        <v>956</v>
      </c>
    </row>
    <row r="1655" spans="1:7" ht="20.100000000000001" customHeight="1">
      <c r="A1655" s="15" t="s">
        <v>1772</v>
      </c>
      <c r="B1655" s="16" t="s">
        <v>1773</v>
      </c>
      <c r="C1655" s="15" t="s">
        <v>959</v>
      </c>
      <c r="D1655" s="15" t="s">
        <v>960</v>
      </c>
      <c r="E1655" s="17">
        <v>0.25430000000000003</v>
      </c>
      <c r="F1655" s="18">
        <v>0.62</v>
      </c>
      <c r="G1655" s="18">
        <v>0.157666</v>
      </c>
    </row>
    <row r="1656" spans="1:7" ht="15" customHeight="1">
      <c r="A1656" s="15" t="s">
        <v>994</v>
      </c>
      <c r="B1656" s="16" t="s">
        <v>995</v>
      </c>
      <c r="C1656" s="15" t="s">
        <v>959</v>
      </c>
      <c r="D1656" s="15" t="s">
        <v>960</v>
      </c>
      <c r="E1656" s="17">
        <v>0.25430000000000003</v>
      </c>
      <c r="F1656" s="18">
        <v>1.04</v>
      </c>
      <c r="G1656" s="18">
        <v>0.26447199999999998</v>
      </c>
    </row>
    <row r="1657" spans="1:7" ht="20.100000000000001" customHeight="1">
      <c r="A1657" s="15" t="s">
        <v>1774</v>
      </c>
      <c r="B1657" s="16" t="s">
        <v>1775</v>
      </c>
      <c r="C1657" s="15" t="s">
        <v>959</v>
      </c>
      <c r="D1657" s="15" t="s">
        <v>960</v>
      </c>
      <c r="E1657" s="17">
        <v>0.25430000000000003</v>
      </c>
      <c r="F1657" s="18">
        <v>0.91</v>
      </c>
      <c r="G1657" s="18">
        <v>0.23141300000000001</v>
      </c>
    </row>
    <row r="1658" spans="1:7" ht="15" customHeight="1">
      <c r="A1658" s="15" t="s">
        <v>996</v>
      </c>
      <c r="B1658" s="16" t="s">
        <v>997</v>
      </c>
      <c r="C1658" s="15" t="s">
        <v>959</v>
      </c>
      <c r="D1658" s="15" t="s">
        <v>960</v>
      </c>
      <c r="E1658" s="17">
        <v>0.25430000000000003</v>
      </c>
      <c r="F1658" s="18">
        <v>3.18</v>
      </c>
      <c r="G1658" s="18">
        <v>0.808674</v>
      </c>
    </row>
    <row r="1659" spans="1:7" ht="15" customHeight="1">
      <c r="A1659" s="15" t="s">
        <v>963</v>
      </c>
      <c r="B1659" s="16" t="s">
        <v>964</v>
      </c>
      <c r="C1659" s="15" t="s">
        <v>959</v>
      </c>
      <c r="D1659" s="15" t="s">
        <v>960</v>
      </c>
      <c r="E1659" s="17">
        <v>0.25430000000000003</v>
      </c>
      <c r="F1659" s="18">
        <v>0.55000000000000004</v>
      </c>
      <c r="G1659" s="18">
        <v>0.13986499999999999</v>
      </c>
    </row>
    <row r="1660" spans="1:7" ht="15" customHeight="1">
      <c r="A1660" s="15" t="s">
        <v>965</v>
      </c>
      <c r="B1660" s="16" t="s">
        <v>966</v>
      </c>
      <c r="C1660" s="15" t="s">
        <v>959</v>
      </c>
      <c r="D1660" s="15" t="s">
        <v>960</v>
      </c>
      <c r="E1660" s="17">
        <v>0.25430000000000003</v>
      </c>
      <c r="F1660" s="18">
        <v>0.06</v>
      </c>
      <c r="G1660" s="18">
        <v>1.5258000000000001E-2</v>
      </c>
    </row>
    <row r="1661" spans="1:7" ht="17.100000000000001" customHeight="1">
      <c r="A1661" s="1"/>
      <c r="B1661" s="1"/>
      <c r="C1661" s="1"/>
      <c r="D1661" s="1"/>
      <c r="E1661" s="319" t="s">
        <v>967</v>
      </c>
      <c r="F1661" s="320"/>
      <c r="G1661" s="19">
        <v>1.617348</v>
      </c>
    </row>
    <row r="1662" spans="1:7" ht="15" customHeight="1">
      <c r="A1662" s="321" t="s">
        <v>968</v>
      </c>
      <c r="B1662" s="322"/>
      <c r="C1662" s="8" t="s">
        <v>952</v>
      </c>
      <c r="D1662" s="8" t="s">
        <v>953</v>
      </c>
      <c r="E1662" s="8" t="s">
        <v>954</v>
      </c>
      <c r="F1662" s="8" t="s">
        <v>955</v>
      </c>
      <c r="G1662" s="8" t="s">
        <v>956</v>
      </c>
    </row>
    <row r="1663" spans="1:7" ht="15" customHeight="1">
      <c r="A1663" s="15" t="s">
        <v>1776</v>
      </c>
      <c r="B1663" s="16" t="s">
        <v>1777</v>
      </c>
      <c r="C1663" s="15" t="s">
        <v>959</v>
      </c>
      <c r="D1663" s="15" t="s">
        <v>960</v>
      </c>
      <c r="E1663" s="17">
        <v>0.18427470000000001</v>
      </c>
      <c r="F1663" s="18">
        <v>15.42</v>
      </c>
      <c r="G1663" s="18">
        <v>2.8415158740000002</v>
      </c>
    </row>
    <row r="1664" spans="1:7" ht="15" customHeight="1">
      <c r="A1664" s="15" t="s">
        <v>1778</v>
      </c>
      <c r="B1664" s="16" t="s">
        <v>1779</v>
      </c>
      <c r="C1664" s="15" t="s">
        <v>959</v>
      </c>
      <c r="D1664" s="15" t="s">
        <v>960</v>
      </c>
      <c r="E1664" s="17">
        <v>7.6789679999999999E-2</v>
      </c>
      <c r="F1664" s="18">
        <v>10.84</v>
      </c>
      <c r="G1664" s="18">
        <v>0.8324001312</v>
      </c>
    </row>
    <row r="1665" spans="1:7" ht="15" customHeight="1">
      <c r="A1665" s="1"/>
      <c r="B1665" s="1"/>
      <c r="C1665" s="1"/>
      <c r="D1665" s="1"/>
      <c r="E1665" s="319" t="s">
        <v>971</v>
      </c>
      <c r="F1665" s="320"/>
      <c r="G1665" s="19">
        <v>3.6739160052000002</v>
      </c>
    </row>
    <row r="1666" spans="1:7" ht="15" customHeight="1">
      <c r="A1666" s="321" t="s">
        <v>1010</v>
      </c>
      <c r="B1666" s="322"/>
      <c r="C1666" s="8" t="s">
        <v>952</v>
      </c>
      <c r="D1666" s="8" t="s">
        <v>953</v>
      </c>
      <c r="E1666" s="8" t="s">
        <v>954</v>
      </c>
      <c r="F1666" s="8" t="s">
        <v>955</v>
      </c>
      <c r="G1666" s="8" t="s">
        <v>956</v>
      </c>
    </row>
    <row r="1667" spans="1:7" ht="20.100000000000001" customHeight="1">
      <c r="A1667" s="15" t="s">
        <v>1959</v>
      </c>
      <c r="B1667" s="16" t="s">
        <v>1960</v>
      </c>
      <c r="C1667" s="15" t="s">
        <v>1016</v>
      </c>
      <c r="D1667" s="15" t="s">
        <v>1030</v>
      </c>
      <c r="E1667" s="17">
        <v>1</v>
      </c>
      <c r="F1667" s="18">
        <v>14.15</v>
      </c>
      <c r="G1667" s="18">
        <v>14.15</v>
      </c>
    </row>
    <row r="1668" spans="1:7" ht="15" customHeight="1">
      <c r="A1668" s="1"/>
      <c r="B1668" s="1"/>
      <c r="C1668" s="1"/>
      <c r="D1668" s="1"/>
      <c r="E1668" s="319" t="s">
        <v>1021</v>
      </c>
      <c r="F1668" s="320"/>
      <c r="G1668" s="19">
        <v>14.15</v>
      </c>
    </row>
    <row r="1669" spans="1:7" ht="15" customHeight="1">
      <c r="A1669" s="1"/>
      <c r="B1669" s="1"/>
      <c r="C1669" s="1"/>
      <c r="D1669" s="1"/>
      <c r="E1669" s="317" t="s">
        <v>972</v>
      </c>
      <c r="F1669" s="318"/>
      <c r="G1669" s="3">
        <v>17.760000000000002</v>
      </c>
    </row>
    <row r="1670" spans="1:7" ht="15" customHeight="1">
      <c r="A1670" s="1"/>
      <c r="B1670" s="1"/>
      <c r="C1670" s="1"/>
      <c r="D1670" s="1"/>
      <c r="E1670" s="317" t="s">
        <v>973</v>
      </c>
      <c r="F1670" s="318"/>
      <c r="G1670" s="3">
        <v>1.67</v>
      </c>
    </row>
    <row r="1671" spans="1:7" ht="15" customHeight="1">
      <c r="A1671" s="1"/>
      <c r="B1671" s="1"/>
      <c r="C1671" s="1"/>
      <c r="D1671" s="1"/>
      <c r="E1671" s="317" t="s">
        <v>974</v>
      </c>
      <c r="F1671" s="318"/>
      <c r="G1671" s="3">
        <v>19.43</v>
      </c>
    </row>
    <row r="1672" spans="1:7" ht="15" customHeight="1">
      <c r="A1672" s="1"/>
      <c r="B1672" s="1"/>
      <c r="C1672" s="1"/>
      <c r="D1672" s="1"/>
      <c r="E1672" s="317" t="s">
        <v>975</v>
      </c>
      <c r="F1672" s="318"/>
      <c r="G1672" s="3">
        <v>5.5</v>
      </c>
    </row>
    <row r="1673" spans="1:7" ht="15" customHeight="1">
      <c r="A1673" s="1"/>
      <c r="B1673" s="1"/>
      <c r="C1673" s="1"/>
      <c r="D1673" s="1"/>
      <c r="E1673" s="317" t="s">
        <v>976</v>
      </c>
      <c r="F1673" s="318"/>
      <c r="G1673" s="3">
        <v>24.93</v>
      </c>
    </row>
    <row r="1674" spans="1:7" ht="15" customHeight="1">
      <c r="A1674" s="1"/>
      <c r="B1674" s="1"/>
      <c r="C1674" s="1"/>
      <c r="D1674" s="1"/>
      <c r="E1674" s="317" t="s">
        <v>977</v>
      </c>
      <c r="F1674" s="318"/>
      <c r="G1674" s="3">
        <v>1</v>
      </c>
    </row>
    <row r="1675" spans="1:7" ht="15" customHeight="1">
      <c r="A1675" s="1"/>
      <c r="B1675" s="1"/>
      <c r="C1675" s="1"/>
      <c r="D1675" s="1"/>
      <c r="E1675" s="317" t="s">
        <v>978</v>
      </c>
      <c r="F1675" s="318"/>
      <c r="G1675" s="3">
        <v>24.93</v>
      </c>
    </row>
    <row r="1676" spans="1:7" ht="9.9499999999999993" customHeight="1">
      <c r="A1676" s="1"/>
      <c r="B1676" s="1"/>
      <c r="C1676" s="323" t="s">
        <v>949</v>
      </c>
      <c r="D1676" s="324"/>
      <c r="E1676" s="1"/>
      <c r="F1676" s="1"/>
      <c r="G1676" s="1"/>
    </row>
    <row r="1677" spans="1:7" ht="20.100000000000001" customHeight="1">
      <c r="A1677" s="325" t="s">
        <v>2170</v>
      </c>
      <c r="B1677" s="326"/>
      <c r="C1677" s="326"/>
      <c r="D1677" s="326"/>
      <c r="E1677" s="326"/>
      <c r="F1677" s="326"/>
      <c r="G1677" s="326"/>
    </row>
    <row r="1678" spans="1:7" ht="15" customHeight="1">
      <c r="A1678" s="321" t="s">
        <v>951</v>
      </c>
      <c r="B1678" s="322"/>
      <c r="C1678" s="8" t="s">
        <v>952</v>
      </c>
      <c r="D1678" s="8" t="s">
        <v>953</v>
      </c>
      <c r="E1678" s="8" t="s">
        <v>954</v>
      </c>
      <c r="F1678" s="8" t="s">
        <v>955</v>
      </c>
      <c r="G1678" s="8" t="s">
        <v>956</v>
      </c>
    </row>
    <row r="1679" spans="1:7" ht="20.100000000000001" customHeight="1">
      <c r="A1679" s="15" t="s">
        <v>1772</v>
      </c>
      <c r="B1679" s="16" t="s">
        <v>1773</v>
      </c>
      <c r="C1679" s="15" t="s">
        <v>959</v>
      </c>
      <c r="D1679" s="15" t="s">
        <v>960</v>
      </c>
      <c r="E1679" s="17">
        <v>0.34</v>
      </c>
      <c r="F1679" s="18">
        <v>0.62</v>
      </c>
      <c r="G1679" s="18">
        <v>0.21079999999999999</v>
      </c>
    </row>
    <row r="1680" spans="1:7" ht="15" customHeight="1">
      <c r="A1680" s="15" t="s">
        <v>994</v>
      </c>
      <c r="B1680" s="16" t="s">
        <v>995</v>
      </c>
      <c r="C1680" s="15" t="s">
        <v>959</v>
      </c>
      <c r="D1680" s="15" t="s">
        <v>960</v>
      </c>
      <c r="E1680" s="17">
        <v>0.34</v>
      </c>
      <c r="F1680" s="18">
        <v>1.04</v>
      </c>
      <c r="G1680" s="18">
        <v>0.35360000000000003</v>
      </c>
    </row>
    <row r="1681" spans="1:7" ht="20.100000000000001" customHeight="1">
      <c r="A1681" s="15" t="s">
        <v>1774</v>
      </c>
      <c r="B1681" s="16" t="s">
        <v>1775</v>
      </c>
      <c r="C1681" s="15" t="s">
        <v>959</v>
      </c>
      <c r="D1681" s="15" t="s">
        <v>960</v>
      </c>
      <c r="E1681" s="17">
        <v>0.34</v>
      </c>
      <c r="F1681" s="18">
        <v>0.91</v>
      </c>
      <c r="G1681" s="18">
        <v>0.30940000000000001</v>
      </c>
    </row>
    <row r="1682" spans="1:7" ht="15" customHeight="1">
      <c r="A1682" s="15" t="s">
        <v>996</v>
      </c>
      <c r="B1682" s="16" t="s">
        <v>997</v>
      </c>
      <c r="C1682" s="15" t="s">
        <v>959</v>
      </c>
      <c r="D1682" s="15" t="s">
        <v>960</v>
      </c>
      <c r="E1682" s="17">
        <v>0.34</v>
      </c>
      <c r="F1682" s="18">
        <v>3.18</v>
      </c>
      <c r="G1682" s="18">
        <v>1.0811999999999999</v>
      </c>
    </row>
    <row r="1683" spans="1:7" ht="15" customHeight="1">
      <c r="A1683" s="15" t="s">
        <v>963</v>
      </c>
      <c r="B1683" s="16" t="s">
        <v>964</v>
      </c>
      <c r="C1683" s="15" t="s">
        <v>959</v>
      </c>
      <c r="D1683" s="15" t="s">
        <v>960</v>
      </c>
      <c r="E1683" s="17">
        <v>0.34</v>
      </c>
      <c r="F1683" s="18">
        <v>0.55000000000000004</v>
      </c>
      <c r="G1683" s="18">
        <v>0.187</v>
      </c>
    </row>
    <row r="1684" spans="1:7" ht="15" customHeight="1">
      <c r="A1684" s="15" t="s">
        <v>965</v>
      </c>
      <c r="B1684" s="16" t="s">
        <v>966</v>
      </c>
      <c r="C1684" s="15" t="s">
        <v>959</v>
      </c>
      <c r="D1684" s="15" t="s">
        <v>960</v>
      </c>
      <c r="E1684" s="17">
        <v>0.34</v>
      </c>
      <c r="F1684" s="18">
        <v>0.06</v>
      </c>
      <c r="G1684" s="18">
        <v>2.0400000000000001E-2</v>
      </c>
    </row>
    <row r="1685" spans="1:7" ht="17.100000000000001" customHeight="1">
      <c r="A1685" s="1"/>
      <c r="B1685" s="1"/>
      <c r="C1685" s="1"/>
      <c r="D1685" s="1"/>
      <c r="E1685" s="319" t="s">
        <v>967</v>
      </c>
      <c r="F1685" s="320"/>
      <c r="G1685" s="19">
        <v>2.1623999999999999</v>
      </c>
    </row>
    <row r="1686" spans="1:7" ht="15" customHeight="1">
      <c r="A1686" s="321" t="s">
        <v>968</v>
      </c>
      <c r="B1686" s="322"/>
      <c r="C1686" s="8" t="s">
        <v>952</v>
      </c>
      <c r="D1686" s="8" t="s">
        <v>953</v>
      </c>
      <c r="E1686" s="8" t="s">
        <v>954</v>
      </c>
      <c r="F1686" s="8" t="s">
        <v>955</v>
      </c>
      <c r="G1686" s="8" t="s">
        <v>956</v>
      </c>
    </row>
    <row r="1687" spans="1:7" ht="15" customHeight="1">
      <c r="A1687" s="15" t="s">
        <v>1776</v>
      </c>
      <c r="B1687" s="16" t="s">
        <v>1777</v>
      </c>
      <c r="C1687" s="15" t="s">
        <v>959</v>
      </c>
      <c r="D1687" s="15" t="s">
        <v>960</v>
      </c>
      <c r="E1687" s="17">
        <v>0.17452200000000001</v>
      </c>
      <c r="F1687" s="18">
        <v>15.42</v>
      </c>
      <c r="G1687" s="18">
        <v>2.69112924</v>
      </c>
    </row>
    <row r="1688" spans="1:7" ht="15" customHeight="1">
      <c r="A1688" s="15" t="s">
        <v>1778</v>
      </c>
      <c r="B1688" s="16" t="s">
        <v>1779</v>
      </c>
      <c r="C1688" s="15" t="s">
        <v>959</v>
      </c>
      <c r="D1688" s="15" t="s">
        <v>960</v>
      </c>
      <c r="E1688" s="17">
        <v>0.17452200000000001</v>
      </c>
      <c r="F1688" s="18">
        <v>10.84</v>
      </c>
      <c r="G1688" s="18">
        <v>1.89181848</v>
      </c>
    </row>
    <row r="1689" spans="1:7" ht="15" customHeight="1">
      <c r="A1689" s="1"/>
      <c r="B1689" s="1"/>
      <c r="C1689" s="1"/>
      <c r="D1689" s="1"/>
      <c r="E1689" s="319" t="s">
        <v>971</v>
      </c>
      <c r="F1689" s="320"/>
      <c r="G1689" s="19">
        <v>4.5829477199999999</v>
      </c>
    </row>
    <row r="1690" spans="1:7" ht="15" customHeight="1">
      <c r="A1690" s="321" t="s">
        <v>1010</v>
      </c>
      <c r="B1690" s="322"/>
      <c r="C1690" s="8" t="s">
        <v>952</v>
      </c>
      <c r="D1690" s="8" t="s">
        <v>953</v>
      </c>
      <c r="E1690" s="8" t="s">
        <v>954</v>
      </c>
      <c r="F1690" s="8" t="s">
        <v>955</v>
      </c>
      <c r="G1690" s="8" t="s">
        <v>956</v>
      </c>
    </row>
    <row r="1691" spans="1:7" ht="20.100000000000001" customHeight="1">
      <c r="A1691" s="15" t="s">
        <v>1962</v>
      </c>
      <c r="B1691" s="16" t="s">
        <v>1963</v>
      </c>
      <c r="C1691" s="15" t="s">
        <v>1016</v>
      </c>
      <c r="D1691" s="15" t="s">
        <v>1030</v>
      </c>
      <c r="E1691" s="17">
        <v>1.05</v>
      </c>
      <c r="F1691" s="18">
        <v>4.8</v>
      </c>
      <c r="G1691" s="18">
        <v>5.04</v>
      </c>
    </row>
    <row r="1692" spans="1:7" ht="15" customHeight="1">
      <c r="A1692" s="1"/>
      <c r="B1692" s="1"/>
      <c r="C1692" s="1"/>
      <c r="D1692" s="1"/>
      <c r="E1692" s="319" t="s">
        <v>1021</v>
      </c>
      <c r="F1692" s="320"/>
      <c r="G1692" s="19">
        <v>5.04</v>
      </c>
    </row>
    <row r="1693" spans="1:7" ht="15" customHeight="1">
      <c r="A1693" s="1"/>
      <c r="B1693" s="1"/>
      <c r="C1693" s="1"/>
      <c r="D1693" s="1"/>
      <c r="E1693" s="317" t="s">
        <v>972</v>
      </c>
      <c r="F1693" s="318"/>
      <c r="G1693" s="3">
        <v>9.6999999999999993</v>
      </c>
    </row>
    <row r="1694" spans="1:7" ht="15" customHeight="1">
      <c r="A1694" s="1"/>
      <c r="B1694" s="1"/>
      <c r="C1694" s="1"/>
      <c r="D1694" s="1"/>
      <c r="E1694" s="317" t="s">
        <v>973</v>
      </c>
      <c r="F1694" s="318"/>
      <c r="G1694" s="3">
        <v>2.08</v>
      </c>
    </row>
    <row r="1695" spans="1:7" ht="15" customHeight="1">
      <c r="A1695" s="1"/>
      <c r="B1695" s="1"/>
      <c r="C1695" s="1"/>
      <c r="D1695" s="1"/>
      <c r="E1695" s="317" t="s">
        <v>974</v>
      </c>
      <c r="F1695" s="318"/>
      <c r="G1695" s="3">
        <v>11.78</v>
      </c>
    </row>
    <row r="1696" spans="1:7" ht="15" customHeight="1">
      <c r="A1696" s="1"/>
      <c r="B1696" s="1"/>
      <c r="C1696" s="1"/>
      <c r="D1696" s="1"/>
      <c r="E1696" s="317" t="s">
        <v>975</v>
      </c>
      <c r="F1696" s="318"/>
      <c r="G1696" s="3">
        <v>3.33</v>
      </c>
    </row>
    <row r="1697" spans="1:7" ht="15" customHeight="1">
      <c r="A1697" s="1"/>
      <c r="B1697" s="1"/>
      <c r="C1697" s="1"/>
      <c r="D1697" s="1"/>
      <c r="E1697" s="317" t="s">
        <v>976</v>
      </c>
      <c r="F1697" s="318"/>
      <c r="G1697" s="3">
        <v>15.11</v>
      </c>
    </row>
    <row r="1698" spans="1:7" ht="15" customHeight="1">
      <c r="A1698" s="1"/>
      <c r="B1698" s="1"/>
      <c r="C1698" s="1"/>
      <c r="D1698" s="1"/>
      <c r="E1698" s="317" t="s">
        <v>977</v>
      </c>
      <c r="F1698" s="318"/>
      <c r="G1698" s="3">
        <v>1</v>
      </c>
    </row>
    <row r="1699" spans="1:7" ht="15" customHeight="1">
      <c r="A1699" s="1"/>
      <c r="B1699" s="1"/>
      <c r="C1699" s="1"/>
      <c r="D1699" s="1"/>
      <c r="E1699" s="317" t="s">
        <v>978</v>
      </c>
      <c r="F1699" s="318"/>
      <c r="G1699" s="3">
        <v>15.11</v>
      </c>
    </row>
    <row r="1700" spans="1:7" ht="9.9499999999999993" customHeight="1">
      <c r="A1700" s="1"/>
      <c r="B1700" s="1"/>
      <c r="C1700" s="323" t="s">
        <v>949</v>
      </c>
      <c r="D1700" s="324"/>
      <c r="E1700" s="1"/>
      <c r="F1700" s="1"/>
      <c r="G1700" s="1"/>
    </row>
    <row r="1701" spans="1:7" ht="20.100000000000001" customHeight="1">
      <c r="A1701" s="325" t="s">
        <v>2171</v>
      </c>
      <c r="B1701" s="326"/>
      <c r="C1701" s="326"/>
      <c r="D1701" s="326"/>
      <c r="E1701" s="326"/>
      <c r="F1701" s="326"/>
      <c r="G1701" s="326"/>
    </row>
    <row r="1702" spans="1:7" ht="15" customHeight="1">
      <c r="A1702" s="321" t="s">
        <v>951</v>
      </c>
      <c r="B1702" s="322"/>
      <c r="C1702" s="8" t="s">
        <v>952</v>
      </c>
      <c r="D1702" s="8" t="s">
        <v>953</v>
      </c>
      <c r="E1702" s="8" t="s">
        <v>954</v>
      </c>
      <c r="F1702" s="8" t="s">
        <v>955</v>
      </c>
      <c r="G1702" s="8" t="s">
        <v>956</v>
      </c>
    </row>
    <row r="1703" spans="1:7" ht="20.100000000000001" customHeight="1">
      <c r="A1703" s="15" t="s">
        <v>1772</v>
      </c>
      <c r="B1703" s="16" t="s">
        <v>1773</v>
      </c>
      <c r="C1703" s="15" t="s">
        <v>959</v>
      </c>
      <c r="D1703" s="15" t="s">
        <v>960</v>
      </c>
      <c r="E1703" s="17">
        <v>0.7</v>
      </c>
      <c r="F1703" s="18">
        <v>0.62</v>
      </c>
      <c r="G1703" s="18">
        <v>0.434</v>
      </c>
    </row>
    <row r="1704" spans="1:7" ht="15" customHeight="1">
      <c r="A1704" s="15" t="s">
        <v>994</v>
      </c>
      <c r="B1704" s="16" t="s">
        <v>995</v>
      </c>
      <c r="C1704" s="15" t="s">
        <v>959</v>
      </c>
      <c r="D1704" s="15" t="s">
        <v>960</v>
      </c>
      <c r="E1704" s="17">
        <v>0.7</v>
      </c>
      <c r="F1704" s="18">
        <v>1.04</v>
      </c>
      <c r="G1704" s="18">
        <v>0.72799999999999998</v>
      </c>
    </row>
    <row r="1705" spans="1:7" ht="20.100000000000001" customHeight="1">
      <c r="A1705" s="15" t="s">
        <v>1774</v>
      </c>
      <c r="B1705" s="16" t="s">
        <v>1775</v>
      </c>
      <c r="C1705" s="15" t="s">
        <v>959</v>
      </c>
      <c r="D1705" s="15" t="s">
        <v>960</v>
      </c>
      <c r="E1705" s="17">
        <v>0.7</v>
      </c>
      <c r="F1705" s="18">
        <v>0.91</v>
      </c>
      <c r="G1705" s="18">
        <v>0.63700000000000001</v>
      </c>
    </row>
    <row r="1706" spans="1:7" ht="15" customHeight="1">
      <c r="A1706" s="15" t="s">
        <v>996</v>
      </c>
      <c r="B1706" s="16" t="s">
        <v>997</v>
      </c>
      <c r="C1706" s="15" t="s">
        <v>959</v>
      </c>
      <c r="D1706" s="15" t="s">
        <v>960</v>
      </c>
      <c r="E1706" s="17">
        <v>0.7</v>
      </c>
      <c r="F1706" s="18">
        <v>3.18</v>
      </c>
      <c r="G1706" s="18">
        <v>2.226</v>
      </c>
    </row>
    <row r="1707" spans="1:7" ht="15" customHeight="1">
      <c r="A1707" s="15" t="s">
        <v>963</v>
      </c>
      <c r="B1707" s="16" t="s">
        <v>964</v>
      </c>
      <c r="C1707" s="15" t="s">
        <v>959</v>
      </c>
      <c r="D1707" s="15" t="s">
        <v>960</v>
      </c>
      <c r="E1707" s="17">
        <v>0.7</v>
      </c>
      <c r="F1707" s="18">
        <v>0.55000000000000004</v>
      </c>
      <c r="G1707" s="18">
        <v>0.38500000000000001</v>
      </c>
    </row>
    <row r="1708" spans="1:7" ht="15" customHeight="1">
      <c r="A1708" s="15" t="s">
        <v>965</v>
      </c>
      <c r="B1708" s="16" t="s">
        <v>966</v>
      </c>
      <c r="C1708" s="15" t="s">
        <v>959</v>
      </c>
      <c r="D1708" s="15" t="s">
        <v>960</v>
      </c>
      <c r="E1708" s="17">
        <v>0.7</v>
      </c>
      <c r="F1708" s="18">
        <v>0.06</v>
      </c>
      <c r="G1708" s="18">
        <v>4.2000000000000003E-2</v>
      </c>
    </row>
    <row r="1709" spans="1:7" ht="17.100000000000001" customHeight="1">
      <c r="A1709" s="1"/>
      <c r="B1709" s="1"/>
      <c r="C1709" s="1"/>
      <c r="D1709" s="1"/>
      <c r="E1709" s="319" t="s">
        <v>967</v>
      </c>
      <c r="F1709" s="320"/>
      <c r="G1709" s="19">
        <v>4.452</v>
      </c>
    </row>
    <row r="1710" spans="1:7" ht="15" customHeight="1">
      <c r="A1710" s="321" t="s">
        <v>968</v>
      </c>
      <c r="B1710" s="322"/>
      <c r="C1710" s="8" t="s">
        <v>952</v>
      </c>
      <c r="D1710" s="8" t="s">
        <v>953</v>
      </c>
      <c r="E1710" s="8" t="s">
        <v>954</v>
      </c>
      <c r="F1710" s="8" t="s">
        <v>955</v>
      </c>
      <c r="G1710" s="8" t="s">
        <v>956</v>
      </c>
    </row>
    <row r="1711" spans="1:7" ht="15" customHeight="1">
      <c r="A1711" s="15" t="s">
        <v>1776</v>
      </c>
      <c r="B1711" s="16" t="s">
        <v>1777</v>
      </c>
      <c r="C1711" s="15" t="s">
        <v>959</v>
      </c>
      <c r="D1711" s="15" t="s">
        <v>960</v>
      </c>
      <c r="E1711" s="17">
        <v>0.35931000000000002</v>
      </c>
      <c r="F1711" s="18">
        <v>15.42</v>
      </c>
      <c r="G1711" s="18">
        <v>5.5405601999999998</v>
      </c>
    </row>
    <row r="1712" spans="1:7" ht="15" customHeight="1">
      <c r="A1712" s="15" t="s">
        <v>1778</v>
      </c>
      <c r="B1712" s="16" t="s">
        <v>1779</v>
      </c>
      <c r="C1712" s="15" t="s">
        <v>959</v>
      </c>
      <c r="D1712" s="15" t="s">
        <v>960</v>
      </c>
      <c r="E1712" s="17">
        <v>0.35931000000000002</v>
      </c>
      <c r="F1712" s="18">
        <v>10.84</v>
      </c>
      <c r="G1712" s="18">
        <v>3.8949204000000002</v>
      </c>
    </row>
    <row r="1713" spans="1:7" ht="15" customHeight="1">
      <c r="A1713" s="1"/>
      <c r="B1713" s="1"/>
      <c r="C1713" s="1"/>
      <c r="D1713" s="1"/>
      <c r="E1713" s="319" t="s">
        <v>971</v>
      </c>
      <c r="F1713" s="320"/>
      <c r="G1713" s="19">
        <v>9.4354806</v>
      </c>
    </row>
    <row r="1714" spans="1:7" ht="15" customHeight="1">
      <c r="A1714" s="321" t="s">
        <v>1010</v>
      </c>
      <c r="B1714" s="322"/>
      <c r="C1714" s="8" t="s">
        <v>952</v>
      </c>
      <c r="D1714" s="8" t="s">
        <v>953</v>
      </c>
      <c r="E1714" s="8" t="s">
        <v>954</v>
      </c>
      <c r="F1714" s="8" t="s">
        <v>955</v>
      </c>
      <c r="G1714" s="8" t="s">
        <v>956</v>
      </c>
    </row>
    <row r="1715" spans="1:7" ht="20.100000000000001" customHeight="1">
      <c r="A1715" s="15" t="s">
        <v>1965</v>
      </c>
      <c r="B1715" s="16" t="s">
        <v>1966</v>
      </c>
      <c r="C1715" s="15" t="s">
        <v>1016</v>
      </c>
      <c r="D1715" s="15" t="s">
        <v>1030</v>
      </c>
      <c r="E1715" s="17">
        <v>1</v>
      </c>
      <c r="F1715" s="18">
        <v>5.85</v>
      </c>
      <c r="G1715" s="18">
        <v>5.85</v>
      </c>
    </row>
    <row r="1716" spans="1:7" ht="15" customHeight="1">
      <c r="A1716" s="1"/>
      <c r="B1716" s="1"/>
      <c r="C1716" s="1"/>
      <c r="D1716" s="1"/>
      <c r="E1716" s="319" t="s">
        <v>1021</v>
      </c>
      <c r="F1716" s="320"/>
      <c r="G1716" s="19">
        <v>5.85</v>
      </c>
    </row>
    <row r="1717" spans="1:7" ht="15" customHeight="1">
      <c r="A1717" s="1"/>
      <c r="B1717" s="1"/>
      <c r="C1717" s="1"/>
      <c r="D1717" s="1"/>
      <c r="E1717" s="317" t="s">
        <v>972</v>
      </c>
      <c r="F1717" s="318"/>
      <c r="G1717" s="3">
        <v>15.45</v>
      </c>
    </row>
    <row r="1718" spans="1:7" ht="15" customHeight="1">
      <c r="A1718" s="1"/>
      <c r="B1718" s="1"/>
      <c r="C1718" s="1"/>
      <c r="D1718" s="1"/>
      <c r="E1718" s="317" t="s">
        <v>973</v>
      </c>
      <c r="F1718" s="318"/>
      <c r="G1718" s="3">
        <v>4.2699999999999996</v>
      </c>
    </row>
    <row r="1719" spans="1:7" ht="15" customHeight="1">
      <c r="A1719" s="1"/>
      <c r="B1719" s="1"/>
      <c r="C1719" s="1"/>
      <c r="D1719" s="1"/>
      <c r="E1719" s="317" t="s">
        <v>974</v>
      </c>
      <c r="F1719" s="318"/>
      <c r="G1719" s="3">
        <v>19.72</v>
      </c>
    </row>
    <row r="1720" spans="1:7" ht="15" customHeight="1">
      <c r="A1720" s="1"/>
      <c r="B1720" s="1"/>
      <c r="C1720" s="1"/>
      <c r="D1720" s="1"/>
      <c r="E1720" s="317" t="s">
        <v>975</v>
      </c>
      <c r="F1720" s="318"/>
      <c r="G1720" s="3">
        <v>5.59</v>
      </c>
    </row>
    <row r="1721" spans="1:7" ht="15" customHeight="1">
      <c r="A1721" s="1"/>
      <c r="B1721" s="1"/>
      <c r="C1721" s="1"/>
      <c r="D1721" s="1"/>
      <c r="E1721" s="317" t="s">
        <v>976</v>
      </c>
      <c r="F1721" s="318"/>
      <c r="G1721" s="3">
        <v>25.31</v>
      </c>
    </row>
    <row r="1722" spans="1:7" ht="15" customHeight="1">
      <c r="A1722" s="1"/>
      <c r="B1722" s="1"/>
      <c r="C1722" s="1"/>
      <c r="D1722" s="1"/>
      <c r="E1722" s="317" t="s">
        <v>977</v>
      </c>
      <c r="F1722" s="318"/>
      <c r="G1722" s="3">
        <v>1</v>
      </c>
    </row>
    <row r="1723" spans="1:7" ht="15" customHeight="1">
      <c r="A1723" s="1"/>
      <c r="B1723" s="1"/>
      <c r="C1723" s="1"/>
      <c r="D1723" s="1"/>
      <c r="E1723" s="317" t="s">
        <v>978</v>
      </c>
      <c r="F1723" s="318"/>
      <c r="G1723" s="3">
        <v>25.31</v>
      </c>
    </row>
    <row r="1724" spans="1:7" ht="9.9499999999999993" customHeight="1">
      <c r="A1724" s="1"/>
      <c r="B1724" s="1"/>
      <c r="C1724" s="323" t="s">
        <v>949</v>
      </c>
      <c r="D1724" s="324"/>
      <c r="E1724" s="1"/>
      <c r="F1724" s="1"/>
      <c r="G1724" s="1"/>
    </row>
    <row r="1725" spans="1:7" ht="20.100000000000001" customHeight="1">
      <c r="A1725" s="325" t="s">
        <v>2172</v>
      </c>
      <c r="B1725" s="326"/>
      <c r="C1725" s="326"/>
      <c r="D1725" s="326"/>
      <c r="E1725" s="326"/>
      <c r="F1725" s="326"/>
      <c r="G1725" s="326"/>
    </row>
    <row r="1726" spans="1:7" ht="15" customHeight="1">
      <c r="A1726" s="321" t="s">
        <v>951</v>
      </c>
      <c r="B1726" s="322"/>
      <c r="C1726" s="8" t="s">
        <v>952</v>
      </c>
      <c r="D1726" s="8" t="s">
        <v>953</v>
      </c>
      <c r="E1726" s="8" t="s">
        <v>954</v>
      </c>
      <c r="F1726" s="8" t="s">
        <v>955</v>
      </c>
      <c r="G1726" s="8" t="s">
        <v>956</v>
      </c>
    </row>
    <row r="1727" spans="1:7" ht="15" customHeight="1">
      <c r="A1727" s="15" t="s">
        <v>994</v>
      </c>
      <c r="B1727" s="16" t="s">
        <v>995</v>
      </c>
      <c r="C1727" s="15" t="s">
        <v>959</v>
      </c>
      <c r="D1727" s="15" t="s">
        <v>960</v>
      </c>
      <c r="E1727" s="17">
        <v>8.56</v>
      </c>
      <c r="F1727" s="18">
        <v>1.04</v>
      </c>
      <c r="G1727" s="18">
        <v>8.9024000000000001</v>
      </c>
    </row>
    <row r="1728" spans="1:7" ht="15" customHeight="1">
      <c r="A1728" s="15" t="s">
        <v>996</v>
      </c>
      <c r="B1728" s="16" t="s">
        <v>997</v>
      </c>
      <c r="C1728" s="15" t="s">
        <v>959</v>
      </c>
      <c r="D1728" s="15" t="s">
        <v>960</v>
      </c>
      <c r="E1728" s="17">
        <v>8.56</v>
      </c>
      <c r="F1728" s="18">
        <v>3.18</v>
      </c>
      <c r="G1728" s="18">
        <v>27.220800000000001</v>
      </c>
    </row>
    <row r="1729" spans="1:7" ht="20.100000000000001" customHeight="1">
      <c r="A1729" s="15" t="s">
        <v>998</v>
      </c>
      <c r="B1729" s="16" t="s">
        <v>999</v>
      </c>
      <c r="C1729" s="15" t="s">
        <v>959</v>
      </c>
      <c r="D1729" s="15" t="s">
        <v>960</v>
      </c>
      <c r="E1729" s="17">
        <v>2</v>
      </c>
      <c r="F1729" s="18">
        <v>0.41</v>
      </c>
      <c r="G1729" s="18">
        <v>0.82</v>
      </c>
    </row>
    <row r="1730" spans="1:7" ht="20.100000000000001" customHeight="1">
      <c r="A1730" s="15" t="s">
        <v>1000</v>
      </c>
      <c r="B1730" s="16" t="s">
        <v>1001</v>
      </c>
      <c r="C1730" s="15" t="s">
        <v>959</v>
      </c>
      <c r="D1730" s="15" t="s">
        <v>960</v>
      </c>
      <c r="E1730" s="17">
        <v>2</v>
      </c>
      <c r="F1730" s="18">
        <v>1.01</v>
      </c>
      <c r="G1730" s="18">
        <v>2.02</v>
      </c>
    </row>
    <row r="1731" spans="1:7" ht="15" customHeight="1">
      <c r="A1731" s="15" t="s">
        <v>965</v>
      </c>
      <c r="B1731" s="16" t="s">
        <v>966</v>
      </c>
      <c r="C1731" s="15" t="s">
        <v>959</v>
      </c>
      <c r="D1731" s="15" t="s">
        <v>960</v>
      </c>
      <c r="E1731" s="17">
        <v>8.56</v>
      </c>
      <c r="F1731" s="18">
        <v>0.06</v>
      </c>
      <c r="G1731" s="18">
        <v>0.51359999999999995</v>
      </c>
    </row>
    <row r="1732" spans="1:7" ht="20.100000000000001" customHeight="1">
      <c r="A1732" s="15" t="s">
        <v>1772</v>
      </c>
      <c r="B1732" s="16" t="s">
        <v>1773</v>
      </c>
      <c r="C1732" s="15" t="s">
        <v>959</v>
      </c>
      <c r="D1732" s="15" t="s">
        <v>960</v>
      </c>
      <c r="E1732" s="17">
        <v>4.96</v>
      </c>
      <c r="F1732" s="18">
        <v>0.62</v>
      </c>
      <c r="G1732" s="18">
        <v>3.0752000000000002</v>
      </c>
    </row>
    <row r="1733" spans="1:7" ht="20.100000000000001" customHeight="1">
      <c r="A1733" s="15" t="s">
        <v>1774</v>
      </c>
      <c r="B1733" s="16" t="s">
        <v>1775</v>
      </c>
      <c r="C1733" s="15" t="s">
        <v>959</v>
      </c>
      <c r="D1733" s="15" t="s">
        <v>960</v>
      </c>
      <c r="E1733" s="17">
        <v>4.96</v>
      </c>
      <c r="F1733" s="18">
        <v>0.91</v>
      </c>
      <c r="G1733" s="18">
        <v>4.5136000000000003</v>
      </c>
    </row>
    <row r="1734" spans="1:7" ht="20.100000000000001" customHeight="1">
      <c r="A1734" s="15" t="s">
        <v>1086</v>
      </c>
      <c r="B1734" s="16" t="s">
        <v>1087</v>
      </c>
      <c r="C1734" s="15" t="s">
        <v>959</v>
      </c>
      <c r="D1734" s="15" t="s">
        <v>960</v>
      </c>
      <c r="E1734" s="17">
        <v>1.6</v>
      </c>
      <c r="F1734" s="18">
        <v>0.57999999999999996</v>
      </c>
      <c r="G1734" s="18">
        <v>0.92800000000000005</v>
      </c>
    </row>
    <row r="1735" spans="1:7" ht="20.100000000000001" customHeight="1">
      <c r="A1735" s="15" t="s">
        <v>1088</v>
      </c>
      <c r="B1735" s="16" t="s">
        <v>1089</v>
      </c>
      <c r="C1735" s="15" t="s">
        <v>959</v>
      </c>
      <c r="D1735" s="15" t="s">
        <v>960</v>
      </c>
      <c r="E1735" s="17">
        <v>1.6</v>
      </c>
      <c r="F1735" s="18">
        <v>0.95</v>
      </c>
      <c r="G1735" s="18">
        <v>1.52</v>
      </c>
    </row>
    <row r="1736" spans="1:7" ht="15" customHeight="1">
      <c r="A1736" s="15" t="s">
        <v>963</v>
      </c>
      <c r="B1736" s="16" t="s">
        <v>964</v>
      </c>
      <c r="C1736" s="15" t="s">
        <v>959</v>
      </c>
      <c r="D1736" s="15" t="s">
        <v>960</v>
      </c>
      <c r="E1736" s="17">
        <v>8.56</v>
      </c>
      <c r="F1736" s="18">
        <v>0.55000000000000004</v>
      </c>
      <c r="G1736" s="18">
        <v>4.7080000000000002</v>
      </c>
    </row>
    <row r="1737" spans="1:7" ht="17.100000000000001" customHeight="1">
      <c r="A1737" s="1"/>
      <c r="B1737" s="1"/>
      <c r="C1737" s="1"/>
      <c r="D1737" s="1"/>
      <c r="E1737" s="319" t="s">
        <v>967</v>
      </c>
      <c r="F1737" s="320"/>
      <c r="G1737" s="19">
        <v>54.221600000000002</v>
      </c>
    </row>
    <row r="1738" spans="1:7" ht="15" customHeight="1">
      <c r="A1738" s="321" t="s">
        <v>968</v>
      </c>
      <c r="B1738" s="322"/>
      <c r="C1738" s="8" t="s">
        <v>952</v>
      </c>
      <c r="D1738" s="8" t="s">
        <v>953</v>
      </c>
      <c r="E1738" s="8" t="s">
        <v>954</v>
      </c>
      <c r="F1738" s="8" t="s">
        <v>955</v>
      </c>
      <c r="G1738" s="8" t="s">
        <v>956</v>
      </c>
    </row>
    <row r="1739" spans="1:7" ht="15" customHeight="1">
      <c r="A1739" s="15" t="s">
        <v>1006</v>
      </c>
      <c r="B1739" s="16" t="s">
        <v>1007</v>
      </c>
      <c r="C1739" s="15" t="s">
        <v>959</v>
      </c>
      <c r="D1739" s="15" t="s">
        <v>960</v>
      </c>
      <c r="E1739" s="17">
        <v>2.0301999999999998</v>
      </c>
      <c r="F1739" s="18">
        <v>9.25</v>
      </c>
      <c r="G1739" s="18">
        <v>18.779350000000001</v>
      </c>
    </row>
    <row r="1740" spans="1:7" ht="15" customHeight="1">
      <c r="A1740" s="15" t="s">
        <v>1776</v>
      </c>
      <c r="B1740" s="16" t="s">
        <v>1777</v>
      </c>
      <c r="C1740" s="15" t="s">
        <v>959</v>
      </c>
      <c r="D1740" s="15" t="s">
        <v>960</v>
      </c>
      <c r="E1740" s="17">
        <v>2.5459679999999998</v>
      </c>
      <c r="F1740" s="18">
        <v>15.42</v>
      </c>
      <c r="G1740" s="18">
        <v>39.258826560000003</v>
      </c>
    </row>
    <row r="1741" spans="1:7" ht="15" customHeight="1">
      <c r="A1741" s="15" t="s">
        <v>1778</v>
      </c>
      <c r="B1741" s="16" t="s">
        <v>1779</v>
      </c>
      <c r="C1741" s="15" t="s">
        <v>959</v>
      </c>
      <c r="D1741" s="15" t="s">
        <v>960</v>
      </c>
      <c r="E1741" s="17">
        <v>2.5459679999999998</v>
      </c>
      <c r="F1741" s="18">
        <v>10.84</v>
      </c>
      <c r="G1741" s="18">
        <v>27.598293120000001</v>
      </c>
    </row>
    <row r="1742" spans="1:7" ht="15" customHeight="1">
      <c r="A1742" s="15" t="s">
        <v>1090</v>
      </c>
      <c r="B1742" s="16" t="s">
        <v>1091</v>
      </c>
      <c r="C1742" s="15" t="s">
        <v>959</v>
      </c>
      <c r="D1742" s="15" t="s">
        <v>960</v>
      </c>
      <c r="E1742" s="17">
        <v>1.62416</v>
      </c>
      <c r="F1742" s="18">
        <v>12.62</v>
      </c>
      <c r="G1742" s="18">
        <v>20.496899200000001</v>
      </c>
    </row>
    <row r="1743" spans="1:7" ht="15" customHeight="1">
      <c r="A1743" s="1"/>
      <c r="B1743" s="1"/>
      <c r="C1743" s="1"/>
      <c r="D1743" s="1"/>
      <c r="E1743" s="319" t="s">
        <v>971</v>
      </c>
      <c r="F1743" s="320"/>
      <c r="G1743" s="19">
        <v>106.13336888000001</v>
      </c>
    </row>
    <row r="1744" spans="1:7" ht="15" customHeight="1">
      <c r="A1744" s="321" t="s">
        <v>1010</v>
      </c>
      <c r="B1744" s="322"/>
      <c r="C1744" s="8" t="s">
        <v>952</v>
      </c>
      <c r="D1744" s="8" t="s">
        <v>953</v>
      </c>
      <c r="E1744" s="8" t="s">
        <v>954</v>
      </c>
      <c r="F1744" s="8" t="s">
        <v>955</v>
      </c>
      <c r="G1744" s="8" t="s">
        <v>956</v>
      </c>
    </row>
    <row r="1745" spans="1:7" ht="15" customHeight="1">
      <c r="A1745" s="15" t="s">
        <v>1968</v>
      </c>
      <c r="B1745" s="16" t="s">
        <v>1969</v>
      </c>
      <c r="C1745" s="15" t="s">
        <v>959</v>
      </c>
      <c r="D1745" s="15" t="s">
        <v>1013</v>
      </c>
      <c r="E1745" s="17">
        <v>8</v>
      </c>
      <c r="F1745" s="18">
        <v>38.630000000000003</v>
      </c>
      <c r="G1745" s="18">
        <v>309.04000000000002</v>
      </c>
    </row>
    <row r="1746" spans="1:7" ht="15" customHeight="1">
      <c r="A1746" s="1"/>
      <c r="B1746" s="1"/>
      <c r="C1746" s="1"/>
      <c r="D1746" s="1"/>
      <c r="E1746" s="319" t="s">
        <v>1021</v>
      </c>
      <c r="F1746" s="320"/>
      <c r="G1746" s="19">
        <v>309.04000000000002</v>
      </c>
    </row>
    <row r="1747" spans="1:7" ht="15" customHeight="1">
      <c r="A1747" s="1"/>
      <c r="B1747" s="1"/>
      <c r="C1747" s="1"/>
      <c r="D1747" s="1"/>
      <c r="E1747" s="317" t="s">
        <v>972</v>
      </c>
      <c r="F1747" s="318"/>
      <c r="G1747" s="3">
        <v>421.16</v>
      </c>
    </row>
    <row r="1748" spans="1:7" ht="15" customHeight="1">
      <c r="A1748" s="1"/>
      <c r="B1748" s="1"/>
      <c r="C1748" s="1"/>
      <c r="D1748" s="1"/>
      <c r="E1748" s="317" t="s">
        <v>973</v>
      </c>
      <c r="F1748" s="318"/>
      <c r="G1748" s="3">
        <v>48.19</v>
      </c>
    </row>
    <row r="1749" spans="1:7" ht="15" customHeight="1">
      <c r="A1749" s="1"/>
      <c r="B1749" s="1"/>
      <c r="C1749" s="1"/>
      <c r="D1749" s="1"/>
      <c r="E1749" s="317" t="s">
        <v>974</v>
      </c>
      <c r="F1749" s="318"/>
      <c r="G1749" s="3">
        <v>469.35</v>
      </c>
    </row>
    <row r="1750" spans="1:7" ht="15" customHeight="1">
      <c r="A1750" s="1"/>
      <c r="B1750" s="1"/>
      <c r="C1750" s="1"/>
      <c r="D1750" s="1"/>
      <c r="E1750" s="317" t="s">
        <v>975</v>
      </c>
      <c r="F1750" s="318"/>
      <c r="G1750" s="3">
        <v>133.06</v>
      </c>
    </row>
    <row r="1751" spans="1:7" ht="15" customHeight="1">
      <c r="A1751" s="1"/>
      <c r="B1751" s="1"/>
      <c r="C1751" s="1"/>
      <c r="D1751" s="1"/>
      <c r="E1751" s="317" t="s">
        <v>976</v>
      </c>
      <c r="F1751" s="318"/>
      <c r="G1751" s="3">
        <v>602.41</v>
      </c>
    </row>
    <row r="1752" spans="1:7" ht="15" customHeight="1">
      <c r="A1752" s="1"/>
      <c r="B1752" s="1"/>
      <c r="C1752" s="1"/>
      <c r="D1752" s="1"/>
      <c r="E1752" s="317" t="s">
        <v>977</v>
      </c>
      <c r="F1752" s="318"/>
      <c r="G1752" s="3">
        <v>1</v>
      </c>
    </row>
    <row r="1753" spans="1:7" ht="15" customHeight="1">
      <c r="A1753" s="1"/>
      <c r="B1753" s="1"/>
      <c r="C1753" s="1"/>
      <c r="D1753" s="1"/>
      <c r="E1753" s="317" t="s">
        <v>978</v>
      </c>
      <c r="F1753" s="318"/>
      <c r="G1753" s="3">
        <v>602.41</v>
      </c>
    </row>
    <row r="1754" spans="1:7" ht="9.9499999999999993" customHeight="1">
      <c r="A1754" s="1"/>
      <c r="B1754" s="1"/>
      <c r="C1754" s="323" t="s">
        <v>949</v>
      </c>
      <c r="D1754" s="324"/>
      <c r="E1754" s="1"/>
      <c r="F1754" s="1"/>
      <c r="G1754" s="1"/>
    </row>
    <row r="1755" spans="1:7" ht="20.100000000000001" customHeight="1">
      <c r="A1755" s="325" t="s">
        <v>2173</v>
      </c>
      <c r="B1755" s="326"/>
      <c r="C1755" s="326"/>
      <c r="D1755" s="326"/>
      <c r="E1755" s="326"/>
      <c r="F1755" s="326"/>
      <c r="G1755" s="326"/>
    </row>
    <row r="1756" spans="1:7" ht="15" customHeight="1">
      <c r="A1756" s="321" t="s">
        <v>951</v>
      </c>
      <c r="B1756" s="322"/>
      <c r="C1756" s="8" t="s">
        <v>952</v>
      </c>
      <c r="D1756" s="8" t="s">
        <v>953</v>
      </c>
      <c r="E1756" s="8" t="s">
        <v>954</v>
      </c>
      <c r="F1756" s="8" t="s">
        <v>955</v>
      </c>
      <c r="G1756" s="8" t="s">
        <v>956</v>
      </c>
    </row>
    <row r="1757" spans="1:7" ht="20.100000000000001" customHeight="1">
      <c r="A1757" s="15" t="s">
        <v>1772</v>
      </c>
      <c r="B1757" s="16" t="s">
        <v>1773</v>
      </c>
      <c r="C1757" s="15" t="s">
        <v>959</v>
      </c>
      <c r="D1757" s="15" t="s">
        <v>960</v>
      </c>
      <c r="E1757" s="17">
        <v>0.26579999999999998</v>
      </c>
      <c r="F1757" s="18">
        <v>0.62</v>
      </c>
      <c r="G1757" s="18">
        <v>0.164796</v>
      </c>
    </row>
    <row r="1758" spans="1:7" ht="15" customHeight="1">
      <c r="A1758" s="15" t="s">
        <v>994</v>
      </c>
      <c r="B1758" s="16" t="s">
        <v>995</v>
      </c>
      <c r="C1758" s="15" t="s">
        <v>959</v>
      </c>
      <c r="D1758" s="15" t="s">
        <v>960</v>
      </c>
      <c r="E1758" s="17">
        <v>0.26579999999999998</v>
      </c>
      <c r="F1758" s="18">
        <v>1.04</v>
      </c>
      <c r="G1758" s="18">
        <v>0.27643200000000001</v>
      </c>
    </row>
    <row r="1759" spans="1:7" ht="20.100000000000001" customHeight="1">
      <c r="A1759" s="15" t="s">
        <v>1774</v>
      </c>
      <c r="B1759" s="16" t="s">
        <v>1775</v>
      </c>
      <c r="C1759" s="15" t="s">
        <v>959</v>
      </c>
      <c r="D1759" s="15" t="s">
        <v>960</v>
      </c>
      <c r="E1759" s="17">
        <v>0.26579999999999998</v>
      </c>
      <c r="F1759" s="18">
        <v>0.91</v>
      </c>
      <c r="G1759" s="18">
        <v>0.24187800000000001</v>
      </c>
    </row>
    <row r="1760" spans="1:7" ht="15" customHeight="1">
      <c r="A1760" s="15" t="s">
        <v>996</v>
      </c>
      <c r="B1760" s="16" t="s">
        <v>997</v>
      </c>
      <c r="C1760" s="15" t="s">
        <v>959</v>
      </c>
      <c r="D1760" s="15" t="s">
        <v>960</v>
      </c>
      <c r="E1760" s="17">
        <v>0.26579999999999998</v>
      </c>
      <c r="F1760" s="18">
        <v>3.18</v>
      </c>
      <c r="G1760" s="18">
        <v>0.845244</v>
      </c>
    </row>
    <row r="1761" spans="1:7" ht="15" customHeight="1">
      <c r="A1761" s="15" t="s">
        <v>963</v>
      </c>
      <c r="B1761" s="16" t="s">
        <v>964</v>
      </c>
      <c r="C1761" s="15" t="s">
        <v>959</v>
      </c>
      <c r="D1761" s="15" t="s">
        <v>960</v>
      </c>
      <c r="E1761" s="17">
        <v>0.26579999999999998</v>
      </c>
      <c r="F1761" s="18">
        <v>0.55000000000000004</v>
      </c>
      <c r="G1761" s="18">
        <v>0.14618999999999999</v>
      </c>
    </row>
    <row r="1762" spans="1:7" ht="15" customHeight="1">
      <c r="A1762" s="15" t="s">
        <v>965</v>
      </c>
      <c r="B1762" s="16" t="s">
        <v>966</v>
      </c>
      <c r="C1762" s="15" t="s">
        <v>959</v>
      </c>
      <c r="D1762" s="15" t="s">
        <v>960</v>
      </c>
      <c r="E1762" s="17">
        <v>0.26579999999999998</v>
      </c>
      <c r="F1762" s="18">
        <v>0.06</v>
      </c>
      <c r="G1762" s="18">
        <v>1.5948E-2</v>
      </c>
    </row>
    <row r="1763" spans="1:7" ht="17.100000000000001" customHeight="1">
      <c r="A1763" s="1"/>
      <c r="B1763" s="1"/>
      <c r="C1763" s="1"/>
      <c r="D1763" s="1"/>
      <c r="E1763" s="319" t="s">
        <v>967</v>
      </c>
      <c r="F1763" s="320"/>
      <c r="G1763" s="19">
        <v>1.690488</v>
      </c>
    </row>
    <row r="1764" spans="1:7" ht="15" customHeight="1">
      <c r="A1764" s="321" t="s">
        <v>968</v>
      </c>
      <c r="B1764" s="322"/>
      <c r="C1764" s="8" t="s">
        <v>952</v>
      </c>
      <c r="D1764" s="8" t="s">
        <v>953</v>
      </c>
      <c r="E1764" s="8" t="s">
        <v>954</v>
      </c>
      <c r="F1764" s="8" t="s">
        <v>955</v>
      </c>
      <c r="G1764" s="8" t="s">
        <v>956</v>
      </c>
    </row>
    <row r="1765" spans="1:7" ht="15" customHeight="1">
      <c r="A1765" s="15" t="s">
        <v>1776</v>
      </c>
      <c r="B1765" s="16" t="s">
        <v>1777</v>
      </c>
      <c r="C1765" s="15" t="s">
        <v>959</v>
      </c>
      <c r="D1765" s="15" t="s">
        <v>960</v>
      </c>
      <c r="E1765" s="17">
        <v>0.13643514000000001</v>
      </c>
      <c r="F1765" s="18">
        <v>15.42</v>
      </c>
      <c r="G1765" s="18">
        <v>2.1038298588000002</v>
      </c>
    </row>
    <row r="1766" spans="1:7" ht="15" customHeight="1">
      <c r="A1766" s="15" t="s">
        <v>1778</v>
      </c>
      <c r="B1766" s="16" t="s">
        <v>1779</v>
      </c>
      <c r="C1766" s="15" t="s">
        <v>959</v>
      </c>
      <c r="D1766" s="15" t="s">
        <v>960</v>
      </c>
      <c r="E1766" s="17">
        <v>0.13643514000000001</v>
      </c>
      <c r="F1766" s="18">
        <v>10.84</v>
      </c>
      <c r="G1766" s="18">
        <v>1.4789569175999999</v>
      </c>
    </row>
    <row r="1767" spans="1:7" ht="15" customHeight="1">
      <c r="A1767" s="1"/>
      <c r="B1767" s="1"/>
      <c r="C1767" s="1"/>
      <c r="D1767" s="1"/>
      <c r="E1767" s="319" t="s">
        <v>971</v>
      </c>
      <c r="F1767" s="320"/>
      <c r="G1767" s="19">
        <v>3.5827867763999999</v>
      </c>
    </row>
    <row r="1768" spans="1:7" ht="15" customHeight="1">
      <c r="A1768" s="321" t="s">
        <v>1010</v>
      </c>
      <c r="B1768" s="322"/>
      <c r="C1768" s="8" t="s">
        <v>952</v>
      </c>
      <c r="D1768" s="8" t="s">
        <v>953</v>
      </c>
      <c r="E1768" s="8" t="s">
        <v>954</v>
      </c>
      <c r="F1768" s="8" t="s">
        <v>955</v>
      </c>
      <c r="G1768" s="8" t="s">
        <v>956</v>
      </c>
    </row>
    <row r="1769" spans="1:7" ht="15" customHeight="1">
      <c r="A1769" s="15" t="s">
        <v>1818</v>
      </c>
      <c r="B1769" s="16" t="s">
        <v>1819</v>
      </c>
      <c r="C1769" s="15" t="s">
        <v>959</v>
      </c>
      <c r="D1769" s="15" t="s">
        <v>1013</v>
      </c>
      <c r="E1769" s="17">
        <v>1.2</v>
      </c>
      <c r="F1769" s="18">
        <v>10.130000000000001</v>
      </c>
      <c r="G1769" s="18">
        <v>12.156000000000001</v>
      </c>
    </row>
    <row r="1770" spans="1:7" ht="15" customHeight="1">
      <c r="A1770" s="1"/>
      <c r="B1770" s="1"/>
      <c r="C1770" s="1"/>
      <c r="D1770" s="1"/>
      <c r="E1770" s="319" t="s">
        <v>1021</v>
      </c>
      <c r="F1770" s="320"/>
      <c r="G1770" s="19">
        <v>12.156000000000001</v>
      </c>
    </row>
    <row r="1771" spans="1:7" ht="15" customHeight="1">
      <c r="A1771" s="1"/>
      <c r="B1771" s="1"/>
      <c r="C1771" s="1"/>
      <c r="D1771" s="1"/>
      <c r="E1771" s="317" t="s">
        <v>972</v>
      </c>
      <c r="F1771" s="318"/>
      <c r="G1771" s="3">
        <v>15.79</v>
      </c>
    </row>
    <row r="1772" spans="1:7" ht="15" customHeight="1">
      <c r="A1772" s="1"/>
      <c r="B1772" s="1"/>
      <c r="C1772" s="1"/>
      <c r="D1772" s="1"/>
      <c r="E1772" s="317" t="s">
        <v>973</v>
      </c>
      <c r="F1772" s="318"/>
      <c r="G1772" s="3">
        <v>1.62</v>
      </c>
    </row>
    <row r="1773" spans="1:7" ht="15" customHeight="1">
      <c r="A1773" s="1"/>
      <c r="B1773" s="1"/>
      <c r="C1773" s="1"/>
      <c r="D1773" s="1"/>
      <c r="E1773" s="317" t="s">
        <v>974</v>
      </c>
      <c r="F1773" s="318"/>
      <c r="G1773" s="3">
        <v>17.41</v>
      </c>
    </row>
    <row r="1774" spans="1:7" ht="15" customHeight="1">
      <c r="A1774" s="1"/>
      <c r="B1774" s="1"/>
      <c r="C1774" s="1"/>
      <c r="D1774" s="1"/>
      <c r="E1774" s="317" t="s">
        <v>975</v>
      </c>
      <c r="F1774" s="318"/>
      <c r="G1774" s="3">
        <v>4.93</v>
      </c>
    </row>
    <row r="1775" spans="1:7" ht="15" customHeight="1">
      <c r="A1775" s="1"/>
      <c r="B1775" s="1"/>
      <c r="C1775" s="1"/>
      <c r="D1775" s="1"/>
      <c r="E1775" s="317" t="s">
        <v>976</v>
      </c>
      <c r="F1775" s="318"/>
      <c r="G1775" s="3">
        <v>22.34</v>
      </c>
    </row>
    <row r="1776" spans="1:7" ht="15" customHeight="1">
      <c r="A1776" s="1"/>
      <c r="B1776" s="1"/>
      <c r="C1776" s="1"/>
      <c r="D1776" s="1"/>
      <c r="E1776" s="317" t="s">
        <v>977</v>
      </c>
      <c r="F1776" s="318"/>
      <c r="G1776" s="3">
        <v>1</v>
      </c>
    </row>
    <row r="1777" spans="1:7" ht="15" customHeight="1">
      <c r="A1777" s="1"/>
      <c r="B1777" s="1"/>
      <c r="C1777" s="1"/>
      <c r="D1777" s="1"/>
      <c r="E1777" s="317" t="s">
        <v>978</v>
      </c>
      <c r="F1777" s="318"/>
      <c r="G1777" s="3">
        <v>22.34</v>
      </c>
    </row>
    <row r="1778" spans="1:7" ht="9.9499999999999993" customHeight="1">
      <c r="A1778" s="1"/>
      <c r="B1778" s="1"/>
      <c r="C1778" s="323" t="s">
        <v>949</v>
      </c>
      <c r="D1778" s="324"/>
      <c r="E1778" s="1"/>
      <c r="F1778" s="1"/>
      <c r="G1778" s="1"/>
    </row>
    <row r="1779" spans="1:7" ht="27" customHeight="1">
      <c r="A1779" s="325" t="s">
        <v>2174</v>
      </c>
      <c r="B1779" s="326"/>
      <c r="C1779" s="326"/>
      <c r="D1779" s="326"/>
      <c r="E1779" s="326"/>
      <c r="F1779" s="326"/>
      <c r="G1779" s="326"/>
    </row>
    <row r="1780" spans="1:7" ht="15" customHeight="1">
      <c r="A1780" s="321" t="s">
        <v>951</v>
      </c>
      <c r="B1780" s="322"/>
      <c r="C1780" s="8" t="s">
        <v>952</v>
      </c>
      <c r="D1780" s="8" t="s">
        <v>953</v>
      </c>
      <c r="E1780" s="8" t="s">
        <v>954</v>
      </c>
      <c r="F1780" s="8" t="s">
        <v>955</v>
      </c>
      <c r="G1780" s="8" t="s">
        <v>956</v>
      </c>
    </row>
    <row r="1781" spans="1:7" ht="20.100000000000001" customHeight="1">
      <c r="A1781" s="15" t="s">
        <v>1772</v>
      </c>
      <c r="B1781" s="16" t="s">
        <v>1773</v>
      </c>
      <c r="C1781" s="15" t="s">
        <v>959</v>
      </c>
      <c r="D1781" s="15" t="s">
        <v>960</v>
      </c>
      <c r="E1781" s="17">
        <v>1</v>
      </c>
      <c r="F1781" s="18">
        <v>0.62</v>
      </c>
      <c r="G1781" s="18">
        <v>0.62</v>
      </c>
    </row>
    <row r="1782" spans="1:7" ht="15" customHeight="1">
      <c r="A1782" s="15" t="s">
        <v>994</v>
      </c>
      <c r="B1782" s="16" t="s">
        <v>995</v>
      </c>
      <c r="C1782" s="15" t="s">
        <v>959</v>
      </c>
      <c r="D1782" s="15" t="s">
        <v>960</v>
      </c>
      <c r="E1782" s="17">
        <v>2</v>
      </c>
      <c r="F1782" s="18">
        <v>1.04</v>
      </c>
      <c r="G1782" s="18">
        <v>2.08</v>
      </c>
    </row>
    <row r="1783" spans="1:7" ht="20.100000000000001" customHeight="1">
      <c r="A1783" s="15" t="s">
        <v>1774</v>
      </c>
      <c r="B1783" s="16" t="s">
        <v>1775</v>
      </c>
      <c r="C1783" s="15" t="s">
        <v>959</v>
      </c>
      <c r="D1783" s="15" t="s">
        <v>960</v>
      </c>
      <c r="E1783" s="17">
        <v>1</v>
      </c>
      <c r="F1783" s="18">
        <v>0.91</v>
      </c>
      <c r="G1783" s="18">
        <v>0.91</v>
      </c>
    </row>
    <row r="1784" spans="1:7" ht="15" customHeight="1">
      <c r="A1784" s="15" t="s">
        <v>996</v>
      </c>
      <c r="B1784" s="16" t="s">
        <v>997</v>
      </c>
      <c r="C1784" s="15" t="s">
        <v>959</v>
      </c>
      <c r="D1784" s="15" t="s">
        <v>960</v>
      </c>
      <c r="E1784" s="17">
        <v>2</v>
      </c>
      <c r="F1784" s="18">
        <v>3.18</v>
      </c>
      <c r="G1784" s="18">
        <v>6.36</v>
      </c>
    </row>
    <row r="1785" spans="1:7" ht="20.100000000000001" customHeight="1">
      <c r="A1785" s="15" t="s">
        <v>998</v>
      </c>
      <c r="B1785" s="16" t="s">
        <v>999</v>
      </c>
      <c r="C1785" s="15" t="s">
        <v>959</v>
      </c>
      <c r="D1785" s="15" t="s">
        <v>960</v>
      </c>
      <c r="E1785" s="17">
        <v>1</v>
      </c>
      <c r="F1785" s="18">
        <v>0.41</v>
      </c>
      <c r="G1785" s="18">
        <v>0.41</v>
      </c>
    </row>
    <row r="1786" spans="1:7" ht="20.100000000000001" customHeight="1">
      <c r="A1786" s="15" t="s">
        <v>1000</v>
      </c>
      <c r="B1786" s="16" t="s">
        <v>1001</v>
      </c>
      <c r="C1786" s="15" t="s">
        <v>959</v>
      </c>
      <c r="D1786" s="15" t="s">
        <v>960</v>
      </c>
      <c r="E1786" s="17">
        <v>1</v>
      </c>
      <c r="F1786" s="18">
        <v>1.01</v>
      </c>
      <c r="G1786" s="18">
        <v>1.01</v>
      </c>
    </row>
    <row r="1787" spans="1:7" ht="15" customHeight="1">
      <c r="A1787" s="15" t="s">
        <v>963</v>
      </c>
      <c r="B1787" s="16" t="s">
        <v>964</v>
      </c>
      <c r="C1787" s="15" t="s">
        <v>959</v>
      </c>
      <c r="D1787" s="15" t="s">
        <v>960</v>
      </c>
      <c r="E1787" s="17">
        <v>2</v>
      </c>
      <c r="F1787" s="18">
        <v>0.55000000000000004</v>
      </c>
      <c r="G1787" s="18">
        <v>1.1000000000000001</v>
      </c>
    </row>
    <row r="1788" spans="1:7" ht="15" customHeight="1">
      <c r="A1788" s="15" t="s">
        <v>965</v>
      </c>
      <c r="B1788" s="16" t="s">
        <v>966</v>
      </c>
      <c r="C1788" s="15" t="s">
        <v>959</v>
      </c>
      <c r="D1788" s="15" t="s">
        <v>960</v>
      </c>
      <c r="E1788" s="17">
        <v>2</v>
      </c>
      <c r="F1788" s="18">
        <v>0.06</v>
      </c>
      <c r="G1788" s="18">
        <v>0.12</v>
      </c>
    </row>
    <row r="1789" spans="1:7" ht="17.100000000000001" customHeight="1">
      <c r="A1789" s="1"/>
      <c r="B1789" s="1"/>
      <c r="C1789" s="1"/>
      <c r="D1789" s="1"/>
      <c r="E1789" s="319" t="s">
        <v>967</v>
      </c>
      <c r="F1789" s="320"/>
      <c r="G1789" s="19">
        <v>12.61</v>
      </c>
    </row>
    <row r="1790" spans="1:7" ht="15" customHeight="1">
      <c r="A1790" s="321" t="s">
        <v>968</v>
      </c>
      <c r="B1790" s="322"/>
      <c r="C1790" s="8" t="s">
        <v>952</v>
      </c>
      <c r="D1790" s="8" t="s">
        <v>953</v>
      </c>
      <c r="E1790" s="8" t="s">
        <v>954</v>
      </c>
      <c r="F1790" s="8" t="s">
        <v>955</v>
      </c>
      <c r="G1790" s="8" t="s">
        <v>956</v>
      </c>
    </row>
    <row r="1791" spans="1:7" ht="15" customHeight="1">
      <c r="A1791" s="15" t="s">
        <v>1006</v>
      </c>
      <c r="B1791" s="16" t="s">
        <v>1007</v>
      </c>
      <c r="C1791" s="15" t="s">
        <v>959</v>
      </c>
      <c r="D1791" s="15" t="s">
        <v>960</v>
      </c>
      <c r="E1791" s="17">
        <v>1.0150999999999999</v>
      </c>
      <c r="F1791" s="18">
        <v>9.25</v>
      </c>
      <c r="G1791" s="18">
        <v>9.3896750000000004</v>
      </c>
    </row>
    <row r="1792" spans="1:7" ht="15" customHeight="1">
      <c r="A1792" s="15" t="s">
        <v>1776</v>
      </c>
      <c r="B1792" s="16" t="s">
        <v>1777</v>
      </c>
      <c r="C1792" s="15" t="s">
        <v>959</v>
      </c>
      <c r="D1792" s="15" t="s">
        <v>960</v>
      </c>
      <c r="E1792" s="17">
        <v>1.0266</v>
      </c>
      <c r="F1792" s="18">
        <v>15.42</v>
      </c>
      <c r="G1792" s="18">
        <v>15.830171999999999</v>
      </c>
    </row>
    <row r="1793" spans="1:7" ht="15" customHeight="1">
      <c r="A1793" s="1"/>
      <c r="B1793" s="1"/>
      <c r="C1793" s="1"/>
      <c r="D1793" s="1"/>
      <c r="E1793" s="319" t="s">
        <v>971</v>
      </c>
      <c r="F1793" s="320"/>
      <c r="G1793" s="19">
        <v>25.219847000000001</v>
      </c>
    </row>
    <row r="1794" spans="1:7" ht="15" customHeight="1">
      <c r="A1794" s="321" t="s">
        <v>1010</v>
      </c>
      <c r="B1794" s="322"/>
      <c r="C1794" s="8" t="s">
        <v>952</v>
      </c>
      <c r="D1794" s="8" t="s">
        <v>953</v>
      </c>
      <c r="E1794" s="8" t="s">
        <v>954</v>
      </c>
      <c r="F1794" s="8" t="s">
        <v>955</v>
      </c>
      <c r="G1794" s="8" t="s">
        <v>956</v>
      </c>
    </row>
    <row r="1795" spans="1:7" ht="20.100000000000001" customHeight="1">
      <c r="A1795" s="15" t="s">
        <v>1972</v>
      </c>
      <c r="B1795" s="16" t="s">
        <v>1973</v>
      </c>
      <c r="C1795" s="15" t="s">
        <v>1016</v>
      </c>
      <c r="D1795" s="15" t="s">
        <v>1030</v>
      </c>
      <c r="E1795" s="17">
        <v>2</v>
      </c>
      <c r="F1795" s="18">
        <v>61.9</v>
      </c>
      <c r="G1795" s="18">
        <v>123.8</v>
      </c>
    </row>
    <row r="1796" spans="1:7" ht="27.95" customHeight="1">
      <c r="A1796" s="15" t="s">
        <v>1974</v>
      </c>
      <c r="B1796" s="16" t="s">
        <v>1975</v>
      </c>
      <c r="C1796" s="15" t="s">
        <v>1016</v>
      </c>
      <c r="D1796" s="15" t="s">
        <v>1030</v>
      </c>
      <c r="E1796" s="17">
        <v>1</v>
      </c>
      <c r="F1796" s="18">
        <v>153.97</v>
      </c>
      <c r="G1796" s="18">
        <v>153.97</v>
      </c>
    </row>
    <row r="1797" spans="1:7" ht="15" customHeight="1">
      <c r="A1797" s="1"/>
      <c r="B1797" s="1"/>
      <c r="C1797" s="1"/>
      <c r="D1797" s="1"/>
      <c r="E1797" s="319" t="s">
        <v>1021</v>
      </c>
      <c r="F1797" s="320"/>
      <c r="G1797" s="19">
        <v>277.77</v>
      </c>
    </row>
    <row r="1798" spans="1:7" ht="15" customHeight="1">
      <c r="A1798" s="1"/>
      <c r="B1798" s="1"/>
      <c r="C1798" s="1"/>
      <c r="D1798" s="1"/>
      <c r="E1798" s="317" t="s">
        <v>972</v>
      </c>
      <c r="F1798" s="318"/>
      <c r="G1798" s="3">
        <v>304.14</v>
      </c>
    </row>
    <row r="1799" spans="1:7" ht="15" customHeight="1">
      <c r="A1799" s="1"/>
      <c r="B1799" s="1"/>
      <c r="C1799" s="1"/>
      <c r="D1799" s="1"/>
      <c r="E1799" s="317" t="s">
        <v>973</v>
      </c>
      <c r="F1799" s="318"/>
      <c r="G1799" s="3">
        <v>11.45</v>
      </c>
    </row>
    <row r="1800" spans="1:7" ht="15" customHeight="1">
      <c r="A1800" s="1"/>
      <c r="B1800" s="1"/>
      <c r="C1800" s="1"/>
      <c r="D1800" s="1"/>
      <c r="E1800" s="317" t="s">
        <v>974</v>
      </c>
      <c r="F1800" s="318"/>
      <c r="G1800" s="3">
        <v>315.58999999999997</v>
      </c>
    </row>
    <row r="1801" spans="1:7" ht="15" customHeight="1">
      <c r="A1801" s="1"/>
      <c r="B1801" s="1"/>
      <c r="C1801" s="1"/>
      <c r="D1801" s="1"/>
      <c r="E1801" s="317" t="s">
        <v>975</v>
      </c>
      <c r="F1801" s="318"/>
      <c r="G1801" s="3">
        <v>89.46</v>
      </c>
    </row>
    <row r="1802" spans="1:7" ht="15" customHeight="1">
      <c r="A1802" s="1"/>
      <c r="B1802" s="1"/>
      <c r="C1802" s="1"/>
      <c r="D1802" s="1"/>
      <c r="E1802" s="317" t="s">
        <v>976</v>
      </c>
      <c r="F1802" s="318"/>
      <c r="G1802" s="3">
        <v>405.05</v>
      </c>
    </row>
    <row r="1803" spans="1:7" ht="15" customHeight="1">
      <c r="A1803" s="1"/>
      <c r="B1803" s="1"/>
      <c r="C1803" s="1"/>
      <c r="D1803" s="1"/>
      <c r="E1803" s="317" t="s">
        <v>977</v>
      </c>
      <c r="F1803" s="318"/>
      <c r="G1803" s="3">
        <v>1</v>
      </c>
    </row>
    <row r="1804" spans="1:7" ht="15" customHeight="1">
      <c r="A1804" s="1"/>
      <c r="B1804" s="1"/>
      <c r="C1804" s="1"/>
      <c r="D1804" s="1"/>
      <c r="E1804" s="317" t="s">
        <v>978</v>
      </c>
      <c r="F1804" s="318"/>
      <c r="G1804" s="3">
        <v>405.05</v>
      </c>
    </row>
    <row r="1805" spans="1:7" ht="9.9499999999999993" customHeight="1">
      <c r="A1805" s="1"/>
      <c r="B1805" s="1"/>
      <c r="C1805" s="323" t="s">
        <v>949</v>
      </c>
      <c r="D1805" s="324"/>
      <c r="E1805" s="1"/>
      <c r="F1805" s="1"/>
      <c r="G1805" s="1"/>
    </row>
    <row r="1806" spans="1:7" ht="20.100000000000001" customHeight="1">
      <c r="A1806" s="325" t="s">
        <v>2175</v>
      </c>
      <c r="B1806" s="326"/>
      <c r="C1806" s="326"/>
      <c r="D1806" s="326"/>
      <c r="E1806" s="326"/>
      <c r="F1806" s="326"/>
      <c r="G1806" s="326"/>
    </row>
    <row r="1807" spans="1:7" ht="15" customHeight="1">
      <c r="A1807" s="321" t="s">
        <v>951</v>
      </c>
      <c r="B1807" s="322"/>
      <c r="C1807" s="8" t="s">
        <v>952</v>
      </c>
      <c r="D1807" s="8" t="s">
        <v>953</v>
      </c>
      <c r="E1807" s="8" t="s">
        <v>954</v>
      </c>
      <c r="F1807" s="8" t="s">
        <v>955</v>
      </c>
      <c r="G1807" s="8" t="s">
        <v>956</v>
      </c>
    </row>
    <row r="1808" spans="1:7" ht="15" customHeight="1">
      <c r="A1808" s="15" t="s">
        <v>994</v>
      </c>
      <c r="B1808" s="16" t="s">
        <v>995</v>
      </c>
      <c r="C1808" s="15" t="s">
        <v>959</v>
      </c>
      <c r="D1808" s="15" t="s">
        <v>960</v>
      </c>
      <c r="E1808" s="17">
        <v>0.43099999999999999</v>
      </c>
      <c r="F1808" s="18">
        <v>1.04</v>
      </c>
      <c r="G1808" s="18">
        <v>0.44824000000000003</v>
      </c>
    </row>
    <row r="1809" spans="1:7" ht="15" customHeight="1">
      <c r="A1809" s="15" t="s">
        <v>996</v>
      </c>
      <c r="B1809" s="16" t="s">
        <v>997</v>
      </c>
      <c r="C1809" s="15" t="s">
        <v>959</v>
      </c>
      <c r="D1809" s="15" t="s">
        <v>960</v>
      </c>
      <c r="E1809" s="17">
        <v>0.43099999999999999</v>
      </c>
      <c r="F1809" s="18">
        <v>3.18</v>
      </c>
      <c r="G1809" s="18">
        <v>1.3705799999999999</v>
      </c>
    </row>
    <row r="1810" spans="1:7" ht="20.100000000000001" customHeight="1">
      <c r="A1810" s="15" t="s">
        <v>1388</v>
      </c>
      <c r="B1810" s="16" t="s">
        <v>1389</v>
      </c>
      <c r="C1810" s="15" t="s">
        <v>959</v>
      </c>
      <c r="D1810" s="15" t="s">
        <v>960</v>
      </c>
      <c r="E1810" s="17">
        <v>9.6000000000000002E-2</v>
      </c>
      <c r="F1810" s="18">
        <v>0.28000000000000003</v>
      </c>
      <c r="G1810" s="18">
        <v>2.6880000000000001E-2</v>
      </c>
    </row>
    <row r="1811" spans="1:7" ht="20.100000000000001" customHeight="1">
      <c r="A1811" s="15" t="s">
        <v>1390</v>
      </c>
      <c r="B1811" s="16" t="s">
        <v>1391</v>
      </c>
      <c r="C1811" s="15" t="s">
        <v>959</v>
      </c>
      <c r="D1811" s="15" t="s">
        <v>960</v>
      </c>
      <c r="E1811" s="17">
        <v>9.6000000000000002E-2</v>
      </c>
      <c r="F1811" s="18">
        <v>0.8</v>
      </c>
      <c r="G1811" s="18">
        <v>7.6799999999999993E-2</v>
      </c>
    </row>
    <row r="1812" spans="1:7" ht="15" customHeight="1">
      <c r="A1812" s="15" t="s">
        <v>965</v>
      </c>
      <c r="B1812" s="16" t="s">
        <v>966</v>
      </c>
      <c r="C1812" s="15" t="s">
        <v>959</v>
      </c>
      <c r="D1812" s="15" t="s">
        <v>960</v>
      </c>
      <c r="E1812" s="17">
        <v>0.43099999999999999</v>
      </c>
      <c r="F1812" s="18">
        <v>0.06</v>
      </c>
      <c r="G1812" s="18">
        <v>2.5860000000000001E-2</v>
      </c>
    </row>
    <row r="1813" spans="1:7" ht="20.100000000000001" customHeight="1">
      <c r="A1813" s="15" t="s">
        <v>1772</v>
      </c>
      <c r="B1813" s="16" t="s">
        <v>1773</v>
      </c>
      <c r="C1813" s="15" t="s">
        <v>959</v>
      </c>
      <c r="D1813" s="15" t="s">
        <v>960</v>
      </c>
      <c r="E1813" s="17">
        <v>0.33500000000000002</v>
      </c>
      <c r="F1813" s="18">
        <v>0.62</v>
      </c>
      <c r="G1813" s="18">
        <v>0.2077</v>
      </c>
    </row>
    <row r="1814" spans="1:7" ht="20.100000000000001" customHeight="1">
      <c r="A1814" s="15" t="s">
        <v>1774</v>
      </c>
      <c r="B1814" s="16" t="s">
        <v>1775</v>
      </c>
      <c r="C1814" s="15" t="s">
        <v>959</v>
      </c>
      <c r="D1814" s="15" t="s">
        <v>960</v>
      </c>
      <c r="E1814" s="17">
        <v>0.33500000000000002</v>
      </c>
      <c r="F1814" s="18">
        <v>0.91</v>
      </c>
      <c r="G1814" s="18">
        <v>0.30485000000000001</v>
      </c>
    </row>
    <row r="1815" spans="1:7" ht="15" customHeight="1">
      <c r="A1815" s="15" t="s">
        <v>963</v>
      </c>
      <c r="B1815" s="16" t="s">
        <v>964</v>
      </c>
      <c r="C1815" s="15" t="s">
        <v>959</v>
      </c>
      <c r="D1815" s="15" t="s">
        <v>960</v>
      </c>
      <c r="E1815" s="17">
        <v>0.43099999999999999</v>
      </c>
      <c r="F1815" s="18">
        <v>0.55000000000000004</v>
      </c>
      <c r="G1815" s="18">
        <v>0.23705000000000001</v>
      </c>
    </row>
    <row r="1816" spans="1:7" ht="17.100000000000001" customHeight="1">
      <c r="A1816" s="1"/>
      <c r="B1816" s="1"/>
      <c r="C1816" s="1"/>
      <c r="D1816" s="1"/>
      <c r="E1816" s="319" t="s">
        <v>967</v>
      </c>
      <c r="F1816" s="320"/>
      <c r="G1816" s="19">
        <v>2.6979600000000001</v>
      </c>
    </row>
    <row r="1817" spans="1:7" ht="15" customHeight="1">
      <c r="A1817" s="321" t="s">
        <v>968</v>
      </c>
      <c r="B1817" s="322"/>
      <c r="C1817" s="8" t="s">
        <v>952</v>
      </c>
      <c r="D1817" s="8" t="s">
        <v>953</v>
      </c>
      <c r="E1817" s="8" t="s">
        <v>954</v>
      </c>
      <c r="F1817" s="8" t="s">
        <v>955</v>
      </c>
      <c r="G1817" s="8" t="s">
        <v>956</v>
      </c>
    </row>
    <row r="1818" spans="1:7" ht="15" customHeight="1">
      <c r="A1818" s="15" t="s">
        <v>1776</v>
      </c>
      <c r="B1818" s="16" t="s">
        <v>1777</v>
      </c>
      <c r="C1818" s="15" t="s">
        <v>959</v>
      </c>
      <c r="D1818" s="15" t="s">
        <v>960</v>
      </c>
      <c r="E1818" s="17">
        <v>0.17195550000000001</v>
      </c>
      <c r="F1818" s="18">
        <v>15.42</v>
      </c>
      <c r="G1818" s="18">
        <v>2.6515538099999998</v>
      </c>
    </row>
    <row r="1819" spans="1:7" ht="15" customHeight="1">
      <c r="A1819" s="15" t="s">
        <v>1778</v>
      </c>
      <c r="B1819" s="16" t="s">
        <v>1779</v>
      </c>
      <c r="C1819" s="15" t="s">
        <v>959</v>
      </c>
      <c r="D1819" s="15" t="s">
        <v>960</v>
      </c>
      <c r="E1819" s="17">
        <v>0.17195550000000001</v>
      </c>
      <c r="F1819" s="18">
        <v>10.84</v>
      </c>
      <c r="G1819" s="18">
        <v>1.8639976199999999</v>
      </c>
    </row>
    <row r="1820" spans="1:7" ht="15" customHeight="1">
      <c r="A1820" s="15" t="s">
        <v>1394</v>
      </c>
      <c r="B1820" s="16" t="s">
        <v>1395</v>
      </c>
      <c r="C1820" s="15" t="s">
        <v>959</v>
      </c>
      <c r="D1820" s="15" t="s">
        <v>960</v>
      </c>
      <c r="E1820" s="17">
        <v>8.5075200000000004E-2</v>
      </c>
      <c r="F1820" s="18">
        <v>12.62</v>
      </c>
      <c r="G1820" s="18">
        <v>1.0736490240000001</v>
      </c>
    </row>
    <row r="1821" spans="1:7" ht="15" customHeight="1">
      <c r="A1821" s="15" t="s">
        <v>1392</v>
      </c>
      <c r="B1821" s="16" t="s">
        <v>1393</v>
      </c>
      <c r="C1821" s="15" t="s">
        <v>959</v>
      </c>
      <c r="D1821" s="15" t="s">
        <v>960</v>
      </c>
      <c r="E1821" s="17">
        <v>1.2153600000000001E-2</v>
      </c>
      <c r="F1821" s="18">
        <v>8.94</v>
      </c>
      <c r="G1821" s="18">
        <v>0.108653184</v>
      </c>
    </row>
    <row r="1822" spans="1:7" ht="15" customHeight="1">
      <c r="A1822" s="1"/>
      <c r="B1822" s="1"/>
      <c r="C1822" s="1"/>
      <c r="D1822" s="1"/>
      <c r="E1822" s="319" t="s">
        <v>971</v>
      </c>
      <c r="F1822" s="320"/>
      <c r="G1822" s="19">
        <v>5.6978536379999998</v>
      </c>
    </row>
    <row r="1823" spans="1:7" ht="15" customHeight="1">
      <c r="A1823" s="321" t="s">
        <v>1010</v>
      </c>
      <c r="B1823" s="322"/>
      <c r="C1823" s="8" t="s">
        <v>952</v>
      </c>
      <c r="D1823" s="8" t="s">
        <v>953</v>
      </c>
      <c r="E1823" s="8" t="s">
        <v>954</v>
      </c>
      <c r="F1823" s="8" t="s">
        <v>955</v>
      </c>
      <c r="G1823" s="8" t="s">
        <v>956</v>
      </c>
    </row>
    <row r="1824" spans="1:7" ht="20.100000000000001" customHeight="1">
      <c r="A1824" s="15" t="s">
        <v>1977</v>
      </c>
      <c r="B1824" s="16" t="s">
        <v>1978</v>
      </c>
      <c r="C1824" s="15" t="s">
        <v>959</v>
      </c>
      <c r="D1824" s="15" t="s">
        <v>1030</v>
      </c>
      <c r="E1824" s="17">
        <v>0.41799999999999998</v>
      </c>
      <c r="F1824" s="18">
        <v>2.89</v>
      </c>
      <c r="G1824" s="18">
        <v>1.2080200000000001</v>
      </c>
    </row>
    <row r="1825" spans="1:7" ht="15" customHeight="1">
      <c r="A1825" s="15" t="s">
        <v>1979</v>
      </c>
      <c r="B1825" s="16" t="s">
        <v>1980</v>
      </c>
      <c r="C1825" s="15" t="s">
        <v>959</v>
      </c>
      <c r="D1825" s="15" t="s">
        <v>1013</v>
      </c>
      <c r="E1825" s="17">
        <v>1.0169999999999999</v>
      </c>
      <c r="F1825" s="18">
        <v>9.02</v>
      </c>
      <c r="G1825" s="18">
        <v>9.1733399999999996</v>
      </c>
    </row>
    <row r="1826" spans="1:7" ht="15" customHeight="1">
      <c r="A1826" s="1"/>
      <c r="B1826" s="1"/>
      <c r="C1826" s="1"/>
      <c r="D1826" s="1"/>
      <c r="E1826" s="319" t="s">
        <v>1021</v>
      </c>
      <c r="F1826" s="320"/>
      <c r="G1826" s="19">
        <v>10.381360000000001</v>
      </c>
    </row>
    <row r="1827" spans="1:7" ht="15" customHeight="1">
      <c r="A1827" s="1"/>
      <c r="B1827" s="1"/>
      <c r="C1827" s="1"/>
      <c r="D1827" s="1"/>
      <c r="E1827" s="317" t="s">
        <v>972</v>
      </c>
      <c r="F1827" s="318"/>
      <c r="G1827" s="3">
        <v>16.170000000000002</v>
      </c>
    </row>
    <row r="1828" spans="1:7" ht="15" customHeight="1">
      <c r="A1828" s="1"/>
      <c r="B1828" s="1"/>
      <c r="C1828" s="1"/>
      <c r="D1828" s="1"/>
      <c r="E1828" s="317" t="s">
        <v>973</v>
      </c>
      <c r="F1828" s="318"/>
      <c r="G1828" s="3">
        <v>2.56</v>
      </c>
    </row>
    <row r="1829" spans="1:7" ht="15" customHeight="1">
      <c r="A1829" s="1"/>
      <c r="B1829" s="1"/>
      <c r="C1829" s="1"/>
      <c r="D1829" s="1"/>
      <c r="E1829" s="317" t="s">
        <v>974</v>
      </c>
      <c r="F1829" s="318"/>
      <c r="G1829" s="3">
        <v>18.73</v>
      </c>
    </row>
    <row r="1830" spans="1:7" ht="15" customHeight="1">
      <c r="A1830" s="1"/>
      <c r="B1830" s="1"/>
      <c r="C1830" s="1"/>
      <c r="D1830" s="1"/>
      <c r="E1830" s="317" t="s">
        <v>975</v>
      </c>
      <c r="F1830" s="318"/>
      <c r="G1830" s="3">
        <v>5.3</v>
      </c>
    </row>
    <row r="1831" spans="1:7" ht="15" customHeight="1">
      <c r="A1831" s="1"/>
      <c r="B1831" s="1"/>
      <c r="C1831" s="1"/>
      <c r="D1831" s="1"/>
      <c r="E1831" s="317" t="s">
        <v>976</v>
      </c>
      <c r="F1831" s="318"/>
      <c r="G1831" s="3">
        <v>24.03</v>
      </c>
    </row>
    <row r="1832" spans="1:7" ht="15" customHeight="1">
      <c r="A1832" s="1"/>
      <c r="B1832" s="1"/>
      <c r="C1832" s="1"/>
      <c r="D1832" s="1"/>
      <c r="E1832" s="317" t="s">
        <v>977</v>
      </c>
      <c r="F1832" s="318"/>
      <c r="G1832" s="3">
        <v>1</v>
      </c>
    </row>
    <row r="1833" spans="1:7" ht="15" customHeight="1">
      <c r="A1833" s="1"/>
      <c r="B1833" s="1"/>
      <c r="C1833" s="1"/>
      <c r="D1833" s="1"/>
      <c r="E1833" s="317" t="s">
        <v>978</v>
      </c>
      <c r="F1833" s="318"/>
      <c r="G1833" s="3">
        <v>24.03</v>
      </c>
    </row>
    <row r="1834" spans="1:7" ht="9.9499999999999993" customHeight="1">
      <c r="A1834" s="1"/>
      <c r="B1834" s="1"/>
      <c r="C1834" s="323" t="s">
        <v>949</v>
      </c>
      <c r="D1834" s="324"/>
      <c r="E1834" s="1"/>
      <c r="F1834" s="1"/>
      <c r="G1834" s="1"/>
    </row>
    <row r="1835" spans="1:7" ht="20.100000000000001" customHeight="1">
      <c r="A1835" s="325" t="s">
        <v>2176</v>
      </c>
      <c r="B1835" s="326"/>
      <c r="C1835" s="326"/>
      <c r="D1835" s="326"/>
      <c r="E1835" s="326"/>
      <c r="F1835" s="326"/>
      <c r="G1835" s="326"/>
    </row>
    <row r="1836" spans="1:7" ht="15" customHeight="1">
      <c r="A1836" s="321" t="s">
        <v>951</v>
      </c>
      <c r="B1836" s="322"/>
      <c r="C1836" s="8" t="s">
        <v>952</v>
      </c>
      <c r="D1836" s="8" t="s">
        <v>953</v>
      </c>
      <c r="E1836" s="8" t="s">
        <v>954</v>
      </c>
      <c r="F1836" s="8" t="s">
        <v>955</v>
      </c>
      <c r="G1836" s="8" t="s">
        <v>956</v>
      </c>
    </row>
    <row r="1837" spans="1:7" ht="15" customHeight="1">
      <c r="A1837" s="15" t="s">
        <v>994</v>
      </c>
      <c r="B1837" s="16" t="s">
        <v>995</v>
      </c>
      <c r="C1837" s="15" t="s">
        <v>959</v>
      </c>
      <c r="D1837" s="15" t="s">
        <v>960</v>
      </c>
      <c r="E1837" s="17">
        <v>0.3</v>
      </c>
      <c r="F1837" s="18">
        <v>1.04</v>
      </c>
      <c r="G1837" s="18">
        <v>0.312</v>
      </c>
    </row>
    <row r="1838" spans="1:7" ht="15" customHeight="1">
      <c r="A1838" s="15" t="s">
        <v>996</v>
      </c>
      <c r="B1838" s="16" t="s">
        <v>997</v>
      </c>
      <c r="C1838" s="15" t="s">
        <v>959</v>
      </c>
      <c r="D1838" s="15" t="s">
        <v>960</v>
      </c>
      <c r="E1838" s="17">
        <v>0.3</v>
      </c>
      <c r="F1838" s="18">
        <v>3.18</v>
      </c>
      <c r="G1838" s="18">
        <v>0.95399999999999996</v>
      </c>
    </row>
    <row r="1839" spans="1:7" ht="20.100000000000001" customHeight="1">
      <c r="A1839" s="15" t="s">
        <v>1388</v>
      </c>
      <c r="B1839" s="16" t="s">
        <v>1389</v>
      </c>
      <c r="C1839" s="15" t="s">
        <v>959</v>
      </c>
      <c r="D1839" s="15" t="s">
        <v>960</v>
      </c>
      <c r="E1839" s="17">
        <v>0.3</v>
      </c>
      <c r="F1839" s="18">
        <v>0.28000000000000003</v>
      </c>
      <c r="G1839" s="18">
        <v>8.4000000000000005E-2</v>
      </c>
    </row>
    <row r="1840" spans="1:7" ht="15" customHeight="1">
      <c r="A1840" s="15" t="s">
        <v>963</v>
      </c>
      <c r="B1840" s="16" t="s">
        <v>964</v>
      </c>
      <c r="C1840" s="15" t="s">
        <v>959</v>
      </c>
      <c r="D1840" s="15" t="s">
        <v>960</v>
      </c>
      <c r="E1840" s="17">
        <v>0.3</v>
      </c>
      <c r="F1840" s="18">
        <v>0.55000000000000004</v>
      </c>
      <c r="G1840" s="18">
        <v>0.16500000000000001</v>
      </c>
    </row>
    <row r="1841" spans="1:7" ht="20.100000000000001" customHeight="1">
      <c r="A1841" s="15" t="s">
        <v>1390</v>
      </c>
      <c r="B1841" s="16" t="s">
        <v>1391</v>
      </c>
      <c r="C1841" s="15" t="s">
        <v>959</v>
      </c>
      <c r="D1841" s="15" t="s">
        <v>960</v>
      </c>
      <c r="E1841" s="17">
        <v>0.3</v>
      </c>
      <c r="F1841" s="18">
        <v>0.8</v>
      </c>
      <c r="G1841" s="18">
        <v>0.24</v>
      </c>
    </row>
    <row r="1842" spans="1:7" ht="15" customHeight="1">
      <c r="A1842" s="15" t="s">
        <v>965</v>
      </c>
      <c r="B1842" s="16" t="s">
        <v>966</v>
      </c>
      <c r="C1842" s="15" t="s">
        <v>959</v>
      </c>
      <c r="D1842" s="15" t="s">
        <v>960</v>
      </c>
      <c r="E1842" s="17">
        <v>0.3</v>
      </c>
      <c r="F1842" s="18">
        <v>0.06</v>
      </c>
      <c r="G1842" s="18">
        <v>1.7999999999999999E-2</v>
      </c>
    </row>
    <row r="1843" spans="1:7" ht="17.100000000000001" customHeight="1">
      <c r="A1843" s="1"/>
      <c r="B1843" s="1"/>
      <c r="C1843" s="1"/>
      <c r="D1843" s="1"/>
      <c r="E1843" s="319" t="s">
        <v>967</v>
      </c>
      <c r="F1843" s="320"/>
      <c r="G1843" s="19">
        <v>1.7729999999999999</v>
      </c>
    </row>
    <row r="1844" spans="1:7" ht="15" customHeight="1">
      <c r="A1844" s="321" t="s">
        <v>968</v>
      </c>
      <c r="B1844" s="322"/>
      <c r="C1844" s="8" t="s">
        <v>952</v>
      </c>
      <c r="D1844" s="8" t="s">
        <v>953</v>
      </c>
      <c r="E1844" s="8" t="s">
        <v>954</v>
      </c>
      <c r="F1844" s="8" t="s">
        <v>955</v>
      </c>
      <c r="G1844" s="8" t="s">
        <v>956</v>
      </c>
    </row>
    <row r="1845" spans="1:7" ht="15" customHeight="1">
      <c r="A1845" s="15" t="s">
        <v>1394</v>
      </c>
      <c r="B1845" s="16" t="s">
        <v>1395</v>
      </c>
      <c r="C1845" s="15" t="s">
        <v>959</v>
      </c>
      <c r="D1845" s="15" t="s">
        <v>960</v>
      </c>
      <c r="E1845" s="17">
        <v>0.30384</v>
      </c>
      <c r="F1845" s="18">
        <v>12.62</v>
      </c>
      <c r="G1845" s="18">
        <v>3.8344608</v>
      </c>
    </row>
    <row r="1846" spans="1:7" ht="15" customHeight="1">
      <c r="A1846" s="1"/>
      <c r="B1846" s="1"/>
      <c r="C1846" s="1"/>
      <c r="D1846" s="1"/>
      <c r="E1846" s="319" t="s">
        <v>971</v>
      </c>
      <c r="F1846" s="320"/>
      <c r="G1846" s="19">
        <v>3.8344608</v>
      </c>
    </row>
    <row r="1847" spans="1:7" ht="15" customHeight="1">
      <c r="A1847" s="321" t="s">
        <v>1010</v>
      </c>
      <c r="B1847" s="322"/>
      <c r="C1847" s="8" t="s">
        <v>952</v>
      </c>
      <c r="D1847" s="8" t="s">
        <v>953</v>
      </c>
      <c r="E1847" s="8" t="s">
        <v>954</v>
      </c>
      <c r="F1847" s="8" t="s">
        <v>955</v>
      </c>
      <c r="G1847" s="8" t="s">
        <v>956</v>
      </c>
    </row>
    <row r="1848" spans="1:7" ht="27.95" customHeight="1">
      <c r="A1848" s="15" t="s">
        <v>1437</v>
      </c>
      <c r="B1848" s="16" t="s">
        <v>1438</v>
      </c>
      <c r="C1848" s="15" t="s">
        <v>959</v>
      </c>
      <c r="D1848" s="15" t="s">
        <v>1030</v>
      </c>
      <c r="E1848" s="17">
        <v>1</v>
      </c>
      <c r="F1848" s="18">
        <v>0.44</v>
      </c>
      <c r="G1848" s="18">
        <v>0.44</v>
      </c>
    </row>
    <row r="1849" spans="1:7" ht="20.100000000000001" customHeight="1">
      <c r="A1849" s="15" t="s">
        <v>1982</v>
      </c>
      <c r="B1849" s="16" t="s">
        <v>1983</v>
      </c>
      <c r="C1849" s="15" t="s">
        <v>1016</v>
      </c>
      <c r="D1849" s="15" t="s">
        <v>1030</v>
      </c>
      <c r="E1849" s="17">
        <v>1</v>
      </c>
      <c r="F1849" s="18">
        <v>150</v>
      </c>
      <c r="G1849" s="18">
        <v>150</v>
      </c>
    </row>
    <row r="1850" spans="1:7" ht="15" customHeight="1">
      <c r="A1850" s="1"/>
      <c r="B1850" s="1"/>
      <c r="C1850" s="1"/>
      <c r="D1850" s="1"/>
      <c r="E1850" s="319" t="s">
        <v>1021</v>
      </c>
      <c r="F1850" s="320"/>
      <c r="G1850" s="19">
        <v>150.44</v>
      </c>
    </row>
    <row r="1851" spans="1:7" ht="15" customHeight="1">
      <c r="A1851" s="1"/>
      <c r="B1851" s="1"/>
      <c r="C1851" s="1"/>
      <c r="D1851" s="1"/>
      <c r="E1851" s="317" t="s">
        <v>972</v>
      </c>
      <c r="F1851" s="318"/>
      <c r="G1851" s="3">
        <v>154.30000000000001</v>
      </c>
    </row>
    <row r="1852" spans="1:7" ht="15" customHeight="1">
      <c r="A1852" s="1"/>
      <c r="B1852" s="1"/>
      <c r="C1852" s="1"/>
      <c r="D1852" s="1"/>
      <c r="E1852" s="317" t="s">
        <v>973</v>
      </c>
      <c r="F1852" s="318"/>
      <c r="G1852" s="3">
        <v>1.74</v>
      </c>
    </row>
    <row r="1853" spans="1:7" ht="15" customHeight="1">
      <c r="A1853" s="1"/>
      <c r="B1853" s="1"/>
      <c r="C1853" s="1"/>
      <c r="D1853" s="1"/>
      <c r="E1853" s="317" t="s">
        <v>974</v>
      </c>
      <c r="F1853" s="318"/>
      <c r="G1853" s="3">
        <v>156.04</v>
      </c>
    </row>
    <row r="1854" spans="1:7" ht="15" customHeight="1">
      <c r="A1854" s="1"/>
      <c r="B1854" s="1"/>
      <c r="C1854" s="1"/>
      <c r="D1854" s="1"/>
      <c r="E1854" s="317" t="s">
        <v>975</v>
      </c>
      <c r="F1854" s="318"/>
      <c r="G1854" s="3">
        <v>44.23</v>
      </c>
    </row>
    <row r="1855" spans="1:7" ht="15" customHeight="1">
      <c r="A1855" s="1"/>
      <c r="B1855" s="1"/>
      <c r="C1855" s="1"/>
      <c r="D1855" s="1"/>
      <c r="E1855" s="317" t="s">
        <v>976</v>
      </c>
      <c r="F1855" s="318"/>
      <c r="G1855" s="3">
        <v>200.27</v>
      </c>
    </row>
    <row r="1856" spans="1:7" ht="15" customHeight="1">
      <c r="A1856" s="1"/>
      <c r="B1856" s="1"/>
      <c r="C1856" s="1"/>
      <c r="D1856" s="1"/>
      <c r="E1856" s="317" t="s">
        <v>977</v>
      </c>
      <c r="F1856" s="318"/>
      <c r="G1856" s="3">
        <v>1</v>
      </c>
    </row>
    <row r="1857" spans="1:7" ht="15" customHeight="1">
      <c r="A1857" s="1"/>
      <c r="B1857" s="1"/>
      <c r="C1857" s="1"/>
      <c r="D1857" s="1"/>
      <c r="E1857" s="317" t="s">
        <v>978</v>
      </c>
      <c r="F1857" s="318"/>
      <c r="G1857" s="3">
        <v>200.27</v>
      </c>
    </row>
    <row r="1858" spans="1:7" ht="9.9499999999999993" customHeight="1">
      <c r="A1858" s="1"/>
      <c r="B1858" s="1"/>
      <c r="C1858" s="323" t="s">
        <v>949</v>
      </c>
      <c r="D1858" s="324"/>
      <c r="E1858" s="1"/>
      <c r="F1858" s="1"/>
      <c r="G1858" s="1"/>
    </row>
    <row r="1859" spans="1:7" ht="20.100000000000001" customHeight="1">
      <c r="A1859" s="325" t="s">
        <v>2177</v>
      </c>
      <c r="B1859" s="326"/>
      <c r="C1859" s="326"/>
      <c r="D1859" s="326"/>
      <c r="E1859" s="326"/>
      <c r="F1859" s="326"/>
      <c r="G1859" s="326"/>
    </row>
    <row r="1860" spans="1:7" ht="15" customHeight="1">
      <c r="A1860" s="321" t="s">
        <v>951</v>
      </c>
      <c r="B1860" s="322"/>
      <c r="C1860" s="8" t="s">
        <v>952</v>
      </c>
      <c r="D1860" s="8" t="s">
        <v>953</v>
      </c>
      <c r="E1860" s="8" t="s">
        <v>954</v>
      </c>
      <c r="F1860" s="8" t="s">
        <v>955</v>
      </c>
      <c r="G1860" s="8" t="s">
        <v>956</v>
      </c>
    </row>
    <row r="1861" spans="1:7" ht="15" customHeight="1">
      <c r="A1861" s="15" t="s">
        <v>994</v>
      </c>
      <c r="B1861" s="16" t="s">
        <v>995</v>
      </c>
      <c r="C1861" s="15" t="s">
        <v>959</v>
      </c>
      <c r="D1861" s="15" t="s">
        <v>960</v>
      </c>
      <c r="E1861" s="17">
        <v>0.2</v>
      </c>
      <c r="F1861" s="18">
        <v>1.04</v>
      </c>
      <c r="G1861" s="18">
        <v>0.20799999999999999</v>
      </c>
    </row>
    <row r="1862" spans="1:7" ht="20.100000000000001" customHeight="1">
      <c r="A1862" s="15" t="s">
        <v>1086</v>
      </c>
      <c r="B1862" s="16" t="s">
        <v>1087</v>
      </c>
      <c r="C1862" s="15" t="s">
        <v>959</v>
      </c>
      <c r="D1862" s="15" t="s">
        <v>960</v>
      </c>
      <c r="E1862" s="17">
        <v>0.2</v>
      </c>
      <c r="F1862" s="18">
        <v>0.57999999999999996</v>
      </c>
      <c r="G1862" s="18">
        <v>0.11600000000000001</v>
      </c>
    </row>
    <row r="1863" spans="1:7" ht="15" customHeight="1">
      <c r="A1863" s="15" t="s">
        <v>996</v>
      </c>
      <c r="B1863" s="16" t="s">
        <v>997</v>
      </c>
      <c r="C1863" s="15" t="s">
        <v>959</v>
      </c>
      <c r="D1863" s="15" t="s">
        <v>960</v>
      </c>
      <c r="E1863" s="17">
        <v>0.2</v>
      </c>
      <c r="F1863" s="18">
        <v>3.18</v>
      </c>
      <c r="G1863" s="18">
        <v>0.63600000000000001</v>
      </c>
    </row>
    <row r="1864" spans="1:7" ht="20.100000000000001" customHeight="1">
      <c r="A1864" s="15" t="s">
        <v>1088</v>
      </c>
      <c r="B1864" s="16" t="s">
        <v>1089</v>
      </c>
      <c r="C1864" s="15" t="s">
        <v>959</v>
      </c>
      <c r="D1864" s="15" t="s">
        <v>960</v>
      </c>
      <c r="E1864" s="17">
        <v>0.2</v>
      </c>
      <c r="F1864" s="18">
        <v>0.95</v>
      </c>
      <c r="G1864" s="18">
        <v>0.19</v>
      </c>
    </row>
    <row r="1865" spans="1:7" ht="15" customHeight="1">
      <c r="A1865" s="15" t="s">
        <v>963</v>
      </c>
      <c r="B1865" s="16" t="s">
        <v>964</v>
      </c>
      <c r="C1865" s="15" t="s">
        <v>959</v>
      </c>
      <c r="D1865" s="15" t="s">
        <v>960</v>
      </c>
      <c r="E1865" s="17">
        <v>0.2</v>
      </c>
      <c r="F1865" s="18">
        <v>0.55000000000000004</v>
      </c>
      <c r="G1865" s="18">
        <v>0.11</v>
      </c>
    </row>
    <row r="1866" spans="1:7" ht="15" customHeight="1">
      <c r="A1866" s="15" t="s">
        <v>965</v>
      </c>
      <c r="B1866" s="16" t="s">
        <v>966</v>
      </c>
      <c r="C1866" s="15" t="s">
        <v>959</v>
      </c>
      <c r="D1866" s="15" t="s">
        <v>960</v>
      </c>
      <c r="E1866" s="17">
        <v>0.2</v>
      </c>
      <c r="F1866" s="18">
        <v>0.06</v>
      </c>
      <c r="G1866" s="18">
        <v>1.2E-2</v>
      </c>
    </row>
    <row r="1867" spans="1:7" ht="17.100000000000001" customHeight="1">
      <c r="A1867" s="1"/>
      <c r="B1867" s="1"/>
      <c r="C1867" s="1"/>
      <c r="D1867" s="1"/>
      <c r="E1867" s="319" t="s">
        <v>967</v>
      </c>
      <c r="F1867" s="320"/>
      <c r="G1867" s="19">
        <v>1.272</v>
      </c>
    </row>
    <row r="1868" spans="1:7" ht="15" customHeight="1">
      <c r="A1868" s="321" t="s">
        <v>968</v>
      </c>
      <c r="B1868" s="322"/>
      <c r="C1868" s="8" t="s">
        <v>952</v>
      </c>
      <c r="D1868" s="8" t="s">
        <v>953</v>
      </c>
      <c r="E1868" s="8" t="s">
        <v>954</v>
      </c>
      <c r="F1868" s="8" t="s">
        <v>955</v>
      </c>
      <c r="G1868" s="8" t="s">
        <v>956</v>
      </c>
    </row>
    <row r="1869" spans="1:7" ht="15" customHeight="1">
      <c r="A1869" s="15" t="s">
        <v>1090</v>
      </c>
      <c r="B1869" s="16" t="s">
        <v>1091</v>
      </c>
      <c r="C1869" s="15" t="s">
        <v>959</v>
      </c>
      <c r="D1869" s="15" t="s">
        <v>960</v>
      </c>
      <c r="E1869" s="17">
        <v>0.20302000000000001</v>
      </c>
      <c r="F1869" s="18">
        <v>12.62</v>
      </c>
      <c r="G1869" s="18">
        <v>2.5621124000000002</v>
      </c>
    </row>
    <row r="1870" spans="1:7" ht="15" customHeight="1">
      <c r="A1870" s="1"/>
      <c r="B1870" s="1"/>
      <c r="C1870" s="1"/>
      <c r="D1870" s="1"/>
      <c r="E1870" s="319" t="s">
        <v>971</v>
      </c>
      <c r="F1870" s="320"/>
      <c r="G1870" s="19">
        <v>2.5621124000000002</v>
      </c>
    </row>
    <row r="1871" spans="1:7" ht="15" customHeight="1">
      <c r="A1871" s="321" t="s">
        <v>1010</v>
      </c>
      <c r="B1871" s="322"/>
      <c r="C1871" s="8" t="s">
        <v>952</v>
      </c>
      <c r="D1871" s="8" t="s">
        <v>953</v>
      </c>
      <c r="E1871" s="8" t="s">
        <v>954</v>
      </c>
      <c r="F1871" s="8" t="s">
        <v>955</v>
      </c>
      <c r="G1871" s="8" t="s">
        <v>956</v>
      </c>
    </row>
    <row r="1872" spans="1:7" ht="36" customHeight="1">
      <c r="A1872" s="15" t="s">
        <v>1985</v>
      </c>
      <c r="B1872" s="16" t="s">
        <v>1986</v>
      </c>
      <c r="C1872" s="15" t="s">
        <v>959</v>
      </c>
      <c r="D1872" s="15" t="s">
        <v>1030</v>
      </c>
      <c r="E1872" s="17">
        <v>1</v>
      </c>
      <c r="F1872" s="18">
        <v>22.4</v>
      </c>
      <c r="G1872" s="18">
        <v>22.4</v>
      </c>
    </row>
    <row r="1873" spans="1:7" ht="15" customHeight="1">
      <c r="A1873" s="1"/>
      <c r="B1873" s="1"/>
      <c r="C1873" s="1"/>
      <c r="D1873" s="1"/>
      <c r="E1873" s="319" t="s">
        <v>1021</v>
      </c>
      <c r="F1873" s="320"/>
      <c r="G1873" s="19">
        <v>22.4</v>
      </c>
    </row>
    <row r="1874" spans="1:7" ht="15" customHeight="1">
      <c r="A1874" s="1"/>
      <c r="B1874" s="1"/>
      <c r="C1874" s="1"/>
      <c r="D1874" s="1"/>
      <c r="E1874" s="317" t="s">
        <v>972</v>
      </c>
      <c r="F1874" s="318"/>
      <c r="G1874" s="3">
        <v>25.07</v>
      </c>
    </row>
    <row r="1875" spans="1:7" ht="15" customHeight="1">
      <c r="A1875" s="1"/>
      <c r="B1875" s="1"/>
      <c r="C1875" s="1"/>
      <c r="D1875" s="1"/>
      <c r="E1875" s="317" t="s">
        <v>973</v>
      </c>
      <c r="F1875" s="318"/>
      <c r="G1875" s="3">
        <v>1.1599999999999999</v>
      </c>
    </row>
    <row r="1876" spans="1:7" ht="15" customHeight="1">
      <c r="A1876" s="1"/>
      <c r="B1876" s="1"/>
      <c r="C1876" s="1"/>
      <c r="D1876" s="1"/>
      <c r="E1876" s="317" t="s">
        <v>974</v>
      </c>
      <c r="F1876" s="318"/>
      <c r="G1876" s="3">
        <v>26.23</v>
      </c>
    </row>
    <row r="1877" spans="1:7" ht="15" customHeight="1">
      <c r="A1877" s="1"/>
      <c r="B1877" s="1"/>
      <c r="C1877" s="1"/>
      <c r="D1877" s="1"/>
      <c r="E1877" s="317" t="s">
        <v>975</v>
      </c>
      <c r="F1877" s="318"/>
      <c r="G1877" s="3">
        <v>7.43</v>
      </c>
    </row>
    <row r="1878" spans="1:7" ht="15" customHeight="1">
      <c r="A1878" s="1"/>
      <c r="B1878" s="1"/>
      <c r="C1878" s="1"/>
      <c r="D1878" s="1"/>
      <c r="E1878" s="317" t="s">
        <v>976</v>
      </c>
      <c r="F1878" s="318"/>
      <c r="G1878" s="3">
        <v>33.659999999999997</v>
      </c>
    </row>
    <row r="1879" spans="1:7" ht="15" customHeight="1">
      <c r="A1879" s="1"/>
      <c r="B1879" s="1"/>
      <c r="C1879" s="1"/>
      <c r="D1879" s="1"/>
      <c r="E1879" s="317" t="s">
        <v>977</v>
      </c>
      <c r="F1879" s="318"/>
      <c r="G1879" s="3">
        <v>1</v>
      </c>
    </row>
    <row r="1880" spans="1:7" ht="15" customHeight="1">
      <c r="A1880" s="1"/>
      <c r="B1880" s="1"/>
      <c r="C1880" s="1"/>
      <c r="D1880" s="1"/>
      <c r="E1880" s="317" t="s">
        <v>978</v>
      </c>
      <c r="F1880" s="318"/>
      <c r="G1880" s="3">
        <v>33.659999999999997</v>
      </c>
    </row>
    <row r="1881" spans="1:7" ht="9.9499999999999993" customHeight="1">
      <c r="A1881" s="1"/>
      <c r="B1881" s="1"/>
      <c r="C1881" s="323" t="s">
        <v>949</v>
      </c>
      <c r="D1881" s="324"/>
      <c r="E1881" s="1"/>
      <c r="F1881" s="1"/>
      <c r="G1881" s="1"/>
    </row>
    <row r="1882" spans="1:7" ht="20.100000000000001" customHeight="1">
      <c r="A1882" s="325" t="s">
        <v>2178</v>
      </c>
      <c r="B1882" s="326"/>
      <c r="C1882" s="326"/>
      <c r="D1882" s="326"/>
      <c r="E1882" s="326"/>
      <c r="F1882" s="326"/>
      <c r="G1882" s="326"/>
    </row>
    <row r="1883" spans="1:7" ht="15" customHeight="1">
      <c r="A1883" s="321" t="s">
        <v>951</v>
      </c>
      <c r="B1883" s="322"/>
      <c r="C1883" s="8" t="s">
        <v>952</v>
      </c>
      <c r="D1883" s="8" t="s">
        <v>953</v>
      </c>
      <c r="E1883" s="8" t="s">
        <v>954</v>
      </c>
      <c r="F1883" s="8" t="s">
        <v>955</v>
      </c>
      <c r="G1883" s="8" t="s">
        <v>956</v>
      </c>
    </row>
    <row r="1884" spans="1:7" ht="15" customHeight="1">
      <c r="A1884" s="15" t="s">
        <v>994</v>
      </c>
      <c r="B1884" s="16" t="s">
        <v>995</v>
      </c>
      <c r="C1884" s="15" t="s">
        <v>959</v>
      </c>
      <c r="D1884" s="15" t="s">
        <v>960</v>
      </c>
      <c r="E1884" s="17">
        <v>0.2</v>
      </c>
      <c r="F1884" s="18">
        <v>1.04</v>
      </c>
      <c r="G1884" s="18">
        <v>0.20799999999999999</v>
      </c>
    </row>
    <row r="1885" spans="1:7" ht="20.100000000000001" customHeight="1">
      <c r="A1885" s="15" t="s">
        <v>1086</v>
      </c>
      <c r="B1885" s="16" t="s">
        <v>1087</v>
      </c>
      <c r="C1885" s="15" t="s">
        <v>959</v>
      </c>
      <c r="D1885" s="15" t="s">
        <v>960</v>
      </c>
      <c r="E1885" s="17">
        <v>0.2</v>
      </c>
      <c r="F1885" s="18">
        <v>0.57999999999999996</v>
      </c>
      <c r="G1885" s="18">
        <v>0.11600000000000001</v>
      </c>
    </row>
    <row r="1886" spans="1:7" ht="15" customHeight="1">
      <c r="A1886" s="15" t="s">
        <v>996</v>
      </c>
      <c r="B1886" s="16" t="s">
        <v>997</v>
      </c>
      <c r="C1886" s="15" t="s">
        <v>959</v>
      </c>
      <c r="D1886" s="15" t="s">
        <v>960</v>
      </c>
      <c r="E1886" s="17">
        <v>0.2</v>
      </c>
      <c r="F1886" s="18">
        <v>3.18</v>
      </c>
      <c r="G1886" s="18">
        <v>0.63600000000000001</v>
      </c>
    </row>
    <row r="1887" spans="1:7" ht="20.100000000000001" customHeight="1">
      <c r="A1887" s="15" t="s">
        <v>1088</v>
      </c>
      <c r="B1887" s="16" t="s">
        <v>1089</v>
      </c>
      <c r="C1887" s="15" t="s">
        <v>959</v>
      </c>
      <c r="D1887" s="15" t="s">
        <v>960</v>
      </c>
      <c r="E1887" s="17">
        <v>0.2</v>
      </c>
      <c r="F1887" s="18">
        <v>0.95</v>
      </c>
      <c r="G1887" s="18">
        <v>0.19</v>
      </c>
    </row>
    <row r="1888" spans="1:7" ht="15" customHeight="1">
      <c r="A1888" s="15" t="s">
        <v>963</v>
      </c>
      <c r="B1888" s="16" t="s">
        <v>964</v>
      </c>
      <c r="C1888" s="15" t="s">
        <v>959</v>
      </c>
      <c r="D1888" s="15" t="s">
        <v>960</v>
      </c>
      <c r="E1888" s="17">
        <v>0.2</v>
      </c>
      <c r="F1888" s="18">
        <v>0.55000000000000004</v>
      </c>
      <c r="G1888" s="18">
        <v>0.11</v>
      </c>
    </row>
    <row r="1889" spans="1:7" ht="15" customHeight="1">
      <c r="A1889" s="15" t="s">
        <v>965</v>
      </c>
      <c r="B1889" s="16" t="s">
        <v>966</v>
      </c>
      <c r="C1889" s="15" t="s">
        <v>959</v>
      </c>
      <c r="D1889" s="15" t="s">
        <v>960</v>
      </c>
      <c r="E1889" s="17">
        <v>0.2</v>
      </c>
      <c r="F1889" s="18">
        <v>0.06</v>
      </c>
      <c r="G1889" s="18">
        <v>1.2E-2</v>
      </c>
    </row>
    <row r="1890" spans="1:7" ht="17.100000000000001" customHeight="1">
      <c r="A1890" s="1"/>
      <c r="B1890" s="1"/>
      <c r="C1890" s="1"/>
      <c r="D1890" s="1"/>
      <c r="E1890" s="319" t="s">
        <v>967</v>
      </c>
      <c r="F1890" s="320"/>
      <c r="G1890" s="19">
        <v>1.272</v>
      </c>
    </row>
    <row r="1891" spans="1:7" ht="15" customHeight="1">
      <c r="A1891" s="321" t="s">
        <v>968</v>
      </c>
      <c r="B1891" s="322"/>
      <c r="C1891" s="8" t="s">
        <v>952</v>
      </c>
      <c r="D1891" s="8" t="s">
        <v>953</v>
      </c>
      <c r="E1891" s="8" t="s">
        <v>954</v>
      </c>
      <c r="F1891" s="8" t="s">
        <v>955</v>
      </c>
      <c r="G1891" s="8" t="s">
        <v>956</v>
      </c>
    </row>
    <row r="1892" spans="1:7" ht="15" customHeight="1">
      <c r="A1892" s="15" t="s">
        <v>1090</v>
      </c>
      <c r="B1892" s="16" t="s">
        <v>1091</v>
      </c>
      <c r="C1892" s="15" t="s">
        <v>959</v>
      </c>
      <c r="D1892" s="15" t="s">
        <v>960</v>
      </c>
      <c r="E1892" s="17">
        <v>0.20302000000000001</v>
      </c>
      <c r="F1892" s="18">
        <v>12.62</v>
      </c>
      <c r="G1892" s="18">
        <v>2.5621124000000002</v>
      </c>
    </row>
    <row r="1893" spans="1:7" ht="15" customHeight="1">
      <c r="A1893" s="1"/>
      <c r="B1893" s="1"/>
      <c r="C1893" s="1"/>
      <c r="D1893" s="1"/>
      <c r="E1893" s="319" t="s">
        <v>971</v>
      </c>
      <c r="F1893" s="320"/>
      <c r="G1893" s="19">
        <v>2.5621124000000002</v>
      </c>
    </row>
    <row r="1894" spans="1:7" ht="15" customHeight="1">
      <c r="A1894" s="321" t="s">
        <v>1010</v>
      </c>
      <c r="B1894" s="322"/>
      <c r="C1894" s="8" t="s">
        <v>952</v>
      </c>
      <c r="D1894" s="8" t="s">
        <v>953</v>
      </c>
      <c r="E1894" s="8" t="s">
        <v>954</v>
      </c>
      <c r="F1894" s="8" t="s">
        <v>955</v>
      </c>
      <c r="G1894" s="8" t="s">
        <v>956</v>
      </c>
    </row>
    <row r="1895" spans="1:7" ht="36" customHeight="1">
      <c r="A1895" s="15" t="s">
        <v>1988</v>
      </c>
      <c r="B1895" s="16" t="s">
        <v>1989</v>
      </c>
      <c r="C1895" s="15" t="s">
        <v>959</v>
      </c>
      <c r="D1895" s="15" t="s">
        <v>1030</v>
      </c>
      <c r="E1895" s="17">
        <v>1</v>
      </c>
      <c r="F1895" s="18">
        <v>13.39</v>
      </c>
      <c r="G1895" s="18">
        <v>13.39</v>
      </c>
    </row>
    <row r="1896" spans="1:7" ht="15" customHeight="1">
      <c r="A1896" s="1"/>
      <c r="B1896" s="1"/>
      <c r="C1896" s="1"/>
      <c r="D1896" s="1"/>
      <c r="E1896" s="319" t="s">
        <v>1021</v>
      </c>
      <c r="F1896" s="320"/>
      <c r="G1896" s="19">
        <v>13.39</v>
      </c>
    </row>
    <row r="1897" spans="1:7" ht="15" customHeight="1">
      <c r="A1897" s="1"/>
      <c r="B1897" s="1"/>
      <c r="C1897" s="1"/>
      <c r="D1897" s="1"/>
      <c r="E1897" s="317" t="s">
        <v>972</v>
      </c>
      <c r="F1897" s="318"/>
      <c r="G1897" s="3">
        <v>16.059999999999999</v>
      </c>
    </row>
    <row r="1898" spans="1:7" ht="15" customHeight="1">
      <c r="A1898" s="1"/>
      <c r="B1898" s="1"/>
      <c r="C1898" s="1"/>
      <c r="D1898" s="1"/>
      <c r="E1898" s="317" t="s">
        <v>973</v>
      </c>
      <c r="F1898" s="318"/>
      <c r="G1898" s="3">
        <v>1.1599999999999999</v>
      </c>
    </row>
    <row r="1899" spans="1:7" ht="15" customHeight="1">
      <c r="A1899" s="1"/>
      <c r="B1899" s="1"/>
      <c r="C1899" s="1"/>
      <c r="D1899" s="1"/>
      <c r="E1899" s="317" t="s">
        <v>974</v>
      </c>
      <c r="F1899" s="318"/>
      <c r="G1899" s="3">
        <v>17.22</v>
      </c>
    </row>
    <row r="1900" spans="1:7" ht="15" customHeight="1">
      <c r="A1900" s="1"/>
      <c r="B1900" s="1"/>
      <c r="C1900" s="1"/>
      <c r="D1900" s="1"/>
      <c r="E1900" s="317" t="s">
        <v>975</v>
      </c>
      <c r="F1900" s="318"/>
      <c r="G1900" s="3">
        <v>4.88</v>
      </c>
    </row>
    <row r="1901" spans="1:7" ht="15" customHeight="1">
      <c r="A1901" s="1"/>
      <c r="B1901" s="1"/>
      <c r="C1901" s="1"/>
      <c r="D1901" s="1"/>
      <c r="E1901" s="317" t="s">
        <v>976</v>
      </c>
      <c r="F1901" s="318"/>
      <c r="G1901" s="3">
        <v>22.1</v>
      </c>
    </row>
    <row r="1902" spans="1:7" ht="15" customHeight="1">
      <c r="A1902" s="1"/>
      <c r="B1902" s="1"/>
      <c r="C1902" s="1"/>
      <c r="D1902" s="1"/>
      <c r="E1902" s="317" t="s">
        <v>977</v>
      </c>
      <c r="F1902" s="318"/>
      <c r="G1902" s="3">
        <v>1</v>
      </c>
    </row>
    <row r="1903" spans="1:7" ht="15" customHeight="1">
      <c r="A1903" s="1"/>
      <c r="B1903" s="1"/>
      <c r="C1903" s="1"/>
      <c r="D1903" s="1"/>
      <c r="E1903" s="317" t="s">
        <v>978</v>
      </c>
      <c r="F1903" s="318"/>
      <c r="G1903" s="3">
        <v>22.1</v>
      </c>
    </row>
    <row r="1904" spans="1:7" ht="9.9499999999999993" customHeight="1">
      <c r="A1904" s="1"/>
      <c r="B1904" s="1"/>
      <c r="C1904" s="323" t="s">
        <v>949</v>
      </c>
      <c r="D1904" s="324"/>
      <c r="E1904" s="1"/>
      <c r="F1904" s="1"/>
      <c r="G1904" s="1"/>
    </row>
    <row r="1905" spans="1:7" ht="20.100000000000001" customHeight="1">
      <c r="A1905" s="325" t="s">
        <v>2179</v>
      </c>
      <c r="B1905" s="326"/>
      <c r="C1905" s="326"/>
      <c r="D1905" s="326"/>
      <c r="E1905" s="326"/>
      <c r="F1905" s="326"/>
      <c r="G1905" s="326"/>
    </row>
    <row r="1906" spans="1:7" ht="15" customHeight="1">
      <c r="A1906" s="321" t="s">
        <v>951</v>
      </c>
      <c r="B1906" s="322"/>
      <c r="C1906" s="8" t="s">
        <v>952</v>
      </c>
      <c r="D1906" s="8" t="s">
        <v>953</v>
      </c>
      <c r="E1906" s="8" t="s">
        <v>954</v>
      </c>
      <c r="F1906" s="8" t="s">
        <v>955</v>
      </c>
      <c r="G1906" s="8" t="s">
        <v>956</v>
      </c>
    </row>
    <row r="1907" spans="1:7" ht="15" customHeight="1">
      <c r="A1907" s="15" t="s">
        <v>994</v>
      </c>
      <c r="B1907" s="16" t="s">
        <v>995</v>
      </c>
      <c r="C1907" s="15" t="s">
        <v>959</v>
      </c>
      <c r="D1907" s="15" t="s">
        <v>960</v>
      </c>
      <c r="E1907" s="17">
        <v>0.2</v>
      </c>
      <c r="F1907" s="18">
        <v>1.04</v>
      </c>
      <c r="G1907" s="18">
        <v>0.20799999999999999</v>
      </c>
    </row>
    <row r="1908" spans="1:7" ht="15" customHeight="1">
      <c r="A1908" s="15" t="s">
        <v>996</v>
      </c>
      <c r="B1908" s="16" t="s">
        <v>997</v>
      </c>
      <c r="C1908" s="15" t="s">
        <v>959</v>
      </c>
      <c r="D1908" s="15" t="s">
        <v>960</v>
      </c>
      <c r="E1908" s="17">
        <v>0.2</v>
      </c>
      <c r="F1908" s="18">
        <v>3.18</v>
      </c>
      <c r="G1908" s="18">
        <v>0.63600000000000001</v>
      </c>
    </row>
    <row r="1909" spans="1:7" ht="20.100000000000001" customHeight="1">
      <c r="A1909" s="15" t="s">
        <v>1388</v>
      </c>
      <c r="B1909" s="16" t="s">
        <v>1389</v>
      </c>
      <c r="C1909" s="15" t="s">
        <v>959</v>
      </c>
      <c r="D1909" s="15" t="s">
        <v>960</v>
      </c>
      <c r="E1909" s="17">
        <v>0.2</v>
      </c>
      <c r="F1909" s="18">
        <v>0.28000000000000003</v>
      </c>
      <c r="G1909" s="18">
        <v>5.6000000000000001E-2</v>
      </c>
    </row>
    <row r="1910" spans="1:7" ht="15" customHeight="1">
      <c r="A1910" s="15" t="s">
        <v>963</v>
      </c>
      <c r="B1910" s="16" t="s">
        <v>964</v>
      </c>
      <c r="C1910" s="15" t="s">
        <v>959</v>
      </c>
      <c r="D1910" s="15" t="s">
        <v>960</v>
      </c>
      <c r="E1910" s="17">
        <v>0.2</v>
      </c>
      <c r="F1910" s="18">
        <v>0.55000000000000004</v>
      </c>
      <c r="G1910" s="18">
        <v>0.11</v>
      </c>
    </row>
    <row r="1911" spans="1:7" ht="20.100000000000001" customHeight="1">
      <c r="A1911" s="15" t="s">
        <v>1390</v>
      </c>
      <c r="B1911" s="16" t="s">
        <v>1391</v>
      </c>
      <c r="C1911" s="15" t="s">
        <v>959</v>
      </c>
      <c r="D1911" s="15" t="s">
        <v>960</v>
      </c>
      <c r="E1911" s="17">
        <v>0.2</v>
      </c>
      <c r="F1911" s="18">
        <v>0.8</v>
      </c>
      <c r="G1911" s="18">
        <v>0.16</v>
      </c>
    </row>
    <row r="1912" spans="1:7" ht="15" customHeight="1">
      <c r="A1912" s="15" t="s">
        <v>965</v>
      </c>
      <c r="B1912" s="16" t="s">
        <v>966</v>
      </c>
      <c r="C1912" s="15" t="s">
        <v>959</v>
      </c>
      <c r="D1912" s="15" t="s">
        <v>960</v>
      </c>
      <c r="E1912" s="17">
        <v>0.2</v>
      </c>
      <c r="F1912" s="18">
        <v>0.06</v>
      </c>
      <c r="G1912" s="18">
        <v>1.2E-2</v>
      </c>
    </row>
    <row r="1913" spans="1:7" ht="17.100000000000001" customHeight="1">
      <c r="A1913" s="1"/>
      <c r="B1913" s="1"/>
      <c r="C1913" s="1"/>
      <c r="D1913" s="1"/>
      <c r="E1913" s="319" t="s">
        <v>967</v>
      </c>
      <c r="F1913" s="320"/>
      <c r="G1913" s="19">
        <v>1.1819999999999999</v>
      </c>
    </row>
    <row r="1914" spans="1:7" ht="15" customHeight="1">
      <c r="A1914" s="321" t="s">
        <v>968</v>
      </c>
      <c r="B1914" s="322"/>
      <c r="C1914" s="8" t="s">
        <v>952</v>
      </c>
      <c r="D1914" s="8" t="s">
        <v>953</v>
      </c>
      <c r="E1914" s="8" t="s">
        <v>954</v>
      </c>
      <c r="F1914" s="8" t="s">
        <v>955</v>
      </c>
      <c r="G1914" s="8" t="s">
        <v>956</v>
      </c>
    </row>
    <row r="1915" spans="1:7" ht="15" customHeight="1">
      <c r="A1915" s="15" t="s">
        <v>1392</v>
      </c>
      <c r="B1915" s="16" t="s">
        <v>1393</v>
      </c>
      <c r="C1915" s="15" t="s">
        <v>959</v>
      </c>
      <c r="D1915" s="15" t="s">
        <v>960</v>
      </c>
      <c r="E1915" s="17">
        <v>0.10128</v>
      </c>
      <c r="F1915" s="18">
        <v>8.94</v>
      </c>
      <c r="G1915" s="18">
        <v>0.9054432</v>
      </c>
    </row>
    <row r="1916" spans="1:7" ht="15" customHeight="1">
      <c r="A1916" s="15" t="s">
        <v>1394</v>
      </c>
      <c r="B1916" s="16" t="s">
        <v>1395</v>
      </c>
      <c r="C1916" s="15" t="s">
        <v>959</v>
      </c>
      <c r="D1916" s="15" t="s">
        <v>960</v>
      </c>
      <c r="E1916" s="17">
        <v>0.10128</v>
      </c>
      <c r="F1916" s="18">
        <v>12.62</v>
      </c>
      <c r="G1916" s="18">
        <v>1.2781536</v>
      </c>
    </row>
    <row r="1917" spans="1:7" ht="15" customHeight="1">
      <c r="A1917" s="1"/>
      <c r="B1917" s="1"/>
      <c r="C1917" s="1"/>
      <c r="D1917" s="1"/>
      <c r="E1917" s="319" t="s">
        <v>971</v>
      </c>
      <c r="F1917" s="320"/>
      <c r="G1917" s="19">
        <v>2.1835968000000001</v>
      </c>
    </row>
    <row r="1918" spans="1:7" ht="15" customHeight="1">
      <c r="A1918" s="321" t="s">
        <v>1010</v>
      </c>
      <c r="B1918" s="322"/>
      <c r="C1918" s="8" t="s">
        <v>952</v>
      </c>
      <c r="D1918" s="8" t="s">
        <v>953</v>
      </c>
      <c r="E1918" s="8" t="s">
        <v>954</v>
      </c>
      <c r="F1918" s="8" t="s">
        <v>955</v>
      </c>
      <c r="G1918" s="8" t="s">
        <v>956</v>
      </c>
    </row>
    <row r="1919" spans="1:7" ht="27.95" customHeight="1">
      <c r="A1919" s="15" t="s">
        <v>2030</v>
      </c>
      <c r="B1919" s="16" t="s">
        <v>2031</v>
      </c>
      <c r="C1919" s="15" t="s">
        <v>959</v>
      </c>
      <c r="D1919" s="15" t="s">
        <v>1013</v>
      </c>
      <c r="E1919" s="17">
        <v>1</v>
      </c>
      <c r="F1919" s="18">
        <v>108.45</v>
      </c>
      <c r="G1919" s="18">
        <v>108.45</v>
      </c>
    </row>
    <row r="1920" spans="1:7" ht="15" customHeight="1">
      <c r="A1920" s="1"/>
      <c r="B1920" s="1"/>
      <c r="C1920" s="1"/>
      <c r="D1920" s="1"/>
      <c r="E1920" s="319" t="s">
        <v>1021</v>
      </c>
      <c r="F1920" s="320"/>
      <c r="G1920" s="19">
        <v>108.45</v>
      </c>
    </row>
    <row r="1921" spans="1:7" ht="15" customHeight="1">
      <c r="A1921" s="1"/>
      <c r="B1921" s="1"/>
      <c r="C1921" s="1"/>
      <c r="D1921" s="1"/>
      <c r="E1921" s="317" t="s">
        <v>972</v>
      </c>
      <c r="F1921" s="318"/>
      <c r="G1921" s="3">
        <v>110.81</v>
      </c>
    </row>
    <row r="1922" spans="1:7" ht="15" customHeight="1">
      <c r="A1922" s="1"/>
      <c r="B1922" s="1"/>
      <c r="C1922" s="1"/>
      <c r="D1922" s="1"/>
      <c r="E1922" s="317" t="s">
        <v>973</v>
      </c>
      <c r="F1922" s="318"/>
      <c r="G1922" s="3">
        <v>0.99</v>
      </c>
    </row>
    <row r="1923" spans="1:7" ht="15" customHeight="1">
      <c r="A1923" s="1"/>
      <c r="B1923" s="1"/>
      <c r="C1923" s="1"/>
      <c r="D1923" s="1"/>
      <c r="E1923" s="317" t="s">
        <v>974</v>
      </c>
      <c r="F1923" s="318"/>
      <c r="G1923" s="3">
        <v>111.8</v>
      </c>
    </row>
    <row r="1924" spans="1:7" ht="15" customHeight="1">
      <c r="A1924" s="1"/>
      <c r="B1924" s="1"/>
      <c r="C1924" s="1"/>
      <c r="D1924" s="1"/>
      <c r="E1924" s="317" t="s">
        <v>975</v>
      </c>
      <c r="F1924" s="318"/>
      <c r="G1924" s="3">
        <v>31.69</v>
      </c>
    </row>
    <row r="1925" spans="1:7" ht="15" customHeight="1">
      <c r="A1925" s="1"/>
      <c r="B1925" s="1"/>
      <c r="C1925" s="1"/>
      <c r="D1925" s="1"/>
      <c r="E1925" s="317" t="s">
        <v>976</v>
      </c>
      <c r="F1925" s="318"/>
      <c r="G1925" s="3">
        <v>143.49</v>
      </c>
    </row>
    <row r="1926" spans="1:7" ht="15" customHeight="1">
      <c r="A1926" s="1"/>
      <c r="B1926" s="1"/>
      <c r="C1926" s="1"/>
      <c r="D1926" s="1"/>
      <c r="E1926" s="317" t="s">
        <v>977</v>
      </c>
      <c r="F1926" s="318"/>
      <c r="G1926" s="3">
        <v>1</v>
      </c>
    </row>
    <row r="1927" spans="1:7" ht="15" customHeight="1">
      <c r="A1927" s="1"/>
      <c r="B1927" s="1"/>
      <c r="C1927" s="1"/>
      <c r="D1927" s="1"/>
      <c r="E1927" s="317" t="s">
        <v>978</v>
      </c>
      <c r="F1927" s="318"/>
      <c r="G1927" s="3">
        <v>143.49</v>
      </c>
    </row>
    <row r="1928" spans="1:7" ht="9.9499999999999993" customHeight="1">
      <c r="A1928" s="1"/>
      <c r="B1928" s="1"/>
      <c r="C1928" s="323" t="s">
        <v>949</v>
      </c>
      <c r="D1928" s="324"/>
      <c r="E1928" s="1"/>
      <c r="F1928" s="1"/>
      <c r="G1928" s="1"/>
    </row>
    <row r="1929" spans="1:7" ht="20.100000000000001" customHeight="1">
      <c r="A1929" s="325" t="s">
        <v>2180</v>
      </c>
      <c r="B1929" s="326"/>
      <c r="C1929" s="326"/>
      <c r="D1929" s="326"/>
      <c r="E1929" s="326"/>
      <c r="F1929" s="326"/>
      <c r="G1929" s="326"/>
    </row>
    <row r="1930" spans="1:7" ht="15" customHeight="1">
      <c r="A1930" s="321" t="s">
        <v>951</v>
      </c>
      <c r="B1930" s="322"/>
      <c r="C1930" s="8" t="s">
        <v>952</v>
      </c>
      <c r="D1930" s="8" t="s">
        <v>953</v>
      </c>
      <c r="E1930" s="8" t="s">
        <v>954</v>
      </c>
      <c r="F1930" s="8" t="s">
        <v>955</v>
      </c>
      <c r="G1930" s="8" t="s">
        <v>956</v>
      </c>
    </row>
    <row r="1931" spans="1:7" ht="15" customHeight="1">
      <c r="A1931" s="15" t="s">
        <v>994</v>
      </c>
      <c r="B1931" s="16" t="s">
        <v>995</v>
      </c>
      <c r="C1931" s="15" t="s">
        <v>959</v>
      </c>
      <c r="D1931" s="15" t="s">
        <v>960</v>
      </c>
      <c r="E1931" s="17">
        <v>0.2</v>
      </c>
      <c r="F1931" s="18">
        <v>1.04</v>
      </c>
      <c r="G1931" s="18">
        <v>0.20799999999999999</v>
      </c>
    </row>
    <row r="1932" spans="1:7" ht="15" customHeight="1">
      <c r="A1932" s="15" t="s">
        <v>996</v>
      </c>
      <c r="B1932" s="16" t="s">
        <v>997</v>
      </c>
      <c r="C1932" s="15" t="s">
        <v>959</v>
      </c>
      <c r="D1932" s="15" t="s">
        <v>960</v>
      </c>
      <c r="E1932" s="17">
        <v>0.2</v>
      </c>
      <c r="F1932" s="18">
        <v>3.18</v>
      </c>
      <c r="G1932" s="18">
        <v>0.63600000000000001</v>
      </c>
    </row>
    <row r="1933" spans="1:7" ht="20.100000000000001" customHeight="1">
      <c r="A1933" s="15" t="s">
        <v>1388</v>
      </c>
      <c r="B1933" s="16" t="s">
        <v>1389</v>
      </c>
      <c r="C1933" s="15" t="s">
        <v>959</v>
      </c>
      <c r="D1933" s="15" t="s">
        <v>960</v>
      </c>
      <c r="E1933" s="17">
        <v>0.2</v>
      </c>
      <c r="F1933" s="18">
        <v>0.28000000000000003</v>
      </c>
      <c r="G1933" s="18">
        <v>5.6000000000000001E-2</v>
      </c>
    </row>
    <row r="1934" spans="1:7" ht="15" customHeight="1">
      <c r="A1934" s="15" t="s">
        <v>963</v>
      </c>
      <c r="B1934" s="16" t="s">
        <v>964</v>
      </c>
      <c r="C1934" s="15" t="s">
        <v>959</v>
      </c>
      <c r="D1934" s="15" t="s">
        <v>960</v>
      </c>
      <c r="E1934" s="17">
        <v>0.2</v>
      </c>
      <c r="F1934" s="18">
        <v>0.55000000000000004</v>
      </c>
      <c r="G1934" s="18">
        <v>0.11</v>
      </c>
    </row>
    <row r="1935" spans="1:7" ht="20.100000000000001" customHeight="1">
      <c r="A1935" s="15" t="s">
        <v>1390</v>
      </c>
      <c r="B1935" s="16" t="s">
        <v>1391</v>
      </c>
      <c r="C1935" s="15" t="s">
        <v>959</v>
      </c>
      <c r="D1935" s="15" t="s">
        <v>960</v>
      </c>
      <c r="E1935" s="17">
        <v>0.2</v>
      </c>
      <c r="F1935" s="18">
        <v>0.8</v>
      </c>
      <c r="G1935" s="18">
        <v>0.16</v>
      </c>
    </row>
    <row r="1936" spans="1:7" ht="15" customHeight="1">
      <c r="A1936" s="15" t="s">
        <v>965</v>
      </c>
      <c r="B1936" s="16" t="s">
        <v>966</v>
      </c>
      <c r="C1936" s="15" t="s">
        <v>959</v>
      </c>
      <c r="D1936" s="15" t="s">
        <v>960</v>
      </c>
      <c r="E1936" s="17">
        <v>0.2</v>
      </c>
      <c r="F1936" s="18">
        <v>0.06</v>
      </c>
      <c r="G1936" s="18">
        <v>1.2E-2</v>
      </c>
    </row>
    <row r="1937" spans="1:7" ht="17.100000000000001" customHeight="1">
      <c r="A1937" s="1"/>
      <c r="B1937" s="1"/>
      <c r="C1937" s="1"/>
      <c r="D1937" s="1"/>
      <c r="E1937" s="319" t="s">
        <v>967</v>
      </c>
      <c r="F1937" s="320"/>
      <c r="G1937" s="19">
        <v>1.1819999999999999</v>
      </c>
    </row>
    <row r="1938" spans="1:7" ht="15" customHeight="1">
      <c r="A1938" s="321" t="s">
        <v>968</v>
      </c>
      <c r="B1938" s="322"/>
      <c r="C1938" s="8" t="s">
        <v>952</v>
      </c>
      <c r="D1938" s="8" t="s">
        <v>953</v>
      </c>
      <c r="E1938" s="8" t="s">
        <v>954</v>
      </c>
      <c r="F1938" s="8" t="s">
        <v>955</v>
      </c>
      <c r="G1938" s="8" t="s">
        <v>956</v>
      </c>
    </row>
    <row r="1939" spans="1:7" ht="15" customHeight="1">
      <c r="A1939" s="15" t="s">
        <v>1392</v>
      </c>
      <c r="B1939" s="16" t="s">
        <v>1393</v>
      </c>
      <c r="C1939" s="15" t="s">
        <v>959</v>
      </c>
      <c r="D1939" s="15" t="s">
        <v>960</v>
      </c>
      <c r="E1939" s="17">
        <v>0.10128</v>
      </c>
      <c r="F1939" s="18">
        <v>8.94</v>
      </c>
      <c r="G1939" s="18">
        <v>0.9054432</v>
      </c>
    </row>
    <row r="1940" spans="1:7" ht="15" customHeight="1">
      <c r="A1940" s="15" t="s">
        <v>1394</v>
      </c>
      <c r="B1940" s="16" t="s">
        <v>1395</v>
      </c>
      <c r="C1940" s="15" t="s">
        <v>959</v>
      </c>
      <c r="D1940" s="15" t="s">
        <v>960</v>
      </c>
      <c r="E1940" s="17">
        <v>0.10128</v>
      </c>
      <c r="F1940" s="18">
        <v>12.62</v>
      </c>
      <c r="G1940" s="18">
        <v>1.2781536</v>
      </c>
    </row>
    <row r="1941" spans="1:7" ht="15" customHeight="1">
      <c r="A1941" s="1"/>
      <c r="B1941" s="1"/>
      <c r="C1941" s="1"/>
      <c r="D1941" s="1"/>
      <c r="E1941" s="319" t="s">
        <v>971</v>
      </c>
      <c r="F1941" s="320"/>
      <c r="G1941" s="19">
        <v>2.1835968000000001</v>
      </c>
    </row>
    <row r="1942" spans="1:7" ht="15" customHeight="1">
      <c r="A1942" s="321" t="s">
        <v>1010</v>
      </c>
      <c r="B1942" s="322"/>
      <c r="C1942" s="8" t="s">
        <v>952</v>
      </c>
      <c r="D1942" s="8" t="s">
        <v>953</v>
      </c>
      <c r="E1942" s="8" t="s">
        <v>954</v>
      </c>
      <c r="F1942" s="8" t="s">
        <v>955</v>
      </c>
      <c r="G1942" s="8" t="s">
        <v>956</v>
      </c>
    </row>
    <row r="1943" spans="1:7" ht="27.95" customHeight="1">
      <c r="A1943" s="15" t="s">
        <v>2033</v>
      </c>
      <c r="B1943" s="16" t="s">
        <v>2034</v>
      </c>
      <c r="C1943" s="15" t="s">
        <v>959</v>
      </c>
      <c r="D1943" s="15" t="s">
        <v>1013</v>
      </c>
      <c r="E1943" s="17">
        <v>1</v>
      </c>
      <c r="F1943" s="18">
        <v>85.25</v>
      </c>
      <c r="G1943" s="18">
        <v>85.25</v>
      </c>
    </row>
    <row r="1944" spans="1:7" ht="15" customHeight="1">
      <c r="A1944" s="1"/>
      <c r="B1944" s="1"/>
      <c r="C1944" s="1"/>
      <c r="D1944" s="1"/>
      <c r="E1944" s="319" t="s">
        <v>1021</v>
      </c>
      <c r="F1944" s="320"/>
      <c r="G1944" s="19">
        <v>85.25</v>
      </c>
    </row>
    <row r="1945" spans="1:7" ht="15" customHeight="1">
      <c r="A1945" s="1"/>
      <c r="B1945" s="1"/>
      <c r="C1945" s="1"/>
      <c r="D1945" s="1"/>
      <c r="E1945" s="317" t="s">
        <v>972</v>
      </c>
      <c r="F1945" s="318"/>
      <c r="G1945" s="3">
        <v>87.61</v>
      </c>
    </row>
    <row r="1946" spans="1:7" ht="15" customHeight="1">
      <c r="A1946" s="1"/>
      <c r="B1946" s="1"/>
      <c r="C1946" s="1"/>
      <c r="D1946" s="1"/>
      <c r="E1946" s="317" t="s">
        <v>973</v>
      </c>
      <c r="F1946" s="318"/>
      <c r="G1946" s="3">
        <v>0.99</v>
      </c>
    </row>
    <row r="1947" spans="1:7" ht="15" customHeight="1">
      <c r="A1947" s="1"/>
      <c r="B1947" s="1"/>
      <c r="C1947" s="1"/>
      <c r="D1947" s="1"/>
      <c r="E1947" s="317" t="s">
        <v>974</v>
      </c>
      <c r="F1947" s="318"/>
      <c r="G1947" s="3">
        <v>88.6</v>
      </c>
    </row>
    <row r="1948" spans="1:7" ht="15" customHeight="1">
      <c r="A1948" s="1"/>
      <c r="B1948" s="1"/>
      <c r="C1948" s="1"/>
      <c r="D1948" s="1"/>
      <c r="E1948" s="317" t="s">
        <v>975</v>
      </c>
      <c r="F1948" s="318"/>
      <c r="G1948" s="3">
        <v>25.11</v>
      </c>
    </row>
    <row r="1949" spans="1:7" ht="15" customHeight="1">
      <c r="A1949" s="1"/>
      <c r="B1949" s="1"/>
      <c r="C1949" s="1"/>
      <c r="D1949" s="1"/>
      <c r="E1949" s="317" t="s">
        <v>976</v>
      </c>
      <c r="F1949" s="318"/>
      <c r="G1949" s="3">
        <v>113.71</v>
      </c>
    </row>
    <row r="1950" spans="1:7" ht="15" customHeight="1">
      <c r="A1950" s="1"/>
      <c r="B1950" s="1"/>
      <c r="C1950" s="1"/>
      <c r="D1950" s="1"/>
      <c r="E1950" s="317" t="s">
        <v>977</v>
      </c>
      <c r="F1950" s="318"/>
      <c r="G1950" s="3">
        <v>1</v>
      </c>
    </row>
    <row r="1951" spans="1:7" ht="15" customHeight="1">
      <c r="A1951" s="1"/>
      <c r="B1951" s="1"/>
      <c r="C1951" s="1"/>
      <c r="D1951" s="1"/>
      <c r="E1951" s="317" t="s">
        <v>978</v>
      </c>
      <c r="F1951" s="318"/>
      <c r="G1951" s="3">
        <v>113.71</v>
      </c>
    </row>
    <row r="1952" spans="1:7" ht="9.9499999999999993" customHeight="1">
      <c r="A1952" s="1"/>
      <c r="B1952" s="1"/>
      <c r="C1952" s="323" t="s">
        <v>949</v>
      </c>
      <c r="D1952" s="324"/>
      <c r="E1952" s="1"/>
      <c r="F1952" s="1"/>
      <c r="G1952" s="1"/>
    </row>
    <row r="1953" spans="1:7" ht="20.100000000000001" customHeight="1">
      <c r="A1953" s="325" t="s">
        <v>2181</v>
      </c>
      <c r="B1953" s="326"/>
      <c r="C1953" s="326"/>
      <c r="D1953" s="326"/>
      <c r="E1953" s="326"/>
      <c r="F1953" s="326"/>
      <c r="G1953" s="326"/>
    </row>
    <row r="1954" spans="1:7" ht="15" customHeight="1">
      <c r="A1954" s="321" t="s">
        <v>951</v>
      </c>
      <c r="B1954" s="322"/>
      <c r="C1954" s="8" t="s">
        <v>952</v>
      </c>
      <c r="D1954" s="8" t="s">
        <v>953</v>
      </c>
      <c r="E1954" s="8" t="s">
        <v>954</v>
      </c>
      <c r="F1954" s="8" t="s">
        <v>955</v>
      </c>
      <c r="G1954" s="8" t="s">
        <v>956</v>
      </c>
    </row>
    <row r="1955" spans="1:7" ht="15" customHeight="1">
      <c r="A1955" s="15" t="s">
        <v>994</v>
      </c>
      <c r="B1955" s="16" t="s">
        <v>995</v>
      </c>
      <c r="C1955" s="15" t="s">
        <v>959</v>
      </c>
      <c r="D1955" s="15" t="s">
        <v>960</v>
      </c>
      <c r="E1955" s="17">
        <v>0.2</v>
      </c>
      <c r="F1955" s="18">
        <v>1.04</v>
      </c>
      <c r="G1955" s="18">
        <v>0.20799999999999999</v>
      </c>
    </row>
    <row r="1956" spans="1:7" ht="15" customHeight="1">
      <c r="A1956" s="15" t="s">
        <v>996</v>
      </c>
      <c r="B1956" s="16" t="s">
        <v>997</v>
      </c>
      <c r="C1956" s="15" t="s">
        <v>959</v>
      </c>
      <c r="D1956" s="15" t="s">
        <v>960</v>
      </c>
      <c r="E1956" s="17">
        <v>0.2</v>
      </c>
      <c r="F1956" s="18">
        <v>3.18</v>
      </c>
      <c r="G1956" s="18">
        <v>0.63600000000000001</v>
      </c>
    </row>
    <row r="1957" spans="1:7" ht="20.100000000000001" customHeight="1">
      <c r="A1957" s="15" t="s">
        <v>1388</v>
      </c>
      <c r="B1957" s="16" t="s">
        <v>1389</v>
      </c>
      <c r="C1957" s="15" t="s">
        <v>959</v>
      </c>
      <c r="D1957" s="15" t="s">
        <v>960</v>
      </c>
      <c r="E1957" s="17">
        <v>0.2</v>
      </c>
      <c r="F1957" s="18">
        <v>0.28000000000000003</v>
      </c>
      <c r="G1957" s="18">
        <v>5.6000000000000001E-2</v>
      </c>
    </row>
    <row r="1958" spans="1:7" ht="15" customHeight="1">
      <c r="A1958" s="15" t="s">
        <v>963</v>
      </c>
      <c r="B1958" s="16" t="s">
        <v>964</v>
      </c>
      <c r="C1958" s="15" t="s">
        <v>959</v>
      </c>
      <c r="D1958" s="15" t="s">
        <v>960</v>
      </c>
      <c r="E1958" s="17">
        <v>0.2</v>
      </c>
      <c r="F1958" s="18">
        <v>0.55000000000000004</v>
      </c>
      <c r="G1958" s="18">
        <v>0.11</v>
      </c>
    </row>
    <row r="1959" spans="1:7" ht="20.100000000000001" customHeight="1">
      <c r="A1959" s="15" t="s">
        <v>1390</v>
      </c>
      <c r="B1959" s="16" t="s">
        <v>1391</v>
      </c>
      <c r="C1959" s="15" t="s">
        <v>959</v>
      </c>
      <c r="D1959" s="15" t="s">
        <v>960</v>
      </c>
      <c r="E1959" s="17">
        <v>0.2</v>
      </c>
      <c r="F1959" s="18">
        <v>0.8</v>
      </c>
      <c r="G1959" s="18">
        <v>0.16</v>
      </c>
    </row>
    <row r="1960" spans="1:7" ht="15" customHeight="1">
      <c r="A1960" s="15" t="s">
        <v>965</v>
      </c>
      <c r="B1960" s="16" t="s">
        <v>966</v>
      </c>
      <c r="C1960" s="15" t="s">
        <v>959</v>
      </c>
      <c r="D1960" s="15" t="s">
        <v>960</v>
      </c>
      <c r="E1960" s="17">
        <v>0.2</v>
      </c>
      <c r="F1960" s="18">
        <v>0.06</v>
      </c>
      <c r="G1960" s="18">
        <v>1.2E-2</v>
      </c>
    </row>
    <row r="1961" spans="1:7" ht="17.100000000000001" customHeight="1">
      <c r="A1961" s="1"/>
      <c r="B1961" s="1"/>
      <c r="C1961" s="1"/>
      <c r="D1961" s="1"/>
      <c r="E1961" s="319" t="s">
        <v>967</v>
      </c>
      <c r="F1961" s="320"/>
      <c r="G1961" s="19">
        <v>1.1819999999999999</v>
      </c>
    </row>
    <row r="1962" spans="1:7" ht="15" customHeight="1">
      <c r="A1962" s="321" t="s">
        <v>968</v>
      </c>
      <c r="B1962" s="322"/>
      <c r="C1962" s="8" t="s">
        <v>952</v>
      </c>
      <c r="D1962" s="8" t="s">
        <v>953</v>
      </c>
      <c r="E1962" s="8" t="s">
        <v>954</v>
      </c>
      <c r="F1962" s="8" t="s">
        <v>955</v>
      </c>
      <c r="G1962" s="8" t="s">
        <v>956</v>
      </c>
    </row>
    <row r="1963" spans="1:7" ht="15" customHeight="1">
      <c r="A1963" s="15" t="s">
        <v>1392</v>
      </c>
      <c r="B1963" s="16" t="s">
        <v>1393</v>
      </c>
      <c r="C1963" s="15" t="s">
        <v>959</v>
      </c>
      <c r="D1963" s="15" t="s">
        <v>960</v>
      </c>
      <c r="E1963" s="17">
        <v>0.10128</v>
      </c>
      <c r="F1963" s="18">
        <v>8.94</v>
      </c>
      <c r="G1963" s="18">
        <v>0.9054432</v>
      </c>
    </row>
    <row r="1964" spans="1:7" ht="15" customHeight="1">
      <c r="A1964" s="15" t="s">
        <v>1394</v>
      </c>
      <c r="B1964" s="16" t="s">
        <v>1395</v>
      </c>
      <c r="C1964" s="15" t="s">
        <v>959</v>
      </c>
      <c r="D1964" s="15" t="s">
        <v>960</v>
      </c>
      <c r="E1964" s="17">
        <v>0.10128</v>
      </c>
      <c r="F1964" s="18">
        <v>12.62</v>
      </c>
      <c r="G1964" s="18">
        <v>1.2781536</v>
      </c>
    </row>
    <row r="1965" spans="1:7" ht="15" customHeight="1">
      <c r="A1965" s="1"/>
      <c r="B1965" s="1"/>
      <c r="C1965" s="1"/>
      <c r="D1965" s="1"/>
      <c r="E1965" s="319" t="s">
        <v>971</v>
      </c>
      <c r="F1965" s="320"/>
      <c r="G1965" s="19">
        <v>2.1835968000000001</v>
      </c>
    </row>
    <row r="1966" spans="1:7" ht="15" customHeight="1">
      <c r="A1966" s="321" t="s">
        <v>1010</v>
      </c>
      <c r="B1966" s="322"/>
      <c r="C1966" s="8" t="s">
        <v>952</v>
      </c>
      <c r="D1966" s="8" t="s">
        <v>953</v>
      </c>
      <c r="E1966" s="8" t="s">
        <v>954</v>
      </c>
      <c r="F1966" s="8" t="s">
        <v>955</v>
      </c>
      <c r="G1966" s="8" t="s">
        <v>956</v>
      </c>
    </row>
    <row r="1967" spans="1:7" ht="27.95" customHeight="1">
      <c r="A1967" s="15" t="s">
        <v>2036</v>
      </c>
      <c r="B1967" s="16" t="s">
        <v>2037</v>
      </c>
      <c r="C1967" s="15" t="s">
        <v>959</v>
      </c>
      <c r="D1967" s="15" t="s">
        <v>1013</v>
      </c>
      <c r="E1967" s="17">
        <v>1</v>
      </c>
      <c r="F1967" s="18">
        <v>52.69</v>
      </c>
      <c r="G1967" s="18">
        <v>52.69</v>
      </c>
    </row>
    <row r="1968" spans="1:7" ht="15" customHeight="1">
      <c r="A1968" s="1"/>
      <c r="B1968" s="1"/>
      <c r="C1968" s="1"/>
      <c r="D1968" s="1"/>
      <c r="E1968" s="319" t="s">
        <v>1021</v>
      </c>
      <c r="F1968" s="320"/>
      <c r="G1968" s="19">
        <v>52.69</v>
      </c>
    </row>
    <row r="1969" spans="1:7" ht="15" customHeight="1">
      <c r="A1969" s="1"/>
      <c r="B1969" s="1"/>
      <c r="C1969" s="1"/>
      <c r="D1969" s="1"/>
      <c r="E1969" s="317" t="s">
        <v>972</v>
      </c>
      <c r="F1969" s="318"/>
      <c r="G1969" s="3">
        <v>55.05</v>
      </c>
    </row>
    <row r="1970" spans="1:7" ht="15" customHeight="1">
      <c r="A1970" s="1"/>
      <c r="B1970" s="1"/>
      <c r="C1970" s="1"/>
      <c r="D1970" s="1"/>
      <c r="E1970" s="317" t="s">
        <v>973</v>
      </c>
      <c r="F1970" s="318"/>
      <c r="G1970" s="3">
        <v>0.99</v>
      </c>
    </row>
    <row r="1971" spans="1:7" ht="15" customHeight="1">
      <c r="A1971" s="1"/>
      <c r="B1971" s="1"/>
      <c r="C1971" s="1"/>
      <c r="D1971" s="1"/>
      <c r="E1971" s="317" t="s">
        <v>974</v>
      </c>
      <c r="F1971" s="318"/>
      <c r="G1971" s="3">
        <v>56.04</v>
      </c>
    </row>
    <row r="1972" spans="1:7" ht="15" customHeight="1">
      <c r="A1972" s="1"/>
      <c r="B1972" s="1"/>
      <c r="C1972" s="1"/>
      <c r="D1972" s="1"/>
      <c r="E1972" s="317" t="s">
        <v>975</v>
      </c>
      <c r="F1972" s="318"/>
      <c r="G1972" s="3">
        <v>15.88</v>
      </c>
    </row>
    <row r="1973" spans="1:7" ht="15" customHeight="1">
      <c r="A1973" s="1"/>
      <c r="B1973" s="1"/>
      <c r="C1973" s="1"/>
      <c r="D1973" s="1"/>
      <c r="E1973" s="317" t="s">
        <v>976</v>
      </c>
      <c r="F1973" s="318"/>
      <c r="G1973" s="3">
        <v>71.92</v>
      </c>
    </row>
    <row r="1974" spans="1:7" ht="15" customHeight="1">
      <c r="A1974" s="1"/>
      <c r="B1974" s="1"/>
      <c r="C1974" s="1"/>
      <c r="D1974" s="1"/>
      <c r="E1974" s="317" t="s">
        <v>977</v>
      </c>
      <c r="F1974" s="318"/>
      <c r="G1974" s="3">
        <v>1</v>
      </c>
    </row>
    <row r="1975" spans="1:7" ht="15" customHeight="1">
      <c r="A1975" s="1"/>
      <c r="B1975" s="1"/>
      <c r="C1975" s="1"/>
      <c r="D1975" s="1"/>
      <c r="E1975" s="317" t="s">
        <v>978</v>
      </c>
      <c r="F1975" s="318"/>
      <c r="G1975" s="3">
        <v>71.92</v>
      </c>
    </row>
    <row r="1976" spans="1:7" ht="9.9499999999999993" customHeight="1">
      <c r="A1976" s="1"/>
      <c r="B1976" s="1"/>
      <c r="C1976" s="323" t="s">
        <v>949</v>
      </c>
      <c r="D1976" s="324"/>
      <c r="E1976" s="1"/>
      <c r="F1976" s="1"/>
      <c r="G1976" s="1"/>
    </row>
    <row r="1977" spans="1:7" ht="20.100000000000001" customHeight="1">
      <c r="A1977" s="325" t="s">
        <v>2182</v>
      </c>
      <c r="B1977" s="326"/>
      <c r="C1977" s="326"/>
      <c r="D1977" s="326"/>
      <c r="E1977" s="326"/>
      <c r="F1977" s="326"/>
      <c r="G1977" s="326"/>
    </row>
    <row r="1978" spans="1:7" ht="15" customHeight="1">
      <c r="A1978" s="321" t="s">
        <v>951</v>
      </c>
      <c r="B1978" s="322"/>
      <c r="C1978" s="8" t="s">
        <v>952</v>
      </c>
      <c r="D1978" s="8" t="s">
        <v>953</v>
      </c>
      <c r="E1978" s="8" t="s">
        <v>954</v>
      </c>
      <c r="F1978" s="8" t="s">
        <v>955</v>
      </c>
      <c r="G1978" s="8" t="s">
        <v>956</v>
      </c>
    </row>
    <row r="1979" spans="1:7" ht="15" customHeight="1">
      <c r="A1979" s="15" t="s">
        <v>994</v>
      </c>
      <c r="B1979" s="16" t="s">
        <v>995</v>
      </c>
      <c r="C1979" s="15" t="s">
        <v>959</v>
      </c>
      <c r="D1979" s="15" t="s">
        <v>960</v>
      </c>
      <c r="E1979" s="17">
        <v>0.5</v>
      </c>
      <c r="F1979" s="18">
        <v>1.04</v>
      </c>
      <c r="G1979" s="18">
        <v>0.52</v>
      </c>
    </row>
    <row r="1980" spans="1:7" ht="15" customHeight="1">
      <c r="A1980" s="15" t="s">
        <v>996</v>
      </c>
      <c r="B1980" s="16" t="s">
        <v>997</v>
      </c>
      <c r="C1980" s="15" t="s">
        <v>959</v>
      </c>
      <c r="D1980" s="15" t="s">
        <v>960</v>
      </c>
      <c r="E1980" s="17">
        <v>0.5</v>
      </c>
      <c r="F1980" s="18">
        <v>3.18</v>
      </c>
      <c r="G1980" s="18">
        <v>1.59</v>
      </c>
    </row>
    <row r="1981" spans="1:7" ht="20.100000000000001" customHeight="1">
      <c r="A1981" s="15" t="s">
        <v>1388</v>
      </c>
      <c r="B1981" s="16" t="s">
        <v>1389</v>
      </c>
      <c r="C1981" s="15" t="s">
        <v>959</v>
      </c>
      <c r="D1981" s="15" t="s">
        <v>960</v>
      </c>
      <c r="E1981" s="17">
        <v>0.5</v>
      </c>
      <c r="F1981" s="18">
        <v>0.28000000000000003</v>
      </c>
      <c r="G1981" s="18">
        <v>0.14000000000000001</v>
      </c>
    </row>
    <row r="1982" spans="1:7" ht="15" customHeight="1">
      <c r="A1982" s="15" t="s">
        <v>963</v>
      </c>
      <c r="B1982" s="16" t="s">
        <v>964</v>
      </c>
      <c r="C1982" s="15" t="s">
        <v>959</v>
      </c>
      <c r="D1982" s="15" t="s">
        <v>960</v>
      </c>
      <c r="E1982" s="17">
        <v>0.5</v>
      </c>
      <c r="F1982" s="18">
        <v>0.55000000000000004</v>
      </c>
      <c r="G1982" s="18">
        <v>0.27500000000000002</v>
      </c>
    </row>
    <row r="1983" spans="1:7" ht="20.100000000000001" customHeight="1">
      <c r="A1983" s="15" t="s">
        <v>1390</v>
      </c>
      <c r="B1983" s="16" t="s">
        <v>1391</v>
      </c>
      <c r="C1983" s="15" t="s">
        <v>959</v>
      </c>
      <c r="D1983" s="15" t="s">
        <v>960</v>
      </c>
      <c r="E1983" s="17">
        <v>0.5</v>
      </c>
      <c r="F1983" s="18">
        <v>0.8</v>
      </c>
      <c r="G1983" s="18">
        <v>0.4</v>
      </c>
    </row>
    <row r="1984" spans="1:7" ht="15" customHeight="1">
      <c r="A1984" s="15" t="s">
        <v>965</v>
      </c>
      <c r="B1984" s="16" t="s">
        <v>966</v>
      </c>
      <c r="C1984" s="15" t="s">
        <v>959</v>
      </c>
      <c r="D1984" s="15" t="s">
        <v>960</v>
      </c>
      <c r="E1984" s="17">
        <v>0.5</v>
      </c>
      <c r="F1984" s="18">
        <v>0.06</v>
      </c>
      <c r="G1984" s="18">
        <v>0.03</v>
      </c>
    </row>
    <row r="1985" spans="1:7" ht="17.100000000000001" customHeight="1">
      <c r="A1985" s="1"/>
      <c r="B1985" s="1"/>
      <c r="C1985" s="1"/>
      <c r="D1985" s="1"/>
      <c r="E1985" s="319" t="s">
        <v>967</v>
      </c>
      <c r="F1985" s="320"/>
      <c r="G1985" s="19">
        <v>2.9550000000000001</v>
      </c>
    </row>
    <row r="1986" spans="1:7" ht="15" customHeight="1">
      <c r="A1986" s="321" t="s">
        <v>968</v>
      </c>
      <c r="B1986" s="322"/>
      <c r="C1986" s="8" t="s">
        <v>952</v>
      </c>
      <c r="D1986" s="8" t="s">
        <v>953</v>
      </c>
      <c r="E1986" s="8" t="s">
        <v>954</v>
      </c>
      <c r="F1986" s="8" t="s">
        <v>955</v>
      </c>
      <c r="G1986" s="8" t="s">
        <v>956</v>
      </c>
    </row>
    <row r="1987" spans="1:7" ht="15" customHeight="1">
      <c r="A1987" s="15" t="s">
        <v>1392</v>
      </c>
      <c r="B1987" s="16" t="s">
        <v>1393</v>
      </c>
      <c r="C1987" s="15" t="s">
        <v>959</v>
      </c>
      <c r="D1987" s="15" t="s">
        <v>960</v>
      </c>
      <c r="E1987" s="17">
        <v>0.25319999999999998</v>
      </c>
      <c r="F1987" s="18">
        <v>8.94</v>
      </c>
      <c r="G1987" s="18">
        <v>2.2636080000000001</v>
      </c>
    </row>
    <row r="1988" spans="1:7" ht="15" customHeight="1">
      <c r="A1988" s="15" t="s">
        <v>1394</v>
      </c>
      <c r="B1988" s="16" t="s">
        <v>1395</v>
      </c>
      <c r="C1988" s="15" t="s">
        <v>959</v>
      </c>
      <c r="D1988" s="15" t="s">
        <v>960</v>
      </c>
      <c r="E1988" s="17">
        <v>0.25319999999999998</v>
      </c>
      <c r="F1988" s="18">
        <v>12.62</v>
      </c>
      <c r="G1988" s="18">
        <v>3.1953839999999998</v>
      </c>
    </row>
    <row r="1989" spans="1:7" ht="15" customHeight="1">
      <c r="A1989" s="1"/>
      <c r="B1989" s="1"/>
      <c r="C1989" s="1"/>
      <c r="D1989" s="1"/>
      <c r="E1989" s="319" t="s">
        <v>971</v>
      </c>
      <c r="F1989" s="320"/>
      <c r="G1989" s="19">
        <v>5.4589920000000003</v>
      </c>
    </row>
    <row r="1990" spans="1:7" ht="15" customHeight="1">
      <c r="A1990" s="321" t="s">
        <v>1010</v>
      </c>
      <c r="B1990" s="322"/>
      <c r="C1990" s="8" t="s">
        <v>952</v>
      </c>
      <c r="D1990" s="8" t="s">
        <v>953</v>
      </c>
      <c r="E1990" s="8" t="s">
        <v>954</v>
      </c>
      <c r="F1990" s="8" t="s">
        <v>955</v>
      </c>
      <c r="G1990" s="8" t="s">
        <v>956</v>
      </c>
    </row>
    <row r="1991" spans="1:7" ht="20.100000000000001" customHeight="1">
      <c r="A1991" s="15" t="s">
        <v>2064</v>
      </c>
      <c r="B1991" s="16" t="s">
        <v>2065</v>
      </c>
      <c r="C1991" s="15" t="s">
        <v>959</v>
      </c>
      <c r="D1991" s="15" t="s">
        <v>1030</v>
      </c>
      <c r="E1991" s="17">
        <v>1</v>
      </c>
      <c r="F1991" s="18">
        <v>25.62</v>
      </c>
      <c r="G1991" s="18">
        <v>25.62</v>
      </c>
    </row>
    <row r="1992" spans="1:7" ht="15" customHeight="1">
      <c r="A1992" s="1"/>
      <c r="B1992" s="1"/>
      <c r="C1992" s="1"/>
      <c r="D1992" s="1"/>
      <c r="E1992" s="319" t="s">
        <v>1021</v>
      </c>
      <c r="F1992" s="320"/>
      <c r="G1992" s="19">
        <v>25.62</v>
      </c>
    </row>
    <row r="1993" spans="1:7" ht="15" customHeight="1">
      <c r="A1993" s="1"/>
      <c r="B1993" s="1"/>
      <c r="C1993" s="1"/>
      <c r="D1993" s="1"/>
      <c r="E1993" s="317" t="s">
        <v>972</v>
      </c>
      <c r="F1993" s="318"/>
      <c r="G1993" s="3">
        <v>31.55</v>
      </c>
    </row>
    <row r="1994" spans="1:7" ht="15" customHeight="1">
      <c r="A1994" s="1"/>
      <c r="B1994" s="1"/>
      <c r="C1994" s="1"/>
      <c r="D1994" s="1"/>
      <c r="E1994" s="317" t="s">
        <v>973</v>
      </c>
      <c r="F1994" s="318"/>
      <c r="G1994" s="3">
        <v>2.48</v>
      </c>
    </row>
    <row r="1995" spans="1:7" ht="15" customHeight="1">
      <c r="A1995" s="1"/>
      <c r="B1995" s="1"/>
      <c r="C1995" s="1"/>
      <c r="D1995" s="1"/>
      <c r="E1995" s="317" t="s">
        <v>974</v>
      </c>
      <c r="F1995" s="318"/>
      <c r="G1995" s="3">
        <v>34.03</v>
      </c>
    </row>
    <row r="1996" spans="1:7" ht="15" customHeight="1">
      <c r="A1996" s="1"/>
      <c r="B1996" s="1"/>
      <c r="C1996" s="1"/>
      <c r="D1996" s="1"/>
      <c r="E1996" s="317" t="s">
        <v>975</v>
      </c>
      <c r="F1996" s="318"/>
      <c r="G1996" s="3">
        <v>9.64</v>
      </c>
    </row>
    <row r="1997" spans="1:7" ht="15" customHeight="1">
      <c r="A1997" s="1"/>
      <c r="B1997" s="1"/>
      <c r="C1997" s="1"/>
      <c r="D1997" s="1"/>
      <c r="E1997" s="317" t="s">
        <v>976</v>
      </c>
      <c r="F1997" s="318"/>
      <c r="G1997" s="3">
        <v>43.67</v>
      </c>
    </row>
    <row r="1998" spans="1:7" ht="15" customHeight="1">
      <c r="A1998" s="1"/>
      <c r="B1998" s="1"/>
      <c r="C1998" s="1"/>
      <c r="D1998" s="1"/>
      <c r="E1998" s="317" t="s">
        <v>977</v>
      </c>
      <c r="F1998" s="318"/>
      <c r="G1998" s="3">
        <v>1</v>
      </c>
    </row>
    <row r="1999" spans="1:7" ht="15" customHeight="1">
      <c r="A1999" s="1"/>
      <c r="B1999" s="1"/>
      <c r="C1999" s="1"/>
      <c r="D1999" s="1"/>
      <c r="E1999" s="317" t="s">
        <v>978</v>
      </c>
      <c r="F1999" s="318"/>
      <c r="G1999" s="3">
        <v>43.67</v>
      </c>
    </row>
    <row r="2000" spans="1:7" ht="9.9499999999999993" customHeight="1">
      <c r="A2000" s="1"/>
      <c r="B2000" s="1"/>
      <c r="C2000" s="323" t="s">
        <v>949</v>
      </c>
      <c r="D2000" s="324"/>
      <c r="E2000" s="1"/>
      <c r="F2000" s="1"/>
      <c r="G2000" s="1"/>
    </row>
    <row r="2001" spans="1:7" ht="20.100000000000001" customHeight="1">
      <c r="A2001" s="325" t="s">
        <v>2183</v>
      </c>
      <c r="B2001" s="326"/>
      <c r="C2001" s="326"/>
      <c r="D2001" s="326"/>
      <c r="E2001" s="326"/>
      <c r="F2001" s="326"/>
      <c r="G2001" s="326"/>
    </row>
    <row r="2002" spans="1:7" ht="15" customHeight="1">
      <c r="A2002" s="321" t="s">
        <v>951</v>
      </c>
      <c r="B2002" s="322"/>
      <c r="C2002" s="8" t="s">
        <v>952</v>
      </c>
      <c r="D2002" s="8" t="s">
        <v>953</v>
      </c>
      <c r="E2002" s="8" t="s">
        <v>954</v>
      </c>
      <c r="F2002" s="8" t="s">
        <v>955</v>
      </c>
      <c r="G2002" s="8" t="s">
        <v>956</v>
      </c>
    </row>
    <row r="2003" spans="1:7" ht="15" customHeight="1">
      <c r="A2003" s="15" t="s">
        <v>994</v>
      </c>
      <c r="B2003" s="16" t="s">
        <v>995</v>
      </c>
      <c r="C2003" s="15" t="s">
        <v>959</v>
      </c>
      <c r="D2003" s="15" t="s">
        <v>960</v>
      </c>
      <c r="E2003" s="17">
        <v>0.5</v>
      </c>
      <c r="F2003" s="18">
        <v>1.04</v>
      </c>
      <c r="G2003" s="18">
        <v>0.52</v>
      </c>
    </row>
    <row r="2004" spans="1:7" ht="15" customHeight="1">
      <c r="A2004" s="15" t="s">
        <v>996</v>
      </c>
      <c r="B2004" s="16" t="s">
        <v>997</v>
      </c>
      <c r="C2004" s="15" t="s">
        <v>959</v>
      </c>
      <c r="D2004" s="15" t="s">
        <v>960</v>
      </c>
      <c r="E2004" s="17">
        <v>0.5</v>
      </c>
      <c r="F2004" s="18">
        <v>3.18</v>
      </c>
      <c r="G2004" s="18">
        <v>1.59</v>
      </c>
    </row>
    <row r="2005" spans="1:7" ht="20.100000000000001" customHeight="1">
      <c r="A2005" s="15" t="s">
        <v>1388</v>
      </c>
      <c r="B2005" s="16" t="s">
        <v>1389</v>
      </c>
      <c r="C2005" s="15" t="s">
        <v>959</v>
      </c>
      <c r="D2005" s="15" t="s">
        <v>960</v>
      </c>
      <c r="E2005" s="17">
        <v>0.5</v>
      </c>
      <c r="F2005" s="18">
        <v>0.28000000000000003</v>
      </c>
      <c r="G2005" s="18">
        <v>0.14000000000000001</v>
      </c>
    </row>
    <row r="2006" spans="1:7" ht="15" customHeight="1">
      <c r="A2006" s="15" t="s">
        <v>963</v>
      </c>
      <c r="B2006" s="16" t="s">
        <v>964</v>
      </c>
      <c r="C2006" s="15" t="s">
        <v>959</v>
      </c>
      <c r="D2006" s="15" t="s">
        <v>960</v>
      </c>
      <c r="E2006" s="17">
        <v>0.5</v>
      </c>
      <c r="F2006" s="18">
        <v>0.55000000000000004</v>
      </c>
      <c r="G2006" s="18">
        <v>0.27500000000000002</v>
      </c>
    </row>
    <row r="2007" spans="1:7" ht="20.100000000000001" customHeight="1">
      <c r="A2007" s="15" t="s">
        <v>1390</v>
      </c>
      <c r="B2007" s="16" t="s">
        <v>1391</v>
      </c>
      <c r="C2007" s="15" t="s">
        <v>959</v>
      </c>
      <c r="D2007" s="15" t="s">
        <v>960</v>
      </c>
      <c r="E2007" s="17">
        <v>0.5</v>
      </c>
      <c r="F2007" s="18">
        <v>0.8</v>
      </c>
      <c r="G2007" s="18">
        <v>0.4</v>
      </c>
    </row>
    <row r="2008" spans="1:7" ht="15" customHeight="1">
      <c r="A2008" s="15" t="s">
        <v>965</v>
      </c>
      <c r="B2008" s="16" t="s">
        <v>966</v>
      </c>
      <c r="C2008" s="15" t="s">
        <v>959</v>
      </c>
      <c r="D2008" s="15" t="s">
        <v>960</v>
      </c>
      <c r="E2008" s="17">
        <v>0.5</v>
      </c>
      <c r="F2008" s="18">
        <v>0.06</v>
      </c>
      <c r="G2008" s="18">
        <v>0.03</v>
      </c>
    </row>
    <row r="2009" spans="1:7" ht="17.100000000000001" customHeight="1">
      <c r="A2009" s="1"/>
      <c r="B2009" s="1"/>
      <c r="C2009" s="1"/>
      <c r="D2009" s="1"/>
      <c r="E2009" s="319" t="s">
        <v>967</v>
      </c>
      <c r="F2009" s="320"/>
      <c r="G2009" s="19">
        <v>2.9550000000000001</v>
      </c>
    </row>
    <row r="2010" spans="1:7" ht="15" customHeight="1">
      <c r="A2010" s="321" t="s">
        <v>1032</v>
      </c>
      <c r="B2010" s="322"/>
      <c r="C2010" s="8" t="s">
        <v>952</v>
      </c>
      <c r="D2010" s="8" t="s">
        <v>953</v>
      </c>
      <c r="E2010" s="8" t="s">
        <v>954</v>
      </c>
      <c r="F2010" s="8" t="s">
        <v>955</v>
      </c>
      <c r="G2010" s="8" t="s">
        <v>956</v>
      </c>
    </row>
    <row r="2011" spans="1:7" ht="20.100000000000001" customHeight="1">
      <c r="A2011" s="15" t="s">
        <v>2067</v>
      </c>
      <c r="B2011" s="16" t="s">
        <v>2068</v>
      </c>
      <c r="C2011" s="15" t="s">
        <v>1016</v>
      </c>
      <c r="D2011" s="15" t="s">
        <v>1030</v>
      </c>
      <c r="E2011" s="17">
        <v>1</v>
      </c>
      <c r="F2011" s="18">
        <v>106.74</v>
      </c>
      <c r="G2011" s="18">
        <v>106.74</v>
      </c>
    </row>
    <row r="2012" spans="1:7" ht="15" customHeight="1">
      <c r="A2012" s="1"/>
      <c r="B2012" s="1"/>
      <c r="C2012" s="1"/>
      <c r="D2012" s="1"/>
      <c r="E2012" s="319" t="s">
        <v>1036</v>
      </c>
      <c r="F2012" s="320"/>
      <c r="G2012" s="19">
        <v>106.74</v>
      </c>
    </row>
    <row r="2013" spans="1:7" ht="15" customHeight="1">
      <c r="A2013" s="321" t="s">
        <v>968</v>
      </c>
      <c r="B2013" s="322"/>
      <c r="C2013" s="8" t="s">
        <v>952</v>
      </c>
      <c r="D2013" s="8" t="s">
        <v>953</v>
      </c>
      <c r="E2013" s="8" t="s">
        <v>954</v>
      </c>
      <c r="F2013" s="8" t="s">
        <v>955</v>
      </c>
      <c r="G2013" s="8" t="s">
        <v>956</v>
      </c>
    </row>
    <row r="2014" spans="1:7" ht="15" customHeight="1">
      <c r="A2014" s="15" t="s">
        <v>1392</v>
      </c>
      <c r="B2014" s="16" t="s">
        <v>1393</v>
      </c>
      <c r="C2014" s="15" t="s">
        <v>959</v>
      </c>
      <c r="D2014" s="15" t="s">
        <v>960</v>
      </c>
      <c r="E2014" s="17">
        <v>0.25319999999999998</v>
      </c>
      <c r="F2014" s="18">
        <v>8.94</v>
      </c>
      <c r="G2014" s="18">
        <v>2.2636080000000001</v>
      </c>
    </row>
    <row r="2015" spans="1:7" ht="15" customHeight="1">
      <c r="A2015" s="15" t="s">
        <v>1394</v>
      </c>
      <c r="B2015" s="16" t="s">
        <v>1395</v>
      </c>
      <c r="C2015" s="15" t="s">
        <v>959</v>
      </c>
      <c r="D2015" s="15" t="s">
        <v>960</v>
      </c>
      <c r="E2015" s="17">
        <v>0.25319999999999998</v>
      </c>
      <c r="F2015" s="18">
        <v>12.62</v>
      </c>
      <c r="G2015" s="18">
        <v>3.1953839999999998</v>
      </c>
    </row>
    <row r="2016" spans="1:7" ht="15" customHeight="1">
      <c r="A2016" s="1"/>
      <c r="B2016" s="1"/>
      <c r="C2016" s="1"/>
      <c r="D2016" s="1"/>
      <c r="E2016" s="319" t="s">
        <v>971</v>
      </c>
      <c r="F2016" s="320"/>
      <c r="G2016" s="19">
        <v>5.4589920000000003</v>
      </c>
    </row>
    <row r="2017" spans="1:7" ht="15" customHeight="1">
      <c r="A2017" s="1"/>
      <c r="B2017" s="1"/>
      <c r="C2017" s="1"/>
      <c r="D2017" s="1"/>
      <c r="E2017" s="317" t="s">
        <v>972</v>
      </c>
      <c r="F2017" s="318"/>
      <c r="G2017" s="3">
        <v>112.67</v>
      </c>
    </row>
    <row r="2018" spans="1:7" ht="15" customHeight="1">
      <c r="A2018" s="1"/>
      <c r="B2018" s="1"/>
      <c r="C2018" s="1"/>
      <c r="D2018" s="1"/>
      <c r="E2018" s="317" t="s">
        <v>973</v>
      </c>
      <c r="F2018" s="318"/>
      <c r="G2018" s="3">
        <v>2.48</v>
      </c>
    </row>
    <row r="2019" spans="1:7" ht="15" customHeight="1">
      <c r="A2019" s="1"/>
      <c r="B2019" s="1"/>
      <c r="C2019" s="1"/>
      <c r="D2019" s="1"/>
      <c r="E2019" s="317" t="s">
        <v>974</v>
      </c>
      <c r="F2019" s="318"/>
      <c r="G2019" s="3">
        <v>115.15</v>
      </c>
    </row>
    <row r="2020" spans="1:7" ht="15" customHeight="1">
      <c r="A2020" s="1"/>
      <c r="B2020" s="1"/>
      <c r="C2020" s="1"/>
      <c r="D2020" s="1"/>
      <c r="E2020" s="317" t="s">
        <v>975</v>
      </c>
      <c r="F2020" s="318"/>
      <c r="G2020" s="3">
        <v>32.64</v>
      </c>
    </row>
    <row r="2021" spans="1:7" ht="15" customHeight="1">
      <c r="A2021" s="1"/>
      <c r="B2021" s="1"/>
      <c r="C2021" s="1"/>
      <c r="D2021" s="1"/>
      <c r="E2021" s="317" t="s">
        <v>976</v>
      </c>
      <c r="F2021" s="318"/>
      <c r="G2021" s="3">
        <v>147.79</v>
      </c>
    </row>
    <row r="2022" spans="1:7" ht="15" customHeight="1">
      <c r="A2022" s="1"/>
      <c r="B2022" s="1"/>
      <c r="C2022" s="1"/>
      <c r="D2022" s="1"/>
      <c r="E2022" s="317" t="s">
        <v>977</v>
      </c>
      <c r="F2022" s="318"/>
      <c r="G2022" s="3">
        <v>1</v>
      </c>
    </row>
    <row r="2023" spans="1:7" ht="15" customHeight="1">
      <c r="A2023" s="1"/>
      <c r="B2023" s="1"/>
      <c r="C2023" s="1"/>
      <c r="D2023" s="1"/>
      <c r="E2023" s="317" t="s">
        <v>978</v>
      </c>
      <c r="F2023" s="318"/>
      <c r="G2023" s="3">
        <v>147.79</v>
      </c>
    </row>
    <row r="2024" spans="1:7" ht="9.9499999999999993" customHeight="1">
      <c r="A2024" s="1"/>
      <c r="B2024" s="1"/>
      <c r="C2024" s="323" t="s">
        <v>949</v>
      </c>
      <c r="D2024" s="324"/>
      <c r="E2024" s="1"/>
      <c r="F2024" s="1"/>
      <c r="G2024" s="1"/>
    </row>
    <row r="2025" spans="1:7" ht="20.100000000000001" customHeight="1">
      <c r="A2025" s="325" t="s">
        <v>2184</v>
      </c>
      <c r="B2025" s="326"/>
      <c r="C2025" s="326"/>
      <c r="D2025" s="326"/>
      <c r="E2025" s="326"/>
      <c r="F2025" s="326"/>
      <c r="G2025" s="326"/>
    </row>
    <row r="2026" spans="1:7" ht="15" customHeight="1">
      <c r="A2026" s="321" t="s">
        <v>951</v>
      </c>
      <c r="B2026" s="322"/>
      <c r="C2026" s="8" t="s">
        <v>952</v>
      </c>
      <c r="D2026" s="8" t="s">
        <v>953</v>
      </c>
      <c r="E2026" s="8" t="s">
        <v>954</v>
      </c>
      <c r="F2026" s="8" t="s">
        <v>955</v>
      </c>
      <c r="G2026" s="8" t="s">
        <v>956</v>
      </c>
    </row>
    <row r="2027" spans="1:7" ht="15" customHeight="1">
      <c r="A2027" s="15" t="s">
        <v>994</v>
      </c>
      <c r="B2027" s="16" t="s">
        <v>995</v>
      </c>
      <c r="C2027" s="15" t="s">
        <v>959</v>
      </c>
      <c r="D2027" s="15" t="s">
        <v>960</v>
      </c>
      <c r="E2027" s="17">
        <v>0.5</v>
      </c>
      <c r="F2027" s="18">
        <v>1.04</v>
      </c>
      <c r="G2027" s="18">
        <v>0.52</v>
      </c>
    </row>
    <row r="2028" spans="1:7" ht="15" customHeight="1">
      <c r="A2028" s="15" t="s">
        <v>996</v>
      </c>
      <c r="B2028" s="16" t="s">
        <v>997</v>
      </c>
      <c r="C2028" s="15" t="s">
        <v>959</v>
      </c>
      <c r="D2028" s="15" t="s">
        <v>960</v>
      </c>
      <c r="E2028" s="17">
        <v>0.5</v>
      </c>
      <c r="F2028" s="18">
        <v>3.18</v>
      </c>
      <c r="G2028" s="18">
        <v>1.59</v>
      </c>
    </row>
    <row r="2029" spans="1:7" ht="20.100000000000001" customHeight="1">
      <c r="A2029" s="15" t="s">
        <v>1388</v>
      </c>
      <c r="B2029" s="16" t="s">
        <v>1389</v>
      </c>
      <c r="C2029" s="15" t="s">
        <v>959</v>
      </c>
      <c r="D2029" s="15" t="s">
        <v>960</v>
      </c>
      <c r="E2029" s="17">
        <v>0.5</v>
      </c>
      <c r="F2029" s="18">
        <v>0.28000000000000003</v>
      </c>
      <c r="G2029" s="18">
        <v>0.14000000000000001</v>
      </c>
    </row>
    <row r="2030" spans="1:7" ht="15" customHeight="1">
      <c r="A2030" s="15" t="s">
        <v>963</v>
      </c>
      <c r="B2030" s="16" t="s">
        <v>964</v>
      </c>
      <c r="C2030" s="15" t="s">
        <v>959</v>
      </c>
      <c r="D2030" s="15" t="s">
        <v>960</v>
      </c>
      <c r="E2030" s="17">
        <v>0.5</v>
      </c>
      <c r="F2030" s="18">
        <v>0.55000000000000004</v>
      </c>
      <c r="G2030" s="18">
        <v>0.27500000000000002</v>
      </c>
    </row>
    <row r="2031" spans="1:7" ht="20.100000000000001" customHeight="1">
      <c r="A2031" s="15" t="s">
        <v>1390</v>
      </c>
      <c r="B2031" s="16" t="s">
        <v>1391</v>
      </c>
      <c r="C2031" s="15" t="s">
        <v>959</v>
      </c>
      <c r="D2031" s="15" t="s">
        <v>960</v>
      </c>
      <c r="E2031" s="17">
        <v>0.5</v>
      </c>
      <c r="F2031" s="18">
        <v>0.8</v>
      </c>
      <c r="G2031" s="18">
        <v>0.4</v>
      </c>
    </row>
    <row r="2032" spans="1:7" ht="15" customHeight="1">
      <c r="A2032" s="15" t="s">
        <v>965</v>
      </c>
      <c r="B2032" s="16" t="s">
        <v>966</v>
      </c>
      <c r="C2032" s="15" t="s">
        <v>959</v>
      </c>
      <c r="D2032" s="15" t="s">
        <v>960</v>
      </c>
      <c r="E2032" s="17">
        <v>0.5</v>
      </c>
      <c r="F2032" s="18">
        <v>0.06</v>
      </c>
      <c r="G2032" s="18">
        <v>0.03</v>
      </c>
    </row>
    <row r="2033" spans="1:7" ht="17.100000000000001" customHeight="1">
      <c r="A2033" s="1"/>
      <c r="B2033" s="1"/>
      <c r="C2033" s="1"/>
      <c r="D2033" s="1"/>
      <c r="E2033" s="319" t="s">
        <v>967</v>
      </c>
      <c r="F2033" s="320"/>
      <c r="G2033" s="19">
        <v>2.9550000000000001</v>
      </c>
    </row>
    <row r="2034" spans="1:7" ht="15" customHeight="1">
      <c r="A2034" s="321" t="s">
        <v>1032</v>
      </c>
      <c r="B2034" s="322"/>
      <c r="C2034" s="8" t="s">
        <v>952</v>
      </c>
      <c r="D2034" s="8" t="s">
        <v>953</v>
      </c>
      <c r="E2034" s="8" t="s">
        <v>954</v>
      </c>
      <c r="F2034" s="8" t="s">
        <v>955</v>
      </c>
      <c r="G2034" s="8" t="s">
        <v>956</v>
      </c>
    </row>
    <row r="2035" spans="1:7" ht="20.100000000000001" customHeight="1">
      <c r="A2035" s="15" t="s">
        <v>2070</v>
      </c>
      <c r="B2035" s="16" t="s">
        <v>2071</v>
      </c>
      <c r="C2035" s="15" t="s">
        <v>1016</v>
      </c>
      <c r="D2035" s="15" t="s">
        <v>1030</v>
      </c>
      <c r="E2035" s="17">
        <v>1</v>
      </c>
      <c r="F2035" s="18">
        <v>364.87</v>
      </c>
      <c r="G2035" s="18">
        <v>364.87</v>
      </c>
    </row>
    <row r="2036" spans="1:7" ht="15" customHeight="1">
      <c r="A2036" s="1"/>
      <c r="B2036" s="1"/>
      <c r="C2036" s="1"/>
      <c r="D2036" s="1"/>
      <c r="E2036" s="319" t="s">
        <v>1036</v>
      </c>
      <c r="F2036" s="320"/>
      <c r="G2036" s="19">
        <v>364.87</v>
      </c>
    </row>
    <row r="2037" spans="1:7" ht="15" customHeight="1">
      <c r="A2037" s="321" t="s">
        <v>968</v>
      </c>
      <c r="B2037" s="322"/>
      <c r="C2037" s="8" t="s">
        <v>952</v>
      </c>
      <c r="D2037" s="8" t="s">
        <v>953</v>
      </c>
      <c r="E2037" s="8" t="s">
        <v>954</v>
      </c>
      <c r="F2037" s="8" t="s">
        <v>955</v>
      </c>
      <c r="G2037" s="8" t="s">
        <v>956</v>
      </c>
    </row>
    <row r="2038" spans="1:7" ht="15" customHeight="1">
      <c r="A2038" s="15" t="s">
        <v>1392</v>
      </c>
      <c r="B2038" s="16" t="s">
        <v>1393</v>
      </c>
      <c r="C2038" s="15" t="s">
        <v>959</v>
      </c>
      <c r="D2038" s="15" t="s">
        <v>960</v>
      </c>
      <c r="E2038" s="17">
        <v>0.25319999999999998</v>
      </c>
      <c r="F2038" s="18">
        <v>8.94</v>
      </c>
      <c r="G2038" s="18">
        <v>2.2636080000000001</v>
      </c>
    </row>
    <row r="2039" spans="1:7" ht="15" customHeight="1">
      <c r="A2039" s="15" t="s">
        <v>1394</v>
      </c>
      <c r="B2039" s="16" t="s">
        <v>1395</v>
      </c>
      <c r="C2039" s="15" t="s">
        <v>959</v>
      </c>
      <c r="D2039" s="15" t="s">
        <v>960</v>
      </c>
      <c r="E2039" s="17">
        <v>0.25319999999999998</v>
      </c>
      <c r="F2039" s="18">
        <v>12.62</v>
      </c>
      <c r="G2039" s="18">
        <v>3.1953839999999998</v>
      </c>
    </row>
    <row r="2040" spans="1:7" ht="15" customHeight="1">
      <c r="A2040" s="1"/>
      <c r="B2040" s="1"/>
      <c r="C2040" s="1"/>
      <c r="D2040" s="1"/>
      <c r="E2040" s="319" t="s">
        <v>971</v>
      </c>
      <c r="F2040" s="320"/>
      <c r="G2040" s="19">
        <v>5.4589920000000003</v>
      </c>
    </row>
    <row r="2041" spans="1:7" ht="15" customHeight="1">
      <c r="A2041" s="1"/>
      <c r="B2041" s="1"/>
      <c r="C2041" s="1"/>
      <c r="D2041" s="1"/>
      <c r="E2041" s="317" t="s">
        <v>972</v>
      </c>
      <c r="F2041" s="318"/>
      <c r="G2041" s="3">
        <v>370.8</v>
      </c>
    </row>
    <row r="2042" spans="1:7" ht="15" customHeight="1">
      <c r="A2042" s="1"/>
      <c r="B2042" s="1"/>
      <c r="C2042" s="1"/>
      <c r="D2042" s="1"/>
      <c r="E2042" s="317" t="s">
        <v>973</v>
      </c>
      <c r="F2042" s="318"/>
      <c r="G2042" s="3">
        <v>2.48</v>
      </c>
    </row>
    <row r="2043" spans="1:7" ht="15" customHeight="1">
      <c r="A2043" s="1"/>
      <c r="B2043" s="1"/>
      <c r="C2043" s="1"/>
      <c r="D2043" s="1"/>
      <c r="E2043" s="317" t="s">
        <v>974</v>
      </c>
      <c r="F2043" s="318"/>
      <c r="G2043" s="3">
        <v>373.28</v>
      </c>
    </row>
    <row r="2044" spans="1:7" ht="15" customHeight="1">
      <c r="A2044" s="1"/>
      <c r="B2044" s="1"/>
      <c r="C2044" s="1"/>
      <c r="D2044" s="1"/>
      <c r="E2044" s="317" t="s">
        <v>975</v>
      </c>
      <c r="F2044" s="318"/>
      <c r="G2044" s="3">
        <v>105.82</v>
      </c>
    </row>
    <row r="2045" spans="1:7" ht="15" customHeight="1">
      <c r="A2045" s="1"/>
      <c r="B2045" s="1"/>
      <c r="C2045" s="1"/>
      <c r="D2045" s="1"/>
      <c r="E2045" s="317" t="s">
        <v>976</v>
      </c>
      <c r="F2045" s="318"/>
      <c r="G2045" s="3">
        <v>479.1</v>
      </c>
    </row>
    <row r="2046" spans="1:7" ht="15" customHeight="1">
      <c r="A2046" s="1"/>
      <c r="B2046" s="1"/>
      <c r="C2046" s="1"/>
      <c r="D2046" s="1"/>
      <c r="E2046" s="317" t="s">
        <v>977</v>
      </c>
      <c r="F2046" s="318"/>
      <c r="G2046" s="3">
        <v>1</v>
      </c>
    </row>
    <row r="2047" spans="1:7" ht="15" customHeight="1">
      <c r="A2047" s="1"/>
      <c r="B2047" s="1"/>
      <c r="C2047" s="1"/>
      <c r="D2047" s="1"/>
      <c r="E2047" s="317" t="s">
        <v>978</v>
      </c>
      <c r="F2047" s="318"/>
      <c r="G2047" s="3">
        <v>479.1</v>
      </c>
    </row>
    <row r="2048" spans="1:7" ht="9.9499999999999993" customHeight="1">
      <c r="A2048" s="1"/>
      <c r="B2048" s="1"/>
      <c r="C2048" s="323" t="s">
        <v>949</v>
      </c>
      <c r="D2048" s="324"/>
      <c r="E2048" s="1"/>
      <c r="F2048" s="1"/>
      <c r="G2048" s="1"/>
    </row>
    <row r="2049" spans="1:7" ht="20.100000000000001" customHeight="1">
      <c r="A2049" s="325" t="s">
        <v>2185</v>
      </c>
      <c r="B2049" s="326"/>
      <c r="C2049" s="326"/>
      <c r="D2049" s="326"/>
      <c r="E2049" s="326"/>
      <c r="F2049" s="326"/>
      <c r="G2049" s="326"/>
    </row>
    <row r="2050" spans="1:7" ht="15" customHeight="1">
      <c r="A2050" s="321" t="s">
        <v>951</v>
      </c>
      <c r="B2050" s="322"/>
      <c r="C2050" s="8" t="s">
        <v>952</v>
      </c>
      <c r="D2050" s="8" t="s">
        <v>953</v>
      </c>
      <c r="E2050" s="8" t="s">
        <v>954</v>
      </c>
      <c r="F2050" s="8" t="s">
        <v>955</v>
      </c>
      <c r="G2050" s="8" t="s">
        <v>956</v>
      </c>
    </row>
    <row r="2051" spans="1:7" ht="15" customHeight="1">
      <c r="A2051" s="15" t="s">
        <v>994</v>
      </c>
      <c r="B2051" s="16" t="s">
        <v>995</v>
      </c>
      <c r="C2051" s="15" t="s">
        <v>959</v>
      </c>
      <c r="D2051" s="15" t="s">
        <v>960</v>
      </c>
      <c r="E2051" s="17">
        <v>0.5</v>
      </c>
      <c r="F2051" s="18">
        <v>1.04</v>
      </c>
      <c r="G2051" s="18">
        <v>0.52</v>
      </c>
    </row>
    <row r="2052" spans="1:7" ht="15" customHeight="1">
      <c r="A2052" s="15" t="s">
        <v>996</v>
      </c>
      <c r="B2052" s="16" t="s">
        <v>997</v>
      </c>
      <c r="C2052" s="15" t="s">
        <v>959</v>
      </c>
      <c r="D2052" s="15" t="s">
        <v>960</v>
      </c>
      <c r="E2052" s="17">
        <v>0.5</v>
      </c>
      <c r="F2052" s="18">
        <v>3.18</v>
      </c>
      <c r="G2052" s="18">
        <v>1.59</v>
      </c>
    </row>
    <row r="2053" spans="1:7" ht="20.100000000000001" customHeight="1">
      <c r="A2053" s="15" t="s">
        <v>1388</v>
      </c>
      <c r="B2053" s="16" t="s">
        <v>1389</v>
      </c>
      <c r="C2053" s="15" t="s">
        <v>959</v>
      </c>
      <c r="D2053" s="15" t="s">
        <v>960</v>
      </c>
      <c r="E2053" s="17">
        <v>0.5</v>
      </c>
      <c r="F2053" s="18">
        <v>0.28000000000000003</v>
      </c>
      <c r="G2053" s="18">
        <v>0.14000000000000001</v>
      </c>
    </row>
    <row r="2054" spans="1:7" ht="15" customHeight="1">
      <c r="A2054" s="15" t="s">
        <v>963</v>
      </c>
      <c r="B2054" s="16" t="s">
        <v>964</v>
      </c>
      <c r="C2054" s="15" t="s">
        <v>959</v>
      </c>
      <c r="D2054" s="15" t="s">
        <v>960</v>
      </c>
      <c r="E2054" s="17">
        <v>0.5</v>
      </c>
      <c r="F2054" s="18">
        <v>0.55000000000000004</v>
      </c>
      <c r="G2054" s="18">
        <v>0.27500000000000002</v>
      </c>
    </row>
    <row r="2055" spans="1:7" ht="20.100000000000001" customHeight="1">
      <c r="A2055" s="15" t="s">
        <v>1390</v>
      </c>
      <c r="B2055" s="16" t="s">
        <v>1391</v>
      </c>
      <c r="C2055" s="15" t="s">
        <v>959</v>
      </c>
      <c r="D2055" s="15" t="s">
        <v>960</v>
      </c>
      <c r="E2055" s="17">
        <v>0.5</v>
      </c>
      <c r="F2055" s="18">
        <v>0.8</v>
      </c>
      <c r="G2055" s="18">
        <v>0.4</v>
      </c>
    </row>
    <row r="2056" spans="1:7" ht="15" customHeight="1">
      <c r="A2056" s="15" t="s">
        <v>965</v>
      </c>
      <c r="B2056" s="16" t="s">
        <v>966</v>
      </c>
      <c r="C2056" s="15" t="s">
        <v>959</v>
      </c>
      <c r="D2056" s="15" t="s">
        <v>960</v>
      </c>
      <c r="E2056" s="17">
        <v>0.5</v>
      </c>
      <c r="F2056" s="18">
        <v>0.06</v>
      </c>
      <c r="G2056" s="18">
        <v>0.03</v>
      </c>
    </row>
    <row r="2057" spans="1:7" ht="17.100000000000001" customHeight="1">
      <c r="A2057" s="1"/>
      <c r="B2057" s="1"/>
      <c r="C2057" s="1"/>
      <c r="D2057" s="1"/>
      <c r="E2057" s="319" t="s">
        <v>967</v>
      </c>
      <c r="F2057" s="320"/>
      <c r="G2057" s="19">
        <v>2.9550000000000001</v>
      </c>
    </row>
    <row r="2058" spans="1:7" ht="15" customHeight="1">
      <c r="A2058" s="321" t="s">
        <v>1032</v>
      </c>
      <c r="B2058" s="322"/>
      <c r="C2058" s="8" t="s">
        <v>952</v>
      </c>
      <c r="D2058" s="8" t="s">
        <v>953</v>
      </c>
      <c r="E2058" s="8" t="s">
        <v>954</v>
      </c>
      <c r="F2058" s="8" t="s">
        <v>955</v>
      </c>
      <c r="G2058" s="8" t="s">
        <v>956</v>
      </c>
    </row>
    <row r="2059" spans="1:7" ht="20.100000000000001" customHeight="1">
      <c r="A2059" s="15" t="s">
        <v>2073</v>
      </c>
      <c r="B2059" s="16" t="s">
        <v>2074</v>
      </c>
      <c r="C2059" s="15" t="s">
        <v>1016</v>
      </c>
      <c r="D2059" s="15" t="s">
        <v>1030</v>
      </c>
      <c r="E2059" s="17">
        <v>1</v>
      </c>
      <c r="F2059" s="18">
        <v>374.65</v>
      </c>
      <c r="G2059" s="18">
        <v>374.65</v>
      </c>
    </row>
    <row r="2060" spans="1:7" ht="15" customHeight="1">
      <c r="A2060" s="1"/>
      <c r="B2060" s="1"/>
      <c r="C2060" s="1"/>
      <c r="D2060" s="1"/>
      <c r="E2060" s="319" t="s">
        <v>1036</v>
      </c>
      <c r="F2060" s="320"/>
      <c r="G2060" s="19">
        <v>374.65</v>
      </c>
    </row>
    <row r="2061" spans="1:7" ht="15" customHeight="1">
      <c r="A2061" s="321" t="s">
        <v>968</v>
      </c>
      <c r="B2061" s="322"/>
      <c r="C2061" s="8" t="s">
        <v>952</v>
      </c>
      <c r="D2061" s="8" t="s">
        <v>953</v>
      </c>
      <c r="E2061" s="8" t="s">
        <v>954</v>
      </c>
      <c r="F2061" s="8" t="s">
        <v>955</v>
      </c>
      <c r="G2061" s="8" t="s">
        <v>956</v>
      </c>
    </row>
    <row r="2062" spans="1:7" ht="15" customHeight="1">
      <c r="A2062" s="15" t="s">
        <v>1392</v>
      </c>
      <c r="B2062" s="16" t="s">
        <v>1393</v>
      </c>
      <c r="C2062" s="15" t="s">
        <v>959</v>
      </c>
      <c r="D2062" s="15" t="s">
        <v>960</v>
      </c>
      <c r="E2062" s="17">
        <v>0.25319999999999998</v>
      </c>
      <c r="F2062" s="18">
        <v>8.94</v>
      </c>
      <c r="G2062" s="18">
        <v>2.2636080000000001</v>
      </c>
    </row>
    <row r="2063" spans="1:7" ht="15" customHeight="1">
      <c r="A2063" s="15" t="s">
        <v>1394</v>
      </c>
      <c r="B2063" s="16" t="s">
        <v>1395</v>
      </c>
      <c r="C2063" s="15" t="s">
        <v>959</v>
      </c>
      <c r="D2063" s="15" t="s">
        <v>960</v>
      </c>
      <c r="E2063" s="17">
        <v>0.25319999999999998</v>
      </c>
      <c r="F2063" s="18">
        <v>12.62</v>
      </c>
      <c r="G2063" s="18">
        <v>3.1953839999999998</v>
      </c>
    </row>
    <row r="2064" spans="1:7" ht="15" customHeight="1">
      <c r="A2064" s="1"/>
      <c r="B2064" s="1"/>
      <c r="C2064" s="1"/>
      <c r="D2064" s="1"/>
      <c r="E2064" s="319" t="s">
        <v>971</v>
      </c>
      <c r="F2064" s="320"/>
      <c r="G2064" s="19">
        <v>5.4589920000000003</v>
      </c>
    </row>
    <row r="2065" spans="1:7" ht="15" customHeight="1">
      <c r="A2065" s="1"/>
      <c r="B2065" s="1"/>
      <c r="C2065" s="1"/>
      <c r="D2065" s="1"/>
      <c r="E2065" s="317" t="s">
        <v>972</v>
      </c>
      <c r="F2065" s="318"/>
      <c r="G2065" s="3">
        <v>380.58</v>
      </c>
    </row>
    <row r="2066" spans="1:7" ht="15" customHeight="1">
      <c r="A2066" s="1"/>
      <c r="B2066" s="1"/>
      <c r="C2066" s="1"/>
      <c r="D2066" s="1"/>
      <c r="E2066" s="317" t="s">
        <v>973</v>
      </c>
      <c r="F2066" s="318"/>
      <c r="G2066" s="3">
        <v>2.48</v>
      </c>
    </row>
    <row r="2067" spans="1:7" ht="15" customHeight="1">
      <c r="A2067" s="1"/>
      <c r="B2067" s="1"/>
      <c r="C2067" s="1"/>
      <c r="D2067" s="1"/>
      <c r="E2067" s="317" t="s">
        <v>974</v>
      </c>
      <c r="F2067" s="318"/>
      <c r="G2067" s="3">
        <v>383.06</v>
      </c>
    </row>
    <row r="2068" spans="1:7" ht="15" customHeight="1">
      <c r="A2068" s="1"/>
      <c r="B2068" s="1"/>
      <c r="C2068" s="1"/>
      <c r="D2068" s="1"/>
      <c r="E2068" s="317" t="s">
        <v>975</v>
      </c>
      <c r="F2068" s="318"/>
      <c r="G2068" s="3">
        <v>108.59</v>
      </c>
    </row>
    <row r="2069" spans="1:7" ht="15" customHeight="1">
      <c r="A2069" s="1"/>
      <c r="B2069" s="1"/>
      <c r="C2069" s="1"/>
      <c r="D2069" s="1"/>
      <c r="E2069" s="317" t="s">
        <v>976</v>
      </c>
      <c r="F2069" s="318"/>
      <c r="G2069" s="3">
        <v>491.65</v>
      </c>
    </row>
    <row r="2070" spans="1:7" ht="15" customHeight="1">
      <c r="A2070" s="1"/>
      <c r="B2070" s="1"/>
      <c r="C2070" s="1"/>
      <c r="D2070" s="1"/>
      <c r="E2070" s="317" t="s">
        <v>977</v>
      </c>
      <c r="F2070" s="318"/>
      <c r="G2070" s="3">
        <v>1</v>
      </c>
    </row>
    <row r="2071" spans="1:7" ht="15" customHeight="1">
      <c r="A2071" s="1"/>
      <c r="B2071" s="1"/>
      <c r="C2071" s="1"/>
      <c r="D2071" s="1"/>
      <c r="E2071" s="317" t="s">
        <v>978</v>
      </c>
      <c r="F2071" s="318"/>
      <c r="G2071" s="3">
        <v>491.65</v>
      </c>
    </row>
    <row r="2072" spans="1:7" ht="9.9499999999999993" customHeight="1">
      <c r="A2072" s="1"/>
      <c r="B2072" s="1"/>
      <c r="C2072" s="323" t="s">
        <v>949</v>
      </c>
      <c r="D2072" s="324"/>
      <c r="E2072" s="1"/>
      <c r="F2072" s="1"/>
      <c r="G2072" s="1"/>
    </row>
    <row r="2073" spans="1:7" ht="20.100000000000001" customHeight="1">
      <c r="A2073" s="325" t="s">
        <v>2186</v>
      </c>
      <c r="B2073" s="326"/>
      <c r="C2073" s="326"/>
      <c r="D2073" s="326"/>
      <c r="E2073" s="326"/>
      <c r="F2073" s="326"/>
      <c r="G2073" s="326"/>
    </row>
    <row r="2074" spans="1:7" ht="15" customHeight="1">
      <c r="A2074" s="321" t="s">
        <v>951</v>
      </c>
      <c r="B2074" s="322"/>
      <c r="C2074" s="8" t="s">
        <v>952</v>
      </c>
      <c r="D2074" s="8" t="s">
        <v>953</v>
      </c>
      <c r="E2074" s="8" t="s">
        <v>954</v>
      </c>
      <c r="F2074" s="8" t="s">
        <v>955</v>
      </c>
      <c r="G2074" s="8" t="s">
        <v>956</v>
      </c>
    </row>
    <row r="2075" spans="1:7" ht="15" customHeight="1">
      <c r="A2075" s="15" t="s">
        <v>994</v>
      </c>
      <c r="B2075" s="16" t="s">
        <v>995</v>
      </c>
      <c r="C2075" s="15" t="s">
        <v>959</v>
      </c>
      <c r="D2075" s="15" t="s">
        <v>960</v>
      </c>
      <c r="E2075" s="17">
        <v>0.4</v>
      </c>
      <c r="F2075" s="18">
        <v>1.04</v>
      </c>
      <c r="G2075" s="18">
        <v>0.41599999999999998</v>
      </c>
    </row>
    <row r="2076" spans="1:7" ht="15" customHeight="1">
      <c r="A2076" s="15" t="s">
        <v>996</v>
      </c>
      <c r="B2076" s="16" t="s">
        <v>997</v>
      </c>
      <c r="C2076" s="15" t="s">
        <v>959</v>
      </c>
      <c r="D2076" s="15" t="s">
        <v>960</v>
      </c>
      <c r="E2076" s="17">
        <v>0.4</v>
      </c>
      <c r="F2076" s="18">
        <v>3.18</v>
      </c>
      <c r="G2076" s="18">
        <v>1.272</v>
      </c>
    </row>
    <row r="2077" spans="1:7" ht="20.100000000000001" customHeight="1">
      <c r="A2077" s="15" t="s">
        <v>998</v>
      </c>
      <c r="B2077" s="16" t="s">
        <v>999</v>
      </c>
      <c r="C2077" s="15" t="s">
        <v>959</v>
      </c>
      <c r="D2077" s="15" t="s">
        <v>960</v>
      </c>
      <c r="E2077" s="17">
        <v>0.4</v>
      </c>
      <c r="F2077" s="18">
        <v>0.41</v>
      </c>
      <c r="G2077" s="18">
        <v>0.16400000000000001</v>
      </c>
    </row>
    <row r="2078" spans="1:7" ht="20.100000000000001" customHeight="1">
      <c r="A2078" s="15" t="s">
        <v>1000</v>
      </c>
      <c r="B2078" s="16" t="s">
        <v>1001</v>
      </c>
      <c r="C2078" s="15" t="s">
        <v>959</v>
      </c>
      <c r="D2078" s="15" t="s">
        <v>960</v>
      </c>
      <c r="E2078" s="17">
        <v>0.4</v>
      </c>
      <c r="F2078" s="18">
        <v>1.01</v>
      </c>
      <c r="G2078" s="18">
        <v>0.40400000000000003</v>
      </c>
    </row>
    <row r="2079" spans="1:7" ht="15" customHeight="1">
      <c r="A2079" s="15" t="s">
        <v>963</v>
      </c>
      <c r="B2079" s="16" t="s">
        <v>964</v>
      </c>
      <c r="C2079" s="15" t="s">
        <v>959</v>
      </c>
      <c r="D2079" s="15" t="s">
        <v>960</v>
      </c>
      <c r="E2079" s="17">
        <v>0.4</v>
      </c>
      <c r="F2079" s="18">
        <v>0.55000000000000004</v>
      </c>
      <c r="G2079" s="18">
        <v>0.22</v>
      </c>
    </row>
    <row r="2080" spans="1:7" ht="15" customHeight="1">
      <c r="A2080" s="15" t="s">
        <v>965</v>
      </c>
      <c r="B2080" s="16" t="s">
        <v>966</v>
      </c>
      <c r="C2080" s="15" t="s">
        <v>959</v>
      </c>
      <c r="D2080" s="15" t="s">
        <v>960</v>
      </c>
      <c r="E2080" s="17">
        <v>0.4</v>
      </c>
      <c r="F2080" s="18">
        <v>0.06</v>
      </c>
      <c r="G2080" s="18">
        <v>2.4E-2</v>
      </c>
    </row>
    <row r="2081" spans="1:7" ht="17.100000000000001" customHeight="1">
      <c r="A2081" s="1"/>
      <c r="B2081" s="1"/>
      <c r="C2081" s="1"/>
      <c r="D2081" s="1"/>
      <c r="E2081" s="319" t="s">
        <v>967</v>
      </c>
      <c r="F2081" s="320"/>
      <c r="G2081" s="19">
        <v>2.5</v>
      </c>
    </row>
    <row r="2082" spans="1:7" ht="15" customHeight="1">
      <c r="A2082" s="321" t="s">
        <v>968</v>
      </c>
      <c r="B2082" s="322"/>
      <c r="C2082" s="8" t="s">
        <v>952</v>
      </c>
      <c r="D2082" s="8" t="s">
        <v>953</v>
      </c>
      <c r="E2082" s="8" t="s">
        <v>954</v>
      </c>
      <c r="F2082" s="8" t="s">
        <v>955</v>
      </c>
      <c r="G2082" s="8" t="s">
        <v>956</v>
      </c>
    </row>
    <row r="2083" spans="1:7" ht="15" customHeight="1">
      <c r="A2083" s="15" t="s">
        <v>1006</v>
      </c>
      <c r="B2083" s="16" t="s">
        <v>1007</v>
      </c>
      <c r="C2083" s="15" t="s">
        <v>959</v>
      </c>
      <c r="D2083" s="15" t="s">
        <v>960</v>
      </c>
      <c r="E2083" s="17">
        <v>0.40604000000000001</v>
      </c>
      <c r="F2083" s="18">
        <v>9.25</v>
      </c>
      <c r="G2083" s="18">
        <v>3.7558699999999998</v>
      </c>
    </row>
    <row r="2084" spans="1:7" ht="15" customHeight="1">
      <c r="A2084" s="1"/>
      <c r="B2084" s="1"/>
      <c r="C2084" s="1"/>
      <c r="D2084" s="1"/>
      <c r="E2084" s="319" t="s">
        <v>971</v>
      </c>
      <c r="F2084" s="320"/>
      <c r="G2084" s="19">
        <v>3.7558699999999998</v>
      </c>
    </row>
    <row r="2085" spans="1:7" ht="15" customHeight="1">
      <c r="A2085" s="321" t="s">
        <v>1010</v>
      </c>
      <c r="B2085" s="322"/>
      <c r="C2085" s="8" t="s">
        <v>952</v>
      </c>
      <c r="D2085" s="8" t="s">
        <v>953</v>
      </c>
      <c r="E2085" s="8" t="s">
        <v>954</v>
      </c>
      <c r="F2085" s="8" t="s">
        <v>955</v>
      </c>
      <c r="G2085" s="8" t="s">
        <v>956</v>
      </c>
    </row>
    <row r="2086" spans="1:7" ht="27.95" customHeight="1">
      <c r="A2086" s="15" t="s">
        <v>1359</v>
      </c>
      <c r="B2086" s="16" t="s">
        <v>1360</v>
      </c>
      <c r="C2086" s="15" t="s">
        <v>959</v>
      </c>
      <c r="D2086" s="15" t="s">
        <v>1030</v>
      </c>
      <c r="E2086" s="17">
        <v>4</v>
      </c>
      <c r="F2086" s="18">
        <v>0.24</v>
      </c>
      <c r="G2086" s="18">
        <v>0.96</v>
      </c>
    </row>
    <row r="2087" spans="1:7" ht="20.100000000000001" customHeight="1">
      <c r="A2087" s="15" t="s">
        <v>2090</v>
      </c>
      <c r="B2087" s="16" t="s">
        <v>2091</v>
      </c>
      <c r="C2087" s="15" t="s">
        <v>959</v>
      </c>
      <c r="D2087" s="15" t="s">
        <v>1030</v>
      </c>
      <c r="E2087" s="17">
        <v>1</v>
      </c>
      <c r="F2087" s="18">
        <v>74.25</v>
      </c>
      <c r="G2087" s="18">
        <v>74.25</v>
      </c>
    </row>
    <row r="2088" spans="1:7" ht="15" customHeight="1">
      <c r="A2088" s="1"/>
      <c r="B2088" s="1"/>
      <c r="C2088" s="1"/>
      <c r="D2088" s="1"/>
      <c r="E2088" s="319" t="s">
        <v>1021</v>
      </c>
      <c r="F2088" s="320"/>
      <c r="G2088" s="19">
        <v>75.209999999999994</v>
      </c>
    </row>
    <row r="2089" spans="1:7" ht="15" customHeight="1">
      <c r="A2089" s="1"/>
      <c r="B2089" s="1"/>
      <c r="C2089" s="1"/>
      <c r="D2089" s="1"/>
      <c r="E2089" s="317" t="s">
        <v>972</v>
      </c>
      <c r="F2089" s="318"/>
      <c r="G2089" s="3">
        <v>79.75</v>
      </c>
    </row>
    <row r="2090" spans="1:7" ht="15" customHeight="1">
      <c r="A2090" s="1"/>
      <c r="B2090" s="1"/>
      <c r="C2090" s="1"/>
      <c r="D2090" s="1"/>
      <c r="E2090" s="317" t="s">
        <v>973</v>
      </c>
      <c r="F2090" s="318"/>
      <c r="G2090" s="3">
        <v>1.71</v>
      </c>
    </row>
    <row r="2091" spans="1:7" ht="15" customHeight="1">
      <c r="A2091" s="1"/>
      <c r="B2091" s="1"/>
      <c r="C2091" s="1"/>
      <c r="D2091" s="1"/>
      <c r="E2091" s="317" t="s">
        <v>974</v>
      </c>
      <c r="F2091" s="318"/>
      <c r="G2091" s="3">
        <v>81.459999999999994</v>
      </c>
    </row>
    <row r="2092" spans="1:7" ht="15" customHeight="1">
      <c r="A2092" s="1"/>
      <c r="B2092" s="1"/>
      <c r="C2092" s="1"/>
      <c r="D2092" s="1"/>
      <c r="E2092" s="317" t="s">
        <v>975</v>
      </c>
      <c r="F2092" s="318"/>
      <c r="G2092" s="3">
        <v>23.09</v>
      </c>
    </row>
    <row r="2093" spans="1:7" ht="15" customHeight="1">
      <c r="A2093" s="1"/>
      <c r="B2093" s="1"/>
      <c r="C2093" s="1"/>
      <c r="D2093" s="1"/>
      <c r="E2093" s="317" t="s">
        <v>976</v>
      </c>
      <c r="F2093" s="318"/>
      <c r="G2093" s="3">
        <v>104.55</v>
      </c>
    </row>
    <row r="2094" spans="1:7" ht="15" customHeight="1">
      <c r="A2094" s="1"/>
      <c r="B2094" s="1"/>
      <c r="C2094" s="1"/>
      <c r="D2094" s="1"/>
      <c r="E2094" s="317" t="s">
        <v>977</v>
      </c>
      <c r="F2094" s="318"/>
      <c r="G2094" s="3">
        <v>1</v>
      </c>
    </row>
    <row r="2095" spans="1:7" ht="15" customHeight="1">
      <c r="A2095" s="1"/>
      <c r="B2095" s="1"/>
      <c r="C2095" s="1"/>
      <c r="D2095" s="1"/>
      <c r="E2095" s="317" t="s">
        <v>978</v>
      </c>
      <c r="F2095" s="318"/>
      <c r="G2095" s="3">
        <v>104.55</v>
      </c>
    </row>
    <row r="2096" spans="1:7" ht="9.9499999999999993" customHeight="1">
      <c r="A2096" s="1"/>
      <c r="B2096" s="1"/>
      <c r="C2096" s="323" t="s">
        <v>949</v>
      </c>
      <c r="D2096" s="324"/>
      <c r="E2096" s="1"/>
      <c r="F2096" s="1"/>
      <c r="G2096" s="1"/>
    </row>
    <row r="2097" spans="1:7" ht="20.100000000000001" customHeight="1">
      <c r="A2097" s="325" t="s">
        <v>2187</v>
      </c>
      <c r="B2097" s="326"/>
      <c r="C2097" s="326"/>
      <c r="D2097" s="326"/>
      <c r="E2097" s="326"/>
      <c r="F2097" s="326"/>
      <c r="G2097" s="326"/>
    </row>
    <row r="2098" spans="1:7" ht="15" customHeight="1">
      <c r="A2098" s="321" t="s">
        <v>951</v>
      </c>
      <c r="B2098" s="322"/>
      <c r="C2098" s="8" t="s">
        <v>952</v>
      </c>
      <c r="D2098" s="8" t="s">
        <v>953</v>
      </c>
      <c r="E2098" s="8" t="s">
        <v>954</v>
      </c>
      <c r="F2098" s="8" t="s">
        <v>955</v>
      </c>
      <c r="G2098" s="8" t="s">
        <v>956</v>
      </c>
    </row>
    <row r="2099" spans="1:7" ht="15" customHeight="1">
      <c r="A2099" s="15" t="s">
        <v>994</v>
      </c>
      <c r="B2099" s="16" t="s">
        <v>995</v>
      </c>
      <c r="C2099" s="15" t="s">
        <v>959</v>
      </c>
      <c r="D2099" s="15" t="s">
        <v>960</v>
      </c>
      <c r="E2099" s="17">
        <v>1.23428</v>
      </c>
      <c r="F2099" s="18">
        <v>1.04</v>
      </c>
      <c r="G2099" s="18">
        <v>1.2836512</v>
      </c>
    </row>
    <row r="2100" spans="1:7" ht="15" customHeight="1">
      <c r="A2100" s="15" t="s">
        <v>996</v>
      </c>
      <c r="B2100" s="16" t="s">
        <v>997</v>
      </c>
      <c r="C2100" s="15" t="s">
        <v>959</v>
      </c>
      <c r="D2100" s="15" t="s">
        <v>960</v>
      </c>
      <c r="E2100" s="17">
        <v>1.23428</v>
      </c>
      <c r="F2100" s="18">
        <v>3.18</v>
      </c>
      <c r="G2100" s="18">
        <v>3.9250104000000001</v>
      </c>
    </row>
    <row r="2101" spans="1:7" ht="20.100000000000001" customHeight="1">
      <c r="A2101" s="15" t="s">
        <v>998</v>
      </c>
      <c r="B2101" s="16" t="s">
        <v>999</v>
      </c>
      <c r="C2101" s="15" t="s">
        <v>959</v>
      </c>
      <c r="D2101" s="15" t="s">
        <v>960</v>
      </c>
      <c r="E2101" s="17">
        <v>0.63427999999999995</v>
      </c>
      <c r="F2101" s="18">
        <v>0.41</v>
      </c>
      <c r="G2101" s="18">
        <v>0.26005479999999997</v>
      </c>
    </row>
    <row r="2102" spans="1:7" ht="20.100000000000001" customHeight="1">
      <c r="A2102" s="15" t="s">
        <v>1000</v>
      </c>
      <c r="B2102" s="16" t="s">
        <v>1001</v>
      </c>
      <c r="C2102" s="15" t="s">
        <v>959</v>
      </c>
      <c r="D2102" s="15" t="s">
        <v>960</v>
      </c>
      <c r="E2102" s="17">
        <v>0.63427999999999995</v>
      </c>
      <c r="F2102" s="18">
        <v>1.01</v>
      </c>
      <c r="G2102" s="18">
        <v>0.64062280000000005</v>
      </c>
    </row>
    <row r="2103" spans="1:7" ht="15" customHeight="1">
      <c r="A2103" s="15" t="s">
        <v>965</v>
      </c>
      <c r="B2103" s="16" t="s">
        <v>966</v>
      </c>
      <c r="C2103" s="15" t="s">
        <v>959</v>
      </c>
      <c r="D2103" s="15" t="s">
        <v>960</v>
      </c>
      <c r="E2103" s="17">
        <v>1.23428</v>
      </c>
      <c r="F2103" s="18">
        <v>0.06</v>
      </c>
      <c r="G2103" s="18">
        <v>7.4056800000000006E-2</v>
      </c>
    </row>
    <row r="2104" spans="1:7" ht="20.100000000000001" customHeight="1">
      <c r="A2104" s="15" t="s">
        <v>1086</v>
      </c>
      <c r="B2104" s="16" t="s">
        <v>1087</v>
      </c>
      <c r="C2104" s="15" t="s">
        <v>959</v>
      </c>
      <c r="D2104" s="15" t="s">
        <v>960</v>
      </c>
      <c r="E2104" s="17">
        <v>0.6</v>
      </c>
      <c r="F2104" s="18">
        <v>0.57999999999999996</v>
      </c>
      <c r="G2104" s="18">
        <v>0.34799999999999998</v>
      </c>
    </row>
    <row r="2105" spans="1:7" ht="20.100000000000001" customHeight="1">
      <c r="A2105" s="15" t="s">
        <v>1088</v>
      </c>
      <c r="B2105" s="16" t="s">
        <v>1089</v>
      </c>
      <c r="C2105" s="15" t="s">
        <v>959</v>
      </c>
      <c r="D2105" s="15" t="s">
        <v>960</v>
      </c>
      <c r="E2105" s="17">
        <v>0.6</v>
      </c>
      <c r="F2105" s="18">
        <v>0.95</v>
      </c>
      <c r="G2105" s="18">
        <v>0.56999999999999995</v>
      </c>
    </row>
    <row r="2106" spans="1:7" ht="15" customHeight="1">
      <c r="A2106" s="15" t="s">
        <v>963</v>
      </c>
      <c r="B2106" s="16" t="s">
        <v>964</v>
      </c>
      <c r="C2106" s="15" t="s">
        <v>959</v>
      </c>
      <c r="D2106" s="15" t="s">
        <v>960</v>
      </c>
      <c r="E2106" s="17">
        <v>1.23428</v>
      </c>
      <c r="F2106" s="18">
        <v>0.55000000000000004</v>
      </c>
      <c r="G2106" s="18">
        <v>0.67885399999999996</v>
      </c>
    </row>
    <row r="2107" spans="1:7" ht="17.100000000000001" customHeight="1">
      <c r="A2107" s="1"/>
      <c r="B2107" s="1"/>
      <c r="C2107" s="1"/>
      <c r="D2107" s="1"/>
      <c r="E2107" s="319" t="s">
        <v>967</v>
      </c>
      <c r="F2107" s="320"/>
      <c r="G2107" s="19">
        <v>7.7802499999999997</v>
      </c>
    </row>
    <row r="2108" spans="1:7" ht="15" customHeight="1">
      <c r="A2108" s="321" t="s">
        <v>968</v>
      </c>
      <c r="B2108" s="322"/>
      <c r="C2108" s="8" t="s">
        <v>952</v>
      </c>
      <c r="D2108" s="8" t="s">
        <v>953</v>
      </c>
      <c r="E2108" s="8" t="s">
        <v>954</v>
      </c>
      <c r="F2108" s="8" t="s">
        <v>955</v>
      </c>
      <c r="G2108" s="8" t="s">
        <v>956</v>
      </c>
    </row>
    <row r="2109" spans="1:7" ht="15" customHeight="1">
      <c r="A2109" s="15" t="s">
        <v>1006</v>
      </c>
      <c r="B2109" s="16" t="s">
        <v>1007</v>
      </c>
      <c r="C2109" s="15" t="s">
        <v>959</v>
      </c>
      <c r="D2109" s="15" t="s">
        <v>960</v>
      </c>
      <c r="E2109" s="17">
        <v>0.64385762800000002</v>
      </c>
      <c r="F2109" s="18">
        <v>9.25</v>
      </c>
      <c r="G2109" s="18">
        <v>5.9556830590000001</v>
      </c>
    </row>
    <row r="2110" spans="1:7" ht="15" customHeight="1">
      <c r="A2110" s="15" t="s">
        <v>1090</v>
      </c>
      <c r="B2110" s="16" t="s">
        <v>1091</v>
      </c>
      <c r="C2110" s="15" t="s">
        <v>959</v>
      </c>
      <c r="D2110" s="15" t="s">
        <v>960</v>
      </c>
      <c r="E2110" s="17">
        <v>0.60906000000000005</v>
      </c>
      <c r="F2110" s="18">
        <v>12.62</v>
      </c>
      <c r="G2110" s="18">
        <v>7.6863371999999996</v>
      </c>
    </row>
    <row r="2111" spans="1:7" ht="15" customHeight="1">
      <c r="A2111" s="1"/>
      <c r="B2111" s="1"/>
      <c r="C2111" s="1"/>
      <c r="D2111" s="1"/>
      <c r="E2111" s="319" t="s">
        <v>971</v>
      </c>
      <c r="F2111" s="320"/>
      <c r="G2111" s="19">
        <v>13.642020259000001</v>
      </c>
    </row>
    <row r="2112" spans="1:7" ht="15" customHeight="1">
      <c r="A2112" s="321" t="s">
        <v>1010</v>
      </c>
      <c r="B2112" s="322"/>
      <c r="C2112" s="8" t="s">
        <v>952</v>
      </c>
      <c r="D2112" s="8" t="s">
        <v>953</v>
      </c>
      <c r="E2112" s="8" t="s">
        <v>954</v>
      </c>
      <c r="F2112" s="8" t="s">
        <v>955</v>
      </c>
      <c r="G2112" s="8" t="s">
        <v>956</v>
      </c>
    </row>
    <row r="2113" spans="1:7" ht="15" customHeight="1">
      <c r="A2113" s="15" t="s">
        <v>1041</v>
      </c>
      <c r="B2113" s="16" t="s">
        <v>1042</v>
      </c>
      <c r="C2113" s="15" t="s">
        <v>959</v>
      </c>
      <c r="D2113" s="15" t="s">
        <v>1020</v>
      </c>
      <c r="E2113" s="17">
        <v>1.93184</v>
      </c>
      <c r="F2113" s="18">
        <v>1.04</v>
      </c>
      <c r="G2113" s="18">
        <v>2.0091136000000001</v>
      </c>
    </row>
    <row r="2114" spans="1:7" ht="20.100000000000001" customHeight="1">
      <c r="A2114" s="15" t="s">
        <v>1052</v>
      </c>
      <c r="B2114" s="16" t="s">
        <v>1053</v>
      </c>
      <c r="C2114" s="15" t="s">
        <v>959</v>
      </c>
      <c r="D2114" s="15" t="s">
        <v>1045</v>
      </c>
      <c r="E2114" s="17">
        <v>4.28E-3</v>
      </c>
      <c r="F2114" s="18">
        <v>75</v>
      </c>
      <c r="G2114" s="18">
        <v>0.32100000000000001</v>
      </c>
    </row>
    <row r="2115" spans="1:7" ht="15" customHeight="1">
      <c r="A2115" s="15" t="s">
        <v>2093</v>
      </c>
      <c r="B2115" s="16" t="s">
        <v>2094</v>
      </c>
      <c r="C2115" s="15" t="s">
        <v>959</v>
      </c>
      <c r="D2115" s="15" t="s">
        <v>1030</v>
      </c>
      <c r="E2115" s="17">
        <v>1</v>
      </c>
      <c r="F2115" s="18">
        <v>678.38</v>
      </c>
      <c r="G2115" s="18">
        <v>678.38</v>
      </c>
    </row>
    <row r="2116" spans="1:7" ht="15" customHeight="1">
      <c r="A2116" s="1"/>
      <c r="B2116" s="1"/>
      <c r="C2116" s="1"/>
      <c r="D2116" s="1"/>
      <c r="E2116" s="319" t="s">
        <v>1021</v>
      </c>
      <c r="F2116" s="320"/>
      <c r="G2116" s="19">
        <v>680.7101136</v>
      </c>
    </row>
    <row r="2117" spans="1:7" ht="15" customHeight="1">
      <c r="A2117" s="1"/>
      <c r="B2117" s="1"/>
      <c r="C2117" s="1"/>
      <c r="D2117" s="1"/>
      <c r="E2117" s="317" t="s">
        <v>972</v>
      </c>
      <c r="F2117" s="318"/>
      <c r="G2117" s="3">
        <v>695.92</v>
      </c>
    </row>
    <row r="2118" spans="1:7" ht="15" customHeight="1">
      <c r="A2118" s="1"/>
      <c r="B2118" s="1"/>
      <c r="C2118" s="1"/>
      <c r="D2118" s="1"/>
      <c r="E2118" s="317" t="s">
        <v>973</v>
      </c>
      <c r="F2118" s="318"/>
      <c r="G2118" s="3">
        <v>6.19</v>
      </c>
    </row>
    <row r="2119" spans="1:7" ht="15" customHeight="1">
      <c r="A2119" s="1"/>
      <c r="B2119" s="1"/>
      <c r="C2119" s="1"/>
      <c r="D2119" s="1"/>
      <c r="E2119" s="317" t="s">
        <v>974</v>
      </c>
      <c r="F2119" s="318"/>
      <c r="G2119" s="3">
        <v>702.11</v>
      </c>
    </row>
    <row r="2120" spans="1:7" ht="15" customHeight="1">
      <c r="A2120" s="1"/>
      <c r="B2120" s="1"/>
      <c r="C2120" s="1"/>
      <c r="D2120" s="1"/>
      <c r="E2120" s="317" t="s">
        <v>975</v>
      </c>
      <c r="F2120" s="318"/>
      <c r="G2120" s="3">
        <v>199.04</v>
      </c>
    </row>
    <row r="2121" spans="1:7" ht="15" customHeight="1">
      <c r="A2121" s="1"/>
      <c r="B2121" s="1"/>
      <c r="C2121" s="1"/>
      <c r="D2121" s="1"/>
      <c r="E2121" s="317" t="s">
        <v>976</v>
      </c>
      <c r="F2121" s="318"/>
      <c r="G2121" s="3">
        <v>901.15</v>
      </c>
    </row>
    <row r="2122" spans="1:7" ht="15" customHeight="1">
      <c r="A2122" s="1"/>
      <c r="B2122" s="1"/>
      <c r="C2122" s="1"/>
      <c r="D2122" s="1"/>
      <c r="E2122" s="317" t="s">
        <v>977</v>
      </c>
      <c r="F2122" s="318"/>
      <c r="G2122" s="3">
        <v>1</v>
      </c>
    </row>
    <row r="2123" spans="1:7" ht="15" customHeight="1">
      <c r="A2123" s="1"/>
      <c r="B2123" s="1"/>
      <c r="C2123" s="1"/>
      <c r="D2123" s="1"/>
      <c r="E2123" s="317" t="s">
        <v>978</v>
      </c>
      <c r="F2123" s="318"/>
      <c r="G2123" s="3">
        <v>901.15</v>
      </c>
    </row>
    <row r="2124" spans="1:7" ht="9.9499999999999993" customHeight="1">
      <c r="A2124" s="1"/>
      <c r="B2124" s="1"/>
      <c r="C2124" s="323" t="s">
        <v>949</v>
      </c>
      <c r="D2124" s="324"/>
      <c r="E2124" s="1"/>
      <c r="F2124" s="1"/>
      <c r="G2124" s="1"/>
    </row>
    <row r="2125" spans="1:7" ht="20.100000000000001" customHeight="1">
      <c r="A2125" s="325" t="s">
        <v>2188</v>
      </c>
      <c r="B2125" s="326"/>
      <c r="C2125" s="326"/>
      <c r="D2125" s="326"/>
      <c r="E2125" s="326"/>
      <c r="F2125" s="326"/>
      <c r="G2125" s="326"/>
    </row>
    <row r="2126" spans="1:7" ht="15" customHeight="1">
      <c r="A2126" s="321" t="s">
        <v>1010</v>
      </c>
      <c r="B2126" s="322"/>
      <c r="C2126" s="8" t="s">
        <v>952</v>
      </c>
      <c r="D2126" s="8" t="s">
        <v>953</v>
      </c>
      <c r="E2126" s="8" t="s">
        <v>954</v>
      </c>
      <c r="F2126" s="8" t="s">
        <v>955</v>
      </c>
      <c r="G2126" s="8" t="s">
        <v>956</v>
      </c>
    </row>
    <row r="2127" spans="1:7" ht="60.95" customHeight="1">
      <c r="A2127" s="15" t="s">
        <v>2096</v>
      </c>
      <c r="B2127" s="16" t="s">
        <v>2097</v>
      </c>
      <c r="C2127" s="15" t="s">
        <v>1016</v>
      </c>
      <c r="D2127" s="15" t="s">
        <v>1030</v>
      </c>
      <c r="E2127" s="17">
        <v>1</v>
      </c>
      <c r="F2127" s="18">
        <v>7500</v>
      </c>
      <c r="G2127" s="18">
        <v>7500</v>
      </c>
    </row>
    <row r="2128" spans="1:7" ht="15" customHeight="1">
      <c r="A2128" s="1"/>
      <c r="B2128" s="1"/>
      <c r="C2128" s="1"/>
      <c r="D2128" s="1"/>
      <c r="E2128" s="319" t="s">
        <v>1021</v>
      </c>
      <c r="F2128" s="320"/>
      <c r="G2128" s="19">
        <v>7500</v>
      </c>
    </row>
    <row r="2129" spans="1:7" ht="15" customHeight="1">
      <c r="A2129" s="1"/>
      <c r="B2129" s="1"/>
      <c r="C2129" s="1"/>
      <c r="D2129" s="1"/>
      <c r="E2129" s="317" t="s">
        <v>972</v>
      </c>
      <c r="F2129" s="318"/>
      <c r="G2129" s="3">
        <v>7500</v>
      </c>
    </row>
    <row r="2130" spans="1:7" ht="15" customHeight="1">
      <c r="A2130" s="1"/>
      <c r="B2130" s="1"/>
      <c r="C2130" s="1"/>
      <c r="D2130" s="1"/>
      <c r="E2130" s="317" t="s">
        <v>1062</v>
      </c>
      <c r="F2130" s="318"/>
      <c r="G2130" s="3">
        <v>0</v>
      </c>
    </row>
    <row r="2131" spans="1:7" ht="15" customHeight="1">
      <c r="A2131" s="1"/>
      <c r="B2131" s="1"/>
      <c r="C2131" s="1"/>
      <c r="D2131" s="1"/>
      <c r="E2131" s="317" t="s">
        <v>974</v>
      </c>
      <c r="F2131" s="318"/>
      <c r="G2131" s="3">
        <v>7500</v>
      </c>
    </row>
    <row r="2132" spans="1:7" ht="15" customHeight="1">
      <c r="A2132" s="1"/>
      <c r="B2132" s="1"/>
      <c r="C2132" s="1"/>
      <c r="D2132" s="1"/>
      <c r="E2132" s="317" t="s">
        <v>975</v>
      </c>
      <c r="F2132" s="318"/>
      <c r="G2132" s="3">
        <v>2126.25</v>
      </c>
    </row>
    <row r="2133" spans="1:7" ht="15" customHeight="1">
      <c r="A2133" s="1"/>
      <c r="B2133" s="1"/>
      <c r="C2133" s="1"/>
      <c r="D2133" s="1"/>
      <c r="E2133" s="317" t="s">
        <v>976</v>
      </c>
      <c r="F2133" s="318"/>
      <c r="G2133" s="3">
        <v>9626.25</v>
      </c>
    </row>
    <row r="2134" spans="1:7" ht="15" customHeight="1">
      <c r="A2134" s="1"/>
      <c r="B2134" s="1"/>
      <c r="C2134" s="1"/>
      <c r="D2134" s="1"/>
      <c r="E2134" s="317" t="s">
        <v>977</v>
      </c>
      <c r="F2134" s="318"/>
      <c r="G2134" s="3">
        <v>1</v>
      </c>
    </row>
    <row r="2135" spans="1:7" ht="15" customHeight="1">
      <c r="A2135" s="1"/>
      <c r="B2135" s="1"/>
      <c r="C2135" s="1"/>
      <c r="D2135" s="1"/>
      <c r="E2135" s="317" t="s">
        <v>978</v>
      </c>
      <c r="F2135" s="318"/>
      <c r="G2135" s="3">
        <v>9626.25</v>
      </c>
    </row>
    <row r="2136" spans="1:7" ht="9.9499999999999993" customHeight="1">
      <c r="A2136" s="1"/>
      <c r="B2136" s="1"/>
      <c r="C2136" s="323" t="s">
        <v>949</v>
      </c>
      <c r="D2136" s="324"/>
      <c r="E2136" s="1"/>
      <c r="F2136" s="1"/>
      <c r="G2136" s="1"/>
    </row>
    <row r="2137" spans="1:7" ht="20.100000000000001" customHeight="1">
      <c r="A2137" s="325" t="s">
        <v>2189</v>
      </c>
      <c r="B2137" s="326"/>
      <c r="C2137" s="326"/>
      <c r="D2137" s="326"/>
      <c r="E2137" s="326"/>
      <c r="F2137" s="326"/>
      <c r="G2137" s="326"/>
    </row>
    <row r="2138" spans="1:7" ht="15" customHeight="1">
      <c r="A2138" s="321" t="s">
        <v>1010</v>
      </c>
      <c r="B2138" s="322"/>
      <c r="C2138" s="8" t="s">
        <v>952</v>
      </c>
      <c r="D2138" s="8" t="s">
        <v>953</v>
      </c>
      <c r="E2138" s="8" t="s">
        <v>954</v>
      </c>
      <c r="F2138" s="8" t="s">
        <v>955</v>
      </c>
      <c r="G2138" s="8" t="s">
        <v>956</v>
      </c>
    </row>
    <row r="2139" spans="1:7" ht="36" customHeight="1">
      <c r="A2139" s="15" t="s">
        <v>2099</v>
      </c>
      <c r="B2139" s="16" t="s">
        <v>2100</v>
      </c>
      <c r="C2139" s="15" t="s">
        <v>1016</v>
      </c>
      <c r="D2139" s="15" t="s">
        <v>1030</v>
      </c>
      <c r="E2139" s="17">
        <v>1</v>
      </c>
      <c r="F2139" s="18">
        <v>95000</v>
      </c>
      <c r="G2139" s="18">
        <v>95000</v>
      </c>
    </row>
    <row r="2140" spans="1:7" ht="15" customHeight="1">
      <c r="A2140" s="1"/>
      <c r="B2140" s="1"/>
      <c r="C2140" s="1"/>
      <c r="D2140" s="1"/>
      <c r="E2140" s="319" t="s">
        <v>1021</v>
      </c>
      <c r="F2140" s="320"/>
      <c r="G2140" s="19">
        <v>95000</v>
      </c>
    </row>
    <row r="2141" spans="1:7" ht="15" customHeight="1">
      <c r="A2141" s="1"/>
      <c r="B2141" s="1"/>
      <c r="C2141" s="1"/>
      <c r="D2141" s="1"/>
      <c r="E2141" s="317" t="s">
        <v>972</v>
      </c>
      <c r="F2141" s="318"/>
      <c r="G2141" s="3">
        <v>95000</v>
      </c>
    </row>
    <row r="2142" spans="1:7" ht="15" customHeight="1">
      <c r="A2142" s="1"/>
      <c r="B2142" s="1"/>
      <c r="C2142" s="1"/>
      <c r="D2142" s="1"/>
      <c r="E2142" s="317" t="s">
        <v>1062</v>
      </c>
      <c r="F2142" s="318"/>
      <c r="G2142" s="3">
        <v>0</v>
      </c>
    </row>
    <row r="2143" spans="1:7" ht="15" customHeight="1">
      <c r="A2143" s="1"/>
      <c r="B2143" s="1"/>
      <c r="C2143" s="1"/>
      <c r="D2143" s="1"/>
      <c r="E2143" s="317" t="s">
        <v>974</v>
      </c>
      <c r="F2143" s="318"/>
      <c r="G2143" s="3">
        <v>95000</v>
      </c>
    </row>
    <row r="2144" spans="1:7" ht="15" customHeight="1">
      <c r="A2144" s="1"/>
      <c r="B2144" s="1"/>
      <c r="C2144" s="1"/>
      <c r="D2144" s="1"/>
      <c r="E2144" s="317" t="s">
        <v>2101</v>
      </c>
      <c r="F2144" s="318"/>
      <c r="G2144" s="3">
        <v>17432.5</v>
      </c>
    </row>
    <row r="2145" spans="1:7" ht="15" customHeight="1">
      <c r="A2145" s="1"/>
      <c r="B2145" s="1"/>
      <c r="C2145" s="1"/>
      <c r="D2145" s="1"/>
      <c r="E2145" s="317" t="s">
        <v>976</v>
      </c>
      <c r="F2145" s="318"/>
      <c r="G2145" s="3">
        <v>112432.5</v>
      </c>
    </row>
    <row r="2146" spans="1:7" ht="15" customHeight="1">
      <c r="A2146" s="1"/>
      <c r="B2146" s="1"/>
      <c r="C2146" s="1"/>
      <c r="D2146" s="1"/>
      <c r="E2146" s="317" t="s">
        <v>977</v>
      </c>
      <c r="F2146" s="318"/>
      <c r="G2146" s="3">
        <v>1</v>
      </c>
    </row>
    <row r="2147" spans="1:7" ht="15" customHeight="1">
      <c r="A2147" s="1"/>
      <c r="B2147" s="1"/>
      <c r="C2147" s="1"/>
      <c r="D2147" s="1"/>
      <c r="E2147" s="317" t="s">
        <v>978</v>
      </c>
      <c r="F2147" s="318"/>
      <c r="G2147" s="3">
        <v>112432.5</v>
      </c>
    </row>
    <row r="2148" spans="1:7" ht="9.9499999999999993" customHeight="1">
      <c r="A2148" s="1"/>
      <c r="B2148" s="1"/>
      <c r="C2148" s="323" t="s">
        <v>949</v>
      </c>
      <c r="D2148" s="324"/>
      <c r="E2148" s="1"/>
      <c r="F2148" s="1"/>
      <c r="G2148" s="1"/>
    </row>
    <row r="2149" spans="1:7" ht="20.100000000000001" customHeight="1">
      <c r="A2149" s="325" t="s">
        <v>2190</v>
      </c>
      <c r="B2149" s="326"/>
      <c r="C2149" s="326"/>
      <c r="D2149" s="326"/>
      <c r="E2149" s="326"/>
      <c r="F2149" s="326"/>
      <c r="G2149" s="326"/>
    </row>
    <row r="2150" spans="1:7" ht="15" customHeight="1">
      <c r="A2150" s="321" t="s">
        <v>951</v>
      </c>
      <c r="B2150" s="322"/>
      <c r="C2150" s="8" t="s">
        <v>952</v>
      </c>
      <c r="D2150" s="8" t="s">
        <v>953</v>
      </c>
      <c r="E2150" s="8" t="s">
        <v>954</v>
      </c>
      <c r="F2150" s="8" t="s">
        <v>955</v>
      </c>
      <c r="G2150" s="8" t="s">
        <v>956</v>
      </c>
    </row>
    <row r="2151" spans="1:7" ht="15" customHeight="1">
      <c r="A2151" s="15" t="s">
        <v>994</v>
      </c>
      <c r="B2151" s="16" t="s">
        <v>995</v>
      </c>
      <c r="C2151" s="15" t="s">
        <v>959</v>
      </c>
      <c r="D2151" s="15" t="s">
        <v>960</v>
      </c>
      <c r="E2151" s="17">
        <v>15</v>
      </c>
      <c r="F2151" s="18">
        <v>1.04</v>
      </c>
      <c r="G2151" s="18">
        <v>15.6</v>
      </c>
    </row>
    <row r="2152" spans="1:7" ht="15" customHeight="1">
      <c r="A2152" s="15" t="s">
        <v>996</v>
      </c>
      <c r="B2152" s="16" t="s">
        <v>997</v>
      </c>
      <c r="C2152" s="15" t="s">
        <v>959</v>
      </c>
      <c r="D2152" s="15" t="s">
        <v>960</v>
      </c>
      <c r="E2152" s="17">
        <v>15</v>
      </c>
      <c r="F2152" s="18">
        <v>3.18</v>
      </c>
      <c r="G2152" s="18">
        <v>47.7</v>
      </c>
    </row>
    <row r="2153" spans="1:7" ht="20.100000000000001" customHeight="1">
      <c r="A2153" s="15" t="s">
        <v>998</v>
      </c>
      <c r="B2153" s="16" t="s">
        <v>999</v>
      </c>
      <c r="C2153" s="15" t="s">
        <v>959</v>
      </c>
      <c r="D2153" s="15" t="s">
        <v>960</v>
      </c>
      <c r="E2153" s="17">
        <v>15</v>
      </c>
      <c r="F2153" s="18">
        <v>0.41</v>
      </c>
      <c r="G2153" s="18">
        <v>6.15</v>
      </c>
    </row>
    <row r="2154" spans="1:7" ht="20.100000000000001" customHeight="1">
      <c r="A2154" s="15" t="s">
        <v>1000</v>
      </c>
      <c r="B2154" s="16" t="s">
        <v>1001</v>
      </c>
      <c r="C2154" s="15" t="s">
        <v>959</v>
      </c>
      <c r="D2154" s="15" t="s">
        <v>960</v>
      </c>
      <c r="E2154" s="17">
        <v>15</v>
      </c>
      <c r="F2154" s="18">
        <v>1.01</v>
      </c>
      <c r="G2154" s="18">
        <v>15.15</v>
      </c>
    </row>
    <row r="2155" spans="1:7" ht="15" customHeight="1">
      <c r="A2155" s="15" t="s">
        <v>963</v>
      </c>
      <c r="B2155" s="16" t="s">
        <v>964</v>
      </c>
      <c r="C2155" s="15" t="s">
        <v>959</v>
      </c>
      <c r="D2155" s="15" t="s">
        <v>960</v>
      </c>
      <c r="E2155" s="17">
        <v>15</v>
      </c>
      <c r="F2155" s="18">
        <v>0.55000000000000004</v>
      </c>
      <c r="G2155" s="18">
        <v>8.25</v>
      </c>
    </row>
    <row r="2156" spans="1:7" ht="15" customHeight="1">
      <c r="A2156" s="15" t="s">
        <v>965</v>
      </c>
      <c r="B2156" s="16" t="s">
        <v>966</v>
      </c>
      <c r="C2156" s="15" t="s">
        <v>959</v>
      </c>
      <c r="D2156" s="15" t="s">
        <v>960</v>
      </c>
      <c r="E2156" s="17">
        <v>15</v>
      </c>
      <c r="F2156" s="18">
        <v>0.06</v>
      </c>
      <c r="G2156" s="18">
        <v>0.9</v>
      </c>
    </row>
    <row r="2157" spans="1:7" ht="17.100000000000001" customHeight="1">
      <c r="A2157" s="1"/>
      <c r="B2157" s="1"/>
      <c r="C2157" s="1"/>
      <c r="D2157" s="1"/>
      <c r="E2157" s="319" t="s">
        <v>967</v>
      </c>
      <c r="F2157" s="320"/>
      <c r="G2157" s="19">
        <v>93.75</v>
      </c>
    </row>
    <row r="2158" spans="1:7" ht="15" customHeight="1">
      <c r="A2158" s="321" t="s">
        <v>968</v>
      </c>
      <c r="B2158" s="322"/>
      <c r="C2158" s="8" t="s">
        <v>952</v>
      </c>
      <c r="D2158" s="8" t="s">
        <v>953</v>
      </c>
      <c r="E2158" s="8" t="s">
        <v>954</v>
      </c>
      <c r="F2158" s="8" t="s">
        <v>955</v>
      </c>
      <c r="G2158" s="8" t="s">
        <v>956</v>
      </c>
    </row>
    <row r="2159" spans="1:7" ht="15" customHeight="1">
      <c r="A2159" s="15" t="s">
        <v>1006</v>
      </c>
      <c r="B2159" s="16" t="s">
        <v>1007</v>
      </c>
      <c r="C2159" s="15" t="s">
        <v>959</v>
      </c>
      <c r="D2159" s="15" t="s">
        <v>960</v>
      </c>
      <c r="E2159" s="17">
        <v>15.2265</v>
      </c>
      <c r="F2159" s="18">
        <v>9.25</v>
      </c>
      <c r="G2159" s="18">
        <v>140.845125</v>
      </c>
    </row>
    <row r="2160" spans="1:7" ht="15" customHeight="1">
      <c r="A2160" s="1"/>
      <c r="B2160" s="1"/>
      <c r="C2160" s="1"/>
      <c r="D2160" s="1"/>
      <c r="E2160" s="319" t="s">
        <v>971</v>
      </c>
      <c r="F2160" s="320"/>
      <c r="G2160" s="19">
        <v>140.845125</v>
      </c>
    </row>
    <row r="2161" spans="1:7" ht="15" customHeight="1">
      <c r="A2161" s="1"/>
      <c r="B2161" s="1"/>
      <c r="C2161" s="1"/>
      <c r="D2161" s="1"/>
      <c r="E2161" s="317" t="s">
        <v>972</v>
      </c>
      <c r="F2161" s="318"/>
      <c r="G2161" s="3">
        <v>170.55</v>
      </c>
    </row>
    <row r="2162" spans="1:7" ht="15" customHeight="1">
      <c r="A2162" s="1"/>
      <c r="B2162" s="1"/>
      <c r="C2162" s="1"/>
      <c r="D2162" s="1"/>
      <c r="E2162" s="317" t="s">
        <v>973</v>
      </c>
      <c r="F2162" s="318"/>
      <c r="G2162" s="3">
        <v>63.9</v>
      </c>
    </row>
    <row r="2163" spans="1:7" ht="15" customHeight="1">
      <c r="A2163" s="1"/>
      <c r="B2163" s="1"/>
      <c r="C2163" s="1"/>
      <c r="D2163" s="1"/>
      <c r="E2163" s="317" t="s">
        <v>974</v>
      </c>
      <c r="F2163" s="318"/>
      <c r="G2163" s="3">
        <v>234.45</v>
      </c>
    </row>
    <row r="2164" spans="1:7" ht="15" customHeight="1">
      <c r="A2164" s="1"/>
      <c r="B2164" s="1"/>
      <c r="C2164" s="1"/>
      <c r="D2164" s="1"/>
      <c r="E2164" s="317" t="s">
        <v>975</v>
      </c>
      <c r="F2164" s="318"/>
      <c r="G2164" s="3">
        <v>66.459999999999994</v>
      </c>
    </row>
    <row r="2165" spans="1:7" ht="15" customHeight="1">
      <c r="A2165" s="1"/>
      <c r="B2165" s="1"/>
      <c r="C2165" s="1"/>
      <c r="D2165" s="1"/>
      <c r="E2165" s="317" t="s">
        <v>976</v>
      </c>
      <c r="F2165" s="318"/>
      <c r="G2165" s="3">
        <v>300.91000000000003</v>
      </c>
    </row>
    <row r="2166" spans="1:7" ht="15" customHeight="1">
      <c r="A2166" s="1"/>
      <c r="B2166" s="1"/>
      <c r="C2166" s="1"/>
      <c r="D2166" s="1"/>
      <c r="E2166" s="317" t="s">
        <v>977</v>
      </c>
      <c r="F2166" s="318"/>
      <c r="G2166" s="3">
        <v>1</v>
      </c>
    </row>
    <row r="2167" spans="1:7" ht="15" customHeight="1">
      <c r="A2167" s="1"/>
      <c r="B2167" s="1"/>
      <c r="C2167" s="1"/>
      <c r="D2167" s="1"/>
      <c r="E2167" s="317" t="s">
        <v>978</v>
      </c>
      <c r="F2167" s="318"/>
      <c r="G2167" s="3">
        <v>300.91000000000003</v>
      </c>
    </row>
    <row r="2168" spans="1:7" ht="171.95" customHeight="1">
      <c r="A2168" s="298" t="s">
        <v>905</v>
      </c>
      <c r="B2168" s="299"/>
      <c r="C2168" s="299"/>
      <c r="D2168" s="299"/>
      <c r="E2168" s="299"/>
      <c r="F2168" s="299"/>
      <c r="G2168" s="299"/>
    </row>
  </sheetData>
  <mergeCells count="1233">
    <mergeCell ref="E24:F24"/>
    <mergeCell ref="E25:F25"/>
    <mergeCell ref="E26:F26"/>
    <mergeCell ref="E27:F27"/>
    <mergeCell ref="E28:F28"/>
    <mergeCell ref="A14:B14"/>
    <mergeCell ref="E17:F17"/>
    <mergeCell ref="A18:B18"/>
    <mergeCell ref="E22:F22"/>
    <mergeCell ref="E23:F23"/>
    <mergeCell ref="A1:G1"/>
    <mergeCell ref="C2:D2"/>
    <mergeCell ref="A3:G3"/>
    <mergeCell ref="A4:B4"/>
    <mergeCell ref="E13:F13"/>
    <mergeCell ref="E56:F56"/>
    <mergeCell ref="A57:B57"/>
    <mergeCell ref="E59:F59"/>
    <mergeCell ref="A60:B60"/>
    <mergeCell ref="E62:F62"/>
    <mergeCell ref="E41:F41"/>
    <mergeCell ref="E42:F42"/>
    <mergeCell ref="C43:D43"/>
    <mergeCell ref="A44:G44"/>
    <mergeCell ref="A45:B45"/>
    <mergeCell ref="E36:F36"/>
    <mergeCell ref="E37:F37"/>
    <mergeCell ref="E38:F38"/>
    <mergeCell ref="E39:F39"/>
    <mergeCell ref="E40:F40"/>
    <mergeCell ref="E29:F29"/>
    <mergeCell ref="C30:D30"/>
    <mergeCell ref="A31:G31"/>
    <mergeCell ref="A32:B32"/>
    <mergeCell ref="E35:F35"/>
    <mergeCell ref="A94:B94"/>
    <mergeCell ref="E97:F97"/>
    <mergeCell ref="A98:B98"/>
    <mergeCell ref="E100:F100"/>
    <mergeCell ref="A101:B101"/>
    <mergeCell ref="E79:F79"/>
    <mergeCell ref="C80:D80"/>
    <mergeCell ref="A81:G81"/>
    <mergeCell ref="A82:B82"/>
    <mergeCell ref="E93:F93"/>
    <mergeCell ref="E74:F74"/>
    <mergeCell ref="E75:F75"/>
    <mergeCell ref="E76:F76"/>
    <mergeCell ref="E77:F77"/>
    <mergeCell ref="E78:F78"/>
    <mergeCell ref="A63:B63"/>
    <mergeCell ref="E67:F67"/>
    <mergeCell ref="A68:B68"/>
    <mergeCell ref="E72:F72"/>
    <mergeCell ref="E73:F73"/>
    <mergeCell ref="E131:F131"/>
    <mergeCell ref="A132:B132"/>
    <mergeCell ref="E135:F135"/>
    <mergeCell ref="E136:F136"/>
    <mergeCell ref="E137:F137"/>
    <mergeCell ref="C119:D119"/>
    <mergeCell ref="A120:G120"/>
    <mergeCell ref="A121:B121"/>
    <mergeCell ref="E128:F128"/>
    <mergeCell ref="A129:B129"/>
    <mergeCell ref="E114:F114"/>
    <mergeCell ref="E115:F115"/>
    <mergeCell ref="E116:F116"/>
    <mergeCell ref="E117:F117"/>
    <mergeCell ref="E118:F118"/>
    <mergeCell ref="E105:F105"/>
    <mergeCell ref="A106:B106"/>
    <mergeCell ref="E111:F111"/>
    <mergeCell ref="E112:F112"/>
    <mergeCell ref="E113:F113"/>
    <mergeCell ref="E166:F166"/>
    <mergeCell ref="E167:F167"/>
    <mergeCell ref="E168:F168"/>
    <mergeCell ref="E169:F169"/>
    <mergeCell ref="E170:F170"/>
    <mergeCell ref="E158:F158"/>
    <mergeCell ref="A159:B159"/>
    <mergeCell ref="E163:F163"/>
    <mergeCell ref="E164:F164"/>
    <mergeCell ref="E165:F165"/>
    <mergeCell ref="C143:D143"/>
    <mergeCell ref="A144:G144"/>
    <mergeCell ref="A145:B145"/>
    <mergeCell ref="E154:F154"/>
    <mergeCell ref="A155:B155"/>
    <mergeCell ref="E138:F138"/>
    <mergeCell ref="E139:F139"/>
    <mergeCell ref="E140:F140"/>
    <mergeCell ref="E141:F141"/>
    <mergeCell ref="E142:F142"/>
    <mergeCell ref="C199:D199"/>
    <mergeCell ref="A200:G200"/>
    <mergeCell ref="A201:B201"/>
    <mergeCell ref="E210:F210"/>
    <mergeCell ref="A211:B211"/>
    <mergeCell ref="E194:F194"/>
    <mergeCell ref="E195:F195"/>
    <mergeCell ref="E196:F196"/>
    <mergeCell ref="E197:F197"/>
    <mergeCell ref="E198:F198"/>
    <mergeCell ref="E186:F186"/>
    <mergeCell ref="A187:B187"/>
    <mergeCell ref="E191:F191"/>
    <mergeCell ref="E192:F192"/>
    <mergeCell ref="E193:F193"/>
    <mergeCell ref="C171:D171"/>
    <mergeCell ref="A172:G172"/>
    <mergeCell ref="A173:B173"/>
    <mergeCell ref="E182:F182"/>
    <mergeCell ref="A183:B183"/>
    <mergeCell ref="E240:F240"/>
    <mergeCell ref="A241:B241"/>
    <mergeCell ref="E246:F246"/>
    <mergeCell ref="E247:F247"/>
    <mergeCell ref="E248:F248"/>
    <mergeCell ref="C227:D227"/>
    <mergeCell ref="A228:G228"/>
    <mergeCell ref="A229:B229"/>
    <mergeCell ref="E236:F236"/>
    <mergeCell ref="A237:B237"/>
    <mergeCell ref="E222:F222"/>
    <mergeCell ref="E223:F223"/>
    <mergeCell ref="E224:F224"/>
    <mergeCell ref="E225:F225"/>
    <mergeCell ref="E226:F226"/>
    <mergeCell ref="E214:F214"/>
    <mergeCell ref="A215:B215"/>
    <mergeCell ref="E219:F219"/>
    <mergeCell ref="E220:F220"/>
    <mergeCell ref="E221:F221"/>
    <mergeCell ref="E276:F276"/>
    <mergeCell ref="E277:F277"/>
    <mergeCell ref="E278:F278"/>
    <mergeCell ref="E279:F279"/>
    <mergeCell ref="E280:F280"/>
    <mergeCell ref="E267:F267"/>
    <mergeCell ref="A268:B268"/>
    <mergeCell ref="E273:F273"/>
    <mergeCell ref="E274:F274"/>
    <mergeCell ref="E275:F275"/>
    <mergeCell ref="C254:D254"/>
    <mergeCell ref="A255:G255"/>
    <mergeCell ref="A256:B256"/>
    <mergeCell ref="E263:F263"/>
    <mergeCell ref="A264:B264"/>
    <mergeCell ref="E249:F249"/>
    <mergeCell ref="E250:F250"/>
    <mergeCell ref="E251:F251"/>
    <mergeCell ref="E252:F252"/>
    <mergeCell ref="E253:F253"/>
    <mergeCell ref="C307:D307"/>
    <mergeCell ref="A308:G308"/>
    <mergeCell ref="A309:B309"/>
    <mergeCell ref="E316:F316"/>
    <mergeCell ref="A317:B317"/>
    <mergeCell ref="E302:F302"/>
    <mergeCell ref="E303:F303"/>
    <mergeCell ref="E304:F304"/>
    <mergeCell ref="E305:F305"/>
    <mergeCell ref="E306:F306"/>
    <mergeCell ref="E294:F294"/>
    <mergeCell ref="A295:B295"/>
    <mergeCell ref="E299:F299"/>
    <mergeCell ref="E300:F300"/>
    <mergeCell ref="E301:F301"/>
    <mergeCell ref="C281:D281"/>
    <mergeCell ref="A282:G282"/>
    <mergeCell ref="A283:B283"/>
    <mergeCell ref="E290:F290"/>
    <mergeCell ref="A291:B291"/>
    <mergeCell ref="E346:F346"/>
    <mergeCell ref="A347:B347"/>
    <mergeCell ref="E351:F351"/>
    <mergeCell ref="E352:F352"/>
    <mergeCell ref="E353:F353"/>
    <mergeCell ref="C333:D333"/>
    <mergeCell ref="A334:G334"/>
    <mergeCell ref="A335:B335"/>
    <mergeCell ref="E342:F342"/>
    <mergeCell ref="A343:B343"/>
    <mergeCell ref="E328:F328"/>
    <mergeCell ref="E329:F329"/>
    <mergeCell ref="E330:F330"/>
    <mergeCell ref="E331:F331"/>
    <mergeCell ref="E332:F332"/>
    <mergeCell ref="E320:F320"/>
    <mergeCell ref="A321:B321"/>
    <mergeCell ref="E325:F325"/>
    <mergeCell ref="E326:F326"/>
    <mergeCell ref="E327:F327"/>
    <mergeCell ref="E380:F380"/>
    <mergeCell ref="E381:F381"/>
    <mergeCell ref="E382:F382"/>
    <mergeCell ref="E383:F383"/>
    <mergeCell ref="E384:F384"/>
    <mergeCell ref="E372:F372"/>
    <mergeCell ref="A373:B373"/>
    <mergeCell ref="E377:F377"/>
    <mergeCell ref="E378:F378"/>
    <mergeCell ref="E379:F379"/>
    <mergeCell ref="C359:D359"/>
    <mergeCell ref="A360:G360"/>
    <mergeCell ref="A361:B361"/>
    <mergeCell ref="E368:F368"/>
    <mergeCell ref="A369:B369"/>
    <mergeCell ref="E354:F354"/>
    <mergeCell ref="E355:F355"/>
    <mergeCell ref="E356:F356"/>
    <mergeCell ref="E357:F357"/>
    <mergeCell ref="E358:F358"/>
    <mergeCell ref="C411:D411"/>
    <mergeCell ref="A412:G412"/>
    <mergeCell ref="A413:B413"/>
    <mergeCell ref="E420:F420"/>
    <mergeCell ref="A421:B421"/>
    <mergeCell ref="E406:F406"/>
    <mergeCell ref="E407:F407"/>
    <mergeCell ref="E408:F408"/>
    <mergeCell ref="E409:F409"/>
    <mergeCell ref="E410:F410"/>
    <mergeCell ref="E398:F398"/>
    <mergeCell ref="A399:B399"/>
    <mergeCell ref="E403:F403"/>
    <mergeCell ref="E404:F404"/>
    <mergeCell ref="E405:F405"/>
    <mergeCell ref="C385:D385"/>
    <mergeCell ref="A386:G386"/>
    <mergeCell ref="A387:B387"/>
    <mergeCell ref="E394:F394"/>
    <mergeCell ref="A395:B395"/>
    <mergeCell ref="E450:F450"/>
    <mergeCell ref="A451:B451"/>
    <mergeCell ref="E455:F455"/>
    <mergeCell ref="E456:F456"/>
    <mergeCell ref="E457:F457"/>
    <mergeCell ref="C437:D437"/>
    <mergeCell ref="A438:G438"/>
    <mergeCell ref="A439:B439"/>
    <mergeCell ref="E446:F446"/>
    <mergeCell ref="A447:B447"/>
    <mergeCell ref="E432:F432"/>
    <mergeCell ref="E433:F433"/>
    <mergeCell ref="E434:F434"/>
    <mergeCell ref="E435:F435"/>
    <mergeCell ref="E436:F436"/>
    <mergeCell ref="E424:F424"/>
    <mergeCell ref="A425:B425"/>
    <mergeCell ref="E429:F429"/>
    <mergeCell ref="E430:F430"/>
    <mergeCell ref="E431:F431"/>
    <mergeCell ref="E484:F484"/>
    <mergeCell ref="E485:F485"/>
    <mergeCell ref="E486:F486"/>
    <mergeCell ref="E487:F487"/>
    <mergeCell ref="E488:F488"/>
    <mergeCell ref="E476:F476"/>
    <mergeCell ref="A477:B477"/>
    <mergeCell ref="E481:F481"/>
    <mergeCell ref="E482:F482"/>
    <mergeCell ref="E483:F483"/>
    <mergeCell ref="C463:D463"/>
    <mergeCell ref="A464:G464"/>
    <mergeCell ref="A465:B465"/>
    <mergeCell ref="E472:F472"/>
    <mergeCell ref="A473:B473"/>
    <mergeCell ref="E458:F458"/>
    <mergeCell ref="E459:F459"/>
    <mergeCell ref="E460:F460"/>
    <mergeCell ref="E461:F461"/>
    <mergeCell ref="E462:F462"/>
    <mergeCell ref="C515:D515"/>
    <mergeCell ref="A516:G516"/>
    <mergeCell ref="A517:B517"/>
    <mergeCell ref="E524:F524"/>
    <mergeCell ref="A525:B525"/>
    <mergeCell ref="E510:F510"/>
    <mergeCell ref="E511:F511"/>
    <mergeCell ref="E512:F512"/>
    <mergeCell ref="E513:F513"/>
    <mergeCell ref="E514:F514"/>
    <mergeCell ref="E502:F502"/>
    <mergeCell ref="A503:B503"/>
    <mergeCell ref="E507:F507"/>
    <mergeCell ref="E508:F508"/>
    <mergeCell ref="E509:F509"/>
    <mergeCell ref="C489:D489"/>
    <mergeCell ref="A490:G490"/>
    <mergeCell ref="A491:B491"/>
    <mergeCell ref="E498:F498"/>
    <mergeCell ref="A499:B499"/>
    <mergeCell ref="E557:F557"/>
    <mergeCell ref="A558:B558"/>
    <mergeCell ref="E562:F562"/>
    <mergeCell ref="E563:F563"/>
    <mergeCell ref="E564:F564"/>
    <mergeCell ref="C544:D544"/>
    <mergeCell ref="A545:G545"/>
    <mergeCell ref="A546:B546"/>
    <mergeCell ref="E553:F553"/>
    <mergeCell ref="A554:B554"/>
    <mergeCell ref="E539:F539"/>
    <mergeCell ref="E540:F540"/>
    <mergeCell ref="E541:F541"/>
    <mergeCell ref="E542:F542"/>
    <mergeCell ref="E543:F543"/>
    <mergeCell ref="E528:F528"/>
    <mergeCell ref="A529:B529"/>
    <mergeCell ref="E536:F536"/>
    <mergeCell ref="E537:F537"/>
    <mergeCell ref="E538:F538"/>
    <mergeCell ref="E605:F605"/>
    <mergeCell ref="E606:F606"/>
    <mergeCell ref="E607:F607"/>
    <mergeCell ref="E608:F608"/>
    <mergeCell ref="E609:F609"/>
    <mergeCell ref="E591:F591"/>
    <mergeCell ref="A592:B592"/>
    <mergeCell ref="E602:F602"/>
    <mergeCell ref="E603:F603"/>
    <mergeCell ref="E604:F604"/>
    <mergeCell ref="C570:D570"/>
    <mergeCell ref="A571:G571"/>
    <mergeCell ref="A572:B572"/>
    <mergeCell ref="E583:F583"/>
    <mergeCell ref="A584:B584"/>
    <mergeCell ref="E565:F565"/>
    <mergeCell ref="E566:F566"/>
    <mergeCell ref="E567:F567"/>
    <mergeCell ref="E568:F568"/>
    <mergeCell ref="E569:F569"/>
    <mergeCell ref="C634:D634"/>
    <mergeCell ref="A635:G635"/>
    <mergeCell ref="A636:B636"/>
    <mergeCell ref="E643:F643"/>
    <mergeCell ref="A644:B644"/>
    <mergeCell ref="E629:F629"/>
    <mergeCell ref="E630:F630"/>
    <mergeCell ref="E631:F631"/>
    <mergeCell ref="E632:F632"/>
    <mergeCell ref="E633:F633"/>
    <mergeCell ref="E623:F623"/>
    <mergeCell ref="A624:B624"/>
    <mergeCell ref="E626:F626"/>
    <mergeCell ref="E627:F627"/>
    <mergeCell ref="E628:F628"/>
    <mergeCell ref="C610:D610"/>
    <mergeCell ref="A611:G611"/>
    <mergeCell ref="A612:B612"/>
    <mergeCell ref="E619:F619"/>
    <mergeCell ref="A620:B620"/>
    <mergeCell ref="E672:F672"/>
    <mergeCell ref="E673:F673"/>
    <mergeCell ref="E674:F674"/>
    <mergeCell ref="E675:F675"/>
    <mergeCell ref="E676:F676"/>
    <mergeCell ref="A657:B657"/>
    <mergeCell ref="E666:F666"/>
    <mergeCell ref="A667:B667"/>
    <mergeCell ref="E670:F670"/>
    <mergeCell ref="E671:F671"/>
    <mergeCell ref="E652:F652"/>
    <mergeCell ref="E653:F653"/>
    <mergeCell ref="E654:F654"/>
    <mergeCell ref="C655:D655"/>
    <mergeCell ref="A656:G656"/>
    <mergeCell ref="E647:F647"/>
    <mergeCell ref="E648:F648"/>
    <mergeCell ref="E649:F649"/>
    <mergeCell ref="E650:F650"/>
    <mergeCell ref="E651:F651"/>
    <mergeCell ref="A702:G702"/>
    <mergeCell ref="A703:B703"/>
    <mergeCell ref="E712:F712"/>
    <mergeCell ref="A713:B713"/>
    <mergeCell ref="E715:F715"/>
    <mergeCell ref="E697:F697"/>
    <mergeCell ref="E698:F698"/>
    <mergeCell ref="E699:F699"/>
    <mergeCell ref="E700:F700"/>
    <mergeCell ref="C701:D701"/>
    <mergeCell ref="A690:B690"/>
    <mergeCell ref="E693:F693"/>
    <mergeCell ref="E694:F694"/>
    <mergeCell ref="E695:F695"/>
    <mergeCell ref="E696:F696"/>
    <mergeCell ref="E677:F677"/>
    <mergeCell ref="C678:D678"/>
    <mergeCell ref="A679:G679"/>
    <mergeCell ref="A680:B680"/>
    <mergeCell ref="E689:F689"/>
    <mergeCell ref="A738:B738"/>
    <mergeCell ref="E745:F745"/>
    <mergeCell ref="A746:B746"/>
    <mergeCell ref="E748:F748"/>
    <mergeCell ref="A749:B749"/>
    <mergeCell ref="E733:F733"/>
    <mergeCell ref="E734:F734"/>
    <mergeCell ref="E735:F735"/>
    <mergeCell ref="C736:D736"/>
    <mergeCell ref="A737:G737"/>
    <mergeCell ref="E728:F728"/>
    <mergeCell ref="E729:F729"/>
    <mergeCell ref="E730:F730"/>
    <mergeCell ref="E731:F731"/>
    <mergeCell ref="E732:F732"/>
    <mergeCell ref="A716:B716"/>
    <mergeCell ref="E718:F718"/>
    <mergeCell ref="A719:B719"/>
    <mergeCell ref="E722:F722"/>
    <mergeCell ref="A723:B723"/>
    <mergeCell ref="E782:F782"/>
    <mergeCell ref="E783:F783"/>
    <mergeCell ref="E784:F784"/>
    <mergeCell ref="E785:F785"/>
    <mergeCell ref="E786:F786"/>
    <mergeCell ref="A762:B762"/>
    <mergeCell ref="E771:F771"/>
    <mergeCell ref="A772:B772"/>
    <mergeCell ref="E775:F775"/>
    <mergeCell ref="A776:B776"/>
    <mergeCell ref="E757:F757"/>
    <mergeCell ref="E758:F758"/>
    <mergeCell ref="E759:F759"/>
    <mergeCell ref="C760:D760"/>
    <mergeCell ref="A761:G761"/>
    <mergeCell ref="E752:F752"/>
    <mergeCell ref="E753:F753"/>
    <mergeCell ref="E754:F754"/>
    <mergeCell ref="E755:F755"/>
    <mergeCell ref="E756:F756"/>
    <mergeCell ref="E817:F817"/>
    <mergeCell ref="E818:F818"/>
    <mergeCell ref="E819:F819"/>
    <mergeCell ref="C820:D820"/>
    <mergeCell ref="A821:G821"/>
    <mergeCell ref="E812:F812"/>
    <mergeCell ref="E813:F813"/>
    <mergeCell ref="E814:F814"/>
    <mergeCell ref="E815:F815"/>
    <mergeCell ref="E816:F816"/>
    <mergeCell ref="A792:B792"/>
    <mergeCell ref="E801:F801"/>
    <mergeCell ref="A802:B802"/>
    <mergeCell ref="E805:F805"/>
    <mergeCell ref="A806:B806"/>
    <mergeCell ref="E787:F787"/>
    <mergeCell ref="E788:F788"/>
    <mergeCell ref="E789:F789"/>
    <mergeCell ref="C790:D790"/>
    <mergeCell ref="A791:G791"/>
    <mergeCell ref="A855:B855"/>
    <mergeCell ref="E866:F866"/>
    <mergeCell ref="A867:B867"/>
    <mergeCell ref="E871:F871"/>
    <mergeCell ref="A872:B872"/>
    <mergeCell ref="E850:F850"/>
    <mergeCell ref="E851:F851"/>
    <mergeCell ref="E852:F852"/>
    <mergeCell ref="C853:D853"/>
    <mergeCell ref="A854:G854"/>
    <mergeCell ref="E845:F845"/>
    <mergeCell ref="E846:F846"/>
    <mergeCell ref="E847:F847"/>
    <mergeCell ref="E848:F848"/>
    <mergeCell ref="E849:F849"/>
    <mergeCell ref="A822:B822"/>
    <mergeCell ref="E831:F831"/>
    <mergeCell ref="A832:B832"/>
    <mergeCell ref="E835:F835"/>
    <mergeCell ref="A836:B836"/>
    <mergeCell ref="E908:F908"/>
    <mergeCell ref="E909:F909"/>
    <mergeCell ref="E910:F910"/>
    <mergeCell ref="E911:F911"/>
    <mergeCell ref="E912:F912"/>
    <mergeCell ref="A888:B888"/>
    <mergeCell ref="E897:F897"/>
    <mergeCell ref="A898:B898"/>
    <mergeCell ref="E901:F901"/>
    <mergeCell ref="A902:B902"/>
    <mergeCell ref="E883:F883"/>
    <mergeCell ref="E884:F884"/>
    <mergeCell ref="E885:F885"/>
    <mergeCell ref="C886:D886"/>
    <mergeCell ref="A887:G887"/>
    <mergeCell ref="E878:F878"/>
    <mergeCell ref="E879:F879"/>
    <mergeCell ref="E880:F880"/>
    <mergeCell ref="E881:F881"/>
    <mergeCell ref="E882:F882"/>
    <mergeCell ref="E943:F943"/>
    <mergeCell ref="E944:F944"/>
    <mergeCell ref="E945:F945"/>
    <mergeCell ref="C946:D946"/>
    <mergeCell ref="A947:G947"/>
    <mergeCell ref="E938:F938"/>
    <mergeCell ref="E939:F939"/>
    <mergeCell ref="E940:F940"/>
    <mergeCell ref="E941:F941"/>
    <mergeCell ref="E942:F942"/>
    <mergeCell ref="A918:B918"/>
    <mergeCell ref="E927:F927"/>
    <mergeCell ref="A928:B928"/>
    <mergeCell ref="E931:F931"/>
    <mergeCell ref="A932:B932"/>
    <mergeCell ref="E913:F913"/>
    <mergeCell ref="E914:F914"/>
    <mergeCell ref="E915:F915"/>
    <mergeCell ref="C916:D916"/>
    <mergeCell ref="A917:G917"/>
    <mergeCell ref="A978:B978"/>
    <mergeCell ref="E987:F987"/>
    <mergeCell ref="A988:B988"/>
    <mergeCell ref="E991:F991"/>
    <mergeCell ref="A992:B992"/>
    <mergeCell ref="E973:F973"/>
    <mergeCell ref="E974:F974"/>
    <mergeCell ref="E975:F975"/>
    <mergeCell ref="C976:D976"/>
    <mergeCell ref="A977:G977"/>
    <mergeCell ref="E968:F968"/>
    <mergeCell ref="E969:F969"/>
    <mergeCell ref="E970:F970"/>
    <mergeCell ref="E971:F971"/>
    <mergeCell ref="E972:F972"/>
    <mergeCell ref="A948:B948"/>
    <mergeCell ref="E957:F957"/>
    <mergeCell ref="A958:B958"/>
    <mergeCell ref="E961:F961"/>
    <mergeCell ref="A962:B962"/>
    <mergeCell ref="E1028:F1028"/>
    <mergeCell ref="E1029:F1029"/>
    <mergeCell ref="E1030:F1030"/>
    <mergeCell ref="E1031:F1031"/>
    <mergeCell ref="E1032:F1032"/>
    <mergeCell ref="A1008:B1008"/>
    <mergeCell ref="E1017:F1017"/>
    <mergeCell ref="A1018:B1018"/>
    <mergeCell ref="E1021:F1021"/>
    <mergeCell ref="A1022:B1022"/>
    <mergeCell ref="E1003:F1003"/>
    <mergeCell ref="E1004:F1004"/>
    <mergeCell ref="E1005:F1005"/>
    <mergeCell ref="C1006:D1006"/>
    <mergeCell ref="A1007:G1007"/>
    <mergeCell ref="E998:F998"/>
    <mergeCell ref="E999:F999"/>
    <mergeCell ref="E1000:F1000"/>
    <mergeCell ref="E1001:F1001"/>
    <mergeCell ref="E1002:F1002"/>
    <mergeCell ref="E1065:F1065"/>
    <mergeCell ref="E1066:F1066"/>
    <mergeCell ref="E1067:F1067"/>
    <mergeCell ref="C1068:D1068"/>
    <mergeCell ref="A1069:G1069"/>
    <mergeCell ref="E1060:F1060"/>
    <mergeCell ref="E1061:F1061"/>
    <mergeCell ref="E1062:F1062"/>
    <mergeCell ref="E1063:F1063"/>
    <mergeCell ref="E1064:F1064"/>
    <mergeCell ref="A1038:B1038"/>
    <mergeCell ref="E1049:F1049"/>
    <mergeCell ref="A1050:B1050"/>
    <mergeCell ref="E1054:F1054"/>
    <mergeCell ref="A1055:B1055"/>
    <mergeCell ref="E1033:F1033"/>
    <mergeCell ref="E1034:F1034"/>
    <mergeCell ref="E1035:F1035"/>
    <mergeCell ref="C1036:D1036"/>
    <mergeCell ref="A1037:G1037"/>
    <mergeCell ref="A1099:B1099"/>
    <mergeCell ref="E1108:F1108"/>
    <mergeCell ref="A1109:B1109"/>
    <mergeCell ref="E1112:F1112"/>
    <mergeCell ref="A1113:B1113"/>
    <mergeCell ref="E1094:F1094"/>
    <mergeCell ref="E1095:F1095"/>
    <mergeCell ref="E1096:F1096"/>
    <mergeCell ref="C1097:D1097"/>
    <mergeCell ref="A1098:G1098"/>
    <mergeCell ref="E1089:F1089"/>
    <mergeCell ref="E1090:F1090"/>
    <mergeCell ref="E1091:F1091"/>
    <mergeCell ref="E1092:F1092"/>
    <mergeCell ref="E1093:F1093"/>
    <mergeCell ref="A1070:B1070"/>
    <mergeCell ref="E1079:F1079"/>
    <mergeCell ref="A1080:B1080"/>
    <mergeCell ref="E1083:F1083"/>
    <mergeCell ref="A1084:B1084"/>
    <mergeCell ref="E1147:F1147"/>
    <mergeCell ref="E1148:F1148"/>
    <mergeCell ref="E1149:F1149"/>
    <mergeCell ref="E1150:F1150"/>
    <mergeCell ref="E1151:F1151"/>
    <mergeCell ref="A1126:B1126"/>
    <mergeCell ref="E1135:F1135"/>
    <mergeCell ref="A1136:B1136"/>
    <mergeCell ref="E1139:F1139"/>
    <mergeCell ref="A1140:B1140"/>
    <mergeCell ref="E1121:F1121"/>
    <mergeCell ref="E1122:F1122"/>
    <mergeCell ref="E1123:F1123"/>
    <mergeCell ref="C1124:D1124"/>
    <mergeCell ref="A1125:G1125"/>
    <mergeCell ref="E1116:F1116"/>
    <mergeCell ref="E1117:F1117"/>
    <mergeCell ref="E1118:F1118"/>
    <mergeCell ref="E1119:F1119"/>
    <mergeCell ref="E1120:F1120"/>
    <mergeCell ref="E1183:F1183"/>
    <mergeCell ref="E1184:F1184"/>
    <mergeCell ref="E1185:F1185"/>
    <mergeCell ref="C1186:D1186"/>
    <mergeCell ref="A1187:G1187"/>
    <mergeCell ref="E1178:F1178"/>
    <mergeCell ref="E1179:F1179"/>
    <mergeCell ref="E1180:F1180"/>
    <mergeCell ref="E1181:F1181"/>
    <mergeCell ref="E1182:F1182"/>
    <mergeCell ref="A1157:B1157"/>
    <mergeCell ref="E1166:F1166"/>
    <mergeCell ref="A1167:B1167"/>
    <mergeCell ref="E1170:F1170"/>
    <mergeCell ref="A1171:B1171"/>
    <mergeCell ref="E1152:F1152"/>
    <mergeCell ref="E1153:F1153"/>
    <mergeCell ref="E1154:F1154"/>
    <mergeCell ref="C1155:D1155"/>
    <mergeCell ref="A1156:G1156"/>
    <mergeCell ref="A1214:B1214"/>
    <mergeCell ref="E1221:F1221"/>
    <mergeCell ref="A1222:B1222"/>
    <mergeCell ref="E1225:F1225"/>
    <mergeCell ref="A1226:B1226"/>
    <mergeCell ref="E1209:F1209"/>
    <mergeCell ref="E1210:F1210"/>
    <mergeCell ref="E1211:F1211"/>
    <mergeCell ref="C1212:D1212"/>
    <mergeCell ref="A1213:G1213"/>
    <mergeCell ref="E1204:F1204"/>
    <mergeCell ref="E1205:F1205"/>
    <mergeCell ref="E1206:F1206"/>
    <mergeCell ref="E1207:F1207"/>
    <mergeCell ref="E1208:F1208"/>
    <mergeCell ref="A1188:B1188"/>
    <mergeCell ref="E1197:F1197"/>
    <mergeCell ref="A1198:B1198"/>
    <mergeCell ref="E1201:F1201"/>
    <mergeCell ref="A1202:B1202"/>
    <mergeCell ref="E1258:F1258"/>
    <mergeCell ref="E1259:F1259"/>
    <mergeCell ref="E1260:F1260"/>
    <mergeCell ref="E1261:F1261"/>
    <mergeCell ref="E1262:F1262"/>
    <mergeCell ref="A1239:B1239"/>
    <mergeCell ref="E1250:F1250"/>
    <mergeCell ref="A1251:B1251"/>
    <mergeCell ref="E1253:F1253"/>
    <mergeCell ref="A1254:B1254"/>
    <mergeCell ref="E1234:F1234"/>
    <mergeCell ref="E1235:F1235"/>
    <mergeCell ref="E1236:F1236"/>
    <mergeCell ref="C1237:D1237"/>
    <mergeCell ref="A1238:G1238"/>
    <mergeCell ref="E1229:F1229"/>
    <mergeCell ref="E1230:F1230"/>
    <mergeCell ref="E1231:F1231"/>
    <mergeCell ref="E1232:F1232"/>
    <mergeCell ref="E1233:F1233"/>
    <mergeCell ref="E1287:F1287"/>
    <mergeCell ref="E1288:F1288"/>
    <mergeCell ref="E1289:F1289"/>
    <mergeCell ref="C1290:D1290"/>
    <mergeCell ref="A1291:G1291"/>
    <mergeCell ref="E1282:F1282"/>
    <mergeCell ref="E1283:F1283"/>
    <mergeCell ref="E1284:F1284"/>
    <mergeCell ref="E1285:F1285"/>
    <mergeCell ref="E1286:F1286"/>
    <mergeCell ref="A1268:B1268"/>
    <mergeCell ref="E1275:F1275"/>
    <mergeCell ref="A1276:B1276"/>
    <mergeCell ref="E1279:F1279"/>
    <mergeCell ref="A1280:B1280"/>
    <mergeCell ref="E1263:F1263"/>
    <mergeCell ref="E1264:F1264"/>
    <mergeCell ref="E1265:F1265"/>
    <mergeCell ref="C1266:D1266"/>
    <mergeCell ref="A1267:G1267"/>
    <mergeCell ref="A1316:B1316"/>
    <mergeCell ref="E1323:F1323"/>
    <mergeCell ref="A1324:B1324"/>
    <mergeCell ref="E1327:F1327"/>
    <mergeCell ref="E1328:F1328"/>
    <mergeCell ref="E1311:F1311"/>
    <mergeCell ref="E1312:F1312"/>
    <mergeCell ref="E1313:F1313"/>
    <mergeCell ref="C1314:D1314"/>
    <mergeCell ref="A1315:G1315"/>
    <mergeCell ref="E1306:F1306"/>
    <mergeCell ref="E1307:F1307"/>
    <mergeCell ref="E1308:F1308"/>
    <mergeCell ref="E1309:F1309"/>
    <mergeCell ref="E1310:F1310"/>
    <mergeCell ref="A1292:B1292"/>
    <mergeCell ref="E1299:F1299"/>
    <mergeCell ref="A1300:B1300"/>
    <mergeCell ref="E1303:F1303"/>
    <mergeCell ref="A1304:B1304"/>
    <mergeCell ref="E1354:F1354"/>
    <mergeCell ref="E1355:F1355"/>
    <mergeCell ref="E1356:F1356"/>
    <mergeCell ref="E1357:F1357"/>
    <mergeCell ref="E1358:F1358"/>
    <mergeCell ref="A1345:B1345"/>
    <mergeCell ref="E1348:F1348"/>
    <mergeCell ref="A1349:B1349"/>
    <mergeCell ref="E1352:F1352"/>
    <mergeCell ref="E1353:F1353"/>
    <mergeCell ref="E1334:F1334"/>
    <mergeCell ref="C1335:D1335"/>
    <mergeCell ref="A1336:G1336"/>
    <mergeCell ref="A1337:B1337"/>
    <mergeCell ref="E1344:F1344"/>
    <mergeCell ref="E1329:F1329"/>
    <mergeCell ref="E1330:F1330"/>
    <mergeCell ref="E1331:F1331"/>
    <mergeCell ref="E1332:F1332"/>
    <mergeCell ref="E1333:F1333"/>
    <mergeCell ref="E1384:F1384"/>
    <mergeCell ref="C1385:D1385"/>
    <mergeCell ref="A1386:G1386"/>
    <mergeCell ref="A1387:B1387"/>
    <mergeCell ref="E1394:F1394"/>
    <mergeCell ref="E1379:F1379"/>
    <mergeCell ref="E1380:F1380"/>
    <mergeCell ref="E1381:F1381"/>
    <mergeCell ref="E1382:F1382"/>
    <mergeCell ref="E1383:F1383"/>
    <mergeCell ref="A1370:B1370"/>
    <mergeCell ref="E1373:F1373"/>
    <mergeCell ref="A1374:B1374"/>
    <mergeCell ref="E1377:F1377"/>
    <mergeCell ref="E1378:F1378"/>
    <mergeCell ref="E1359:F1359"/>
    <mergeCell ref="C1360:D1360"/>
    <mergeCell ref="A1361:G1361"/>
    <mergeCell ref="A1362:B1362"/>
    <mergeCell ref="E1369:F1369"/>
    <mergeCell ref="E1422:F1422"/>
    <mergeCell ref="E1423:F1423"/>
    <mergeCell ref="E1424:F1424"/>
    <mergeCell ref="E1425:F1425"/>
    <mergeCell ref="E1426:F1426"/>
    <mergeCell ref="A1407:G1407"/>
    <mergeCell ref="A1408:B1408"/>
    <mergeCell ref="E1417:F1417"/>
    <mergeCell ref="A1418:B1418"/>
    <mergeCell ref="E1421:F1421"/>
    <mergeCell ref="E1402:F1402"/>
    <mergeCell ref="E1403:F1403"/>
    <mergeCell ref="E1404:F1404"/>
    <mergeCell ref="E1405:F1405"/>
    <mergeCell ref="C1406:D1406"/>
    <mergeCell ref="A1395:B1395"/>
    <mergeCell ref="E1398:F1398"/>
    <mergeCell ref="E1399:F1399"/>
    <mergeCell ref="E1400:F1400"/>
    <mergeCell ref="E1401:F1401"/>
    <mergeCell ref="E1452:F1452"/>
    <mergeCell ref="E1453:F1453"/>
    <mergeCell ref="C1454:D1454"/>
    <mergeCell ref="A1455:G1455"/>
    <mergeCell ref="A1456:B1456"/>
    <mergeCell ref="E1447:F1447"/>
    <mergeCell ref="E1448:F1448"/>
    <mergeCell ref="E1449:F1449"/>
    <mergeCell ref="E1450:F1450"/>
    <mergeCell ref="E1451:F1451"/>
    <mergeCell ref="E1438:F1438"/>
    <mergeCell ref="A1439:B1439"/>
    <mergeCell ref="E1442:F1442"/>
    <mergeCell ref="A1443:B1443"/>
    <mergeCell ref="E1446:F1446"/>
    <mergeCell ref="E1427:F1427"/>
    <mergeCell ref="E1428:F1428"/>
    <mergeCell ref="C1429:D1429"/>
    <mergeCell ref="A1430:G1430"/>
    <mergeCell ref="A1431:B1431"/>
    <mergeCell ref="E1488:F1488"/>
    <mergeCell ref="A1489:B1489"/>
    <mergeCell ref="E1492:F1492"/>
    <mergeCell ref="A1493:B1493"/>
    <mergeCell ref="E1496:F1496"/>
    <mergeCell ref="E1477:F1477"/>
    <mergeCell ref="E1478:F1478"/>
    <mergeCell ref="C1479:D1479"/>
    <mergeCell ref="A1480:G1480"/>
    <mergeCell ref="A1481:B1481"/>
    <mergeCell ref="E1472:F1472"/>
    <mergeCell ref="E1473:F1473"/>
    <mergeCell ref="E1474:F1474"/>
    <mergeCell ref="E1475:F1475"/>
    <mergeCell ref="E1476:F1476"/>
    <mergeCell ref="E1463:F1463"/>
    <mergeCell ref="A1464:B1464"/>
    <mergeCell ref="E1467:F1467"/>
    <mergeCell ref="A1468:B1468"/>
    <mergeCell ref="E1471:F1471"/>
    <mergeCell ref="E1522:F1522"/>
    <mergeCell ref="E1523:F1523"/>
    <mergeCell ref="E1524:F1524"/>
    <mergeCell ref="E1525:F1525"/>
    <mergeCell ref="E1526:F1526"/>
    <mergeCell ref="E1513:F1513"/>
    <mergeCell ref="A1514:B1514"/>
    <mergeCell ref="E1517:F1517"/>
    <mergeCell ref="A1518:B1518"/>
    <mergeCell ref="E1521:F1521"/>
    <mergeCell ref="E1502:F1502"/>
    <mergeCell ref="E1503:F1503"/>
    <mergeCell ref="C1504:D1504"/>
    <mergeCell ref="A1505:G1505"/>
    <mergeCell ref="A1506:B1506"/>
    <mergeCell ref="E1497:F1497"/>
    <mergeCell ref="E1498:F1498"/>
    <mergeCell ref="E1499:F1499"/>
    <mergeCell ref="E1500:F1500"/>
    <mergeCell ref="E1501:F1501"/>
    <mergeCell ref="E1551:F1551"/>
    <mergeCell ref="E1552:F1552"/>
    <mergeCell ref="C1553:D1553"/>
    <mergeCell ref="A1554:G1554"/>
    <mergeCell ref="A1555:B1555"/>
    <mergeCell ref="E1546:F1546"/>
    <mergeCell ref="E1547:F1547"/>
    <mergeCell ref="E1548:F1548"/>
    <mergeCell ref="E1549:F1549"/>
    <mergeCell ref="E1550:F1550"/>
    <mergeCell ref="E1538:F1538"/>
    <mergeCell ref="A1539:B1539"/>
    <mergeCell ref="E1542:F1542"/>
    <mergeCell ref="A1543:B1543"/>
    <mergeCell ref="E1545:F1545"/>
    <mergeCell ref="E1527:F1527"/>
    <mergeCell ref="E1528:F1528"/>
    <mergeCell ref="C1529:D1529"/>
    <mergeCell ref="A1530:G1530"/>
    <mergeCell ref="A1531:B1531"/>
    <mergeCell ref="E1586:F1586"/>
    <mergeCell ref="A1587:B1587"/>
    <mergeCell ref="E1590:F1590"/>
    <mergeCell ref="A1591:B1591"/>
    <mergeCell ref="E1594:F1594"/>
    <mergeCell ref="E1575:F1575"/>
    <mergeCell ref="E1576:F1576"/>
    <mergeCell ref="C1577:D1577"/>
    <mergeCell ref="A1578:G1578"/>
    <mergeCell ref="A1579:B1579"/>
    <mergeCell ref="E1570:F1570"/>
    <mergeCell ref="E1571:F1571"/>
    <mergeCell ref="E1572:F1572"/>
    <mergeCell ref="E1573:F1573"/>
    <mergeCell ref="E1574:F1574"/>
    <mergeCell ref="E1562:F1562"/>
    <mergeCell ref="A1563:B1563"/>
    <mergeCell ref="E1566:F1566"/>
    <mergeCell ref="A1567:B1567"/>
    <mergeCell ref="E1569:F1569"/>
    <mergeCell ref="E1620:F1620"/>
    <mergeCell ref="E1621:F1621"/>
    <mergeCell ref="E1622:F1622"/>
    <mergeCell ref="E1623:F1623"/>
    <mergeCell ref="E1624:F1624"/>
    <mergeCell ref="E1611:F1611"/>
    <mergeCell ref="A1612:B1612"/>
    <mergeCell ref="E1615:F1615"/>
    <mergeCell ref="A1616:B1616"/>
    <mergeCell ref="E1619:F1619"/>
    <mergeCell ref="E1600:F1600"/>
    <mergeCell ref="E1601:F1601"/>
    <mergeCell ref="C1602:D1602"/>
    <mergeCell ref="A1603:G1603"/>
    <mergeCell ref="A1604:B1604"/>
    <mergeCell ref="E1595:F1595"/>
    <mergeCell ref="E1596:F1596"/>
    <mergeCell ref="E1597:F1597"/>
    <mergeCell ref="E1598:F1598"/>
    <mergeCell ref="E1599:F1599"/>
    <mergeCell ref="E1650:F1650"/>
    <mergeCell ref="E1651:F1651"/>
    <mergeCell ref="C1652:D1652"/>
    <mergeCell ref="A1653:G1653"/>
    <mergeCell ref="A1654:B1654"/>
    <mergeCell ref="E1645:F1645"/>
    <mergeCell ref="E1646:F1646"/>
    <mergeCell ref="E1647:F1647"/>
    <mergeCell ref="E1648:F1648"/>
    <mergeCell ref="E1649:F1649"/>
    <mergeCell ref="E1636:F1636"/>
    <mergeCell ref="A1637:B1637"/>
    <mergeCell ref="E1640:F1640"/>
    <mergeCell ref="A1641:B1641"/>
    <mergeCell ref="E1644:F1644"/>
    <mergeCell ref="E1625:F1625"/>
    <mergeCell ref="E1626:F1626"/>
    <mergeCell ref="C1627:D1627"/>
    <mergeCell ref="A1628:G1628"/>
    <mergeCell ref="A1629:B1629"/>
    <mergeCell ref="E1685:F1685"/>
    <mergeCell ref="A1686:B1686"/>
    <mergeCell ref="E1689:F1689"/>
    <mergeCell ref="A1690:B1690"/>
    <mergeCell ref="E1692:F1692"/>
    <mergeCell ref="E1674:F1674"/>
    <mergeCell ref="E1675:F1675"/>
    <mergeCell ref="C1676:D1676"/>
    <mergeCell ref="A1677:G1677"/>
    <mergeCell ref="A1678:B1678"/>
    <mergeCell ref="E1669:F1669"/>
    <mergeCell ref="E1670:F1670"/>
    <mergeCell ref="E1671:F1671"/>
    <mergeCell ref="E1672:F1672"/>
    <mergeCell ref="E1673:F1673"/>
    <mergeCell ref="E1661:F1661"/>
    <mergeCell ref="A1662:B1662"/>
    <mergeCell ref="E1665:F1665"/>
    <mergeCell ref="A1666:B1666"/>
    <mergeCell ref="E1668:F1668"/>
    <mergeCell ref="E1717:F1717"/>
    <mergeCell ref="E1718:F1718"/>
    <mergeCell ref="E1719:F1719"/>
    <mergeCell ref="E1720:F1720"/>
    <mergeCell ref="E1721:F1721"/>
    <mergeCell ref="E1709:F1709"/>
    <mergeCell ref="A1710:B1710"/>
    <mergeCell ref="E1713:F1713"/>
    <mergeCell ref="A1714:B1714"/>
    <mergeCell ref="E1716:F1716"/>
    <mergeCell ref="E1698:F1698"/>
    <mergeCell ref="E1699:F1699"/>
    <mergeCell ref="C1700:D1700"/>
    <mergeCell ref="A1701:G1701"/>
    <mergeCell ref="A1702:B1702"/>
    <mergeCell ref="E1693:F1693"/>
    <mergeCell ref="E1694:F1694"/>
    <mergeCell ref="E1695:F1695"/>
    <mergeCell ref="E1696:F1696"/>
    <mergeCell ref="E1697:F1697"/>
    <mergeCell ref="E1752:F1752"/>
    <mergeCell ref="E1753:F1753"/>
    <mergeCell ref="C1754:D1754"/>
    <mergeCell ref="A1755:G1755"/>
    <mergeCell ref="A1756:B1756"/>
    <mergeCell ref="E1747:F1747"/>
    <mergeCell ref="E1748:F1748"/>
    <mergeCell ref="E1749:F1749"/>
    <mergeCell ref="E1750:F1750"/>
    <mergeCell ref="E1751:F1751"/>
    <mergeCell ref="E1737:F1737"/>
    <mergeCell ref="A1738:B1738"/>
    <mergeCell ref="E1743:F1743"/>
    <mergeCell ref="A1744:B1744"/>
    <mergeCell ref="E1746:F1746"/>
    <mergeCell ref="E1722:F1722"/>
    <mergeCell ref="E1723:F1723"/>
    <mergeCell ref="C1724:D1724"/>
    <mergeCell ref="A1725:G1725"/>
    <mergeCell ref="A1726:B1726"/>
    <mergeCell ref="E1789:F1789"/>
    <mergeCell ref="A1790:B1790"/>
    <mergeCell ref="E1793:F1793"/>
    <mergeCell ref="A1794:B1794"/>
    <mergeCell ref="E1797:F1797"/>
    <mergeCell ref="E1776:F1776"/>
    <mergeCell ref="E1777:F1777"/>
    <mergeCell ref="C1778:D1778"/>
    <mergeCell ref="A1779:G1779"/>
    <mergeCell ref="A1780:B1780"/>
    <mergeCell ref="E1771:F1771"/>
    <mergeCell ref="E1772:F1772"/>
    <mergeCell ref="E1773:F1773"/>
    <mergeCell ref="E1774:F1774"/>
    <mergeCell ref="E1775:F1775"/>
    <mergeCell ref="E1763:F1763"/>
    <mergeCell ref="A1764:B1764"/>
    <mergeCell ref="E1767:F1767"/>
    <mergeCell ref="A1768:B1768"/>
    <mergeCell ref="E1770:F1770"/>
    <mergeCell ref="E1827:F1827"/>
    <mergeCell ref="E1828:F1828"/>
    <mergeCell ref="E1829:F1829"/>
    <mergeCell ref="E1830:F1830"/>
    <mergeCell ref="E1831:F1831"/>
    <mergeCell ref="E1816:F1816"/>
    <mergeCell ref="A1817:B1817"/>
    <mergeCell ref="E1822:F1822"/>
    <mergeCell ref="A1823:B1823"/>
    <mergeCell ref="E1826:F1826"/>
    <mergeCell ref="E1803:F1803"/>
    <mergeCell ref="E1804:F1804"/>
    <mergeCell ref="C1805:D1805"/>
    <mergeCell ref="A1806:G1806"/>
    <mergeCell ref="A1807:B1807"/>
    <mergeCell ref="E1798:F1798"/>
    <mergeCell ref="E1799:F1799"/>
    <mergeCell ref="E1800:F1800"/>
    <mergeCell ref="E1801:F1801"/>
    <mergeCell ref="E1802:F1802"/>
    <mergeCell ref="E1856:F1856"/>
    <mergeCell ref="E1857:F1857"/>
    <mergeCell ref="C1858:D1858"/>
    <mergeCell ref="A1859:G1859"/>
    <mergeCell ref="A1860:B1860"/>
    <mergeCell ref="E1851:F1851"/>
    <mergeCell ref="E1852:F1852"/>
    <mergeCell ref="E1853:F1853"/>
    <mergeCell ref="E1854:F1854"/>
    <mergeCell ref="E1855:F1855"/>
    <mergeCell ref="E1843:F1843"/>
    <mergeCell ref="A1844:B1844"/>
    <mergeCell ref="E1846:F1846"/>
    <mergeCell ref="A1847:B1847"/>
    <mergeCell ref="E1850:F1850"/>
    <mergeCell ref="E1832:F1832"/>
    <mergeCell ref="E1833:F1833"/>
    <mergeCell ref="C1834:D1834"/>
    <mergeCell ref="A1835:G1835"/>
    <mergeCell ref="A1836:B1836"/>
    <mergeCell ref="E1890:F1890"/>
    <mergeCell ref="A1891:B1891"/>
    <mergeCell ref="E1893:F1893"/>
    <mergeCell ref="A1894:B1894"/>
    <mergeCell ref="E1896:F1896"/>
    <mergeCell ref="E1879:F1879"/>
    <mergeCell ref="E1880:F1880"/>
    <mergeCell ref="C1881:D1881"/>
    <mergeCell ref="A1882:G1882"/>
    <mergeCell ref="A1883:B1883"/>
    <mergeCell ref="E1874:F1874"/>
    <mergeCell ref="E1875:F1875"/>
    <mergeCell ref="E1876:F1876"/>
    <mergeCell ref="E1877:F1877"/>
    <mergeCell ref="E1878:F1878"/>
    <mergeCell ref="E1867:F1867"/>
    <mergeCell ref="A1868:B1868"/>
    <mergeCell ref="E1870:F1870"/>
    <mergeCell ref="A1871:B1871"/>
    <mergeCell ref="E1873:F1873"/>
    <mergeCell ref="E1921:F1921"/>
    <mergeCell ref="E1922:F1922"/>
    <mergeCell ref="E1923:F1923"/>
    <mergeCell ref="E1924:F1924"/>
    <mergeCell ref="E1925:F1925"/>
    <mergeCell ref="E1913:F1913"/>
    <mergeCell ref="A1914:B1914"/>
    <mergeCell ref="E1917:F1917"/>
    <mergeCell ref="A1918:B1918"/>
    <mergeCell ref="E1920:F1920"/>
    <mergeCell ref="E1902:F1902"/>
    <mergeCell ref="E1903:F1903"/>
    <mergeCell ref="C1904:D1904"/>
    <mergeCell ref="A1905:G1905"/>
    <mergeCell ref="A1906:B1906"/>
    <mergeCell ref="E1897:F1897"/>
    <mergeCell ref="E1898:F1898"/>
    <mergeCell ref="E1899:F1899"/>
    <mergeCell ref="E1900:F1900"/>
    <mergeCell ref="E1901:F1901"/>
    <mergeCell ref="E1950:F1950"/>
    <mergeCell ref="E1951:F1951"/>
    <mergeCell ref="C1952:D1952"/>
    <mergeCell ref="A1953:G1953"/>
    <mergeCell ref="A1954:B1954"/>
    <mergeCell ref="E1945:F1945"/>
    <mergeCell ref="E1946:F1946"/>
    <mergeCell ref="E1947:F1947"/>
    <mergeCell ref="E1948:F1948"/>
    <mergeCell ref="E1949:F1949"/>
    <mergeCell ref="E1937:F1937"/>
    <mergeCell ref="A1938:B1938"/>
    <mergeCell ref="E1941:F1941"/>
    <mergeCell ref="A1942:B1942"/>
    <mergeCell ref="E1944:F1944"/>
    <mergeCell ref="E1926:F1926"/>
    <mergeCell ref="E1927:F1927"/>
    <mergeCell ref="C1928:D1928"/>
    <mergeCell ref="A1929:G1929"/>
    <mergeCell ref="A1930:B1930"/>
    <mergeCell ref="E1985:F1985"/>
    <mergeCell ref="A1986:B1986"/>
    <mergeCell ref="E1989:F1989"/>
    <mergeCell ref="A1990:B1990"/>
    <mergeCell ref="E1992:F1992"/>
    <mergeCell ref="E1974:F1974"/>
    <mergeCell ref="E1975:F1975"/>
    <mergeCell ref="C1976:D1976"/>
    <mergeCell ref="A1977:G1977"/>
    <mergeCell ref="A1978:B1978"/>
    <mergeCell ref="E1969:F1969"/>
    <mergeCell ref="E1970:F1970"/>
    <mergeCell ref="E1971:F1971"/>
    <mergeCell ref="E1972:F1972"/>
    <mergeCell ref="E1973:F1973"/>
    <mergeCell ref="E1961:F1961"/>
    <mergeCell ref="A1962:B1962"/>
    <mergeCell ref="E1965:F1965"/>
    <mergeCell ref="A1966:B1966"/>
    <mergeCell ref="E1968:F1968"/>
    <mergeCell ref="E2017:F2017"/>
    <mergeCell ref="E2018:F2018"/>
    <mergeCell ref="E2019:F2019"/>
    <mergeCell ref="E2020:F2020"/>
    <mergeCell ref="E2021:F2021"/>
    <mergeCell ref="E2009:F2009"/>
    <mergeCell ref="A2010:B2010"/>
    <mergeCell ref="E2012:F2012"/>
    <mergeCell ref="A2013:B2013"/>
    <mergeCell ref="E2016:F2016"/>
    <mergeCell ref="E1998:F1998"/>
    <mergeCell ref="E1999:F1999"/>
    <mergeCell ref="C2000:D2000"/>
    <mergeCell ref="A2001:G2001"/>
    <mergeCell ref="A2002:B2002"/>
    <mergeCell ref="E1993:F1993"/>
    <mergeCell ref="E1994:F1994"/>
    <mergeCell ref="E1995:F1995"/>
    <mergeCell ref="E1996:F1996"/>
    <mergeCell ref="E1997:F1997"/>
    <mergeCell ref="E2046:F2046"/>
    <mergeCell ref="E2047:F2047"/>
    <mergeCell ref="C2048:D2048"/>
    <mergeCell ref="A2049:G2049"/>
    <mergeCell ref="A2050:B2050"/>
    <mergeCell ref="E2041:F2041"/>
    <mergeCell ref="E2042:F2042"/>
    <mergeCell ref="E2043:F2043"/>
    <mergeCell ref="E2044:F2044"/>
    <mergeCell ref="E2045:F2045"/>
    <mergeCell ref="E2033:F2033"/>
    <mergeCell ref="A2034:B2034"/>
    <mergeCell ref="E2036:F2036"/>
    <mergeCell ref="A2037:B2037"/>
    <mergeCell ref="E2040:F2040"/>
    <mergeCell ref="E2022:F2022"/>
    <mergeCell ref="E2023:F2023"/>
    <mergeCell ref="C2024:D2024"/>
    <mergeCell ref="A2025:G2025"/>
    <mergeCell ref="A2026:B2026"/>
    <mergeCell ref="E2081:F2081"/>
    <mergeCell ref="A2082:B2082"/>
    <mergeCell ref="E2084:F2084"/>
    <mergeCell ref="A2085:B2085"/>
    <mergeCell ref="E2088:F2088"/>
    <mergeCell ref="E2070:F2070"/>
    <mergeCell ref="E2071:F2071"/>
    <mergeCell ref="C2072:D2072"/>
    <mergeCell ref="A2073:G2073"/>
    <mergeCell ref="A2074:B2074"/>
    <mergeCell ref="E2065:F2065"/>
    <mergeCell ref="E2066:F2066"/>
    <mergeCell ref="E2067:F2067"/>
    <mergeCell ref="E2068:F2068"/>
    <mergeCell ref="E2069:F2069"/>
    <mergeCell ref="E2057:F2057"/>
    <mergeCell ref="A2058:B2058"/>
    <mergeCell ref="E2060:F2060"/>
    <mergeCell ref="A2061:B2061"/>
    <mergeCell ref="E2064:F2064"/>
    <mergeCell ref="E2117:F2117"/>
    <mergeCell ref="E2118:F2118"/>
    <mergeCell ref="E2119:F2119"/>
    <mergeCell ref="E2120:F2120"/>
    <mergeCell ref="E2121:F2121"/>
    <mergeCell ref="E2107:F2107"/>
    <mergeCell ref="A2108:B2108"/>
    <mergeCell ref="E2111:F2111"/>
    <mergeCell ref="A2112:B2112"/>
    <mergeCell ref="E2116:F2116"/>
    <mergeCell ref="E2094:F2094"/>
    <mergeCell ref="E2095:F2095"/>
    <mergeCell ref="C2096:D2096"/>
    <mergeCell ref="A2097:G2097"/>
    <mergeCell ref="A2098:B2098"/>
    <mergeCell ref="E2089:F2089"/>
    <mergeCell ref="E2090:F2090"/>
    <mergeCell ref="E2091:F2091"/>
    <mergeCell ref="E2092:F2092"/>
    <mergeCell ref="E2093:F2093"/>
    <mergeCell ref="A2138:B2138"/>
    <mergeCell ref="E2140:F2140"/>
    <mergeCell ref="E2141:F2141"/>
    <mergeCell ref="E2142:F2142"/>
    <mergeCell ref="E2143:F2143"/>
    <mergeCell ref="E2133:F2133"/>
    <mergeCell ref="E2134:F2134"/>
    <mergeCell ref="E2135:F2135"/>
    <mergeCell ref="C2136:D2136"/>
    <mergeCell ref="A2137:G2137"/>
    <mergeCell ref="E2128:F2128"/>
    <mergeCell ref="E2129:F2129"/>
    <mergeCell ref="E2130:F2130"/>
    <mergeCell ref="E2131:F2131"/>
    <mergeCell ref="E2132:F2132"/>
    <mergeCell ref="E2122:F2122"/>
    <mergeCell ref="E2123:F2123"/>
    <mergeCell ref="C2124:D2124"/>
    <mergeCell ref="A2125:G2125"/>
    <mergeCell ref="A2126:B2126"/>
    <mergeCell ref="E2166:F2166"/>
    <mergeCell ref="E2167:F2167"/>
    <mergeCell ref="A2168:G2168"/>
    <mergeCell ref="E2161:F2161"/>
    <mergeCell ref="E2162:F2162"/>
    <mergeCell ref="E2163:F2163"/>
    <mergeCell ref="E2164:F2164"/>
    <mergeCell ref="E2165:F2165"/>
    <mergeCell ref="A2149:G2149"/>
    <mergeCell ref="A2150:B2150"/>
    <mergeCell ref="E2157:F2157"/>
    <mergeCell ref="A2158:B2158"/>
    <mergeCell ref="E2160:F2160"/>
    <mergeCell ref="E2144:F2144"/>
    <mergeCell ref="E2145:F2145"/>
    <mergeCell ref="E2146:F2146"/>
    <mergeCell ref="E2147:F2147"/>
    <mergeCell ref="C2148:D2148"/>
  </mergeCells>
  <pageMargins left="0.27777777777777779" right="0.27777777777777779" top="0.27777777777777779" bottom="0.27777777777777779" header="0" footer="0"/>
  <pageSetup paperSize="9" scale="85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G7366"/>
  <sheetViews>
    <sheetView workbookViewId="0">
      <selection sqref="A1:G1"/>
    </sheetView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68.099999999999994" customHeight="1">
      <c r="A1" s="242"/>
      <c r="B1" s="242"/>
      <c r="C1" s="242"/>
      <c r="D1" s="242"/>
      <c r="E1" s="242"/>
      <c r="F1" s="242"/>
      <c r="G1" s="242"/>
    </row>
    <row r="2" spans="1:7" ht="9.9499999999999993" customHeight="1">
      <c r="A2" s="1"/>
      <c r="B2" s="1"/>
      <c r="C2" s="323" t="s">
        <v>949</v>
      </c>
      <c r="D2" s="324"/>
      <c r="E2" s="1"/>
      <c r="F2" s="1"/>
      <c r="G2" s="1"/>
    </row>
    <row r="3" spans="1:7" ht="20.100000000000001" customHeight="1">
      <c r="A3" s="325" t="s">
        <v>2191</v>
      </c>
      <c r="B3" s="326"/>
      <c r="C3" s="326"/>
      <c r="D3" s="326"/>
      <c r="E3" s="326"/>
      <c r="F3" s="326"/>
      <c r="G3" s="326"/>
    </row>
    <row r="4" spans="1:7" ht="15" customHeight="1">
      <c r="A4" s="321" t="s">
        <v>968</v>
      </c>
      <c r="B4" s="322"/>
      <c r="C4" s="8" t="s">
        <v>952</v>
      </c>
      <c r="D4" s="8" t="s">
        <v>953</v>
      </c>
      <c r="E4" s="8" t="s">
        <v>954</v>
      </c>
      <c r="F4" s="8" t="s">
        <v>955</v>
      </c>
      <c r="G4" s="8" t="s">
        <v>956</v>
      </c>
    </row>
    <row r="5" spans="1:7" ht="15" customHeight="1">
      <c r="A5" s="15" t="s">
        <v>969</v>
      </c>
      <c r="B5" s="16" t="s">
        <v>970</v>
      </c>
      <c r="C5" s="15" t="s">
        <v>959</v>
      </c>
      <c r="D5" s="15" t="s">
        <v>960</v>
      </c>
      <c r="E5" s="17">
        <v>3.5999999999999999E-3</v>
      </c>
      <c r="F5" s="18">
        <v>18.149999999999999</v>
      </c>
      <c r="G5" s="18">
        <v>6.5339999999999995E-2</v>
      </c>
    </row>
    <row r="6" spans="1:7" ht="15" customHeight="1">
      <c r="A6" s="1"/>
      <c r="B6" s="1"/>
      <c r="C6" s="1"/>
      <c r="D6" s="1"/>
      <c r="E6" s="319" t="s">
        <v>971</v>
      </c>
      <c r="F6" s="320"/>
      <c r="G6" s="19">
        <v>6.5339999999999995E-2</v>
      </c>
    </row>
    <row r="7" spans="1:7" ht="15" customHeight="1">
      <c r="A7" s="1"/>
      <c r="B7" s="1"/>
      <c r="C7" s="1"/>
      <c r="D7" s="1"/>
      <c r="E7" s="317" t="s">
        <v>972</v>
      </c>
      <c r="F7" s="318"/>
      <c r="G7" s="3">
        <v>0.03</v>
      </c>
    </row>
    <row r="8" spans="1:7" ht="15" customHeight="1">
      <c r="A8" s="1"/>
      <c r="B8" s="1"/>
      <c r="C8" s="1"/>
      <c r="D8" s="1"/>
      <c r="E8" s="317" t="s">
        <v>973</v>
      </c>
      <c r="F8" s="318"/>
      <c r="G8" s="3">
        <v>0.03</v>
      </c>
    </row>
    <row r="9" spans="1:7" ht="15" customHeight="1">
      <c r="A9" s="1"/>
      <c r="B9" s="1"/>
      <c r="C9" s="1"/>
      <c r="D9" s="1"/>
      <c r="E9" s="317" t="s">
        <v>974</v>
      </c>
      <c r="F9" s="318"/>
      <c r="G9" s="3">
        <v>0.06</v>
      </c>
    </row>
    <row r="10" spans="1:7" ht="15" customHeight="1">
      <c r="A10" s="1"/>
      <c r="B10" s="1"/>
      <c r="C10" s="1"/>
      <c r="D10" s="1"/>
      <c r="E10" s="317" t="s">
        <v>975</v>
      </c>
      <c r="F10" s="318"/>
      <c r="G10" s="3">
        <v>0.01</v>
      </c>
    </row>
    <row r="11" spans="1:7" ht="15" customHeight="1">
      <c r="A11" s="1"/>
      <c r="B11" s="1"/>
      <c r="C11" s="1"/>
      <c r="D11" s="1"/>
      <c r="E11" s="317" t="s">
        <v>976</v>
      </c>
      <c r="F11" s="318"/>
      <c r="G11" s="3">
        <v>7.0000000000000007E-2</v>
      </c>
    </row>
    <row r="12" spans="1:7" ht="15" customHeight="1">
      <c r="A12" s="1"/>
      <c r="B12" s="1"/>
      <c r="C12" s="1"/>
      <c r="D12" s="1"/>
      <c r="E12" s="317" t="s">
        <v>977</v>
      </c>
      <c r="F12" s="318"/>
      <c r="G12" s="3">
        <v>1</v>
      </c>
    </row>
    <row r="13" spans="1:7" ht="15" customHeight="1">
      <c r="A13" s="1"/>
      <c r="B13" s="1"/>
      <c r="C13" s="1"/>
      <c r="D13" s="1"/>
      <c r="E13" s="317" t="s">
        <v>978</v>
      </c>
      <c r="F13" s="318"/>
      <c r="G13" s="3">
        <v>7.0000000000000007E-2</v>
      </c>
    </row>
    <row r="14" spans="1:7" ht="9.9499999999999993" customHeight="1">
      <c r="A14" s="1"/>
      <c r="B14" s="1"/>
      <c r="C14" s="323" t="s">
        <v>949</v>
      </c>
      <c r="D14" s="324"/>
      <c r="E14" s="1"/>
      <c r="F14" s="1"/>
      <c r="G14" s="1"/>
    </row>
    <row r="15" spans="1:7" ht="20.100000000000001" customHeight="1">
      <c r="A15" s="325" t="s">
        <v>2192</v>
      </c>
      <c r="B15" s="326"/>
      <c r="C15" s="326"/>
      <c r="D15" s="326"/>
      <c r="E15" s="326"/>
      <c r="F15" s="326"/>
      <c r="G15" s="326"/>
    </row>
    <row r="16" spans="1:7" ht="15" customHeight="1">
      <c r="A16" s="321" t="s">
        <v>968</v>
      </c>
      <c r="B16" s="322"/>
      <c r="C16" s="8" t="s">
        <v>952</v>
      </c>
      <c r="D16" s="8" t="s">
        <v>953</v>
      </c>
      <c r="E16" s="8" t="s">
        <v>954</v>
      </c>
      <c r="F16" s="8" t="s">
        <v>955</v>
      </c>
      <c r="G16" s="8" t="s">
        <v>956</v>
      </c>
    </row>
    <row r="17" spans="1:7" ht="15" customHeight="1">
      <c r="A17" s="15" t="s">
        <v>984</v>
      </c>
      <c r="B17" s="16" t="s">
        <v>985</v>
      </c>
      <c r="C17" s="15" t="s">
        <v>959</v>
      </c>
      <c r="D17" s="15" t="s">
        <v>960</v>
      </c>
      <c r="E17" s="17">
        <v>1.0500000000000001E-2</v>
      </c>
      <c r="F17" s="18">
        <v>77.86</v>
      </c>
      <c r="G17" s="18">
        <v>0.81752999999999998</v>
      </c>
    </row>
    <row r="18" spans="1:7" ht="15" customHeight="1">
      <c r="A18" s="1"/>
      <c r="B18" s="1"/>
      <c r="C18" s="1"/>
      <c r="D18" s="1"/>
      <c r="E18" s="319" t="s">
        <v>971</v>
      </c>
      <c r="F18" s="320"/>
      <c r="G18" s="19">
        <v>0.81752999999999998</v>
      </c>
    </row>
    <row r="19" spans="1:7" ht="15" customHeight="1">
      <c r="A19" s="1"/>
      <c r="B19" s="1"/>
      <c r="C19" s="1"/>
      <c r="D19" s="1"/>
      <c r="E19" s="317" t="s">
        <v>972</v>
      </c>
      <c r="F19" s="318"/>
      <c r="G19" s="3">
        <v>0.44</v>
      </c>
    </row>
    <row r="20" spans="1:7" ht="15" customHeight="1">
      <c r="A20" s="1"/>
      <c r="B20" s="1"/>
      <c r="C20" s="1"/>
      <c r="D20" s="1"/>
      <c r="E20" s="317" t="s">
        <v>973</v>
      </c>
      <c r="F20" s="318"/>
      <c r="G20" s="3">
        <v>0.37</v>
      </c>
    </row>
    <row r="21" spans="1:7" ht="15" customHeight="1">
      <c r="A21" s="1"/>
      <c r="B21" s="1"/>
      <c r="C21" s="1"/>
      <c r="D21" s="1"/>
      <c r="E21" s="317" t="s">
        <v>974</v>
      </c>
      <c r="F21" s="318"/>
      <c r="G21" s="3">
        <v>0.81</v>
      </c>
    </row>
    <row r="22" spans="1:7" ht="15" customHeight="1">
      <c r="A22" s="1"/>
      <c r="B22" s="1"/>
      <c r="C22" s="1"/>
      <c r="D22" s="1"/>
      <c r="E22" s="317" t="s">
        <v>975</v>
      </c>
      <c r="F22" s="318"/>
      <c r="G22" s="3">
        <v>0.22</v>
      </c>
    </row>
    <row r="23" spans="1:7" ht="15" customHeight="1">
      <c r="A23" s="1"/>
      <c r="B23" s="1"/>
      <c r="C23" s="1"/>
      <c r="D23" s="1"/>
      <c r="E23" s="317" t="s">
        <v>976</v>
      </c>
      <c r="F23" s="318"/>
      <c r="G23" s="3">
        <v>1.03</v>
      </c>
    </row>
    <row r="24" spans="1:7" ht="15" customHeight="1">
      <c r="A24" s="1"/>
      <c r="B24" s="1"/>
      <c r="C24" s="1"/>
      <c r="D24" s="1"/>
      <c r="E24" s="317" t="s">
        <v>977</v>
      </c>
      <c r="F24" s="318"/>
      <c r="G24" s="3">
        <v>1</v>
      </c>
    </row>
    <row r="25" spans="1:7" ht="15" customHeight="1">
      <c r="A25" s="1"/>
      <c r="B25" s="1"/>
      <c r="C25" s="1"/>
      <c r="D25" s="1"/>
      <c r="E25" s="317" t="s">
        <v>978</v>
      </c>
      <c r="F25" s="318"/>
      <c r="G25" s="3">
        <v>1.03</v>
      </c>
    </row>
    <row r="26" spans="1:7" ht="9.9499999999999993" customHeight="1">
      <c r="A26" s="1"/>
      <c r="B26" s="1"/>
      <c r="C26" s="323" t="s">
        <v>949</v>
      </c>
      <c r="D26" s="324"/>
      <c r="E26" s="1"/>
      <c r="F26" s="1"/>
      <c r="G26" s="1"/>
    </row>
    <row r="27" spans="1:7" ht="20.100000000000001" customHeight="1">
      <c r="A27" s="325" t="s">
        <v>2193</v>
      </c>
      <c r="B27" s="326"/>
      <c r="C27" s="326"/>
      <c r="D27" s="326"/>
      <c r="E27" s="326"/>
      <c r="F27" s="326"/>
      <c r="G27" s="326"/>
    </row>
    <row r="28" spans="1:7" ht="15" customHeight="1">
      <c r="A28" s="321" t="s">
        <v>968</v>
      </c>
      <c r="B28" s="322"/>
      <c r="C28" s="8" t="s">
        <v>952</v>
      </c>
      <c r="D28" s="8" t="s">
        <v>953</v>
      </c>
      <c r="E28" s="8" t="s">
        <v>954</v>
      </c>
      <c r="F28" s="8" t="s">
        <v>955</v>
      </c>
      <c r="G28" s="8" t="s">
        <v>956</v>
      </c>
    </row>
    <row r="29" spans="1:7" ht="15" customHeight="1">
      <c r="A29" s="15" t="s">
        <v>991</v>
      </c>
      <c r="B29" s="16" t="s">
        <v>992</v>
      </c>
      <c r="C29" s="15" t="s">
        <v>959</v>
      </c>
      <c r="D29" s="15" t="s">
        <v>960</v>
      </c>
      <c r="E29" s="17">
        <v>1.5100000000000001E-2</v>
      </c>
      <c r="F29" s="18">
        <v>36.69</v>
      </c>
      <c r="G29" s="18">
        <v>0.55401900000000004</v>
      </c>
    </row>
    <row r="30" spans="1:7" ht="15" customHeight="1">
      <c r="A30" s="1"/>
      <c r="B30" s="1"/>
      <c r="C30" s="1"/>
      <c r="D30" s="1"/>
      <c r="E30" s="319" t="s">
        <v>971</v>
      </c>
      <c r="F30" s="320"/>
      <c r="G30" s="19">
        <v>0.55401900000000004</v>
      </c>
    </row>
    <row r="31" spans="1:7" ht="15" customHeight="1">
      <c r="A31" s="1"/>
      <c r="B31" s="1"/>
      <c r="C31" s="1"/>
      <c r="D31" s="1"/>
      <c r="E31" s="317" t="s">
        <v>972</v>
      </c>
      <c r="F31" s="318"/>
      <c r="G31" s="3">
        <v>0.3</v>
      </c>
    </row>
    <row r="32" spans="1:7" ht="15" customHeight="1">
      <c r="A32" s="1"/>
      <c r="B32" s="1"/>
      <c r="C32" s="1"/>
      <c r="D32" s="1"/>
      <c r="E32" s="317" t="s">
        <v>973</v>
      </c>
      <c r="F32" s="318"/>
      <c r="G32" s="3">
        <v>0.25</v>
      </c>
    </row>
    <row r="33" spans="1:7" ht="15" customHeight="1">
      <c r="A33" s="1"/>
      <c r="B33" s="1"/>
      <c r="C33" s="1"/>
      <c r="D33" s="1"/>
      <c r="E33" s="317" t="s">
        <v>974</v>
      </c>
      <c r="F33" s="318"/>
      <c r="G33" s="3">
        <v>0.55000000000000004</v>
      </c>
    </row>
    <row r="34" spans="1:7" ht="15" customHeight="1">
      <c r="A34" s="1"/>
      <c r="B34" s="1"/>
      <c r="C34" s="1"/>
      <c r="D34" s="1"/>
      <c r="E34" s="317" t="s">
        <v>975</v>
      </c>
      <c r="F34" s="318"/>
      <c r="G34" s="3">
        <v>0.15</v>
      </c>
    </row>
    <row r="35" spans="1:7" ht="15" customHeight="1">
      <c r="A35" s="1"/>
      <c r="B35" s="1"/>
      <c r="C35" s="1"/>
      <c r="D35" s="1"/>
      <c r="E35" s="317" t="s">
        <v>976</v>
      </c>
      <c r="F35" s="318"/>
      <c r="G35" s="3">
        <v>0.7</v>
      </c>
    </row>
    <row r="36" spans="1:7" ht="15" customHeight="1">
      <c r="A36" s="1"/>
      <c r="B36" s="1"/>
      <c r="C36" s="1"/>
      <c r="D36" s="1"/>
      <c r="E36" s="317" t="s">
        <v>977</v>
      </c>
      <c r="F36" s="318"/>
      <c r="G36" s="3">
        <v>1</v>
      </c>
    </row>
    <row r="37" spans="1:7" ht="15" customHeight="1">
      <c r="A37" s="1"/>
      <c r="B37" s="1"/>
      <c r="C37" s="1"/>
      <c r="D37" s="1"/>
      <c r="E37" s="317" t="s">
        <v>978</v>
      </c>
      <c r="F37" s="318"/>
      <c r="G37" s="3">
        <v>0.7</v>
      </c>
    </row>
    <row r="38" spans="1:7" ht="9.9499999999999993" customHeight="1">
      <c r="A38" s="1"/>
      <c r="B38" s="1"/>
      <c r="C38" s="323" t="s">
        <v>949</v>
      </c>
      <c r="D38" s="324"/>
      <c r="E38" s="1"/>
      <c r="F38" s="1"/>
      <c r="G38" s="1"/>
    </row>
    <row r="39" spans="1:7" ht="20.100000000000001" customHeight="1">
      <c r="A39" s="325" t="s">
        <v>2194</v>
      </c>
      <c r="B39" s="326"/>
      <c r="C39" s="326"/>
      <c r="D39" s="326"/>
      <c r="E39" s="326"/>
      <c r="F39" s="326"/>
      <c r="G39" s="326"/>
    </row>
    <row r="40" spans="1:7" ht="15" customHeight="1">
      <c r="A40" s="321" t="s">
        <v>968</v>
      </c>
      <c r="B40" s="322"/>
      <c r="C40" s="8" t="s">
        <v>952</v>
      </c>
      <c r="D40" s="8" t="s">
        <v>953</v>
      </c>
      <c r="E40" s="8" t="s">
        <v>954</v>
      </c>
      <c r="F40" s="8" t="s">
        <v>955</v>
      </c>
      <c r="G40" s="8" t="s">
        <v>956</v>
      </c>
    </row>
    <row r="41" spans="1:7" ht="15" customHeight="1">
      <c r="A41" s="15" t="s">
        <v>1008</v>
      </c>
      <c r="B41" s="16" t="s">
        <v>1009</v>
      </c>
      <c r="C41" s="15" t="s">
        <v>959</v>
      </c>
      <c r="D41" s="15" t="s">
        <v>960</v>
      </c>
      <c r="E41" s="17">
        <v>8.2000000000000007E-3</v>
      </c>
      <c r="F41" s="18">
        <v>12.49</v>
      </c>
      <c r="G41" s="18">
        <v>0.102418</v>
      </c>
    </row>
    <row r="42" spans="1:7" ht="15" customHeight="1">
      <c r="A42" s="1"/>
      <c r="B42" s="1"/>
      <c r="C42" s="1"/>
      <c r="D42" s="1"/>
      <c r="E42" s="319" t="s">
        <v>971</v>
      </c>
      <c r="F42" s="320"/>
      <c r="G42" s="19">
        <v>0.102418</v>
      </c>
    </row>
    <row r="43" spans="1:7" ht="15" customHeight="1">
      <c r="A43" s="1"/>
      <c r="B43" s="1"/>
      <c r="C43" s="1"/>
      <c r="D43" s="1"/>
      <c r="E43" s="317" t="s">
        <v>972</v>
      </c>
      <c r="F43" s="318"/>
      <c r="G43" s="3">
        <v>0.05</v>
      </c>
    </row>
    <row r="44" spans="1:7" ht="15" customHeight="1">
      <c r="A44" s="1"/>
      <c r="B44" s="1"/>
      <c r="C44" s="1"/>
      <c r="D44" s="1"/>
      <c r="E44" s="317" t="s">
        <v>973</v>
      </c>
      <c r="F44" s="318"/>
      <c r="G44" s="3">
        <v>0.05</v>
      </c>
    </row>
    <row r="45" spans="1:7" ht="15" customHeight="1">
      <c r="A45" s="1"/>
      <c r="B45" s="1"/>
      <c r="C45" s="1"/>
      <c r="D45" s="1"/>
      <c r="E45" s="317" t="s">
        <v>974</v>
      </c>
      <c r="F45" s="318"/>
      <c r="G45" s="3">
        <v>0.1</v>
      </c>
    </row>
    <row r="46" spans="1:7" ht="15" customHeight="1">
      <c r="A46" s="1"/>
      <c r="B46" s="1"/>
      <c r="C46" s="1"/>
      <c r="D46" s="1"/>
      <c r="E46" s="317" t="s">
        <v>975</v>
      </c>
      <c r="F46" s="318"/>
      <c r="G46" s="3">
        <v>0.02</v>
      </c>
    </row>
    <row r="47" spans="1:7" ht="15" customHeight="1">
      <c r="A47" s="1"/>
      <c r="B47" s="1"/>
      <c r="C47" s="1"/>
      <c r="D47" s="1"/>
      <c r="E47" s="317" t="s">
        <v>976</v>
      </c>
      <c r="F47" s="318"/>
      <c r="G47" s="3">
        <v>0.12</v>
      </c>
    </row>
    <row r="48" spans="1:7" ht="15" customHeight="1">
      <c r="A48" s="1"/>
      <c r="B48" s="1"/>
      <c r="C48" s="1"/>
      <c r="D48" s="1"/>
      <c r="E48" s="317" t="s">
        <v>977</v>
      </c>
      <c r="F48" s="318"/>
      <c r="G48" s="3">
        <v>1</v>
      </c>
    </row>
    <row r="49" spans="1:7" ht="15" customHeight="1">
      <c r="A49" s="1"/>
      <c r="B49" s="1"/>
      <c r="C49" s="1"/>
      <c r="D49" s="1"/>
      <c r="E49" s="317" t="s">
        <v>978</v>
      </c>
      <c r="F49" s="318"/>
      <c r="G49" s="3">
        <v>0.12</v>
      </c>
    </row>
    <row r="50" spans="1:7" ht="9.9499999999999993" customHeight="1">
      <c r="A50" s="1"/>
      <c r="B50" s="1"/>
      <c r="C50" s="323" t="s">
        <v>949</v>
      </c>
      <c r="D50" s="324"/>
      <c r="E50" s="1"/>
      <c r="F50" s="1"/>
      <c r="G50" s="1"/>
    </row>
    <row r="51" spans="1:7" ht="20.100000000000001" customHeight="1">
      <c r="A51" s="325" t="s">
        <v>2195</v>
      </c>
      <c r="B51" s="326"/>
      <c r="C51" s="326"/>
      <c r="D51" s="326"/>
      <c r="E51" s="326"/>
      <c r="F51" s="326"/>
      <c r="G51" s="326"/>
    </row>
    <row r="52" spans="1:7" ht="15" customHeight="1">
      <c r="A52" s="321" t="s">
        <v>951</v>
      </c>
      <c r="B52" s="322"/>
      <c r="C52" s="8" t="s">
        <v>952</v>
      </c>
      <c r="D52" s="8" t="s">
        <v>953</v>
      </c>
      <c r="E52" s="8" t="s">
        <v>954</v>
      </c>
      <c r="F52" s="8" t="s">
        <v>955</v>
      </c>
      <c r="G52" s="8" t="s">
        <v>956</v>
      </c>
    </row>
    <row r="53" spans="1:7" ht="20.100000000000001" customHeight="1">
      <c r="A53" s="15" t="s">
        <v>1004</v>
      </c>
      <c r="B53" s="16" t="s">
        <v>1005</v>
      </c>
      <c r="C53" s="15" t="s">
        <v>959</v>
      </c>
      <c r="D53" s="15" t="s">
        <v>960</v>
      </c>
      <c r="E53" s="17">
        <v>1</v>
      </c>
      <c r="F53" s="18">
        <v>0.38</v>
      </c>
      <c r="G53" s="18">
        <v>0.38</v>
      </c>
    </row>
    <row r="54" spans="1:7" ht="15" customHeight="1">
      <c r="A54" s="15" t="s">
        <v>994</v>
      </c>
      <c r="B54" s="16" t="s">
        <v>995</v>
      </c>
      <c r="C54" s="15" t="s">
        <v>959</v>
      </c>
      <c r="D54" s="15" t="s">
        <v>960</v>
      </c>
      <c r="E54" s="17">
        <v>1</v>
      </c>
      <c r="F54" s="18">
        <v>1.04</v>
      </c>
      <c r="G54" s="18">
        <v>1.04</v>
      </c>
    </row>
    <row r="55" spans="1:7" ht="15" customHeight="1">
      <c r="A55" s="15" t="s">
        <v>996</v>
      </c>
      <c r="B55" s="16" t="s">
        <v>997</v>
      </c>
      <c r="C55" s="15" t="s">
        <v>959</v>
      </c>
      <c r="D55" s="15" t="s">
        <v>960</v>
      </c>
      <c r="E55" s="17">
        <v>1</v>
      </c>
      <c r="F55" s="18">
        <v>3.18</v>
      </c>
      <c r="G55" s="18">
        <v>3.18</v>
      </c>
    </row>
    <row r="56" spans="1:7" ht="20.100000000000001" customHeight="1">
      <c r="A56" s="15" t="s">
        <v>1002</v>
      </c>
      <c r="B56" s="16" t="s">
        <v>1003</v>
      </c>
      <c r="C56" s="15" t="s">
        <v>959</v>
      </c>
      <c r="D56" s="15" t="s">
        <v>960</v>
      </c>
      <c r="E56" s="17">
        <v>1</v>
      </c>
      <c r="F56" s="18">
        <v>1.05</v>
      </c>
      <c r="G56" s="18">
        <v>1.05</v>
      </c>
    </row>
    <row r="57" spans="1:7" ht="15" customHeight="1">
      <c r="A57" s="15" t="s">
        <v>963</v>
      </c>
      <c r="B57" s="16" t="s">
        <v>964</v>
      </c>
      <c r="C57" s="15" t="s">
        <v>959</v>
      </c>
      <c r="D57" s="15" t="s">
        <v>960</v>
      </c>
      <c r="E57" s="17">
        <v>1</v>
      </c>
      <c r="F57" s="18">
        <v>0.55000000000000004</v>
      </c>
      <c r="G57" s="18">
        <v>0.55000000000000004</v>
      </c>
    </row>
    <row r="58" spans="1:7" ht="15" customHeight="1">
      <c r="A58" s="15" t="s">
        <v>965</v>
      </c>
      <c r="B58" s="16" t="s">
        <v>966</v>
      </c>
      <c r="C58" s="15" t="s">
        <v>959</v>
      </c>
      <c r="D58" s="15" t="s">
        <v>960</v>
      </c>
      <c r="E58" s="17">
        <v>1</v>
      </c>
      <c r="F58" s="18">
        <v>0.06</v>
      </c>
      <c r="G58" s="18">
        <v>0.06</v>
      </c>
    </row>
    <row r="59" spans="1:7" ht="17.100000000000001" customHeight="1">
      <c r="A59" s="1"/>
      <c r="B59" s="1"/>
      <c r="C59" s="1"/>
      <c r="D59" s="1"/>
      <c r="E59" s="319" t="s">
        <v>967</v>
      </c>
      <c r="F59" s="320"/>
      <c r="G59" s="19">
        <v>6.26</v>
      </c>
    </row>
    <row r="60" spans="1:7" ht="15" customHeight="1">
      <c r="A60" s="321" t="s">
        <v>968</v>
      </c>
      <c r="B60" s="322"/>
      <c r="C60" s="8" t="s">
        <v>952</v>
      </c>
      <c r="D60" s="8" t="s">
        <v>953</v>
      </c>
      <c r="E60" s="8" t="s">
        <v>954</v>
      </c>
      <c r="F60" s="8" t="s">
        <v>955</v>
      </c>
      <c r="G60" s="8" t="s">
        <v>956</v>
      </c>
    </row>
    <row r="61" spans="1:7" ht="15" customHeight="1">
      <c r="A61" s="15" t="s">
        <v>1008</v>
      </c>
      <c r="B61" s="16" t="s">
        <v>1009</v>
      </c>
      <c r="C61" s="15" t="s">
        <v>959</v>
      </c>
      <c r="D61" s="15" t="s">
        <v>960</v>
      </c>
      <c r="E61" s="17">
        <v>1.0082</v>
      </c>
      <c r="F61" s="18">
        <v>12.49</v>
      </c>
      <c r="G61" s="18">
        <v>12.592418</v>
      </c>
    </row>
    <row r="62" spans="1:7" ht="15" customHeight="1">
      <c r="A62" s="1"/>
      <c r="B62" s="1"/>
      <c r="C62" s="1"/>
      <c r="D62" s="1"/>
      <c r="E62" s="319" t="s">
        <v>971</v>
      </c>
      <c r="F62" s="320"/>
      <c r="G62" s="19">
        <v>12.592418</v>
      </c>
    </row>
    <row r="63" spans="1:7" ht="15" customHeight="1">
      <c r="A63" s="1"/>
      <c r="B63" s="1"/>
      <c r="C63" s="1"/>
      <c r="D63" s="1"/>
      <c r="E63" s="317" t="s">
        <v>972</v>
      </c>
      <c r="F63" s="318"/>
      <c r="G63" s="3">
        <v>13.13</v>
      </c>
    </row>
    <row r="64" spans="1:7" ht="15" customHeight="1">
      <c r="A64" s="1"/>
      <c r="B64" s="1"/>
      <c r="C64" s="1"/>
      <c r="D64" s="1"/>
      <c r="E64" s="317" t="s">
        <v>973</v>
      </c>
      <c r="F64" s="318"/>
      <c r="G64" s="3">
        <v>5.72</v>
      </c>
    </row>
    <row r="65" spans="1:7" ht="15" customHeight="1">
      <c r="A65" s="1"/>
      <c r="B65" s="1"/>
      <c r="C65" s="1"/>
      <c r="D65" s="1"/>
      <c r="E65" s="317" t="s">
        <v>974</v>
      </c>
      <c r="F65" s="318"/>
      <c r="G65" s="3">
        <v>18.850000000000001</v>
      </c>
    </row>
    <row r="66" spans="1:7" ht="15" customHeight="1">
      <c r="A66" s="1"/>
      <c r="B66" s="1"/>
      <c r="C66" s="1"/>
      <c r="D66" s="1"/>
      <c r="E66" s="317" t="s">
        <v>975</v>
      </c>
      <c r="F66" s="318"/>
      <c r="G66" s="3">
        <v>5.34</v>
      </c>
    </row>
    <row r="67" spans="1:7" ht="15" customHeight="1">
      <c r="A67" s="1"/>
      <c r="B67" s="1"/>
      <c r="C67" s="1"/>
      <c r="D67" s="1"/>
      <c r="E67" s="317" t="s">
        <v>976</v>
      </c>
      <c r="F67" s="318"/>
      <c r="G67" s="3">
        <v>24.19</v>
      </c>
    </row>
    <row r="68" spans="1:7" ht="15" customHeight="1">
      <c r="A68" s="1"/>
      <c r="B68" s="1"/>
      <c r="C68" s="1"/>
      <c r="D68" s="1"/>
      <c r="E68" s="317" t="s">
        <v>977</v>
      </c>
      <c r="F68" s="318"/>
      <c r="G68" s="3">
        <v>1</v>
      </c>
    </row>
    <row r="69" spans="1:7" ht="15" customHeight="1">
      <c r="A69" s="1"/>
      <c r="B69" s="1"/>
      <c r="C69" s="1"/>
      <c r="D69" s="1"/>
      <c r="E69" s="317" t="s">
        <v>978</v>
      </c>
      <c r="F69" s="318"/>
      <c r="G69" s="3">
        <v>24.19</v>
      </c>
    </row>
    <row r="70" spans="1:7" ht="9.9499999999999993" customHeight="1">
      <c r="A70" s="1"/>
      <c r="B70" s="1"/>
      <c r="C70" s="323" t="s">
        <v>949</v>
      </c>
      <c r="D70" s="324"/>
      <c r="E70" s="1"/>
      <c r="F70" s="1"/>
      <c r="G70" s="1"/>
    </row>
    <row r="71" spans="1:7" ht="20.100000000000001" customHeight="1">
      <c r="A71" s="325" t="s">
        <v>2196</v>
      </c>
      <c r="B71" s="326"/>
      <c r="C71" s="326"/>
      <c r="D71" s="326"/>
      <c r="E71" s="326"/>
      <c r="F71" s="326"/>
      <c r="G71" s="326"/>
    </row>
    <row r="72" spans="1:7" ht="15" customHeight="1">
      <c r="A72" s="321" t="s">
        <v>968</v>
      </c>
      <c r="B72" s="322"/>
      <c r="C72" s="8" t="s">
        <v>952</v>
      </c>
      <c r="D72" s="8" t="s">
        <v>953</v>
      </c>
      <c r="E72" s="8" t="s">
        <v>954</v>
      </c>
      <c r="F72" s="8" t="s">
        <v>955</v>
      </c>
      <c r="G72" s="8" t="s">
        <v>956</v>
      </c>
    </row>
    <row r="73" spans="1:7" ht="15" customHeight="1">
      <c r="A73" s="15" t="s">
        <v>1006</v>
      </c>
      <c r="B73" s="16" t="s">
        <v>1007</v>
      </c>
      <c r="C73" s="15" t="s">
        <v>959</v>
      </c>
      <c r="D73" s="15" t="s">
        <v>960</v>
      </c>
      <c r="E73" s="17">
        <v>1.5100000000000001E-2</v>
      </c>
      <c r="F73" s="18">
        <v>9.25</v>
      </c>
      <c r="G73" s="18">
        <v>0.13967499999999999</v>
      </c>
    </row>
    <row r="74" spans="1:7" ht="15" customHeight="1">
      <c r="A74" s="1"/>
      <c r="B74" s="1"/>
      <c r="C74" s="1"/>
      <c r="D74" s="1"/>
      <c r="E74" s="319" t="s">
        <v>971</v>
      </c>
      <c r="F74" s="320"/>
      <c r="G74" s="19">
        <v>0.13967499999999999</v>
      </c>
    </row>
    <row r="75" spans="1:7" ht="15" customHeight="1">
      <c r="A75" s="1"/>
      <c r="B75" s="1"/>
      <c r="C75" s="1"/>
      <c r="D75" s="1"/>
      <c r="E75" s="317" t="s">
        <v>972</v>
      </c>
      <c r="F75" s="318"/>
      <c r="G75" s="3">
        <v>7.0000000000000007E-2</v>
      </c>
    </row>
    <row r="76" spans="1:7" ht="15" customHeight="1">
      <c r="A76" s="1"/>
      <c r="B76" s="1"/>
      <c r="C76" s="1"/>
      <c r="D76" s="1"/>
      <c r="E76" s="317" t="s">
        <v>973</v>
      </c>
      <c r="F76" s="318"/>
      <c r="G76" s="3">
        <v>0.06</v>
      </c>
    </row>
    <row r="77" spans="1:7" ht="15" customHeight="1">
      <c r="A77" s="1"/>
      <c r="B77" s="1"/>
      <c r="C77" s="1"/>
      <c r="D77" s="1"/>
      <c r="E77" s="317" t="s">
        <v>974</v>
      </c>
      <c r="F77" s="318"/>
      <c r="G77" s="3">
        <v>0.13</v>
      </c>
    </row>
    <row r="78" spans="1:7" ht="15" customHeight="1">
      <c r="A78" s="1"/>
      <c r="B78" s="1"/>
      <c r="C78" s="1"/>
      <c r="D78" s="1"/>
      <c r="E78" s="317" t="s">
        <v>975</v>
      </c>
      <c r="F78" s="318"/>
      <c r="G78" s="3">
        <v>0.03</v>
      </c>
    </row>
    <row r="79" spans="1:7" ht="15" customHeight="1">
      <c r="A79" s="1"/>
      <c r="B79" s="1"/>
      <c r="C79" s="1"/>
      <c r="D79" s="1"/>
      <c r="E79" s="317" t="s">
        <v>976</v>
      </c>
      <c r="F79" s="318"/>
      <c r="G79" s="3">
        <v>0.16</v>
      </c>
    </row>
    <row r="80" spans="1:7" ht="15" customHeight="1">
      <c r="A80" s="1"/>
      <c r="B80" s="1"/>
      <c r="C80" s="1"/>
      <c r="D80" s="1"/>
      <c r="E80" s="317" t="s">
        <v>977</v>
      </c>
      <c r="F80" s="318"/>
      <c r="G80" s="3">
        <v>1</v>
      </c>
    </row>
    <row r="81" spans="1:7" ht="15" customHeight="1">
      <c r="A81" s="1"/>
      <c r="B81" s="1"/>
      <c r="C81" s="1"/>
      <c r="D81" s="1"/>
      <c r="E81" s="317" t="s">
        <v>978</v>
      </c>
      <c r="F81" s="318"/>
      <c r="G81" s="3">
        <v>0.16</v>
      </c>
    </row>
    <row r="82" spans="1:7" ht="9.9499999999999993" customHeight="1">
      <c r="A82" s="1"/>
      <c r="B82" s="1"/>
      <c r="C82" s="323" t="s">
        <v>949</v>
      </c>
      <c r="D82" s="324"/>
      <c r="E82" s="1"/>
      <c r="F82" s="1"/>
      <c r="G82" s="1"/>
    </row>
    <row r="83" spans="1:7" ht="20.100000000000001" customHeight="1">
      <c r="A83" s="325" t="s">
        <v>2197</v>
      </c>
      <c r="B83" s="326"/>
      <c r="C83" s="326"/>
      <c r="D83" s="326"/>
      <c r="E83" s="326"/>
      <c r="F83" s="326"/>
      <c r="G83" s="326"/>
    </row>
    <row r="84" spans="1:7" ht="15" customHeight="1">
      <c r="A84" s="321" t="s">
        <v>951</v>
      </c>
      <c r="B84" s="322"/>
      <c r="C84" s="8" t="s">
        <v>952</v>
      </c>
      <c r="D84" s="8" t="s">
        <v>953</v>
      </c>
      <c r="E84" s="8" t="s">
        <v>954</v>
      </c>
      <c r="F84" s="8" t="s">
        <v>955</v>
      </c>
      <c r="G84" s="8" t="s">
        <v>956</v>
      </c>
    </row>
    <row r="85" spans="1:7" ht="15" customHeight="1">
      <c r="A85" s="15" t="s">
        <v>994</v>
      </c>
      <c r="B85" s="16" t="s">
        <v>995</v>
      </c>
      <c r="C85" s="15" t="s">
        <v>959</v>
      </c>
      <c r="D85" s="15" t="s">
        <v>960</v>
      </c>
      <c r="E85" s="17">
        <v>1</v>
      </c>
      <c r="F85" s="18">
        <v>1.04</v>
      </c>
      <c r="G85" s="18">
        <v>1.04</v>
      </c>
    </row>
    <row r="86" spans="1:7" ht="15" customHeight="1">
      <c r="A86" s="15" t="s">
        <v>996</v>
      </c>
      <c r="B86" s="16" t="s">
        <v>997</v>
      </c>
      <c r="C86" s="15" t="s">
        <v>959</v>
      </c>
      <c r="D86" s="15" t="s">
        <v>960</v>
      </c>
      <c r="E86" s="17">
        <v>1</v>
      </c>
      <c r="F86" s="18">
        <v>3.18</v>
      </c>
      <c r="G86" s="18">
        <v>3.18</v>
      </c>
    </row>
    <row r="87" spans="1:7" ht="20.100000000000001" customHeight="1">
      <c r="A87" s="15" t="s">
        <v>998</v>
      </c>
      <c r="B87" s="16" t="s">
        <v>999</v>
      </c>
      <c r="C87" s="15" t="s">
        <v>959</v>
      </c>
      <c r="D87" s="15" t="s">
        <v>960</v>
      </c>
      <c r="E87" s="17">
        <v>1</v>
      </c>
      <c r="F87" s="18">
        <v>0.41</v>
      </c>
      <c r="G87" s="18">
        <v>0.41</v>
      </c>
    </row>
    <row r="88" spans="1:7" ht="20.100000000000001" customHeight="1">
      <c r="A88" s="15" t="s">
        <v>1000</v>
      </c>
      <c r="B88" s="16" t="s">
        <v>1001</v>
      </c>
      <c r="C88" s="15" t="s">
        <v>959</v>
      </c>
      <c r="D88" s="15" t="s">
        <v>960</v>
      </c>
      <c r="E88" s="17">
        <v>1</v>
      </c>
      <c r="F88" s="18">
        <v>1.01</v>
      </c>
      <c r="G88" s="18">
        <v>1.01</v>
      </c>
    </row>
    <row r="89" spans="1:7" ht="15" customHeight="1">
      <c r="A89" s="15" t="s">
        <v>963</v>
      </c>
      <c r="B89" s="16" t="s">
        <v>964</v>
      </c>
      <c r="C89" s="15" t="s">
        <v>959</v>
      </c>
      <c r="D89" s="15" t="s">
        <v>960</v>
      </c>
      <c r="E89" s="17">
        <v>1</v>
      </c>
      <c r="F89" s="18">
        <v>0.55000000000000004</v>
      </c>
      <c r="G89" s="18">
        <v>0.55000000000000004</v>
      </c>
    </row>
    <row r="90" spans="1:7" ht="15" customHeight="1">
      <c r="A90" s="15" t="s">
        <v>965</v>
      </c>
      <c r="B90" s="16" t="s">
        <v>966</v>
      </c>
      <c r="C90" s="15" t="s">
        <v>959</v>
      </c>
      <c r="D90" s="15" t="s">
        <v>960</v>
      </c>
      <c r="E90" s="17">
        <v>1</v>
      </c>
      <c r="F90" s="18">
        <v>0.06</v>
      </c>
      <c r="G90" s="18">
        <v>0.06</v>
      </c>
    </row>
    <row r="91" spans="1:7" ht="17.100000000000001" customHeight="1">
      <c r="A91" s="1"/>
      <c r="B91" s="1"/>
      <c r="C91" s="1"/>
      <c r="D91" s="1"/>
      <c r="E91" s="319" t="s">
        <v>967</v>
      </c>
      <c r="F91" s="320"/>
      <c r="G91" s="19">
        <v>6.25</v>
      </c>
    </row>
    <row r="92" spans="1:7" ht="15" customHeight="1">
      <c r="A92" s="321" t="s">
        <v>968</v>
      </c>
      <c r="B92" s="322"/>
      <c r="C92" s="8" t="s">
        <v>952</v>
      </c>
      <c r="D92" s="8" t="s">
        <v>953</v>
      </c>
      <c r="E92" s="8" t="s">
        <v>954</v>
      </c>
      <c r="F92" s="8" t="s">
        <v>955</v>
      </c>
      <c r="G92" s="8" t="s">
        <v>956</v>
      </c>
    </row>
    <row r="93" spans="1:7" ht="15" customHeight="1">
      <c r="A93" s="15" t="s">
        <v>1006</v>
      </c>
      <c r="B93" s="16" t="s">
        <v>1007</v>
      </c>
      <c r="C93" s="15" t="s">
        <v>959</v>
      </c>
      <c r="D93" s="15" t="s">
        <v>960</v>
      </c>
      <c r="E93" s="17">
        <v>1.0150999999999999</v>
      </c>
      <c r="F93" s="18">
        <v>9.25</v>
      </c>
      <c r="G93" s="18">
        <v>9.3896750000000004</v>
      </c>
    </row>
    <row r="94" spans="1:7" ht="15" customHeight="1">
      <c r="A94" s="1"/>
      <c r="B94" s="1"/>
      <c r="C94" s="1"/>
      <c r="D94" s="1"/>
      <c r="E94" s="319" t="s">
        <v>971</v>
      </c>
      <c r="F94" s="320"/>
      <c r="G94" s="19">
        <v>9.3896750000000004</v>
      </c>
    </row>
    <row r="95" spans="1:7" ht="15" customHeight="1">
      <c r="A95" s="1"/>
      <c r="B95" s="1"/>
      <c r="C95" s="1"/>
      <c r="D95" s="1"/>
      <c r="E95" s="317" t="s">
        <v>972</v>
      </c>
      <c r="F95" s="318"/>
      <c r="G95" s="3">
        <v>11.37</v>
      </c>
    </row>
    <row r="96" spans="1:7" ht="15" customHeight="1">
      <c r="A96" s="1"/>
      <c r="B96" s="1"/>
      <c r="C96" s="1"/>
      <c r="D96" s="1"/>
      <c r="E96" s="317" t="s">
        <v>973</v>
      </c>
      <c r="F96" s="318"/>
      <c r="G96" s="3">
        <v>4.26</v>
      </c>
    </row>
    <row r="97" spans="1:7" ht="15" customHeight="1">
      <c r="A97" s="1"/>
      <c r="B97" s="1"/>
      <c r="C97" s="1"/>
      <c r="D97" s="1"/>
      <c r="E97" s="317" t="s">
        <v>974</v>
      </c>
      <c r="F97" s="318"/>
      <c r="G97" s="3">
        <v>15.63</v>
      </c>
    </row>
    <row r="98" spans="1:7" ht="15" customHeight="1">
      <c r="A98" s="1"/>
      <c r="B98" s="1"/>
      <c r="C98" s="1"/>
      <c r="D98" s="1"/>
      <c r="E98" s="317" t="s">
        <v>975</v>
      </c>
      <c r="F98" s="318"/>
      <c r="G98" s="3">
        <v>4.43</v>
      </c>
    </row>
    <row r="99" spans="1:7" ht="15" customHeight="1">
      <c r="A99" s="1"/>
      <c r="B99" s="1"/>
      <c r="C99" s="1"/>
      <c r="D99" s="1"/>
      <c r="E99" s="317" t="s">
        <v>976</v>
      </c>
      <c r="F99" s="318"/>
      <c r="G99" s="3">
        <v>20.059999999999999</v>
      </c>
    </row>
    <row r="100" spans="1:7" ht="15" customHeight="1">
      <c r="A100" s="1"/>
      <c r="B100" s="1"/>
      <c r="C100" s="1"/>
      <c r="D100" s="1"/>
      <c r="E100" s="317" t="s">
        <v>977</v>
      </c>
      <c r="F100" s="318"/>
      <c r="G100" s="3">
        <v>1</v>
      </c>
    </row>
    <row r="101" spans="1:7" ht="15" customHeight="1">
      <c r="A101" s="1"/>
      <c r="B101" s="1"/>
      <c r="C101" s="1"/>
      <c r="D101" s="1"/>
      <c r="E101" s="317" t="s">
        <v>978</v>
      </c>
      <c r="F101" s="318"/>
      <c r="G101" s="3">
        <v>20.059999999999999</v>
      </c>
    </row>
    <row r="102" spans="1:7" ht="9.9499999999999993" customHeight="1">
      <c r="A102" s="1"/>
      <c r="B102" s="1"/>
      <c r="C102" s="323" t="s">
        <v>949</v>
      </c>
      <c r="D102" s="324"/>
      <c r="E102" s="1"/>
      <c r="F102" s="1"/>
      <c r="G102" s="1"/>
    </row>
    <row r="103" spans="1:7" ht="20.100000000000001" customHeight="1">
      <c r="A103" s="325" t="s">
        <v>2198</v>
      </c>
      <c r="B103" s="326"/>
      <c r="C103" s="326"/>
      <c r="D103" s="326"/>
      <c r="E103" s="326"/>
      <c r="F103" s="326"/>
      <c r="G103" s="326"/>
    </row>
    <row r="104" spans="1:7" ht="15" customHeight="1">
      <c r="A104" s="321" t="s">
        <v>968</v>
      </c>
      <c r="B104" s="322"/>
      <c r="C104" s="8" t="s">
        <v>952</v>
      </c>
      <c r="D104" s="8" t="s">
        <v>953</v>
      </c>
      <c r="E104" s="8" t="s">
        <v>954</v>
      </c>
      <c r="F104" s="8" t="s">
        <v>955</v>
      </c>
      <c r="G104" s="8" t="s">
        <v>956</v>
      </c>
    </row>
    <row r="105" spans="1:7" ht="15" customHeight="1">
      <c r="A105" s="15" t="s">
        <v>1037</v>
      </c>
      <c r="B105" s="16" t="s">
        <v>1038</v>
      </c>
      <c r="C105" s="15" t="s">
        <v>959</v>
      </c>
      <c r="D105" s="15" t="s">
        <v>960</v>
      </c>
      <c r="E105" s="17">
        <v>1.0500000000000001E-2</v>
      </c>
      <c r="F105" s="18">
        <v>9.83</v>
      </c>
      <c r="G105" s="18">
        <v>0.103215</v>
      </c>
    </row>
    <row r="106" spans="1:7" ht="15" customHeight="1">
      <c r="A106" s="1"/>
      <c r="B106" s="1"/>
      <c r="C106" s="1"/>
      <c r="D106" s="1"/>
      <c r="E106" s="319" t="s">
        <v>971</v>
      </c>
      <c r="F106" s="320"/>
      <c r="G106" s="19">
        <v>0.103215</v>
      </c>
    </row>
    <row r="107" spans="1:7" ht="15" customHeight="1">
      <c r="A107" s="1"/>
      <c r="B107" s="1"/>
      <c r="C107" s="1"/>
      <c r="D107" s="1"/>
      <c r="E107" s="317" t="s">
        <v>972</v>
      </c>
      <c r="F107" s="318"/>
      <c r="G107" s="3">
        <v>0.05</v>
      </c>
    </row>
    <row r="108" spans="1:7" ht="15" customHeight="1">
      <c r="A108" s="1"/>
      <c r="B108" s="1"/>
      <c r="C108" s="1"/>
      <c r="D108" s="1"/>
      <c r="E108" s="317" t="s">
        <v>973</v>
      </c>
      <c r="F108" s="318"/>
      <c r="G108" s="3">
        <v>0.05</v>
      </c>
    </row>
    <row r="109" spans="1:7" ht="15" customHeight="1">
      <c r="A109" s="1"/>
      <c r="B109" s="1"/>
      <c r="C109" s="1"/>
      <c r="D109" s="1"/>
      <c r="E109" s="317" t="s">
        <v>974</v>
      </c>
      <c r="F109" s="318"/>
      <c r="G109" s="3">
        <v>0.1</v>
      </c>
    </row>
    <row r="110" spans="1:7" ht="15" customHeight="1">
      <c r="A110" s="1"/>
      <c r="B110" s="1"/>
      <c r="C110" s="1"/>
      <c r="D110" s="1"/>
      <c r="E110" s="317" t="s">
        <v>975</v>
      </c>
      <c r="F110" s="318"/>
      <c r="G110" s="3">
        <v>0.02</v>
      </c>
    </row>
    <row r="111" spans="1:7" ht="15" customHeight="1">
      <c r="A111" s="1"/>
      <c r="B111" s="1"/>
      <c r="C111" s="1"/>
      <c r="D111" s="1"/>
      <c r="E111" s="317" t="s">
        <v>976</v>
      </c>
      <c r="F111" s="318"/>
      <c r="G111" s="3">
        <v>0.12</v>
      </c>
    </row>
    <row r="112" spans="1:7" ht="15" customHeight="1">
      <c r="A112" s="1"/>
      <c r="B112" s="1"/>
      <c r="C112" s="1"/>
      <c r="D112" s="1"/>
      <c r="E112" s="317" t="s">
        <v>977</v>
      </c>
      <c r="F112" s="318"/>
      <c r="G112" s="3">
        <v>1</v>
      </c>
    </row>
    <row r="113" spans="1:7" ht="15" customHeight="1">
      <c r="A113" s="1"/>
      <c r="B113" s="1"/>
      <c r="C113" s="1"/>
      <c r="D113" s="1"/>
      <c r="E113" s="317" t="s">
        <v>978</v>
      </c>
      <c r="F113" s="318"/>
      <c r="G113" s="3">
        <v>0.12</v>
      </c>
    </row>
    <row r="114" spans="1:7" ht="9.9499999999999993" customHeight="1">
      <c r="A114" s="1"/>
      <c r="B114" s="1"/>
      <c r="C114" s="323" t="s">
        <v>949</v>
      </c>
      <c r="D114" s="324"/>
      <c r="E114" s="1"/>
      <c r="F114" s="1"/>
      <c r="G114" s="1"/>
    </row>
    <row r="115" spans="1:7" ht="20.100000000000001" customHeight="1">
      <c r="A115" s="325" t="s">
        <v>2199</v>
      </c>
      <c r="B115" s="326"/>
      <c r="C115" s="326"/>
      <c r="D115" s="326"/>
      <c r="E115" s="326"/>
      <c r="F115" s="326"/>
      <c r="G115" s="326"/>
    </row>
    <row r="116" spans="1:7" ht="15" customHeight="1">
      <c r="A116" s="321" t="s">
        <v>951</v>
      </c>
      <c r="B116" s="322"/>
      <c r="C116" s="8" t="s">
        <v>952</v>
      </c>
      <c r="D116" s="8" t="s">
        <v>953</v>
      </c>
      <c r="E116" s="8" t="s">
        <v>954</v>
      </c>
      <c r="F116" s="8" t="s">
        <v>955</v>
      </c>
      <c r="G116" s="8" t="s">
        <v>956</v>
      </c>
    </row>
    <row r="117" spans="1:7" ht="20.100000000000001" customHeight="1">
      <c r="A117" s="15" t="s">
        <v>1004</v>
      </c>
      <c r="B117" s="16" t="s">
        <v>1005</v>
      </c>
      <c r="C117" s="15" t="s">
        <v>959</v>
      </c>
      <c r="D117" s="15" t="s">
        <v>960</v>
      </c>
      <c r="E117" s="17">
        <v>1</v>
      </c>
      <c r="F117" s="18">
        <v>0.38</v>
      </c>
      <c r="G117" s="18">
        <v>0.38</v>
      </c>
    </row>
    <row r="118" spans="1:7" ht="15" customHeight="1">
      <c r="A118" s="15" t="s">
        <v>994</v>
      </c>
      <c r="B118" s="16" t="s">
        <v>995</v>
      </c>
      <c r="C118" s="15" t="s">
        <v>959</v>
      </c>
      <c r="D118" s="15" t="s">
        <v>960</v>
      </c>
      <c r="E118" s="17">
        <v>1</v>
      </c>
      <c r="F118" s="18">
        <v>1.04</v>
      </c>
      <c r="G118" s="18">
        <v>1.04</v>
      </c>
    </row>
    <row r="119" spans="1:7" ht="15" customHeight="1">
      <c r="A119" s="15" t="s">
        <v>996</v>
      </c>
      <c r="B119" s="16" t="s">
        <v>997</v>
      </c>
      <c r="C119" s="15" t="s">
        <v>959</v>
      </c>
      <c r="D119" s="15" t="s">
        <v>960</v>
      </c>
      <c r="E119" s="17">
        <v>1</v>
      </c>
      <c r="F119" s="18">
        <v>3.18</v>
      </c>
      <c r="G119" s="18">
        <v>3.18</v>
      </c>
    </row>
    <row r="120" spans="1:7" ht="20.100000000000001" customHeight="1">
      <c r="A120" s="15" t="s">
        <v>1002</v>
      </c>
      <c r="B120" s="16" t="s">
        <v>1003</v>
      </c>
      <c r="C120" s="15" t="s">
        <v>959</v>
      </c>
      <c r="D120" s="15" t="s">
        <v>960</v>
      </c>
      <c r="E120" s="17">
        <v>1</v>
      </c>
      <c r="F120" s="18">
        <v>1.05</v>
      </c>
      <c r="G120" s="18">
        <v>1.05</v>
      </c>
    </row>
    <row r="121" spans="1:7" ht="15" customHeight="1">
      <c r="A121" s="15" t="s">
        <v>963</v>
      </c>
      <c r="B121" s="16" t="s">
        <v>964</v>
      </c>
      <c r="C121" s="15" t="s">
        <v>959</v>
      </c>
      <c r="D121" s="15" t="s">
        <v>960</v>
      </c>
      <c r="E121" s="17">
        <v>1</v>
      </c>
      <c r="F121" s="18">
        <v>0.55000000000000004</v>
      </c>
      <c r="G121" s="18">
        <v>0.55000000000000004</v>
      </c>
    </row>
    <row r="122" spans="1:7" ht="15" customHeight="1">
      <c r="A122" s="15" t="s">
        <v>965</v>
      </c>
      <c r="B122" s="16" t="s">
        <v>966</v>
      </c>
      <c r="C122" s="15" t="s">
        <v>959</v>
      </c>
      <c r="D122" s="15" t="s">
        <v>960</v>
      </c>
      <c r="E122" s="17">
        <v>1</v>
      </c>
      <c r="F122" s="18">
        <v>0.06</v>
      </c>
      <c r="G122" s="18">
        <v>0.06</v>
      </c>
    </row>
    <row r="123" spans="1:7" ht="17.100000000000001" customHeight="1">
      <c r="A123" s="1"/>
      <c r="B123" s="1"/>
      <c r="C123" s="1"/>
      <c r="D123" s="1"/>
      <c r="E123" s="319" t="s">
        <v>967</v>
      </c>
      <c r="F123" s="320"/>
      <c r="G123" s="19">
        <v>6.26</v>
      </c>
    </row>
    <row r="124" spans="1:7" ht="15" customHeight="1">
      <c r="A124" s="321" t="s">
        <v>968</v>
      </c>
      <c r="B124" s="322"/>
      <c r="C124" s="8" t="s">
        <v>952</v>
      </c>
      <c r="D124" s="8" t="s">
        <v>953</v>
      </c>
      <c r="E124" s="8" t="s">
        <v>954</v>
      </c>
      <c r="F124" s="8" t="s">
        <v>955</v>
      </c>
      <c r="G124" s="8" t="s">
        <v>956</v>
      </c>
    </row>
    <row r="125" spans="1:7" ht="15" customHeight="1">
      <c r="A125" s="15" t="s">
        <v>1037</v>
      </c>
      <c r="B125" s="16" t="s">
        <v>1038</v>
      </c>
      <c r="C125" s="15" t="s">
        <v>959</v>
      </c>
      <c r="D125" s="15" t="s">
        <v>960</v>
      </c>
      <c r="E125" s="17">
        <v>1.0105</v>
      </c>
      <c r="F125" s="18">
        <v>9.83</v>
      </c>
      <c r="G125" s="18">
        <v>9.9332150000000006</v>
      </c>
    </row>
    <row r="126" spans="1:7" ht="15" customHeight="1">
      <c r="A126" s="1"/>
      <c r="B126" s="1"/>
      <c r="C126" s="1"/>
      <c r="D126" s="1"/>
      <c r="E126" s="319" t="s">
        <v>971</v>
      </c>
      <c r="F126" s="320"/>
      <c r="G126" s="19">
        <v>9.9332150000000006</v>
      </c>
    </row>
    <row r="127" spans="1:7" ht="15" customHeight="1">
      <c r="A127" s="1"/>
      <c r="B127" s="1"/>
      <c r="C127" s="1"/>
      <c r="D127" s="1"/>
      <c r="E127" s="317" t="s">
        <v>972</v>
      </c>
      <c r="F127" s="318"/>
      <c r="G127" s="3">
        <v>11.68</v>
      </c>
    </row>
    <row r="128" spans="1:7" ht="15" customHeight="1">
      <c r="A128" s="1"/>
      <c r="B128" s="1"/>
      <c r="C128" s="1"/>
      <c r="D128" s="1"/>
      <c r="E128" s="317" t="s">
        <v>973</v>
      </c>
      <c r="F128" s="318"/>
      <c r="G128" s="3">
        <v>4.51</v>
      </c>
    </row>
    <row r="129" spans="1:7" ht="15" customHeight="1">
      <c r="A129" s="1"/>
      <c r="B129" s="1"/>
      <c r="C129" s="1"/>
      <c r="D129" s="1"/>
      <c r="E129" s="317" t="s">
        <v>974</v>
      </c>
      <c r="F129" s="318"/>
      <c r="G129" s="3">
        <v>16.190000000000001</v>
      </c>
    </row>
    <row r="130" spans="1:7" ht="15" customHeight="1">
      <c r="A130" s="1"/>
      <c r="B130" s="1"/>
      <c r="C130" s="1"/>
      <c r="D130" s="1"/>
      <c r="E130" s="317" t="s">
        <v>975</v>
      </c>
      <c r="F130" s="318"/>
      <c r="G130" s="3">
        <v>4.58</v>
      </c>
    </row>
    <row r="131" spans="1:7" ht="15" customHeight="1">
      <c r="A131" s="1"/>
      <c r="B131" s="1"/>
      <c r="C131" s="1"/>
      <c r="D131" s="1"/>
      <c r="E131" s="317" t="s">
        <v>976</v>
      </c>
      <c r="F131" s="318"/>
      <c r="G131" s="3">
        <v>20.77</v>
      </c>
    </row>
    <row r="132" spans="1:7" ht="15" customHeight="1">
      <c r="A132" s="1"/>
      <c r="B132" s="1"/>
      <c r="C132" s="1"/>
      <c r="D132" s="1"/>
      <c r="E132" s="317" t="s">
        <v>977</v>
      </c>
      <c r="F132" s="318"/>
      <c r="G132" s="3">
        <v>1</v>
      </c>
    </row>
    <row r="133" spans="1:7" ht="15" customHeight="1">
      <c r="A133" s="1"/>
      <c r="B133" s="1"/>
      <c r="C133" s="1"/>
      <c r="D133" s="1"/>
      <c r="E133" s="317" t="s">
        <v>978</v>
      </c>
      <c r="F133" s="318"/>
      <c r="G133" s="3">
        <v>20.77</v>
      </c>
    </row>
    <row r="134" spans="1:7" ht="9.9499999999999993" customHeight="1">
      <c r="A134" s="1"/>
      <c r="B134" s="1"/>
      <c r="C134" s="323" t="s">
        <v>949</v>
      </c>
      <c r="D134" s="324"/>
      <c r="E134" s="1"/>
      <c r="F134" s="1"/>
      <c r="G134" s="1"/>
    </row>
    <row r="135" spans="1:7" ht="20.100000000000001" customHeight="1">
      <c r="A135" s="325" t="s">
        <v>2200</v>
      </c>
      <c r="B135" s="326"/>
      <c r="C135" s="326"/>
      <c r="D135" s="326"/>
      <c r="E135" s="326"/>
      <c r="F135" s="326"/>
      <c r="G135" s="326"/>
    </row>
    <row r="136" spans="1:7" ht="15" customHeight="1">
      <c r="A136" s="321" t="s">
        <v>951</v>
      </c>
      <c r="B136" s="322"/>
      <c r="C136" s="8" t="s">
        <v>952</v>
      </c>
      <c r="D136" s="8" t="s">
        <v>953</v>
      </c>
      <c r="E136" s="8" t="s">
        <v>954</v>
      </c>
      <c r="F136" s="8" t="s">
        <v>955</v>
      </c>
      <c r="G136" s="8" t="s">
        <v>956</v>
      </c>
    </row>
    <row r="137" spans="1:7" ht="15" customHeight="1">
      <c r="A137" s="15" t="s">
        <v>994</v>
      </c>
      <c r="B137" s="16" t="s">
        <v>995</v>
      </c>
      <c r="C137" s="15" t="s">
        <v>959</v>
      </c>
      <c r="D137" s="15" t="s">
        <v>960</v>
      </c>
      <c r="E137" s="17">
        <v>6.2858000000000001</v>
      </c>
      <c r="F137" s="18">
        <v>1.04</v>
      </c>
      <c r="G137" s="18">
        <v>6.5372320000000004</v>
      </c>
    </row>
    <row r="138" spans="1:7" ht="15" customHeight="1">
      <c r="A138" s="15" t="s">
        <v>996</v>
      </c>
      <c r="B138" s="16" t="s">
        <v>997</v>
      </c>
      <c r="C138" s="15" t="s">
        <v>959</v>
      </c>
      <c r="D138" s="15" t="s">
        <v>960</v>
      </c>
      <c r="E138" s="17">
        <v>6.2858000000000001</v>
      </c>
      <c r="F138" s="18">
        <v>3.18</v>
      </c>
      <c r="G138" s="18">
        <v>19.988844</v>
      </c>
    </row>
    <row r="139" spans="1:7" ht="20.100000000000001" customHeight="1">
      <c r="A139" s="15" t="s">
        <v>998</v>
      </c>
      <c r="B139" s="16" t="s">
        <v>999</v>
      </c>
      <c r="C139" s="15" t="s">
        <v>959</v>
      </c>
      <c r="D139" s="15" t="s">
        <v>960</v>
      </c>
      <c r="E139" s="17">
        <v>6.2858000000000001</v>
      </c>
      <c r="F139" s="18">
        <v>0.41</v>
      </c>
      <c r="G139" s="18">
        <v>2.577178</v>
      </c>
    </row>
    <row r="140" spans="1:7" ht="20.100000000000001" customHeight="1">
      <c r="A140" s="15" t="s">
        <v>1000</v>
      </c>
      <c r="B140" s="16" t="s">
        <v>1001</v>
      </c>
      <c r="C140" s="15" t="s">
        <v>959</v>
      </c>
      <c r="D140" s="15" t="s">
        <v>960</v>
      </c>
      <c r="E140" s="17">
        <v>6.2858000000000001</v>
      </c>
      <c r="F140" s="18">
        <v>1.01</v>
      </c>
      <c r="G140" s="18">
        <v>6.3486580000000004</v>
      </c>
    </row>
    <row r="141" spans="1:7" ht="15" customHeight="1">
      <c r="A141" s="15" t="s">
        <v>963</v>
      </c>
      <c r="B141" s="16" t="s">
        <v>964</v>
      </c>
      <c r="C141" s="15" t="s">
        <v>959</v>
      </c>
      <c r="D141" s="15" t="s">
        <v>960</v>
      </c>
      <c r="E141" s="17">
        <v>6.2858000000000001</v>
      </c>
      <c r="F141" s="18">
        <v>0.55000000000000004</v>
      </c>
      <c r="G141" s="18">
        <v>3.4571900000000002</v>
      </c>
    </row>
    <row r="142" spans="1:7" ht="15" customHeight="1">
      <c r="A142" s="15" t="s">
        <v>965</v>
      </c>
      <c r="B142" s="16" t="s">
        <v>966</v>
      </c>
      <c r="C142" s="15" t="s">
        <v>959</v>
      </c>
      <c r="D142" s="15" t="s">
        <v>960</v>
      </c>
      <c r="E142" s="17">
        <v>6.2858000000000001</v>
      </c>
      <c r="F142" s="18">
        <v>0.06</v>
      </c>
      <c r="G142" s="18">
        <v>0.37714799999999998</v>
      </c>
    </row>
    <row r="143" spans="1:7" ht="17.100000000000001" customHeight="1">
      <c r="A143" s="1"/>
      <c r="B143" s="1"/>
      <c r="C143" s="1"/>
      <c r="D143" s="1"/>
      <c r="E143" s="319" t="s">
        <v>967</v>
      </c>
      <c r="F143" s="320"/>
      <c r="G143" s="19">
        <v>39.286250000000003</v>
      </c>
    </row>
    <row r="144" spans="1:7" ht="15" customHeight="1">
      <c r="A144" s="321" t="s">
        <v>968</v>
      </c>
      <c r="B144" s="322"/>
      <c r="C144" s="8" t="s">
        <v>952</v>
      </c>
      <c r="D144" s="8" t="s">
        <v>953</v>
      </c>
      <c r="E144" s="8" t="s">
        <v>954</v>
      </c>
      <c r="F144" s="8" t="s">
        <v>955</v>
      </c>
      <c r="G144" s="8" t="s">
        <v>956</v>
      </c>
    </row>
    <row r="145" spans="1:7" ht="15" customHeight="1">
      <c r="A145" s="15" t="s">
        <v>1006</v>
      </c>
      <c r="B145" s="16" t="s">
        <v>1007</v>
      </c>
      <c r="C145" s="15" t="s">
        <v>959</v>
      </c>
      <c r="D145" s="15" t="s">
        <v>960</v>
      </c>
      <c r="E145" s="17">
        <v>6.3807155800000004</v>
      </c>
      <c r="F145" s="18">
        <v>9.25</v>
      </c>
      <c r="G145" s="18">
        <v>59.021619115</v>
      </c>
    </row>
    <row r="146" spans="1:7" ht="15" customHeight="1">
      <c r="A146" s="1"/>
      <c r="B146" s="1"/>
      <c r="C146" s="1"/>
      <c r="D146" s="1"/>
      <c r="E146" s="319" t="s">
        <v>971</v>
      </c>
      <c r="F146" s="320"/>
      <c r="G146" s="19">
        <v>59.021619115</v>
      </c>
    </row>
    <row r="147" spans="1:7" ht="15" customHeight="1">
      <c r="A147" s="321" t="s">
        <v>1010</v>
      </c>
      <c r="B147" s="322"/>
      <c r="C147" s="8" t="s">
        <v>952</v>
      </c>
      <c r="D147" s="8" t="s">
        <v>953</v>
      </c>
      <c r="E147" s="8" t="s">
        <v>954</v>
      </c>
      <c r="F147" s="8" t="s">
        <v>955</v>
      </c>
      <c r="G147" s="8" t="s">
        <v>956</v>
      </c>
    </row>
    <row r="148" spans="1:7" ht="15" customHeight="1">
      <c r="A148" s="15" t="s">
        <v>1041</v>
      </c>
      <c r="B148" s="16" t="s">
        <v>1042</v>
      </c>
      <c r="C148" s="15" t="s">
        <v>959</v>
      </c>
      <c r="D148" s="15" t="s">
        <v>1020</v>
      </c>
      <c r="E148" s="17">
        <v>218.93</v>
      </c>
      <c r="F148" s="18">
        <v>1.04</v>
      </c>
      <c r="G148" s="18">
        <v>227.68719999999999</v>
      </c>
    </row>
    <row r="149" spans="1:7" ht="20.100000000000001" customHeight="1">
      <c r="A149" s="15" t="s">
        <v>1043</v>
      </c>
      <c r="B149" s="16" t="s">
        <v>1044</v>
      </c>
      <c r="C149" s="15" t="s">
        <v>959</v>
      </c>
      <c r="D149" s="15" t="s">
        <v>1045</v>
      </c>
      <c r="E149" s="17">
        <v>0.59709999999999996</v>
      </c>
      <c r="F149" s="18">
        <v>103.7</v>
      </c>
      <c r="G149" s="18">
        <v>61.919269999999997</v>
      </c>
    </row>
    <row r="150" spans="1:7" ht="20.100000000000001" customHeight="1">
      <c r="A150" s="15" t="s">
        <v>1052</v>
      </c>
      <c r="B150" s="16" t="s">
        <v>1053</v>
      </c>
      <c r="C150" s="15" t="s">
        <v>959</v>
      </c>
      <c r="D150" s="15" t="s">
        <v>1045</v>
      </c>
      <c r="E150" s="17">
        <v>0.8538</v>
      </c>
      <c r="F150" s="18">
        <v>75</v>
      </c>
      <c r="G150" s="18">
        <v>64.034999999999997</v>
      </c>
    </row>
    <row r="151" spans="1:7" ht="15" customHeight="1">
      <c r="A151" s="1"/>
      <c r="B151" s="1"/>
      <c r="C151" s="1"/>
      <c r="D151" s="1"/>
      <c r="E151" s="319" t="s">
        <v>1021</v>
      </c>
      <c r="F151" s="320"/>
      <c r="G151" s="19">
        <v>353.64147000000003</v>
      </c>
    </row>
    <row r="152" spans="1:7" ht="15" customHeight="1">
      <c r="A152" s="1"/>
      <c r="B152" s="1"/>
      <c r="C152" s="1"/>
      <c r="D152" s="1"/>
      <c r="E152" s="317" t="s">
        <v>972</v>
      </c>
      <c r="F152" s="318"/>
      <c r="G152" s="3">
        <v>425.08</v>
      </c>
    </row>
    <row r="153" spans="1:7" ht="15" customHeight="1">
      <c r="A153" s="1"/>
      <c r="B153" s="1"/>
      <c r="C153" s="1"/>
      <c r="D153" s="1"/>
      <c r="E153" s="317" t="s">
        <v>973</v>
      </c>
      <c r="F153" s="318"/>
      <c r="G153" s="3">
        <v>26.78</v>
      </c>
    </row>
    <row r="154" spans="1:7" ht="15" customHeight="1">
      <c r="A154" s="1"/>
      <c r="B154" s="1"/>
      <c r="C154" s="1"/>
      <c r="D154" s="1"/>
      <c r="E154" s="317" t="s">
        <v>974</v>
      </c>
      <c r="F154" s="318"/>
      <c r="G154" s="3">
        <v>451.86</v>
      </c>
    </row>
    <row r="155" spans="1:7" ht="15" customHeight="1">
      <c r="A155" s="1"/>
      <c r="B155" s="1"/>
      <c r="C155" s="1"/>
      <c r="D155" s="1"/>
      <c r="E155" s="317" t="s">
        <v>975</v>
      </c>
      <c r="F155" s="318"/>
      <c r="G155" s="3">
        <v>128.1</v>
      </c>
    </row>
    <row r="156" spans="1:7" ht="15" customHeight="1">
      <c r="A156" s="1"/>
      <c r="B156" s="1"/>
      <c r="C156" s="1"/>
      <c r="D156" s="1"/>
      <c r="E156" s="317" t="s">
        <v>976</v>
      </c>
      <c r="F156" s="318"/>
      <c r="G156" s="3">
        <v>579.96</v>
      </c>
    </row>
    <row r="157" spans="1:7" ht="15" customHeight="1">
      <c r="A157" s="1"/>
      <c r="B157" s="1"/>
      <c r="C157" s="1"/>
      <c r="D157" s="1"/>
      <c r="E157" s="317" t="s">
        <v>977</v>
      </c>
      <c r="F157" s="318"/>
      <c r="G157" s="3">
        <v>1</v>
      </c>
    </row>
    <row r="158" spans="1:7" ht="15" customHeight="1">
      <c r="A158" s="1"/>
      <c r="B158" s="1"/>
      <c r="C158" s="1"/>
      <c r="D158" s="1"/>
      <c r="E158" s="317" t="s">
        <v>978</v>
      </c>
      <c r="F158" s="318"/>
      <c r="G158" s="3">
        <v>579.96</v>
      </c>
    </row>
    <row r="159" spans="1:7" ht="9.9499999999999993" customHeight="1">
      <c r="A159" s="1"/>
      <c r="B159" s="1"/>
      <c r="C159" s="323" t="s">
        <v>949</v>
      </c>
      <c r="D159" s="324"/>
      <c r="E159" s="1"/>
      <c r="F159" s="1"/>
      <c r="G159" s="1"/>
    </row>
    <row r="160" spans="1:7" ht="20.100000000000001" customHeight="1">
      <c r="A160" s="325" t="s">
        <v>2201</v>
      </c>
      <c r="B160" s="326"/>
      <c r="C160" s="326"/>
      <c r="D160" s="326"/>
      <c r="E160" s="326"/>
      <c r="F160" s="326"/>
      <c r="G160" s="326"/>
    </row>
    <row r="161" spans="1:7" ht="15" customHeight="1">
      <c r="A161" s="321" t="s">
        <v>968</v>
      </c>
      <c r="B161" s="322"/>
      <c r="C161" s="8" t="s">
        <v>952</v>
      </c>
      <c r="D161" s="8" t="s">
        <v>953</v>
      </c>
      <c r="E161" s="8" t="s">
        <v>954</v>
      </c>
      <c r="F161" s="8" t="s">
        <v>955</v>
      </c>
      <c r="G161" s="8" t="s">
        <v>956</v>
      </c>
    </row>
    <row r="162" spans="1:7" ht="20.100000000000001" customHeight="1">
      <c r="A162" s="15" t="s">
        <v>1039</v>
      </c>
      <c r="B162" s="16" t="s">
        <v>1040</v>
      </c>
      <c r="C162" s="15" t="s">
        <v>959</v>
      </c>
      <c r="D162" s="15" t="s">
        <v>960</v>
      </c>
      <c r="E162" s="17">
        <v>8.2000000000000007E-3</v>
      </c>
      <c r="F162" s="18">
        <v>21.78</v>
      </c>
      <c r="G162" s="18">
        <v>0.178596</v>
      </c>
    </row>
    <row r="163" spans="1:7" ht="15" customHeight="1">
      <c r="A163" s="1"/>
      <c r="B163" s="1"/>
      <c r="C163" s="1"/>
      <c r="D163" s="1"/>
      <c r="E163" s="319" t="s">
        <v>971</v>
      </c>
      <c r="F163" s="320"/>
      <c r="G163" s="19">
        <v>0.178596</v>
      </c>
    </row>
    <row r="164" spans="1:7" ht="15" customHeight="1">
      <c r="A164" s="1"/>
      <c r="B164" s="1"/>
      <c r="C164" s="1"/>
      <c r="D164" s="1"/>
      <c r="E164" s="317" t="s">
        <v>972</v>
      </c>
      <c r="F164" s="318"/>
      <c r="G164" s="3">
        <v>0.09</v>
      </c>
    </row>
    <row r="165" spans="1:7" ht="15" customHeight="1">
      <c r="A165" s="1"/>
      <c r="B165" s="1"/>
      <c r="C165" s="1"/>
      <c r="D165" s="1"/>
      <c r="E165" s="317" t="s">
        <v>973</v>
      </c>
      <c r="F165" s="318"/>
      <c r="G165" s="3">
        <v>0.08</v>
      </c>
    </row>
    <row r="166" spans="1:7" ht="15" customHeight="1">
      <c r="A166" s="1"/>
      <c r="B166" s="1"/>
      <c r="C166" s="1"/>
      <c r="D166" s="1"/>
      <c r="E166" s="317" t="s">
        <v>974</v>
      </c>
      <c r="F166" s="318"/>
      <c r="G166" s="3">
        <v>0.17</v>
      </c>
    </row>
    <row r="167" spans="1:7" ht="15" customHeight="1">
      <c r="A167" s="1"/>
      <c r="B167" s="1"/>
      <c r="C167" s="1"/>
      <c r="D167" s="1"/>
      <c r="E167" s="317" t="s">
        <v>975</v>
      </c>
      <c r="F167" s="318"/>
      <c r="G167" s="3">
        <v>0.04</v>
      </c>
    </row>
    <row r="168" spans="1:7" ht="15" customHeight="1">
      <c r="A168" s="1"/>
      <c r="B168" s="1"/>
      <c r="C168" s="1"/>
      <c r="D168" s="1"/>
      <c r="E168" s="317" t="s">
        <v>976</v>
      </c>
      <c r="F168" s="318"/>
      <c r="G168" s="3">
        <v>0.21</v>
      </c>
    </row>
    <row r="169" spans="1:7" ht="15" customHeight="1">
      <c r="A169" s="1"/>
      <c r="B169" s="1"/>
      <c r="C169" s="1"/>
      <c r="D169" s="1"/>
      <c r="E169" s="317" t="s">
        <v>977</v>
      </c>
      <c r="F169" s="318"/>
      <c r="G169" s="3">
        <v>1</v>
      </c>
    </row>
    <row r="170" spans="1:7" ht="15" customHeight="1">
      <c r="A170" s="1"/>
      <c r="B170" s="1"/>
      <c r="C170" s="1"/>
      <c r="D170" s="1"/>
      <c r="E170" s="317" t="s">
        <v>978</v>
      </c>
      <c r="F170" s="318"/>
      <c r="G170" s="3">
        <v>0.21</v>
      </c>
    </row>
    <row r="171" spans="1:7" ht="9.9499999999999993" customHeight="1">
      <c r="A171" s="1"/>
      <c r="B171" s="1"/>
      <c r="C171" s="323" t="s">
        <v>949</v>
      </c>
      <c r="D171" s="324"/>
      <c r="E171" s="1"/>
      <c r="F171" s="1"/>
      <c r="G171" s="1"/>
    </row>
    <row r="172" spans="1:7" ht="20.100000000000001" customHeight="1">
      <c r="A172" s="325" t="s">
        <v>2202</v>
      </c>
      <c r="B172" s="326"/>
      <c r="C172" s="326"/>
      <c r="D172" s="326"/>
      <c r="E172" s="326"/>
      <c r="F172" s="326"/>
      <c r="G172" s="326"/>
    </row>
    <row r="173" spans="1:7" ht="15" customHeight="1">
      <c r="A173" s="321" t="s">
        <v>951</v>
      </c>
      <c r="B173" s="322"/>
      <c r="C173" s="8" t="s">
        <v>952</v>
      </c>
      <c r="D173" s="8" t="s">
        <v>953</v>
      </c>
      <c r="E173" s="8" t="s">
        <v>954</v>
      </c>
      <c r="F173" s="8" t="s">
        <v>955</v>
      </c>
      <c r="G173" s="8" t="s">
        <v>956</v>
      </c>
    </row>
    <row r="174" spans="1:7" ht="15" customHeight="1">
      <c r="A174" s="15" t="s">
        <v>994</v>
      </c>
      <c r="B174" s="16" t="s">
        <v>995</v>
      </c>
      <c r="C174" s="15" t="s">
        <v>959</v>
      </c>
      <c r="D174" s="15" t="s">
        <v>960</v>
      </c>
      <c r="E174" s="17">
        <v>1</v>
      </c>
      <c r="F174" s="18">
        <v>1.04</v>
      </c>
      <c r="G174" s="18">
        <v>1.04</v>
      </c>
    </row>
    <row r="175" spans="1:7" ht="20.100000000000001" customHeight="1">
      <c r="A175" s="15" t="s">
        <v>1025</v>
      </c>
      <c r="B175" s="16" t="s">
        <v>1026</v>
      </c>
      <c r="C175" s="15" t="s">
        <v>959</v>
      </c>
      <c r="D175" s="15" t="s">
        <v>960</v>
      </c>
      <c r="E175" s="17">
        <v>1</v>
      </c>
      <c r="F175" s="18">
        <v>0.63</v>
      </c>
      <c r="G175" s="18">
        <v>0.63</v>
      </c>
    </row>
    <row r="176" spans="1:7" ht="15" customHeight="1">
      <c r="A176" s="15" t="s">
        <v>996</v>
      </c>
      <c r="B176" s="16" t="s">
        <v>997</v>
      </c>
      <c r="C176" s="15" t="s">
        <v>959</v>
      </c>
      <c r="D176" s="15" t="s">
        <v>960</v>
      </c>
      <c r="E176" s="17">
        <v>1</v>
      </c>
      <c r="F176" s="18">
        <v>3.18</v>
      </c>
      <c r="G176" s="18">
        <v>3.18</v>
      </c>
    </row>
    <row r="177" spans="1:7" ht="20.100000000000001" customHeight="1">
      <c r="A177" s="15" t="s">
        <v>1023</v>
      </c>
      <c r="B177" s="16" t="s">
        <v>1024</v>
      </c>
      <c r="C177" s="15" t="s">
        <v>959</v>
      </c>
      <c r="D177" s="15" t="s">
        <v>960</v>
      </c>
      <c r="E177" s="17">
        <v>1</v>
      </c>
      <c r="F177" s="18">
        <v>0.01</v>
      </c>
      <c r="G177" s="18">
        <v>0.01</v>
      </c>
    </row>
    <row r="178" spans="1:7" ht="15" customHeight="1">
      <c r="A178" s="15" t="s">
        <v>963</v>
      </c>
      <c r="B178" s="16" t="s">
        <v>964</v>
      </c>
      <c r="C178" s="15" t="s">
        <v>959</v>
      </c>
      <c r="D178" s="15" t="s">
        <v>960</v>
      </c>
      <c r="E178" s="17">
        <v>1</v>
      </c>
      <c r="F178" s="18">
        <v>0.55000000000000004</v>
      </c>
      <c r="G178" s="18">
        <v>0.55000000000000004</v>
      </c>
    </row>
    <row r="179" spans="1:7" ht="15" customHeight="1">
      <c r="A179" s="15" t="s">
        <v>965</v>
      </c>
      <c r="B179" s="16" t="s">
        <v>966</v>
      </c>
      <c r="C179" s="15" t="s">
        <v>959</v>
      </c>
      <c r="D179" s="15" t="s">
        <v>960</v>
      </c>
      <c r="E179" s="17">
        <v>1</v>
      </c>
      <c r="F179" s="18">
        <v>0.06</v>
      </c>
      <c r="G179" s="18">
        <v>0.06</v>
      </c>
    </row>
    <row r="180" spans="1:7" ht="17.100000000000001" customHeight="1">
      <c r="A180" s="1"/>
      <c r="B180" s="1"/>
      <c r="C180" s="1"/>
      <c r="D180" s="1"/>
      <c r="E180" s="319" t="s">
        <v>967</v>
      </c>
      <c r="F180" s="320"/>
      <c r="G180" s="19">
        <v>5.47</v>
      </c>
    </row>
    <row r="181" spans="1:7" ht="15" customHeight="1">
      <c r="A181" s="321" t="s">
        <v>968</v>
      </c>
      <c r="B181" s="322"/>
      <c r="C181" s="8" t="s">
        <v>952</v>
      </c>
      <c r="D181" s="8" t="s">
        <v>953</v>
      </c>
      <c r="E181" s="8" t="s">
        <v>954</v>
      </c>
      <c r="F181" s="8" t="s">
        <v>955</v>
      </c>
      <c r="G181" s="8" t="s">
        <v>956</v>
      </c>
    </row>
    <row r="182" spans="1:7" ht="20.100000000000001" customHeight="1">
      <c r="A182" s="15" t="s">
        <v>1039</v>
      </c>
      <c r="B182" s="16" t="s">
        <v>1040</v>
      </c>
      <c r="C182" s="15" t="s">
        <v>959</v>
      </c>
      <c r="D182" s="15" t="s">
        <v>960</v>
      </c>
      <c r="E182" s="17">
        <v>1.0082</v>
      </c>
      <c r="F182" s="18">
        <v>21.78</v>
      </c>
      <c r="G182" s="18">
        <v>21.958596</v>
      </c>
    </row>
    <row r="183" spans="1:7" ht="15" customHeight="1">
      <c r="A183" s="1"/>
      <c r="B183" s="1"/>
      <c r="C183" s="1"/>
      <c r="D183" s="1"/>
      <c r="E183" s="319" t="s">
        <v>971</v>
      </c>
      <c r="F183" s="320"/>
      <c r="G183" s="19">
        <v>21.958596</v>
      </c>
    </row>
    <row r="184" spans="1:7" ht="15" customHeight="1">
      <c r="A184" s="1"/>
      <c r="B184" s="1"/>
      <c r="C184" s="1"/>
      <c r="D184" s="1"/>
      <c r="E184" s="317" t="s">
        <v>972</v>
      </c>
      <c r="F184" s="318"/>
      <c r="G184" s="3">
        <v>17.45</v>
      </c>
    </row>
    <row r="185" spans="1:7" ht="15" customHeight="1">
      <c r="A185" s="1"/>
      <c r="B185" s="1"/>
      <c r="C185" s="1"/>
      <c r="D185" s="1"/>
      <c r="E185" s="317" t="s">
        <v>973</v>
      </c>
      <c r="F185" s="318"/>
      <c r="G185" s="3">
        <v>9.9700000000000006</v>
      </c>
    </row>
    <row r="186" spans="1:7" ht="15" customHeight="1">
      <c r="A186" s="1"/>
      <c r="B186" s="1"/>
      <c r="C186" s="1"/>
      <c r="D186" s="1"/>
      <c r="E186" s="317" t="s">
        <v>974</v>
      </c>
      <c r="F186" s="318"/>
      <c r="G186" s="3">
        <v>27.42</v>
      </c>
    </row>
    <row r="187" spans="1:7" ht="15" customHeight="1">
      <c r="A187" s="1"/>
      <c r="B187" s="1"/>
      <c r="C187" s="1"/>
      <c r="D187" s="1"/>
      <c r="E187" s="317" t="s">
        <v>975</v>
      </c>
      <c r="F187" s="318"/>
      <c r="G187" s="3">
        <v>7.77</v>
      </c>
    </row>
    <row r="188" spans="1:7" ht="15" customHeight="1">
      <c r="A188" s="1"/>
      <c r="B188" s="1"/>
      <c r="C188" s="1"/>
      <c r="D188" s="1"/>
      <c r="E188" s="317" t="s">
        <v>976</v>
      </c>
      <c r="F188" s="318"/>
      <c r="G188" s="3">
        <v>35.19</v>
      </c>
    </row>
    <row r="189" spans="1:7" ht="15" customHeight="1">
      <c r="A189" s="1"/>
      <c r="B189" s="1"/>
      <c r="C189" s="1"/>
      <c r="D189" s="1"/>
      <c r="E189" s="317" t="s">
        <v>977</v>
      </c>
      <c r="F189" s="318"/>
      <c r="G189" s="3">
        <v>1</v>
      </c>
    </row>
    <row r="190" spans="1:7" ht="15" customHeight="1">
      <c r="A190" s="1"/>
      <c r="B190" s="1"/>
      <c r="C190" s="1"/>
      <c r="D190" s="1"/>
      <c r="E190" s="317" t="s">
        <v>978</v>
      </c>
      <c r="F190" s="318"/>
      <c r="G190" s="3">
        <v>35.19</v>
      </c>
    </row>
    <row r="191" spans="1:7" ht="9.9499999999999993" customHeight="1">
      <c r="A191" s="1"/>
      <c r="B191" s="1"/>
      <c r="C191" s="323" t="s">
        <v>949</v>
      </c>
      <c r="D191" s="324"/>
      <c r="E191" s="1"/>
      <c r="F191" s="1"/>
      <c r="G191" s="1"/>
    </row>
    <row r="192" spans="1:7" ht="20.100000000000001" customHeight="1">
      <c r="A192" s="325" t="s">
        <v>2203</v>
      </c>
      <c r="B192" s="326"/>
      <c r="C192" s="326"/>
      <c r="D192" s="326"/>
      <c r="E192" s="326"/>
      <c r="F192" s="326"/>
      <c r="G192" s="326"/>
    </row>
    <row r="193" spans="1:7" ht="15" customHeight="1">
      <c r="A193" s="321" t="s">
        <v>1027</v>
      </c>
      <c r="B193" s="322"/>
      <c r="C193" s="8" t="s">
        <v>952</v>
      </c>
      <c r="D193" s="8" t="s">
        <v>953</v>
      </c>
      <c r="E193" s="8" t="s">
        <v>954</v>
      </c>
      <c r="F193" s="8" t="s">
        <v>955</v>
      </c>
      <c r="G193" s="8" t="s">
        <v>956</v>
      </c>
    </row>
    <row r="194" spans="1:7" ht="27.95" customHeight="1">
      <c r="A194" s="15" t="s">
        <v>1028</v>
      </c>
      <c r="B194" s="16" t="s">
        <v>1029</v>
      </c>
      <c r="C194" s="15" t="s">
        <v>959</v>
      </c>
      <c r="D194" s="15" t="s">
        <v>1030</v>
      </c>
      <c r="E194" s="17">
        <v>7.2000000000000002E-5</v>
      </c>
      <c r="F194" s="18">
        <v>1139.75</v>
      </c>
      <c r="G194" s="18">
        <v>8.2061999999999996E-2</v>
      </c>
    </row>
    <row r="195" spans="1:7" ht="15" customHeight="1">
      <c r="A195" s="1"/>
      <c r="B195" s="1"/>
      <c r="C195" s="1"/>
      <c r="D195" s="1"/>
      <c r="E195" s="319" t="s">
        <v>1031</v>
      </c>
      <c r="F195" s="320"/>
      <c r="G195" s="19">
        <v>8.2061999999999996E-2</v>
      </c>
    </row>
    <row r="196" spans="1:7" ht="15" customHeight="1">
      <c r="A196" s="1"/>
      <c r="B196" s="1"/>
      <c r="C196" s="1"/>
      <c r="D196" s="1"/>
      <c r="E196" s="317" t="s">
        <v>972</v>
      </c>
      <c r="F196" s="318"/>
      <c r="G196" s="3">
        <v>0.08</v>
      </c>
    </row>
    <row r="197" spans="1:7" ht="15" customHeight="1">
      <c r="A197" s="1"/>
      <c r="B197" s="1"/>
      <c r="C197" s="1"/>
      <c r="D197" s="1"/>
      <c r="E197" s="317" t="s">
        <v>1062</v>
      </c>
      <c r="F197" s="318"/>
      <c r="G197" s="3">
        <v>0</v>
      </c>
    </row>
    <row r="198" spans="1:7" ht="15" customHeight="1">
      <c r="A198" s="1"/>
      <c r="B198" s="1"/>
      <c r="C198" s="1"/>
      <c r="D198" s="1"/>
      <c r="E198" s="317" t="s">
        <v>974</v>
      </c>
      <c r="F198" s="318"/>
      <c r="G198" s="3">
        <v>0.08</v>
      </c>
    </row>
    <row r="199" spans="1:7" ht="15" customHeight="1">
      <c r="A199" s="1"/>
      <c r="B199" s="1"/>
      <c r="C199" s="1"/>
      <c r="D199" s="1"/>
      <c r="E199" s="317" t="s">
        <v>975</v>
      </c>
      <c r="F199" s="318"/>
      <c r="G199" s="3">
        <v>0.02</v>
      </c>
    </row>
    <row r="200" spans="1:7" ht="15" customHeight="1">
      <c r="A200" s="1"/>
      <c r="B200" s="1"/>
      <c r="C200" s="1"/>
      <c r="D200" s="1"/>
      <c r="E200" s="317" t="s">
        <v>976</v>
      </c>
      <c r="F200" s="318"/>
      <c r="G200" s="3">
        <v>0.1</v>
      </c>
    </row>
    <row r="201" spans="1:7" ht="15" customHeight="1">
      <c r="A201" s="1"/>
      <c r="B201" s="1"/>
      <c r="C201" s="1"/>
      <c r="D201" s="1"/>
      <c r="E201" s="317" t="s">
        <v>977</v>
      </c>
      <c r="F201" s="318"/>
      <c r="G201" s="3">
        <v>1</v>
      </c>
    </row>
    <row r="202" spans="1:7" ht="15" customHeight="1">
      <c r="A202" s="1"/>
      <c r="B202" s="1"/>
      <c r="C202" s="1"/>
      <c r="D202" s="1"/>
      <c r="E202" s="317" t="s">
        <v>978</v>
      </c>
      <c r="F202" s="318"/>
      <c r="G202" s="3">
        <v>0.1</v>
      </c>
    </row>
    <row r="203" spans="1:7" ht="9.9499999999999993" customHeight="1">
      <c r="A203" s="1"/>
      <c r="B203" s="1"/>
      <c r="C203" s="323" t="s">
        <v>949</v>
      </c>
      <c r="D203" s="324"/>
      <c r="E203" s="1"/>
      <c r="F203" s="1"/>
      <c r="G203" s="1"/>
    </row>
    <row r="204" spans="1:7" ht="20.100000000000001" customHeight="1">
      <c r="A204" s="325" t="s">
        <v>2204</v>
      </c>
      <c r="B204" s="326"/>
      <c r="C204" s="326"/>
      <c r="D204" s="326"/>
      <c r="E204" s="326"/>
      <c r="F204" s="326"/>
      <c r="G204" s="326"/>
    </row>
    <row r="205" spans="1:7" ht="15" customHeight="1">
      <c r="A205" s="321" t="s">
        <v>1027</v>
      </c>
      <c r="B205" s="322"/>
      <c r="C205" s="8" t="s">
        <v>952</v>
      </c>
      <c r="D205" s="8" t="s">
        <v>953</v>
      </c>
      <c r="E205" s="8" t="s">
        <v>954</v>
      </c>
      <c r="F205" s="8" t="s">
        <v>955</v>
      </c>
      <c r="G205" s="8" t="s">
        <v>956</v>
      </c>
    </row>
    <row r="206" spans="1:7" ht="27.95" customHeight="1">
      <c r="A206" s="15" t="s">
        <v>1028</v>
      </c>
      <c r="B206" s="16" t="s">
        <v>1029</v>
      </c>
      <c r="C206" s="15" t="s">
        <v>959</v>
      </c>
      <c r="D206" s="15" t="s">
        <v>1030</v>
      </c>
      <c r="E206" s="17">
        <v>1.4399999999999999E-5</v>
      </c>
      <c r="F206" s="18">
        <v>1139.75</v>
      </c>
      <c r="G206" s="18">
        <v>1.6412400000000001E-2</v>
      </c>
    </row>
    <row r="207" spans="1:7" ht="15" customHeight="1">
      <c r="A207" s="1"/>
      <c r="B207" s="1"/>
      <c r="C207" s="1"/>
      <c r="D207" s="1"/>
      <c r="E207" s="319" t="s">
        <v>1031</v>
      </c>
      <c r="F207" s="320"/>
      <c r="G207" s="19">
        <v>1.6412400000000001E-2</v>
      </c>
    </row>
    <row r="208" spans="1:7" ht="15" customHeight="1">
      <c r="A208" s="1"/>
      <c r="B208" s="1"/>
      <c r="C208" s="1"/>
      <c r="D208" s="1"/>
      <c r="E208" s="317" t="s">
        <v>972</v>
      </c>
      <c r="F208" s="318"/>
      <c r="G208" s="3">
        <v>0.01</v>
      </c>
    </row>
    <row r="209" spans="1:7" ht="15" customHeight="1">
      <c r="A209" s="1"/>
      <c r="B209" s="1"/>
      <c r="C209" s="1"/>
      <c r="D209" s="1"/>
      <c r="E209" s="317" t="s">
        <v>1062</v>
      </c>
      <c r="F209" s="318"/>
      <c r="G209" s="3">
        <v>0</v>
      </c>
    </row>
    <row r="210" spans="1:7" ht="15" customHeight="1">
      <c r="A210" s="1"/>
      <c r="B210" s="1"/>
      <c r="C210" s="1"/>
      <c r="D210" s="1"/>
      <c r="E210" s="317" t="s">
        <v>974</v>
      </c>
      <c r="F210" s="318"/>
      <c r="G210" s="3">
        <v>0.01</v>
      </c>
    </row>
    <row r="211" spans="1:7" ht="15" customHeight="1">
      <c r="A211" s="1"/>
      <c r="B211" s="1"/>
      <c r="C211" s="1"/>
      <c r="D211" s="1"/>
      <c r="E211" s="317" t="s">
        <v>975</v>
      </c>
      <c r="F211" s="318"/>
      <c r="G211" s="3">
        <v>0</v>
      </c>
    </row>
    <row r="212" spans="1:7" ht="15" customHeight="1">
      <c r="A212" s="1"/>
      <c r="B212" s="1"/>
      <c r="C212" s="1"/>
      <c r="D212" s="1"/>
      <c r="E212" s="317" t="s">
        <v>976</v>
      </c>
      <c r="F212" s="318"/>
      <c r="G212" s="3">
        <v>0.01</v>
      </c>
    </row>
    <row r="213" spans="1:7" ht="15" customHeight="1">
      <c r="A213" s="1"/>
      <c r="B213" s="1"/>
      <c r="C213" s="1"/>
      <c r="D213" s="1"/>
      <c r="E213" s="317" t="s">
        <v>977</v>
      </c>
      <c r="F213" s="318"/>
      <c r="G213" s="3">
        <v>1</v>
      </c>
    </row>
    <row r="214" spans="1:7" ht="15" customHeight="1">
      <c r="A214" s="1"/>
      <c r="B214" s="1"/>
      <c r="C214" s="1"/>
      <c r="D214" s="1"/>
      <c r="E214" s="317" t="s">
        <v>978</v>
      </c>
      <c r="F214" s="318"/>
      <c r="G214" s="3">
        <v>0.01</v>
      </c>
    </row>
    <row r="215" spans="1:7" ht="9.9499999999999993" customHeight="1">
      <c r="A215" s="1"/>
      <c r="B215" s="1"/>
      <c r="C215" s="323" t="s">
        <v>949</v>
      </c>
      <c r="D215" s="324"/>
      <c r="E215" s="1"/>
      <c r="F215" s="1"/>
      <c r="G215" s="1"/>
    </row>
    <row r="216" spans="1:7" ht="20.100000000000001" customHeight="1">
      <c r="A216" s="325" t="s">
        <v>2205</v>
      </c>
      <c r="B216" s="326"/>
      <c r="C216" s="326"/>
      <c r="D216" s="326"/>
      <c r="E216" s="326"/>
      <c r="F216" s="326"/>
      <c r="G216" s="326"/>
    </row>
    <row r="217" spans="1:7" ht="15" customHeight="1">
      <c r="A217" s="321" t="s">
        <v>951</v>
      </c>
      <c r="B217" s="322"/>
      <c r="C217" s="8" t="s">
        <v>952</v>
      </c>
      <c r="D217" s="8" t="s">
        <v>953</v>
      </c>
      <c r="E217" s="8" t="s">
        <v>954</v>
      </c>
      <c r="F217" s="8" t="s">
        <v>955</v>
      </c>
      <c r="G217" s="8" t="s">
        <v>956</v>
      </c>
    </row>
    <row r="218" spans="1:7" ht="15" customHeight="1">
      <c r="A218" s="15" t="s">
        <v>994</v>
      </c>
      <c r="B218" s="16" t="s">
        <v>995</v>
      </c>
      <c r="C218" s="15" t="s">
        <v>959</v>
      </c>
      <c r="D218" s="15" t="s">
        <v>960</v>
      </c>
      <c r="E218" s="17">
        <v>1</v>
      </c>
      <c r="F218" s="18">
        <v>1.04</v>
      </c>
      <c r="G218" s="18">
        <v>1.04</v>
      </c>
    </row>
    <row r="219" spans="1:7" ht="20.100000000000001" customHeight="1">
      <c r="A219" s="15" t="s">
        <v>1025</v>
      </c>
      <c r="B219" s="16" t="s">
        <v>1026</v>
      </c>
      <c r="C219" s="15" t="s">
        <v>959</v>
      </c>
      <c r="D219" s="15" t="s">
        <v>960</v>
      </c>
      <c r="E219" s="17">
        <v>1</v>
      </c>
      <c r="F219" s="18">
        <v>0.63</v>
      </c>
      <c r="G219" s="18">
        <v>0.63</v>
      </c>
    </row>
    <row r="220" spans="1:7" ht="15" customHeight="1">
      <c r="A220" s="15" t="s">
        <v>996</v>
      </c>
      <c r="B220" s="16" t="s">
        <v>997</v>
      </c>
      <c r="C220" s="15" t="s">
        <v>959</v>
      </c>
      <c r="D220" s="15" t="s">
        <v>960</v>
      </c>
      <c r="E220" s="17">
        <v>1</v>
      </c>
      <c r="F220" s="18">
        <v>3.18</v>
      </c>
      <c r="G220" s="18">
        <v>3.18</v>
      </c>
    </row>
    <row r="221" spans="1:7" ht="20.100000000000001" customHeight="1">
      <c r="A221" s="15" t="s">
        <v>1023</v>
      </c>
      <c r="B221" s="16" t="s">
        <v>1024</v>
      </c>
      <c r="C221" s="15" t="s">
        <v>959</v>
      </c>
      <c r="D221" s="15" t="s">
        <v>960</v>
      </c>
      <c r="E221" s="17">
        <v>1</v>
      </c>
      <c r="F221" s="18">
        <v>0.01</v>
      </c>
      <c r="G221" s="18">
        <v>0.01</v>
      </c>
    </row>
    <row r="222" spans="1:7" ht="15" customHeight="1">
      <c r="A222" s="15" t="s">
        <v>963</v>
      </c>
      <c r="B222" s="16" t="s">
        <v>964</v>
      </c>
      <c r="C222" s="15" t="s">
        <v>959</v>
      </c>
      <c r="D222" s="15" t="s">
        <v>960</v>
      </c>
      <c r="E222" s="17">
        <v>1</v>
      </c>
      <c r="F222" s="18">
        <v>0.55000000000000004</v>
      </c>
      <c r="G222" s="18">
        <v>0.55000000000000004</v>
      </c>
    </row>
    <row r="223" spans="1:7" ht="15" customHeight="1">
      <c r="A223" s="15" t="s">
        <v>965</v>
      </c>
      <c r="B223" s="16" t="s">
        <v>966</v>
      </c>
      <c r="C223" s="15" t="s">
        <v>959</v>
      </c>
      <c r="D223" s="15" t="s">
        <v>960</v>
      </c>
      <c r="E223" s="17">
        <v>1</v>
      </c>
      <c r="F223" s="18">
        <v>0.06</v>
      </c>
      <c r="G223" s="18">
        <v>0.06</v>
      </c>
    </row>
    <row r="224" spans="1:7" ht="17.100000000000001" customHeight="1">
      <c r="A224" s="1"/>
      <c r="B224" s="1"/>
      <c r="C224" s="1"/>
      <c r="D224" s="1"/>
      <c r="E224" s="319" t="s">
        <v>967</v>
      </c>
      <c r="F224" s="320"/>
      <c r="G224" s="19">
        <v>5.47</v>
      </c>
    </row>
    <row r="225" spans="1:7" ht="15" customHeight="1">
      <c r="A225" s="321" t="s">
        <v>1027</v>
      </c>
      <c r="B225" s="322"/>
      <c r="C225" s="8" t="s">
        <v>952</v>
      </c>
      <c r="D225" s="8" t="s">
        <v>953</v>
      </c>
      <c r="E225" s="8" t="s">
        <v>954</v>
      </c>
      <c r="F225" s="8" t="s">
        <v>955</v>
      </c>
      <c r="G225" s="8" t="s">
        <v>956</v>
      </c>
    </row>
    <row r="226" spans="1:7" ht="27.95" customHeight="1">
      <c r="A226" s="15" t="s">
        <v>1028</v>
      </c>
      <c r="B226" s="16" t="s">
        <v>1029</v>
      </c>
      <c r="C226" s="15" t="s">
        <v>959</v>
      </c>
      <c r="D226" s="15" t="s">
        <v>1030</v>
      </c>
      <c r="E226" s="17">
        <v>8.6399999999999999E-5</v>
      </c>
      <c r="F226" s="18">
        <v>1139.75</v>
      </c>
      <c r="G226" s="18">
        <v>9.8474400000000004E-2</v>
      </c>
    </row>
    <row r="227" spans="1:7" ht="15" customHeight="1">
      <c r="A227" s="1"/>
      <c r="B227" s="1"/>
      <c r="C227" s="1"/>
      <c r="D227" s="1"/>
      <c r="E227" s="319" t="s">
        <v>1031</v>
      </c>
      <c r="F227" s="320"/>
      <c r="G227" s="19">
        <v>9.8474400000000004E-2</v>
      </c>
    </row>
    <row r="228" spans="1:7" ht="15" customHeight="1">
      <c r="A228" s="321" t="s">
        <v>968</v>
      </c>
      <c r="B228" s="322"/>
      <c r="C228" s="8" t="s">
        <v>952</v>
      </c>
      <c r="D228" s="8" t="s">
        <v>953</v>
      </c>
      <c r="E228" s="8" t="s">
        <v>954</v>
      </c>
      <c r="F228" s="8" t="s">
        <v>955</v>
      </c>
      <c r="G228" s="8" t="s">
        <v>956</v>
      </c>
    </row>
    <row r="229" spans="1:7" ht="20.100000000000001" customHeight="1">
      <c r="A229" s="15" t="s">
        <v>1039</v>
      </c>
      <c r="B229" s="16" t="s">
        <v>1040</v>
      </c>
      <c r="C229" s="15" t="s">
        <v>959</v>
      </c>
      <c r="D229" s="15" t="s">
        <v>960</v>
      </c>
      <c r="E229" s="17">
        <v>1.0082</v>
      </c>
      <c r="F229" s="18">
        <v>21.78</v>
      </c>
      <c r="G229" s="18">
        <v>21.958596</v>
      </c>
    </row>
    <row r="230" spans="1:7" ht="15" customHeight="1">
      <c r="A230" s="1"/>
      <c r="B230" s="1"/>
      <c r="C230" s="1"/>
      <c r="D230" s="1"/>
      <c r="E230" s="319" t="s">
        <v>971</v>
      </c>
      <c r="F230" s="320"/>
      <c r="G230" s="19">
        <v>21.958596</v>
      </c>
    </row>
    <row r="231" spans="1:7" ht="15" customHeight="1">
      <c r="A231" s="1"/>
      <c r="B231" s="1"/>
      <c r="C231" s="1"/>
      <c r="D231" s="1"/>
      <c r="E231" s="317" t="s">
        <v>972</v>
      </c>
      <c r="F231" s="318"/>
      <c r="G231" s="3">
        <v>17.54</v>
      </c>
    </row>
    <row r="232" spans="1:7" ht="15" customHeight="1">
      <c r="A232" s="1"/>
      <c r="B232" s="1"/>
      <c r="C232" s="1"/>
      <c r="D232" s="1"/>
      <c r="E232" s="317" t="s">
        <v>973</v>
      </c>
      <c r="F232" s="318"/>
      <c r="G232" s="3">
        <v>9.9700000000000006</v>
      </c>
    </row>
    <row r="233" spans="1:7" ht="15" customHeight="1">
      <c r="A233" s="1"/>
      <c r="B233" s="1"/>
      <c r="C233" s="1"/>
      <c r="D233" s="1"/>
      <c r="E233" s="317" t="s">
        <v>974</v>
      </c>
      <c r="F233" s="318"/>
      <c r="G233" s="3">
        <v>27.51</v>
      </c>
    </row>
    <row r="234" spans="1:7" ht="15" customHeight="1">
      <c r="A234" s="1"/>
      <c r="B234" s="1"/>
      <c r="C234" s="1"/>
      <c r="D234" s="1"/>
      <c r="E234" s="317" t="s">
        <v>975</v>
      </c>
      <c r="F234" s="318"/>
      <c r="G234" s="3">
        <v>7.79</v>
      </c>
    </row>
    <row r="235" spans="1:7" ht="15" customHeight="1">
      <c r="A235" s="1"/>
      <c r="B235" s="1"/>
      <c r="C235" s="1"/>
      <c r="D235" s="1"/>
      <c r="E235" s="317" t="s">
        <v>976</v>
      </c>
      <c r="F235" s="318"/>
      <c r="G235" s="3">
        <v>35.299999999999997</v>
      </c>
    </row>
    <row r="236" spans="1:7" ht="15" customHeight="1">
      <c r="A236" s="1"/>
      <c r="B236" s="1"/>
      <c r="C236" s="1"/>
      <c r="D236" s="1"/>
      <c r="E236" s="317" t="s">
        <v>977</v>
      </c>
      <c r="F236" s="318"/>
      <c r="G236" s="3">
        <v>1</v>
      </c>
    </row>
    <row r="237" spans="1:7" ht="15" customHeight="1">
      <c r="A237" s="1"/>
      <c r="B237" s="1"/>
      <c r="C237" s="1"/>
      <c r="D237" s="1"/>
      <c r="E237" s="317" t="s">
        <v>978</v>
      </c>
      <c r="F237" s="318"/>
      <c r="G237" s="3">
        <v>35.299999999999997</v>
      </c>
    </row>
    <row r="238" spans="1:7" ht="9.9499999999999993" customHeight="1">
      <c r="A238" s="1"/>
      <c r="B238" s="1"/>
      <c r="C238" s="323" t="s">
        <v>949</v>
      </c>
      <c r="D238" s="324"/>
      <c r="E238" s="1"/>
      <c r="F238" s="1"/>
      <c r="G238" s="1"/>
    </row>
    <row r="239" spans="1:7" ht="20.100000000000001" customHeight="1">
      <c r="A239" s="325" t="s">
        <v>2206</v>
      </c>
      <c r="B239" s="326"/>
      <c r="C239" s="326"/>
      <c r="D239" s="326"/>
      <c r="E239" s="326"/>
      <c r="F239" s="326"/>
      <c r="G239" s="326"/>
    </row>
    <row r="240" spans="1:7" ht="15" customHeight="1">
      <c r="A240" s="321" t="s">
        <v>1027</v>
      </c>
      <c r="B240" s="322"/>
      <c r="C240" s="8" t="s">
        <v>952</v>
      </c>
      <c r="D240" s="8" t="s">
        <v>953</v>
      </c>
      <c r="E240" s="8" t="s">
        <v>954</v>
      </c>
      <c r="F240" s="8" t="s">
        <v>955</v>
      </c>
      <c r="G240" s="8" t="s">
        <v>956</v>
      </c>
    </row>
    <row r="241" spans="1:7" ht="27.95" customHeight="1">
      <c r="A241" s="15" t="s">
        <v>1028</v>
      </c>
      <c r="B241" s="16" t="s">
        <v>1029</v>
      </c>
      <c r="C241" s="15" t="s">
        <v>959</v>
      </c>
      <c r="D241" s="15" t="s">
        <v>1030</v>
      </c>
      <c r="E241" s="17">
        <v>5.0000000000000002E-5</v>
      </c>
      <c r="F241" s="18">
        <v>1139.75</v>
      </c>
      <c r="G241" s="18">
        <v>5.6987500000000003E-2</v>
      </c>
    </row>
    <row r="242" spans="1:7" ht="15" customHeight="1">
      <c r="A242" s="1"/>
      <c r="B242" s="1"/>
      <c r="C242" s="1"/>
      <c r="D242" s="1"/>
      <c r="E242" s="319" t="s">
        <v>1031</v>
      </c>
      <c r="F242" s="320"/>
      <c r="G242" s="19">
        <v>5.6987500000000003E-2</v>
      </c>
    </row>
    <row r="243" spans="1:7" ht="15" customHeight="1">
      <c r="A243" s="1"/>
      <c r="B243" s="1"/>
      <c r="C243" s="1"/>
      <c r="D243" s="1"/>
      <c r="E243" s="317" t="s">
        <v>972</v>
      </c>
      <c r="F243" s="318"/>
      <c r="G243" s="3">
        <v>0.05</v>
      </c>
    </row>
    <row r="244" spans="1:7" ht="15" customHeight="1">
      <c r="A244" s="1"/>
      <c r="B244" s="1"/>
      <c r="C244" s="1"/>
      <c r="D244" s="1"/>
      <c r="E244" s="317" t="s">
        <v>1062</v>
      </c>
      <c r="F244" s="318"/>
      <c r="G244" s="3">
        <v>0</v>
      </c>
    </row>
    <row r="245" spans="1:7" ht="15" customHeight="1">
      <c r="A245" s="1"/>
      <c r="B245" s="1"/>
      <c r="C245" s="1"/>
      <c r="D245" s="1"/>
      <c r="E245" s="317" t="s">
        <v>974</v>
      </c>
      <c r="F245" s="318"/>
      <c r="G245" s="3">
        <v>0.05</v>
      </c>
    </row>
    <row r="246" spans="1:7" ht="15" customHeight="1">
      <c r="A246" s="1"/>
      <c r="B246" s="1"/>
      <c r="C246" s="1"/>
      <c r="D246" s="1"/>
      <c r="E246" s="317" t="s">
        <v>975</v>
      </c>
      <c r="F246" s="318"/>
      <c r="G246" s="3">
        <v>0.01</v>
      </c>
    </row>
    <row r="247" spans="1:7" ht="15" customHeight="1">
      <c r="A247" s="1"/>
      <c r="B247" s="1"/>
      <c r="C247" s="1"/>
      <c r="D247" s="1"/>
      <c r="E247" s="317" t="s">
        <v>976</v>
      </c>
      <c r="F247" s="318"/>
      <c r="G247" s="3">
        <v>0.06</v>
      </c>
    </row>
    <row r="248" spans="1:7" ht="15" customHeight="1">
      <c r="A248" s="1"/>
      <c r="B248" s="1"/>
      <c r="C248" s="1"/>
      <c r="D248" s="1"/>
      <c r="E248" s="317" t="s">
        <v>977</v>
      </c>
      <c r="F248" s="318"/>
      <c r="G248" s="3">
        <v>1</v>
      </c>
    </row>
    <row r="249" spans="1:7" ht="15" customHeight="1">
      <c r="A249" s="1"/>
      <c r="B249" s="1"/>
      <c r="C249" s="1"/>
      <c r="D249" s="1"/>
      <c r="E249" s="317" t="s">
        <v>978</v>
      </c>
      <c r="F249" s="318"/>
      <c r="G249" s="3">
        <v>0.06</v>
      </c>
    </row>
    <row r="250" spans="1:7" ht="9.9499999999999993" customHeight="1">
      <c r="A250" s="1"/>
      <c r="B250" s="1"/>
      <c r="C250" s="323" t="s">
        <v>949</v>
      </c>
      <c r="D250" s="324"/>
      <c r="E250" s="1"/>
      <c r="F250" s="1"/>
      <c r="G250" s="1"/>
    </row>
    <row r="251" spans="1:7" ht="20.100000000000001" customHeight="1">
      <c r="A251" s="325" t="s">
        <v>2207</v>
      </c>
      <c r="B251" s="326"/>
      <c r="C251" s="326"/>
      <c r="D251" s="326"/>
      <c r="E251" s="326"/>
      <c r="F251" s="326"/>
      <c r="G251" s="326"/>
    </row>
    <row r="252" spans="1:7" ht="15" customHeight="1">
      <c r="A252" s="321" t="s">
        <v>1032</v>
      </c>
      <c r="B252" s="322"/>
      <c r="C252" s="8" t="s">
        <v>952</v>
      </c>
      <c r="D252" s="8" t="s">
        <v>953</v>
      </c>
      <c r="E252" s="8" t="s">
        <v>954</v>
      </c>
      <c r="F252" s="8" t="s">
        <v>955</v>
      </c>
      <c r="G252" s="8" t="s">
        <v>956</v>
      </c>
    </row>
    <row r="253" spans="1:7" ht="15" customHeight="1">
      <c r="A253" s="15" t="s">
        <v>1033</v>
      </c>
      <c r="B253" s="16" t="s">
        <v>1034</v>
      </c>
      <c r="C253" s="15" t="s">
        <v>959</v>
      </c>
      <c r="D253" s="15" t="s">
        <v>1035</v>
      </c>
      <c r="E253" s="17">
        <v>3.17</v>
      </c>
      <c r="F253" s="18">
        <v>0.9</v>
      </c>
      <c r="G253" s="18">
        <v>2.8530000000000002</v>
      </c>
    </row>
    <row r="254" spans="1:7" ht="15" customHeight="1">
      <c r="A254" s="1"/>
      <c r="B254" s="1"/>
      <c r="C254" s="1"/>
      <c r="D254" s="1"/>
      <c r="E254" s="319" t="s">
        <v>1036</v>
      </c>
      <c r="F254" s="320"/>
      <c r="G254" s="19">
        <v>2.8530000000000002</v>
      </c>
    </row>
    <row r="255" spans="1:7" ht="15" customHeight="1">
      <c r="A255" s="1"/>
      <c r="B255" s="1"/>
      <c r="C255" s="1"/>
      <c r="D255" s="1"/>
      <c r="E255" s="317" t="s">
        <v>972</v>
      </c>
      <c r="F255" s="318"/>
      <c r="G255" s="3">
        <v>2.85</v>
      </c>
    </row>
    <row r="256" spans="1:7" ht="15" customHeight="1">
      <c r="A256" s="1"/>
      <c r="B256" s="1"/>
      <c r="C256" s="1"/>
      <c r="D256" s="1"/>
      <c r="E256" s="317" t="s">
        <v>1062</v>
      </c>
      <c r="F256" s="318"/>
      <c r="G256" s="3">
        <v>0</v>
      </c>
    </row>
    <row r="257" spans="1:7" ht="15" customHeight="1">
      <c r="A257" s="1"/>
      <c r="B257" s="1"/>
      <c r="C257" s="1"/>
      <c r="D257" s="1"/>
      <c r="E257" s="317" t="s">
        <v>974</v>
      </c>
      <c r="F257" s="318"/>
      <c r="G257" s="3">
        <v>2.85</v>
      </c>
    </row>
    <row r="258" spans="1:7" ht="15" customHeight="1">
      <c r="A258" s="1"/>
      <c r="B258" s="1"/>
      <c r="C258" s="1"/>
      <c r="D258" s="1"/>
      <c r="E258" s="317" t="s">
        <v>975</v>
      </c>
      <c r="F258" s="318"/>
      <c r="G258" s="3">
        <v>0.8</v>
      </c>
    </row>
    <row r="259" spans="1:7" ht="15" customHeight="1">
      <c r="A259" s="1"/>
      <c r="B259" s="1"/>
      <c r="C259" s="1"/>
      <c r="D259" s="1"/>
      <c r="E259" s="317" t="s">
        <v>976</v>
      </c>
      <c r="F259" s="318"/>
      <c r="G259" s="3">
        <v>3.65</v>
      </c>
    </row>
    <row r="260" spans="1:7" ht="15" customHeight="1">
      <c r="A260" s="1"/>
      <c r="B260" s="1"/>
      <c r="C260" s="1"/>
      <c r="D260" s="1"/>
      <c r="E260" s="317" t="s">
        <v>977</v>
      </c>
      <c r="F260" s="318"/>
      <c r="G260" s="3">
        <v>1</v>
      </c>
    </row>
    <row r="261" spans="1:7" ht="15" customHeight="1">
      <c r="A261" s="1"/>
      <c r="B261" s="1"/>
      <c r="C261" s="1"/>
      <c r="D261" s="1"/>
      <c r="E261" s="317" t="s">
        <v>978</v>
      </c>
      <c r="F261" s="318"/>
      <c r="G261" s="3">
        <v>3.65</v>
      </c>
    </row>
    <row r="262" spans="1:7" ht="9.9499999999999993" customHeight="1">
      <c r="A262" s="1"/>
      <c r="B262" s="1"/>
      <c r="C262" s="323" t="s">
        <v>949</v>
      </c>
      <c r="D262" s="324"/>
      <c r="E262" s="1"/>
      <c r="F262" s="1"/>
      <c r="G262" s="1"/>
    </row>
    <row r="263" spans="1:7" ht="20.100000000000001" customHeight="1">
      <c r="A263" s="325" t="s">
        <v>2208</v>
      </c>
      <c r="B263" s="326"/>
      <c r="C263" s="326"/>
      <c r="D263" s="326"/>
      <c r="E263" s="326"/>
      <c r="F263" s="326"/>
      <c r="G263" s="326"/>
    </row>
    <row r="264" spans="1:7" ht="15" customHeight="1">
      <c r="A264" s="321" t="s">
        <v>951</v>
      </c>
      <c r="B264" s="322"/>
      <c r="C264" s="8" t="s">
        <v>952</v>
      </c>
      <c r="D264" s="8" t="s">
        <v>953</v>
      </c>
      <c r="E264" s="8" t="s">
        <v>954</v>
      </c>
      <c r="F264" s="8" t="s">
        <v>955</v>
      </c>
      <c r="G264" s="8" t="s">
        <v>956</v>
      </c>
    </row>
    <row r="265" spans="1:7" ht="15" customHeight="1">
      <c r="A265" s="15" t="s">
        <v>994</v>
      </c>
      <c r="B265" s="16" t="s">
        <v>995</v>
      </c>
      <c r="C265" s="15" t="s">
        <v>959</v>
      </c>
      <c r="D265" s="15" t="s">
        <v>960</v>
      </c>
      <c r="E265" s="17">
        <v>1</v>
      </c>
      <c r="F265" s="18">
        <v>1.04</v>
      </c>
      <c r="G265" s="18">
        <v>1.04</v>
      </c>
    </row>
    <row r="266" spans="1:7" ht="20.100000000000001" customHeight="1">
      <c r="A266" s="15" t="s">
        <v>1025</v>
      </c>
      <c r="B266" s="16" t="s">
        <v>1026</v>
      </c>
      <c r="C266" s="15" t="s">
        <v>959</v>
      </c>
      <c r="D266" s="15" t="s">
        <v>960</v>
      </c>
      <c r="E266" s="17">
        <v>1</v>
      </c>
      <c r="F266" s="18">
        <v>0.63</v>
      </c>
      <c r="G266" s="18">
        <v>0.63</v>
      </c>
    </row>
    <row r="267" spans="1:7" ht="15" customHeight="1">
      <c r="A267" s="15" t="s">
        <v>996</v>
      </c>
      <c r="B267" s="16" t="s">
        <v>997</v>
      </c>
      <c r="C267" s="15" t="s">
        <v>959</v>
      </c>
      <c r="D267" s="15" t="s">
        <v>960</v>
      </c>
      <c r="E267" s="17">
        <v>1</v>
      </c>
      <c r="F267" s="18">
        <v>3.18</v>
      </c>
      <c r="G267" s="18">
        <v>3.18</v>
      </c>
    </row>
    <row r="268" spans="1:7" ht="20.100000000000001" customHeight="1">
      <c r="A268" s="15" t="s">
        <v>1023</v>
      </c>
      <c r="B268" s="16" t="s">
        <v>1024</v>
      </c>
      <c r="C268" s="15" t="s">
        <v>959</v>
      </c>
      <c r="D268" s="15" t="s">
        <v>960</v>
      </c>
      <c r="E268" s="17">
        <v>1</v>
      </c>
      <c r="F268" s="18">
        <v>0.01</v>
      </c>
      <c r="G268" s="18">
        <v>0.01</v>
      </c>
    </row>
    <row r="269" spans="1:7" ht="15" customHeight="1">
      <c r="A269" s="15" t="s">
        <v>963</v>
      </c>
      <c r="B269" s="16" t="s">
        <v>964</v>
      </c>
      <c r="C269" s="15" t="s">
        <v>959</v>
      </c>
      <c r="D269" s="15" t="s">
        <v>960</v>
      </c>
      <c r="E269" s="17">
        <v>1</v>
      </c>
      <c r="F269" s="18">
        <v>0.55000000000000004</v>
      </c>
      <c r="G269" s="18">
        <v>0.55000000000000004</v>
      </c>
    </row>
    <row r="270" spans="1:7" ht="15" customHeight="1">
      <c r="A270" s="15" t="s">
        <v>965</v>
      </c>
      <c r="B270" s="16" t="s">
        <v>966</v>
      </c>
      <c r="C270" s="15" t="s">
        <v>959</v>
      </c>
      <c r="D270" s="15" t="s">
        <v>960</v>
      </c>
      <c r="E270" s="17">
        <v>1</v>
      </c>
      <c r="F270" s="18">
        <v>0.06</v>
      </c>
      <c r="G270" s="18">
        <v>0.06</v>
      </c>
    </row>
    <row r="271" spans="1:7" ht="17.100000000000001" customHeight="1">
      <c r="A271" s="1"/>
      <c r="B271" s="1"/>
      <c r="C271" s="1"/>
      <c r="D271" s="1"/>
      <c r="E271" s="319" t="s">
        <v>967</v>
      </c>
      <c r="F271" s="320"/>
      <c r="G271" s="19">
        <v>5.47</v>
      </c>
    </row>
    <row r="272" spans="1:7" ht="15" customHeight="1">
      <c r="A272" s="321" t="s">
        <v>1027</v>
      </c>
      <c r="B272" s="322"/>
      <c r="C272" s="8" t="s">
        <v>952</v>
      </c>
      <c r="D272" s="8" t="s">
        <v>953</v>
      </c>
      <c r="E272" s="8" t="s">
        <v>954</v>
      </c>
      <c r="F272" s="8" t="s">
        <v>955</v>
      </c>
      <c r="G272" s="8" t="s">
        <v>956</v>
      </c>
    </row>
    <row r="273" spans="1:7" ht="27.95" customHeight="1">
      <c r="A273" s="15" t="s">
        <v>1028</v>
      </c>
      <c r="B273" s="16" t="s">
        <v>1029</v>
      </c>
      <c r="C273" s="15" t="s">
        <v>959</v>
      </c>
      <c r="D273" s="15" t="s">
        <v>1030</v>
      </c>
      <c r="E273" s="17">
        <v>1.3640000000000001E-4</v>
      </c>
      <c r="F273" s="18">
        <v>1139.75</v>
      </c>
      <c r="G273" s="18">
        <v>0.15546189999999999</v>
      </c>
    </row>
    <row r="274" spans="1:7" ht="15" customHeight="1">
      <c r="A274" s="1"/>
      <c r="B274" s="1"/>
      <c r="C274" s="1"/>
      <c r="D274" s="1"/>
      <c r="E274" s="319" t="s">
        <v>1031</v>
      </c>
      <c r="F274" s="320"/>
      <c r="G274" s="19">
        <v>0.15546189999999999</v>
      </c>
    </row>
    <row r="275" spans="1:7" ht="15" customHeight="1">
      <c r="A275" s="321" t="s">
        <v>1032</v>
      </c>
      <c r="B275" s="322"/>
      <c r="C275" s="8" t="s">
        <v>952</v>
      </c>
      <c r="D275" s="8" t="s">
        <v>953</v>
      </c>
      <c r="E275" s="8" t="s">
        <v>954</v>
      </c>
      <c r="F275" s="8" t="s">
        <v>955</v>
      </c>
      <c r="G275" s="8" t="s">
        <v>956</v>
      </c>
    </row>
    <row r="276" spans="1:7" ht="15" customHeight="1">
      <c r="A276" s="15" t="s">
        <v>1033</v>
      </c>
      <c r="B276" s="16" t="s">
        <v>1034</v>
      </c>
      <c r="C276" s="15" t="s">
        <v>959</v>
      </c>
      <c r="D276" s="15" t="s">
        <v>1035</v>
      </c>
      <c r="E276" s="17">
        <v>3.17</v>
      </c>
      <c r="F276" s="18">
        <v>0.9</v>
      </c>
      <c r="G276" s="18">
        <v>2.8530000000000002</v>
      </c>
    </row>
    <row r="277" spans="1:7" ht="15" customHeight="1">
      <c r="A277" s="1"/>
      <c r="B277" s="1"/>
      <c r="C277" s="1"/>
      <c r="D277" s="1"/>
      <c r="E277" s="319" t="s">
        <v>1036</v>
      </c>
      <c r="F277" s="320"/>
      <c r="G277" s="19">
        <v>2.8530000000000002</v>
      </c>
    </row>
    <row r="278" spans="1:7" ht="15" customHeight="1">
      <c r="A278" s="321" t="s">
        <v>968</v>
      </c>
      <c r="B278" s="322"/>
      <c r="C278" s="8" t="s">
        <v>952</v>
      </c>
      <c r="D278" s="8" t="s">
        <v>953</v>
      </c>
      <c r="E278" s="8" t="s">
        <v>954</v>
      </c>
      <c r="F278" s="8" t="s">
        <v>955</v>
      </c>
      <c r="G278" s="8" t="s">
        <v>956</v>
      </c>
    </row>
    <row r="279" spans="1:7" ht="20.100000000000001" customHeight="1">
      <c r="A279" s="15" t="s">
        <v>1039</v>
      </c>
      <c r="B279" s="16" t="s">
        <v>1040</v>
      </c>
      <c r="C279" s="15" t="s">
        <v>959</v>
      </c>
      <c r="D279" s="15" t="s">
        <v>960</v>
      </c>
      <c r="E279" s="17">
        <v>1.0082</v>
      </c>
      <c r="F279" s="18">
        <v>21.78</v>
      </c>
      <c r="G279" s="18">
        <v>21.958596</v>
      </c>
    </row>
    <row r="280" spans="1:7" ht="15" customHeight="1">
      <c r="A280" s="1"/>
      <c r="B280" s="1"/>
      <c r="C280" s="1"/>
      <c r="D280" s="1"/>
      <c r="E280" s="319" t="s">
        <v>971</v>
      </c>
      <c r="F280" s="320"/>
      <c r="G280" s="19">
        <v>21.958596</v>
      </c>
    </row>
    <row r="281" spans="1:7" ht="15" customHeight="1">
      <c r="A281" s="1"/>
      <c r="B281" s="1"/>
      <c r="C281" s="1"/>
      <c r="D281" s="1"/>
      <c r="E281" s="317" t="s">
        <v>972</v>
      </c>
      <c r="F281" s="318"/>
      <c r="G281" s="3">
        <v>20.440000000000001</v>
      </c>
    </row>
    <row r="282" spans="1:7" ht="15" customHeight="1">
      <c r="A282" s="1"/>
      <c r="B282" s="1"/>
      <c r="C282" s="1"/>
      <c r="D282" s="1"/>
      <c r="E282" s="317" t="s">
        <v>973</v>
      </c>
      <c r="F282" s="318"/>
      <c r="G282" s="3">
        <v>9.9700000000000006</v>
      </c>
    </row>
    <row r="283" spans="1:7" ht="15" customHeight="1">
      <c r="A283" s="1"/>
      <c r="B283" s="1"/>
      <c r="C283" s="1"/>
      <c r="D283" s="1"/>
      <c r="E283" s="317" t="s">
        <v>974</v>
      </c>
      <c r="F283" s="318"/>
      <c r="G283" s="3">
        <v>30.41</v>
      </c>
    </row>
    <row r="284" spans="1:7" ht="15" customHeight="1">
      <c r="A284" s="1"/>
      <c r="B284" s="1"/>
      <c r="C284" s="1"/>
      <c r="D284" s="1"/>
      <c r="E284" s="317" t="s">
        <v>975</v>
      </c>
      <c r="F284" s="318"/>
      <c r="G284" s="3">
        <v>8.6199999999999992</v>
      </c>
    </row>
    <row r="285" spans="1:7" ht="15" customHeight="1">
      <c r="A285" s="1"/>
      <c r="B285" s="1"/>
      <c r="C285" s="1"/>
      <c r="D285" s="1"/>
      <c r="E285" s="317" t="s">
        <v>976</v>
      </c>
      <c r="F285" s="318"/>
      <c r="G285" s="3">
        <v>39.03</v>
      </c>
    </row>
    <row r="286" spans="1:7" ht="15" customHeight="1">
      <c r="A286" s="1"/>
      <c r="B286" s="1"/>
      <c r="C286" s="1"/>
      <c r="D286" s="1"/>
      <c r="E286" s="317" t="s">
        <v>977</v>
      </c>
      <c r="F286" s="318"/>
      <c r="G286" s="3">
        <v>1</v>
      </c>
    </row>
    <row r="287" spans="1:7" ht="15" customHeight="1">
      <c r="A287" s="1"/>
      <c r="B287" s="1"/>
      <c r="C287" s="1"/>
      <c r="D287" s="1"/>
      <c r="E287" s="317" t="s">
        <v>978</v>
      </c>
      <c r="F287" s="318"/>
      <c r="G287" s="3">
        <v>39.03</v>
      </c>
    </row>
    <row r="288" spans="1:7" ht="9.9499999999999993" customHeight="1">
      <c r="A288" s="1"/>
      <c r="B288" s="1"/>
      <c r="C288" s="323" t="s">
        <v>949</v>
      </c>
      <c r="D288" s="324"/>
      <c r="E288" s="1"/>
      <c r="F288" s="1"/>
      <c r="G288" s="1"/>
    </row>
    <row r="289" spans="1:7" ht="27" customHeight="1">
      <c r="A289" s="325" t="s">
        <v>2209</v>
      </c>
      <c r="B289" s="326"/>
      <c r="C289" s="326"/>
      <c r="D289" s="326"/>
      <c r="E289" s="326"/>
      <c r="F289" s="326"/>
      <c r="G289" s="326"/>
    </row>
    <row r="290" spans="1:7" ht="15" customHeight="1">
      <c r="A290" s="321" t="s">
        <v>1027</v>
      </c>
      <c r="B290" s="322"/>
      <c r="C290" s="8" t="s">
        <v>952</v>
      </c>
      <c r="D290" s="8" t="s">
        <v>953</v>
      </c>
      <c r="E290" s="8" t="s">
        <v>954</v>
      </c>
      <c r="F290" s="8" t="s">
        <v>955</v>
      </c>
      <c r="G290" s="8" t="s">
        <v>956</v>
      </c>
    </row>
    <row r="291" spans="1:7" ht="27.95" customHeight="1">
      <c r="A291" s="15" t="s">
        <v>1064</v>
      </c>
      <c r="B291" s="16" t="s">
        <v>1065</v>
      </c>
      <c r="C291" s="15" t="s">
        <v>959</v>
      </c>
      <c r="D291" s="15" t="s">
        <v>1030</v>
      </c>
      <c r="E291" s="17">
        <v>3.43E-5</v>
      </c>
      <c r="F291" s="18">
        <v>235772.14</v>
      </c>
      <c r="G291" s="18">
        <v>8.0869844020000006</v>
      </c>
    </row>
    <row r="292" spans="1:7" ht="27.95" customHeight="1">
      <c r="A292" s="15" t="s">
        <v>1066</v>
      </c>
      <c r="B292" s="16" t="s">
        <v>1067</v>
      </c>
      <c r="C292" s="15" t="s">
        <v>959</v>
      </c>
      <c r="D292" s="15" t="s">
        <v>1030</v>
      </c>
      <c r="E292" s="17">
        <v>3.43E-5</v>
      </c>
      <c r="F292" s="18">
        <v>27119.23</v>
      </c>
      <c r="G292" s="18">
        <v>0.93018958900000004</v>
      </c>
    </row>
    <row r="293" spans="1:7" ht="15" customHeight="1">
      <c r="A293" s="1"/>
      <c r="B293" s="1"/>
      <c r="C293" s="1"/>
      <c r="D293" s="1"/>
      <c r="E293" s="319" t="s">
        <v>1031</v>
      </c>
      <c r="F293" s="320"/>
      <c r="G293" s="19">
        <v>9.0171739909999999</v>
      </c>
    </row>
    <row r="294" spans="1:7" ht="15" customHeight="1">
      <c r="A294" s="1"/>
      <c r="B294" s="1"/>
      <c r="C294" s="1"/>
      <c r="D294" s="1"/>
      <c r="E294" s="317" t="s">
        <v>972</v>
      </c>
      <c r="F294" s="318"/>
      <c r="G294" s="3">
        <v>9.01</v>
      </c>
    </row>
    <row r="295" spans="1:7" ht="15" customHeight="1">
      <c r="A295" s="1"/>
      <c r="B295" s="1"/>
      <c r="C295" s="1"/>
      <c r="D295" s="1"/>
      <c r="E295" s="317" t="s">
        <v>1062</v>
      </c>
      <c r="F295" s="318"/>
      <c r="G295" s="3">
        <v>0</v>
      </c>
    </row>
    <row r="296" spans="1:7" ht="15" customHeight="1">
      <c r="A296" s="1"/>
      <c r="B296" s="1"/>
      <c r="C296" s="1"/>
      <c r="D296" s="1"/>
      <c r="E296" s="317" t="s">
        <v>974</v>
      </c>
      <c r="F296" s="318"/>
      <c r="G296" s="3">
        <v>9.01</v>
      </c>
    </row>
    <row r="297" spans="1:7" ht="15" customHeight="1">
      <c r="A297" s="1"/>
      <c r="B297" s="1"/>
      <c r="C297" s="1"/>
      <c r="D297" s="1"/>
      <c r="E297" s="317" t="s">
        <v>975</v>
      </c>
      <c r="F297" s="318"/>
      <c r="G297" s="3">
        <v>2.5499999999999998</v>
      </c>
    </row>
    <row r="298" spans="1:7" ht="15" customHeight="1">
      <c r="A298" s="1"/>
      <c r="B298" s="1"/>
      <c r="C298" s="1"/>
      <c r="D298" s="1"/>
      <c r="E298" s="317" t="s">
        <v>976</v>
      </c>
      <c r="F298" s="318"/>
      <c r="G298" s="3">
        <v>11.56</v>
      </c>
    </row>
    <row r="299" spans="1:7" ht="15" customHeight="1">
      <c r="A299" s="1"/>
      <c r="B299" s="1"/>
      <c r="C299" s="1"/>
      <c r="D299" s="1"/>
      <c r="E299" s="317" t="s">
        <v>977</v>
      </c>
      <c r="F299" s="318"/>
      <c r="G299" s="3">
        <v>1</v>
      </c>
    </row>
    <row r="300" spans="1:7" ht="15" customHeight="1">
      <c r="A300" s="1"/>
      <c r="B300" s="1"/>
      <c r="C300" s="1"/>
      <c r="D300" s="1"/>
      <c r="E300" s="317" t="s">
        <v>978</v>
      </c>
      <c r="F300" s="318"/>
      <c r="G300" s="3">
        <v>11.56</v>
      </c>
    </row>
    <row r="301" spans="1:7" ht="9.9499999999999993" customHeight="1">
      <c r="A301" s="1"/>
      <c r="B301" s="1"/>
      <c r="C301" s="323" t="s">
        <v>949</v>
      </c>
      <c r="D301" s="324"/>
      <c r="E301" s="1"/>
      <c r="F301" s="1"/>
      <c r="G301" s="1"/>
    </row>
    <row r="302" spans="1:7" ht="27" customHeight="1">
      <c r="A302" s="325" t="s">
        <v>2210</v>
      </c>
      <c r="B302" s="326"/>
      <c r="C302" s="326"/>
      <c r="D302" s="326"/>
      <c r="E302" s="326"/>
      <c r="F302" s="326"/>
      <c r="G302" s="326"/>
    </row>
    <row r="303" spans="1:7" ht="15" customHeight="1">
      <c r="A303" s="321" t="s">
        <v>1027</v>
      </c>
      <c r="B303" s="322"/>
      <c r="C303" s="8" t="s">
        <v>952</v>
      </c>
      <c r="D303" s="8" t="s">
        <v>953</v>
      </c>
      <c r="E303" s="8" t="s">
        <v>954</v>
      </c>
      <c r="F303" s="8" t="s">
        <v>955</v>
      </c>
      <c r="G303" s="8" t="s">
        <v>956</v>
      </c>
    </row>
    <row r="304" spans="1:7" ht="27.95" customHeight="1">
      <c r="A304" s="15" t="s">
        <v>1064</v>
      </c>
      <c r="B304" s="16" t="s">
        <v>1065</v>
      </c>
      <c r="C304" s="15" t="s">
        <v>959</v>
      </c>
      <c r="D304" s="15" t="s">
        <v>1030</v>
      </c>
      <c r="E304" s="17">
        <v>2.7999999999999999E-6</v>
      </c>
      <c r="F304" s="18">
        <v>235772.14</v>
      </c>
      <c r="G304" s="18">
        <v>0.66016199200000003</v>
      </c>
    </row>
    <row r="305" spans="1:7" ht="27.95" customHeight="1">
      <c r="A305" s="15" t="s">
        <v>1066</v>
      </c>
      <c r="B305" s="16" t="s">
        <v>1067</v>
      </c>
      <c r="C305" s="15" t="s">
        <v>959</v>
      </c>
      <c r="D305" s="15" t="s">
        <v>1030</v>
      </c>
      <c r="E305" s="17">
        <v>2.7999999999999999E-6</v>
      </c>
      <c r="F305" s="18">
        <v>27119.23</v>
      </c>
      <c r="G305" s="18">
        <v>7.5933844E-2</v>
      </c>
    </row>
    <row r="306" spans="1:7" ht="15" customHeight="1">
      <c r="A306" s="1"/>
      <c r="B306" s="1"/>
      <c r="C306" s="1"/>
      <c r="D306" s="1"/>
      <c r="E306" s="319" t="s">
        <v>1031</v>
      </c>
      <c r="F306" s="320"/>
      <c r="G306" s="19">
        <v>0.73609583599999995</v>
      </c>
    </row>
    <row r="307" spans="1:7" ht="15" customHeight="1">
      <c r="A307" s="1"/>
      <c r="B307" s="1"/>
      <c r="C307" s="1"/>
      <c r="D307" s="1"/>
      <c r="E307" s="317" t="s">
        <v>972</v>
      </c>
      <c r="F307" s="318"/>
      <c r="G307" s="3">
        <v>0.73</v>
      </c>
    </row>
    <row r="308" spans="1:7" ht="15" customHeight="1">
      <c r="A308" s="1"/>
      <c r="B308" s="1"/>
      <c r="C308" s="1"/>
      <c r="D308" s="1"/>
      <c r="E308" s="317" t="s">
        <v>1062</v>
      </c>
      <c r="F308" s="318"/>
      <c r="G308" s="3">
        <v>0</v>
      </c>
    </row>
    <row r="309" spans="1:7" ht="15" customHeight="1">
      <c r="A309" s="1"/>
      <c r="B309" s="1"/>
      <c r="C309" s="1"/>
      <c r="D309" s="1"/>
      <c r="E309" s="317" t="s">
        <v>974</v>
      </c>
      <c r="F309" s="318"/>
      <c r="G309" s="3">
        <v>0.73</v>
      </c>
    </row>
    <row r="310" spans="1:7" ht="15" customHeight="1">
      <c r="A310" s="1"/>
      <c r="B310" s="1"/>
      <c r="C310" s="1"/>
      <c r="D310" s="1"/>
      <c r="E310" s="317" t="s">
        <v>975</v>
      </c>
      <c r="F310" s="318"/>
      <c r="G310" s="3">
        <v>0.2</v>
      </c>
    </row>
    <row r="311" spans="1:7" ht="15" customHeight="1">
      <c r="A311" s="1"/>
      <c r="B311" s="1"/>
      <c r="C311" s="1"/>
      <c r="D311" s="1"/>
      <c r="E311" s="317" t="s">
        <v>976</v>
      </c>
      <c r="F311" s="318"/>
      <c r="G311" s="3">
        <v>0.93</v>
      </c>
    </row>
    <row r="312" spans="1:7" ht="15" customHeight="1">
      <c r="A312" s="1"/>
      <c r="B312" s="1"/>
      <c r="C312" s="1"/>
      <c r="D312" s="1"/>
      <c r="E312" s="317" t="s">
        <v>977</v>
      </c>
      <c r="F312" s="318"/>
      <c r="G312" s="3">
        <v>1</v>
      </c>
    </row>
    <row r="313" spans="1:7" ht="15" customHeight="1">
      <c r="A313" s="1"/>
      <c r="B313" s="1"/>
      <c r="C313" s="1"/>
      <c r="D313" s="1"/>
      <c r="E313" s="317" t="s">
        <v>978</v>
      </c>
      <c r="F313" s="318"/>
      <c r="G313" s="3">
        <v>0.93</v>
      </c>
    </row>
    <row r="314" spans="1:7" ht="9.9499999999999993" customHeight="1">
      <c r="A314" s="1"/>
      <c r="B314" s="1"/>
      <c r="C314" s="323" t="s">
        <v>949</v>
      </c>
      <c r="D314" s="324"/>
      <c r="E314" s="1"/>
      <c r="F314" s="1"/>
      <c r="G314" s="1"/>
    </row>
    <row r="315" spans="1:7" ht="27" customHeight="1">
      <c r="A315" s="325" t="s">
        <v>2211</v>
      </c>
      <c r="B315" s="326"/>
      <c r="C315" s="326"/>
      <c r="D315" s="326"/>
      <c r="E315" s="326"/>
      <c r="F315" s="326"/>
      <c r="G315" s="326"/>
    </row>
    <row r="316" spans="1:7" ht="15" customHeight="1">
      <c r="A316" s="321" t="s">
        <v>1027</v>
      </c>
      <c r="B316" s="322"/>
      <c r="C316" s="8" t="s">
        <v>952</v>
      </c>
      <c r="D316" s="8" t="s">
        <v>953</v>
      </c>
      <c r="E316" s="8" t="s">
        <v>954</v>
      </c>
      <c r="F316" s="8" t="s">
        <v>955</v>
      </c>
      <c r="G316" s="8" t="s">
        <v>956</v>
      </c>
    </row>
    <row r="317" spans="1:7" ht="27.95" customHeight="1">
      <c r="A317" s="15" t="s">
        <v>1064</v>
      </c>
      <c r="B317" s="16" t="s">
        <v>1065</v>
      </c>
      <c r="C317" s="15" t="s">
        <v>959</v>
      </c>
      <c r="D317" s="15" t="s">
        <v>1030</v>
      </c>
      <c r="E317" s="17">
        <v>7.1999999999999997E-6</v>
      </c>
      <c r="F317" s="18">
        <v>235772.14</v>
      </c>
      <c r="G317" s="18">
        <v>1.697559408</v>
      </c>
    </row>
    <row r="318" spans="1:7" ht="27.95" customHeight="1">
      <c r="A318" s="15" t="s">
        <v>1066</v>
      </c>
      <c r="B318" s="16" t="s">
        <v>1067</v>
      </c>
      <c r="C318" s="15" t="s">
        <v>959</v>
      </c>
      <c r="D318" s="15" t="s">
        <v>1030</v>
      </c>
      <c r="E318" s="17">
        <v>7.1999999999999997E-6</v>
      </c>
      <c r="F318" s="18">
        <v>27119.23</v>
      </c>
      <c r="G318" s="18">
        <v>0.195258456</v>
      </c>
    </row>
    <row r="319" spans="1:7" ht="15" customHeight="1">
      <c r="A319" s="1"/>
      <c r="B319" s="1"/>
      <c r="C319" s="1"/>
      <c r="D319" s="1"/>
      <c r="E319" s="319" t="s">
        <v>1031</v>
      </c>
      <c r="F319" s="320"/>
      <c r="G319" s="19">
        <v>1.892817864</v>
      </c>
    </row>
    <row r="320" spans="1:7" ht="15" customHeight="1">
      <c r="A320" s="1"/>
      <c r="B320" s="1"/>
      <c r="C320" s="1"/>
      <c r="D320" s="1"/>
      <c r="E320" s="317" t="s">
        <v>972</v>
      </c>
      <c r="F320" s="318"/>
      <c r="G320" s="3">
        <v>1.88</v>
      </c>
    </row>
    <row r="321" spans="1:7" ht="15" customHeight="1">
      <c r="A321" s="1"/>
      <c r="B321" s="1"/>
      <c r="C321" s="1"/>
      <c r="D321" s="1"/>
      <c r="E321" s="317" t="s">
        <v>1062</v>
      </c>
      <c r="F321" s="318"/>
      <c r="G321" s="3">
        <v>0</v>
      </c>
    </row>
    <row r="322" spans="1:7" ht="15" customHeight="1">
      <c r="A322" s="1"/>
      <c r="B322" s="1"/>
      <c r="C322" s="1"/>
      <c r="D322" s="1"/>
      <c r="E322" s="317" t="s">
        <v>974</v>
      </c>
      <c r="F322" s="318"/>
      <c r="G322" s="3">
        <v>1.88</v>
      </c>
    </row>
    <row r="323" spans="1:7" ht="15" customHeight="1">
      <c r="A323" s="1"/>
      <c r="B323" s="1"/>
      <c r="C323" s="1"/>
      <c r="D323" s="1"/>
      <c r="E323" s="317" t="s">
        <v>975</v>
      </c>
      <c r="F323" s="318"/>
      <c r="G323" s="3">
        <v>0.53</v>
      </c>
    </row>
    <row r="324" spans="1:7" ht="15" customHeight="1">
      <c r="A324" s="1"/>
      <c r="B324" s="1"/>
      <c r="C324" s="1"/>
      <c r="D324" s="1"/>
      <c r="E324" s="317" t="s">
        <v>976</v>
      </c>
      <c r="F324" s="318"/>
      <c r="G324" s="3">
        <v>2.41</v>
      </c>
    </row>
    <row r="325" spans="1:7" ht="15" customHeight="1">
      <c r="A325" s="1"/>
      <c r="B325" s="1"/>
      <c r="C325" s="1"/>
      <c r="D325" s="1"/>
      <c r="E325" s="317" t="s">
        <v>977</v>
      </c>
      <c r="F325" s="318"/>
      <c r="G325" s="3">
        <v>1</v>
      </c>
    </row>
    <row r="326" spans="1:7" ht="15" customHeight="1">
      <c r="A326" s="1"/>
      <c r="B326" s="1"/>
      <c r="C326" s="1"/>
      <c r="D326" s="1"/>
      <c r="E326" s="317" t="s">
        <v>978</v>
      </c>
      <c r="F326" s="318"/>
      <c r="G326" s="3">
        <v>2.41</v>
      </c>
    </row>
    <row r="327" spans="1:7" ht="9.9499999999999993" customHeight="1">
      <c r="A327" s="1"/>
      <c r="B327" s="1"/>
      <c r="C327" s="323" t="s">
        <v>949</v>
      </c>
      <c r="D327" s="324"/>
      <c r="E327" s="1"/>
      <c r="F327" s="1"/>
      <c r="G327" s="1"/>
    </row>
    <row r="328" spans="1:7" ht="20.100000000000001" customHeight="1">
      <c r="A328" s="325" t="s">
        <v>2212</v>
      </c>
      <c r="B328" s="326"/>
      <c r="C328" s="326"/>
      <c r="D328" s="326"/>
      <c r="E328" s="326"/>
      <c r="F328" s="326"/>
      <c r="G328" s="326"/>
    </row>
    <row r="329" spans="1:7" ht="15" customHeight="1">
      <c r="A329" s="321" t="s">
        <v>968</v>
      </c>
      <c r="B329" s="322"/>
      <c r="C329" s="8" t="s">
        <v>952</v>
      </c>
      <c r="D329" s="8" t="s">
        <v>953</v>
      </c>
      <c r="E329" s="8" t="s">
        <v>954</v>
      </c>
      <c r="F329" s="8" t="s">
        <v>955</v>
      </c>
      <c r="G329" s="8" t="s">
        <v>956</v>
      </c>
    </row>
    <row r="330" spans="1:7" ht="15" customHeight="1">
      <c r="A330" s="15" t="s">
        <v>1068</v>
      </c>
      <c r="B330" s="16" t="s">
        <v>1069</v>
      </c>
      <c r="C330" s="15" t="s">
        <v>959</v>
      </c>
      <c r="D330" s="15" t="s">
        <v>960</v>
      </c>
      <c r="E330" s="17">
        <v>3.5999999999999999E-3</v>
      </c>
      <c r="F330" s="18">
        <v>17.579999999999998</v>
      </c>
      <c r="G330" s="18">
        <v>6.3287999999999997E-2</v>
      </c>
    </row>
    <row r="331" spans="1:7" ht="15" customHeight="1">
      <c r="A331" s="1"/>
      <c r="B331" s="1"/>
      <c r="C331" s="1"/>
      <c r="D331" s="1"/>
      <c r="E331" s="319" t="s">
        <v>971</v>
      </c>
      <c r="F331" s="320"/>
      <c r="G331" s="19">
        <v>6.3287999999999997E-2</v>
      </c>
    </row>
    <row r="332" spans="1:7" ht="15" customHeight="1">
      <c r="A332" s="1"/>
      <c r="B332" s="1"/>
      <c r="C332" s="1"/>
      <c r="D332" s="1"/>
      <c r="E332" s="317" t="s">
        <v>972</v>
      </c>
      <c r="F332" s="318"/>
      <c r="G332" s="3">
        <v>0.03</v>
      </c>
    </row>
    <row r="333" spans="1:7" ht="15" customHeight="1">
      <c r="A333" s="1"/>
      <c r="B333" s="1"/>
      <c r="C333" s="1"/>
      <c r="D333" s="1"/>
      <c r="E333" s="317" t="s">
        <v>973</v>
      </c>
      <c r="F333" s="318"/>
      <c r="G333" s="3">
        <v>0.03</v>
      </c>
    </row>
    <row r="334" spans="1:7" ht="15" customHeight="1">
      <c r="A334" s="1"/>
      <c r="B334" s="1"/>
      <c r="C334" s="1"/>
      <c r="D334" s="1"/>
      <c r="E334" s="317" t="s">
        <v>974</v>
      </c>
      <c r="F334" s="318"/>
      <c r="G334" s="3">
        <v>0.06</v>
      </c>
    </row>
    <row r="335" spans="1:7" ht="15" customHeight="1">
      <c r="A335" s="1"/>
      <c r="B335" s="1"/>
      <c r="C335" s="1"/>
      <c r="D335" s="1"/>
      <c r="E335" s="317" t="s">
        <v>975</v>
      </c>
      <c r="F335" s="318"/>
      <c r="G335" s="3">
        <v>0.01</v>
      </c>
    </row>
    <row r="336" spans="1:7" ht="15" customHeight="1">
      <c r="A336" s="1"/>
      <c r="B336" s="1"/>
      <c r="C336" s="1"/>
      <c r="D336" s="1"/>
      <c r="E336" s="317" t="s">
        <v>976</v>
      </c>
      <c r="F336" s="318"/>
      <c r="G336" s="3">
        <v>7.0000000000000007E-2</v>
      </c>
    </row>
    <row r="337" spans="1:7" ht="15" customHeight="1">
      <c r="A337" s="1"/>
      <c r="B337" s="1"/>
      <c r="C337" s="1"/>
      <c r="D337" s="1"/>
      <c r="E337" s="317" t="s">
        <v>977</v>
      </c>
      <c r="F337" s="318"/>
      <c r="G337" s="3">
        <v>1</v>
      </c>
    </row>
    <row r="338" spans="1:7" ht="15" customHeight="1">
      <c r="A338" s="1"/>
      <c r="B338" s="1"/>
      <c r="C338" s="1"/>
      <c r="D338" s="1"/>
      <c r="E338" s="317" t="s">
        <v>978</v>
      </c>
      <c r="F338" s="318"/>
      <c r="G338" s="3">
        <v>7.0000000000000007E-2</v>
      </c>
    </row>
    <row r="339" spans="1:7" ht="9.9499999999999993" customHeight="1">
      <c r="A339" s="1"/>
      <c r="B339" s="1"/>
      <c r="C339" s="323" t="s">
        <v>949</v>
      </c>
      <c r="D339" s="324"/>
      <c r="E339" s="1"/>
      <c r="F339" s="1"/>
      <c r="G339" s="1"/>
    </row>
    <row r="340" spans="1:7" ht="20.100000000000001" customHeight="1">
      <c r="A340" s="325" t="s">
        <v>2213</v>
      </c>
      <c r="B340" s="326"/>
      <c r="C340" s="326"/>
      <c r="D340" s="326"/>
      <c r="E340" s="326"/>
      <c r="F340" s="326"/>
      <c r="G340" s="326"/>
    </row>
    <row r="341" spans="1:7" ht="15" customHeight="1">
      <c r="A341" s="321" t="s">
        <v>951</v>
      </c>
      <c r="B341" s="322"/>
      <c r="C341" s="8" t="s">
        <v>952</v>
      </c>
      <c r="D341" s="8" t="s">
        <v>953</v>
      </c>
      <c r="E341" s="8" t="s">
        <v>954</v>
      </c>
      <c r="F341" s="8" t="s">
        <v>955</v>
      </c>
      <c r="G341" s="8" t="s">
        <v>956</v>
      </c>
    </row>
    <row r="342" spans="1:7" ht="15" customHeight="1">
      <c r="A342" s="15" t="s">
        <v>994</v>
      </c>
      <c r="B342" s="16" t="s">
        <v>995</v>
      </c>
      <c r="C342" s="15" t="s">
        <v>959</v>
      </c>
      <c r="D342" s="15" t="s">
        <v>960</v>
      </c>
      <c r="E342" s="17">
        <v>1</v>
      </c>
      <c r="F342" s="18">
        <v>1.04</v>
      </c>
      <c r="G342" s="18">
        <v>1.04</v>
      </c>
    </row>
    <row r="343" spans="1:7" ht="20.100000000000001" customHeight="1">
      <c r="A343" s="15" t="s">
        <v>1025</v>
      </c>
      <c r="B343" s="16" t="s">
        <v>1026</v>
      </c>
      <c r="C343" s="15" t="s">
        <v>959</v>
      </c>
      <c r="D343" s="15" t="s">
        <v>960</v>
      </c>
      <c r="E343" s="17">
        <v>1</v>
      </c>
      <c r="F343" s="18">
        <v>0.63</v>
      </c>
      <c r="G343" s="18">
        <v>0.63</v>
      </c>
    </row>
    <row r="344" spans="1:7" ht="15" customHeight="1">
      <c r="A344" s="15" t="s">
        <v>996</v>
      </c>
      <c r="B344" s="16" t="s">
        <v>997</v>
      </c>
      <c r="C344" s="15" t="s">
        <v>959</v>
      </c>
      <c r="D344" s="15" t="s">
        <v>960</v>
      </c>
      <c r="E344" s="17">
        <v>1</v>
      </c>
      <c r="F344" s="18">
        <v>3.18</v>
      </c>
      <c r="G344" s="18">
        <v>3.18</v>
      </c>
    </row>
    <row r="345" spans="1:7" ht="20.100000000000001" customHeight="1">
      <c r="A345" s="15" t="s">
        <v>1023</v>
      </c>
      <c r="B345" s="16" t="s">
        <v>1024</v>
      </c>
      <c r="C345" s="15" t="s">
        <v>959</v>
      </c>
      <c r="D345" s="15" t="s">
        <v>960</v>
      </c>
      <c r="E345" s="17">
        <v>1</v>
      </c>
      <c r="F345" s="18">
        <v>0.01</v>
      </c>
      <c r="G345" s="18">
        <v>0.01</v>
      </c>
    </row>
    <row r="346" spans="1:7" ht="15" customHeight="1">
      <c r="A346" s="15" t="s">
        <v>963</v>
      </c>
      <c r="B346" s="16" t="s">
        <v>964</v>
      </c>
      <c r="C346" s="15" t="s">
        <v>959</v>
      </c>
      <c r="D346" s="15" t="s">
        <v>960</v>
      </c>
      <c r="E346" s="17">
        <v>1</v>
      </c>
      <c r="F346" s="18">
        <v>0.55000000000000004</v>
      </c>
      <c r="G346" s="18">
        <v>0.55000000000000004</v>
      </c>
    </row>
    <row r="347" spans="1:7" ht="15" customHeight="1">
      <c r="A347" s="15" t="s">
        <v>965</v>
      </c>
      <c r="B347" s="16" t="s">
        <v>966</v>
      </c>
      <c r="C347" s="15" t="s">
        <v>959</v>
      </c>
      <c r="D347" s="15" t="s">
        <v>960</v>
      </c>
      <c r="E347" s="17">
        <v>1</v>
      </c>
      <c r="F347" s="18">
        <v>0.06</v>
      </c>
      <c r="G347" s="18">
        <v>0.06</v>
      </c>
    </row>
    <row r="348" spans="1:7" ht="17.100000000000001" customHeight="1">
      <c r="A348" s="1"/>
      <c r="B348" s="1"/>
      <c r="C348" s="1"/>
      <c r="D348" s="1"/>
      <c r="E348" s="319" t="s">
        <v>967</v>
      </c>
      <c r="F348" s="320"/>
      <c r="G348" s="19">
        <v>5.47</v>
      </c>
    </row>
    <row r="349" spans="1:7" ht="15" customHeight="1">
      <c r="A349" s="321" t="s">
        <v>968</v>
      </c>
      <c r="B349" s="322"/>
      <c r="C349" s="8" t="s">
        <v>952</v>
      </c>
      <c r="D349" s="8" t="s">
        <v>953</v>
      </c>
      <c r="E349" s="8" t="s">
        <v>954</v>
      </c>
      <c r="F349" s="8" t="s">
        <v>955</v>
      </c>
      <c r="G349" s="8" t="s">
        <v>956</v>
      </c>
    </row>
    <row r="350" spans="1:7" ht="15" customHeight="1">
      <c r="A350" s="15" t="s">
        <v>1068</v>
      </c>
      <c r="B350" s="16" t="s">
        <v>1069</v>
      </c>
      <c r="C350" s="15" t="s">
        <v>959</v>
      </c>
      <c r="D350" s="15" t="s">
        <v>960</v>
      </c>
      <c r="E350" s="17">
        <v>1.0036</v>
      </c>
      <c r="F350" s="18">
        <v>17.579999999999998</v>
      </c>
      <c r="G350" s="18">
        <v>17.643287999999998</v>
      </c>
    </row>
    <row r="351" spans="1:7" ht="15" customHeight="1">
      <c r="A351" s="1"/>
      <c r="B351" s="1"/>
      <c r="C351" s="1"/>
      <c r="D351" s="1"/>
      <c r="E351" s="319" t="s">
        <v>971</v>
      </c>
      <c r="F351" s="320"/>
      <c r="G351" s="19">
        <v>17.643287999999998</v>
      </c>
    </row>
    <row r="352" spans="1:7" ht="15" customHeight="1">
      <c r="A352" s="1"/>
      <c r="B352" s="1"/>
      <c r="C352" s="1"/>
      <c r="D352" s="1"/>
      <c r="E352" s="317" t="s">
        <v>972</v>
      </c>
      <c r="F352" s="318"/>
      <c r="G352" s="3">
        <v>15.1</v>
      </c>
    </row>
    <row r="353" spans="1:7" ht="15" customHeight="1">
      <c r="A353" s="1"/>
      <c r="B353" s="1"/>
      <c r="C353" s="1"/>
      <c r="D353" s="1"/>
      <c r="E353" s="317" t="s">
        <v>973</v>
      </c>
      <c r="F353" s="318"/>
      <c r="G353" s="3">
        <v>8.01</v>
      </c>
    </row>
    <row r="354" spans="1:7" ht="15" customHeight="1">
      <c r="A354" s="1"/>
      <c r="B354" s="1"/>
      <c r="C354" s="1"/>
      <c r="D354" s="1"/>
      <c r="E354" s="317" t="s">
        <v>974</v>
      </c>
      <c r="F354" s="318"/>
      <c r="G354" s="3">
        <v>23.11</v>
      </c>
    </row>
    <row r="355" spans="1:7" ht="15" customHeight="1">
      <c r="A355" s="1"/>
      <c r="B355" s="1"/>
      <c r="C355" s="1"/>
      <c r="D355" s="1"/>
      <c r="E355" s="317" t="s">
        <v>975</v>
      </c>
      <c r="F355" s="318"/>
      <c r="G355" s="3">
        <v>6.55</v>
      </c>
    </row>
    <row r="356" spans="1:7" ht="15" customHeight="1">
      <c r="A356" s="1"/>
      <c r="B356" s="1"/>
      <c r="C356" s="1"/>
      <c r="D356" s="1"/>
      <c r="E356" s="317" t="s">
        <v>976</v>
      </c>
      <c r="F356" s="318"/>
      <c r="G356" s="3">
        <v>29.66</v>
      </c>
    </row>
    <row r="357" spans="1:7" ht="15" customHeight="1">
      <c r="A357" s="1"/>
      <c r="B357" s="1"/>
      <c r="C357" s="1"/>
      <c r="D357" s="1"/>
      <c r="E357" s="317" t="s">
        <v>977</v>
      </c>
      <c r="F357" s="318"/>
      <c r="G357" s="3">
        <v>1</v>
      </c>
    </row>
    <row r="358" spans="1:7" ht="15" customHeight="1">
      <c r="A358" s="1"/>
      <c r="B358" s="1"/>
      <c r="C358" s="1"/>
      <c r="D358" s="1"/>
      <c r="E358" s="317" t="s">
        <v>978</v>
      </c>
      <c r="F358" s="318"/>
      <c r="G358" s="3">
        <v>29.66</v>
      </c>
    </row>
    <row r="359" spans="1:7" ht="9.9499999999999993" customHeight="1">
      <c r="A359" s="1"/>
      <c r="B359" s="1"/>
      <c r="C359" s="323" t="s">
        <v>949</v>
      </c>
      <c r="D359" s="324"/>
      <c r="E359" s="1"/>
      <c r="F359" s="1"/>
      <c r="G359" s="1"/>
    </row>
    <row r="360" spans="1:7" ht="27" customHeight="1">
      <c r="A360" s="325" t="s">
        <v>2214</v>
      </c>
      <c r="B360" s="326"/>
      <c r="C360" s="326"/>
      <c r="D360" s="326"/>
      <c r="E360" s="326"/>
      <c r="F360" s="326"/>
      <c r="G360" s="326"/>
    </row>
    <row r="361" spans="1:7" ht="15" customHeight="1">
      <c r="A361" s="321" t="s">
        <v>951</v>
      </c>
      <c r="B361" s="322"/>
      <c r="C361" s="8" t="s">
        <v>952</v>
      </c>
      <c r="D361" s="8" t="s">
        <v>953</v>
      </c>
      <c r="E361" s="8" t="s">
        <v>954</v>
      </c>
      <c r="F361" s="8" t="s">
        <v>955</v>
      </c>
      <c r="G361" s="8" t="s">
        <v>956</v>
      </c>
    </row>
    <row r="362" spans="1:7" ht="15" customHeight="1">
      <c r="A362" s="15" t="s">
        <v>994</v>
      </c>
      <c r="B362" s="16" t="s">
        <v>995</v>
      </c>
      <c r="C362" s="15" t="s">
        <v>959</v>
      </c>
      <c r="D362" s="15" t="s">
        <v>960</v>
      </c>
      <c r="E362" s="17">
        <v>1</v>
      </c>
      <c r="F362" s="18">
        <v>1.04</v>
      </c>
      <c r="G362" s="18">
        <v>1.04</v>
      </c>
    </row>
    <row r="363" spans="1:7" ht="20.100000000000001" customHeight="1">
      <c r="A363" s="15" t="s">
        <v>1025</v>
      </c>
      <c r="B363" s="16" t="s">
        <v>1026</v>
      </c>
      <c r="C363" s="15" t="s">
        <v>959</v>
      </c>
      <c r="D363" s="15" t="s">
        <v>960</v>
      </c>
      <c r="E363" s="17">
        <v>1</v>
      </c>
      <c r="F363" s="18">
        <v>0.63</v>
      </c>
      <c r="G363" s="18">
        <v>0.63</v>
      </c>
    </row>
    <row r="364" spans="1:7" ht="15" customHeight="1">
      <c r="A364" s="15" t="s">
        <v>996</v>
      </c>
      <c r="B364" s="16" t="s">
        <v>997</v>
      </c>
      <c r="C364" s="15" t="s">
        <v>959</v>
      </c>
      <c r="D364" s="15" t="s">
        <v>960</v>
      </c>
      <c r="E364" s="17">
        <v>1</v>
      </c>
      <c r="F364" s="18">
        <v>3.18</v>
      </c>
      <c r="G364" s="18">
        <v>3.18</v>
      </c>
    </row>
    <row r="365" spans="1:7" ht="20.100000000000001" customHeight="1">
      <c r="A365" s="15" t="s">
        <v>1023</v>
      </c>
      <c r="B365" s="16" t="s">
        <v>1024</v>
      </c>
      <c r="C365" s="15" t="s">
        <v>959</v>
      </c>
      <c r="D365" s="15" t="s">
        <v>960</v>
      </c>
      <c r="E365" s="17">
        <v>1</v>
      </c>
      <c r="F365" s="18">
        <v>0.01</v>
      </c>
      <c r="G365" s="18">
        <v>0.01</v>
      </c>
    </row>
    <row r="366" spans="1:7" ht="15" customHeight="1">
      <c r="A366" s="15" t="s">
        <v>963</v>
      </c>
      <c r="B366" s="16" t="s">
        <v>964</v>
      </c>
      <c r="C366" s="15" t="s">
        <v>959</v>
      </c>
      <c r="D366" s="15" t="s">
        <v>960</v>
      </c>
      <c r="E366" s="17">
        <v>1</v>
      </c>
      <c r="F366" s="18">
        <v>0.55000000000000004</v>
      </c>
      <c r="G366" s="18">
        <v>0.55000000000000004</v>
      </c>
    </row>
    <row r="367" spans="1:7" ht="15" customHeight="1">
      <c r="A367" s="15" t="s">
        <v>965</v>
      </c>
      <c r="B367" s="16" t="s">
        <v>966</v>
      </c>
      <c r="C367" s="15" t="s">
        <v>959</v>
      </c>
      <c r="D367" s="15" t="s">
        <v>960</v>
      </c>
      <c r="E367" s="17">
        <v>1</v>
      </c>
      <c r="F367" s="18">
        <v>0.06</v>
      </c>
      <c r="G367" s="18">
        <v>0.06</v>
      </c>
    </row>
    <row r="368" spans="1:7" ht="17.100000000000001" customHeight="1">
      <c r="A368" s="1"/>
      <c r="B368" s="1"/>
      <c r="C368" s="1"/>
      <c r="D368" s="1"/>
      <c r="E368" s="319" t="s">
        <v>967</v>
      </c>
      <c r="F368" s="320"/>
      <c r="G368" s="19">
        <v>5.47</v>
      </c>
    </row>
    <row r="369" spans="1:7" ht="15" customHeight="1">
      <c r="A369" s="321" t="s">
        <v>1027</v>
      </c>
      <c r="B369" s="322"/>
      <c r="C369" s="8" t="s">
        <v>952</v>
      </c>
      <c r="D369" s="8" t="s">
        <v>953</v>
      </c>
      <c r="E369" s="8" t="s">
        <v>954</v>
      </c>
      <c r="F369" s="8" t="s">
        <v>955</v>
      </c>
      <c r="G369" s="8" t="s">
        <v>956</v>
      </c>
    </row>
    <row r="370" spans="1:7" ht="27.95" customHeight="1">
      <c r="A370" s="15" t="s">
        <v>1064</v>
      </c>
      <c r="B370" s="16" t="s">
        <v>1065</v>
      </c>
      <c r="C370" s="15" t="s">
        <v>959</v>
      </c>
      <c r="D370" s="15" t="s">
        <v>1030</v>
      </c>
      <c r="E370" s="17">
        <v>4.4299999999999999E-5</v>
      </c>
      <c r="F370" s="18">
        <v>235772.14</v>
      </c>
      <c r="G370" s="18">
        <v>10.444705802</v>
      </c>
    </row>
    <row r="371" spans="1:7" ht="27.95" customHeight="1">
      <c r="A371" s="15" t="s">
        <v>1066</v>
      </c>
      <c r="B371" s="16" t="s">
        <v>1067</v>
      </c>
      <c r="C371" s="15" t="s">
        <v>959</v>
      </c>
      <c r="D371" s="15" t="s">
        <v>1030</v>
      </c>
      <c r="E371" s="17">
        <v>4.4299999999999999E-5</v>
      </c>
      <c r="F371" s="18">
        <v>27119.23</v>
      </c>
      <c r="G371" s="18">
        <v>1.2013818890000001</v>
      </c>
    </row>
    <row r="372" spans="1:7" ht="15" customHeight="1">
      <c r="A372" s="1"/>
      <c r="B372" s="1"/>
      <c r="C372" s="1"/>
      <c r="D372" s="1"/>
      <c r="E372" s="319" t="s">
        <v>1031</v>
      </c>
      <c r="F372" s="320"/>
      <c r="G372" s="19">
        <v>11.646087691</v>
      </c>
    </row>
    <row r="373" spans="1:7" ht="15" customHeight="1">
      <c r="A373" s="321" t="s">
        <v>968</v>
      </c>
      <c r="B373" s="322"/>
      <c r="C373" s="8" t="s">
        <v>952</v>
      </c>
      <c r="D373" s="8" t="s">
        <v>953</v>
      </c>
      <c r="E373" s="8" t="s">
        <v>954</v>
      </c>
      <c r="F373" s="8" t="s">
        <v>955</v>
      </c>
      <c r="G373" s="8" t="s">
        <v>956</v>
      </c>
    </row>
    <row r="374" spans="1:7" ht="15" customHeight="1">
      <c r="A374" s="15" t="s">
        <v>1068</v>
      </c>
      <c r="B374" s="16" t="s">
        <v>1069</v>
      </c>
      <c r="C374" s="15" t="s">
        <v>959</v>
      </c>
      <c r="D374" s="15" t="s">
        <v>960</v>
      </c>
      <c r="E374" s="17">
        <v>1.0036</v>
      </c>
      <c r="F374" s="18">
        <v>17.579999999999998</v>
      </c>
      <c r="G374" s="18">
        <v>17.643287999999998</v>
      </c>
    </row>
    <row r="375" spans="1:7" ht="15" customHeight="1">
      <c r="A375" s="1"/>
      <c r="B375" s="1"/>
      <c r="C375" s="1"/>
      <c r="D375" s="1"/>
      <c r="E375" s="319" t="s">
        <v>971</v>
      </c>
      <c r="F375" s="320"/>
      <c r="G375" s="19">
        <v>17.643287999999998</v>
      </c>
    </row>
    <row r="376" spans="1:7" ht="15" customHeight="1">
      <c r="A376" s="1"/>
      <c r="B376" s="1"/>
      <c r="C376" s="1"/>
      <c r="D376" s="1"/>
      <c r="E376" s="317" t="s">
        <v>972</v>
      </c>
      <c r="F376" s="318"/>
      <c r="G376" s="3">
        <v>26.72</v>
      </c>
    </row>
    <row r="377" spans="1:7" ht="15" customHeight="1">
      <c r="A377" s="1"/>
      <c r="B377" s="1"/>
      <c r="C377" s="1"/>
      <c r="D377" s="1"/>
      <c r="E377" s="317" t="s">
        <v>973</v>
      </c>
      <c r="F377" s="318"/>
      <c r="G377" s="3">
        <v>8.01</v>
      </c>
    </row>
    <row r="378" spans="1:7" ht="15" customHeight="1">
      <c r="A378" s="1"/>
      <c r="B378" s="1"/>
      <c r="C378" s="1"/>
      <c r="D378" s="1"/>
      <c r="E378" s="317" t="s">
        <v>974</v>
      </c>
      <c r="F378" s="318"/>
      <c r="G378" s="3">
        <v>34.729999999999997</v>
      </c>
    </row>
    <row r="379" spans="1:7" ht="15" customHeight="1">
      <c r="A379" s="1"/>
      <c r="B379" s="1"/>
      <c r="C379" s="1"/>
      <c r="D379" s="1"/>
      <c r="E379" s="317" t="s">
        <v>975</v>
      </c>
      <c r="F379" s="318"/>
      <c r="G379" s="3">
        <v>9.84</v>
      </c>
    </row>
    <row r="380" spans="1:7" ht="15" customHeight="1">
      <c r="A380" s="1"/>
      <c r="B380" s="1"/>
      <c r="C380" s="1"/>
      <c r="D380" s="1"/>
      <c r="E380" s="317" t="s">
        <v>976</v>
      </c>
      <c r="F380" s="318"/>
      <c r="G380" s="3">
        <v>44.57</v>
      </c>
    </row>
    <row r="381" spans="1:7" ht="15" customHeight="1">
      <c r="A381" s="1"/>
      <c r="B381" s="1"/>
      <c r="C381" s="1"/>
      <c r="D381" s="1"/>
      <c r="E381" s="317" t="s">
        <v>977</v>
      </c>
      <c r="F381" s="318"/>
      <c r="G381" s="3">
        <v>1</v>
      </c>
    </row>
    <row r="382" spans="1:7" ht="15" customHeight="1">
      <c r="A382" s="1"/>
      <c r="B382" s="1"/>
      <c r="C382" s="1"/>
      <c r="D382" s="1"/>
      <c r="E382" s="317" t="s">
        <v>978</v>
      </c>
      <c r="F382" s="318"/>
      <c r="G382" s="3">
        <v>44.57</v>
      </c>
    </row>
    <row r="383" spans="1:7" ht="9.9499999999999993" customHeight="1">
      <c r="A383" s="1"/>
      <c r="B383" s="1"/>
      <c r="C383" s="323" t="s">
        <v>949</v>
      </c>
      <c r="D383" s="324"/>
      <c r="E383" s="1"/>
      <c r="F383" s="1"/>
      <c r="G383" s="1"/>
    </row>
    <row r="384" spans="1:7" ht="27" customHeight="1">
      <c r="A384" s="325" t="s">
        <v>2215</v>
      </c>
      <c r="B384" s="326"/>
      <c r="C384" s="326"/>
      <c r="D384" s="326"/>
      <c r="E384" s="326"/>
      <c r="F384" s="326"/>
      <c r="G384" s="326"/>
    </row>
    <row r="385" spans="1:7" ht="15" customHeight="1">
      <c r="A385" s="321" t="s">
        <v>1027</v>
      </c>
      <c r="B385" s="322"/>
      <c r="C385" s="8" t="s">
        <v>952</v>
      </c>
      <c r="D385" s="8" t="s">
        <v>953</v>
      </c>
      <c r="E385" s="8" t="s">
        <v>954</v>
      </c>
      <c r="F385" s="8" t="s">
        <v>955</v>
      </c>
      <c r="G385" s="8" t="s">
        <v>956</v>
      </c>
    </row>
    <row r="386" spans="1:7" ht="27.95" customHeight="1">
      <c r="A386" s="15" t="s">
        <v>1064</v>
      </c>
      <c r="B386" s="16" t="s">
        <v>1065</v>
      </c>
      <c r="C386" s="15" t="s">
        <v>959</v>
      </c>
      <c r="D386" s="15" t="s">
        <v>1030</v>
      </c>
      <c r="E386" s="17">
        <v>6.4300000000000004E-5</v>
      </c>
      <c r="F386" s="18">
        <v>235772.14</v>
      </c>
      <c r="G386" s="18">
        <v>15.160148602</v>
      </c>
    </row>
    <row r="387" spans="1:7" ht="27.95" customHeight="1">
      <c r="A387" s="15" t="s">
        <v>1066</v>
      </c>
      <c r="B387" s="16" t="s">
        <v>1067</v>
      </c>
      <c r="C387" s="15" t="s">
        <v>959</v>
      </c>
      <c r="D387" s="15" t="s">
        <v>1030</v>
      </c>
      <c r="E387" s="17">
        <v>6.4300000000000004E-5</v>
      </c>
      <c r="F387" s="18">
        <v>27119.23</v>
      </c>
      <c r="G387" s="18">
        <v>1.743766489</v>
      </c>
    </row>
    <row r="388" spans="1:7" ht="15" customHeight="1">
      <c r="A388" s="1"/>
      <c r="B388" s="1"/>
      <c r="C388" s="1"/>
      <c r="D388" s="1"/>
      <c r="E388" s="319" t="s">
        <v>1031</v>
      </c>
      <c r="F388" s="320"/>
      <c r="G388" s="19">
        <v>16.903915090999998</v>
      </c>
    </row>
    <row r="389" spans="1:7" ht="15" customHeight="1">
      <c r="A389" s="1"/>
      <c r="B389" s="1"/>
      <c r="C389" s="1"/>
      <c r="D389" s="1"/>
      <c r="E389" s="317" t="s">
        <v>972</v>
      </c>
      <c r="F389" s="318"/>
      <c r="G389" s="3">
        <v>16.899999999999999</v>
      </c>
    </row>
    <row r="390" spans="1:7" ht="15" customHeight="1">
      <c r="A390" s="1"/>
      <c r="B390" s="1"/>
      <c r="C390" s="1"/>
      <c r="D390" s="1"/>
      <c r="E390" s="317" t="s">
        <v>1062</v>
      </c>
      <c r="F390" s="318"/>
      <c r="G390" s="3">
        <v>0</v>
      </c>
    </row>
    <row r="391" spans="1:7" ht="15" customHeight="1">
      <c r="A391" s="1"/>
      <c r="B391" s="1"/>
      <c r="C391" s="1"/>
      <c r="D391" s="1"/>
      <c r="E391" s="317" t="s">
        <v>974</v>
      </c>
      <c r="F391" s="318"/>
      <c r="G391" s="3">
        <v>16.899999999999999</v>
      </c>
    </row>
    <row r="392" spans="1:7" ht="15" customHeight="1">
      <c r="A392" s="1"/>
      <c r="B392" s="1"/>
      <c r="C392" s="1"/>
      <c r="D392" s="1"/>
      <c r="E392" s="317" t="s">
        <v>975</v>
      </c>
      <c r="F392" s="318"/>
      <c r="G392" s="3">
        <v>4.79</v>
      </c>
    </row>
    <row r="393" spans="1:7" ht="15" customHeight="1">
      <c r="A393" s="1"/>
      <c r="B393" s="1"/>
      <c r="C393" s="1"/>
      <c r="D393" s="1"/>
      <c r="E393" s="317" t="s">
        <v>976</v>
      </c>
      <c r="F393" s="318"/>
      <c r="G393" s="3">
        <v>21.69</v>
      </c>
    </row>
    <row r="394" spans="1:7" ht="15" customHeight="1">
      <c r="A394" s="1"/>
      <c r="B394" s="1"/>
      <c r="C394" s="1"/>
      <c r="D394" s="1"/>
      <c r="E394" s="317" t="s">
        <v>977</v>
      </c>
      <c r="F394" s="318"/>
      <c r="G394" s="3">
        <v>1</v>
      </c>
    </row>
    <row r="395" spans="1:7" ht="15" customHeight="1">
      <c r="A395" s="1"/>
      <c r="B395" s="1"/>
      <c r="C395" s="1"/>
      <c r="D395" s="1"/>
      <c r="E395" s="317" t="s">
        <v>978</v>
      </c>
      <c r="F395" s="318"/>
      <c r="G395" s="3">
        <v>21.69</v>
      </c>
    </row>
    <row r="396" spans="1:7" ht="9.9499999999999993" customHeight="1">
      <c r="A396" s="1"/>
      <c r="B396" s="1"/>
      <c r="C396" s="323" t="s">
        <v>949</v>
      </c>
      <c r="D396" s="324"/>
      <c r="E396" s="1"/>
      <c r="F396" s="1"/>
      <c r="G396" s="1"/>
    </row>
    <row r="397" spans="1:7" ht="27" customHeight="1">
      <c r="A397" s="325" t="s">
        <v>2216</v>
      </c>
      <c r="B397" s="326"/>
      <c r="C397" s="326"/>
      <c r="D397" s="326"/>
      <c r="E397" s="326"/>
      <c r="F397" s="326"/>
      <c r="G397" s="326"/>
    </row>
    <row r="398" spans="1:7" ht="15" customHeight="1">
      <c r="A398" s="321" t="s">
        <v>1010</v>
      </c>
      <c r="B398" s="322"/>
      <c r="C398" s="8" t="s">
        <v>952</v>
      </c>
      <c r="D398" s="8" t="s">
        <v>953</v>
      </c>
      <c r="E398" s="8" t="s">
        <v>954</v>
      </c>
      <c r="F398" s="8" t="s">
        <v>955</v>
      </c>
      <c r="G398" s="8" t="s">
        <v>956</v>
      </c>
    </row>
    <row r="399" spans="1:7" ht="15" customHeight="1">
      <c r="A399" s="15" t="s">
        <v>1070</v>
      </c>
      <c r="B399" s="16" t="s">
        <v>1071</v>
      </c>
      <c r="C399" s="15" t="s">
        <v>959</v>
      </c>
      <c r="D399" s="15" t="s">
        <v>1072</v>
      </c>
      <c r="E399" s="17">
        <v>19.47</v>
      </c>
      <c r="F399" s="18">
        <v>4.63</v>
      </c>
      <c r="G399" s="18">
        <v>90.146100000000004</v>
      </c>
    </row>
    <row r="400" spans="1:7" ht="15" customHeight="1">
      <c r="A400" s="1"/>
      <c r="B400" s="1"/>
      <c r="C400" s="1"/>
      <c r="D400" s="1"/>
      <c r="E400" s="319" t="s">
        <v>1021</v>
      </c>
      <c r="F400" s="320"/>
      <c r="G400" s="19">
        <v>90.146100000000004</v>
      </c>
    </row>
    <row r="401" spans="1:7" ht="15" customHeight="1">
      <c r="A401" s="1"/>
      <c r="B401" s="1"/>
      <c r="C401" s="1"/>
      <c r="D401" s="1"/>
      <c r="E401" s="317" t="s">
        <v>972</v>
      </c>
      <c r="F401" s="318"/>
      <c r="G401" s="3">
        <v>90.14</v>
      </c>
    </row>
    <row r="402" spans="1:7" ht="15" customHeight="1">
      <c r="A402" s="1"/>
      <c r="B402" s="1"/>
      <c r="C402" s="1"/>
      <c r="D402" s="1"/>
      <c r="E402" s="317" t="s">
        <v>1062</v>
      </c>
      <c r="F402" s="318"/>
      <c r="G402" s="3">
        <v>0</v>
      </c>
    </row>
    <row r="403" spans="1:7" ht="15" customHeight="1">
      <c r="A403" s="1"/>
      <c r="B403" s="1"/>
      <c r="C403" s="1"/>
      <c r="D403" s="1"/>
      <c r="E403" s="317" t="s">
        <v>974</v>
      </c>
      <c r="F403" s="318"/>
      <c r="G403" s="3">
        <v>90.14</v>
      </c>
    </row>
    <row r="404" spans="1:7" ht="15" customHeight="1">
      <c r="A404" s="1"/>
      <c r="B404" s="1"/>
      <c r="C404" s="1"/>
      <c r="D404" s="1"/>
      <c r="E404" s="317" t="s">
        <v>975</v>
      </c>
      <c r="F404" s="318"/>
      <c r="G404" s="3">
        <v>25.55</v>
      </c>
    </row>
    <row r="405" spans="1:7" ht="15" customHeight="1">
      <c r="A405" s="1"/>
      <c r="B405" s="1"/>
      <c r="C405" s="1"/>
      <c r="D405" s="1"/>
      <c r="E405" s="317" t="s">
        <v>976</v>
      </c>
      <c r="F405" s="318"/>
      <c r="G405" s="3">
        <v>115.69</v>
      </c>
    </row>
    <row r="406" spans="1:7" ht="15" customHeight="1">
      <c r="A406" s="1"/>
      <c r="B406" s="1"/>
      <c r="C406" s="1"/>
      <c r="D406" s="1"/>
      <c r="E406" s="317" t="s">
        <v>977</v>
      </c>
      <c r="F406" s="318"/>
      <c r="G406" s="3">
        <v>1</v>
      </c>
    </row>
    <row r="407" spans="1:7" ht="15" customHeight="1">
      <c r="A407" s="1"/>
      <c r="B407" s="1"/>
      <c r="C407" s="1"/>
      <c r="D407" s="1"/>
      <c r="E407" s="317" t="s">
        <v>978</v>
      </c>
      <c r="F407" s="318"/>
      <c r="G407" s="3">
        <v>115.69</v>
      </c>
    </row>
    <row r="408" spans="1:7" ht="9.9499999999999993" customHeight="1">
      <c r="A408" s="1"/>
      <c r="B408" s="1"/>
      <c r="C408" s="323" t="s">
        <v>949</v>
      </c>
      <c r="D408" s="324"/>
      <c r="E408" s="1"/>
      <c r="F408" s="1"/>
      <c r="G408" s="1"/>
    </row>
    <row r="409" spans="1:7" ht="27" customHeight="1">
      <c r="A409" s="325" t="s">
        <v>2217</v>
      </c>
      <c r="B409" s="326"/>
      <c r="C409" s="326"/>
      <c r="D409" s="326"/>
      <c r="E409" s="326"/>
      <c r="F409" s="326"/>
      <c r="G409" s="326"/>
    </row>
    <row r="410" spans="1:7" ht="15" customHeight="1">
      <c r="A410" s="321" t="s">
        <v>951</v>
      </c>
      <c r="B410" s="322"/>
      <c r="C410" s="8" t="s">
        <v>952</v>
      </c>
      <c r="D410" s="8" t="s">
        <v>953</v>
      </c>
      <c r="E410" s="8" t="s">
        <v>954</v>
      </c>
      <c r="F410" s="8" t="s">
        <v>955</v>
      </c>
      <c r="G410" s="8" t="s">
        <v>956</v>
      </c>
    </row>
    <row r="411" spans="1:7" ht="15" customHeight="1">
      <c r="A411" s="15" t="s">
        <v>994</v>
      </c>
      <c r="B411" s="16" t="s">
        <v>995</v>
      </c>
      <c r="C411" s="15" t="s">
        <v>959</v>
      </c>
      <c r="D411" s="15" t="s">
        <v>960</v>
      </c>
      <c r="E411" s="17">
        <v>1</v>
      </c>
      <c r="F411" s="18">
        <v>1.04</v>
      </c>
      <c r="G411" s="18">
        <v>1.04</v>
      </c>
    </row>
    <row r="412" spans="1:7" ht="20.100000000000001" customHeight="1">
      <c r="A412" s="15" t="s">
        <v>1025</v>
      </c>
      <c r="B412" s="16" t="s">
        <v>1026</v>
      </c>
      <c r="C412" s="15" t="s">
        <v>959</v>
      </c>
      <c r="D412" s="15" t="s">
        <v>960</v>
      </c>
      <c r="E412" s="17">
        <v>1</v>
      </c>
      <c r="F412" s="18">
        <v>0.63</v>
      </c>
      <c r="G412" s="18">
        <v>0.63</v>
      </c>
    </row>
    <row r="413" spans="1:7" ht="15" customHeight="1">
      <c r="A413" s="15" t="s">
        <v>996</v>
      </c>
      <c r="B413" s="16" t="s">
        <v>997</v>
      </c>
      <c r="C413" s="15" t="s">
        <v>959</v>
      </c>
      <c r="D413" s="15" t="s">
        <v>960</v>
      </c>
      <c r="E413" s="17">
        <v>1</v>
      </c>
      <c r="F413" s="18">
        <v>3.18</v>
      </c>
      <c r="G413" s="18">
        <v>3.18</v>
      </c>
    </row>
    <row r="414" spans="1:7" ht="20.100000000000001" customHeight="1">
      <c r="A414" s="15" t="s">
        <v>1023</v>
      </c>
      <c r="B414" s="16" t="s">
        <v>1024</v>
      </c>
      <c r="C414" s="15" t="s">
        <v>959</v>
      </c>
      <c r="D414" s="15" t="s">
        <v>960</v>
      </c>
      <c r="E414" s="17">
        <v>1</v>
      </c>
      <c r="F414" s="18">
        <v>0.01</v>
      </c>
      <c r="G414" s="18">
        <v>0.01</v>
      </c>
    </row>
    <row r="415" spans="1:7" ht="15" customHeight="1">
      <c r="A415" s="15" t="s">
        <v>963</v>
      </c>
      <c r="B415" s="16" t="s">
        <v>964</v>
      </c>
      <c r="C415" s="15" t="s">
        <v>959</v>
      </c>
      <c r="D415" s="15" t="s">
        <v>960</v>
      </c>
      <c r="E415" s="17">
        <v>1</v>
      </c>
      <c r="F415" s="18">
        <v>0.55000000000000004</v>
      </c>
      <c r="G415" s="18">
        <v>0.55000000000000004</v>
      </c>
    </row>
    <row r="416" spans="1:7" ht="15" customHeight="1">
      <c r="A416" s="15" t="s">
        <v>965</v>
      </c>
      <c r="B416" s="16" t="s">
        <v>966</v>
      </c>
      <c r="C416" s="15" t="s">
        <v>959</v>
      </c>
      <c r="D416" s="15" t="s">
        <v>960</v>
      </c>
      <c r="E416" s="17">
        <v>1</v>
      </c>
      <c r="F416" s="18">
        <v>0.06</v>
      </c>
      <c r="G416" s="18">
        <v>0.06</v>
      </c>
    </row>
    <row r="417" spans="1:7" ht="17.100000000000001" customHeight="1">
      <c r="A417" s="1"/>
      <c r="B417" s="1"/>
      <c r="C417" s="1"/>
      <c r="D417" s="1"/>
      <c r="E417" s="319" t="s">
        <v>967</v>
      </c>
      <c r="F417" s="320"/>
      <c r="G417" s="19">
        <v>5.47</v>
      </c>
    </row>
    <row r="418" spans="1:7" ht="15" customHeight="1">
      <c r="A418" s="321" t="s">
        <v>1027</v>
      </c>
      <c r="B418" s="322"/>
      <c r="C418" s="8" t="s">
        <v>952</v>
      </c>
      <c r="D418" s="8" t="s">
        <v>953</v>
      </c>
      <c r="E418" s="8" t="s">
        <v>954</v>
      </c>
      <c r="F418" s="8" t="s">
        <v>955</v>
      </c>
      <c r="G418" s="8" t="s">
        <v>956</v>
      </c>
    </row>
    <row r="419" spans="1:7" ht="27.95" customHeight="1">
      <c r="A419" s="15" t="s">
        <v>1064</v>
      </c>
      <c r="B419" s="16" t="s">
        <v>1065</v>
      </c>
      <c r="C419" s="15" t="s">
        <v>959</v>
      </c>
      <c r="D419" s="15" t="s">
        <v>1030</v>
      </c>
      <c r="E419" s="17">
        <v>1.086E-4</v>
      </c>
      <c r="F419" s="18">
        <v>235772.14</v>
      </c>
      <c r="G419" s="18">
        <v>25.604854404000001</v>
      </c>
    </row>
    <row r="420" spans="1:7" ht="27.95" customHeight="1">
      <c r="A420" s="15" t="s">
        <v>1066</v>
      </c>
      <c r="B420" s="16" t="s">
        <v>1067</v>
      </c>
      <c r="C420" s="15" t="s">
        <v>959</v>
      </c>
      <c r="D420" s="15" t="s">
        <v>1030</v>
      </c>
      <c r="E420" s="17">
        <v>1.086E-4</v>
      </c>
      <c r="F420" s="18">
        <v>27119.23</v>
      </c>
      <c r="G420" s="18">
        <v>2.9451483779999998</v>
      </c>
    </row>
    <row r="421" spans="1:7" ht="15" customHeight="1">
      <c r="A421" s="1"/>
      <c r="B421" s="1"/>
      <c r="C421" s="1"/>
      <c r="D421" s="1"/>
      <c r="E421" s="319" t="s">
        <v>1031</v>
      </c>
      <c r="F421" s="320"/>
      <c r="G421" s="19">
        <v>28.550002782</v>
      </c>
    </row>
    <row r="422" spans="1:7" ht="15" customHeight="1">
      <c r="A422" s="321" t="s">
        <v>968</v>
      </c>
      <c r="B422" s="322"/>
      <c r="C422" s="8" t="s">
        <v>952</v>
      </c>
      <c r="D422" s="8" t="s">
        <v>953</v>
      </c>
      <c r="E422" s="8" t="s">
        <v>954</v>
      </c>
      <c r="F422" s="8" t="s">
        <v>955</v>
      </c>
      <c r="G422" s="8" t="s">
        <v>956</v>
      </c>
    </row>
    <row r="423" spans="1:7" ht="15" customHeight="1">
      <c r="A423" s="15" t="s">
        <v>1068</v>
      </c>
      <c r="B423" s="16" t="s">
        <v>1069</v>
      </c>
      <c r="C423" s="15" t="s">
        <v>959</v>
      </c>
      <c r="D423" s="15" t="s">
        <v>960</v>
      </c>
      <c r="E423" s="17">
        <v>1.0036</v>
      </c>
      <c r="F423" s="18">
        <v>17.579999999999998</v>
      </c>
      <c r="G423" s="18">
        <v>17.643287999999998</v>
      </c>
    </row>
    <row r="424" spans="1:7" ht="15" customHeight="1">
      <c r="A424" s="1"/>
      <c r="B424" s="1"/>
      <c r="C424" s="1"/>
      <c r="D424" s="1"/>
      <c r="E424" s="319" t="s">
        <v>971</v>
      </c>
      <c r="F424" s="320"/>
      <c r="G424" s="19">
        <v>17.643287999999998</v>
      </c>
    </row>
    <row r="425" spans="1:7" ht="15" customHeight="1">
      <c r="A425" s="321" t="s">
        <v>1010</v>
      </c>
      <c r="B425" s="322"/>
      <c r="C425" s="8" t="s">
        <v>952</v>
      </c>
      <c r="D425" s="8" t="s">
        <v>953</v>
      </c>
      <c r="E425" s="8" t="s">
        <v>954</v>
      </c>
      <c r="F425" s="8" t="s">
        <v>955</v>
      </c>
      <c r="G425" s="8" t="s">
        <v>956</v>
      </c>
    </row>
    <row r="426" spans="1:7" ht="15" customHeight="1">
      <c r="A426" s="15" t="s">
        <v>1070</v>
      </c>
      <c r="B426" s="16" t="s">
        <v>1071</v>
      </c>
      <c r="C426" s="15" t="s">
        <v>959</v>
      </c>
      <c r="D426" s="15" t="s">
        <v>1072</v>
      </c>
      <c r="E426" s="17">
        <v>19.47</v>
      </c>
      <c r="F426" s="18">
        <v>4.63</v>
      </c>
      <c r="G426" s="18">
        <v>90.146100000000004</v>
      </c>
    </row>
    <row r="427" spans="1:7" ht="15" customHeight="1">
      <c r="A427" s="1"/>
      <c r="B427" s="1"/>
      <c r="C427" s="1"/>
      <c r="D427" s="1"/>
      <c r="E427" s="319" t="s">
        <v>1021</v>
      </c>
      <c r="F427" s="320"/>
      <c r="G427" s="19">
        <v>90.146100000000004</v>
      </c>
    </row>
    <row r="428" spans="1:7" ht="15" customHeight="1">
      <c r="A428" s="1"/>
      <c r="B428" s="1"/>
      <c r="C428" s="1"/>
      <c r="D428" s="1"/>
      <c r="E428" s="317" t="s">
        <v>972</v>
      </c>
      <c r="F428" s="318"/>
      <c r="G428" s="3">
        <v>133.76</v>
      </c>
    </row>
    <row r="429" spans="1:7" ht="15" customHeight="1">
      <c r="A429" s="1"/>
      <c r="B429" s="1"/>
      <c r="C429" s="1"/>
      <c r="D429" s="1"/>
      <c r="E429" s="317" t="s">
        <v>973</v>
      </c>
      <c r="F429" s="318"/>
      <c r="G429" s="3">
        <v>8.01</v>
      </c>
    </row>
    <row r="430" spans="1:7" ht="15" customHeight="1">
      <c r="A430" s="1"/>
      <c r="B430" s="1"/>
      <c r="C430" s="1"/>
      <c r="D430" s="1"/>
      <c r="E430" s="317" t="s">
        <v>974</v>
      </c>
      <c r="F430" s="318"/>
      <c r="G430" s="3">
        <v>141.77000000000001</v>
      </c>
    </row>
    <row r="431" spans="1:7" ht="15" customHeight="1">
      <c r="A431" s="1"/>
      <c r="B431" s="1"/>
      <c r="C431" s="1"/>
      <c r="D431" s="1"/>
      <c r="E431" s="317" t="s">
        <v>975</v>
      </c>
      <c r="F431" s="318"/>
      <c r="G431" s="3">
        <v>40.19</v>
      </c>
    </row>
    <row r="432" spans="1:7" ht="15" customHeight="1">
      <c r="A432" s="1"/>
      <c r="B432" s="1"/>
      <c r="C432" s="1"/>
      <c r="D432" s="1"/>
      <c r="E432" s="317" t="s">
        <v>976</v>
      </c>
      <c r="F432" s="318"/>
      <c r="G432" s="3">
        <v>181.96</v>
      </c>
    </row>
    <row r="433" spans="1:7" ht="15" customHeight="1">
      <c r="A433" s="1"/>
      <c r="B433" s="1"/>
      <c r="C433" s="1"/>
      <c r="D433" s="1"/>
      <c r="E433" s="317" t="s">
        <v>977</v>
      </c>
      <c r="F433" s="318"/>
      <c r="G433" s="3">
        <v>1</v>
      </c>
    </row>
    <row r="434" spans="1:7" ht="15" customHeight="1">
      <c r="A434" s="1"/>
      <c r="B434" s="1"/>
      <c r="C434" s="1"/>
      <c r="D434" s="1"/>
      <c r="E434" s="317" t="s">
        <v>978</v>
      </c>
      <c r="F434" s="318"/>
      <c r="G434" s="3">
        <v>181.96</v>
      </c>
    </row>
    <row r="435" spans="1:7" ht="9.9499999999999993" customHeight="1">
      <c r="A435" s="1"/>
      <c r="B435" s="1"/>
      <c r="C435" s="323" t="s">
        <v>949</v>
      </c>
      <c r="D435" s="324"/>
      <c r="E435" s="1"/>
      <c r="F435" s="1"/>
      <c r="G435" s="1"/>
    </row>
    <row r="436" spans="1:7" ht="20.100000000000001" customHeight="1">
      <c r="A436" s="325" t="s">
        <v>2218</v>
      </c>
      <c r="B436" s="326"/>
      <c r="C436" s="326"/>
      <c r="D436" s="326"/>
      <c r="E436" s="326"/>
      <c r="F436" s="326"/>
      <c r="G436" s="326"/>
    </row>
    <row r="437" spans="1:7" ht="15" customHeight="1">
      <c r="A437" s="321" t="s">
        <v>1027</v>
      </c>
      <c r="B437" s="322"/>
      <c r="C437" s="8" t="s">
        <v>952</v>
      </c>
      <c r="D437" s="8" t="s">
        <v>953</v>
      </c>
      <c r="E437" s="8" t="s">
        <v>954</v>
      </c>
      <c r="F437" s="8" t="s">
        <v>955</v>
      </c>
      <c r="G437" s="8" t="s">
        <v>956</v>
      </c>
    </row>
    <row r="438" spans="1:7" ht="20.100000000000001" customHeight="1">
      <c r="A438" s="15" t="s">
        <v>1075</v>
      </c>
      <c r="B438" s="16" t="s">
        <v>1076</v>
      </c>
      <c r="C438" s="15" t="s">
        <v>959</v>
      </c>
      <c r="D438" s="15" t="s">
        <v>1030</v>
      </c>
      <c r="E438" s="17">
        <v>4.0000000000000003E-5</v>
      </c>
      <c r="F438" s="18">
        <v>51548.95</v>
      </c>
      <c r="G438" s="18">
        <v>2.0619580000000002</v>
      </c>
    </row>
    <row r="439" spans="1:7" ht="27.95" customHeight="1">
      <c r="A439" s="15" t="s">
        <v>1077</v>
      </c>
      <c r="B439" s="16" t="s">
        <v>1078</v>
      </c>
      <c r="C439" s="15" t="s">
        <v>959</v>
      </c>
      <c r="D439" s="15" t="s">
        <v>1030</v>
      </c>
      <c r="E439" s="17">
        <v>4.0000000000000003E-5</v>
      </c>
      <c r="F439" s="18">
        <v>298786.07</v>
      </c>
      <c r="G439" s="18">
        <v>11.951442800000001</v>
      </c>
    </row>
    <row r="440" spans="1:7" ht="15" customHeight="1">
      <c r="A440" s="1"/>
      <c r="B440" s="1"/>
      <c r="C440" s="1"/>
      <c r="D440" s="1"/>
      <c r="E440" s="319" t="s">
        <v>1031</v>
      </c>
      <c r="F440" s="320"/>
      <c r="G440" s="19">
        <v>14.013400799999999</v>
      </c>
    </row>
    <row r="441" spans="1:7" ht="15" customHeight="1">
      <c r="A441" s="1"/>
      <c r="B441" s="1"/>
      <c r="C441" s="1"/>
      <c r="D441" s="1"/>
      <c r="E441" s="317" t="s">
        <v>972</v>
      </c>
      <c r="F441" s="318"/>
      <c r="G441" s="3">
        <v>14.01</v>
      </c>
    </row>
    <row r="442" spans="1:7" ht="15" customHeight="1">
      <c r="A442" s="1"/>
      <c r="B442" s="1"/>
      <c r="C442" s="1"/>
      <c r="D442" s="1"/>
      <c r="E442" s="317" t="s">
        <v>1062</v>
      </c>
      <c r="F442" s="318"/>
      <c r="G442" s="3">
        <v>0</v>
      </c>
    </row>
    <row r="443" spans="1:7" ht="15" customHeight="1">
      <c r="A443" s="1"/>
      <c r="B443" s="1"/>
      <c r="C443" s="1"/>
      <c r="D443" s="1"/>
      <c r="E443" s="317" t="s">
        <v>974</v>
      </c>
      <c r="F443" s="318"/>
      <c r="G443" s="3">
        <v>14.01</v>
      </c>
    </row>
    <row r="444" spans="1:7" ht="15" customHeight="1">
      <c r="A444" s="1"/>
      <c r="B444" s="1"/>
      <c r="C444" s="1"/>
      <c r="D444" s="1"/>
      <c r="E444" s="317" t="s">
        <v>975</v>
      </c>
      <c r="F444" s="318"/>
      <c r="G444" s="3">
        <v>3.97</v>
      </c>
    </row>
    <row r="445" spans="1:7" ht="15" customHeight="1">
      <c r="A445" s="1"/>
      <c r="B445" s="1"/>
      <c r="C445" s="1"/>
      <c r="D445" s="1"/>
      <c r="E445" s="317" t="s">
        <v>976</v>
      </c>
      <c r="F445" s="318"/>
      <c r="G445" s="3">
        <v>17.98</v>
      </c>
    </row>
    <row r="446" spans="1:7" ht="15" customHeight="1">
      <c r="A446" s="1"/>
      <c r="B446" s="1"/>
      <c r="C446" s="1"/>
      <c r="D446" s="1"/>
      <c r="E446" s="317" t="s">
        <v>977</v>
      </c>
      <c r="F446" s="318"/>
      <c r="G446" s="3">
        <v>1</v>
      </c>
    </row>
    <row r="447" spans="1:7" ht="15" customHeight="1">
      <c r="A447" s="1"/>
      <c r="B447" s="1"/>
      <c r="C447" s="1"/>
      <c r="D447" s="1"/>
      <c r="E447" s="317" t="s">
        <v>978</v>
      </c>
      <c r="F447" s="318"/>
      <c r="G447" s="3">
        <v>17.98</v>
      </c>
    </row>
    <row r="448" spans="1:7" ht="9.9499999999999993" customHeight="1">
      <c r="A448" s="1"/>
      <c r="B448" s="1"/>
      <c r="C448" s="323" t="s">
        <v>949</v>
      </c>
      <c r="D448" s="324"/>
      <c r="E448" s="1"/>
      <c r="F448" s="1"/>
      <c r="G448" s="1"/>
    </row>
    <row r="449" spans="1:7" ht="20.100000000000001" customHeight="1">
      <c r="A449" s="325" t="s">
        <v>2219</v>
      </c>
      <c r="B449" s="326"/>
      <c r="C449" s="326"/>
      <c r="D449" s="326"/>
      <c r="E449" s="326"/>
      <c r="F449" s="326"/>
      <c r="G449" s="326"/>
    </row>
    <row r="450" spans="1:7" ht="15" customHeight="1">
      <c r="A450" s="321" t="s">
        <v>1027</v>
      </c>
      <c r="B450" s="322"/>
      <c r="C450" s="8" t="s">
        <v>952</v>
      </c>
      <c r="D450" s="8" t="s">
        <v>953</v>
      </c>
      <c r="E450" s="8" t="s">
        <v>954</v>
      </c>
      <c r="F450" s="8" t="s">
        <v>955</v>
      </c>
      <c r="G450" s="8" t="s">
        <v>956</v>
      </c>
    </row>
    <row r="451" spans="1:7" ht="20.100000000000001" customHeight="1">
      <c r="A451" s="15" t="s">
        <v>1075</v>
      </c>
      <c r="B451" s="16" t="s">
        <v>1076</v>
      </c>
      <c r="C451" s="15" t="s">
        <v>959</v>
      </c>
      <c r="D451" s="15" t="s">
        <v>1030</v>
      </c>
      <c r="E451" s="17">
        <v>2.9000000000000002E-6</v>
      </c>
      <c r="F451" s="18">
        <v>51548.95</v>
      </c>
      <c r="G451" s="18">
        <v>0.14949195500000001</v>
      </c>
    </row>
    <row r="452" spans="1:7" ht="27.95" customHeight="1">
      <c r="A452" s="15" t="s">
        <v>1077</v>
      </c>
      <c r="B452" s="16" t="s">
        <v>1078</v>
      </c>
      <c r="C452" s="15" t="s">
        <v>959</v>
      </c>
      <c r="D452" s="15" t="s">
        <v>1030</v>
      </c>
      <c r="E452" s="17">
        <v>2.9000000000000002E-6</v>
      </c>
      <c r="F452" s="18">
        <v>298786.07</v>
      </c>
      <c r="G452" s="18">
        <v>0.86647960300000004</v>
      </c>
    </row>
    <row r="453" spans="1:7" ht="15" customHeight="1">
      <c r="A453" s="1"/>
      <c r="B453" s="1"/>
      <c r="C453" s="1"/>
      <c r="D453" s="1"/>
      <c r="E453" s="319" t="s">
        <v>1031</v>
      </c>
      <c r="F453" s="320"/>
      <c r="G453" s="19">
        <v>1.0159715579999999</v>
      </c>
    </row>
    <row r="454" spans="1:7" ht="15" customHeight="1">
      <c r="A454" s="1"/>
      <c r="B454" s="1"/>
      <c r="C454" s="1"/>
      <c r="D454" s="1"/>
      <c r="E454" s="317" t="s">
        <v>972</v>
      </c>
      <c r="F454" s="318"/>
      <c r="G454" s="3">
        <v>1</v>
      </c>
    </row>
    <row r="455" spans="1:7" ht="15" customHeight="1">
      <c r="A455" s="1"/>
      <c r="B455" s="1"/>
      <c r="C455" s="1"/>
      <c r="D455" s="1"/>
      <c r="E455" s="317" t="s">
        <v>1062</v>
      </c>
      <c r="F455" s="318"/>
      <c r="G455" s="3">
        <v>0</v>
      </c>
    </row>
    <row r="456" spans="1:7" ht="15" customHeight="1">
      <c r="A456" s="1"/>
      <c r="B456" s="1"/>
      <c r="C456" s="1"/>
      <c r="D456" s="1"/>
      <c r="E456" s="317" t="s">
        <v>974</v>
      </c>
      <c r="F456" s="318"/>
      <c r="G456" s="3">
        <v>1</v>
      </c>
    </row>
    <row r="457" spans="1:7" ht="15" customHeight="1">
      <c r="A457" s="1"/>
      <c r="B457" s="1"/>
      <c r="C457" s="1"/>
      <c r="D457" s="1"/>
      <c r="E457" s="317" t="s">
        <v>975</v>
      </c>
      <c r="F457" s="318"/>
      <c r="G457" s="3">
        <v>0.28000000000000003</v>
      </c>
    </row>
    <row r="458" spans="1:7" ht="15" customHeight="1">
      <c r="A458" s="1"/>
      <c r="B458" s="1"/>
      <c r="C458" s="1"/>
      <c r="D458" s="1"/>
      <c r="E458" s="317" t="s">
        <v>976</v>
      </c>
      <c r="F458" s="318"/>
      <c r="G458" s="3">
        <v>1.28</v>
      </c>
    </row>
    <row r="459" spans="1:7" ht="15" customHeight="1">
      <c r="A459" s="1"/>
      <c r="B459" s="1"/>
      <c r="C459" s="1"/>
      <c r="D459" s="1"/>
      <c r="E459" s="317" t="s">
        <v>977</v>
      </c>
      <c r="F459" s="318"/>
      <c r="G459" s="3">
        <v>1</v>
      </c>
    </row>
    <row r="460" spans="1:7" ht="15" customHeight="1">
      <c r="A460" s="1"/>
      <c r="B460" s="1"/>
      <c r="C460" s="1"/>
      <c r="D460" s="1"/>
      <c r="E460" s="317" t="s">
        <v>978</v>
      </c>
      <c r="F460" s="318"/>
      <c r="G460" s="3">
        <v>1.28</v>
      </c>
    </row>
    <row r="461" spans="1:7" ht="9.9499999999999993" customHeight="1">
      <c r="A461" s="1"/>
      <c r="B461" s="1"/>
      <c r="C461" s="323" t="s">
        <v>949</v>
      </c>
      <c r="D461" s="324"/>
      <c r="E461" s="1"/>
      <c r="F461" s="1"/>
      <c r="G461" s="1"/>
    </row>
    <row r="462" spans="1:7" ht="20.100000000000001" customHeight="1">
      <c r="A462" s="325" t="s">
        <v>2220</v>
      </c>
      <c r="B462" s="326"/>
      <c r="C462" s="326"/>
      <c r="D462" s="326"/>
      <c r="E462" s="326"/>
      <c r="F462" s="326"/>
      <c r="G462" s="326"/>
    </row>
    <row r="463" spans="1:7" ht="15" customHeight="1">
      <c r="A463" s="321" t="s">
        <v>1027</v>
      </c>
      <c r="B463" s="322"/>
      <c r="C463" s="8" t="s">
        <v>952</v>
      </c>
      <c r="D463" s="8" t="s">
        <v>953</v>
      </c>
      <c r="E463" s="8" t="s">
        <v>954</v>
      </c>
      <c r="F463" s="8" t="s">
        <v>955</v>
      </c>
      <c r="G463" s="8" t="s">
        <v>956</v>
      </c>
    </row>
    <row r="464" spans="1:7" ht="20.100000000000001" customHeight="1">
      <c r="A464" s="15" t="s">
        <v>1075</v>
      </c>
      <c r="B464" s="16" t="s">
        <v>1076</v>
      </c>
      <c r="C464" s="15" t="s">
        <v>959</v>
      </c>
      <c r="D464" s="15" t="s">
        <v>1030</v>
      </c>
      <c r="E464" s="17">
        <v>7.4000000000000003E-6</v>
      </c>
      <c r="F464" s="18">
        <v>51548.95</v>
      </c>
      <c r="G464" s="18">
        <v>0.38146223000000001</v>
      </c>
    </row>
    <row r="465" spans="1:7" ht="27.95" customHeight="1">
      <c r="A465" s="15" t="s">
        <v>1077</v>
      </c>
      <c r="B465" s="16" t="s">
        <v>1078</v>
      </c>
      <c r="C465" s="15" t="s">
        <v>959</v>
      </c>
      <c r="D465" s="15" t="s">
        <v>1030</v>
      </c>
      <c r="E465" s="17">
        <v>7.4000000000000003E-6</v>
      </c>
      <c r="F465" s="18">
        <v>298786.07</v>
      </c>
      <c r="G465" s="18">
        <v>2.2110169179999999</v>
      </c>
    </row>
    <row r="466" spans="1:7" ht="15" customHeight="1">
      <c r="A466" s="1"/>
      <c r="B466" s="1"/>
      <c r="C466" s="1"/>
      <c r="D466" s="1"/>
      <c r="E466" s="319" t="s">
        <v>1031</v>
      </c>
      <c r="F466" s="320"/>
      <c r="G466" s="19">
        <v>2.5924791479999998</v>
      </c>
    </row>
    <row r="467" spans="1:7" ht="15" customHeight="1">
      <c r="A467" s="1"/>
      <c r="B467" s="1"/>
      <c r="C467" s="1"/>
      <c r="D467" s="1"/>
      <c r="E467" s="317" t="s">
        <v>972</v>
      </c>
      <c r="F467" s="318"/>
      <c r="G467" s="3">
        <v>2.59</v>
      </c>
    </row>
    <row r="468" spans="1:7" ht="15" customHeight="1">
      <c r="A468" s="1"/>
      <c r="B468" s="1"/>
      <c r="C468" s="1"/>
      <c r="D468" s="1"/>
      <c r="E468" s="317" t="s">
        <v>1062</v>
      </c>
      <c r="F468" s="318"/>
      <c r="G468" s="3">
        <v>0</v>
      </c>
    </row>
    <row r="469" spans="1:7" ht="15" customHeight="1">
      <c r="A469" s="1"/>
      <c r="B469" s="1"/>
      <c r="C469" s="1"/>
      <c r="D469" s="1"/>
      <c r="E469" s="317" t="s">
        <v>974</v>
      </c>
      <c r="F469" s="318"/>
      <c r="G469" s="3">
        <v>2.59</v>
      </c>
    </row>
    <row r="470" spans="1:7" ht="15" customHeight="1">
      <c r="A470" s="1"/>
      <c r="B470" s="1"/>
      <c r="C470" s="1"/>
      <c r="D470" s="1"/>
      <c r="E470" s="317" t="s">
        <v>975</v>
      </c>
      <c r="F470" s="318"/>
      <c r="G470" s="3">
        <v>0.73</v>
      </c>
    </row>
    <row r="471" spans="1:7" ht="15" customHeight="1">
      <c r="A471" s="1"/>
      <c r="B471" s="1"/>
      <c r="C471" s="1"/>
      <c r="D471" s="1"/>
      <c r="E471" s="317" t="s">
        <v>976</v>
      </c>
      <c r="F471" s="318"/>
      <c r="G471" s="3">
        <v>3.32</v>
      </c>
    </row>
    <row r="472" spans="1:7" ht="15" customHeight="1">
      <c r="A472" s="1"/>
      <c r="B472" s="1"/>
      <c r="C472" s="1"/>
      <c r="D472" s="1"/>
      <c r="E472" s="317" t="s">
        <v>977</v>
      </c>
      <c r="F472" s="318"/>
      <c r="G472" s="3">
        <v>1</v>
      </c>
    </row>
    <row r="473" spans="1:7" ht="15" customHeight="1">
      <c r="A473" s="1"/>
      <c r="B473" s="1"/>
      <c r="C473" s="1"/>
      <c r="D473" s="1"/>
      <c r="E473" s="317" t="s">
        <v>978</v>
      </c>
      <c r="F473" s="318"/>
      <c r="G473" s="3">
        <v>3.32</v>
      </c>
    </row>
    <row r="474" spans="1:7" ht="9.9499999999999993" customHeight="1">
      <c r="A474" s="1"/>
      <c r="B474" s="1"/>
      <c r="C474" s="323" t="s">
        <v>949</v>
      </c>
      <c r="D474" s="324"/>
      <c r="E474" s="1"/>
      <c r="F474" s="1"/>
      <c r="G474" s="1"/>
    </row>
    <row r="475" spans="1:7" ht="20.100000000000001" customHeight="1">
      <c r="A475" s="325" t="s">
        <v>2221</v>
      </c>
      <c r="B475" s="326"/>
      <c r="C475" s="326"/>
      <c r="D475" s="326"/>
      <c r="E475" s="326"/>
      <c r="F475" s="326"/>
      <c r="G475" s="326"/>
    </row>
    <row r="476" spans="1:7" ht="15" customHeight="1">
      <c r="A476" s="321" t="s">
        <v>968</v>
      </c>
      <c r="B476" s="322"/>
      <c r="C476" s="8" t="s">
        <v>952</v>
      </c>
      <c r="D476" s="8" t="s">
        <v>953</v>
      </c>
      <c r="E476" s="8" t="s">
        <v>954</v>
      </c>
      <c r="F476" s="8" t="s">
        <v>955</v>
      </c>
      <c r="G476" s="8" t="s">
        <v>956</v>
      </c>
    </row>
    <row r="477" spans="1:7" ht="15" customHeight="1">
      <c r="A477" s="15" t="s">
        <v>1083</v>
      </c>
      <c r="B477" s="16" t="s">
        <v>1084</v>
      </c>
      <c r="C477" s="15" t="s">
        <v>959</v>
      </c>
      <c r="D477" s="15" t="s">
        <v>960</v>
      </c>
      <c r="E477" s="17">
        <v>3.5999999999999999E-3</v>
      </c>
      <c r="F477" s="18">
        <v>16.59</v>
      </c>
      <c r="G477" s="18">
        <v>5.9723999999999999E-2</v>
      </c>
    </row>
    <row r="478" spans="1:7" ht="15" customHeight="1">
      <c r="A478" s="1"/>
      <c r="B478" s="1"/>
      <c r="C478" s="1"/>
      <c r="D478" s="1"/>
      <c r="E478" s="319" t="s">
        <v>971</v>
      </c>
      <c r="F478" s="320"/>
      <c r="G478" s="19">
        <v>5.9723999999999999E-2</v>
      </c>
    </row>
    <row r="479" spans="1:7" ht="15" customHeight="1">
      <c r="A479" s="1"/>
      <c r="B479" s="1"/>
      <c r="C479" s="1"/>
      <c r="D479" s="1"/>
      <c r="E479" s="317" t="s">
        <v>972</v>
      </c>
      <c r="F479" s="318"/>
      <c r="G479" s="3">
        <v>0.03</v>
      </c>
    </row>
    <row r="480" spans="1:7" ht="15" customHeight="1">
      <c r="A480" s="1"/>
      <c r="B480" s="1"/>
      <c r="C480" s="1"/>
      <c r="D480" s="1"/>
      <c r="E480" s="317" t="s">
        <v>973</v>
      </c>
      <c r="F480" s="318"/>
      <c r="G480" s="3">
        <v>0.02</v>
      </c>
    </row>
    <row r="481" spans="1:7" ht="15" customHeight="1">
      <c r="A481" s="1"/>
      <c r="B481" s="1"/>
      <c r="C481" s="1"/>
      <c r="D481" s="1"/>
      <c r="E481" s="317" t="s">
        <v>974</v>
      </c>
      <c r="F481" s="318"/>
      <c r="G481" s="3">
        <v>0.05</v>
      </c>
    </row>
    <row r="482" spans="1:7" ht="15" customHeight="1">
      <c r="A482" s="1"/>
      <c r="B482" s="1"/>
      <c r="C482" s="1"/>
      <c r="D482" s="1"/>
      <c r="E482" s="317" t="s">
        <v>975</v>
      </c>
      <c r="F482" s="318"/>
      <c r="G482" s="3">
        <v>0.01</v>
      </c>
    </row>
    <row r="483" spans="1:7" ht="15" customHeight="1">
      <c r="A483" s="1"/>
      <c r="B483" s="1"/>
      <c r="C483" s="1"/>
      <c r="D483" s="1"/>
      <c r="E483" s="317" t="s">
        <v>976</v>
      </c>
      <c r="F483" s="318"/>
      <c r="G483" s="3">
        <v>0.06</v>
      </c>
    </row>
    <row r="484" spans="1:7" ht="15" customHeight="1">
      <c r="A484" s="1"/>
      <c r="B484" s="1"/>
      <c r="C484" s="1"/>
      <c r="D484" s="1"/>
      <c r="E484" s="317" t="s">
        <v>977</v>
      </c>
      <c r="F484" s="318"/>
      <c r="G484" s="3">
        <v>1</v>
      </c>
    </row>
    <row r="485" spans="1:7" ht="15" customHeight="1">
      <c r="A485" s="1"/>
      <c r="B485" s="1"/>
      <c r="C485" s="1"/>
      <c r="D485" s="1"/>
      <c r="E485" s="317" t="s">
        <v>978</v>
      </c>
      <c r="F485" s="318"/>
      <c r="G485" s="3">
        <v>0.06</v>
      </c>
    </row>
    <row r="486" spans="1:7" ht="9.9499999999999993" customHeight="1">
      <c r="A486" s="1"/>
      <c r="B486" s="1"/>
      <c r="C486" s="323" t="s">
        <v>949</v>
      </c>
      <c r="D486" s="324"/>
      <c r="E486" s="1"/>
      <c r="F486" s="1"/>
      <c r="G486" s="1"/>
    </row>
    <row r="487" spans="1:7" ht="20.100000000000001" customHeight="1">
      <c r="A487" s="325" t="s">
        <v>2222</v>
      </c>
      <c r="B487" s="326"/>
      <c r="C487" s="326"/>
      <c r="D487" s="326"/>
      <c r="E487" s="326"/>
      <c r="F487" s="326"/>
      <c r="G487" s="326"/>
    </row>
    <row r="488" spans="1:7" ht="15" customHeight="1">
      <c r="A488" s="321" t="s">
        <v>951</v>
      </c>
      <c r="B488" s="322"/>
      <c r="C488" s="8" t="s">
        <v>952</v>
      </c>
      <c r="D488" s="8" t="s">
        <v>953</v>
      </c>
      <c r="E488" s="8" t="s">
        <v>954</v>
      </c>
      <c r="F488" s="8" t="s">
        <v>955</v>
      </c>
      <c r="G488" s="8" t="s">
        <v>956</v>
      </c>
    </row>
    <row r="489" spans="1:7" ht="15" customHeight="1">
      <c r="A489" s="15" t="s">
        <v>994</v>
      </c>
      <c r="B489" s="16" t="s">
        <v>995</v>
      </c>
      <c r="C489" s="15" t="s">
        <v>959</v>
      </c>
      <c r="D489" s="15" t="s">
        <v>960</v>
      </c>
      <c r="E489" s="17">
        <v>1</v>
      </c>
      <c r="F489" s="18">
        <v>1.04</v>
      </c>
      <c r="G489" s="18">
        <v>1.04</v>
      </c>
    </row>
    <row r="490" spans="1:7" ht="20.100000000000001" customHeight="1">
      <c r="A490" s="15" t="s">
        <v>1025</v>
      </c>
      <c r="B490" s="16" t="s">
        <v>1026</v>
      </c>
      <c r="C490" s="15" t="s">
        <v>959</v>
      </c>
      <c r="D490" s="15" t="s">
        <v>960</v>
      </c>
      <c r="E490" s="17">
        <v>1</v>
      </c>
      <c r="F490" s="18">
        <v>0.63</v>
      </c>
      <c r="G490" s="18">
        <v>0.63</v>
      </c>
    </row>
    <row r="491" spans="1:7" ht="15" customHeight="1">
      <c r="A491" s="15" t="s">
        <v>996</v>
      </c>
      <c r="B491" s="16" t="s">
        <v>997</v>
      </c>
      <c r="C491" s="15" t="s">
        <v>959</v>
      </c>
      <c r="D491" s="15" t="s">
        <v>960</v>
      </c>
      <c r="E491" s="17">
        <v>1</v>
      </c>
      <c r="F491" s="18">
        <v>3.18</v>
      </c>
      <c r="G491" s="18">
        <v>3.18</v>
      </c>
    </row>
    <row r="492" spans="1:7" ht="20.100000000000001" customHeight="1">
      <c r="A492" s="15" t="s">
        <v>1023</v>
      </c>
      <c r="B492" s="16" t="s">
        <v>1024</v>
      </c>
      <c r="C492" s="15" t="s">
        <v>959</v>
      </c>
      <c r="D492" s="15" t="s">
        <v>960</v>
      </c>
      <c r="E492" s="17">
        <v>1</v>
      </c>
      <c r="F492" s="18">
        <v>0.01</v>
      </c>
      <c r="G492" s="18">
        <v>0.01</v>
      </c>
    </row>
    <row r="493" spans="1:7" ht="15" customHeight="1">
      <c r="A493" s="15" t="s">
        <v>963</v>
      </c>
      <c r="B493" s="16" t="s">
        <v>964</v>
      </c>
      <c r="C493" s="15" t="s">
        <v>959</v>
      </c>
      <c r="D493" s="15" t="s">
        <v>960</v>
      </c>
      <c r="E493" s="17">
        <v>1</v>
      </c>
      <c r="F493" s="18">
        <v>0.55000000000000004</v>
      </c>
      <c r="G493" s="18">
        <v>0.55000000000000004</v>
      </c>
    </row>
    <row r="494" spans="1:7" ht="15" customHeight="1">
      <c r="A494" s="15" t="s">
        <v>965</v>
      </c>
      <c r="B494" s="16" t="s">
        <v>966</v>
      </c>
      <c r="C494" s="15" t="s">
        <v>959</v>
      </c>
      <c r="D494" s="15" t="s">
        <v>960</v>
      </c>
      <c r="E494" s="17">
        <v>1</v>
      </c>
      <c r="F494" s="18">
        <v>0.06</v>
      </c>
      <c r="G494" s="18">
        <v>0.06</v>
      </c>
    </row>
    <row r="495" spans="1:7" ht="17.100000000000001" customHeight="1">
      <c r="A495" s="1"/>
      <c r="B495" s="1"/>
      <c r="C495" s="1"/>
      <c r="D495" s="1"/>
      <c r="E495" s="319" t="s">
        <v>967</v>
      </c>
      <c r="F495" s="320"/>
      <c r="G495" s="19">
        <v>5.47</v>
      </c>
    </row>
    <row r="496" spans="1:7" ht="15" customHeight="1">
      <c r="A496" s="321" t="s">
        <v>968</v>
      </c>
      <c r="B496" s="322"/>
      <c r="C496" s="8" t="s">
        <v>952</v>
      </c>
      <c r="D496" s="8" t="s">
        <v>953</v>
      </c>
      <c r="E496" s="8" t="s">
        <v>954</v>
      </c>
      <c r="F496" s="8" t="s">
        <v>955</v>
      </c>
      <c r="G496" s="8" t="s">
        <v>956</v>
      </c>
    </row>
    <row r="497" spans="1:7" ht="15" customHeight="1">
      <c r="A497" s="15" t="s">
        <v>1083</v>
      </c>
      <c r="B497" s="16" t="s">
        <v>1084</v>
      </c>
      <c r="C497" s="15" t="s">
        <v>959</v>
      </c>
      <c r="D497" s="15" t="s">
        <v>960</v>
      </c>
      <c r="E497" s="17">
        <v>1.0036</v>
      </c>
      <c r="F497" s="18">
        <v>16.59</v>
      </c>
      <c r="G497" s="18">
        <v>16.649723999999999</v>
      </c>
    </row>
    <row r="498" spans="1:7" ht="15" customHeight="1">
      <c r="A498" s="1"/>
      <c r="B498" s="1"/>
      <c r="C498" s="1"/>
      <c r="D498" s="1"/>
      <c r="E498" s="319" t="s">
        <v>971</v>
      </c>
      <c r="F498" s="320"/>
      <c r="G498" s="19">
        <v>16.649723999999999</v>
      </c>
    </row>
    <row r="499" spans="1:7" ht="15" customHeight="1">
      <c r="A499" s="1"/>
      <c r="B499" s="1"/>
      <c r="C499" s="1"/>
      <c r="D499" s="1"/>
      <c r="E499" s="317" t="s">
        <v>972</v>
      </c>
      <c r="F499" s="318"/>
      <c r="G499" s="3">
        <v>14.56</v>
      </c>
    </row>
    <row r="500" spans="1:7" ht="15" customHeight="1">
      <c r="A500" s="1"/>
      <c r="B500" s="1"/>
      <c r="C500" s="1"/>
      <c r="D500" s="1"/>
      <c r="E500" s="317" t="s">
        <v>973</v>
      </c>
      <c r="F500" s="318"/>
      <c r="G500" s="3">
        <v>7.55</v>
      </c>
    </row>
    <row r="501" spans="1:7" ht="15" customHeight="1">
      <c r="A501" s="1"/>
      <c r="B501" s="1"/>
      <c r="C501" s="1"/>
      <c r="D501" s="1"/>
      <c r="E501" s="317" t="s">
        <v>974</v>
      </c>
      <c r="F501" s="318"/>
      <c r="G501" s="3">
        <v>22.11</v>
      </c>
    </row>
    <row r="502" spans="1:7" ht="15" customHeight="1">
      <c r="A502" s="1"/>
      <c r="B502" s="1"/>
      <c r="C502" s="1"/>
      <c r="D502" s="1"/>
      <c r="E502" s="317" t="s">
        <v>975</v>
      </c>
      <c r="F502" s="318"/>
      <c r="G502" s="3">
        <v>6.26</v>
      </c>
    </row>
    <row r="503" spans="1:7" ht="15" customHeight="1">
      <c r="A503" s="1"/>
      <c r="B503" s="1"/>
      <c r="C503" s="1"/>
      <c r="D503" s="1"/>
      <c r="E503" s="317" t="s">
        <v>976</v>
      </c>
      <c r="F503" s="318"/>
      <c r="G503" s="3">
        <v>28.37</v>
      </c>
    </row>
    <row r="504" spans="1:7" ht="15" customHeight="1">
      <c r="A504" s="1"/>
      <c r="B504" s="1"/>
      <c r="C504" s="1"/>
      <c r="D504" s="1"/>
      <c r="E504" s="317" t="s">
        <v>977</v>
      </c>
      <c r="F504" s="318"/>
      <c r="G504" s="3">
        <v>1</v>
      </c>
    </row>
    <row r="505" spans="1:7" ht="15" customHeight="1">
      <c r="A505" s="1"/>
      <c r="B505" s="1"/>
      <c r="C505" s="1"/>
      <c r="D505" s="1"/>
      <c r="E505" s="317" t="s">
        <v>978</v>
      </c>
      <c r="F505" s="318"/>
      <c r="G505" s="3">
        <v>28.37</v>
      </c>
    </row>
    <row r="506" spans="1:7" ht="9.9499999999999993" customHeight="1">
      <c r="A506" s="1"/>
      <c r="B506" s="1"/>
      <c r="C506" s="323" t="s">
        <v>949</v>
      </c>
      <c r="D506" s="324"/>
      <c r="E506" s="1"/>
      <c r="F506" s="1"/>
      <c r="G506" s="1"/>
    </row>
    <row r="507" spans="1:7" ht="20.100000000000001" customHeight="1">
      <c r="A507" s="325" t="s">
        <v>2223</v>
      </c>
      <c r="B507" s="326"/>
      <c r="C507" s="326"/>
      <c r="D507" s="326"/>
      <c r="E507" s="326"/>
      <c r="F507" s="326"/>
      <c r="G507" s="326"/>
    </row>
    <row r="508" spans="1:7" ht="15" customHeight="1">
      <c r="A508" s="321" t="s">
        <v>951</v>
      </c>
      <c r="B508" s="322"/>
      <c r="C508" s="8" t="s">
        <v>952</v>
      </c>
      <c r="D508" s="8" t="s">
        <v>953</v>
      </c>
      <c r="E508" s="8" t="s">
        <v>954</v>
      </c>
      <c r="F508" s="8" t="s">
        <v>955</v>
      </c>
      <c r="G508" s="8" t="s">
        <v>956</v>
      </c>
    </row>
    <row r="509" spans="1:7" ht="15" customHeight="1">
      <c r="A509" s="15" t="s">
        <v>994</v>
      </c>
      <c r="B509" s="16" t="s">
        <v>995</v>
      </c>
      <c r="C509" s="15" t="s">
        <v>959</v>
      </c>
      <c r="D509" s="15" t="s">
        <v>960</v>
      </c>
      <c r="E509" s="17">
        <v>1</v>
      </c>
      <c r="F509" s="18">
        <v>1.04</v>
      </c>
      <c r="G509" s="18">
        <v>1.04</v>
      </c>
    </row>
    <row r="510" spans="1:7" ht="20.100000000000001" customHeight="1">
      <c r="A510" s="15" t="s">
        <v>1025</v>
      </c>
      <c r="B510" s="16" t="s">
        <v>1026</v>
      </c>
      <c r="C510" s="15" t="s">
        <v>959</v>
      </c>
      <c r="D510" s="15" t="s">
        <v>960</v>
      </c>
      <c r="E510" s="17">
        <v>1</v>
      </c>
      <c r="F510" s="18">
        <v>0.63</v>
      </c>
      <c r="G510" s="18">
        <v>0.63</v>
      </c>
    </row>
    <row r="511" spans="1:7" ht="15" customHeight="1">
      <c r="A511" s="15" t="s">
        <v>996</v>
      </c>
      <c r="B511" s="16" t="s">
        <v>997</v>
      </c>
      <c r="C511" s="15" t="s">
        <v>959</v>
      </c>
      <c r="D511" s="15" t="s">
        <v>960</v>
      </c>
      <c r="E511" s="17">
        <v>1</v>
      </c>
      <c r="F511" s="18">
        <v>3.18</v>
      </c>
      <c r="G511" s="18">
        <v>3.18</v>
      </c>
    </row>
    <row r="512" spans="1:7" ht="20.100000000000001" customHeight="1">
      <c r="A512" s="15" t="s">
        <v>1023</v>
      </c>
      <c r="B512" s="16" t="s">
        <v>1024</v>
      </c>
      <c r="C512" s="15" t="s">
        <v>959</v>
      </c>
      <c r="D512" s="15" t="s">
        <v>960</v>
      </c>
      <c r="E512" s="17">
        <v>1</v>
      </c>
      <c r="F512" s="18">
        <v>0.01</v>
      </c>
      <c r="G512" s="18">
        <v>0.01</v>
      </c>
    </row>
    <row r="513" spans="1:7" ht="15" customHeight="1">
      <c r="A513" s="15" t="s">
        <v>963</v>
      </c>
      <c r="B513" s="16" t="s">
        <v>964</v>
      </c>
      <c r="C513" s="15" t="s">
        <v>959</v>
      </c>
      <c r="D513" s="15" t="s">
        <v>960</v>
      </c>
      <c r="E513" s="17">
        <v>1</v>
      </c>
      <c r="F513" s="18">
        <v>0.55000000000000004</v>
      </c>
      <c r="G513" s="18">
        <v>0.55000000000000004</v>
      </c>
    </row>
    <row r="514" spans="1:7" ht="15" customHeight="1">
      <c r="A514" s="15" t="s">
        <v>965</v>
      </c>
      <c r="B514" s="16" t="s">
        <v>966</v>
      </c>
      <c r="C514" s="15" t="s">
        <v>959</v>
      </c>
      <c r="D514" s="15" t="s">
        <v>960</v>
      </c>
      <c r="E514" s="17">
        <v>1</v>
      </c>
      <c r="F514" s="18">
        <v>0.06</v>
      </c>
      <c r="G514" s="18">
        <v>0.06</v>
      </c>
    </row>
    <row r="515" spans="1:7" ht="17.100000000000001" customHeight="1">
      <c r="A515" s="1"/>
      <c r="B515" s="1"/>
      <c r="C515" s="1"/>
      <c r="D515" s="1"/>
      <c r="E515" s="319" t="s">
        <v>967</v>
      </c>
      <c r="F515" s="320"/>
      <c r="G515" s="19">
        <v>5.47</v>
      </c>
    </row>
    <row r="516" spans="1:7" ht="15" customHeight="1">
      <c r="A516" s="321" t="s">
        <v>1027</v>
      </c>
      <c r="B516" s="322"/>
      <c r="C516" s="8" t="s">
        <v>952</v>
      </c>
      <c r="D516" s="8" t="s">
        <v>953</v>
      </c>
      <c r="E516" s="8" t="s">
        <v>954</v>
      </c>
      <c r="F516" s="8" t="s">
        <v>955</v>
      </c>
      <c r="G516" s="8" t="s">
        <v>956</v>
      </c>
    </row>
    <row r="517" spans="1:7" ht="20.100000000000001" customHeight="1">
      <c r="A517" s="15" t="s">
        <v>1075</v>
      </c>
      <c r="B517" s="16" t="s">
        <v>1076</v>
      </c>
      <c r="C517" s="15" t="s">
        <v>959</v>
      </c>
      <c r="D517" s="15" t="s">
        <v>1030</v>
      </c>
      <c r="E517" s="17">
        <v>5.0300000000000003E-5</v>
      </c>
      <c r="F517" s="18">
        <v>51548.95</v>
      </c>
      <c r="G517" s="18">
        <v>2.5929121849999999</v>
      </c>
    </row>
    <row r="518" spans="1:7" ht="27.95" customHeight="1">
      <c r="A518" s="15" t="s">
        <v>1077</v>
      </c>
      <c r="B518" s="16" t="s">
        <v>1078</v>
      </c>
      <c r="C518" s="15" t="s">
        <v>959</v>
      </c>
      <c r="D518" s="15" t="s">
        <v>1030</v>
      </c>
      <c r="E518" s="17">
        <v>5.0300000000000003E-5</v>
      </c>
      <c r="F518" s="18">
        <v>298786.07</v>
      </c>
      <c r="G518" s="18">
        <v>15.028939320999999</v>
      </c>
    </row>
    <row r="519" spans="1:7" ht="15" customHeight="1">
      <c r="A519" s="1"/>
      <c r="B519" s="1"/>
      <c r="C519" s="1"/>
      <c r="D519" s="1"/>
      <c r="E519" s="319" t="s">
        <v>1031</v>
      </c>
      <c r="F519" s="320"/>
      <c r="G519" s="19">
        <v>17.621851505999999</v>
      </c>
    </row>
    <row r="520" spans="1:7" ht="15" customHeight="1">
      <c r="A520" s="321" t="s">
        <v>968</v>
      </c>
      <c r="B520" s="322"/>
      <c r="C520" s="8" t="s">
        <v>952</v>
      </c>
      <c r="D520" s="8" t="s">
        <v>953</v>
      </c>
      <c r="E520" s="8" t="s">
        <v>954</v>
      </c>
      <c r="F520" s="8" t="s">
        <v>955</v>
      </c>
      <c r="G520" s="8" t="s">
        <v>956</v>
      </c>
    </row>
    <row r="521" spans="1:7" ht="15" customHeight="1">
      <c r="A521" s="15" t="s">
        <v>1083</v>
      </c>
      <c r="B521" s="16" t="s">
        <v>1084</v>
      </c>
      <c r="C521" s="15" t="s">
        <v>959</v>
      </c>
      <c r="D521" s="15" t="s">
        <v>960</v>
      </c>
      <c r="E521" s="17">
        <v>1.0036</v>
      </c>
      <c r="F521" s="18">
        <v>16.59</v>
      </c>
      <c r="G521" s="18">
        <v>16.649723999999999</v>
      </c>
    </row>
    <row r="522" spans="1:7" ht="15" customHeight="1">
      <c r="A522" s="1"/>
      <c r="B522" s="1"/>
      <c r="C522" s="1"/>
      <c r="D522" s="1"/>
      <c r="E522" s="319" t="s">
        <v>971</v>
      </c>
      <c r="F522" s="320"/>
      <c r="G522" s="19">
        <v>16.649723999999999</v>
      </c>
    </row>
    <row r="523" spans="1:7" ht="15" customHeight="1">
      <c r="A523" s="1"/>
      <c r="B523" s="1"/>
      <c r="C523" s="1"/>
      <c r="D523" s="1"/>
      <c r="E523" s="317" t="s">
        <v>972</v>
      </c>
      <c r="F523" s="318"/>
      <c r="G523" s="3">
        <v>32.159999999999997</v>
      </c>
    </row>
    <row r="524" spans="1:7" ht="15" customHeight="1">
      <c r="A524" s="1"/>
      <c r="B524" s="1"/>
      <c r="C524" s="1"/>
      <c r="D524" s="1"/>
      <c r="E524" s="317" t="s">
        <v>973</v>
      </c>
      <c r="F524" s="318"/>
      <c r="G524" s="3">
        <v>7.55</v>
      </c>
    </row>
    <row r="525" spans="1:7" ht="15" customHeight="1">
      <c r="A525" s="1"/>
      <c r="B525" s="1"/>
      <c r="C525" s="1"/>
      <c r="D525" s="1"/>
      <c r="E525" s="317" t="s">
        <v>974</v>
      </c>
      <c r="F525" s="318"/>
      <c r="G525" s="3">
        <v>39.71</v>
      </c>
    </row>
    <row r="526" spans="1:7" ht="15" customHeight="1">
      <c r="A526" s="1"/>
      <c r="B526" s="1"/>
      <c r="C526" s="1"/>
      <c r="D526" s="1"/>
      <c r="E526" s="317" t="s">
        <v>975</v>
      </c>
      <c r="F526" s="318"/>
      <c r="G526" s="3">
        <v>11.25</v>
      </c>
    </row>
    <row r="527" spans="1:7" ht="15" customHeight="1">
      <c r="A527" s="1"/>
      <c r="B527" s="1"/>
      <c r="C527" s="1"/>
      <c r="D527" s="1"/>
      <c r="E527" s="317" t="s">
        <v>976</v>
      </c>
      <c r="F527" s="318"/>
      <c r="G527" s="3">
        <v>50.96</v>
      </c>
    </row>
    <row r="528" spans="1:7" ht="15" customHeight="1">
      <c r="A528" s="1"/>
      <c r="B528" s="1"/>
      <c r="C528" s="1"/>
      <c r="D528" s="1"/>
      <c r="E528" s="317" t="s">
        <v>977</v>
      </c>
      <c r="F528" s="318"/>
      <c r="G528" s="3">
        <v>1</v>
      </c>
    </row>
    <row r="529" spans="1:7" ht="15" customHeight="1">
      <c r="A529" s="1"/>
      <c r="B529" s="1"/>
      <c r="C529" s="1"/>
      <c r="D529" s="1"/>
      <c r="E529" s="317" t="s">
        <v>978</v>
      </c>
      <c r="F529" s="318"/>
      <c r="G529" s="3">
        <v>50.96</v>
      </c>
    </row>
    <row r="530" spans="1:7" ht="9.9499999999999993" customHeight="1">
      <c r="A530" s="1"/>
      <c r="B530" s="1"/>
      <c r="C530" s="323" t="s">
        <v>949</v>
      </c>
      <c r="D530" s="324"/>
      <c r="E530" s="1"/>
      <c r="F530" s="1"/>
      <c r="G530" s="1"/>
    </row>
    <row r="531" spans="1:7" ht="20.100000000000001" customHeight="1">
      <c r="A531" s="325" t="s">
        <v>2224</v>
      </c>
      <c r="B531" s="326"/>
      <c r="C531" s="326"/>
      <c r="D531" s="326"/>
      <c r="E531" s="326"/>
      <c r="F531" s="326"/>
      <c r="G531" s="326"/>
    </row>
    <row r="532" spans="1:7" ht="15" customHeight="1">
      <c r="A532" s="321" t="s">
        <v>1027</v>
      </c>
      <c r="B532" s="322"/>
      <c r="C532" s="8" t="s">
        <v>952</v>
      </c>
      <c r="D532" s="8" t="s">
        <v>953</v>
      </c>
      <c r="E532" s="8" t="s">
        <v>954</v>
      </c>
      <c r="F532" s="8" t="s">
        <v>955</v>
      </c>
      <c r="G532" s="8" t="s">
        <v>956</v>
      </c>
    </row>
    <row r="533" spans="1:7" ht="20.100000000000001" customHeight="1">
      <c r="A533" s="15" t="s">
        <v>1075</v>
      </c>
      <c r="B533" s="16" t="s">
        <v>1076</v>
      </c>
      <c r="C533" s="15" t="s">
        <v>959</v>
      </c>
      <c r="D533" s="15" t="s">
        <v>1030</v>
      </c>
      <c r="E533" s="17">
        <v>7.4999999999999993E-5</v>
      </c>
      <c r="F533" s="18">
        <v>51548.95</v>
      </c>
      <c r="G533" s="18">
        <v>3.8661712499999998</v>
      </c>
    </row>
    <row r="534" spans="1:7" ht="27.95" customHeight="1">
      <c r="A534" s="15" t="s">
        <v>1077</v>
      </c>
      <c r="B534" s="16" t="s">
        <v>1078</v>
      </c>
      <c r="C534" s="15" t="s">
        <v>959</v>
      </c>
      <c r="D534" s="15" t="s">
        <v>1030</v>
      </c>
      <c r="E534" s="17">
        <v>7.4999999999999993E-5</v>
      </c>
      <c r="F534" s="18">
        <v>298786.07</v>
      </c>
      <c r="G534" s="18">
        <v>22.408955250000002</v>
      </c>
    </row>
    <row r="535" spans="1:7" ht="15" customHeight="1">
      <c r="A535" s="1"/>
      <c r="B535" s="1"/>
      <c r="C535" s="1"/>
      <c r="D535" s="1"/>
      <c r="E535" s="319" t="s">
        <v>1031</v>
      </c>
      <c r="F535" s="320"/>
      <c r="G535" s="19">
        <v>26.275126499999999</v>
      </c>
    </row>
    <row r="536" spans="1:7" ht="15" customHeight="1">
      <c r="A536" s="1"/>
      <c r="B536" s="1"/>
      <c r="C536" s="1"/>
      <c r="D536" s="1"/>
      <c r="E536" s="317" t="s">
        <v>972</v>
      </c>
      <c r="F536" s="318"/>
      <c r="G536" s="3">
        <v>26.26</v>
      </c>
    </row>
    <row r="537" spans="1:7" ht="15" customHeight="1">
      <c r="A537" s="1"/>
      <c r="B537" s="1"/>
      <c r="C537" s="1"/>
      <c r="D537" s="1"/>
      <c r="E537" s="317" t="s">
        <v>1062</v>
      </c>
      <c r="F537" s="318"/>
      <c r="G537" s="3">
        <v>0</v>
      </c>
    </row>
    <row r="538" spans="1:7" ht="15" customHeight="1">
      <c r="A538" s="1"/>
      <c r="B538" s="1"/>
      <c r="C538" s="1"/>
      <c r="D538" s="1"/>
      <c r="E538" s="317" t="s">
        <v>974</v>
      </c>
      <c r="F538" s="318"/>
      <c r="G538" s="3">
        <v>26.26</v>
      </c>
    </row>
    <row r="539" spans="1:7" ht="15" customHeight="1">
      <c r="A539" s="1"/>
      <c r="B539" s="1"/>
      <c r="C539" s="1"/>
      <c r="D539" s="1"/>
      <c r="E539" s="317" t="s">
        <v>975</v>
      </c>
      <c r="F539" s="318"/>
      <c r="G539" s="3">
        <v>7.44</v>
      </c>
    </row>
    <row r="540" spans="1:7" ht="15" customHeight="1">
      <c r="A540" s="1"/>
      <c r="B540" s="1"/>
      <c r="C540" s="1"/>
      <c r="D540" s="1"/>
      <c r="E540" s="317" t="s">
        <v>976</v>
      </c>
      <c r="F540" s="318"/>
      <c r="G540" s="3">
        <v>33.700000000000003</v>
      </c>
    </row>
    <row r="541" spans="1:7" ht="15" customHeight="1">
      <c r="A541" s="1"/>
      <c r="B541" s="1"/>
      <c r="C541" s="1"/>
      <c r="D541" s="1"/>
      <c r="E541" s="317" t="s">
        <v>977</v>
      </c>
      <c r="F541" s="318"/>
      <c r="G541" s="3">
        <v>1</v>
      </c>
    </row>
    <row r="542" spans="1:7" ht="15" customHeight="1">
      <c r="A542" s="1"/>
      <c r="B542" s="1"/>
      <c r="C542" s="1"/>
      <c r="D542" s="1"/>
      <c r="E542" s="317" t="s">
        <v>978</v>
      </c>
      <c r="F542" s="318"/>
      <c r="G542" s="3">
        <v>33.700000000000003</v>
      </c>
    </row>
    <row r="543" spans="1:7" ht="9.9499999999999993" customHeight="1">
      <c r="A543" s="1"/>
      <c r="B543" s="1"/>
      <c r="C543" s="323" t="s">
        <v>949</v>
      </c>
      <c r="D543" s="324"/>
      <c r="E543" s="1"/>
      <c r="F543" s="1"/>
      <c r="G543" s="1"/>
    </row>
    <row r="544" spans="1:7" ht="20.100000000000001" customHeight="1">
      <c r="A544" s="325" t="s">
        <v>2225</v>
      </c>
      <c r="B544" s="326"/>
      <c r="C544" s="326"/>
      <c r="D544" s="326"/>
      <c r="E544" s="326"/>
      <c r="F544" s="326"/>
      <c r="G544" s="326"/>
    </row>
    <row r="545" spans="1:7" ht="15" customHeight="1">
      <c r="A545" s="321" t="s">
        <v>1010</v>
      </c>
      <c r="B545" s="322"/>
      <c r="C545" s="8" t="s">
        <v>952</v>
      </c>
      <c r="D545" s="8" t="s">
        <v>953</v>
      </c>
      <c r="E545" s="8" t="s">
        <v>954</v>
      </c>
      <c r="F545" s="8" t="s">
        <v>955</v>
      </c>
      <c r="G545" s="8" t="s">
        <v>956</v>
      </c>
    </row>
    <row r="546" spans="1:7" ht="15" customHeight="1">
      <c r="A546" s="15" t="s">
        <v>1070</v>
      </c>
      <c r="B546" s="16" t="s">
        <v>1071</v>
      </c>
      <c r="C546" s="15" t="s">
        <v>959</v>
      </c>
      <c r="D546" s="15" t="s">
        <v>1072</v>
      </c>
      <c r="E546" s="17">
        <v>13.62</v>
      </c>
      <c r="F546" s="18">
        <v>4.63</v>
      </c>
      <c r="G546" s="18">
        <v>63.060600000000001</v>
      </c>
    </row>
    <row r="547" spans="1:7" ht="15" customHeight="1">
      <c r="A547" s="1"/>
      <c r="B547" s="1"/>
      <c r="C547" s="1"/>
      <c r="D547" s="1"/>
      <c r="E547" s="319" t="s">
        <v>1021</v>
      </c>
      <c r="F547" s="320"/>
      <c r="G547" s="19">
        <v>63.060600000000001</v>
      </c>
    </row>
    <row r="548" spans="1:7" ht="15" customHeight="1">
      <c r="A548" s="1"/>
      <c r="B548" s="1"/>
      <c r="C548" s="1"/>
      <c r="D548" s="1"/>
      <c r="E548" s="317" t="s">
        <v>972</v>
      </c>
      <c r="F548" s="318"/>
      <c r="G548" s="3">
        <v>63.06</v>
      </c>
    </row>
    <row r="549" spans="1:7" ht="15" customHeight="1">
      <c r="A549" s="1"/>
      <c r="B549" s="1"/>
      <c r="C549" s="1"/>
      <c r="D549" s="1"/>
      <c r="E549" s="317" t="s">
        <v>1062</v>
      </c>
      <c r="F549" s="318"/>
      <c r="G549" s="3">
        <v>0</v>
      </c>
    </row>
    <row r="550" spans="1:7" ht="15" customHeight="1">
      <c r="A550" s="1"/>
      <c r="B550" s="1"/>
      <c r="C550" s="1"/>
      <c r="D550" s="1"/>
      <c r="E550" s="317" t="s">
        <v>974</v>
      </c>
      <c r="F550" s="318"/>
      <c r="G550" s="3">
        <v>63.06</v>
      </c>
    </row>
    <row r="551" spans="1:7" ht="15" customHeight="1">
      <c r="A551" s="1"/>
      <c r="B551" s="1"/>
      <c r="C551" s="1"/>
      <c r="D551" s="1"/>
      <c r="E551" s="317" t="s">
        <v>975</v>
      </c>
      <c r="F551" s="318"/>
      <c r="G551" s="3">
        <v>17.87</v>
      </c>
    </row>
    <row r="552" spans="1:7" ht="15" customHeight="1">
      <c r="A552" s="1"/>
      <c r="B552" s="1"/>
      <c r="C552" s="1"/>
      <c r="D552" s="1"/>
      <c r="E552" s="317" t="s">
        <v>976</v>
      </c>
      <c r="F552" s="318"/>
      <c r="G552" s="3">
        <v>80.930000000000007</v>
      </c>
    </row>
    <row r="553" spans="1:7" ht="15" customHeight="1">
      <c r="A553" s="1"/>
      <c r="B553" s="1"/>
      <c r="C553" s="1"/>
      <c r="D553" s="1"/>
      <c r="E553" s="317" t="s">
        <v>977</v>
      </c>
      <c r="F553" s="318"/>
      <c r="G553" s="3">
        <v>1</v>
      </c>
    </row>
    <row r="554" spans="1:7" ht="15" customHeight="1">
      <c r="A554" s="1"/>
      <c r="B554" s="1"/>
      <c r="C554" s="1"/>
      <c r="D554" s="1"/>
      <c r="E554" s="317" t="s">
        <v>978</v>
      </c>
      <c r="F554" s="318"/>
      <c r="G554" s="3">
        <v>80.930000000000007</v>
      </c>
    </row>
    <row r="555" spans="1:7" ht="9.9499999999999993" customHeight="1">
      <c r="A555" s="1"/>
      <c r="B555" s="1"/>
      <c r="C555" s="323" t="s">
        <v>949</v>
      </c>
      <c r="D555" s="324"/>
      <c r="E555" s="1"/>
      <c r="F555" s="1"/>
      <c r="G555" s="1"/>
    </row>
    <row r="556" spans="1:7" ht="20.100000000000001" customHeight="1">
      <c r="A556" s="325" t="s">
        <v>2226</v>
      </c>
      <c r="B556" s="326"/>
      <c r="C556" s="326"/>
      <c r="D556" s="326"/>
      <c r="E556" s="326"/>
      <c r="F556" s="326"/>
      <c r="G556" s="326"/>
    </row>
    <row r="557" spans="1:7" ht="15" customHeight="1">
      <c r="A557" s="321" t="s">
        <v>951</v>
      </c>
      <c r="B557" s="322"/>
      <c r="C557" s="8" t="s">
        <v>952</v>
      </c>
      <c r="D557" s="8" t="s">
        <v>953</v>
      </c>
      <c r="E557" s="8" t="s">
        <v>954</v>
      </c>
      <c r="F557" s="8" t="s">
        <v>955</v>
      </c>
      <c r="G557" s="8" t="s">
        <v>956</v>
      </c>
    </row>
    <row r="558" spans="1:7" ht="15" customHeight="1">
      <c r="A558" s="15" t="s">
        <v>994</v>
      </c>
      <c r="B558" s="16" t="s">
        <v>995</v>
      </c>
      <c r="C558" s="15" t="s">
        <v>959</v>
      </c>
      <c r="D558" s="15" t="s">
        <v>960</v>
      </c>
      <c r="E558" s="17">
        <v>1</v>
      </c>
      <c r="F558" s="18">
        <v>1.04</v>
      </c>
      <c r="G558" s="18">
        <v>1.04</v>
      </c>
    </row>
    <row r="559" spans="1:7" ht="20.100000000000001" customHeight="1">
      <c r="A559" s="15" t="s">
        <v>1025</v>
      </c>
      <c r="B559" s="16" t="s">
        <v>1026</v>
      </c>
      <c r="C559" s="15" t="s">
        <v>959</v>
      </c>
      <c r="D559" s="15" t="s">
        <v>960</v>
      </c>
      <c r="E559" s="17">
        <v>1</v>
      </c>
      <c r="F559" s="18">
        <v>0.63</v>
      </c>
      <c r="G559" s="18">
        <v>0.63</v>
      </c>
    </row>
    <row r="560" spans="1:7" ht="15" customHeight="1">
      <c r="A560" s="15" t="s">
        <v>996</v>
      </c>
      <c r="B560" s="16" t="s">
        <v>997</v>
      </c>
      <c r="C560" s="15" t="s">
        <v>959</v>
      </c>
      <c r="D560" s="15" t="s">
        <v>960</v>
      </c>
      <c r="E560" s="17">
        <v>1</v>
      </c>
      <c r="F560" s="18">
        <v>3.18</v>
      </c>
      <c r="G560" s="18">
        <v>3.18</v>
      </c>
    </row>
    <row r="561" spans="1:7" ht="20.100000000000001" customHeight="1">
      <c r="A561" s="15" t="s">
        <v>1023</v>
      </c>
      <c r="B561" s="16" t="s">
        <v>1024</v>
      </c>
      <c r="C561" s="15" t="s">
        <v>959</v>
      </c>
      <c r="D561" s="15" t="s">
        <v>960</v>
      </c>
      <c r="E561" s="17">
        <v>1</v>
      </c>
      <c r="F561" s="18">
        <v>0.01</v>
      </c>
      <c r="G561" s="18">
        <v>0.01</v>
      </c>
    </row>
    <row r="562" spans="1:7" ht="15" customHeight="1">
      <c r="A562" s="15" t="s">
        <v>963</v>
      </c>
      <c r="B562" s="16" t="s">
        <v>964</v>
      </c>
      <c r="C562" s="15" t="s">
        <v>959</v>
      </c>
      <c r="D562" s="15" t="s">
        <v>960</v>
      </c>
      <c r="E562" s="17">
        <v>1</v>
      </c>
      <c r="F562" s="18">
        <v>0.55000000000000004</v>
      </c>
      <c r="G562" s="18">
        <v>0.55000000000000004</v>
      </c>
    </row>
    <row r="563" spans="1:7" ht="15" customHeight="1">
      <c r="A563" s="15" t="s">
        <v>965</v>
      </c>
      <c r="B563" s="16" t="s">
        <v>966</v>
      </c>
      <c r="C563" s="15" t="s">
        <v>959</v>
      </c>
      <c r="D563" s="15" t="s">
        <v>960</v>
      </c>
      <c r="E563" s="17">
        <v>1</v>
      </c>
      <c r="F563" s="18">
        <v>0.06</v>
      </c>
      <c r="G563" s="18">
        <v>0.06</v>
      </c>
    </row>
    <row r="564" spans="1:7" ht="17.100000000000001" customHeight="1">
      <c r="A564" s="1"/>
      <c r="B564" s="1"/>
      <c r="C564" s="1"/>
      <c r="D564" s="1"/>
      <c r="E564" s="319" t="s">
        <v>967</v>
      </c>
      <c r="F564" s="320"/>
      <c r="G564" s="19">
        <v>5.47</v>
      </c>
    </row>
    <row r="565" spans="1:7" ht="15" customHeight="1">
      <c r="A565" s="321" t="s">
        <v>1027</v>
      </c>
      <c r="B565" s="322"/>
      <c r="C565" s="8" t="s">
        <v>952</v>
      </c>
      <c r="D565" s="8" t="s">
        <v>953</v>
      </c>
      <c r="E565" s="8" t="s">
        <v>954</v>
      </c>
      <c r="F565" s="8" t="s">
        <v>955</v>
      </c>
      <c r="G565" s="8" t="s">
        <v>956</v>
      </c>
    </row>
    <row r="566" spans="1:7" ht="20.100000000000001" customHeight="1">
      <c r="A566" s="15" t="s">
        <v>1075</v>
      </c>
      <c r="B566" s="16" t="s">
        <v>1076</v>
      </c>
      <c r="C566" s="15" t="s">
        <v>959</v>
      </c>
      <c r="D566" s="15" t="s">
        <v>1030</v>
      </c>
      <c r="E566" s="17">
        <v>1.2530000000000001E-4</v>
      </c>
      <c r="F566" s="18">
        <v>51548.95</v>
      </c>
      <c r="G566" s="18">
        <v>6.4590834350000002</v>
      </c>
    </row>
    <row r="567" spans="1:7" ht="27.95" customHeight="1">
      <c r="A567" s="15" t="s">
        <v>1077</v>
      </c>
      <c r="B567" s="16" t="s">
        <v>1078</v>
      </c>
      <c r="C567" s="15" t="s">
        <v>959</v>
      </c>
      <c r="D567" s="15" t="s">
        <v>1030</v>
      </c>
      <c r="E567" s="17">
        <v>1.2530000000000001E-4</v>
      </c>
      <c r="F567" s="18">
        <v>298786.07</v>
      </c>
      <c r="G567" s="18">
        <v>37.437894571000001</v>
      </c>
    </row>
    <row r="568" spans="1:7" ht="15" customHeight="1">
      <c r="A568" s="1"/>
      <c r="B568" s="1"/>
      <c r="C568" s="1"/>
      <c r="D568" s="1"/>
      <c r="E568" s="319" t="s">
        <v>1031</v>
      </c>
      <c r="F568" s="320"/>
      <c r="G568" s="19">
        <v>43.896978005999998</v>
      </c>
    </row>
    <row r="569" spans="1:7" ht="15" customHeight="1">
      <c r="A569" s="321" t="s">
        <v>968</v>
      </c>
      <c r="B569" s="322"/>
      <c r="C569" s="8" t="s">
        <v>952</v>
      </c>
      <c r="D569" s="8" t="s">
        <v>953</v>
      </c>
      <c r="E569" s="8" t="s">
        <v>954</v>
      </c>
      <c r="F569" s="8" t="s">
        <v>955</v>
      </c>
      <c r="G569" s="8" t="s">
        <v>956</v>
      </c>
    </row>
    <row r="570" spans="1:7" ht="15" customHeight="1">
      <c r="A570" s="15" t="s">
        <v>1083</v>
      </c>
      <c r="B570" s="16" t="s">
        <v>1084</v>
      </c>
      <c r="C570" s="15" t="s">
        <v>959</v>
      </c>
      <c r="D570" s="15" t="s">
        <v>960</v>
      </c>
      <c r="E570" s="17">
        <v>1.0036</v>
      </c>
      <c r="F570" s="18">
        <v>16.59</v>
      </c>
      <c r="G570" s="18">
        <v>16.649723999999999</v>
      </c>
    </row>
    <row r="571" spans="1:7" ht="15" customHeight="1">
      <c r="A571" s="1"/>
      <c r="B571" s="1"/>
      <c r="C571" s="1"/>
      <c r="D571" s="1"/>
      <c r="E571" s="319" t="s">
        <v>971</v>
      </c>
      <c r="F571" s="320"/>
      <c r="G571" s="19">
        <v>16.649723999999999</v>
      </c>
    </row>
    <row r="572" spans="1:7" ht="15" customHeight="1">
      <c r="A572" s="321" t="s">
        <v>1010</v>
      </c>
      <c r="B572" s="322"/>
      <c r="C572" s="8" t="s">
        <v>952</v>
      </c>
      <c r="D572" s="8" t="s">
        <v>953</v>
      </c>
      <c r="E572" s="8" t="s">
        <v>954</v>
      </c>
      <c r="F572" s="8" t="s">
        <v>955</v>
      </c>
      <c r="G572" s="8" t="s">
        <v>956</v>
      </c>
    </row>
    <row r="573" spans="1:7" ht="15" customHeight="1">
      <c r="A573" s="15" t="s">
        <v>1070</v>
      </c>
      <c r="B573" s="16" t="s">
        <v>1071</v>
      </c>
      <c r="C573" s="15" t="s">
        <v>959</v>
      </c>
      <c r="D573" s="15" t="s">
        <v>1072</v>
      </c>
      <c r="E573" s="17">
        <v>13.62</v>
      </c>
      <c r="F573" s="18">
        <v>4.63</v>
      </c>
      <c r="G573" s="18">
        <v>63.060600000000001</v>
      </c>
    </row>
    <row r="574" spans="1:7" ht="15" customHeight="1">
      <c r="A574" s="1"/>
      <c r="B574" s="1"/>
      <c r="C574" s="1"/>
      <c r="D574" s="1"/>
      <c r="E574" s="319" t="s">
        <v>1021</v>
      </c>
      <c r="F574" s="320"/>
      <c r="G574" s="19">
        <v>63.060600000000001</v>
      </c>
    </row>
    <row r="575" spans="1:7" ht="15" customHeight="1">
      <c r="A575" s="1"/>
      <c r="B575" s="1"/>
      <c r="C575" s="1"/>
      <c r="D575" s="1"/>
      <c r="E575" s="317" t="s">
        <v>972</v>
      </c>
      <c r="F575" s="318"/>
      <c r="G575" s="3">
        <v>121.48</v>
      </c>
    </row>
    <row r="576" spans="1:7" ht="15" customHeight="1">
      <c r="A576" s="1"/>
      <c r="B576" s="1"/>
      <c r="C576" s="1"/>
      <c r="D576" s="1"/>
      <c r="E576" s="317" t="s">
        <v>973</v>
      </c>
      <c r="F576" s="318"/>
      <c r="G576" s="3">
        <v>7.55</v>
      </c>
    </row>
    <row r="577" spans="1:7" ht="15" customHeight="1">
      <c r="A577" s="1"/>
      <c r="B577" s="1"/>
      <c r="C577" s="1"/>
      <c r="D577" s="1"/>
      <c r="E577" s="317" t="s">
        <v>974</v>
      </c>
      <c r="F577" s="318"/>
      <c r="G577" s="3">
        <v>129.03</v>
      </c>
    </row>
    <row r="578" spans="1:7" ht="15" customHeight="1">
      <c r="A578" s="1"/>
      <c r="B578" s="1"/>
      <c r="C578" s="1"/>
      <c r="D578" s="1"/>
      <c r="E578" s="317" t="s">
        <v>975</v>
      </c>
      <c r="F578" s="318"/>
      <c r="G578" s="3">
        <v>36.58</v>
      </c>
    </row>
    <row r="579" spans="1:7" ht="15" customHeight="1">
      <c r="A579" s="1"/>
      <c r="B579" s="1"/>
      <c r="C579" s="1"/>
      <c r="D579" s="1"/>
      <c r="E579" s="317" t="s">
        <v>976</v>
      </c>
      <c r="F579" s="318"/>
      <c r="G579" s="3">
        <v>165.61</v>
      </c>
    </row>
    <row r="580" spans="1:7" ht="15" customHeight="1">
      <c r="A580" s="1"/>
      <c r="B580" s="1"/>
      <c r="C580" s="1"/>
      <c r="D580" s="1"/>
      <c r="E580" s="317" t="s">
        <v>977</v>
      </c>
      <c r="F580" s="318"/>
      <c r="G580" s="3">
        <v>1</v>
      </c>
    </row>
    <row r="581" spans="1:7" ht="15" customHeight="1">
      <c r="A581" s="1"/>
      <c r="B581" s="1"/>
      <c r="C581" s="1"/>
      <c r="D581" s="1"/>
      <c r="E581" s="317" t="s">
        <v>978</v>
      </c>
      <c r="F581" s="318"/>
      <c r="G581" s="3">
        <v>165.61</v>
      </c>
    </row>
    <row r="582" spans="1:7" ht="9.9499999999999993" customHeight="1">
      <c r="A582" s="1"/>
      <c r="B582" s="1"/>
      <c r="C582" s="323" t="s">
        <v>949</v>
      </c>
      <c r="D582" s="324"/>
      <c r="E582" s="1"/>
      <c r="F582" s="1"/>
      <c r="G582" s="1"/>
    </row>
    <row r="583" spans="1:7" ht="20.100000000000001" customHeight="1">
      <c r="A583" s="325" t="s">
        <v>2227</v>
      </c>
      <c r="B583" s="326"/>
      <c r="C583" s="326"/>
      <c r="D583" s="326"/>
      <c r="E583" s="326"/>
      <c r="F583" s="326"/>
      <c r="G583" s="326"/>
    </row>
    <row r="584" spans="1:7" ht="15" customHeight="1">
      <c r="A584" s="321" t="s">
        <v>1027</v>
      </c>
      <c r="B584" s="322"/>
      <c r="C584" s="8" t="s">
        <v>952</v>
      </c>
      <c r="D584" s="8" t="s">
        <v>953</v>
      </c>
      <c r="E584" s="8" t="s">
        <v>954</v>
      </c>
      <c r="F584" s="8" t="s">
        <v>955</v>
      </c>
      <c r="G584" s="8" t="s">
        <v>956</v>
      </c>
    </row>
    <row r="585" spans="1:7" ht="20.100000000000001" customHeight="1">
      <c r="A585" s="15" t="s">
        <v>1079</v>
      </c>
      <c r="B585" s="16" t="s">
        <v>1080</v>
      </c>
      <c r="C585" s="15" t="s">
        <v>959</v>
      </c>
      <c r="D585" s="15" t="s">
        <v>1030</v>
      </c>
      <c r="E585" s="17">
        <v>5.5999999999999999E-5</v>
      </c>
      <c r="F585" s="18">
        <v>600000</v>
      </c>
      <c r="G585" s="18">
        <v>33.6</v>
      </c>
    </row>
    <row r="586" spans="1:7" ht="15" customHeight="1">
      <c r="A586" s="1"/>
      <c r="B586" s="1"/>
      <c r="C586" s="1"/>
      <c r="D586" s="1"/>
      <c r="E586" s="319" t="s">
        <v>1031</v>
      </c>
      <c r="F586" s="320"/>
      <c r="G586" s="19">
        <v>33.6</v>
      </c>
    </row>
    <row r="587" spans="1:7" ht="15" customHeight="1">
      <c r="A587" s="1"/>
      <c r="B587" s="1"/>
      <c r="C587" s="1"/>
      <c r="D587" s="1"/>
      <c r="E587" s="317" t="s">
        <v>972</v>
      </c>
      <c r="F587" s="318"/>
      <c r="G587" s="3">
        <v>33.6</v>
      </c>
    </row>
    <row r="588" spans="1:7" ht="15" customHeight="1">
      <c r="A588" s="1"/>
      <c r="B588" s="1"/>
      <c r="C588" s="1"/>
      <c r="D588" s="1"/>
      <c r="E588" s="317" t="s">
        <v>1062</v>
      </c>
      <c r="F588" s="318"/>
      <c r="G588" s="3">
        <v>0</v>
      </c>
    </row>
    <row r="589" spans="1:7" ht="15" customHeight="1">
      <c r="A589" s="1"/>
      <c r="B589" s="1"/>
      <c r="C589" s="1"/>
      <c r="D589" s="1"/>
      <c r="E589" s="317" t="s">
        <v>974</v>
      </c>
      <c r="F589" s="318"/>
      <c r="G589" s="3">
        <v>33.6</v>
      </c>
    </row>
    <row r="590" spans="1:7" ht="15" customHeight="1">
      <c r="A590" s="1"/>
      <c r="B590" s="1"/>
      <c r="C590" s="1"/>
      <c r="D590" s="1"/>
      <c r="E590" s="317" t="s">
        <v>975</v>
      </c>
      <c r="F590" s="318"/>
      <c r="G590" s="3">
        <v>9.52</v>
      </c>
    </row>
    <row r="591" spans="1:7" ht="15" customHeight="1">
      <c r="A591" s="1"/>
      <c r="B591" s="1"/>
      <c r="C591" s="1"/>
      <c r="D591" s="1"/>
      <c r="E591" s="317" t="s">
        <v>976</v>
      </c>
      <c r="F591" s="318"/>
      <c r="G591" s="3">
        <v>43.12</v>
      </c>
    </row>
    <row r="592" spans="1:7" ht="15" customHeight="1">
      <c r="A592" s="1"/>
      <c r="B592" s="1"/>
      <c r="C592" s="1"/>
      <c r="D592" s="1"/>
      <c r="E592" s="317" t="s">
        <v>977</v>
      </c>
      <c r="F592" s="318"/>
      <c r="G592" s="3">
        <v>1</v>
      </c>
    </row>
    <row r="593" spans="1:7" ht="15" customHeight="1">
      <c r="A593" s="1"/>
      <c r="B593" s="1"/>
      <c r="C593" s="1"/>
      <c r="D593" s="1"/>
      <c r="E593" s="317" t="s">
        <v>978</v>
      </c>
      <c r="F593" s="318"/>
      <c r="G593" s="3">
        <v>43.12</v>
      </c>
    </row>
    <row r="594" spans="1:7" ht="9.9499999999999993" customHeight="1">
      <c r="A594" s="1"/>
      <c r="B594" s="1"/>
      <c r="C594" s="323" t="s">
        <v>949</v>
      </c>
      <c r="D594" s="324"/>
      <c r="E594" s="1"/>
      <c r="F594" s="1"/>
      <c r="G594" s="1"/>
    </row>
    <row r="595" spans="1:7" ht="20.100000000000001" customHeight="1">
      <c r="A595" s="325" t="s">
        <v>2228</v>
      </c>
      <c r="B595" s="326"/>
      <c r="C595" s="326"/>
      <c r="D595" s="326"/>
      <c r="E595" s="326"/>
      <c r="F595" s="326"/>
      <c r="G595" s="326"/>
    </row>
    <row r="596" spans="1:7" ht="15" customHeight="1">
      <c r="A596" s="321" t="s">
        <v>1027</v>
      </c>
      <c r="B596" s="322"/>
      <c r="C596" s="8" t="s">
        <v>952</v>
      </c>
      <c r="D596" s="8" t="s">
        <v>953</v>
      </c>
      <c r="E596" s="8" t="s">
        <v>954</v>
      </c>
      <c r="F596" s="8" t="s">
        <v>955</v>
      </c>
      <c r="G596" s="8" t="s">
        <v>956</v>
      </c>
    </row>
    <row r="597" spans="1:7" ht="20.100000000000001" customHeight="1">
      <c r="A597" s="15" t="s">
        <v>1079</v>
      </c>
      <c r="B597" s="16" t="s">
        <v>1080</v>
      </c>
      <c r="C597" s="15" t="s">
        <v>959</v>
      </c>
      <c r="D597" s="15" t="s">
        <v>1030</v>
      </c>
      <c r="E597" s="17">
        <v>7.6000000000000001E-6</v>
      </c>
      <c r="F597" s="18">
        <v>600000</v>
      </c>
      <c r="G597" s="18">
        <v>4.5599999999999996</v>
      </c>
    </row>
    <row r="598" spans="1:7" ht="15" customHeight="1">
      <c r="A598" s="1"/>
      <c r="B598" s="1"/>
      <c r="C598" s="1"/>
      <c r="D598" s="1"/>
      <c r="E598" s="319" t="s">
        <v>1031</v>
      </c>
      <c r="F598" s="320"/>
      <c r="G598" s="19">
        <v>4.5599999999999996</v>
      </c>
    </row>
    <row r="599" spans="1:7" ht="15" customHeight="1">
      <c r="A599" s="1"/>
      <c r="B599" s="1"/>
      <c r="C599" s="1"/>
      <c r="D599" s="1"/>
      <c r="E599" s="317" t="s">
        <v>972</v>
      </c>
      <c r="F599" s="318"/>
      <c r="G599" s="3">
        <v>4.5599999999999996</v>
      </c>
    </row>
    <row r="600" spans="1:7" ht="15" customHeight="1">
      <c r="A600" s="1"/>
      <c r="B600" s="1"/>
      <c r="C600" s="1"/>
      <c r="D600" s="1"/>
      <c r="E600" s="317" t="s">
        <v>1062</v>
      </c>
      <c r="F600" s="318"/>
      <c r="G600" s="3">
        <v>0</v>
      </c>
    </row>
    <row r="601" spans="1:7" ht="15" customHeight="1">
      <c r="A601" s="1"/>
      <c r="B601" s="1"/>
      <c r="C601" s="1"/>
      <c r="D601" s="1"/>
      <c r="E601" s="317" t="s">
        <v>974</v>
      </c>
      <c r="F601" s="318"/>
      <c r="G601" s="3">
        <v>4.5599999999999996</v>
      </c>
    </row>
    <row r="602" spans="1:7" ht="15" customHeight="1">
      <c r="A602" s="1"/>
      <c r="B602" s="1"/>
      <c r="C602" s="1"/>
      <c r="D602" s="1"/>
      <c r="E602" s="317" t="s">
        <v>975</v>
      </c>
      <c r="F602" s="318"/>
      <c r="G602" s="3">
        <v>1.29</v>
      </c>
    </row>
    <row r="603" spans="1:7" ht="15" customHeight="1">
      <c r="A603" s="1"/>
      <c r="B603" s="1"/>
      <c r="C603" s="1"/>
      <c r="D603" s="1"/>
      <c r="E603" s="317" t="s">
        <v>976</v>
      </c>
      <c r="F603" s="318"/>
      <c r="G603" s="3">
        <v>5.85</v>
      </c>
    </row>
    <row r="604" spans="1:7" ht="15" customHeight="1">
      <c r="A604" s="1"/>
      <c r="B604" s="1"/>
      <c r="C604" s="1"/>
      <c r="D604" s="1"/>
      <c r="E604" s="317" t="s">
        <v>977</v>
      </c>
      <c r="F604" s="318"/>
      <c r="G604" s="3">
        <v>1</v>
      </c>
    </row>
    <row r="605" spans="1:7" ht="15" customHeight="1">
      <c r="A605" s="1"/>
      <c r="B605" s="1"/>
      <c r="C605" s="1"/>
      <c r="D605" s="1"/>
      <c r="E605" s="317" t="s">
        <v>978</v>
      </c>
      <c r="F605" s="318"/>
      <c r="G605" s="3">
        <v>5.85</v>
      </c>
    </row>
    <row r="606" spans="1:7" ht="9.9499999999999993" customHeight="1">
      <c r="A606" s="1"/>
      <c r="B606" s="1"/>
      <c r="C606" s="323" t="s">
        <v>949</v>
      </c>
      <c r="D606" s="324"/>
      <c r="E606" s="1"/>
      <c r="F606" s="1"/>
      <c r="G606" s="1"/>
    </row>
    <row r="607" spans="1:7" ht="20.100000000000001" customHeight="1">
      <c r="A607" s="325" t="s">
        <v>2229</v>
      </c>
      <c r="B607" s="326"/>
      <c r="C607" s="326"/>
      <c r="D607" s="326"/>
      <c r="E607" s="326"/>
      <c r="F607" s="326"/>
      <c r="G607" s="326"/>
    </row>
    <row r="608" spans="1:7" ht="15" customHeight="1">
      <c r="A608" s="321" t="s">
        <v>968</v>
      </c>
      <c r="B608" s="322"/>
      <c r="C608" s="8" t="s">
        <v>952</v>
      </c>
      <c r="D608" s="8" t="s">
        <v>953</v>
      </c>
      <c r="E608" s="8" t="s">
        <v>954</v>
      </c>
      <c r="F608" s="8" t="s">
        <v>955</v>
      </c>
      <c r="G608" s="8" t="s">
        <v>956</v>
      </c>
    </row>
    <row r="609" spans="1:7" ht="15" customHeight="1">
      <c r="A609" s="15" t="s">
        <v>1081</v>
      </c>
      <c r="B609" s="16" t="s">
        <v>1082</v>
      </c>
      <c r="C609" s="15" t="s">
        <v>959</v>
      </c>
      <c r="D609" s="15" t="s">
        <v>960</v>
      </c>
      <c r="E609" s="17">
        <v>8.2000000000000007E-3</v>
      </c>
      <c r="F609" s="18">
        <v>21.4</v>
      </c>
      <c r="G609" s="18">
        <v>0.17548</v>
      </c>
    </row>
    <row r="610" spans="1:7" ht="15" customHeight="1">
      <c r="A610" s="1"/>
      <c r="B610" s="1"/>
      <c r="C610" s="1"/>
      <c r="D610" s="1"/>
      <c r="E610" s="319" t="s">
        <v>971</v>
      </c>
      <c r="F610" s="320"/>
      <c r="G610" s="19">
        <v>0.17548</v>
      </c>
    </row>
    <row r="611" spans="1:7" ht="15" customHeight="1">
      <c r="A611" s="1"/>
      <c r="B611" s="1"/>
      <c r="C611" s="1"/>
      <c r="D611" s="1"/>
      <c r="E611" s="317" t="s">
        <v>972</v>
      </c>
      <c r="F611" s="318"/>
      <c r="G611" s="3">
        <v>0.09</v>
      </c>
    </row>
    <row r="612" spans="1:7" ht="15" customHeight="1">
      <c r="A612" s="1"/>
      <c r="B612" s="1"/>
      <c r="C612" s="1"/>
      <c r="D612" s="1"/>
      <c r="E612" s="317" t="s">
        <v>973</v>
      </c>
      <c r="F612" s="318"/>
      <c r="G612" s="3">
        <v>0.08</v>
      </c>
    </row>
    <row r="613" spans="1:7" ht="15" customHeight="1">
      <c r="A613" s="1"/>
      <c r="B613" s="1"/>
      <c r="C613" s="1"/>
      <c r="D613" s="1"/>
      <c r="E613" s="317" t="s">
        <v>974</v>
      </c>
      <c r="F613" s="318"/>
      <c r="G613" s="3">
        <v>0.17</v>
      </c>
    </row>
    <row r="614" spans="1:7" ht="15" customHeight="1">
      <c r="A614" s="1"/>
      <c r="B614" s="1"/>
      <c r="C614" s="1"/>
      <c r="D614" s="1"/>
      <c r="E614" s="317" t="s">
        <v>975</v>
      </c>
      <c r="F614" s="318"/>
      <c r="G614" s="3">
        <v>0.04</v>
      </c>
    </row>
    <row r="615" spans="1:7" ht="15" customHeight="1">
      <c r="A615" s="1"/>
      <c r="B615" s="1"/>
      <c r="C615" s="1"/>
      <c r="D615" s="1"/>
      <c r="E615" s="317" t="s">
        <v>976</v>
      </c>
      <c r="F615" s="318"/>
      <c r="G615" s="3">
        <v>0.21</v>
      </c>
    </row>
    <row r="616" spans="1:7" ht="15" customHeight="1">
      <c r="A616" s="1"/>
      <c r="B616" s="1"/>
      <c r="C616" s="1"/>
      <c r="D616" s="1"/>
      <c r="E616" s="317" t="s">
        <v>977</v>
      </c>
      <c r="F616" s="318"/>
      <c r="G616" s="3">
        <v>1</v>
      </c>
    </row>
    <row r="617" spans="1:7" ht="15" customHeight="1">
      <c r="A617" s="1"/>
      <c r="B617" s="1"/>
      <c r="C617" s="1"/>
      <c r="D617" s="1"/>
      <c r="E617" s="317" t="s">
        <v>978</v>
      </c>
      <c r="F617" s="318"/>
      <c r="G617" s="3">
        <v>0.21</v>
      </c>
    </row>
    <row r="618" spans="1:7" ht="9.9499999999999993" customHeight="1">
      <c r="A618" s="1"/>
      <c r="B618" s="1"/>
      <c r="C618" s="323" t="s">
        <v>949</v>
      </c>
      <c r="D618" s="324"/>
      <c r="E618" s="1"/>
      <c r="F618" s="1"/>
      <c r="G618" s="1"/>
    </row>
    <row r="619" spans="1:7" ht="20.100000000000001" customHeight="1">
      <c r="A619" s="325" t="s">
        <v>2230</v>
      </c>
      <c r="B619" s="326"/>
      <c r="C619" s="326"/>
      <c r="D619" s="326"/>
      <c r="E619" s="326"/>
      <c r="F619" s="326"/>
      <c r="G619" s="326"/>
    </row>
    <row r="620" spans="1:7" ht="15" customHeight="1">
      <c r="A620" s="321" t="s">
        <v>951</v>
      </c>
      <c r="B620" s="322"/>
      <c r="C620" s="8" t="s">
        <v>952</v>
      </c>
      <c r="D620" s="8" t="s">
        <v>953</v>
      </c>
      <c r="E620" s="8" t="s">
        <v>954</v>
      </c>
      <c r="F620" s="8" t="s">
        <v>955</v>
      </c>
      <c r="G620" s="8" t="s">
        <v>956</v>
      </c>
    </row>
    <row r="621" spans="1:7" ht="15" customHeight="1">
      <c r="A621" s="15" t="s">
        <v>994</v>
      </c>
      <c r="B621" s="16" t="s">
        <v>995</v>
      </c>
      <c r="C621" s="15" t="s">
        <v>959</v>
      </c>
      <c r="D621" s="15" t="s">
        <v>960</v>
      </c>
      <c r="E621" s="17">
        <v>1</v>
      </c>
      <c r="F621" s="18">
        <v>1.04</v>
      </c>
      <c r="G621" s="18">
        <v>1.04</v>
      </c>
    </row>
    <row r="622" spans="1:7" ht="20.100000000000001" customHeight="1">
      <c r="A622" s="15" t="s">
        <v>1025</v>
      </c>
      <c r="B622" s="16" t="s">
        <v>1026</v>
      </c>
      <c r="C622" s="15" t="s">
        <v>959</v>
      </c>
      <c r="D622" s="15" t="s">
        <v>960</v>
      </c>
      <c r="E622" s="17">
        <v>1</v>
      </c>
      <c r="F622" s="18">
        <v>0.63</v>
      </c>
      <c r="G622" s="18">
        <v>0.63</v>
      </c>
    </row>
    <row r="623" spans="1:7" ht="15" customHeight="1">
      <c r="A623" s="15" t="s">
        <v>996</v>
      </c>
      <c r="B623" s="16" t="s">
        <v>997</v>
      </c>
      <c r="C623" s="15" t="s">
        <v>959</v>
      </c>
      <c r="D623" s="15" t="s">
        <v>960</v>
      </c>
      <c r="E623" s="17">
        <v>1</v>
      </c>
      <c r="F623" s="18">
        <v>3.18</v>
      </c>
      <c r="G623" s="18">
        <v>3.18</v>
      </c>
    </row>
    <row r="624" spans="1:7" ht="20.100000000000001" customHeight="1">
      <c r="A624" s="15" t="s">
        <v>1023</v>
      </c>
      <c r="B624" s="16" t="s">
        <v>1024</v>
      </c>
      <c r="C624" s="15" t="s">
        <v>959</v>
      </c>
      <c r="D624" s="15" t="s">
        <v>960</v>
      </c>
      <c r="E624" s="17">
        <v>1</v>
      </c>
      <c r="F624" s="18">
        <v>0.01</v>
      </c>
      <c r="G624" s="18">
        <v>0.01</v>
      </c>
    </row>
    <row r="625" spans="1:7" ht="15" customHeight="1">
      <c r="A625" s="15" t="s">
        <v>963</v>
      </c>
      <c r="B625" s="16" t="s">
        <v>964</v>
      </c>
      <c r="C625" s="15" t="s">
        <v>959</v>
      </c>
      <c r="D625" s="15" t="s">
        <v>960</v>
      </c>
      <c r="E625" s="17">
        <v>1</v>
      </c>
      <c r="F625" s="18">
        <v>0.55000000000000004</v>
      </c>
      <c r="G625" s="18">
        <v>0.55000000000000004</v>
      </c>
    </row>
    <row r="626" spans="1:7" ht="15" customHeight="1">
      <c r="A626" s="15" t="s">
        <v>965</v>
      </c>
      <c r="B626" s="16" t="s">
        <v>966</v>
      </c>
      <c r="C626" s="15" t="s">
        <v>959</v>
      </c>
      <c r="D626" s="15" t="s">
        <v>960</v>
      </c>
      <c r="E626" s="17">
        <v>1</v>
      </c>
      <c r="F626" s="18">
        <v>0.06</v>
      </c>
      <c r="G626" s="18">
        <v>0.06</v>
      </c>
    </row>
    <row r="627" spans="1:7" ht="17.100000000000001" customHeight="1">
      <c r="A627" s="1"/>
      <c r="B627" s="1"/>
      <c r="C627" s="1"/>
      <c r="D627" s="1"/>
      <c r="E627" s="319" t="s">
        <v>967</v>
      </c>
      <c r="F627" s="320"/>
      <c r="G627" s="19">
        <v>5.47</v>
      </c>
    </row>
    <row r="628" spans="1:7" ht="15" customHeight="1">
      <c r="A628" s="321" t="s">
        <v>968</v>
      </c>
      <c r="B628" s="322"/>
      <c r="C628" s="8" t="s">
        <v>952</v>
      </c>
      <c r="D628" s="8" t="s">
        <v>953</v>
      </c>
      <c r="E628" s="8" t="s">
        <v>954</v>
      </c>
      <c r="F628" s="8" t="s">
        <v>955</v>
      </c>
      <c r="G628" s="8" t="s">
        <v>956</v>
      </c>
    </row>
    <row r="629" spans="1:7" ht="15" customHeight="1">
      <c r="A629" s="15" t="s">
        <v>1081</v>
      </c>
      <c r="B629" s="16" t="s">
        <v>1082</v>
      </c>
      <c r="C629" s="15" t="s">
        <v>959</v>
      </c>
      <c r="D629" s="15" t="s">
        <v>960</v>
      </c>
      <c r="E629" s="17">
        <v>1.0082</v>
      </c>
      <c r="F629" s="18">
        <v>21.4</v>
      </c>
      <c r="G629" s="18">
        <v>21.575479999999999</v>
      </c>
    </row>
    <row r="630" spans="1:7" ht="15" customHeight="1">
      <c r="A630" s="1"/>
      <c r="B630" s="1"/>
      <c r="C630" s="1"/>
      <c r="D630" s="1"/>
      <c r="E630" s="319" t="s">
        <v>971</v>
      </c>
      <c r="F630" s="320"/>
      <c r="G630" s="19">
        <v>21.575479999999999</v>
      </c>
    </row>
    <row r="631" spans="1:7" ht="15" customHeight="1">
      <c r="A631" s="1"/>
      <c r="B631" s="1"/>
      <c r="C631" s="1"/>
      <c r="D631" s="1"/>
      <c r="E631" s="317" t="s">
        <v>972</v>
      </c>
      <c r="F631" s="318"/>
      <c r="G631" s="3">
        <v>17.239999999999998</v>
      </c>
    </row>
    <row r="632" spans="1:7" ht="15" customHeight="1">
      <c r="A632" s="1"/>
      <c r="B632" s="1"/>
      <c r="C632" s="1"/>
      <c r="D632" s="1"/>
      <c r="E632" s="317" t="s">
        <v>973</v>
      </c>
      <c r="F632" s="318"/>
      <c r="G632" s="3">
        <v>9.8000000000000007</v>
      </c>
    </row>
    <row r="633" spans="1:7" ht="15" customHeight="1">
      <c r="A633" s="1"/>
      <c r="B633" s="1"/>
      <c r="C633" s="1"/>
      <c r="D633" s="1"/>
      <c r="E633" s="317" t="s">
        <v>974</v>
      </c>
      <c r="F633" s="318"/>
      <c r="G633" s="3">
        <v>27.04</v>
      </c>
    </row>
    <row r="634" spans="1:7" ht="15" customHeight="1">
      <c r="A634" s="1"/>
      <c r="B634" s="1"/>
      <c r="C634" s="1"/>
      <c r="D634" s="1"/>
      <c r="E634" s="317" t="s">
        <v>975</v>
      </c>
      <c r="F634" s="318"/>
      <c r="G634" s="3">
        <v>7.66</v>
      </c>
    </row>
    <row r="635" spans="1:7" ht="15" customHeight="1">
      <c r="A635" s="1"/>
      <c r="B635" s="1"/>
      <c r="C635" s="1"/>
      <c r="D635" s="1"/>
      <c r="E635" s="317" t="s">
        <v>976</v>
      </c>
      <c r="F635" s="318"/>
      <c r="G635" s="3">
        <v>34.700000000000003</v>
      </c>
    </row>
    <row r="636" spans="1:7" ht="15" customHeight="1">
      <c r="A636" s="1"/>
      <c r="B636" s="1"/>
      <c r="C636" s="1"/>
      <c r="D636" s="1"/>
      <c r="E636" s="317" t="s">
        <v>977</v>
      </c>
      <c r="F636" s="318"/>
      <c r="G636" s="3">
        <v>1</v>
      </c>
    </row>
    <row r="637" spans="1:7" ht="15" customHeight="1">
      <c r="A637" s="1"/>
      <c r="B637" s="1"/>
      <c r="C637" s="1"/>
      <c r="D637" s="1"/>
      <c r="E637" s="317" t="s">
        <v>978</v>
      </c>
      <c r="F637" s="318"/>
      <c r="G637" s="3">
        <v>34.700000000000003</v>
      </c>
    </row>
    <row r="638" spans="1:7" ht="9.9499999999999993" customHeight="1">
      <c r="A638" s="1"/>
      <c r="B638" s="1"/>
      <c r="C638" s="323" t="s">
        <v>949</v>
      </c>
      <c r="D638" s="324"/>
      <c r="E638" s="1"/>
      <c r="F638" s="1"/>
      <c r="G638" s="1"/>
    </row>
    <row r="639" spans="1:7" ht="20.100000000000001" customHeight="1">
      <c r="A639" s="325" t="s">
        <v>2231</v>
      </c>
      <c r="B639" s="326"/>
      <c r="C639" s="326"/>
      <c r="D639" s="326"/>
      <c r="E639" s="326"/>
      <c r="F639" s="326"/>
      <c r="G639" s="326"/>
    </row>
    <row r="640" spans="1:7" ht="15" customHeight="1">
      <c r="A640" s="321" t="s">
        <v>951</v>
      </c>
      <c r="B640" s="322"/>
      <c r="C640" s="8" t="s">
        <v>952</v>
      </c>
      <c r="D640" s="8" t="s">
        <v>953</v>
      </c>
      <c r="E640" s="8" t="s">
        <v>954</v>
      </c>
      <c r="F640" s="8" t="s">
        <v>955</v>
      </c>
      <c r="G640" s="8" t="s">
        <v>956</v>
      </c>
    </row>
    <row r="641" spans="1:7" ht="15" customHeight="1">
      <c r="A641" s="15" t="s">
        <v>994</v>
      </c>
      <c r="B641" s="16" t="s">
        <v>995</v>
      </c>
      <c r="C641" s="15" t="s">
        <v>959</v>
      </c>
      <c r="D641" s="15" t="s">
        <v>960</v>
      </c>
      <c r="E641" s="17">
        <v>1</v>
      </c>
      <c r="F641" s="18">
        <v>1.04</v>
      </c>
      <c r="G641" s="18">
        <v>1.04</v>
      </c>
    </row>
    <row r="642" spans="1:7" ht="20.100000000000001" customHeight="1">
      <c r="A642" s="15" t="s">
        <v>1025</v>
      </c>
      <c r="B642" s="16" t="s">
        <v>1026</v>
      </c>
      <c r="C642" s="15" t="s">
        <v>959</v>
      </c>
      <c r="D642" s="15" t="s">
        <v>960</v>
      </c>
      <c r="E642" s="17">
        <v>1</v>
      </c>
      <c r="F642" s="18">
        <v>0.63</v>
      </c>
      <c r="G642" s="18">
        <v>0.63</v>
      </c>
    </row>
    <row r="643" spans="1:7" ht="15" customHeight="1">
      <c r="A643" s="15" t="s">
        <v>996</v>
      </c>
      <c r="B643" s="16" t="s">
        <v>997</v>
      </c>
      <c r="C643" s="15" t="s">
        <v>959</v>
      </c>
      <c r="D643" s="15" t="s">
        <v>960</v>
      </c>
      <c r="E643" s="17">
        <v>1</v>
      </c>
      <c r="F643" s="18">
        <v>3.18</v>
      </c>
      <c r="G643" s="18">
        <v>3.18</v>
      </c>
    </row>
    <row r="644" spans="1:7" ht="20.100000000000001" customHeight="1">
      <c r="A644" s="15" t="s">
        <v>1023</v>
      </c>
      <c r="B644" s="16" t="s">
        <v>1024</v>
      </c>
      <c r="C644" s="15" t="s">
        <v>959</v>
      </c>
      <c r="D644" s="15" t="s">
        <v>960</v>
      </c>
      <c r="E644" s="17">
        <v>1</v>
      </c>
      <c r="F644" s="18">
        <v>0.01</v>
      </c>
      <c r="G644" s="18">
        <v>0.01</v>
      </c>
    </row>
    <row r="645" spans="1:7" ht="15" customHeight="1">
      <c r="A645" s="15" t="s">
        <v>963</v>
      </c>
      <c r="B645" s="16" t="s">
        <v>964</v>
      </c>
      <c r="C645" s="15" t="s">
        <v>959</v>
      </c>
      <c r="D645" s="15" t="s">
        <v>960</v>
      </c>
      <c r="E645" s="17">
        <v>1</v>
      </c>
      <c r="F645" s="18">
        <v>0.55000000000000004</v>
      </c>
      <c r="G645" s="18">
        <v>0.55000000000000004</v>
      </c>
    </row>
    <row r="646" spans="1:7" ht="15" customHeight="1">
      <c r="A646" s="15" t="s">
        <v>965</v>
      </c>
      <c r="B646" s="16" t="s">
        <v>966</v>
      </c>
      <c r="C646" s="15" t="s">
        <v>959</v>
      </c>
      <c r="D646" s="15" t="s">
        <v>960</v>
      </c>
      <c r="E646" s="17">
        <v>1</v>
      </c>
      <c r="F646" s="18">
        <v>0.06</v>
      </c>
      <c r="G646" s="18">
        <v>0.06</v>
      </c>
    </row>
    <row r="647" spans="1:7" ht="17.100000000000001" customHeight="1">
      <c r="A647" s="1"/>
      <c r="B647" s="1"/>
      <c r="C647" s="1"/>
      <c r="D647" s="1"/>
      <c r="E647" s="319" t="s">
        <v>967</v>
      </c>
      <c r="F647" s="320"/>
      <c r="G647" s="19">
        <v>5.47</v>
      </c>
    </row>
    <row r="648" spans="1:7" ht="15" customHeight="1">
      <c r="A648" s="321" t="s">
        <v>1027</v>
      </c>
      <c r="B648" s="322"/>
      <c r="C648" s="8" t="s">
        <v>952</v>
      </c>
      <c r="D648" s="8" t="s">
        <v>953</v>
      </c>
      <c r="E648" s="8" t="s">
        <v>954</v>
      </c>
      <c r="F648" s="8" t="s">
        <v>955</v>
      </c>
      <c r="G648" s="8" t="s">
        <v>956</v>
      </c>
    </row>
    <row r="649" spans="1:7" ht="20.100000000000001" customHeight="1">
      <c r="A649" s="15" t="s">
        <v>1079</v>
      </c>
      <c r="B649" s="16" t="s">
        <v>1080</v>
      </c>
      <c r="C649" s="15" t="s">
        <v>959</v>
      </c>
      <c r="D649" s="15" t="s">
        <v>1030</v>
      </c>
      <c r="E649" s="17">
        <v>6.3600000000000001E-5</v>
      </c>
      <c r="F649" s="18">
        <v>600000</v>
      </c>
      <c r="G649" s="18">
        <v>38.159999999999997</v>
      </c>
    </row>
    <row r="650" spans="1:7" ht="15" customHeight="1">
      <c r="A650" s="1"/>
      <c r="B650" s="1"/>
      <c r="C650" s="1"/>
      <c r="D650" s="1"/>
      <c r="E650" s="319" t="s">
        <v>1031</v>
      </c>
      <c r="F650" s="320"/>
      <c r="G650" s="19">
        <v>38.159999999999997</v>
      </c>
    </row>
    <row r="651" spans="1:7" ht="15" customHeight="1">
      <c r="A651" s="321" t="s">
        <v>968</v>
      </c>
      <c r="B651" s="322"/>
      <c r="C651" s="8" t="s">
        <v>952</v>
      </c>
      <c r="D651" s="8" t="s">
        <v>953</v>
      </c>
      <c r="E651" s="8" t="s">
        <v>954</v>
      </c>
      <c r="F651" s="8" t="s">
        <v>955</v>
      </c>
      <c r="G651" s="8" t="s">
        <v>956</v>
      </c>
    </row>
    <row r="652" spans="1:7" ht="15" customHeight="1">
      <c r="A652" s="15" t="s">
        <v>1081</v>
      </c>
      <c r="B652" s="16" t="s">
        <v>1082</v>
      </c>
      <c r="C652" s="15" t="s">
        <v>959</v>
      </c>
      <c r="D652" s="15" t="s">
        <v>960</v>
      </c>
      <c r="E652" s="17">
        <v>1.0082</v>
      </c>
      <c r="F652" s="18">
        <v>21.4</v>
      </c>
      <c r="G652" s="18">
        <v>21.575479999999999</v>
      </c>
    </row>
    <row r="653" spans="1:7" ht="15" customHeight="1">
      <c r="A653" s="1"/>
      <c r="B653" s="1"/>
      <c r="C653" s="1"/>
      <c r="D653" s="1"/>
      <c r="E653" s="319" t="s">
        <v>971</v>
      </c>
      <c r="F653" s="320"/>
      <c r="G653" s="19">
        <v>21.575479999999999</v>
      </c>
    </row>
    <row r="654" spans="1:7" ht="15" customHeight="1">
      <c r="A654" s="1"/>
      <c r="B654" s="1"/>
      <c r="C654" s="1"/>
      <c r="D654" s="1"/>
      <c r="E654" s="317" t="s">
        <v>972</v>
      </c>
      <c r="F654" s="318"/>
      <c r="G654" s="3">
        <v>55.4</v>
      </c>
    </row>
    <row r="655" spans="1:7" ht="15" customHeight="1">
      <c r="A655" s="1"/>
      <c r="B655" s="1"/>
      <c r="C655" s="1"/>
      <c r="D655" s="1"/>
      <c r="E655" s="317" t="s">
        <v>973</v>
      </c>
      <c r="F655" s="318"/>
      <c r="G655" s="3">
        <v>9.8000000000000007</v>
      </c>
    </row>
    <row r="656" spans="1:7" ht="15" customHeight="1">
      <c r="A656" s="1"/>
      <c r="B656" s="1"/>
      <c r="C656" s="1"/>
      <c r="D656" s="1"/>
      <c r="E656" s="317" t="s">
        <v>974</v>
      </c>
      <c r="F656" s="318"/>
      <c r="G656" s="3">
        <v>65.2</v>
      </c>
    </row>
    <row r="657" spans="1:7" ht="15" customHeight="1">
      <c r="A657" s="1"/>
      <c r="B657" s="1"/>
      <c r="C657" s="1"/>
      <c r="D657" s="1"/>
      <c r="E657" s="317" t="s">
        <v>975</v>
      </c>
      <c r="F657" s="318"/>
      <c r="G657" s="3">
        <v>18.48</v>
      </c>
    </row>
    <row r="658" spans="1:7" ht="15" customHeight="1">
      <c r="A658" s="1"/>
      <c r="B658" s="1"/>
      <c r="C658" s="1"/>
      <c r="D658" s="1"/>
      <c r="E658" s="317" t="s">
        <v>976</v>
      </c>
      <c r="F658" s="318"/>
      <c r="G658" s="3">
        <v>83.68</v>
      </c>
    </row>
    <row r="659" spans="1:7" ht="15" customHeight="1">
      <c r="A659" s="1"/>
      <c r="B659" s="1"/>
      <c r="C659" s="1"/>
      <c r="D659" s="1"/>
      <c r="E659" s="317" t="s">
        <v>977</v>
      </c>
      <c r="F659" s="318"/>
      <c r="G659" s="3">
        <v>1</v>
      </c>
    </row>
    <row r="660" spans="1:7" ht="15" customHeight="1">
      <c r="A660" s="1"/>
      <c r="B660" s="1"/>
      <c r="C660" s="1"/>
      <c r="D660" s="1"/>
      <c r="E660" s="317" t="s">
        <v>978</v>
      </c>
      <c r="F660" s="318"/>
      <c r="G660" s="3">
        <v>83.68</v>
      </c>
    </row>
    <row r="661" spans="1:7" ht="9.9499999999999993" customHeight="1">
      <c r="A661" s="1"/>
      <c r="B661" s="1"/>
      <c r="C661" s="323" t="s">
        <v>949</v>
      </c>
      <c r="D661" s="324"/>
      <c r="E661" s="1"/>
      <c r="F661" s="1"/>
      <c r="G661" s="1"/>
    </row>
    <row r="662" spans="1:7" ht="20.100000000000001" customHeight="1">
      <c r="A662" s="325" t="s">
        <v>2232</v>
      </c>
      <c r="B662" s="326"/>
      <c r="C662" s="326"/>
      <c r="D662" s="326"/>
      <c r="E662" s="326"/>
      <c r="F662" s="326"/>
      <c r="G662" s="326"/>
    </row>
    <row r="663" spans="1:7" ht="15" customHeight="1">
      <c r="A663" s="321" t="s">
        <v>1027</v>
      </c>
      <c r="B663" s="322"/>
      <c r="C663" s="8" t="s">
        <v>952</v>
      </c>
      <c r="D663" s="8" t="s">
        <v>953</v>
      </c>
      <c r="E663" s="8" t="s">
        <v>954</v>
      </c>
      <c r="F663" s="8" t="s">
        <v>955</v>
      </c>
      <c r="G663" s="8" t="s">
        <v>956</v>
      </c>
    </row>
    <row r="664" spans="1:7" ht="20.100000000000001" customHeight="1">
      <c r="A664" s="15" t="s">
        <v>1079</v>
      </c>
      <c r="B664" s="16" t="s">
        <v>1080</v>
      </c>
      <c r="C664" s="15" t="s">
        <v>959</v>
      </c>
      <c r="D664" s="15" t="s">
        <v>1030</v>
      </c>
      <c r="E664" s="17">
        <v>6.9999999999999994E-5</v>
      </c>
      <c r="F664" s="18">
        <v>600000</v>
      </c>
      <c r="G664" s="18">
        <v>42</v>
      </c>
    </row>
    <row r="665" spans="1:7" ht="15" customHeight="1">
      <c r="A665" s="1"/>
      <c r="B665" s="1"/>
      <c r="C665" s="1"/>
      <c r="D665" s="1"/>
      <c r="E665" s="319" t="s">
        <v>1031</v>
      </c>
      <c r="F665" s="320"/>
      <c r="G665" s="19">
        <v>42</v>
      </c>
    </row>
    <row r="666" spans="1:7" ht="15" customHeight="1">
      <c r="A666" s="1"/>
      <c r="B666" s="1"/>
      <c r="C666" s="1"/>
      <c r="D666" s="1"/>
      <c r="E666" s="317" t="s">
        <v>972</v>
      </c>
      <c r="F666" s="318"/>
      <c r="G666" s="3">
        <v>42</v>
      </c>
    </row>
    <row r="667" spans="1:7" ht="15" customHeight="1">
      <c r="A667" s="1"/>
      <c r="B667" s="1"/>
      <c r="C667" s="1"/>
      <c r="D667" s="1"/>
      <c r="E667" s="317" t="s">
        <v>1062</v>
      </c>
      <c r="F667" s="318"/>
      <c r="G667" s="3">
        <v>0</v>
      </c>
    </row>
    <row r="668" spans="1:7" ht="15" customHeight="1">
      <c r="A668" s="1"/>
      <c r="B668" s="1"/>
      <c r="C668" s="1"/>
      <c r="D668" s="1"/>
      <c r="E668" s="317" t="s">
        <v>974</v>
      </c>
      <c r="F668" s="318"/>
      <c r="G668" s="3">
        <v>42</v>
      </c>
    </row>
    <row r="669" spans="1:7" ht="15" customHeight="1">
      <c r="A669" s="1"/>
      <c r="B669" s="1"/>
      <c r="C669" s="1"/>
      <c r="D669" s="1"/>
      <c r="E669" s="317" t="s">
        <v>975</v>
      </c>
      <c r="F669" s="318"/>
      <c r="G669" s="3">
        <v>11.9</v>
      </c>
    </row>
    <row r="670" spans="1:7" ht="15" customHeight="1">
      <c r="A670" s="1"/>
      <c r="B670" s="1"/>
      <c r="C670" s="1"/>
      <c r="D670" s="1"/>
      <c r="E670" s="317" t="s">
        <v>976</v>
      </c>
      <c r="F670" s="318"/>
      <c r="G670" s="3">
        <v>53.9</v>
      </c>
    </row>
    <row r="671" spans="1:7" ht="15" customHeight="1">
      <c r="A671" s="1"/>
      <c r="B671" s="1"/>
      <c r="C671" s="1"/>
      <c r="D671" s="1"/>
      <c r="E671" s="317" t="s">
        <v>977</v>
      </c>
      <c r="F671" s="318"/>
      <c r="G671" s="3">
        <v>1</v>
      </c>
    </row>
    <row r="672" spans="1:7" ht="15" customHeight="1">
      <c r="A672" s="1"/>
      <c r="B672" s="1"/>
      <c r="C672" s="1"/>
      <c r="D672" s="1"/>
      <c r="E672" s="317" t="s">
        <v>978</v>
      </c>
      <c r="F672" s="318"/>
      <c r="G672" s="3">
        <v>53.9</v>
      </c>
    </row>
    <row r="673" spans="1:7" ht="9.9499999999999993" customHeight="1">
      <c r="A673" s="1"/>
      <c r="B673" s="1"/>
      <c r="C673" s="323" t="s">
        <v>949</v>
      </c>
      <c r="D673" s="324"/>
      <c r="E673" s="1"/>
      <c r="F673" s="1"/>
      <c r="G673" s="1"/>
    </row>
    <row r="674" spans="1:7" ht="20.100000000000001" customHeight="1">
      <c r="A674" s="325" t="s">
        <v>2233</v>
      </c>
      <c r="B674" s="326"/>
      <c r="C674" s="326"/>
      <c r="D674" s="326"/>
      <c r="E674" s="326"/>
      <c r="F674" s="326"/>
      <c r="G674" s="326"/>
    </row>
    <row r="675" spans="1:7" ht="15" customHeight="1">
      <c r="A675" s="321" t="s">
        <v>1010</v>
      </c>
      <c r="B675" s="322"/>
      <c r="C675" s="8" t="s">
        <v>952</v>
      </c>
      <c r="D675" s="8" t="s">
        <v>953</v>
      </c>
      <c r="E675" s="8" t="s">
        <v>954</v>
      </c>
      <c r="F675" s="8" t="s">
        <v>955</v>
      </c>
      <c r="G675" s="8" t="s">
        <v>956</v>
      </c>
    </row>
    <row r="676" spans="1:7" ht="15" customHeight="1">
      <c r="A676" s="15" t="s">
        <v>1070</v>
      </c>
      <c r="B676" s="16" t="s">
        <v>1071</v>
      </c>
      <c r="C676" s="15" t="s">
        <v>959</v>
      </c>
      <c r="D676" s="15" t="s">
        <v>1072</v>
      </c>
      <c r="E676" s="17">
        <v>10.77</v>
      </c>
      <c r="F676" s="18">
        <v>4.63</v>
      </c>
      <c r="G676" s="18">
        <v>49.865099999999998</v>
      </c>
    </row>
    <row r="677" spans="1:7" ht="15" customHeight="1">
      <c r="A677" s="1"/>
      <c r="B677" s="1"/>
      <c r="C677" s="1"/>
      <c r="D677" s="1"/>
      <c r="E677" s="319" t="s">
        <v>1021</v>
      </c>
      <c r="F677" s="320"/>
      <c r="G677" s="19">
        <v>49.865099999999998</v>
      </c>
    </row>
    <row r="678" spans="1:7" ht="15" customHeight="1">
      <c r="A678" s="1"/>
      <c r="B678" s="1"/>
      <c r="C678" s="1"/>
      <c r="D678" s="1"/>
      <c r="E678" s="317" t="s">
        <v>972</v>
      </c>
      <c r="F678" s="318"/>
      <c r="G678" s="3">
        <v>49.86</v>
      </c>
    </row>
    <row r="679" spans="1:7" ht="15" customHeight="1">
      <c r="A679" s="1"/>
      <c r="B679" s="1"/>
      <c r="C679" s="1"/>
      <c r="D679" s="1"/>
      <c r="E679" s="317" t="s">
        <v>1062</v>
      </c>
      <c r="F679" s="318"/>
      <c r="G679" s="3">
        <v>0</v>
      </c>
    </row>
    <row r="680" spans="1:7" ht="15" customHeight="1">
      <c r="A680" s="1"/>
      <c r="B680" s="1"/>
      <c r="C680" s="1"/>
      <c r="D680" s="1"/>
      <c r="E680" s="317" t="s">
        <v>974</v>
      </c>
      <c r="F680" s="318"/>
      <c r="G680" s="3">
        <v>49.86</v>
      </c>
    </row>
    <row r="681" spans="1:7" ht="15" customHeight="1">
      <c r="A681" s="1"/>
      <c r="B681" s="1"/>
      <c r="C681" s="1"/>
      <c r="D681" s="1"/>
      <c r="E681" s="317" t="s">
        <v>975</v>
      </c>
      <c r="F681" s="318"/>
      <c r="G681" s="3">
        <v>14.13</v>
      </c>
    </row>
    <row r="682" spans="1:7" ht="15" customHeight="1">
      <c r="A682" s="1"/>
      <c r="B682" s="1"/>
      <c r="C682" s="1"/>
      <c r="D682" s="1"/>
      <c r="E682" s="317" t="s">
        <v>976</v>
      </c>
      <c r="F682" s="318"/>
      <c r="G682" s="3">
        <v>63.99</v>
      </c>
    </row>
    <row r="683" spans="1:7" ht="15" customHeight="1">
      <c r="A683" s="1"/>
      <c r="B683" s="1"/>
      <c r="C683" s="1"/>
      <c r="D683" s="1"/>
      <c r="E683" s="317" t="s">
        <v>977</v>
      </c>
      <c r="F683" s="318"/>
      <c r="G683" s="3">
        <v>1</v>
      </c>
    </row>
    <row r="684" spans="1:7" ht="15" customHeight="1">
      <c r="A684" s="1"/>
      <c r="B684" s="1"/>
      <c r="C684" s="1"/>
      <c r="D684" s="1"/>
      <c r="E684" s="317" t="s">
        <v>978</v>
      </c>
      <c r="F684" s="318"/>
      <c r="G684" s="3">
        <v>63.99</v>
      </c>
    </row>
    <row r="685" spans="1:7" ht="9.9499999999999993" customHeight="1">
      <c r="A685" s="1"/>
      <c r="B685" s="1"/>
      <c r="C685" s="323" t="s">
        <v>949</v>
      </c>
      <c r="D685" s="324"/>
      <c r="E685" s="1"/>
      <c r="F685" s="1"/>
      <c r="G685" s="1"/>
    </row>
    <row r="686" spans="1:7" ht="20.100000000000001" customHeight="1">
      <c r="A686" s="325" t="s">
        <v>2234</v>
      </c>
      <c r="B686" s="326"/>
      <c r="C686" s="326"/>
      <c r="D686" s="326"/>
      <c r="E686" s="326"/>
      <c r="F686" s="326"/>
      <c r="G686" s="326"/>
    </row>
    <row r="687" spans="1:7" ht="15" customHeight="1">
      <c r="A687" s="321" t="s">
        <v>951</v>
      </c>
      <c r="B687" s="322"/>
      <c r="C687" s="8" t="s">
        <v>952</v>
      </c>
      <c r="D687" s="8" t="s">
        <v>953</v>
      </c>
      <c r="E687" s="8" t="s">
        <v>954</v>
      </c>
      <c r="F687" s="8" t="s">
        <v>955</v>
      </c>
      <c r="G687" s="8" t="s">
        <v>956</v>
      </c>
    </row>
    <row r="688" spans="1:7" ht="15" customHeight="1">
      <c r="A688" s="15" t="s">
        <v>994</v>
      </c>
      <c r="B688" s="16" t="s">
        <v>995</v>
      </c>
      <c r="C688" s="15" t="s">
        <v>959</v>
      </c>
      <c r="D688" s="15" t="s">
        <v>960</v>
      </c>
      <c r="E688" s="17">
        <v>1</v>
      </c>
      <c r="F688" s="18">
        <v>1.04</v>
      </c>
      <c r="G688" s="18">
        <v>1.04</v>
      </c>
    </row>
    <row r="689" spans="1:7" ht="20.100000000000001" customHeight="1">
      <c r="A689" s="15" t="s">
        <v>1025</v>
      </c>
      <c r="B689" s="16" t="s">
        <v>1026</v>
      </c>
      <c r="C689" s="15" t="s">
        <v>959</v>
      </c>
      <c r="D689" s="15" t="s">
        <v>960</v>
      </c>
      <c r="E689" s="17">
        <v>1</v>
      </c>
      <c r="F689" s="18">
        <v>0.63</v>
      </c>
      <c r="G689" s="18">
        <v>0.63</v>
      </c>
    </row>
    <row r="690" spans="1:7" ht="15" customHeight="1">
      <c r="A690" s="15" t="s">
        <v>996</v>
      </c>
      <c r="B690" s="16" t="s">
        <v>997</v>
      </c>
      <c r="C690" s="15" t="s">
        <v>959</v>
      </c>
      <c r="D690" s="15" t="s">
        <v>960</v>
      </c>
      <c r="E690" s="17">
        <v>1</v>
      </c>
      <c r="F690" s="18">
        <v>3.18</v>
      </c>
      <c r="G690" s="18">
        <v>3.18</v>
      </c>
    </row>
    <row r="691" spans="1:7" ht="20.100000000000001" customHeight="1">
      <c r="A691" s="15" t="s">
        <v>1023</v>
      </c>
      <c r="B691" s="16" t="s">
        <v>1024</v>
      </c>
      <c r="C691" s="15" t="s">
        <v>959</v>
      </c>
      <c r="D691" s="15" t="s">
        <v>960</v>
      </c>
      <c r="E691" s="17">
        <v>1</v>
      </c>
      <c r="F691" s="18">
        <v>0.01</v>
      </c>
      <c r="G691" s="18">
        <v>0.01</v>
      </c>
    </row>
    <row r="692" spans="1:7" ht="15" customHeight="1">
      <c r="A692" s="15" t="s">
        <v>963</v>
      </c>
      <c r="B692" s="16" t="s">
        <v>964</v>
      </c>
      <c r="C692" s="15" t="s">
        <v>959</v>
      </c>
      <c r="D692" s="15" t="s">
        <v>960</v>
      </c>
      <c r="E692" s="17">
        <v>1</v>
      </c>
      <c r="F692" s="18">
        <v>0.55000000000000004</v>
      </c>
      <c r="G692" s="18">
        <v>0.55000000000000004</v>
      </c>
    </row>
    <row r="693" spans="1:7" ht="15" customHeight="1">
      <c r="A693" s="15" t="s">
        <v>965</v>
      </c>
      <c r="B693" s="16" t="s">
        <v>966</v>
      </c>
      <c r="C693" s="15" t="s">
        <v>959</v>
      </c>
      <c r="D693" s="15" t="s">
        <v>960</v>
      </c>
      <c r="E693" s="17">
        <v>1</v>
      </c>
      <c r="F693" s="18">
        <v>0.06</v>
      </c>
      <c r="G693" s="18">
        <v>0.06</v>
      </c>
    </row>
    <row r="694" spans="1:7" ht="17.100000000000001" customHeight="1">
      <c r="A694" s="1"/>
      <c r="B694" s="1"/>
      <c r="C694" s="1"/>
      <c r="D694" s="1"/>
      <c r="E694" s="319" t="s">
        <v>967</v>
      </c>
      <c r="F694" s="320"/>
      <c r="G694" s="19">
        <v>5.47</v>
      </c>
    </row>
    <row r="695" spans="1:7" ht="15" customHeight="1">
      <c r="A695" s="321" t="s">
        <v>1027</v>
      </c>
      <c r="B695" s="322"/>
      <c r="C695" s="8" t="s">
        <v>952</v>
      </c>
      <c r="D695" s="8" t="s">
        <v>953</v>
      </c>
      <c r="E695" s="8" t="s">
        <v>954</v>
      </c>
      <c r="F695" s="8" t="s">
        <v>955</v>
      </c>
      <c r="G695" s="8" t="s">
        <v>956</v>
      </c>
    </row>
    <row r="696" spans="1:7" ht="20.100000000000001" customHeight="1">
      <c r="A696" s="15" t="s">
        <v>1079</v>
      </c>
      <c r="B696" s="16" t="s">
        <v>1080</v>
      </c>
      <c r="C696" s="15" t="s">
        <v>959</v>
      </c>
      <c r="D696" s="15" t="s">
        <v>1030</v>
      </c>
      <c r="E696" s="17">
        <v>1.3359999999999999E-4</v>
      </c>
      <c r="F696" s="18">
        <v>600000</v>
      </c>
      <c r="G696" s="18">
        <v>80.16</v>
      </c>
    </row>
    <row r="697" spans="1:7" ht="15" customHeight="1">
      <c r="A697" s="1"/>
      <c r="B697" s="1"/>
      <c r="C697" s="1"/>
      <c r="D697" s="1"/>
      <c r="E697" s="319" t="s">
        <v>1031</v>
      </c>
      <c r="F697" s="320"/>
      <c r="G697" s="19">
        <v>80.16</v>
      </c>
    </row>
    <row r="698" spans="1:7" ht="15" customHeight="1">
      <c r="A698" s="321" t="s">
        <v>968</v>
      </c>
      <c r="B698" s="322"/>
      <c r="C698" s="8" t="s">
        <v>952</v>
      </c>
      <c r="D698" s="8" t="s">
        <v>953</v>
      </c>
      <c r="E698" s="8" t="s">
        <v>954</v>
      </c>
      <c r="F698" s="8" t="s">
        <v>955</v>
      </c>
      <c r="G698" s="8" t="s">
        <v>956</v>
      </c>
    </row>
    <row r="699" spans="1:7" ht="15" customHeight="1">
      <c r="A699" s="15" t="s">
        <v>1081</v>
      </c>
      <c r="B699" s="16" t="s">
        <v>1082</v>
      </c>
      <c r="C699" s="15" t="s">
        <v>959</v>
      </c>
      <c r="D699" s="15" t="s">
        <v>960</v>
      </c>
      <c r="E699" s="17">
        <v>1.0082</v>
      </c>
      <c r="F699" s="18">
        <v>21.4</v>
      </c>
      <c r="G699" s="18">
        <v>21.575479999999999</v>
      </c>
    </row>
    <row r="700" spans="1:7" ht="15" customHeight="1">
      <c r="A700" s="1"/>
      <c r="B700" s="1"/>
      <c r="C700" s="1"/>
      <c r="D700" s="1"/>
      <c r="E700" s="319" t="s">
        <v>971</v>
      </c>
      <c r="F700" s="320"/>
      <c r="G700" s="19">
        <v>21.575479999999999</v>
      </c>
    </row>
    <row r="701" spans="1:7" ht="15" customHeight="1">
      <c r="A701" s="321" t="s">
        <v>1010</v>
      </c>
      <c r="B701" s="322"/>
      <c r="C701" s="8" t="s">
        <v>952</v>
      </c>
      <c r="D701" s="8" t="s">
        <v>953</v>
      </c>
      <c r="E701" s="8" t="s">
        <v>954</v>
      </c>
      <c r="F701" s="8" t="s">
        <v>955</v>
      </c>
      <c r="G701" s="8" t="s">
        <v>956</v>
      </c>
    </row>
    <row r="702" spans="1:7" ht="15" customHeight="1">
      <c r="A702" s="15" t="s">
        <v>1070</v>
      </c>
      <c r="B702" s="16" t="s">
        <v>1071</v>
      </c>
      <c r="C702" s="15" t="s">
        <v>959</v>
      </c>
      <c r="D702" s="15" t="s">
        <v>1072</v>
      </c>
      <c r="E702" s="17">
        <v>10.77</v>
      </c>
      <c r="F702" s="18">
        <v>4.63</v>
      </c>
      <c r="G702" s="18">
        <v>49.865099999999998</v>
      </c>
    </row>
    <row r="703" spans="1:7" ht="15" customHeight="1">
      <c r="A703" s="1"/>
      <c r="B703" s="1"/>
      <c r="C703" s="1"/>
      <c r="D703" s="1"/>
      <c r="E703" s="319" t="s">
        <v>1021</v>
      </c>
      <c r="F703" s="320"/>
      <c r="G703" s="19">
        <v>49.865099999999998</v>
      </c>
    </row>
    <row r="704" spans="1:7" ht="15" customHeight="1">
      <c r="A704" s="1"/>
      <c r="B704" s="1"/>
      <c r="C704" s="1"/>
      <c r="D704" s="1"/>
      <c r="E704" s="317" t="s">
        <v>972</v>
      </c>
      <c r="F704" s="318"/>
      <c r="G704" s="3">
        <v>147.26</v>
      </c>
    </row>
    <row r="705" spans="1:7" ht="15" customHeight="1">
      <c r="A705" s="1"/>
      <c r="B705" s="1"/>
      <c r="C705" s="1"/>
      <c r="D705" s="1"/>
      <c r="E705" s="317" t="s">
        <v>973</v>
      </c>
      <c r="F705" s="318"/>
      <c r="G705" s="3">
        <v>9.8000000000000007</v>
      </c>
    </row>
    <row r="706" spans="1:7" ht="15" customHeight="1">
      <c r="A706" s="1"/>
      <c r="B706" s="1"/>
      <c r="C706" s="1"/>
      <c r="D706" s="1"/>
      <c r="E706" s="317" t="s">
        <v>974</v>
      </c>
      <c r="F706" s="318"/>
      <c r="G706" s="3">
        <v>157.06</v>
      </c>
    </row>
    <row r="707" spans="1:7" ht="15" customHeight="1">
      <c r="A707" s="1"/>
      <c r="B707" s="1"/>
      <c r="C707" s="1"/>
      <c r="D707" s="1"/>
      <c r="E707" s="317" t="s">
        <v>975</v>
      </c>
      <c r="F707" s="318"/>
      <c r="G707" s="3">
        <v>44.52</v>
      </c>
    </row>
    <row r="708" spans="1:7" ht="15" customHeight="1">
      <c r="A708" s="1"/>
      <c r="B708" s="1"/>
      <c r="C708" s="1"/>
      <c r="D708" s="1"/>
      <c r="E708" s="317" t="s">
        <v>976</v>
      </c>
      <c r="F708" s="318"/>
      <c r="G708" s="3">
        <v>201.58</v>
      </c>
    </row>
    <row r="709" spans="1:7" ht="15" customHeight="1">
      <c r="A709" s="1"/>
      <c r="B709" s="1"/>
      <c r="C709" s="1"/>
      <c r="D709" s="1"/>
      <c r="E709" s="317" t="s">
        <v>977</v>
      </c>
      <c r="F709" s="318"/>
      <c r="G709" s="3">
        <v>1</v>
      </c>
    </row>
    <row r="710" spans="1:7" ht="15" customHeight="1">
      <c r="A710" s="1"/>
      <c r="B710" s="1"/>
      <c r="C710" s="1"/>
      <c r="D710" s="1"/>
      <c r="E710" s="317" t="s">
        <v>978</v>
      </c>
      <c r="F710" s="318"/>
      <c r="G710" s="3">
        <v>201.58</v>
      </c>
    </row>
    <row r="711" spans="1:7" ht="9.9499999999999993" customHeight="1">
      <c r="A711" s="1"/>
      <c r="B711" s="1"/>
      <c r="C711" s="323" t="s">
        <v>949</v>
      </c>
      <c r="D711" s="324"/>
      <c r="E711" s="1"/>
      <c r="F711" s="1"/>
      <c r="G711" s="1"/>
    </row>
    <row r="712" spans="1:7" ht="20.100000000000001" customHeight="1">
      <c r="A712" s="325" t="s">
        <v>2235</v>
      </c>
      <c r="B712" s="326"/>
      <c r="C712" s="326"/>
      <c r="D712" s="326"/>
      <c r="E712" s="326"/>
      <c r="F712" s="326"/>
      <c r="G712" s="326"/>
    </row>
    <row r="713" spans="1:7" ht="15" customHeight="1">
      <c r="A713" s="321" t="s">
        <v>968</v>
      </c>
      <c r="B713" s="322"/>
      <c r="C713" s="8" t="s">
        <v>952</v>
      </c>
      <c r="D713" s="8" t="s">
        <v>953</v>
      </c>
      <c r="E713" s="8" t="s">
        <v>954</v>
      </c>
      <c r="F713" s="8" t="s">
        <v>955</v>
      </c>
      <c r="G713" s="8" t="s">
        <v>956</v>
      </c>
    </row>
    <row r="714" spans="1:7" ht="15" customHeight="1">
      <c r="A714" s="15" t="s">
        <v>1090</v>
      </c>
      <c r="B714" s="16" t="s">
        <v>1091</v>
      </c>
      <c r="C714" s="15" t="s">
        <v>959</v>
      </c>
      <c r="D714" s="15" t="s">
        <v>960</v>
      </c>
      <c r="E714" s="17">
        <v>1.5100000000000001E-2</v>
      </c>
      <c r="F714" s="18">
        <v>12.62</v>
      </c>
      <c r="G714" s="18">
        <v>0.19056200000000001</v>
      </c>
    </row>
    <row r="715" spans="1:7" ht="15" customHeight="1">
      <c r="A715" s="1"/>
      <c r="B715" s="1"/>
      <c r="C715" s="1"/>
      <c r="D715" s="1"/>
      <c r="E715" s="319" t="s">
        <v>971</v>
      </c>
      <c r="F715" s="320"/>
      <c r="G715" s="19">
        <v>0.19056200000000001</v>
      </c>
    </row>
    <row r="716" spans="1:7" ht="15" customHeight="1">
      <c r="A716" s="1"/>
      <c r="B716" s="1"/>
      <c r="C716" s="1"/>
      <c r="D716" s="1"/>
      <c r="E716" s="317" t="s">
        <v>972</v>
      </c>
      <c r="F716" s="318"/>
      <c r="G716" s="3">
        <v>0.1</v>
      </c>
    </row>
    <row r="717" spans="1:7" ht="15" customHeight="1">
      <c r="A717" s="1"/>
      <c r="B717" s="1"/>
      <c r="C717" s="1"/>
      <c r="D717" s="1"/>
      <c r="E717" s="317" t="s">
        <v>973</v>
      </c>
      <c r="F717" s="318"/>
      <c r="G717" s="3">
        <v>0.09</v>
      </c>
    </row>
    <row r="718" spans="1:7" ht="15" customHeight="1">
      <c r="A718" s="1"/>
      <c r="B718" s="1"/>
      <c r="C718" s="1"/>
      <c r="D718" s="1"/>
      <c r="E718" s="317" t="s">
        <v>974</v>
      </c>
      <c r="F718" s="318"/>
      <c r="G718" s="3">
        <v>0.19</v>
      </c>
    </row>
    <row r="719" spans="1:7" ht="15" customHeight="1">
      <c r="A719" s="1"/>
      <c r="B719" s="1"/>
      <c r="C719" s="1"/>
      <c r="D719" s="1"/>
      <c r="E719" s="317" t="s">
        <v>975</v>
      </c>
      <c r="F719" s="318"/>
      <c r="G719" s="3">
        <v>0.05</v>
      </c>
    </row>
    <row r="720" spans="1:7" ht="15" customHeight="1">
      <c r="A720" s="1"/>
      <c r="B720" s="1"/>
      <c r="C720" s="1"/>
      <c r="D720" s="1"/>
      <c r="E720" s="317" t="s">
        <v>976</v>
      </c>
      <c r="F720" s="318"/>
      <c r="G720" s="3">
        <v>0.24</v>
      </c>
    </row>
    <row r="721" spans="1:7" ht="15" customHeight="1">
      <c r="A721" s="1"/>
      <c r="B721" s="1"/>
      <c r="C721" s="1"/>
      <c r="D721" s="1"/>
      <c r="E721" s="317" t="s">
        <v>977</v>
      </c>
      <c r="F721" s="318"/>
      <c r="G721" s="3">
        <v>1</v>
      </c>
    </row>
    <row r="722" spans="1:7" ht="15" customHeight="1">
      <c r="A722" s="1"/>
      <c r="B722" s="1"/>
      <c r="C722" s="1"/>
      <c r="D722" s="1"/>
      <c r="E722" s="317" t="s">
        <v>978</v>
      </c>
      <c r="F722" s="318"/>
      <c r="G722" s="3">
        <v>0.24</v>
      </c>
    </row>
    <row r="723" spans="1:7" ht="9.9499999999999993" customHeight="1">
      <c r="A723" s="1"/>
      <c r="B723" s="1"/>
      <c r="C723" s="323" t="s">
        <v>949</v>
      </c>
      <c r="D723" s="324"/>
      <c r="E723" s="1"/>
      <c r="F723" s="1"/>
      <c r="G723" s="1"/>
    </row>
    <row r="724" spans="1:7" ht="20.100000000000001" customHeight="1">
      <c r="A724" s="325" t="s">
        <v>2236</v>
      </c>
      <c r="B724" s="326"/>
      <c r="C724" s="326"/>
      <c r="D724" s="326"/>
      <c r="E724" s="326"/>
      <c r="F724" s="326"/>
      <c r="G724" s="326"/>
    </row>
    <row r="725" spans="1:7" ht="15" customHeight="1">
      <c r="A725" s="321" t="s">
        <v>951</v>
      </c>
      <c r="B725" s="322"/>
      <c r="C725" s="8" t="s">
        <v>952</v>
      </c>
      <c r="D725" s="8" t="s">
        <v>953</v>
      </c>
      <c r="E725" s="8" t="s">
        <v>954</v>
      </c>
      <c r="F725" s="8" t="s">
        <v>955</v>
      </c>
      <c r="G725" s="8" t="s">
        <v>956</v>
      </c>
    </row>
    <row r="726" spans="1:7" ht="15" customHeight="1">
      <c r="A726" s="15" t="s">
        <v>994</v>
      </c>
      <c r="B726" s="16" t="s">
        <v>995</v>
      </c>
      <c r="C726" s="15" t="s">
        <v>959</v>
      </c>
      <c r="D726" s="15" t="s">
        <v>960</v>
      </c>
      <c r="E726" s="17">
        <v>1</v>
      </c>
      <c r="F726" s="18">
        <v>1.04</v>
      </c>
      <c r="G726" s="18">
        <v>1.04</v>
      </c>
    </row>
    <row r="727" spans="1:7" ht="20.100000000000001" customHeight="1">
      <c r="A727" s="15" t="s">
        <v>1086</v>
      </c>
      <c r="B727" s="16" t="s">
        <v>1087</v>
      </c>
      <c r="C727" s="15" t="s">
        <v>959</v>
      </c>
      <c r="D727" s="15" t="s">
        <v>960</v>
      </c>
      <c r="E727" s="17">
        <v>1</v>
      </c>
      <c r="F727" s="18">
        <v>0.57999999999999996</v>
      </c>
      <c r="G727" s="18">
        <v>0.57999999999999996</v>
      </c>
    </row>
    <row r="728" spans="1:7" ht="15" customHeight="1">
      <c r="A728" s="15" t="s">
        <v>996</v>
      </c>
      <c r="B728" s="16" t="s">
        <v>997</v>
      </c>
      <c r="C728" s="15" t="s">
        <v>959</v>
      </c>
      <c r="D728" s="15" t="s">
        <v>960</v>
      </c>
      <c r="E728" s="17">
        <v>1</v>
      </c>
      <c r="F728" s="18">
        <v>3.18</v>
      </c>
      <c r="G728" s="18">
        <v>3.18</v>
      </c>
    </row>
    <row r="729" spans="1:7" ht="20.100000000000001" customHeight="1">
      <c r="A729" s="15" t="s">
        <v>1088</v>
      </c>
      <c r="B729" s="16" t="s">
        <v>1089</v>
      </c>
      <c r="C729" s="15" t="s">
        <v>959</v>
      </c>
      <c r="D729" s="15" t="s">
        <v>960</v>
      </c>
      <c r="E729" s="17">
        <v>1</v>
      </c>
      <c r="F729" s="18">
        <v>0.95</v>
      </c>
      <c r="G729" s="18">
        <v>0.95</v>
      </c>
    </row>
    <row r="730" spans="1:7" ht="15" customHeight="1">
      <c r="A730" s="15" t="s">
        <v>963</v>
      </c>
      <c r="B730" s="16" t="s">
        <v>964</v>
      </c>
      <c r="C730" s="15" t="s">
        <v>959</v>
      </c>
      <c r="D730" s="15" t="s">
        <v>960</v>
      </c>
      <c r="E730" s="17">
        <v>1</v>
      </c>
      <c r="F730" s="18">
        <v>0.55000000000000004</v>
      </c>
      <c r="G730" s="18">
        <v>0.55000000000000004</v>
      </c>
    </row>
    <row r="731" spans="1:7" ht="15" customHeight="1">
      <c r="A731" s="15" t="s">
        <v>965</v>
      </c>
      <c r="B731" s="16" t="s">
        <v>966</v>
      </c>
      <c r="C731" s="15" t="s">
        <v>959</v>
      </c>
      <c r="D731" s="15" t="s">
        <v>960</v>
      </c>
      <c r="E731" s="17">
        <v>1</v>
      </c>
      <c r="F731" s="18">
        <v>0.06</v>
      </c>
      <c r="G731" s="18">
        <v>0.06</v>
      </c>
    </row>
    <row r="732" spans="1:7" ht="17.100000000000001" customHeight="1">
      <c r="A732" s="1"/>
      <c r="B732" s="1"/>
      <c r="C732" s="1"/>
      <c r="D732" s="1"/>
      <c r="E732" s="319" t="s">
        <v>967</v>
      </c>
      <c r="F732" s="320"/>
      <c r="G732" s="19">
        <v>6.36</v>
      </c>
    </row>
    <row r="733" spans="1:7" ht="15" customHeight="1">
      <c r="A733" s="321" t="s">
        <v>968</v>
      </c>
      <c r="B733" s="322"/>
      <c r="C733" s="8" t="s">
        <v>952</v>
      </c>
      <c r="D733" s="8" t="s">
        <v>953</v>
      </c>
      <c r="E733" s="8" t="s">
        <v>954</v>
      </c>
      <c r="F733" s="8" t="s">
        <v>955</v>
      </c>
      <c r="G733" s="8" t="s">
        <v>956</v>
      </c>
    </row>
    <row r="734" spans="1:7" ht="15" customHeight="1">
      <c r="A734" s="15" t="s">
        <v>1090</v>
      </c>
      <c r="B734" s="16" t="s">
        <v>1091</v>
      </c>
      <c r="C734" s="15" t="s">
        <v>959</v>
      </c>
      <c r="D734" s="15" t="s">
        <v>960</v>
      </c>
      <c r="E734" s="17">
        <v>1.0150999999999999</v>
      </c>
      <c r="F734" s="18">
        <v>12.62</v>
      </c>
      <c r="G734" s="18">
        <v>12.810561999999999</v>
      </c>
    </row>
    <row r="735" spans="1:7" ht="15" customHeight="1">
      <c r="A735" s="1"/>
      <c r="B735" s="1"/>
      <c r="C735" s="1"/>
      <c r="D735" s="1"/>
      <c r="E735" s="319" t="s">
        <v>971</v>
      </c>
      <c r="F735" s="320"/>
      <c r="G735" s="19">
        <v>12.810561999999999</v>
      </c>
    </row>
    <row r="736" spans="1:7" ht="15" customHeight="1">
      <c r="A736" s="1"/>
      <c r="B736" s="1"/>
      <c r="C736" s="1"/>
      <c r="D736" s="1"/>
      <c r="E736" s="317" t="s">
        <v>972</v>
      </c>
      <c r="F736" s="318"/>
      <c r="G736" s="3">
        <v>13.35</v>
      </c>
    </row>
    <row r="737" spans="1:7" ht="15" customHeight="1">
      <c r="A737" s="1"/>
      <c r="B737" s="1"/>
      <c r="C737" s="1"/>
      <c r="D737" s="1"/>
      <c r="E737" s="317" t="s">
        <v>973</v>
      </c>
      <c r="F737" s="318"/>
      <c r="G737" s="3">
        <v>5.82</v>
      </c>
    </row>
    <row r="738" spans="1:7" ht="15" customHeight="1">
      <c r="A738" s="1"/>
      <c r="B738" s="1"/>
      <c r="C738" s="1"/>
      <c r="D738" s="1"/>
      <c r="E738" s="317" t="s">
        <v>974</v>
      </c>
      <c r="F738" s="318"/>
      <c r="G738" s="3">
        <v>19.170000000000002</v>
      </c>
    </row>
    <row r="739" spans="1:7" ht="15" customHeight="1">
      <c r="A739" s="1"/>
      <c r="B739" s="1"/>
      <c r="C739" s="1"/>
      <c r="D739" s="1"/>
      <c r="E739" s="317" t="s">
        <v>975</v>
      </c>
      <c r="F739" s="318"/>
      <c r="G739" s="3">
        <v>5.43</v>
      </c>
    </row>
    <row r="740" spans="1:7" ht="15" customHeight="1">
      <c r="A740" s="1"/>
      <c r="B740" s="1"/>
      <c r="C740" s="1"/>
      <c r="D740" s="1"/>
      <c r="E740" s="317" t="s">
        <v>976</v>
      </c>
      <c r="F740" s="318"/>
      <c r="G740" s="3">
        <v>24.6</v>
      </c>
    </row>
    <row r="741" spans="1:7" ht="15" customHeight="1">
      <c r="A741" s="1"/>
      <c r="B741" s="1"/>
      <c r="C741" s="1"/>
      <c r="D741" s="1"/>
      <c r="E741" s="317" t="s">
        <v>977</v>
      </c>
      <c r="F741" s="318"/>
      <c r="G741" s="3">
        <v>1</v>
      </c>
    </row>
    <row r="742" spans="1:7" ht="15" customHeight="1">
      <c r="A742" s="1"/>
      <c r="B742" s="1"/>
      <c r="C742" s="1"/>
      <c r="D742" s="1"/>
      <c r="E742" s="317" t="s">
        <v>978</v>
      </c>
      <c r="F742" s="318"/>
      <c r="G742" s="3">
        <v>24.6</v>
      </c>
    </row>
    <row r="743" spans="1:7" ht="9.9499999999999993" customHeight="1">
      <c r="A743" s="1"/>
      <c r="B743" s="1"/>
      <c r="C743" s="323" t="s">
        <v>949</v>
      </c>
      <c r="D743" s="324"/>
      <c r="E743" s="1"/>
      <c r="F743" s="1"/>
      <c r="G743" s="1"/>
    </row>
    <row r="744" spans="1:7" ht="20.100000000000001" customHeight="1">
      <c r="A744" s="325" t="s">
        <v>2237</v>
      </c>
      <c r="B744" s="326"/>
      <c r="C744" s="326"/>
      <c r="D744" s="326"/>
      <c r="E744" s="326"/>
      <c r="F744" s="326"/>
      <c r="G744" s="326"/>
    </row>
    <row r="745" spans="1:7" ht="15" customHeight="1">
      <c r="A745" s="321" t="s">
        <v>968</v>
      </c>
      <c r="B745" s="322"/>
      <c r="C745" s="8" t="s">
        <v>952</v>
      </c>
      <c r="D745" s="8" t="s">
        <v>953</v>
      </c>
      <c r="E745" s="8" t="s">
        <v>954</v>
      </c>
      <c r="F745" s="8" t="s">
        <v>955</v>
      </c>
      <c r="G745" s="8" t="s">
        <v>956</v>
      </c>
    </row>
    <row r="746" spans="1:7" ht="15" customHeight="1">
      <c r="A746" s="15" t="s">
        <v>1093</v>
      </c>
      <c r="B746" s="16" t="s">
        <v>1094</v>
      </c>
      <c r="C746" s="15" t="s">
        <v>959</v>
      </c>
      <c r="D746" s="15" t="s">
        <v>960</v>
      </c>
      <c r="E746" s="17">
        <v>3.5999999999999999E-3</v>
      </c>
      <c r="F746" s="18">
        <v>12.2</v>
      </c>
      <c r="G746" s="18">
        <v>4.3920000000000001E-2</v>
      </c>
    </row>
    <row r="747" spans="1:7" ht="15" customHeight="1">
      <c r="A747" s="1"/>
      <c r="B747" s="1"/>
      <c r="C747" s="1"/>
      <c r="D747" s="1"/>
      <c r="E747" s="319" t="s">
        <v>971</v>
      </c>
      <c r="F747" s="320"/>
      <c r="G747" s="19">
        <v>4.3920000000000001E-2</v>
      </c>
    </row>
    <row r="748" spans="1:7" ht="15" customHeight="1">
      <c r="A748" s="1"/>
      <c r="B748" s="1"/>
      <c r="C748" s="1"/>
      <c r="D748" s="1"/>
      <c r="E748" s="317" t="s">
        <v>972</v>
      </c>
      <c r="F748" s="318"/>
      <c r="G748" s="3">
        <v>0.02</v>
      </c>
    </row>
    <row r="749" spans="1:7" ht="15" customHeight="1">
      <c r="A749" s="1"/>
      <c r="B749" s="1"/>
      <c r="C749" s="1"/>
      <c r="D749" s="1"/>
      <c r="E749" s="317" t="s">
        <v>973</v>
      </c>
      <c r="F749" s="318"/>
      <c r="G749" s="3">
        <v>0.02</v>
      </c>
    </row>
    <row r="750" spans="1:7" ht="15" customHeight="1">
      <c r="A750" s="1"/>
      <c r="B750" s="1"/>
      <c r="C750" s="1"/>
      <c r="D750" s="1"/>
      <c r="E750" s="317" t="s">
        <v>974</v>
      </c>
      <c r="F750" s="318"/>
      <c r="G750" s="3">
        <v>0.04</v>
      </c>
    </row>
    <row r="751" spans="1:7" ht="15" customHeight="1">
      <c r="A751" s="1"/>
      <c r="B751" s="1"/>
      <c r="C751" s="1"/>
      <c r="D751" s="1"/>
      <c r="E751" s="317" t="s">
        <v>975</v>
      </c>
      <c r="F751" s="318"/>
      <c r="G751" s="3">
        <v>0.01</v>
      </c>
    </row>
    <row r="752" spans="1:7" ht="15" customHeight="1">
      <c r="A752" s="1"/>
      <c r="B752" s="1"/>
      <c r="C752" s="1"/>
      <c r="D752" s="1"/>
      <c r="E752" s="317" t="s">
        <v>976</v>
      </c>
      <c r="F752" s="318"/>
      <c r="G752" s="3">
        <v>0.05</v>
      </c>
    </row>
    <row r="753" spans="1:7" ht="15" customHeight="1">
      <c r="A753" s="1"/>
      <c r="B753" s="1"/>
      <c r="C753" s="1"/>
      <c r="D753" s="1"/>
      <c r="E753" s="317" t="s">
        <v>977</v>
      </c>
      <c r="F753" s="318"/>
      <c r="G753" s="3">
        <v>1</v>
      </c>
    </row>
    <row r="754" spans="1:7" ht="15" customHeight="1">
      <c r="A754" s="1"/>
      <c r="B754" s="1"/>
      <c r="C754" s="1"/>
      <c r="D754" s="1"/>
      <c r="E754" s="317" t="s">
        <v>978</v>
      </c>
      <c r="F754" s="318"/>
      <c r="G754" s="3">
        <v>0.05</v>
      </c>
    </row>
    <row r="755" spans="1:7" ht="9.9499999999999993" customHeight="1">
      <c r="A755" s="1"/>
      <c r="B755" s="1"/>
      <c r="C755" s="323" t="s">
        <v>949</v>
      </c>
      <c r="D755" s="324"/>
      <c r="E755" s="1"/>
      <c r="F755" s="1"/>
      <c r="G755" s="1"/>
    </row>
    <row r="756" spans="1:7" ht="20.100000000000001" customHeight="1">
      <c r="A756" s="325" t="s">
        <v>2238</v>
      </c>
      <c r="B756" s="326"/>
      <c r="C756" s="326"/>
      <c r="D756" s="326"/>
      <c r="E756" s="326"/>
      <c r="F756" s="326"/>
      <c r="G756" s="326"/>
    </row>
    <row r="757" spans="1:7" ht="15" customHeight="1">
      <c r="A757" s="321" t="s">
        <v>951</v>
      </c>
      <c r="B757" s="322"/>
      <c r="C757" s="8" t="s">
        <v>952</v>
      </c>
      <c r="D757" s="8" t="s">
        <v>953</v>
      </c>
      <c r="E757" s="8" t="s">
        <v>954</v>
      </c>
      <c r="F757" s="8" t="s">
        <v>955</v>
      </c>
      <c r="G757" s="8" t="s">
        <v>956</v>
      </c>
    </row>
    <row r="758" spans="1:7" ht="15" customHeight="1">
      <c r="A758" s="15" t="s">
        <v>994</v>
      </c>
      <c r="B758" s="16" t="s">
        <v>995</v>
      </c>
      <c r="C758" s="15" t="s">
        <v>959</v>
      </c>
      <c r="D758" s="15" t="s">
        <v>960</v>
      </c>
      <c r="E758" s="17">
        <v>1</v>
      </c>
      <c r="F758" s="18">
        <v>1.04</v>
      </c>
      <c r="G758" s="18">
        <v>1.04</v>
      </c>
    </row>
    <row r="759" spans="1:7" ht="20.100000000000001" customHeight="1">
      <c r="A759" s="15" t="s">
        <v>1086</v>
      </c>
      <c r="B759" s="16" t="s">
        <v>1087</v>
      </c>
      <c r="C759" s="15" t="s">
        <v>959</v>
      </c>
      <c r="D759" s="15" t="s">
        <v>960</v>
      </c>
      <c r="E759" s="17">
        <v>1</v>
      </c>
      <c r="F759" s="18">
        <v>0.57999999999999996</v>
      </c>
      <c r="G759" s="18">
        <v>0.57999999999999996</v>
      </c>
    </row>
    <row r="760" spans="1:7" ht="15" customHeight="1">
      <c r="A760" s="15" t="s">
        <v>996</v>
      </c>
      <c r="B760" s="16" t="s">
        <v>997</v>
      </c>
      <c r="C760" s="15" t="s">
        <v>959</v>
      </c>
      <c r="D760" s="15" t="s">
        <v>960</v>
      </c>
      <c r="E760" s="17">
        <v>1</v>
      </c>
      <c r="F760" s="18">
        <v>3.18</v>
      </c>
      <c r="G760" s="18">
        <v>3.18</v>
      </c>
    </row>
    <row r="761" spans="1:7" ht="20.100000000000001" customHeight="1">
      <c r="A761" s="15" t="s">
        <v>1088</v>
      </c>
      <c r="B761" s="16" t="s">
        <v>1089</v>
      </c>
      <c r="C761" s="15" t="s">
        <v>959</v>
      </c>
      <c r="D761" s="15" t="s">
        <v>960</v>
      </c>
      <c r="E761" s="17">
        <v>1</v>
      </c>
      <c r="F761" s="18">
        <v>0.95</v>
      </c>
      <c r="G761" s="18">
        <v>0.95</v>
      </c>
    </row>
    <row r="762" spans="1:7" ht="15" customHeight="1">
      <c r="A762" s="15" t="s">
        <v>963</v>
      </c>
      <c r="B762" s="16" t="s">
        <v>964</v>
      </c>
      <c r="C762" s="15" t="s">
        <v>959</v>
      </c>
      <c r="D762" s="15" t="s">
        <v>960</v>
      </c>
      <c r="E762" s="17">
        <v>1</v>
      </c>
      <c r="F762" s="18">
        <v>0.55000000000000004</v>
      </c>
      <c r="G762" s="18">
        <v>0.55000000000000004</v>
      </c>
    </row>
    <row r="763" spans="1:7" ht="15" customHeight="1">
      <c r="A763" s="15" t="s">
        <v>965</v>
      </c>
      <c r="B763" s="16" t="s">
        <v>966</v>
      </c>
      <c r="C763" s="15" t="s">
        <v>959</v>
      </c>
      <c r="D763" s="15" t="s">
        <v>960</v>
      </c>
      <c r="E763" s="17">
        <v>1</v>
      </c>
      <c r="F763" s="18">
        <v>0.06</v>
      </c>
      <c r="G763" s="18">
        <v>0.06</v>
      </c>
    </row>
    <row r="764" spans="1:7" ht="17.100000000000001" customHeight="1">
      <c r="A764" s="1"/>
      <c r="B764" s="1"/>
      <c r="C764" s="1"/>
      <c r="D764" s="1"/>
      <c r="E764" s="319" t="s">
        <v>967</v>
      </c>
      <c r="F764" s="320"/>
      <c r="G764" s="19">
        <v>6.36</v>
      </c>
    </row>
    <row r="765" spans="1:7" ht="15" customHeight="1">
      <c r="A765" s="321" t="s">
        <v>968</v>
      </c>
      <c r="B765" s="322"/>
      <c r="C765" s="8" t="s">
        <v>952</v>
      </c>
      <c r="D765" s="8" t="s">
        <v>953</v>
      </c>
      <c r="E765" s="8" t="s">
        <v>954</v>
      </c>
      <c r="F765" s="8" t="s">
        <v>955</v>
      </c>
      <c r="G765" s="8" t="s">
        <v>956</v>
      </c>
    </row>
    <row r="766" spans="1:7" ht="15" customHeight="1">
      <c r="A766" s="15" t="s">
        <v>1093</v>
      </c>
      <c r="B766" s="16" t="s">
        <v>1094</v>
      </c>
      <c r="C766" s="15" t="s">
        <v>959</v>
      </c>
      <c r="D766" s="15" t="s">
        <v>960</v>
      </c>
      <c r="E766" s="17">
        <v>1.0036</v>
      </c>
      <c r="F766" s="18">
        <v>12.2</v>
      </c>
      <c r="G766" s="18">
        <v>12.243919999999999</v>
      </c>
    </row>
    <row r="767" spans="1:7" ht="15" customHeight="1">
      <c r="A767" s="1"/>
      <c r="B767" s="1"/>
      <c r="C767" s="1"/>
      <c r="D767" s="1"/>
      <c r="E767" s="319" t="s">
        <v>971</v>
      </c>
      <c r="F767" s="320"/>
      <c r="G767" s="19">
        <v>12.243919999999999</v>
      </c>
    </row>
    <row r="768" spans="1:7" ht="15" customHeight="1">
      <c r="A768" s="1"/>
      <c r="B768" s="1"/>
      <c r="C768" s="1"/>
      <c r="D768" s="1"/>
      <c r="E768" s="317" t="s">
        <v>972</v>
      </c>
      <c r="F768" s="318"/>
      <c r="G768" s="3">
        <v>13.04</v>
      </c>
    </row>
    <row r="769" spans="1:7" ht="15" customHeight="1">
      <c r="A769" s="1"/>
      <c r="B769" s="1"/>
      <c r="C769" s="1"/>
      <c r="D769" s="1"/>
      <c r="E769" s="317" t="s">
        <v>973</v>
      </c>
      <c r="F769" s="318"/>
      <c r="G769" s="3">
        <v>5.56</v>
      </c>
    </row>
    <row r="770" spans="1:7" ht="15" customHeight="1">
      <c r="A770" s="1"/>
      <c r="B770" s="1"/>
      <c r="C770" s="1"/>
      <c r="D770" s="1"/>
      <c r="E770" s="317" t="s">
        <v>974</v>
      </c>
      <c r="F770" s="318"/>
      <c r="G770" s="3">
        <v>18.600000000000001</v>
      </c>
    </row>
    <row r="771" spans="1:7" ht="15" customHeight="1">
      <c r="A771" s="1"/>
      <c r="B771" s="1"/>
      <c r="C771" s="1"/>
      <c r="D771" s="1"/>
      <c r="E771" s="317" t="s">
        <v>975</v>
      </c>
      <c r="F771" s="318"/>
      <c r="G771" s="3">
        <v>5.27</v>
      </c>
    </row>
    <row r="772" spans="1:7" ht="15" customHeight="1">
      <c r="A772" s="1"/>
      <c r="B772" s="1"/>
      <c r="C772" s="1"/>
      <c r="D772" s="1"/>
      <c r="E772" s="317" t="s">
        <v>976</v>
      </c>
      <c r="F772" s="318"/>
      <c r="G772" s="3">
        <v>23.87</v>
      </c>
    </row>
    <row r="773" spans="1:7" ht="15" customHeight="1">
      <c r="A773" s="1"/>
      <c r="B773" s="1"/>
      <c r="C773" s="1"/>
      <c r="D773" s="1"/>
      <c r="E773" s="317" t="s">
        <v>977</v>
      </c>
      <c r="F773" s="318"/>
      <c r="G773" s="3">
        <v>1</v>
      </c>
    </row>
    <row r="774" spans="1:7" ht="15" customHeight="1">
      <c r="A774" s="1"/>
      <c r="B774" s="1"/>
      <c r="C774" s="1"/>
      <c r="D774" s="1"/>
      <c r="E774" s="317" t="s">
        <v>978</v>
      </c>
      <c r="F774" s="318"/>
      <c r="G774" s="3">
        <v>23.87</v>
      </c>
    </row>
    <row r="775" spans="1:7" ht="9.9499999999999993" customHeight="1">
      <c r="A775" s="1"/>
      <c r="B775" s="1"/>
      <c r="C775" s="323" t="s">
        <v>949</v>
      </c>
      <c r="D775" s="324"/>
      <c r="E775" s="1"/>
      <c r="F775" s="1"/>
      <c r="G775" s="1"/>
    </row>
    <row r="776" spans="1:7" ht="20.100000000000001" customHeight="1">
      <c r="A776" s="325" t="s">
        <v>2239</v>
      </c>
      <c r="B776" s="326"/>
      <c r="C776" s="326"/>
      <c r="D776" s="326"/>
      <c r="E776" s="326"/>
      <c r="F776" s="326"/>
      <c r="G776" s="326"/>
    </row>
    <row r="777" spans="1:7" ht="15" customHeight="1">
      <c r="A777" s="321" t="s">
        <v>1027</v>
      </c>
      <c r="B777" s="322"/>
      <c r="C777" s="8" t="s">
        <v>952</v>
      </c>
      <c r="D777" s="8" t="s">
        <v>953</v>
      </c>
      <c r="E777" s="8" t="s">
        <v>954</v>
      </c>
      <c r="F777" s="8" t="s">
        <v>955</v>
      </c>
      <c r="G777" s="8" t="s">
        <v>956</v>
      </c>
    </row>
    <row r="778" spans="1:7" ht="20.100000000000001" customHeight="1">
      <c r="A778" s="15" t="s">
        <v>1096</v>
      </c>
      <c r="B778" s="16" t="s">
        <v>1097</v>
      </c>
      <c r="C778" s="15" t="s">
        <v>959</v>
      </c>
      <c r="D778" s="15" t="s">
        <v>1030</v>
      </c>
      <c r="E778" s="17">
        <v>1.2799999999999999E-4</v>
      </c>
      <c r="F778" s="18">
        <v>2736.11</v>
      </c>
      <c r="G778" s="18">
        <v>0.35022207999999999</v>
      </c>
    </row>
    <row r="779" spans="1:7" ht="15" customHeight="1">
      <c r="A779" s="1"/>
      <c r="B779" s="1"/>
      <c r="C779" s="1"/>
      <c r="D779" s="1"/>
      <c r="E779" s="319" t="s">
        <v>1031</v>
      </c>
      <c r="F779" s="320"/>
      <c r="G779" s="19">
        <v>0.35022207999999999</v>
      </c>
    </row>
    <row r="780" spans="1:7" ht="15" customHeight="1">
      <c r="A780" s="1"/>
      <c r="B780" s="1"/>
      <c r="C780" s="1"/>
      <c r="D780" s="1"/>
      <c r="E780" s="317" t="s">
        <v>972</v>
      </c>
      <c r="F780" s="318"/>
      <c r="G780" s="3">
        <v>0.35</v>
      </c>
    </row>
    <row r="781" spans="1:7" ht="15" customHeight="1">
      <c r="A781" s="1"/>
      <c r="B781" s="1"/>
      <c r="C781" s="1"/>
      <c r="D781" s="1"/>
      <c r="E781" s="317" t="s">
        <v>1062</v>
      </c>
      <c r="F781" s="318"/>
      <c r="G781" s="3">
        <v>0</v>
      </c>
    </row>
    <row r="782" spans="1:7" ht="15" customHeight="1">
      <c r="A782" s="1"/>
      <c r="B782" s="1"/>
      <c r="C782" s="1"/>
      <c r="D782" s="1"/>
      <c r="E782" s="317" t="s">
        <v>974</v>
      </c>
      <c r="F782" s="318"/>
      <c r="G782" s="3">
        <v>0.35</v>
      </c>
    </row>
    <row r="783" spans="1:7" ht="15" customHeight="1">
      <c r="A783" s="1"/>
      <c r="B783" s="1"/>
      <c r="C783" s="1"/>
      <c r="D783" s="1"/>
      <c r="E783" s="317" t="s">
        <v>975</v>
      </c>
      <c r="F783" s="318"/>
      <c r="G783" s="3">
        <v>0.09</v>
      </c>
    </row>
    <row r="784" spans="1:7" ht="15" customHeight="1">
      <c r="A784" s="1"/>
      <c r="B784" s="1"/>
      <c r="C784" s="1"/>
      <c r="D784" s="1"/>
      <c r="E784" s="317" t="s">
        <v>976</v>
      </c>
      <c r="F784" s="318"/>
      <c r="G784" s="3">
        <v>0.44</v>
      </c>
    </row>
    <row r="785" spans="1:7" ht="15" customHeight="1">
      <c r="A785" s="1"/>
      <c r="B785" s="1"/>
      <c r="C785" s="1"/>
      <c r="D785" s="1"/>
      <c r="E785" s="317" t="s">
        <v>977</v>
      </c>
      <c r="F785" s="318"/>
      <c r="G785" s="3">
        <v>1</v>
      </c>
    </row>
    <row r="786" spans="1:7" ht="15" customHeight="1">
      <c r="A786" s="1"/>
      <c r="B786" s="1"/>
      <c r="C786" s="1"/>
      <c r="D786" s="1"/>
      <c r="E786" s="317" t="s">
        <v>978</v>
      </c>
      <c r="F786" s="318"/>
      <c r="G786" s="3">
        <v>0.44</v>
      </c>
    </row>
    <row r="787" spans="1:7" ht="9.9499999999999993" customHeight="1">
      <c r="A787" s="1"/>
      <c r="B787" s="1"/>
      <c r="C787" s="323" t="s">
        <v>949</v>
      </c>
      <c r="D787" s="324"/>
      <c r="E787" s="1"/>
      <c r="F787" s="1"/>
      <c r="G787" s="1"/>
    </row>
    <row r="788" spans="1:7" ht="20.100000000000001" customHeight="1">
      <c r="A788" s="325" t="s">
        <v>2240</v>
      </c>
      <c r="B788" s="326"/>
      <c r="C788" s="326"/>
      <c r="D788" s="326"/>
      <c r="E788" s="326"/>
      <c r="F788" s="326"/>
      <c r="G788" s="326"/>
    </row>
    <row r="789" spans="1:7" ht="15" customHeight="1">
      <c r="A789" s="321" t="s">
        <v>1027</v>
      </c>
      <c r="B789" s="322"/>
      <c r="C789" s="8" t="s">
        <v>952</v>
      </c>
      <c r="D789" s="8" t="s">
        <v>953</v>
      </c>
      <c r="E789" s="8" t="s">
        <v>954</v>
      </c>
      <c r="F789" s="8" t="s">
        <v>955</v>
      </c>
      <c r="G789" s="8" t="s">
        <v>956</v>
      </c>
    </row>
    <row r="790" spans="1:7" ht="20.100000000000001" customHeight="1">
      <c r="A790" s="15" t="s">
        <v>1096</v>
      </c>
      <c r="B790" s="16" t="s">
        <v>1097</v>
      </c>
      <c r="C790" s="15" t="s">
        <v>959</v>
      </c>
      <c r="D790" s="15" t="s">
        <v>1030</v>
      </c>
      <c r="E790" s="17">
        <v>1.5099999999999999E-5</v>
      </c>
      <c r="F790" s="18">
        <v>2736.11</v>
      </c>
      <c r="G790" s="18">
        <v>4.1315260999999999E-2</v>
      </c>
    </row>
    <row r="791" spans="1:7" ht="15" customHeight="1">
      <c r="A791" s="1"/>
      <c r="B791" s="1"/>
      <c r="C791" s="1"/>
      <c r="D791" s="1"/>
      <c r="E791" s="319" t="s">
        <v>1031</v>
      </c>
      <c r="F791" s="320"/>
      <c r="G791" s="19">
        <v>4.1315260999999999E-2</v>
      </c>
    </row>
    <row r="792" spans="1:7" ht="15" customHeight="1">
      <c r="A792" s="1"/>
      <c r="B792" s="1"/>
      <c r="C792" s="1"/>
      <c r="D792" s="1"/>
      <c r="E792" s="317" t="s">
        <v>972</v>
      </c>
      <c r="F792" s="318"/>
      <c r="G792" s="3">
        <v>0.04</v>
      </c>
    </row>
    <row r="793" spans="1:7" ht="15" customHeight="1">
      <c r="A793" s="1"/>
      <c r="B793" s="1"/>
      <c r="C793" s="1"/>
      <c r="D793" s="1"/>
      <c r="E793" s="317" t="s">
        <v>1062</v>
      </c>
      <c r="F793" s="318"/>
      <c r="G793" s="3">
        <v>0</v>
      </c>
    </row>
    <row r="794" spans="1:7" ht="15" customHeight="1">
      <c r="A794" s="1"/>
      <c r="B794" s="1"/>
      <c r="C794" s="1"/>
      <c r="D794" s="1"/>
      <c r="E794" s="317" t="s">
        <v>974</v>
      </c>
      <c r="F794" s="318"/>
      <c r="G794" s="3">
        <v>0.04</v>
      </c>
    </row>
    <row r="795" spans="1:7" ht="15" customHeight="1">
      <c r="A795" s="1"/>
      <c r="B795" s="1"/>
      <c r="C795" s="1"/>
      <c r="D795" s="1"/>
      <c r="E795" s="317" t="s">
        <v>975</v>
      </c>
      <c r="F795" s="318"/>
      <c r="G795" s="3">
        <v>0.01</v>
      </c>
    </row>
    <row r="796" spans="1:7" ht="15" customHeight="1">
      <c r="A796" s="1"/>
      <c r="B796" s="1"/>
      <c r="C796" s="1"/>
      <c r="D796" s="1"/>
      <c r="E796" s="317" t="s">
        <v>976</v>
      </c>
      <c r="F796" s="318"/>
      <c r="G796" s="3">
        <v>0.05</v>
      </c>
    </row>
    <row r="797" spans="1:7" ht="15" customHeight="1">
      <c r="A797" s="1"/>
      <c r="B797" s="1"/>
      <c r="C797" s="1"/>
      <c r="D797" s="1"/>
      <c r="E797" s="317" t="s">
        <v>977</v>
      </c>
      <c r="F797" s="318"/>
      <c r="G797" s="3">
        <v>1</v>
      </c>
    </row>
    <row r="798" spans="1:7" ht="15" customHeight="1">
      <c r="A798" s="1"/>
      <c r="B798" s="1"/>
      <c r="C798" s="1"/>
      <c r="D798" s="1"/>
      <c r="E798" s="317" t="s">
        <v>978</v>
      </c>
      <c r="F798" s="318"/>
      <c r="G798" s="3">
        <v>0.05</v>
      </c>
    </row>
    <row r="799" spans="1:7" ht="9.9499999999999993" customHeight="1">
      <c r="A799" s="1"/>
      <c r="B799" s="1"/>
      <c r="C799" s="323" t="s">
        <v>949</v>
      </c>
      <c r="D799" s="324"/>
      <c r="E799" s="1"/>
      <c r="F799" s="1"/>
      <c r="G799" s="1"/>
    </row>
    <row r="800" spans="1:7" ht="20.100000000000001" customHeight="1">
      <c r="A800" s="325" t="s">
        <v>2241</v>
      </c>
      <c r="B800" s="326"/>
      <c r="C800" s="326"/>
      <c r="D800" s="326"/>
      <c r="E800" s="326"/>
      <c r="F800" s="326"/>
      <c r="G800" s="326"/>
    </row>
    <row r="801" spans="1:7" ht="15" customHeight="1">
      <c r="A801" s="321" t="s">
        <v>1027</v>
      </c>
      <c r="B801" s="322"/>
      <c r="C801" s="8" t="s">
        <v>952</v>
      </c>
      <c r="D801" s="8" t="s">
        <v>953</v>
      </c>
      <c r="E801" s="8" t="s">
        <v>954</v>
      </c>
      <c r="F801" s="8" t="s">
        <v>955</v>
      </c>
      <c r="G801" s="8" t="s">
        <v>956</v>
      </c>
    </row>
    <row r="802" spans="1:7" ht="20.100000000000001" customHeight="1">
      <c r="A802" s="15" t="s">
        <v>1096</v>
      </c>
      <c r="B802" s="16" t="s">
        <v>1097</v>
      </c>
      <c r="C802" s="15" t="s">
        <v>959</v>
      </c>
      <c r="D802" s="15" t="s">
        <v>1030</v>
      </c>
      <c r="E802" s="17">
        <v>1.4310000000000001E-4</v>
      </c>
      <c r="F802" s="18">
        <v>2736.11</v>
      </c>
      <c r="G802" s="18">
        <v>0.39153734099999998</v>
      </c>
    </row>
    <row r="803" spans="1:7" ht="15" customHeight="1">
      <c r="A803" s="1"/>
      <c r="B803" s="1"/>
      <c r="C803" s="1"/>
      <c r="D803" s="1"/>
      <c r="E803" s="319" t="s">
        <v>1031</v>
      </c>
      <c r="F803" s="320"/>
      <c r="G803" s="19">
        <v>0.39153734099999998</v>
      </c>
    </row>
    <row r="804" spans="1:7" ht="15" customHeight="1">
      <c r="A804" s="1"/>
      <c r="B804" s="1"/>
      <c r="C804" s="1"/>
      <c r="D804" s="1"/>
      <c r="E804" s="317" t="s">
        <v>972</v>
      </c>
      <c r="F804" s="318"/>
      <c r="G804" s="3">
        <v>0.39</v>
      </c>
    </row>
    <row r="805" spans="1:7" ht="15" customHeight="1">
      <c r="A805" s="1"/>
      <c r="B805" s="1"/>
      <c r="C805" s="1"/>
      <c r="D805" s="1"/>
      <c r="E805" s="317" t="s">
        <v>1062</v>
      </c>
      <c r="F805" s="318"/>
      <c r="G805" s="3">
        <v>0</v>
      </c>
    </row>
    <row r="806" spans="1:7" ht="15" customHeight="1">
      <c r="A806" s="1"/>
      <c r="B806" s="1"/>
      <c r="C806" s="1"/>
      <c r="D806" s="1"/>
      <c r="E806" s="317" t="s">
        <v>974</v>
      </c>
      <c r="F806" s="318"/>
      <c r="G806" s="3">
        <v>0.39</v>
      </c>
    </row>
    <row r="807" spans="1:7" ht="15" customHeight="1">
      <c r="A807" s="1"/>
      <c r="B807" s="1"/>
      <c r="C807" s="1"/>
      <c r="D807" s="1"/>
      <c r="E807" s="317" t="s">
        <v>975</v>
      </c>
      <c r="F807" s="318"/>
      <c r="G807" s="3">
        <v>0.11</v>
      </c>
    </row>
    <row r="808" spans="1:7" ht="15" customHeight="1">
      <c r="A808" s="1"/>
      <c r="B808" s="1"/>
      <c r="C808" s="1"/>
      <c r="D808" s="1"/>
      <c r="E808" s="317" t="s">
        <v>976</v>
      </c>
      <c r="F808" s="318"/>
      <c r="G808" s="3">
        <v>0.5</v>
      </c>
    </row>
    <row r="809" spans="1:7" ht="15" customHeight="1">
      <c r="A809" s="1"/>
      <c r="B809" s="1"/>
      <c r="C809" s="1"/>
      <c r="D809" s="1"/>
      <c r="E809" s="317" t="s">
        <v>977</v>
      </c>
      <c r="F809" s="318"/>
      <c r="G809" s="3">
        <v>1</v>
      </c>
    </row>
    <row r="810" spans="1:7" ht="15" customHeight="1">
      <c r="A810" s="1"/>
      <c r="B810" s="1"/>
      <c r="C810" s="1"/>
      <c r="D810" s="1"/>
      <c r="E810" s="317" t="s">
        <v>978</v>
      </c>
      <c r="F810" s="318"/>
      <c r="G810" s="3">
        <v>0.5</v>
      </c>
    </row>
    <row r="811" spans="1:7" ht="9.9499999999999993" customHeight="1">
      <c r="A811" s="1"/>
      <c r="B811" s="1"/>
      <c r="C811" s="323" t="s">
        <v>949</v>
      </c>
      <c r="D811" s="324"/>
      <c r="E811" s="1"/>
      <c r="F811" s="1"/>
      <c r="G811" s="1"/>
    </row>
    <row r="812" spans="1:7" ht="20.100000000000001" customHeight="1">
      <c r="A812" s="325" t="s">
        <v>2242</v>
      </c>
      <c r="B812" s="326"/>
      <c r="C812" s="326"/>
      <c r="D812" s="326"/>
      <c r="E812" s="326"/>
      <c r="F812" s="326"/>
      <c r="G812" s="326"/>
    </row>
    <row r="813" spans="1:7" ht="15" customHeight="1">
      <c r="A813" s="321" t="s">
        <v>1027</v>
      </c>
      <c r="B813" s="322"/>
      <c r="C813" s="8" t="s">
        <v>952</v>
      </c>
      <c r="D813" s="8" t="s">
        <v>953</v>
      </c>
      <c r="E813" s="8" t="s">
        <v>954</v>
      </c>
      <c r="F813" s="8" t="s">
        <v>955</v>
      </c>
      <c r="G813" s="8" t="s">
        <v>956</v>
      </c>
    </row>
    <row r="814" spans="1:7" ht="20.100000000000001" customHeight="1">
      <c r="A814" s="15" t="s">
        <v>1096</v>
      </c>
      <c r="B814" s="16" t="s">
        <v>1097</v>
      </c>
      <c r="C814" s="15" t="s">
        <v>959</v>
      </c>
      <c r="D814" s="15" t="s">
        <v>1030</v>
      </c>
      <c r="E814" s="17">
        <v>1E-4</v>
      </c>
      <c r="F814" s="18">
        <v>2736.11</v>
      </c>
      <c r="G814" s="18">
        <v>0.27361099999999999</v>
      </c>
    </row>
    <row r="815" spans="1:7" ht="15" customHeight="1">
      <c r="A815" s="1"/>
      <c r="B815" s="1"/>
      <c r="C815" s="1"/>
      <c r="D815" s="1"/>
      <c r="E815" s="319" t="s">
        <v>1031</v>
      </c>
      <c r="F815" s="320"/>
      <c r="G815" s="19">
        <v>0.27361099999999999</v>
      </c>
    </row>
    <row r="816" spans="1:7" ht="15" customHeight="1">
      <c r="A816" s="1"/>
      <c r="B816" s="1"/>
      <c r="C816" s="1"/>
      <c r="D816" s="1"/>
      <c r="E816" s="317" t="s">
        <v>972</v>
      </c>
      <c r="F816" s="318"/>
      <c r="G816" s="3">
        <v>0.27</v>
      </c>
    </row>
    <row r="817" spans="1:7" ht="15" customHeight="1">
      <c r="A817" s="1"/>
      <c r="B817" s="1"/>
      <c r="C817" s="1"/>
      <c r="D817" s="1"/>
      <c r="E817" s="317" t="s">
        <v>1062</v>
      </c>
      <c r="F817" s="318"/>
      <c r="G817" s="3">
        <v>0</v>
      </c>
    </row>
    <row r="818" spans="1:7" ht="15" customHeight="1">
      <c r="A818" s="1"/>
      <c r="B818" s="1"/>
      <c r="C818" s="1"/>
      <c r="D818" s="1"/>
      <c r="E818" s="317" t="s">
        <v>974</v>
      </c>
      <c r="F818" s="318"/>
      <c r="G818" s="3">
        <v>0.27</v>
      </c>
    </row>
    <row r="819" spans="1:7" ht="15" customHeight="1">
      <c r="A819" s="1"/>
      <c r="B819" s="1"/>
      <c r="C819" s="1"/>
      <c r="D819" s="1"/>
      <c r="E819" s="317" t="s">
        <v>975</v>
      </c>
      <c r="F819" s="318"/>
      <c r="G819" s="3">
        <v>7.0000000000000007E-2</v>
      </c>
    </row>
    <row r="820" spans="1:7" ht="15" customHeight="1">
      <c r="A820" s="1"/>
      <c r="B820" s="1"/>
      <c r="C820" s="1"/>
      <c r="D820" s="1"/>
      <c r="E820" s="317" t="s">
        <v>976</v>
      </c>
      <c r="F820" s="318"/>
      <c r="G820" s="3">
        <v>0.34</v>
      </c>
    </row>
    <row r="821" spans="1:7" ht="15" customHeight="1">
      <c r="A821" s="1"/>
      <c r="B821" s="1"/>
      <c r="C821" s="1"/>
      <c r="D821" s="1"/>
      <c r="E821" s="317" t="s">
        <v>977</v>
      </c>
      <c r="F821" s="318"/>
      <c r="G821" s="3">
        <v>1</v>
      </c>
    </row>
    <row r="822" spans="1:7" ht="15" customHeight="1">
      <c r="A822" s="1"/>
      <c r="B822" s="1"/>
      <c r="C822" s="1"/>
      <c r="D822" s="1"/>
      <c r="E822" s="317" t="s">
        <v>978</v>
      </c>
      <c r="F822" s="318"/>
      <c r="G822" s="3">
        <v>0.34</v>
      </c>
    </row>
    <row r="823" spans="1:7" ht="9.9499999999999993" customHeight="1">
      <c r="A823" s="1"/>
      <c r="B823" s="1"/>
      <c r="C823" s="323" t="s">
        <v>949</v>
      </c>
      <c r="D823" s="324"/>
      <c r="E823" s="1"/>
      <c r="F823" s="1"/>
      <c r="G823" s="1"/>
    </row>
    <row r="824" spans="1:7" ht="20.100000000000001" customHeight="1">
      <c r="A824" s="325" t="s">
        <v>2243</v>
      </c>
      <c r="B824" s="326"/>
      <c r="C824" s="326"/>
      <c r="D824" s="326"/>
      <c r="E824" s="326"/>
      <c r="F824" s="326"/>
      <c r="G824" s="326"/>
    </row>
    <row r="825" spans="1:7" ht="12" customHeight="1">
      <c r="A825" s="327"/>
      <c r="B825" s="327"/>
      <c r="C825" s="327"/>
      <c r="D825" s="327"/>
      <c r="E825" s="327"/>
      <c r="F825" s="327"/>
      <c r="G825" s="327"/>
    </row>
    <row r="826" spans="1:7" ht="15" customHeight="1">
      <c r="A826" s="321" t="s">
        <v>1032</v>
      </c>
      <c r="B826" s="322"/>
      <c r="C826" s="8" t="s">
        <v>952</v>
      </c>
      <c r="D826" s="8" t="s">
        <v>953</v>
      </c>
      <c r="E826" s="8" t="s">
        <v>954</v>
      </c>
      <c r="F826" s="8" t="s">
        <v>955</v>
      </c>
      <c r="G826" s="8" t="s">
        <v>956</v>
      </c>
    </row>
    <row r="827" spans="1:7" ht="15" customHeight="1">
      <c r="A827" s="15" t="s">
        <v>1033</v>
      </c>
      <c r="B827" s="16" t="s">
        <v>1034</v>
      </c>
      <c r="C827" s="15" t="s">
        <v>959</v>
      </c>
      <c r="D827" s="15" t="s">
        <v>1035</v>
      </c>
      <c r="E827" s="17">
        <v>1.25</v>
      </c>
      <c r="F827" s="18">
        <v>0.9</v>
      </c>
      <c r="G827" s="18">
        <v>1.125</v>
      </c>
    </row>
    <row r="828" spans="1:7" ht="15" customHeight="1">
      <c r="A828" s="1"/>
      <c r="B828" s="1"/>
      <c r="C828" s="1"/>
      <c r="D828" s="1"/>
      <c r="E828" s="319" t="s">
        <v>1036</v>
      </c>
      <c r="F828" s="320"/>
      <c r="G828" s="19">
        <v>1.125</v>
      </c>
    </row>
    <row r="829" spans="1:7" ht="15" customHeight="1">
      <c r="A829" s="1"/>
      <c r="B829" s="1"/>
      <c r="C829" s="1"/>
      <c r="D829" s="1"/>
      <c r="E829" s="317" t="s">
        <v>972</v>
      </c>
      <c r="F829" s="318"/>
      <c r="G829" s="3">
        <v>1.1200000000000001</v>
      </c>
    </row>
    <row r="830" spans="1:7" ht="15" customHeight="1">
      <c r="A830" s="1"/>
      <c r="B830" s="1"/>
      <c r="C830" s="1"/>
      <c r="D830" s="1"/>
      <c r="E830" s="317" t="s">
        <v>1062</v>
      </c>
      <c r="F830" s="318"/>
      <c r="G830" s="3">
        <v>0</v>
      </c>
    </row>
    <row r="831" spans="1:7" ht="15" customHeight="1">
      <c r="A831" s="1"/>
      <c r="B831" s="1"/>
      <c r="C831" s="1"/>
      <c r="D831" s="1"/>
      <c r="E831" s="317" t="s">
        <v>974</v>
      </c>
      <c r="F831" s="318"/>
      <c r="G831" s="3">
        <v>1.1200000000000001</v>
      </c>
    </row>
    <row r="832" spans="1:7" ht="15" customHeight="1">
      <c r="A832" s="1"/>
      <c r="B832" s="1"/>
      <c r="C832" s="1"/>
      <c r="D832" s="1"/>
      <c r="E832" s="317" t="s">
        <v>975</v>
      </c>
      <c r="F832" s="318"/>
      <c r="G832" s="3">
        <v>0.31</v>
      </c>
    </row>
    <row r="833" spans="1:7" ht="15" customHeight="1">
      <c r="A833" s="1"/>
      <c r="B833" s="1"/>
      <c r="C833" s="1"/>
      <c r="D833" s="1"/>
      <c r="E833" s="317" t="s">
        <v>976</v>
      </c>
      <c r="F833" s="318"/>
      <c r="G833" s="3">
        <v>1.43</v>
      </c>
    </row>
    <row r="834" spans="1:7" ht="15" customHeight="1">
      <c r="A834" s="1"/>
      <c r="B834" s="1"/>
      <c r="C834" s="1"/>
      <c r="D834" s="1"/>
      <c r="E834" s="317" t="s">
        <v>977</v>
      </c>
      <c r="F834" s="318"/>
      <c r="G834" s="3">
        <v>1</v>
      </c>
    </row>
    <row r="835" spans="1:7" ht="15" customHeight="1">
      <c r="A835" s="1"/>
      <c r="B835" s="1"/>
      <c r="C835" s="1"/>
      <c r="D835" s="1"/>
      <c r="E835" s="317" t="s">
        <v>978</v>
      </c>
      <c r="F835" s="318"/>
      <c r="G835" s="3">
        <v>1.43</v>
      </c>
    </row>
    <row r="836" spans="1:7" ht="9.9499999999999993" customHeight="1">
      <c r="A836" s="1"/>
      <c r="B836" s="1"/>
      <c r="C836" s="323" t="s">
        <v>949</v>
      </c>
      <c r="D836" s="324"/>
      <c r="E836" s="1"/>
      <c r="F836" s="1"/>
      <c r="G836" s="1"/>
    </row>
    <row r="837" spans="1:7" ht="20.100000000000001" customHeight="1">
      <c r="A837" s="325" t="s">
        <v>2244</v>
      </c>
      <c r="B837" s="326"/>
      <c r="C837" s="326"/>
      <c r="D837" s="326"/>
      <c r="E837" s="326"/>
      <c r="F837" s="326"/>
      <c r="G837" s="326"/>
    </row>
    <row r="838" spans="1:7" ht="15" customHeight="1">
      <c r="A838" s="321" t="s">
        <v>1027</v>
      </c>
      <c r="B838" s="322"/>
      <c r="C838" s="8" t="s">
        <v>952</v>
      </c>
      <c r="D838" s="8" t="s">
        <v>953</v>
      </c>
      <c r="E838" s="8" t="s">
        <v>954</v>
      </c>
      <c r="F838" s="8" t="s">
        <v>955</v>
      </c>
      <c r="G838" s="8" t="s">
        <v>956</v>
      </c>
    </row>
    <row r="839" spans="1:7" ht="20.100000000000001" customHeight="1">
      <c r="A839" s="15" t="s">
        <v>1096</v>
      </c>
      <c r="B839" s="16" t="s">
        <v>1097</v>
      </c>
      <c r="C839" s="15" t="s">
        <v>959</v>
      </c>
      <c r="D839" s="15" t="s">
        <v>1030</v>
      </c>
      <c r="E839" s="17">
        <v>2.431E-4</v>
      </c>
      <c r="F839" s="18">
        <v>2736.11</v>
      </c>
      <c r="G839" s="18">
        <v>0.66514834099999998</v>
      </c>
    </row>
    <row r="840" spans="1:7" ht="15" customHeight="1">
      <c r="A840" s="1"/>
      <c r="B840" s="1"/>
      <c r="C840" s="1"/>
      <c r="D840" s="1"/>
      <c r="E840" s="319" t="s">
        <v>1031</v>
      </c>
      <c r="F840" s="320"/>
      <c r="G840" s="19">
        <v>0.66514834099999998</v>
      </c>
    </row>
    <row r="841" spans="1:7" ht="15" customHeight="1">
      <c r="A841" s="321" t="s">
        <v>1032</v>
      </c>
      <c r="B841" s="322"/>
      <c r="C841" s="8" t="s">
        <v>952</v>
      </c>
      <c r="D841" s="8" t="s">
        <v>953</v>
      </c>
      <c r="E841" s="8" t="s">
        <v>954</v>
      </c>
      <c r="F841" s="8" t="s">
        <v>955</v>
      </c>
      <c r="G841" s="8" t="s">
        <v>956</v>
      </c>
    </row>
    <row r="842" spans="1:7" ht="15" customHeight="1">
      <c r="A842" s="15" t="s">
        <v>1033</v>
      </c>
      <c r="B842" s="16" t="s">
        <v>1034</v>
      </c>
      <c r="C842" s="15" t="s">
        <v>959</v>
      </c>
      <c r="D842" s="15" t="s">
        <v>1035</v>
      </c>
      <c r="E842" s="17">
        <v>1.25</v>
      </c>
      <c r="F842" s="18">
        <v>0.9</v>
      </c>
      <c r="G842" s="18">
        <v>1.125</v>
      </c>
    </row>
    <row r="843" spans="1:7" ht="15" customHeight="1">
      <c r="A843" s="1"/>
      <c r="B843" s="1"/>
      <c r="C843" s="1"/>
      <c r="D843" s="1"/>
      <c r="E843" s="319" t="s">
        <v>1036</v>
      </c>
      <c r="F843" s="320"/>
      <c r="G843" s="19">
        <v>1.125</v>
      </c>
    </row>
    <row r="844" spans="1:7" ht="15" customHeight="1">
      <c r="A844" s="1"/>
      <c r="B844" s="1"/>
      <c r="C844" s="1"/>
      <c r="D844" s="1"/>
      <c r="E844" s="317" t="s">
        <v>972</v>
      </c>
      <c r="F844" s="318"/>
      <c r="G844" s="3">
        <v>1.78</v>
      </c>
    </row>
    <row r="845" spans="1:7" ht="15" customHeight="1">
      <c r="A845" s="1"/>
      <c r="B845" s="1"/>
      <c r="C845" s="1"/>
      <c r="D845" s="1"/>
      <c r="E845" s="317" t="s">
        <v>1062</v>
      </c>
      <c r="F845" s="318"/>
      <c r="G845" s="3">
        <v>0</v>
      </c>
    </row>
    <row r="846" spans="1:7" ht="15" customHeight="1">
      <c r="A846" s="1"/>
      <c r="B846" s="1"/>
      <c r="C846" s="1"/>
      <c r="D846" s="1"/>
      <c r="E846" s="317" t="s">
        <v>974</v>
      </c>
      <c r="F846" s="318"/>
      <c r="G846" s="3">
        <v>1.78</v>
      </c>
    </row>
    <row r="847" spans="1:7" ht="15" customHeight="1">
      <c r="A847" s="1"/>
      <c r="B847" s="1"/>
      <c r="C847" s="1"/>
      <c r="D847" s="1"/>
      <c r="E847" s="317" t="s">
        <v>975</v>
      </c>
      <c r="F847" s="318"/>
      <c r="G847" s="3">
        <v>0.5</v>
      </c>
    </row>
    <row r="848" spans="1:7" ht="15" customHeight="1">
      <c r="A848" s="1"/>
      <c r="B848" s="1"/>
      <c r="C848" s="1"/>
      <c r="D848" s="1"/>
      <c r="E848" s="317" t="s">
        <v>976</v>
      </c>
      <c r="F848" s="318"/>
      <c r="G848" s="3">
        <v>2.2799999999999998</v>
      </c>
    </row>
    <row r="849" spans="1:7" ht="15" customHeight="1">
      <c r="A849" s="1"/>
      <c r="B849" s="1"/>
      <c r="C849" s="1"/>
      <c r="D849" s="1"/>
      <c r="E849" s="317" t="s">
        <v>977</v>
      </c>
      <c r="F849" s="318"/>
      <c r="G849" s="3">
        <v>1</v>
      </c>
    </row>
    <row r="850" spans="1:7" ht="15" customHeight="1">
      <c r="A850" s="1"/>
      <c r="B850" s="1"/>
      <c r="C850" s="1"/>
      <c r="D850" s="1"/>
      <c r="E850" s="317" t="s">
        <v>978</v>
      </c>
      <c r="F850" s="318"/>
      <c r="G850" s="3">
        <v>2.2799999999999998</v>
      </c>
    </row>
    <row r="851" spans="1:7" ht="9.9499999999999993" customHeight="1">
      <c r="A851" s="1"/>
      <c r="B851" s="1"/>
      <c r="C851" s="323" t="s">
        <v>949</v>
      </c>
      <c r="D851" s="324"/>
      <c r="E851" s="1"/>
      <c r="F851" s="1"/>
      <c r="G851" s="1"/>
    </row>
    <row r="852" spans="1:7" ht="20.100000000000001" customHeight="1">
      <c r="A852" s="325" t="s">
        <v>2245</v>
      </c>
      <c r="B852" s="326"/>
      <c r="C852" s="326"/>
      <c r="D852" s="326"/>
      <c r="E852" s="326"/>
      <c r="F852" s="326"/>
      <c r="G852" s="326"/>
    </row>
    <row r="853" spans="1:7" ht="15" customHeight="1">
      <c r="A853" s="321" t="s">
        <v>1027</v>
      </c>
      <c r="B853" s="322"/>
      <c r="C853" s="8" t="s">
        <v>952</v>
      </c>
      <c r="D853" s="8" t="s">
        <v>953</v>
      </c>
      <c r="E853" s="8" t="s">
        <v>954</v>
      </c>
      <c r="F853" s="8" t="s">
        <v>955</v>
      </c>
      <c r="G853" s="8" t="s">
        <v>956</v>
      </c>
    </row>
    <row r="854" spans="1:7" ht="27.95" customHeight="1">
      <c r="A854" s="15" t="s">
        <v>1102</v>
      </c>
      <c r="B854" s="16" t="s">
        <v>1103</v>
      </c>
      <c r="C854" s="15" t="s">
        <v>959</v>
      </c>
      <c r="D854" s="15" t="s">
        <v>1030</v>
      </c>
      <c r="E854" s="17">
        <v>6.3999999999999997E-5</v>
      </c>
      <c r="F854" s="18">
        <v>4722.0600000000004</v>
      </c>
      <c r="G854" s="18">
        <v>0.30221184000000001</v>
      </c>
    </row>
    <row r="855" spans="1:7" ht="15" customHeight="1">
      <c r="A855" s="1"/>
      <c r="B855" s="1"/>
      <c r="C855" s="1"/>
      <c r="D855" s="1"/>
      <c r="E855" s="319" t="s">
        <v>1031</v>
      </c>
      <c r="F855" s="320"/>
      <c r="G855" s="19">
        <v>0.30221184000000001</v>
      </c>
    </row>
    <row r="856" spans="1:7" ht="15" customHeight="1">
      <c r="A856" s="1"/>
      <c r="B856" s="1"/>
      <c r="C856" s="1"/>
      <c r="D856" s="1"/>
      <c r="E856" s="317" t="s">
        <v>972</v>
      </c>
      <c r="F856" s="318"/>
      <c r="G856" s="3">
        <v>0.3</v>
      </c>
    </row>
    <row r="857" spans="1:7" ht="15" customHeight="1">
      <c r="A857" s="1"/>
      <c r="B857" s="1"/>
      <c r="C857" s="1"/>
      <c r="D857" s="1"/>
      <c r="E857" s="317" t="s">
        <v>1062</v>
      </c>
      <c r="F857" s="318"/>
      <c r="G857" s="3">
        <v>0</v>
      </c>
    </row>
    <row r="858" spans="1:7" ht="15" customHeight="1">
      <c r="A858" s="1"/>
      <c r="B858" s="1"/>
      <c r="C858" s="1"/>
      <c r="D858" s="1"/>
      <c r="E858" s="317" t="s">
        <v>974</v>
      </c>
      <c r="F858" s="318"/>
      <c r="G858" s="3">
        <v>0.3</v>
      </c>
    </row>
    <row r="859" spans="1:7" ht="15" customHeight="1">
      <c r="A859" s="1"/>
      <c r="B859" s="1"/>
      <c r="C859" s="1"/>
      <c r="D859" s="1"/>
      <c r="E859" s="317" t="s">
        <v>975</v>
      </c>
      <c r="F859" s="318"/>
      <c r="G859" s="3">
        <v>0.08</v>
      </c>
    </row>
    <row r="860" spans="1:7" ht="15" customHeight="1">
      <c r="A860" s="1"/>
      <c r="B860" s="1"/>
      <c r="C860" s="1"/>
      <c r="D860" s="1"/>
      <c r="E860" s="317" t="s">
        <v>976</v>
      </c>
      <c r="F860" s="318"/>
      <c r="G860" s="3">
        <v>0.38</v>
      </c>
    </row>
    <row r="861" spans="1:7" ht="15" customHeight="1">
      <c r="A861" s="1"/>
      <c r="B861" s="1"/>
      <c r="C861" s="1"/>
      <c r="D861" s="1"/>
      <c r="E861" s="317" t="s">
        <v>977</v>
      </c>
      <c r="F861" s="318"/>
      <c r="G861" s="3">
        <v>1</v>
      </c>
    </row>
    <row r="862" spans="1:7" ht="15" customHeight="1">
      <c r="A862" s="1"/>
      <c r="B862" s="1"/>
      <c r="C862" s="1"/>
      <c r="D862" s="1"/>
      <c r="E862" s="317" t="s">
        <v>978</v>
      </c>
      <c r="F862" s="318"/>
      <c r="G862" s="3">
        <v>0.38</v>
      </c>
    </row>
    <row r="863" spans="1:7" ht="9.9499999999999993" customHeight="1">
      <c r="A863" s="1"/>
      <c r="B863" s="1"/>
      <c r="C863" s="323" t="s">
        <v>949</v>
      </c>
      <c r="D863" s="324"/>
      <c r="E863" s="1"/>
      <c r="F863" s="1"/>
      <c r="G863" s="1"/>
    </row>
    <row r="864" spans="1:7" ht="20.100000000000001" customHeight="1">
      <c r="A864" s="325" t="s">
        <v>2246</v>
      </c>
      <c r="B864" s="326"/>
      <c r="C864" s="326"/>
      <c r="D864" s="326"/>
      <c r="E864" s="326"/>
      <c r="F864" s="326"/>
      <c r="G864" s="326"/>
    </row>
    <row r="865" spans="1:7" ht="15" customHeight="1">
      <c r="A865" s="321" t="s">
        <v>1027</v>
      </c>
      <c r="B865" s="322"/>
      <c r="C865" s="8" t="s">
        <v>952</v>
      </c>
      <c r="D865" s="8" t="s">
        <v>953</v>
      </c>
      <c r="E865" s="8" t="s">
        <v>954</v>
      </c>
      <c r="F865" s="8" t="s">
        <v>955</v>
      </c>
      <c r="G865" s="8" t="s">
        <v>956</v>
      </c>
    </row>
    <row r="866" spans="1:7" ht="27.95" customHeight="1">
      <c r="A866" s="15" t="s">
        <v>1102</v>
      </c>
      <c r="B866" s="16" t="s">
        <v>1103</v>
      </c>
      <c r="C866" s="15" t="s">
        <v>959</v>
      </c>
      <c r="D866" s="15" t="s">
        <v>1030</v>
      </c>
      <c r="E866" s="17">
        <v>7.6000000000000001E-6</v>
      </c>
      <c r="F866" s="18">
        <v>4722.0600000000004</v>
      </c>
      <c r="G866" s="18">
        <v>3.5887655999999997E-2</v>
      </c>
    </row>
    <row r="867" spans="1:7" ht="15" customHeight="1">
      <c r="A867" s="1"/>
      <c r="B867" s="1"/>
      <c r="C867" s="1"/>
      <c r="D867" s="1"/>
      <c r="E867" s="319" t="s">
        <v>1031</v>
      </c>
      <c r="F867" s="320"/>
      <c r="G867" s="19">
        <v>3.5887655999999997E-2</v>
      </c>
    </row>
    <row r="868" spans="1:7" ht="15" customHeight="1">
      <c r="A868" s="1"/>
      <c r="B868" s="1"/>
      <c r="C868" s="1"/>
      <c r="D868" s="1"/>
      <c r="E868" s="317" t="s">
        <v>972</v>
      </c>
      <c r="F868" s="318"/>
      <c r="G868" s="3">
        <v>0.03</v>
      </c>
    </row>
    <row r="869" spans="1:7" ht="15" customHeight="1">
      <c r="A869" s="1"/>
      <c r="B869" s="1"/>
      <c r="C869" s="1"/>
      <c r="D869" s="1"/>
      <c r="E869" s="317" t="s">
        <v>1062</v>
      </c>
      <c r="F869" s="318"/>
      <c r="G869" s="3">
        <v>0</v>
      </c>
    </row>
    <row r="870" spans="1:7" ht="15" customHeight="1">
      <c r="A870" s="1"/>
      <c r="B870" s="1"/>
      <c r="C870" s="1"/>
      <c r="D870" s="1"/>
      <c r="E870" s="317" t="s">
        <v>974</v>
      </c>
      <c r="F870" s="318"/>
      <c r="G870" s="3">
        <v>0.03</v>
      </c>
    </row>
    <row r="871" spans="1:7" ht="15" customHeight="1">
      <c r="A871" s="1"/>
      <c r="B871" s="1"/>
      <c r="C871" s="1"/>
      <c r="D871" s="1"/>
      <c r="E871" s="317" t="s">
        <v>975</v>
      </c>
      <c r="F871" s="318"/>
      <c r="G871" s="3">
        <v>0</v>
      </c>
    </row>
    <row r="872" spans="1:7" ht="15" customHeight="1">
      <c r="A872" s="1"/>
      <c r="B872" s="1"/>
      <c r="C872" s="1"/>
      <c r="D872" s="1"/>
      <c r="E872" s="317" t="s">
        <v>976</v>
      </c>
      <c r="F872" s="318"/>
      <c r="G872" s="3">
        <v>0.03</v>
      </c>
    </row>
    <row r="873" spans="1:7" ht="15" customHeight="1">
      <c r="A873" s="1"/>
      <c r="B873" s="1"/>
      <c r="C873" s="1"/>
      <c r="D873" s="1"/>
      <c r="E873" s="317" t="s">
        <v>977</v>
      </c>
      <c r="F873" s="318"/>
      <c r="G873" s="3">
        <v>1</v>
      </c>
    </row>
    <row r="874" spans="1:7" ht="15" customHeight="1">
      <c r="A874" s="1"/>
      <c r="B874" s="1"/>
      <c r="C874" s="1"/>
      <c r="D874" s="1"/>
      <c r="E874" s="317" t="s">
        <v>978</v>
      </c>
      <c r="F874" s="318"/>
      <c r="G874" s="3">
        <v>0.03</v>
      </c>
    </row>
    <row r="875" spans="1:7" ht="9.9499999999999993" customHeight="1">
      <c r="A875" s="1"/>
      <c r="B875" s="1"/>
      <c r="C875" s="323" t="s">
        <v>949</v>
      </c>
      <c r="D875" s="324"/>
      <c r="E875" s="1"/>
      <c r="F875" s="1"/>
      <c r="G875" s="1"/>
    </row>
    <row r="876" spans="1:7" ht="20.100000000000001" customHeight="1">
      <c r="A876" s="325" t="s">
        <v>2247</v>
      </c>
      <c r="B876" s="326"/>
      <c r="C876" s="326"/>
      <c r="D876" s="326"/>
      <c r="E876" s="326"/>
      <c r="F876" s="326"/>
      <c r="G876" s="326"/>
    </row>
    <row r="877" spans="1:7" ht="15" customHeight="1">
      <c r="A877" s="321" t="s">
        <v>1027</v>
      </c>
      <c r="B877" s="322"/>
      <c r="C877" s="8" t="s">
        <v>952</v>
      </c>
      <c r="D877" s="8" t="s">
        <v>953</v>
      </c>
      <c r="E877" s="8" t="s">
        <v>954</v>
      </c>
      <c r="F877" s="8" t="s">
        <v>955</v>
      </c>
      <c r="G877" s="8" t="s">
        <v>956</v>
      </c>
    </row>
    <row r="878" spans="1:7" ht="27.95" customHeight="1">
      <c r="A878" s="15" t="s">
        <v>1102</v>
      </c>
      <c r="B878" s="16" t="s">
        <v>1103</v>
      </c>
      <c r="C878" s="15" t="s">
        <v>959</v>
      </c>
      <c r="D878" s="15" t="s">
        <v>1030</v>
      </c>
      <c r="E878" s="17">
        <v>7.1600000000000006E-5</v>
      </c>
      <c r="F878" s="18">
        <v>4722.0600000000004</v>
      </c>
      <c r="G878" s="18">
        <v>0.338099496</v>
      </c>
    </row>
    <row r="879" spans="1:7" ht="15" customHeight="1">
      <c r="A879" s="1"/>
      <c r="B879" s="1"/>
      <c r="C879" s="1"/>
      <c r="D879" s="1"/>
      <c r="E879" s="319" t="s">
        <v>1031</v>
      </c>
      <c r="F879" s="320"/>
      <c r="G879" s="19">
        <v>0.338099496</v>
      </c>
    </row>
    <row r="880" spans="1:7" ht="15" customHeight="1">
      <c r="A880" s="1"/>
      <c r="B880" s="1"/>
      <c r="C880" s="1"/>
      <c r="D880" s="1"/>
      <c r="E880" s="317" t="s">
        <v>972</v>
      </c>
      <c r="F880" s="318"/>
      <c r="G880" s="3">
        <v>0.33</v>
      </c>
    </row>
    <row r="881" spans="1:7" ht="15" customHeight="1">
      <c r="A881" s="1"/>
      <c r="B881" s="1"/>
      <c r="C881" s="1"/>
      <c r="D881" s="1"/>
      <c r="E881" s="317" t="s">
        <v>1062</v>
      </c>
      <c r="F881" s="318"/>
      <c r="G881" s="3">
        <v>0</v>
      </c>
    </row>
    <row r="882" spans="1:7" ht="15" customHeight="1">
      <c r="A882" s="1"/>
      <c r="B882" s="1"/>
      <c r="C882" s="1"/>
      <c r="D882" s="1"/>
      <c r="E882" s="317" t="s">
        <v>974</v>
      </c>
      <c r="F882" s="318"/>
      <c r="G882" s="3">
        <v>0.33</v>
      </c>
    </row>
    <row r="883" spans="1:7" ht="15" customHeight="1">
      <c r="A883" s="1"/>
      <c r="B883" s="1"/>
      <c r="C883" s="1"/>
      <c r="D883" s="1"/>
      <c r="E883" s="317" t="s">
        <v>975</v>
      </c>
      <c r="F883" s="318"/>
      <c r="G883" s="3">
        <v>0.09</v>
      </c>
    </row>
    <row r="884" spans="1:7" ht="15" customHeight="1">
      <c r="A884" s="1"/>
      <c r="B884" s="1"/>
      <c r="C884" s="1"/>
      <c r="D884" s="1"/>
      <c r="E884" s="317" t="s">
        <v>976</v>
      </c>
      <c r="F884" s="318"/>
      <c r="G884" s="3">
        <v>0.42</v>
      </c>
    </row>
    <row r="885" spans="1:7" ht="15" customHeight="1">
      <c r="A885" s="1"/>
      <c r="B885" s="1"/>
      <c r="C885" s="1"/>
      <c r="D885" s="1"/>
      <c r="E885" s="317" t="s">
        <v>977</v>
      </c>
      <c r="F885" s="318"/>
      <c r="G885" s="3">
        <v>1</v>
      </c>
    </row>
    <row r="886" spans="1:7" ht="15" customHeight="1">
      <c r="A886" s="1"/>
      <c r="B886" s="1"/>
      <c r="C886" s="1"/>
      <c r="D886" s="1"/>
      <c r="E886" s="317" t="s">
        <v>978</v>
      </c>
      <c r="F886" s="318"/>
      <c r="G886" s="3">
        <v>0.42</v>
      </c>
    </row>
    <row r="887" spans="1:7" ht="9.9499999999999993" customHeight="1">
      <c r="A887" s="1"/>
      <c r="B887" s="1"/>
      <c r="C887" s="323" t="s">
        <v>949</v>
      </c>
      <c r="D887" s="324"/>
      <c r="E887" s="1"/>
      <c r="F887" s="1"/>
      <c r="G887" s="1"/>
    </row>
    <row r="888" spans="1:7" ht="20.100000000000001" customHeight="1">
      <c r="A888" s="325" t="s">
        <v>2248</v>
      </c>
      <c r="B888" s="326"/>
      <c r="C888" s="326"/>
      <c r="D888" s="326"/>
      <c r="E888" s="326"/>
      <c r="F888" s="326"/>
      <c r="G888" s="326"/>
    </row>
    <row r="889" spans="1:7" ht="15" customHeight="1">
      <c r="A889" s="321" t="s">
        <v>1027</v>
      </c>
      <c r="B889" s="322"/>
      <c r="C889" s="8" t="s">
        <v>952</v>
      </c>
      <c r="D889" s="8" t="s">
        <v>953</v>
      </c>
      <c r="E889" s="8" t="s">
        <v>954</v>
      </c>
      <c r="F889" s="8" t="s">
        <v>955</v>
      </c>
      <c r="G889" s="8" t="s">
        <v>956</v>
      </c>
    </row>
    <row r="890" spans="1:7" ht="27.95" customHeight="1">
      <c r="A890" s="15" t="s">
        <v>1102</v>
      </c>
      <c r="B890" s="16" t="s">
        <v>1103</v>
      </c>
      <c r="C890" s="15" t="s">
        <v>959</v>
      </c>
      <c r="D890" s="15" t="s">
        <v>1030</v>
      </c>
      <c r="E890" s="17">
        <v>6.0000000000000002E-5</v>
      </c>
      <c r="F890" s="18">
        <v>4722.0600000000004</v>
      </c>
      <c r="G890" s="18">
        <v>0.28332360000000001</v>
      </c>
    </row>
    <row r="891" spans="1:7" ht="15" customHeight="1">
      <c r="A891" s="1"/>
      <c r="B891" s="1"/>
      <c r="C891" s="1"/>
      <c r="D891" s="1"/>
      <c r="E891" s="319" t="s">
        <v>1031</v>
      </c>
      <c r="F891" s="320"/>
      <c r="G891" s="19">
        <v>0.28332360000000001</v>
      </c>
    </row>
    <row r="892" spans="1:7" ht="15" customHeight="1">
      <c r="A892" s="1"/>
      <c r="B892" s="1"/>
      <c r="C892" s="1"/>
      <c r="D892" s="1"/>
      <c r="E892" s="317" t="s">
        <v>972</v>
      </c>
      <c r="F892" s="318"/>
      <c r="G892" s="3">
        <v>0.28000000000000003</v>
      </c>
    </row>
    <row r="893" spans="1:7" ht="15" customHeight="1">
      <c r="A893" s="1"/>
      <c r="B893" s="1"/>
      <c r="C893" s="1"/>
      <c r="D893" s="1"/>
      <c r="E893" s="317" t="s">
        <v>1062</v>
      </c>
      <c r="F893" s="318"/>
      <c r="G893" s="3">
        <v>0</v>
      </c>
    </row>
    <row r="894" spans="1:7" ht="15" customHeight="1">
      <c r="A894" s="1"/>
      <c r="B894" s="1"/>
      <c r="C894" s="1"/>
      <c r="D894" s="1"/>
      <c r="E894" s="317" t="s">
        <v>974</v>
      </c>
      <c r="F894" s="318"/>
      <c r="G894" s="3">
        <v>0.28000000000000003</v>
      </c>
    </row>
    <row r="895" spans="1:7" ht="15" customHeight="1">
      <c r="A895" s="1"/>
      <c r="B895" s="1"/>
      <c r="C895" s="1"/>
      <c r="D895" s="1"/>
      <c r="E895" s="317" t="s">
        <v>975</v>
      </c>
      <c r="F895" s="318"/>
      <c r="G895" s="3">
        <v>7.0000000000000007E-2</v>
      </c>
    </row>
    <row r="896" spans="1:7" ht="15" customHeight="1">
      <c r="A896" s="1"/>
      <c r="B896" s="1"/>
      <c r="C896" s="1"/>
      <c r="D896" s="1"/>
      <c r="E896" s="317" t="s">
        <v>976</v>
      </c>
      <c r="F896" s="318"/>
      <c r="G896" s="3">
        <v>0.35</v>
      </c>
    </row>
    <row r="897" spans="1:7" ht="15" customHeight="1">
      <c r="A897" s="1"/>
      <c r="B897" s="1"/>
      <c r="C897" s="1"/>
      <c r="D897" s="1"/>
      <c r="E897" s="317" t="s">
        <v>977</v>
      </c>
      <c r="F897" s="318"/>
      <c r="G897" s="3">
        <v>1</v>
      </c>
    </row>
    <row r="898" spans="1:7" ht="15" customHeight="1">
      <c r="A898" s="1"/>
      <c r="B898" s="1"/>
      <c r="C898" s="1"/>
      <c r="D898" s="1"/>
      <c r="E898" s="317" t="s">
        <v>978</v>
      </c>
      <c r="F898" s="318"/>
      <c r="G898" s="3">
        <v>0.35</v>
      </c>
    </row>
    <row r="899" spans="1:7" ht="9.9499999999999993" customHeight="1">
      <c r="A899" s="1"/>
      <c r="B899" s="1"/>
      <c r="C899" s="323" t="s">
        <v>949</v>
      </c>
      <c r="D899" s="324"/>
      <c r="E899" s="1"/>
      <c r="F899" s="1"/>
      <c r="G899" s="1"/>
    </row>
    <row r="900" spans="1:7" ht="20.100000000000001" customHeight="1">
      <c r="A900" s="325" t="s">
        <v>2249</v>
      </c>
      <c r="B900" s="326"/>
      <c r="C900" s="326"/>
      <c r="D900" s="326"/>
      <c r="E900" s="326"/>
      <c r="F900" s="326"/>
      <c r="G900" s="326"/>
    </row>
    <row r="901" spans="1:7" ht="15" customHeight="1">
      <c r="A901" s="321" t="s">
        <v>1032</v>
      </c>
      <c r="B901" s="322"/>
      <c r="C901" s="8" t="s">
        <v>952</v>
      </c>
      <c r="D901" s="8" t="s">
        <v>953</v>
      </c>
      <c r="E901" s="8" t="s">
        <v>954</v>
      </c>
      <c r="F901" s="8" t="s">
        <v>955</v>
      </c>
      <c r="G901" s="8" t="s">
        <v>956</v>
      </c>
    </row>
    <row r="902" spans="1:7" ht="15" customHeight="1">
      <c r="A902" s="15" t="s">
        <v>1033</v>
      </c>
      <c r="B902" s="16" t="s">
        <v>1034</v>
      </c>
      <c r="C902" s="15" t="s">
        <v>959</v>
      </c>
      <c r="D902" s="15" t="s">
        <v>1035</v>
      </c>
      <c r="E902" s="17">
        <v>1.25</v>
      </c>
      <c r="F902" s="18">
        <v>0.9</v>
      </c>
      <c r="G902" s="18">
        <v>1.125</v>
      </c>
    </row>
    <row r="903" spans="1:7" ht="15" customHeight="1">
      <c r="A903" s="1"/>
      <c r="B903" s="1"/>
      <c r="C903" s="1"/>
      <c r="D903" s="1"/>
      <c r="E903" s="319" t="s">
        <v>1036</v>
      </c>
      <c r="F903" s="320"/>
      <c r="G903" s="19">
        <v>1.125</v>
      </c>
    </row>
    <row r="904" spans="1:7" ht="15" customHeight="1">
      <c r="A904" s="1"/>
      <c r="B904" s="1"/>
      <c r="C904" s="1"/>
      <c r="D904" s="1"/>
      <c r="E904" s="317" t="s">
        <v>972</v>
      </c>
      <c r="F904" s="318"/>
      <c r="G904" s="3">
        <v>1.1200000000000001</v>
      </c>
    </row>
    <row r="905" spans="1:7" ht="15" customHeight="1">
      <c r="A905" s="1"/>
      <c r="B905" s="1"/>
      <c r="C905" s="1"/>
      <c r="D905" s="1"/>
      <c r="E905" s="317" t="s">
        <v>1062</v>
      </c>
      <c r="F905" s="318"/>
      <c r="G905" s="3">
        <v>0</v>
      </c>
    </row>
    <row r="906" spans="1:7" ht="15" customHeight="1">
      <c r="A906" s="1"/>
      <c r="B906" s="1"/>
      <c r="C906" s="1"/>
      <c r="D906" s="1"/>
      <c r="E906" s="317" t="s">
        <v>974</v>
      </c>
      <c r="F906" s="318"/>
      <c r="G906" s="3">
        <v>1.1200000000000001</v>
      </c>
    </row>
    <row r="907" spans="1:7" ht="15" customHeight="1">
      <c r="A907" s="1"/>
      <c r="B907" s="1"/>
      <c r="C907" s="1"/>
      <c r="D907" s="1"/>
      <c r="E907" s="317" t="s">
        <v>975</v>
      </c>
      <c r="F907" s="318"/>
      <c r="G907" s="3">
        <v>0.31</v>
      </c>
    </row>
    <row r="908" spans="1:7" ht="15" customHeight="1">
      <c r="A908" s="1"/>
      <c r="B908" s="1"/>
      <c r="C908" s="1"/>
      <c r="D908" s="1"/>
      <c r="E908" s="317" t="s">
        <v>976</v>
      </c>
      <c r="F908" s="318"/>
      <c r="G908" s="3">
        <v>1.43</v>
      </c>
    </row>
    <row r="909" spans="1:7" ht="15" customHeight="1">
      <c r="A909" s="1"/>
      <c r="B909" s="1"/>
      <c r="C909" s="1"/>
      <c r="D909" s="1"/>
      <c r="E909" s="317" t="s">
        <v>977</v>
      </c>
      <c r="F909" s="318"/>
      <c r="G909" s="3">
        <v>1</v>
      </c>
    </row>
    <row r="910" spans="1:7" ht="15" customHeight="1">
      <c r="A910" s="1"/>
      <c r="B910" s="1"/>
      <c r="C910" s="1"/>
      <c r="D910" s="1"/>
      <c r="E910" s="317" t="s">
        <v>978</v>
      </c>
      <c r="F910" s="318"/>
      <c r="G910" s="3">
        <v>1.43</v>
      </c>
    </row>
    <row r="911" spans="1:7" ht="9.9499999999999993" customHeight="1">
      <c r="A911" s="1"/>
      <c r="B911" s="1"/>
      <c r="C911" s="323" t="s">
        <v>949</v>
      </c>
      <c r="D911" s="324"/>
      <c r="E911" s="1"/>
      <c r="F911" s="1"/>
      <c r="G911" s="1"/>
    </row>
    <row r="912" spans="1:7" ht="20.100000000000001" customHeight="1">
      <c r="A912" s="325" t="s">
        <v>2250</v>
      </c>
      <c r="B912" s="326"/>
      <c r="C912" s="326"/>
      <c r="D912" s="326"/>
      <c r="E912" s="326"/>
      <c r="F912" s="326"/>
      <c r="G912" s="326"/>
    </row>
    <row r="913" spans="1:7" ht="15" customHeight="1">
      <c r="A913" s="321" t="s">
        <v>1027</v>
      </c>
      <c r="B913" s="322"/>
      <c r="C913" s="8" t="s">
        <v>952</v>
      </c>
      <c r="D913" s="8" t="s">
        <v>953</v>
      </c>
      <c r="E913" s="8" t="s">
        <v>954</v>
      </c>
      <c r="F913" s="8" t="s">
        <v>955</v>
      </c>
      <c r="G913" s="8" t="s">
        <v>956</v>
      </c>
    </row>
    <row r="914" spans="1:7" ht="27.95" customHeight="1">
      <c r="A914" s="15" t="s">
        <v>1102</v>
      </c>
      <c r="B914" s="16" t="s">
        <v>1103</v>
      </c>
      <c r="C914" s="15" t="s">
        <v>959</v>
      </c>
      <c r="D914" s="15" t="s">
        <v>1030</v>
      </c>
      <c r="E914" s="17">
        <v>1.316E-4</v>
      </c>
      <c r="F914" s="18">
        <v>4722.0600000000004</v>
      </c>
      <c r="G914" s="18">
        <v>0.62142309600000001</v>
      </c>
    </row>
    <row r="915" spans="1:7" ht="15" customHeight="1">
      <c r="A915" s="1"/>
      <c r="B915" s="1"/>
      <c r="C915" s="1"/>
      <c r="D915" s="1"/>
      <c r="E915" s="319" t="s">
        <v>1031</v>
      </c>
      <c r="F915" s="320"/>
      <c r="G915" s="19">
        <v>0.62142309600000001</v>
      </c>
    </row>
    <row r="916" spans="1:7" ht="15" customHeight="1">
      <c r="A916" s="321" t="s">
        <v>1032</v>
      </c>
      <c r="B916" s="322"/>
      <c r="C916" s="8" t="s">
        <v>952</v>
      </c>
      <c r="D916" s="8" t="s">
        <v>953</v>
      </c>
      <c r="E916" s="8" t="s">
        <v>954</v>
      </c>
      <c r="F916" s="8" t="s">
        <v>955</v>
      </c>
      <c r="G916" s="8" t="s">
        <v>956</v>
      </c>
    </row>
    <row r="917" spans="1:7" ht="15" customHeight="1">
      <c r="A917" s="15" t="s">
        <v>1033</v>
      </c>
      <c r="B917" s="16" t="s">
        <v>1034</v>
      </c>
      <c r="C917" s="15" t="s">
        <v>959</v>
      </c>
      <c r="D917" s="15" t="s">
        <v>1035</v>
      </c>
      <c r="E917" s="17">
        <v>1.25</v>
      </c>
      <c r="F917" s="18">
        <v>0.9</v>
      </c>
      <c r="G917" s="18">
        <v>1.125</v>
      </c>
    </row>
    <row r="918" spans="1:7" ht="15" customHeight="1">
      <c r="A918" s="1"/>
      <c r="B918" s="1"/>
      <c r="C918" s="1"/>
      <c r="D918" s="1"/>
      <c r="E918" s="319" t="s">
        <v>1036</v>
      </c>
      <c r="F918" s="320"/>
      <c r="G918" s="19">
        <v>1.125</v>
      </c>
    </row>
    <row r="919" spans="1:7" ht="15" customHeight="1">
      <c r="A919" s="1"/>
      <c r="B919" s="1"/>
      <c r="C919" s="1"/>
      <c r="D919" s="1"/>
      <c r="E919" s="317" t="s">
        <v>972</v>
      </c>
      <c r="F919" s="318"/>
      <c r="G919" s="3">
        <v>1.73</v>
      </c>
    </row>
    <row r="920" spans="1:7" ht="15" customHeight="1">
      <c r="A920" s="1"/>
      <c r="B920" s="1"/>
      <c r="C920" s="1"/>
      <c r="D920" s="1"/>
      <c r="E920" s="317" t="s">
        <v>1062</v>
      </c>
      <c r="F920" s="318"/>
      <c r="G920" s="3">
        <v>0</v>
      </c>
    </row>
    <row r="921" spans="1:7" ht="15" customHeight="1">
      <c r="A921" s="1"/>
      <c r="B921" s="1"/>
      <c r="C921" s="1"/>
      <c r="D921" s="1"/>
      <c r="E921" s="317" t="s">
        <v>974</v>
      </c>
      <c r="F921" s="318"/>
      <c r="G921" s="3">
        <v>1.73</v>
      </c>
    </row>
    <row r="922" spans="1:7" ht="15" customHeight="1">
      <c r="A922" s="1"/>
      <c r="B922" s="1"/>
      <c r="C922" s="1"/>
      <c r="D922" s="1"/>
      <c r="E922" s="317" t="s">
        <v>975</v>
      </c>
      <c r="F922" s="318"/>
      <c r="G922" s="3">
        <v>0.49</v>
      </c>
    </row>
    <row r="923" spans="1:7" ht="15" customHeight="1">
      <c r="A923" s="1"/>
      <c r="B923" s="1"/>
      <c r="C923" s="1"/>
      <c r="D923" s="1"/>
      <c r="E923" s="317" t="s">
        <v>976</v>
      </c>
      <c r="F923" s="318"/>
      <c r="G923" s="3">
        <v>2.2200000000000002</v>
      </c>
    </row>
    <row r="924" spans="1:7" ht="15" customHeight="1">
      <c r="A924" s="1"/>
      <c r="B924" s="1"/>
      <c r="C924" s="1"/>
      <c r="D924" s="1"/>
      <c r="E924" s="317" t="s">
        <v>977</v>
      </c>
      <c r="F924" s="318"/>
      <c r="G924" s="3">
        <v>1</v>
      </c>
    </row>
    <row r="925" spans="1:7" ht="15" customHeight="1">
      <c r="A925" s="1"/>
      <c r="B925" s="1"/>
      <c r="C925" s="1"/>
      <c r="D925" s="1"/>
      <c r="E925" s="317" t="s">
        <v>978</v>
      </c>
      <c r="F925" s="318"/>
      <c r="G925" s="3">
        <v>2.2200000000000002</v>
      </c>
    </row>
    <row r="926" spans="1:7" ht="9.9499999999999993" customHeight="1">
      <c r="A926" s="1"/>
      <c r="B926" s="1"/>
      <c r="C926" s="323" t="s">
        <v>949</v>
      </c>
      <c r="D926" s="324"/>
      <c r="E926" s="1"/>
      <c r="F926" s="1"/>
      <c r="G926" s="1"/>
    </row>
    <row r="927" spans="1:7" ht="20.100000000000001" customHeight="1">
      <c r="A927" s="325" t="s">
        <v>2251</v>
      </c>
      <c r="B927" s="326"/>
      <c r="C927" s="326"/>
      <c r="D927" s="326"/>
      <c r="E927" s="326"/>
      <c r="F927" s="326"/>
      <c r="G927" s="326"/>
    </row>
    <row r="928" spans="1:7" ht="15" customHeight="1">
      <c r="A928" s="321" t="s">
        <v>968</v>
      </c>
      <c r="B928" s="322"/>
      <c r="C928" s="8" t="s">
        <v>952</v>
      </c>
      <c r="D928" s="8" t="s">
        <v>953</v>
      </c>
      <c r="E928" s="8" t="s">
        <v>954</v>
      </c>
      <c r="F928" s="8" t="s">
        <v>955</v>
      </c>
      <c r="G928" s="8" t="s">
        <v>956</v>
      </c>
    </row>
    <row r="929" spans="1:7" ht="15" customHeight="1">
      <c r="A929" s="15" t="s">
        <v>1104</v>
      </c>
      <c r="B929" s="16" t="s">
        <v>1105</v>
      </c>
      <c r="C929" s="15" t="s">
        <v>959</v>
      </c>
      <c r="D929" s="15" t="s">
        <v>960</v>
      </c>
      <c r="E929" s="17">
        <v>5.8999999999999999E-3</v>
      </c>
      <c r="F929" s="18">
        <v>15.31</v>
      </c>
      <c r="G929" s="18">
        <v>9.0329000000000007E-2</v>
      </c>
    </row>
    <row r="930" spans="1:7" ht="15" customHeight="1">
      <c r="A930" s="1"/>
      <c r="B930" s="1"/>
      <c r="C930" s="1"/>
      <c r="D930" s="1"/>
      <c r="E930" s="319" t="s">
        <v>971</v>
      </c>
      <c r="F930" s="320"/>
      <c r="G930" s="19">
        <v>9.0329000000000007E-2</v>
      </c>
    </row>
    <row r="931" spans="1:7" ht="15" customHeight="1">
      <c r="A931" s="1"/>
      <c r="B931" s="1"/>
      <c r="C931" s="1"/>
      <c r="D931" s="1"/>
      <c r="E931" s="317" t="s">
        <v>972</v>
      </c>
      <c r="F931" s="318"/>
      <c r="G931" s="3">
        <v>0.04</v>
      </c>
    </row>
    <row r="932" spans="1:7" ht="15" customHeight="1">
      <c r="A932" s="1"/>
      <c r="B932" s="1"/>
      <c r="C932" s="1"/>
      <c r="D932" s="1"/>
      <c r="E932" s="317" t="s">
        <v>973</v>
      </c>
      <c r="F932" s="318"/>
      <c r="G932" s="3">
        <v>0.05</v>
      </c>
    </row>
    <row r="933" spans="1:7" ht="15" customHeight="1">
      <c r="A933" s="1"/>
      <c r="B933" s="1"/>
      <c r="C933" s="1"/>
      <c r="D933" s="1"/>
      <c r="E933" s="317" t="s">
        <v>974</v>
      </c>
      <c r="F933" s="318"/>
      <c r="G933" s="3">
        <v>0.09</v>
      </c>
    </row>
    <row r="934" spans="1:7" ht="15" customHeight="1">
      <c r="A934" s="1"/>
      <c r="B934" s="1"/>
      <c r="C934" s="1"/>
      <c r="D934" s="1"/>
      <c r="E934" s="317" t="s">
        <v>975</v>
      </c>
      <c r="F934" s="318"/>
      <c r="G934" s="3">
        <v>0.02</v>
      </c>
    </row>
    <row r="935" spans="1:7" ht="15" customHeight="1">
      <c r="A935" s="1"/>
      <c r="B935" s="1"/>
      <c r="C935" s="1"/>
      <c r="D935" s="1"/>
      <c r="E935" s="317" t="s">
        <v>976</v>
      </c>
      <c r="F935" s="318"/>
      <c r="G935" s="3">
        <v>0.11</v>
      </c>
    </row>
    <row r="936" spans="1:7" ht="15" customHeight="1">
      <c r="A936" s="1"/>
      <c r="B936" s="1"/>
      <c r="C936" s="1"/>
      <c r="D936" s="1"/>
      <c r="E936" s="317" t="s">
        <v>977</v>
      </c>
      <c r="F936" s="318"/>
      <c r="G936" s="3">
        <v>1</v>
      </c>
    </row>
    <row r="937" spans="1:7" ht="15" customHeight="1">
      <c r="A937" s="1"/>
      <c r="B937" s="1"/>
      <c r="C937" s="1"/>
      <c r="D937" s="1"/>
      <c r="E937" s="317" t="s">
        <v>978</v>
      </c>
      <c r="F937" s="318"/>
      <c r="G937" s="3">
        <v>0.11</v>
      </c>
    </row>
    <row r="938" spans="1:7" ht="9.9499999999999993" customHeight="1">
      <c r="A938" s="1"/>
      <c r="B938" s="1"/>
      <c r="C938" s="323" t="s">
        <v>949</v>
      </c>
      <c r="D938" s="324"/>
      <c r="E938" s="1"/>
      <c r="F938" s="1"/>
      <c r="G938" s="1"/>
    </row>
    <row r="939" spans="1:7" ht="20.100000000000001" customHeight="1">
      <c r="A939" s="325" t="s">
        <v>2252</v>
      </c>
      <c r="B939" s="326"/>
      <c r="C939" s="326"/>
      <c r="D939" s="326"/>
      <c r="E939" s="326"/>
      <c r="F939" s="326"/>
      <c r="G939" s="326"/>
    </row>
    <row r="940" spans="1:7" ht="15" customHeight="1">
      <c r="A940" s="321" t="s">
        <v>951</v>
      </c>
      <c r="B940" s="322"/>
      <c r="C940" s="8" t="s">
        <v>952</v>
      </c>
      <c r="D940" s="8" t="s">
        <v>953</v>
      </c>
      <c r="E940" s="8" t="s">
        <v>954</v>
      </c>
      <c r="F940" s="8" t="s">
        <v>955</v>
      </c>
      <c r="G940" s="8" t="s">
        <v>956</v>
      </c>
    </row>
    <row r="941" spans="1:7" ht="15" customHeight="1">
      <c r="A941" s="15" t="s">
        <v>994</v>
      </c>
      <c r="B941" s="16" t="s">
        <v>995</v>
      </c>
      <c r="C941" s="15" t="s">
        <v>959</v>
      </c>
      <c r="D941" s="15" t="s">
        <v>960</v>
      </c>
      <c r="E941" s="17">
        <v>1</v>
      </c>
      <c r="F941" s="18">
        <v>1.04</v>
      </c>
      <c r="G941" s="18">
        <v>1.04</v>
      </c>
    </row>
    <row r="942" spans="1:7" ht="20.100000000000001" customHeight="1">
      <c r="A942" s="15" t="s">
        <v>1025</v>
      </c>
      <c r="B942" s="16" t="s">
        <v>1026</v>
      </c>
      <c r="C942" s="15" t="s">
        <v>959</v>
      </c>
      <c r="D942" s="15" t="s">
        <v>960</v>
      </c>
      <c r="E942" s="17">
        <v>1</v>
      </c>
      <c r="F942" s="18">
        <v>0.63</v>
      </c>
      <c r="G942" s="18">
        <v>0.63</v>
      </c>
    </row>
    <row r="943" spans="1:7" ht="15" customHeight="1">
      <c r="A943" s="15" t="s">
        <v>996</v>
      </c>
      <c r="B943" s="16" t="s">
        <v>997</v>
      </c>
      <c r="C943" s="15" t="s">
        <v>959</v>
      </c>
      <c r="D943" s="15" t="s">
        <v>960</v>
      </c>
      <c r="E943" s="17">
        <v>1</v>
      </c>
      <c r="F943" s="18">
        <v>3.18</v>
      </c>
      <c r="G943" s="18">
        <v>3.18</v>
      </c>
    </row>
    <row r="944" spans="1:7" ht="20.100000000000001" customHeight="1">
      <c r="A944" s="15" t="s">
        <v>1023</v>
      </c>
      <c r="B944" s="16" t="s">
        <v>1024</v>
      </c>
      <c r="C944" s="15" t="s">
        <v>959</v>
      </c>
      <c r="D944" s="15" t="s">
        <v>960</v>
      </c>
      <c r="E944" s="17">
        <v>1</v>
      </c>
      <c r="F944" s="18">
        <v>0.01</v>
      </c>
      <c r="G944" s="18">
        <v>0.01</v>
      </c>
    </row>
    <row r="945" spans="1:7" ht="15" customHeight="1">
      <c r="A945" s="15" t="s">
        <v>963</v>
      </c>
      <c r="B945" s="16" t="s">
        <v>964</v>
      </c>
      <c r="C945" s="15" t="s">
        <v>959</v>
      </c>
      <c r="D945" s="15" t="s">
        <v>960</v>
      </c>
      <c r="E945" s="17">
        <v>1</v>
      </c>
      <c r="F945" s="18">
        <v>0.55000000000000004</v>
      </c>
      <c r="G945" s="18">
        <v>0.55000000000000004</v>
      </c>
    </row>
    <row r="946" spans="1:7" ht="15" customHeight="1">
      <c r="A946" s="15" t="s">
        <v>965</v>
      </c>
      <c r="B946" s="16" t="s">
        <v>966</v>
      </c>
      <c r="C946" s="15" t="s">
        <v>959</v>
      </c>
      <c r="D946" s="15" t="s">
        <v>960</v>
      </c>
      <c r="E946" s="17">
        <v>1</v>
      </c>
      <c r="F946" s="18">
        <v>0.06</v>
      </c>
      <c r="G946" s="18">
        <v>0.06</v>
      </c>
    </row>
    <row r="947" spans="1:7" ht="17.100000000000001" customHeight="1">
      <c r="A947" s="1"/>
      <c r="B947" s="1"/>
      <c r="C947" s="1"/>
      <c r="D947" s="1"/>
      <c r="E947" s="319" t="s">
        <v>967</v>
      </c>
      <c r="F947" s="320"/>
      <c r="G947" s="19">
        <v>5.47</v>
      </c>
    </row>
    <row r="948" spans="1:7" ht="15" customHeight="1">
      <c r="A948" s="321" t="s">
        <v>968</v>
      </c>
      <c r="B948" s="322"/>
      <c r="C948" s="8" t="s">
        <v>952</v>
      </c>
      <c r="D948" s="8" t="s">
        <v>953</v>
      </c>
      <c r="E948" s="8" t="s">
        <v>954</v>
      </c>
      <c r="F948" s="8" t="s">
        <v>955</v>
      </c>
      <c r="G948" s="8" t="s">
        <v>956</v>
      </c>
    </row>
    <row r="949" spans="1:7" ht="15" customHeight="1">
      <c r="A949" s="15" t="s">
        <v>1104</v>
      </c>
      <c r="B949" s="16" t="s">
        <v>1105</v>
      </c>
      <c r="C949" s="15" t="s">
        <v>959</v>
      </c>
      <c r="D949" s="15" t="s">
        <v>960</v>
      </c>
      <c r="E949" s="17">
        <v>1.0059</v>
      </c>
      <c r="F949" s="18">
        <v>15.31</v>
      </c>
      <c r="G949" s="18">
        <v>15.400328999999999</v>
      </c>
    </row>
    <row r="950" spans="1:7" ht="15" customHeight="1">
      <c r="A950" s="1"/>
      <c r="B950" s="1"/>
      <c r="C950" s="1"/>
      <c r="D950" s="1"/>
      <c r="E950" s="319" t="s">
        <v>971</v>
      </c>
      <c r="F950" s="320"/>
      <c r="G950" s="19">
        <v>15.400328999999999</v>
      </c>
    </row>
    <row r="951" spans="1:7" ht="15" customHeight="1">
      <c r="A951" s="1"/>
      <c r="B951" s="1"/>
      <c r="C951" s="1"/>
      <c r="D951" s="1"/>
      <c r="E951" s="317" t="s">
        <v>972</v>
      </c>
      <c r="F951" s="318"/>
      <c r="G951" s="3">
        <v>13.87</v>
      </c>
    </row>
    <row r="952" spans="1:7" ht="15" customHeight="1">
      <c r="A952" s="1"/>
      <c r="B952" s="1"/>
      <c r="C952" s="1"/>
      <c r="D952" s="1"/>
      <c r="E952" s="317" t="s">
        <v>973</v>
      </c>
      <c r="F952" s="318"/>
      <c r="G952" s="3">
        <v>7</v>
      </c>
    </row>
    <row r="953" spans="1:7" ht="15" customHeight="1">
      <c r="A953" s="1"/>
      <c r="B953" s="1"/>
      <c r="C953" s="1"/>
      <c r="D953" s="1"/>
      <c r="E953" s="317" t="s">
        <v>974</v>
      </c>
      <c r="F953" s="318"/>
      <c r="G953" s="3">
        <v>20.87</v>
      </c>
    </row>
    <row r="954" spans="1:7" ht="15" customHeight="1">
      <c r="A954" s="1"/>
      <c r="B954" s="1"/>
      <c r="C954" s="1"/>
      <c r="D954" s="1"/>
      <c r="E954" s="317" t="s">
        <v>975</v>
      </c>
      <c r="F954" s="318"/>
      <c r="G954" s="3">
        <v>5.91</v>
      </c>
    </row>
    <row r="955" spans="1:7" ht="15" customHeight="1">
      <c r="A955" s="1"/>
      <c r="B955" s="1"/>
      <c r="C955" s="1"/>
      <c r="D955" s="1"/>
      <c r="E955" s="317" t="s">
        <v>976</v>
      </c>
      <c r="F955" s="318"/>
      <c r="G955" s="3">
        <v>26.78</v>
      </c>
    </row>
    <row r="956" spans="1:7" ht="15" customHeight="1">
      <c r="A956" s="1"/>
      <c r="B956" s="1"/>
      <c r="C956" s="1"/>
      <c r="D956" s="1"/>
      <c r="E956" s="317" t="s">
        <v>977</v>
      </c>
      <c r="F956" s="318"/>
      <c r="G956" s="3">
        <v>1</v>
      </c>
    </row>
    <row r="957" spans="1:7" ht="15" customHeight="1">
      <c r="A957" s="1"/>
      <c r="B957" s="1"/>
      <c r="C957" s="1"/>
      <c r="D957" s="1"/>
      <c r="E957" s="317" t="s">
        <v>978</v>
      </c>
      <c r="F957" s="318"/>
      <c r="G957" s="3">
        <v>26.78</v>
      </c>
    </row>
    <row r="958" spans="1:7" ht="9.9499999999999993" customHeight="1">
      <c r="A958" s="1"/>
      <c r="B958" s="1"/>
      <c r="C958" s="323" t="s">
        <v>949</v>
      </c>
      <c r="D958" s="324"/>
      <c r="E958" s="1"/>
      <c r="F958" s="1"/>
      <c r="G958" s="1"/>
    </row>
    <row r="959" spans="1:7" ht="20.100000000000001" customHeight="1">
      <c r="A959" s="325" t="s">
        <v>2253</v>
      </c>
      <c r="B959" s="326"/>
      <c r="C959" s="326"/>
      <c r="D959" s="326"/>
      <c r="E959" s="326"/>
      <c r="F959" s="326"/>
      <c r="G959" s="326"/>
    </row>
    <row r="960" spans="1:7" ht="15" customHeight="1">
      <c r="A960" s="321" t="s">
        <v>951</v>
      </c>
      <c r="B960" s="322"/>
      <c r="C960" s="8" t="s">
        <v>952</v>
      </c>
      <c r="D960" s="8" t="s">
        <v>953</v>
      </c>
      <c r="E960" s="8" t="s">
        <v>954</v>
      </c>
      <c r="F960" s="8" t="s">
        <v>955</v>
      </c>
      <c r="G960" s="8" t="s">
        <v>956</v>
      </c>
    </row>
    <row r="961" spans="1:7" ht="15" customHeight="1">
      <c r="A961" s="15" t="s">
        <v>994</v>
      </c>
      <c r="B961" s="16" t="s">
        <v>995</v>
      </c>
      <c r="C961" s="15" t="s">
        <v>959</v>
      </c>
      <c r="D961" s="15" t="s">
        <v>960</v>
      </c>
      <c r="E961" s="17">
        <v>1.7470000000000001</v>
      </c>
      <c r="F961" s="18">
        <v>1.04</v>
      </c>
      <c r="G961" s="18">
        <v>1.8168800000000001</v>
      </c>
    </row>
    <row r="962" spans="1:7" ht="15" customHeight="1">
      <c r="A962" s="15" t="s">
        <v>996</v>
      </c>
      <c r="B962" s="16" t="s">
        <v>997</v>
      </c>
      <c r="C962" s="15" t="s">
        <v>959</v>
      </c>
      <c r="D962" s="15" t="s">
        <v>960</v>
      </c>
      <c r="E962" s="17">
        <v>1.7470000000000001</v>
      </c>
      <c r="F962" s="18">
        <v>3.18</v>
      </c>
      <c r="G962" s="18">
        <v>5.5554600000000001</v>
      </c>
    </row>
    <row r="963" spans="1:7" ht="20.100000000000001" customHeight="1">
      <c r="A963" s="15" t="s">
        <v>1023</v>
      </c>
      <c r="B963" s="16" t="s">
        <v>1024</v>
      </c>
      <c r="C963" s="15" t="s">
        <v>959</v>
      </c>
      <c r="D963" s="15" t="s">
        <v>960</v>
      </c>
      <c r="E963" s="17">
        <v>0.249</v>
      </c>
      <c r="F963" s="18">
        <v>0.01</v>
      </c>
      <c r="G963" s="18">
        <v>2.49E-3</v>
      </c>
    </row>
    <row r="964" spans="1:7" ht="20.100000000000001" customHeight="1">
      <c r="A964" s="15" t="s">
        <v>1002</v>
      </c>
      <c r="B964" s="16" t="s">
        <v>1003</v>
      </c>
      <c r="C964" s="15" t="s">
        <v>959</v>
      </c>
      <c r="D964" s="15" t="s">
        <v>960</v>
      </c>
      <c r="E964" s="17">
        <v>1.498</v>
      </c>
      <c r="F964" s="18">
        <v>1.05</v>
      </c>
      <c r="G964" s="18">
        <v>1.5729</v>
      </c>
    </row>
    <row r="965" spans="1:7" ht="15" customHeight="1">
      <c r="A965" s="15" t="s">
        <v>965</v>
      </c>
      <c r="B965" s="16" t="s">
        <v>966</v>
      </c>
      <c r="C965" s="15" t="s">
        <v>959</v>
      </c>
      <c r="D965" s="15" t="s">
        <v>960</v>
      </c>
      <c r="E965" s="17">
        <v>1.7470000000000001</v>
      </c>
      <c r="F965" s="18">
        <v>0.06</v>
      </c>
      <c r="G965" s="18">
        <v>0.10482</v>
      </c>
    </row>
    <row r="966" spans="1:7" ht="20.100000000000001" customHeight="1">
      <c r="A966" s="15" t="s">
        <v>1004</v>
      </c>
      <c r="B966" s="16" t="s">
        <v>1005</v>
      </c>
      <c r="C966" s="15" t="s">
        <v>959</v>
      </c>
      <c r="D966" s="15" t="s">
        <v>960</v>
      </c>
      <c r="E966" s="17">
        <v>1.498</v>
      </c>
      <c r="F966" s="18">
        <v>0.38</v>
      </c>
      <c r="G966" s="18">
        <v>0.56923999999999997</v>
      </c>
    </row>
    <row r="967" spans="1:7" ht="20.100000000000001" customHeight="1">
      <c r="A967" s="15" t="s">
        <v>1025</v>
      </c>
      <c r="B967" s="16" t="s">
        <v>1026</v>
      </c>
      <c r="C967" s="15" t="s">
        <v>959</v>
      </c>
      <c r="D967" s="15" t="s">
        <v>960</v>
      </c>
      <c r="E967" s="17">
        <v>0.249</v>
      </c>
      <c r="F967" s="18">
        <v>0.63</v>
      </c>
      <c r="G967" s="18">
        <v>0.15687000000000001</v>
      </c>
    </row>
    <row r="968" spans="1:7" ht="15" customHeight="1">
      <c r="A968" s="15" t="s">
        <v>963</v>
      </c>
      <c r="B968" s="16" t="s">
        <v>964</v>
      </c>
      <c r="C968" s="15" t="s">
        <v>959</v>
      </c>
      <c r="D968" s="15" t="s">
        <v>960</v>
      </c>
      <c r="E968" s="17">
        <v>1.7470000000000001</v>
      </c>
      <c r="F968" s="18">
        <v>0.55000000000000004</v>
      </c>
      <c r="G968" s="18">
        <v>0.96084999999999998</v>
      </c>
    </row>
    <row r="969" spans="1:7" ht="17.100000000000001" customHeight="1">
      <c r="A969" s="1"/>
      <c r="B969" s="1"/>
      <c r="C969" s="1"/>
      <c r="D969" s="1"/>
      <c r="E969" s="319" t="s">
        <v>967</v>
      </c>
      <c r="F969" s="320"/>
      <c r="G969" s="19">
        <v>10.739509999999999</v>
      </c>
    </row>
    <row r="970" spans="1:7" ht="15" customHeight="1">
      <c r="A970" s="321" t="s">
        <v>1027</v>
      </c>
      <c r="B970" s="322"/>
      <c r="C970" s="8" t="s">
        <v>952</v>
      </c>
      <c r="D970" s="8" t="s">
        <v>953</v>
      </c>
      <c r="E970" s="8" t="s">
        <v>954</v>
      </c>
      <c r="F970" s="8" t="s">
        <v>955</v>
      </c>
      <c r="G970" s="8" t="s">
        <v>956</v>
      </c>
    </row>
    <row r="971" spans="1:7" ht="27.95" customHeight="1">
      <c r="A971" s="15" t="s">
        <v>1028</v>
      </c>
      <c r="B971" s="16" t="s">
        <v>1029</v>
      </c>
      <c r="C971" s="15" t="s">
        <v>959</v>
      </c>
      <c r="D971" s="15" t="s">
        <v>1030</v>
      </c>
      <c r="E971" s="17">
        <v>2.4663599999999999E-5</v>
      </c>
      <c r="F971" s="18">
        <v>1139.75</v>
      </c>
      <c r="G971" s="18">
        <v>2.81103381E-2</v>
      </c>
    </row>
    <row r="972" spans="1:7" ht="15" customHeight="1">
      <c r="A972" s="1"/>
      <c r="B972" s="1"/>
      <c r="C972" s="1"/>
      <c r="D972" s="1"/>
      <c r="E972" s="319" t="s">
        <v>1031</v>
      </c>
      <c r="F972" s="320"/>
      <c r="G972" s="19">
        <v>2.81103381E-2</v>
      </c>
    </row>
    <row r="973" spans="1:7" ht="15" customHeight="1">
      <c r="A973" s="321" t="s">
        <v>1032</v>
      </c>
      <c r="B973" s="322"/>
      <c r="C973" s="8" t="s">
        <v>952</v>
      </c>
      <c r="D973" s="8" t="s">
        <v>953</v>
      </c>
      <c r="E973" s="8" t="s">
        <v>954</v>
      </c>
      <c r="F973" s="8" t="s">
        <v>955</v>
      </c>
      <c r="G973" s="8" t="s">
        <v>956</v>
      </c>
    </row>
    <row r="974" spans="1:7" ht="15" customHeight="1">
      <c r="A974" s="15" t="s">
        <v>1033</v>
      </c>
      <c r="B974" s="16" t="s">
        <v>1034</v>
      </c>
      <c r="C974" s="15" t="s">
        <v>959</v>
      </c>
      <c r="D974" s="15" t="s">
        <v>1035</v>
      </c>
      <c r="E974" s="17">
        <v>0.19971</v>
      </c>
      <c r="F974" s="18">
        <v>0.9</v>
      </c>
      <c r="G974" s="18">
        <v>0.17973900000000001</v>
      </c>
    </row>
    <row r="975" spans="1:7" ht="15" customHeight="1">
      <c r="A975" s="1"/>
      <c r="B975" s="1"/>
      <c r="C975" s="1"/>
      <c r="D975" s="1"/>
      <c r="E975" s="319" t="s">
        <v>1036</v>
      </c>
      <c r="F975" s="320"/>
      <c r="G975" s="19">
        <v>0.17973900000000001</v>
      </c>
    </row>
    <row r="976" spans="1:7" ht="15" customHeight="1">
      <c r="A976" s="321" t="s">
        <v>968</v>
      </c>
      <c r="B976" s="322"/>
      <c r="C976" s="8" t="s">
        <v>952</v>
      </c>
      <c r="D976" s="8" t="s">
        <v>953</v>
      </c>
      <c r="E976" s="8" t="s">
        <v>954</v>
      </c>
      <c r="F976" s="8" t="s">
        <v>955</v>
      </c>
      <c r="G976" s="8" t="s">
        <v>956</v>
      </c>
    </row>
    <row r="977" spans="1:7" ht="15" customHeight="1">
      <c r="A977" s="15" t="s">
        <v>1037</v>
      </c>
      <c r="B977" s="16" t="s">
        <v>1038</v>
      </c>
      <c r="C977" s="15" t="s">
        <v>959</v>
      </c>
      <c r="D977" s="15" t="s">
        <v>960</v>
      </c>
      <c r="E977" s="17">
        <v>0.25262499999999999</v>
      </c>
      <c r="F977" s="18">
        <v>9.83</v>
      </c>
      <c r="G977" s="18">
        <v>2.4833037500000001</v>
      </c>
    </row>
    <row r="978" spans="1:7" ht="20.100000000000001" customHeight="1">
      <c r="A978" s="15" t="s">
        <v>1039</v>
      </c>
      <c r="B978" s="16" t="s">
        <v>1040</v>
      </c>
      <c r="C978" s="15" t="s">
        <v>959</v>
      </c>
      <c r="D978" s="15" t="s">
        <v>960</v>
      </c>
      <c r="E978" s="17">
        <v>0.25104179999999998</v>
      </c>
      <c r="F978" s="18">
        <v>21.78</v>
      </c>
      <c r="G978" s="18">
        <v>5.4676904039999998</v>
      </c>
    </row>
    <row r="979" spans="1:7" ht="15" customHeight="1">
      <c r="A979" s="15" t="s">
        <v>1008</v>
      </c>
      <c r="B979" s="16" t="s">
        <v>1009</v>
      </c>
      <c r="C979" s="15" t="s">
        <v>959</v>
      </c>
      <c r="D979" s="15" t="s">
        <v>960</v>
      </c>
      <c r="E979" s="17">
        <v>1.2582336000000001</v>
      </c>
      <c r="F979" s="18">
        <v>12.49</v>
      </c>
      <c r="G979" s="18">
        <v>15.715337664</v>
      </c>
    </row>
    <row r="980" spans="1:7" ht="15" customHeight="1">
      <c r="A980" s="1"/>
      <c r="B980" s="1"/>
      <c r="C980" s="1"/>
      <c r="D980" s="1"/>
      <c r="E980" s="319" t="s">
        <v>971</v>
      </c>
      <c r="F980" s="320"/>
      <c r="G980" s="19">
        <v>23.666331818</v>
      </c>
    </row>
    <row r="981" spans="1:7" ht="15" customHeight="1">
      <c r="A981" s="321" t="s">
        <v>1010</v>
      </c>
      <c r="B981" s="322"/>
      <c r="C981" s="8" t="s">
        <v>952</v>
      </c>
      <c r="D981" s="8" t="s">
        <v>953</v>
      </c>
      <c r="E981" s="8" t="s">
        <v>954</v>
      </c>
      <c r="F981" s="8" t="s">
        <v>955</v>
      </c>
      <c r="G981" s="8" t="s">
        <v>956</v>
      </c>
    </row>
    <row r="982" spans="1:7" ht="20.100000000000001" customHeight="1">
      <c r="A982" s="15" t="s">
        <v>1114</v>
      </c>
      <c r="B982" s="16" t="s">
        <v>1115</v>
      </c>
      <c r="C982" s="15" t="s">
        <v>959</v>
      </c>
      <c r="D982" s="15" t="s">
        <v>1013</v>
      </c>
      <c r="E982" s="17">
        <v>2.3079999999999998</v>
      </c>
      <c r="F982" s="18">
        <v>4.07</v>
      </c>
      <c r="G982" s="18">
        <v>9.3935600000000008</v>
      </c>
    </row>
    <row r="983" spans="1:7" ht="20.100000000000001" customHeight="1">
      <c r="A983" s="15" t="s">
        <v>1118</v>
      </c>
      <c r="B983" s="16" t="s">
        <v>1119</v>
      </c>
      <c r="C983" s="15" t="s">
        <v>959</v>
      </c>
      <c r="D983" s="15" t="s">
        <v>1017</v>
      </c>
      <c r="E983" s="17">
        <v>1.3360000000000001</v>
      </c>
      <c r="F983" s="18">
        <v>46.89</v>
      </c>
      <c r="G983" s="18">
        <v>62.645040000000002</v>
      </c>
    </row>
    <row r="984" spans="1:7" ht="15" customHeight="1">
      <c r="A984" s="15" t="s">
        <v>1120</v>
      </c>
      <c r="B984" s="16" t="s">
        <v>1121</v>
      </c>
      <c r="C984" s="15" t="s">
        <v>959</v>
      </c>
      <c r="D984" s="15" t="s">
        <v>1020</v>
      </c>
      <c r="E984" s="17">
        <v>0.20799999999999999</v>
      </c>
      <c r="F984" s="18">
        <v>16.53</v>
      </c>
      <c r="G984" s="18">
        <v>3.43824</v>
      </c>
    </row>
    <row r="985" spans="1:7" ht="20.100000000000001" customHeight="1">
      <c r="A985" s="15" t="s">
        <v>1124</v>
      </c>
      <c r="B985" s="16" t="s">
        <v>1125</v>
      </c>
      <c r="C985" s="15" t="s">
        <v>959</v>
      </c>
      <c r="D985" s="15" t="s">
        <v>1013</v>
      </c>
      <c r="E985" s="17">
        <v>9.2370000000000001</v>
      </c>
      <c r="F985" s="18">
        <v>1.42</v>
      </c>
      <c r="G985" s="18">
        <v>13.116540000000001</v>
      </c>
    </row>
    <row r="986" spans="1:7" ht="15" customHeight="1">
      <c r="A986" s="1"/>
      <c r="B986" s="1"/>
      <c r="C986" s="1"/>
      <c r="D986" s="1"/>
      <c r="E986" s="319" t="s">
        <v>1021</v>
      </c>
      <c r="F986" s="320"/>
      <c r="G986" s="19">
        <v>88.593379999999996</v>
      </c>
    </row>
    <row r="987" spans="1:7" ht="15" customHeight="1">
      <c r="A987" s="1"/>
      <c r="B987" s="1"/>
      <c r="C987" s="1"/>
      <c r="D987" s="1"/>
      <c r="E987" s="317" t="s">
        <v>972</v>
      </c>
      <c r="F987" s="318"/>
      <c r="G987" s="3">
        <v>112.41</v>
      </c>
    </row>
    <row r="988" spans="1:7" ht="15" customHeight="1">
      <c r="A988" s="1"/>
      <c r="B988" s="1"/>
      <c r="C988" s="1"/>
      <c r="D988" s="1"/>
      <c r="E988" s="317" t="s">
        <v>973</v>
      </c>
      <c r="F988" s="318"/>
      <c r="G988" s="3">
        <v>10.74</v>
      </c>
    </row>
    <row r="989" spans="1:7" ht="15" customHeight="1">
      <c r="A989" s="1"/>
      <c r="B989" s="1"/>
      <c r="C989" s="1"/>
      <c r="D989" s="1"/>
      <c r="E989" s="317" t="s">
        <v>974</v>
      </c>
      <c r="F989" s="318"/>
      <c r="G989" s="3">
        <v>123.15</v>
      </c>
    </row>
    <row r="990" spans="1:7" ht="15" customHeight="1">
      <c r="A990" s="1"/>
      <c r="B990" s="1"/>
      <c r="C990" s="1"/>
      <c r="D990" s="1"/>
      <c r="E990" s="317" t="s">
        <v>975</v>
      </c>
      <c r="F990" s="318"/>
      <c r="G990" s="3">
        <v>34.909999999999997</v>
      </c>
    </row>
    <row r="991" spans="1:7" ht="15" customHeight="1">
      <c r="A991" s="1"/>
      <c r="B991" s="1"/>
      <c r="C991" s="1"/>
      <c r="D991" s="1"/>
      <c r="E991" s="317" t="s">
        <v>976</v>
      </c>
      <c r="F991" s="318"/>
      <c r="G991" s="3">
        <v>158.06</v>
      </c>
    </row>
    <row r="992" spans="1:7" ht="15" customHeight="1">
      <c r="A992" s="1"/>
      <c r="B992" s="1"/>
      <c r="C992" s="1"/>
      <c r="D992" s="1"/>
      <c r="E992" s="317" t="s">
        <v>977</v>
      </c>
      <c r="F992" s="318"/>
      <c r="G992" s="3">
        <v>1</v>
      </c>
    </row>
    <row r="993" spans="1:7" ht="15" customHeight="1">
      <c r="A993" s="1"/>
      <c r="B993" s="1"/>
      <c r="C993" s="1"/>
      <c r="D993" s="1"/>
      <c r="E993" s="317" t="s">
        <v>978</v>
      </c>
      <c r="F993" s="318"/>
      <c r="G993" s="3">
        <v>158.06</v>
      </c>
    </row>
    <row r="994" spans="1:7" ht="9.9499999999999993" customHeight="1">
      <c r="A994" s="1"/>
      <c r="B994" s="1"/>
      <c r="C994" s="323" t="s">
        <v>949</v>
      </c>
      <c r="D994" s="324"/>
      <c r="E994" s="1"/>
      <c r="F994" s="1"/>
      <c r="G994" s="1"/>
    </row>
    <row r="995" spans="1:7" ht="20.100000000000001" customHeight="1">
      <c r="A995" s="325" t="s">
        <v>2254</v>
      </c>
      <c r="B995" s="326"/>
      <c r="C995" s="326"/>
      <c r="D995" s="326"/>
      <c r="E995" s="326"/>
      <c r="F995" s="326"/>
      <c r="G995" s="326"/>
    </row>
    <row r="996" spans="1:7" ht="15" customHeight="1">
      <c r="A996" s="321" t="s">
        <v>951</v>
      </c>
      <c r="B996" s="322"/>
      <c r="C996" s="8" t="s">
        <v>952</v>
      </c>
      <c r="D996" s="8" t="s">
        <v>953</v>
      </c>
      <c r="E996" s="8" t="s">
        <v>954</v>
      </c>
      <c r="F996" s="8" t="s">
        <v>955</v>
      </c>
      <c r="G996" s="8" t="s">
        <v>956</v>
      </c>
    </row>
    <row r="997" spans="1:7" ht="15" customHeight="1">
      <c r="A997" s="15" t="s">
        <v>994</v>
      </c>
      <c r="B997" s="16" t="s">
        <v>995</v>
      </c>
      <c r="C997" s="15" t="s">
        <v>959</v>
      </c>
      <c r="D997" s="15" t="s">
        <v>960</v>
      </c>
      <c r="E997" s="17">
        <v>0.14799999999999999</v>
      </c>
      <c r="F997" s="18">
        <v>1.04</v>
      </c>
      <c r="G997" s="18">
        <v>0.15392</v>
      </c>
    </row>
    <row r="998" spans="1:7" ht="15" customHeight="1">
      <c r="A998" s="15" t="s">
        <v>996</v>
      </c>
      <c r="B998" s="16" t="s">
        <v>997</v>
      </c>
      <c r="C998" s="15" t="s">
        <v>959</v>
      </c>
      <c r="D998" s="15" t="s">
        <v>960</v>
      </c>
      <c r="E998" s="17">
        <v>0.14799999999999999</v>
      </c>
      <c r="F998" s="18">
        <v>3.18</v>
      </c>
      <c r="G998" s="18">
        <v>0.47064</v>
      </c>
    </row>
    <row r="999" spans="1:7" ht="20.100000000000001" customHeight="1">
      <c r="A999" s="15" t="s">
        <v>1023</v>
      </c>
      <c r="B999" s="16" t="s">
        <v>1024</v>
      </c>
      <c r="C999" s="15" t="s">
        <v>959</v>
      </c>
      <c r="D999" s="15" t="s">
        <v>960</v>
      </c>
      <c r="E999" s="17">
        <v>2.1000000000000001E-2</v>
      </c>
      <c r="F999" s="18">
        <v>0.01</v>
      </c>
      <c r="G999" s="18">
        <v>2.1000000000000001E-4</v>
      </c>
    </row>
    <row r="1000" spans="1:7" ht="20.100000000000001" customHeight="1">
      <c r="A1000" s="15" t="s">
        <v>1002</v>
      </c>
      <c r="B1000" s="16" t="s">
        <v>1003</v>
      </c>
      <c r="C1000" s="15" t="s">
        <v>959</v>
      </c>
      <c r="D1000" s="15" t="s">
        <v>960</v>
      </c>
      <c r="E1000" s="17">
        <v>0.127</v>
      </c>
      <c r="F1000" s="18">
        <v>1.05</v>
      </c>
      <c r="G1000" s="18">
        <v>0.13335</v>
      </c>
    </row>
    <row r="1001" spans="1:7" ht="15" customHeight="1">
      <c r="A1001" s="15" t="s">
        <v>965</v>
      </c>
      <c r="B1001" s="16" t="s">
        <v>966</v>
      </c>
      <c r="C1001" s="15" t="s">
        <v>959</v>
      </c>
      <c r="D1001" s="15" t="s">
        <v>960</v>
      </c>
      <c r="E1001" s="17">
        <v>0.14799999999999999</v>
      </c>
      <c r="F1001" s="18">
        <v>0.06</v>
      </c>
      <c r="G1001" s="18">
        <v>8.8800000000000007E-3</v>
      </c>
    </row>
    <row r="1002" spans="1:7" ht="20.100000000000001" customHeight="1">
      <c r="A1002" s="15" t="s">
        <v>1004</v>
      </c>
      <c r="B1002" s="16" t="s">
        <v>1005</v>
      </c>
      <c r="C1002" s="15" t="s">
        <v>959</v>
      </c>
      <c r="D1002" s="15" t="s">
        <v>960</v>
      </c>
      <c r="E1002" s="17">
        <v>0.127</v>
      </c>
      <c r="F1002" s="18">
        <v>0.38</v>
      </c>
      <c r="G1002" s="18">
        <v>4.8259999999999997E-2</v>
      </c>
    </row>
    <row r="1003" spans="1:7" ht="20.100000000000001" customHeight="1">
      <c r="A1003" s="15" t="s">
        <v>1025</v>
      </c>
      <c r="B1003" s="16" t="s">
        <v>1026</v>
      </c>
      <c r="C1003" s="15" t="s">
        <v>959</v>
      </c>
      <c r="D1003" s="15" t="s">
        <v>960</v>
      </c>
      <c r="E1003" s="17">
        <v>2.1000000000000001E-2</v>
      </c>
      <c r="F1003" s="18">
        <v>0.63</v>
      </c>
      <c r="G1003" s="18">
        <v>1.323E-2</v>
      </c>
    </row>
    <row r="1004" spans="1:7" ht="15" customHeight="1">
      <c r="A1004" s="15" t="s">
        <v>963</v>
      </c>
      <c r="B1004" s="16" t="s">
        <v>964</v>
      </c>
      <c r="C1004" s="15" t="s">
        <v>959</v>
      </c>
      <c r="D1004" s="15" t="s">
        <v>960</v>
      </c>
      <c r="E1004" s="17">
        <v>0.14799999999999999</v>
      </c>
      <c r="F1004" s="18">
        <v>0.55000000000000004</v>
      </c>
      <c r="G1004" s="18">
        <v>8.14E-2</v>
      </c>
    </row>
    <row r="1005" spans="1:7" ht="17.100000000000001" customHeight="1">
      <c r="A1005" s="1"/>
      <c r="B1005" s="1"/>
      <c r="C1005" s="1"/>
      <c r="D1005" s="1"/>
      <c r="E1005" s="319" t="s">
        <v>967</v>
      </c>
      <c r="F1005" s="320"/>
      <c r="G1005" s="19">
        <v>0.90988999999999998</v>
      </c>
    </row>
    <row r="1006" spans="1:7" ht="15" customHeight="1">
      <c r="A1006" s="321" t="s">
        <v>1027</v>
      </c>
      <c r="B1006" s="322"/>
      <c r="C1006" s="8" t="s">
        <v>952</v>
      </c>
      <c r="D1006" s="8" t="s">
        <v>953</v>
      </c>
      <c r="E1006" s="8" t="s">
        <v>954</v>
      </c>
      <c r="F1006" s="8" t="s">
        <v>955</v>
      </c>
      <c r="G1006" s="8" t="s">
        <v>956</v>
      </c>
    </row>
    <row r="1007" spans="1:7" ht="27.95" customHeight="1">
      <c r="A1007" s="15" t="s">
        <v>1028</v>
      </c>
      <c r="B1007" s="16" t="s">
        <v>1029</v>
      </c>
      <c r="C1007" s="15" t="s">
        <v>959</v>
      </c>
      <c r="D1007" s="15" t="s">
        <v>1030</v>
      </c>
      <c r="E1007" s="17">
        <v>2.1644E-6</v>
      </c>
      <c r="F1007" s="18">
        <v>1139.75</v>
      </c>
      <c r="G1007" s="18">
        <v>2.4668748999999998E-3</v>
      </c>
    </row>
    <row r="1008" spans="1:7" ht="15" customHeight="1">
      <c r="A1008" s="1"/>
      <c r="B1008" s="1"/>
      <c r="C1008" s="1"/>
      <c r="D1008" s="1"/>
      <c r="E1008" s="319" t="s">
        <v>1031</v>
      </c>
      <c r="F1008" s="320"/>
      <c r="G1008" s="19">
        <v>2.4668748999999998E-3</v>
      </c>
    </row>
    <row r="1009" spans="1:7" ht="15" customHeight="1">
      <c r="A1009" s="321" t="s">
        <v>1032</v>
      </c>
      <c r="B1009" s="322"/>
      <c r="C1009" s="8" t="s">
        <v>952</v>
      </c>
      <c r="D1009" s="8" t="s">
        <v>953</v>
      </c>
      <c r="E1009" s="8" t="s">
        <v>954</v>
      </c>
      <c r="F1009" s="8" t="s">
        <v>955</v>
      </c>
      <c r="G1009" s="8" t="s">
        <v>956</v>
      </c>
    </row>
    <row r="1010" spans="1:7" ht="15" customHeight="1">
      <c r="A1010" s="15" t="s">
        <v>1033</v>
      </c>
      <c r="B1010" s="16" t="s">
        <v>1034</v>
      </c>
      <c r="C1010" s="15" t="s">
        <v>959</v>
      </c>
      <c r="D1010" s="15" t="s">
        <v>1035</v>
      </c>
      <c r="E1010" s="17">
        <v>2.2190000000000001E-2</v>
      </c>
      <c r="F1010" s="18">
        <v>0.9</v>
      </c>
      <c r="G1010" s="18">
        <v>1.9970999999999999E-2</v>
      </c>
    </row>
    <row r="1011" spans="1:7" ht="15" customHeight="1">
      <c r="A1011" s="1"/>
      <c r="B1011" s="1"/>
      <c r="C1011" s="1"/>
      <c r="D1011" s="1"/>
      <c r="E1011" s="319" t="s">
        <v>1036</v>
      </c>
      <c r="F1011" s="320"/>
      <c r="G1011" s="19">
        <v>1.9970999999999999E-2</v>
      </c>
    </row>
    <row r="1012" spans="1:7" ht="15" customHeight="1">
      <c r="A1012" s="321" t="s">
        <v>968</v>
      </c>
      <c r="B1012" s="322"/>
      <c r="C1012" s="8" t="s">
        <v>952</v>
      </c>
      <c r="D1012" s="8" t="s">
        <v>953</v>
      </c>
      <c r="E1012" s="8" t="s">
        <v>954</v>
      </c>
      <c r="F1012" s="8" t="s">
        <v>955</v>
      </c>
      <c r="G1012" s="8" t="s">
        <v>956</v>
      </c>
    </row>
    <row r="1013" spans="1:7" ht="15" customHeight="1">
      <c r="A1013" s="15" t="s">
        <v>1037</v>
      </c>
      <c r="B1013" s="16" t="s">
        <v>1038</v>
      </c>
      <c r="C1013" s="15" t="s">
        <v>959</v>
      </c>
      <c r="D1013" s="15" t="s">
        <v>960</v>
      </c>
      <c r="E1013" s="17">
        <v>2.12205E-2</v>
      </c>
      <c r="F1013" s="18">
        <v>9.83</v>
      </c>
      <c r="G1013" s="18">
        <v>0.20859751500000001</v>
      </c>
    </row>
    <row r="1014" spans="1:7" ht="20.100000000000001" customHeight="1">
      <c r="A1014" s="15" t="s">
        <v>1039</v>
      </c>
      <c r="B1014" s="16" t="s">
        <v>1040</v>
      </c>
      <c r="C1014" s="15" t="s">
        <v>959</v>
      </c>
      <c r="D1014" s="15" t="s">
        <v>960</v>
      </c>
      <c r="E1014" s="17">
        <v>2.1172199999999999E-2</v>
      </c>
      <c r="F1014" s="18">
        <v>21.78</v>
      </c>
      <c r="G1014" s="18">
        <v>0.46113051599999999</v>
      </c>
    </row>
    <row r="1015" spans="1:7" ht="15" customHeight="1">
      <c r="A1015" s="15" t="s">
        <v>1008</v>
      </c>
      <c r="B1015" s="16" t="s">
        <v>1009</v>
      </c>
      <c r="C1015" s="15" t="s">
        <v>959</v>
      </c>
      <c r="D1015" s="15" t="s">
        <v>960</v>
      </c>
      <c r="E1015" s="17">
        <v>0.1068692</v>
      </c>
      <c r="F1015" s="18">
        <v>12.49</v>
      </c>
      <c r="G1015" s="18">
        <v>1.334796308</v>
      </c>
    </row>
    <row r="1016" spans="1:7" ht="15" customHeight="1">
      <c r="A1016" s="1"/>
      <c r="B1016" s="1"/>
      <c r="C1016" s="1"/>
      <c r="D1016" s="1"/>
      <c r="E1016" s="319" t="s">
        <v>971</v>
      </c>
      <c r="F1016" s="320"/>
      <c r="G1016" s="19">
        <v>2.004524339</v>
      </c>
    </row>
    <row r="1017" spans="1:7" ht="15" customHeight="1">
      <c r="A1017" s="321" t="s">
        <v>1010</v>
      </c>
      <c r="B1017" s="322"/>
      <c r="C1017" s="8" t="s">
        <v>952</v>
      </c>
      <c r="D1017" s="8" t="s">
        <v>953</v>
      </c>
      <c r="E1017" s="8" t="s">
        <v>954</v>
      </c>
      <c r="F1017" s="8" t="s">
        <v>955</v>
      </c>
      <c r="G1017" s="8" t="s">
        <v>956</v>
      </c>
    </row>
    <row r="1018" spans="1:7" ht="20.100000000000001" customHeight="1">
      <c r="A1018" s="15" t="s">
        <v>1114</v>
      </c>
      <c r="B1018" s="16" t="s">
        <v>1115</v>
      </c>
      <c r="C1018" s="15" t="s">
        <v>959</v>
      </c>
      <c r="D1018" s="15" t="s">
        <v>1013</v>
      </c>
      <c r="E1018" s="17">
        <v>1.31</v>
      </c>
      <c r="F1018" s="18">
        <v>4.07</v>
      </c>
      <c r="G1018" s="18">
        <v>5.3316999999999997</v>
      </c>
    </row>
    <row r="1019" spans="1:7" ht="15" customHeight="1">
      <c r="A1019" s="15" t="s">
        <v>1120</v>
      </c>
      <c r="B1019" s="16" t="s">
        <v>1121</v>
      </c>
      <c r="C1019" s="15" t="s">
        <v>959</v>
      </c>
      <c r="D1019" s="15" t="s">
        <v>1020</v>
      </c>
      <c r="E1019" s="17">
        <v>2.3E-2</v>
      </c>
      <c r="F1019" s="18">
        <v>16.53</v>
      </c>
      <c r="G1019" s="18">
        <v>0.38018999999999997</v>
      </c>
    </row>
    <row r="1020" spans="1:7" ht="15" customHeight="1">
      <c r="A1020" s="1"/>
      <c r="B1020" s="1"/>
      <c r="C1020" s="1"/>
      <c r="D1020" s="1"/>
      <c r="E1020" s="319" t="s">
        <v>1021</v>
      </c>
      <c r="F1020" s="320"/>
      <c r="G1020" s="19">
        <v>5.7118900000000004</v>
      </c>
    </row>
    <row r="1021" spans="1:7" ht="15" customHeight="1">
      <c r="A1021" s="1"/>
      <c r="B1021" s="1"/>
      <c r="C1021" s="1"/>
      <c r="D1021" s="1"/>
      <c r="E1021" s="317" t="s">
        <v>972</v>
      </c>
      <c r="F1021" s="318"/>
      <c r="G1021" s="3">
        <v>7.72</v>
      </c>
    </row>
    <row r="1022" spans="1:7" ht="15" customHeight="1">
      <c r="A1022" s="1"/>
      <c r="B1022" s="1"/>
      <c r="C1022" s="1"/>
      <c r="D1022" s="1"/>
      <c r="E1022" s="317" t="s">
        <v>973</v>
      </c>
      <c r="F1022" s="318"/>
      <c r="G1022" s="3">
        <v>0.9</v>
      </c>
    </row>
    <row r="1023" spans="1:7" ht="15" customHeight="1">
      <c r="A1023" s="1"/>
      <c r="B1023" s="1"/>
      <c r="C1023" s="1"/>
      <c r="D1023" s="1"/>
      <c r="E1023" s="317" t="s">
        <v>974</v>
      </c>
      <c r="F1023" s="318"/>
      <c r="G1023" s="3">
        <v>8.6199999999999992</v>
      </c>
    </row>
    <row r="1024" spans="1:7" ht="15" customHeight="1">
      <c r="A1024" s="1"/>
      <c r="B1024" s="1"/>
      <c r="C1024" s="1"/>
      <c r="D1024" s="1"/>
      <c r="E1024" s="317" t="s">
        <v>975</v>
      </c>
      <c r="F1024" s="318"/>
      <c r="G1024" s="3">
        <v>2.44</v>
      </c>
    </row>
    <row r="1025" spans="1:7" ht="15" customHeight="1">
      <c r="A1025" s="1"/>
      <c r="B1025" s="1"/>
      <c r="C1025" s="1"/>
      <c r="D1025" s="1"/>
      <c r="E1025" s="317" t="s">
        <v>976</v>
      </c>
      <c r="F1025" s="318"/>
      <c r="G1025" s="3">
        <v>11.06</v>
      </c>
    </row>
    <row r="1026" spans="1:7" ht="15" customHeight="1">
      <c r="A1026" s="1"/>
      <c r="B1026" s="1"/>
      <c r="C1026" s="1"/>
      <c r="D1026" s="1"/>
      <c r="E1026" s="317" t="s">
        <v>977</v>
      </c>
      <c r="F1026" s="318"/>
      <c r="G1026" s="3">
        <v>1</v>
      </c>
    </row>
    <row r="1027" spans="1:7" ht="15" customHeight="1">
      <c r="A1027" s="1"/>
      <c r="B1027" s="1"/>
      <c r="C1027" s="1"/>
      <c r="D1027" s="1"/>
      <c r="E1027" s="317" t="s">
        <v>978</v>
      </c>
      <c r="F1027" s="318"/>
      <c r="G1027" s="3">
        <v>11.06</v>
      </c>
    </row>
    <row r="1028" spans="1:7" ht="9.9499999999999993" customHeight="1">
      <c r="A1028" s="1"/>
      <c r="B1028" s="1"/>
      <c r="C1028" s="323" t="s">
        <v>949</v>
      </c>
      <c r="D1028" s="324"/>
      <c r="E1028" s="1"/>
      <c r="F1028" s="1"/>
      <c r="G1028" s="1"/>
    </row>
    <row r="1029" spans="1:7" ht="20.100000000000001" customHeight="1">
      <c r="A1029" s="325" t="s">
        <v>2255</v>
      </c>
      <c r="B1029" s="326"/>
      <c r="C1029" s="326"/>
      <c r="D1029" s="326"/>
      <c r="E1029" s="326"/>
      <c r="F1029" s="326"/>
      <c r="G1029" s="326"/>
    </row>
    <row r="1030" spans="1:7" ht="15" customHeight="1">
      <c r="A1030" s="321" t="s">
        <v>951</v>
      </c>
      <c r="B1030" s="322"/>
      <c r="C1030" s="8" t="s">
        <v>952</v>
      </c>
      <c r="D1030" s="8" t="s">
        <v>953</v>
      </c>
      <c r="E1030" s="8" t="s">
        <v>954</v>
      </c>
      <c r="F1030" s="8" t="s">
        <v>955</v>
      </c>
      <c r="G1030" s="8" t="s">
        <v>956</v>
      </c>
    </row>
    <row r="1031" spans="1:7" ht="15" customHeight="1">
      <c r="A1031" s="15" t="s">
        <v>994</v>
      </c>
      <c r="B1031" s="16" t="s">
        <v>995</v>
      </c>
      <c r="C1031" s="15" t="s">
        <v>959</v>
      </c>
      <c r="D1031" s="15" t="s">
        <v>960</v>
      </c>
      <c r="E1031" s="17">
        <v>1.2509999999999999</v>
      </c>
      <c r="F1031" s="18">
        <v>1.04</v>
      </c>
      <c r="G1031" s="18">
        <v>1.30104</v>
      </c>
    </row>
    <row r="1032" spans="1:7" ht="15" customHeight="1">
      <c r="A1032" s="15" t="s">
        <v>996</v>
      </c>
      <c r="B1032" s="16" t="s">
        <v>997</v>
      </c>
      <c r="C1032" s="15" t="s">
        <v>959</v>
      </c>
      <c r="D1032" s="15" t="s">
        <v>960</v>
      </c>
      <c r="E1032" s="17">
        <v>1.2509999999999999</v>
      </c>
      <c r="F1032" s="18">
        <v>3.18</v>
      </c>
      <c r="G1032" s="18">
        <v>3.97818</v>
      </c>
    </row>
    <row r="1033" spans="1:7" ht="20.100000000000001" customHeight="1">
      <c r="A1033" s="15" t="s">
        <v>1023</v>
      </c>
      <c r="B1033" s="16" t="s">
        <v>1024</v>
      </c>
      <c r="C1033" s="15" t="s">
        <v>959</v>
      </c>
      <c r="D1033" s="15" t="s">
        <v>960</v>
      </c>
      <c r="E1033" s="17">
        <v>0.17899999999999999</v>
      </c>
      <c r="F1033" s="18">
        <v>0.01</v>
      </c>
      <c r="G1033" s="18">
        <v>1.7899999999999999E-3</v>
      </c>
    </row>
    <row r="1034" spans="1:7" ht="20.100000000000001" customHeight="1">
      <c r="A1034" s="15" t="s">
        <v>1002</v>
      </c>
      <c r="B1034" s="16" t="s">
        <v>1003</v>
      </c>
      <c r="C1034" s="15" t="s">
        <v>959</v>
      </c>
      <c r="D1034" s="15" t="s">
        <v>960</v>
      </c>
      <c r="E1034" s="17">
        <v>1.0720000000000001</v>
      </c>
      <c r="F1034" s="18">
        <v>1.05</v>
      </c>
      <c r="G1034" s="18">
        <v>1.1255999999999999</v>
      </c>
    </row>
    <row r="1035" spans="1:7" ht="15" customHeight="1">
      <c r="A1035" s="15" t="s">
        <v>965</v>
      </c>
      <c r="B1035" s="16" t="s">
        <v>966</v>
      </c>
      <c r="C1035" s="15" t="s">
        <v>959</v>
      </c>
      <c r="D1035" s="15" t="s">
        <v>960</v>
      </c>
      <c r="E1035" s="17">
        <v>1.2509999999999999</v>
      </c>
      <c r="F1035" s="18">
        <v>0.06</v>
      </c>
      <c r="G1035" s="18">
        <v>7.5060000000000002E-2</v>
      </c>
    </row>
    <row r="1036" spans="1:7" ht="20.100000000000001" customHeight="1">
      <c r="A1036" s="15" t="s">
        <v>1004</v>
      </c>
      <c r="B1036" s="16" t="s">
        <v>1005</v>
      </c>
      <c r="C1036" s="15" t="s">
        <v>959</v>
      </c>
      <c r="D1036" s="15" t="s">
        <v>960</v>
      </c>
      <c r="E1036" s="17">
        <v>1.0720000000000001</v>
      </c>
      <c r="F1036" s="18">
        <v>0.38</v>
      </c>
      <c r="G1036" s="18">
        <v>0.40736</v>
      </c>
    </row>
    <row r="1037" spans="1:7" ht="20.100000000000001" customHeight="1">
      <c r="A1037" s="15" t="s">
        <v>1025</v>
      </c>
      <c r="B1037" s="16" t="s">
        <v>1026</v>
      </c>
      <c r="C1037" s="15" t="s">
        <v>959</v>
      </c>
      <c r="D1037" s="15" t="s">
        <v>960</v>
      </c>
      <c r="E1037" s="17">
        <v>0.17899999999999999</v>
      </c>
      <c r="F1037" s="18">
        <v>0.63</v>
      </c>
      <c r="G1037" s="18">
        <v>0.11277</v>
      </c>
    </row>
    <row r="1038" spans="1:7" ht="15" customHeight="1">
      <c r="A1038" s="15" t="s">
        <v>963</v>
      </c>
      <c r="B1038" s="16" t="s">
        <v>964</v>
      </c>
      <c r="C1038" s="15" t="s">
        <v>959</v>
      </c>
      <c r="D1038" s="15" t="s">
        <v>960</v>
      </c>
      <c r="E1038" s="17">
        <v>1.2509999999999999</v>
      </c>
      <c r="F1038" s="18">
        <v>0.55000000000000004</v>
      </c>
      <c r="G1038" s="18">
        <v>0.68805000000000005</v>
      </c>
    </row>
    <row r="1039" spans="1:7" ht="17.100000000000001" customHeight="1">
      <c r="A1039" s="1"/>
      <c r="B1039" s="1"/>
      <c r="C1039" s="1"/>
      <c r="D1039" s="1"/>
      <c r="E1039" s="319" t="s">
        <v>967</v>
      </c>
      <c r="F1039" s="320"/>
      <c r="G1039" s="19">
        <v>7.6898499999999999</v>
      </c>
    </row>
    <row r="1040" spans="1:7" ht="15" customHeight="1">
      <c r="A1040" s="321" t="s">
        <v>1027</v>
      </c>
      <c r="B1040" s="322"/>
      <c r="C1040" s="8" t="s">
        <v>952</v>
      </c>
      <c r="D1040" s="8" t="s">
        <v>953</v>
      </c>
      <c r="E1040" s="8" t="s">
        <v>954</v>
      </c>
      <c r="F1040" s="8" t="s">
        <v>955</v>
      </c>
      <c r="G1040" s="8" t="s">
        <v>956</v>
      </c>
    </row>
    <row r="1041" spans="1:7" ht="27.95" customHeight="1">
      <c r="A1041" s="15" t="s">
        <v>1028</v>
      </c>
      <c r="B1041" s="16" t="s">
        <v>1029</v>
      </c>
      <c r="C1041" s="15" t="s">
        <v>959</v>
      </c>
      <c r="D1041" s="15" t="s">
        <v>1030</v>
      </c>
      <c r="E1041" s="17">
        <v>1.82656E-5</v>
      </c>
      <c r="F1041" s="18">
        <v>1139.75</v>
      </c>
      <c r="G1041" s="18">
        <v>2.0818217600000001E-2</v>
      </c>
    </row>
    <row r="1042" spans="1:7" ht="15" customHeight="1">
      <c r="A1042" s="1"/>
      <c r="B1042" s="1"/>
      <c r="C1042" s="1"/>
      <c r="D1042" s="1"/>
      <c r="E1042" s="319" t="s">
        <v>1031</v>
      </c>
      <c r="F1042" s="320"/>
      <c r="G1042" s="19">
        <v>2.0818217600000001E-2</v>
      </c>
    </row>
    <row r="1043" spans="1:7" ht="15" customHeight="1">
      <c r="A1043" s="321" t="s">
        <v>1032</v>
      </c>
      <c r="B1043" s="322"/>
      <c r="C1043" s="8" t="s">
        <v>952</v>
      </c>
      <c r="D1043" s="8" t="s">
        <v>953</v>
      </c>
      <c r="E1043" s="8" t="s">
        <v>954</v>
      </c>
      <c r="F1043" s="8" t="s">
        <v>955</v>
      </c>
      <c r="G1043" s="8" t="s">
        <v>956</v>
      </c>
    </row>
    <row r="1044" spans="1:7" ht="15" customHeight="1">
      <c r="A1044" s="15" t="s">
        <v>1033</v>
      </c>
      <c r="B1044" s="16" t="s">
        <v>1034</v>
      </c>
      <c r="C1044" s="15" t="s">
        <v>959</v>
      </c>
      <c r="D1044" s="15" t="s">
        <v>1035</v>
      </c>
      <c r="E1044" s="17">
        <v>0.17752000000000001</v>
      </c>
      <c r="F1044" s="18">
        <v>0.9</v>
      </c>
      <c r="G1044" s="18">
        <v>0.15976799999999999</v>
      </c>
    </row>
    <row r="1045" spans="1:7" ht="15" customHeight="1">
      <c r="A1045" s="1"/>
      <c r="B1045" s="1"/>
      <c r="C1045" s="1"/>
      <c r="D1045" s="1"/>
      <c r="E1045" s="319" t="s">
        <v>1036</v>
      </c>
      <c r="F1045" s="320"/>
      <c r="G1045" s="19">
        <v>0.15976799999999999</v>
      </c>
    </row>
    <row r="1046" spans="1:7" ht="15" customHeight="1">
      <c r="A1046" s="321" t="s">
        <v>968</v>
      </c>
      <c r="B1046" s="322"/>
      <c r="C1046" s="8" t="s">
        <v>952</v>
      </c>
      <c r="D1046" s="8" t="s">
        <v>953</v>
      </c>
      <c r="E1046" s="8" t="s">
        <v>954</v>
      </c>
      <c r="F1046" s="8" t="s">
        <v>955</v>
      </c>
      <c r="G1046" s="8" t="s">
        <v>956</v>
      </c>
    </row>
    <row r="1047" spans="1:7" ht="15" customHeight="1">
      <c r="A1047" s="15" t="s">
        <v>1037</v>
      </c>
      <c r="B1047" s="16" t="s">
        <v>1038</v>
      </c>
      <c r="C1047" s="15" t="s">
        <v>959</v>
      </c>
      <c r="D1047" s="15" t="s">
        <v>960</v>
      </c>
      <c r="E1047" s="17">
        <v>0.1808795</v>
      </c>
      <c r="F1047" s="18">
        <v>9.83</v>
      </c>
      <c r="G1047" s="18">
        <v>1.778045485</v>
      </c>
    </row>
    <row r="1048" spans="1:7" ht="20.100000000000001" customHeight="1">
      <c r="A1048" s="15" t="s">
        <v>1039</v>
      </c>
      <c r="B1048" s="16" t="s">
        <v>1040</v>
      </c>
      <c r="C1048" s="15" t="s">
        <v>959</v>
      </c>
      <c r="D1048" s="15" t="s">
        <v>960</v>
      </c>
      <c r="E1048" s="17">
        <v>0.18046780000000001</v>
      </c>
      <c r="F1048" s="18">
        <v>21.78</v>
      </c>
      <c r="G1048" s="18">
        <v>3.9305886839999999</v>
      </c>
    </row>
    <row r="1049" spans="1:7" ht="15" customHeight="1">
      <c r="A1049" s="15" t="s">
        <v>1008</v>
      </c>
      <c r="B1049" s="16" t="s">
        <v>1009</v>
      </c>
      <c r="C1049" s="15" t="s">
        <v>959</v>
      </c>
      <c r="D1049" s="15" t="s">
        <v>960</v>
      </c>
      <c r="E1049" s="17">
        <v>0.90032259999999997</v>
      </c>
      <c r="F1049" s="18">
        <v>12.49</v>
      </c>
      <c r="G1049" s="18">
        <v>11.245029274</v>
      </c>
    </row>
    <row r="1050" spans="1:7" ht="15" customHeight="1">
      <c r="A1050" s="1"/>
      <c r="B1050" s="1"/>
      <c r="C1050" s="1"/>
      <c r="D1050" s="1"/>
      <c r="E1050" s="319" t="s">
        <v>971</v>
      </c>
      <c r="F1050" s="320"/>
      <c r="G1050" s="19">
        <v>16.953663443</v>
      </c>
    </row>
    <row r="1051" spans="1:7" ht="15" customHeight="1">
      <c r="A1051" s="321" t="s">
        <v>1010</v>
      </c>
      <c r="B1051" s="322"/>
      <c r="C1051" s="8" t="s">
        <v>952</v>
      </c>
      <c r="D1051" s="8" t="s">
        <v>953</v>
      </c>
      <c r="E1051" s="8" t="s">
        <v>954</v>
      </c>
      <c r="F1051" s="8" t="s">
        <v>955</v>
      </c>
      <c r="G1051" s="8" t="s">
        <v>956</v>
      </c>
    </row>
    <row r="1052" spans="1:7" ht="15" customHeight="1">
      <c r="A1052" s="15" t="s">
        <v>1120</v>
      </c>
      <c r="B1052" s="16" t="s">
        <v>1121</v>
      </c>
      <c r="C1052" s="15" t="s">
        <v>959</v>
      </c>
      <c r="D1052" s="15" t="s">
        <v>1020</v>
      </c>
      <c r="E1052" s="17">
        <v>0.128</v>
      </c>
      <c r="F1052" s="18">
        <v>16.53</v>
      </c>
      <c r="G1052" s="18">
        <v>2.1158399999999999</v>
      </c>
    </row>
    <row r="1053" spans="1:7" ht="20.100000000000001" customHeight="1">
      <c r="A1053" s="15" t="s">
        <v>1124</v>
      </c>
      <c r="B1053" s="16" t="s">
        <v>1125</v>
      </c>
      <c r="C1053" s="15" t="s">
        <v>959</v>
      </c>
      <c r="D1053" s="15" t="s">
        <v>1013</v>
      </c>
      <c r="E1053" s="17">
        <v>4.2279999999999998</v>
      </c>
      <c r="F1053" s="18">
        <v>1.42</v>
      </c>
      <c r="G1053" s="18">
        <v>6.0037599999999998</v>
      </c>
    </row>
    <row r="1054" spans="1:7" ht="20.100000000000001" customHeight="1">
      <c r="A1054" s="15" t="s">
        <v>1127</v>
      </c>
      <c r="B1054" s="16" t="s">
        <v>1128</v>
      </c>
      <c r="C1054" s="15" t="s">
        <v>959</v>
      </c>
      <c r="D1054" s="15" t="s">
        <v>1013</v>
      </c>
      <c r="E1054" s="17">
        <v>4.4480000000000004</v>
      </c>
      <c r="F1054" s="18">
        <v>18.559999999999999</v>
      </c>
      <c r="G1054" s="18">
        <v>82.554879999999997</v>
      </c>
    </row>
    <row r="1055" spans="1:7" ht="15" customHeight="1">
      <c r="A1055" s="1"/>
      <c r="B1055" s="1"/>
      <c r="C1055" s="1"/>
      <c r="D1055" s="1"/>
      <c r="E1055" s="319" t="s">
        <v>1021</v>
      </c>
      <c r="F1055" s="320"/>
      <c r="G1055" s="19">
        <v>90.674480000000003</v>
      </c>
    </row>
    <row r="1056" spans="1:7" ht="15" customHeight="1">
      <c r="A1056" s="1"/>
      <c r="B1056" s="1"/>
      <c r="C1056" s="1"/>
      <c r="D1056" s="1"/>
      <c r="E1056" s="317" t="s">
        <v>972</v>
      </c>
      <c r="F1056" s="318"/>
      <c r="G1056" s="3">
        <v>107.76</v>
      </c>
    </row>
    <row r="1057" spans="1:7" ht="15" customHeight="1">
      <c r="A1057" s="1"/>
      <c r="B1057" s="1"/>
      <c r="C1057" s="1"/>
      <c r="D1057" s="1"/>
      <c r="E1057" s="317" t="s">
        <v>973</v>
      </c>
      <c r="F1057" s="318"/>
      <c r="G1057" s="3">
        <v>7.7</v>
      </c>
    </row>
    <row r="1058" spans="1:7" ht="15" customHeight="1">
      <c r="A1058" s="1"/>
      <c r="B1058" s="1"/>
      <c r="C1058" s="1"/>
      <c r="D1058" s="1"/>
      <c r="E1058" s="317" t="s">
        <v>974</v>
      </c>
      <c r="F1058" s="318"/>
      <c r="G1058" s="3">
        <v>115.46</v>
      </c>
    </row>
    <row r="1059" spans="1:7" ht="15" customHeight="1">
      <c r="A1059" s="1"/>
      <c r="B1059" s="1"/>
      <c r="C1059" s="1"/>
      <c r="D1059" s="1"/>
      <c r="E1059" s="317" t="s">
        <v>975</v>
      </c>
      <c r="F1059" s="318"/>
      <c r="G1059" s="3">
        <v>32.729999999999997</v>
      </c>
    </row>
    <row r="1060" spans="1:7" ht="15" customHeight="1">
      <c r="A1060" s="1"/>
      <c r="B1060" s="1"/>
      <c r="C1060" s="1"/>
      <c r="D1060" s="1"/>
      <c r="E1060" s="317" t="s">
        <v>976</v>
      </c>
      <c r="F1060" s="318"/>
      <c r="G1060" s="3">
        <v>148.19</v>
      </c>
    </row>
    <row r="1061" spans="1:7" ht="15" customHeight="1">
      <c r="A1061" s="1"/>
      <c r="B1061" s="1"/>
      <c r="C1061" s="1"/>
      <c r="D1061" s="1"/>
      <c r="E1061" s="317" t="s">
        <v>977</v>
      </c>
      <c r="F1061" s="318"/>
      <c r="G1061" s="3">
        <v>1</v>
      </c>
    </row>
    <row r="1062" spans="1:7" ht="15" customHeight="1">
      <c r="A1062" s="1"/>
      <c r="B1062" s="1"/>
      <c r="C1062" s="1"/>
      <c r="D1062" s="1"/>
      <c r="E1062" s="317" t="s">
        <v>978</v>
      </c>
      <c r="F1062" s="318"/>
      <c r="G1062" s="3">
        <v>148.19</v>
      </c>
    </row>
    <row r="1063" spans="1:7" ht="9.9499999999999993" customHeight="1">
      <c r="A1063" s="1"/>
      <c r="B1063" s="1"/>
      <c r="C1063" s="323" t="s">
        <v>949</v>
      </c>
      <c r="D1063" s="324"/>
      <c r="E1063" s="1"/>
      <c r="F1063" s="1"/>
      <c r="G1063" s="1"/>
    </row>
    <row r="1064" spans="1:7" ht="20.100000000000001" customHeight="1">
      <c r="A1064" s="325" t="s">
        <v>2256</v>
      </c>
      <c r="B1064" s="326"/>
      <c r="C1064" s="326"/>
      <c r="D1064" s="326"/>
      <c r="E1064" s="326"/>
      <c r="F1064" s="326"/>
      <c r="G1064" s="326"/>
    </row>
    <row r="1065" spans="1:7" ht="12" customHeight="1">
      <c r="A1065" s="327"/>
      <c r="B1065" s="327"/>
      <c r="C1065" s="327"/>
      <c r="D1065" s="327"/>
      <c r="E1065" s="327"/>
      <c r="F1065" s="327"/>
      <c r="G1065" s="327"/>
    </row>
    <row r="1066" spans="1:7" ht="15" customHeight="1">
      <c r="A1066" s="321" t="s">
        <v>968</v>
      </c>
      <c r="B1066" s="322"/>
      <c r="C1066" s="8" t="s">
        <v>952</v>
      </c>
      <c r="D1066" s="8" t="s">
        <v>953</v>
      </c>
      <c r="E1066" s="8" t="s">
        <v>954</v>
      </c>
      <c r="F1066" s="8" t="s">
        <v>955</v>
      </c>
      <c r="G1066" s="8" t="s">
        <v>956</v>
      </c>
    </row>
    <row r="1067" spans="1:7" ht="15" customHeight="1">
      <c r="A1067" s="15" t="s">
        <v>1130</v>
      </c>
      <c r="B1067" s="16" t="s">
        <v>1131</v>
      </c>
      <c r="C1067" s="15" t="s">
        <v>959</v>
      </c>
      <c r="D1067" s="15" t="s">
        <v>960</v>
      </c>
      <c r="E1067" s="17">
        <v>8.2000000000000007E-3</v>
      </c>
      <c r="F1067" s="18">
        <v>8.7899999999999991</v>
      </c>
      <c r="G1067" s="18">
        <v>7.2078000000000003E-2</v>
      </c>
    </row>
    <row r="1068" spans="1:7" ht="15" customHeight="1">
      <c r="A1068" s="1"/>
      <c r="B1068" s="1"/>
      <c r="C1068" s="1"/>
      <c r="D1068" s="1"/>
      <c r="E1068" s="319" t="s">
        <v>971</v>
      </c>
      <c r="F1068" s="320"/>
      <c r="G1068" s="19">
        <v>7.2078000000000003E-2</v>
      </c>
    </row>
    <row r="1069" spans="1:7" ht="15" customHeight="1">
      <c r="A1069" s="1"/>
      <c r="B1069" s="1"/>
      <c r="C1069" s="1"/>
      <c r="D1069" s="1"/>
      <c r="E1069" s="317" t="s">
        <v>972</v>
      </c>
      <c r="F1069" s="318"/>
      <c r="G1069" s="3">
        <v>0.03</v>
      </c>
    </row>
    <row r="1070" spans="1:7" ht="15" customHeight="1">
      <c r="A1070" s="1"/>
      <c r="B1070" s="1"/>
      <c r="C1070" s="1"/>
      <c r="D1070" s="1"/>
      <c r="E1070" s="317" t="s">
        <v>973</v>
      </c>
      <c r="F1070" s="318"/>
      <c r="G1070" s="3">
        <v>0.04</v>
      </c>
    </row>
    <row r="1071" spans="1:7" ht="15" customHeight="1">
      <c r="A1071" s="1"/>
      <c r="B1071" s="1"/>
      <c r="C1071" s="1"/>
      <c r="D1071" s="1"/>
      <c r="E1071" s="317" t="s">
        <v>974</v>
      </c>
      <c r="F1071" s="318"/>
      <c r="G1071" s="3">
        <v>7.0000000000000007E-2</v>
      </c>
    </row>
    <row r="1072" spans="1:7" ht="15" customHeight="1">
      <c r="A1072" s="1"/>
      <c r="B1072" s="1"/>
      <c r="C1072" s="1"/>
      <c r="D1072" s="1"/>
      <c r="E1072" s="317" t="s">
        <v>975</v>
      </c>
      <c r="F1072" s="318"/>
      <c r="G1072" s="3">
        <v>0.01</v>
      </c>
    </row>
    <row r="1073" spans="1:7" ht="15" customHeight="1">
      <c r="A1073" s="1"/>
      <c r="B1073" s="1"/>
      <c r="C1073" s="1"/>
      <c r="D1073" s="1"/>
      <c r="E1073" s="317" t="s">
        <v>976</v>
      </c>
      <c r="F1073" s="318"/>
      <c r="G1073" s="3">
        <v>0.08</v>
      </c>
    </row>
    <row r="1074" spans="1:7" ht="15" customHeight="1">
      <c r="A1074" s="1"/>
      <c r="B1074" s="1"/>
      <c r="C1074" s="1"/>
      <c r="D1074" s="1"/>
      <c r="E1074" s="317" t="s">
        <v>977</v>
      </c>
      <c r="F1074" s="318"/>
      <c r="G1074" s="3">
        <v>1</v>
      </c>
    </row>
    <row r="1075" spans="1:7" ht="15" customHeight="1">
      <c r="A1075" s="1"/>
      <c r="B1075" s="1"/>
      <c r="C1075" s="1"/>
      <c r="D1075" s="1"/>
      <c r="E1075" s="317" t="s">
        <v>978</v>
      </c>
      <c r="F1075" s="318"/>
      <c r="G1075" s="3">
        <v>0.08</v>
      </c>
    </row>
    <row r="1076" spans="1:7" ht="9.9499999999999993" customHeight="1">
      <c r="A1076" s="1"/>
      <c r="B1076" s="1"/>
      <c r="C1076" s="323" t="s">
        <v>949</v>
      </c>
      <c r="D1076" s="324"/>
      <c r="E1076" s="1"/>
      <c r="F1076" s="1"/>
      <c r="G1076" s="1"/>
    </row>
    <row r="1077" spans="1:7" ht="20.100000000000001" customHeight="1">
      <c r="A1077" s="325" t="s">
        <v>2257</v>
      </c>
      <c r="B1077" s="326"/>
      <c r="C1077" s="326"/>
      <c r="D1077" s="326"/>
      <c r="E1077" s="326"/>
      <c r="F1077" s="326"/>
      <c r="G1077" s="326"/>
    </row>
    <row r="1078" spans="1:7" ht="15" customHeight="1">
      <c r="A1078" s="321" t="s">
        <v>951</v>
      </c>
      <c r="B1078" s="322"/>
      <c r="C1078" s="8" t="s">
        <v>952</v>
      </c>
      <c r="D1078" s="8" t="s">
        <v>953</v>
      </c>
      <c r="E1078" s="8" t="s">
        <v>954</v>
      </c>
      <c r="F1078" s="8" t="s">
        <v>955</v>
      </c>
      <c r="G1078" s="8" t="s">
        <v>956</v>
      </c>
    </row>
    <row r="1079" spans="1:7" ht="15" customHeight="1">
      <c r="A1079" s="15" t="s">
        <v>994</v>
      </c>
      <c r="B1079" s="16" t="s">
        <v>995</v>
      </c>
      <c r="C1079" s="15" t="s">
        <v>959</v>
      </c>
      <c r="D1079" s="15" t="s">
        <v>960</v>
      </c>
      <c r="E1079" s="17">
        <v>1</v>
      </c>
      <c r="F1079" s="18">
        <v>1.04</v>
      </c>
      <c r="G1079" s="18">
        <v>1.04</v>
      </c>
    </row>
    <row r="1080" spans="1:7" ht="20.100000000000001" customHeight="1">
      <c r="A1080" s="15" t="s">
        <v>1086</v>
      </c>
      <c r="B1080" s="16" t="s">
        <v>1087</v>
      </c>
      <c r="C1080" s="15" t="s">
        <v>959</v>
      </c>
      <c r="D1080" s="15" t="s">
        <v>960</v>
      </c>
      <c r="E1080" s="17">
        <v>1</v>
      </c>
      <c r="F1080" s="18">
        <v>0.57999999999999996</v>
      </c>
      <c r="G1080" s="18">
        <v>0.57999999999999996</v>
      </c>
    </row>
    <row r="1081" spans="1:7" ht="15" customHeight="1">
      <c r="A1081" s="15" t="s">
        <v>996</v>
      </c>
      <c r="B1081" s="16" t="s">
        <v>997</v>
      </c>
      <c r="C1081" s="15" t="s">
        <v>959</v>
      </c>
      <c r="D1081" s="15" t="s">
        <v>960</v>
      </c>
      <c r="E1081" s="17">
        <v>1</v>
      </c>
      <c r="F1081" s="18">
        <v>3.18</v>
      </c>
      <c r="G1081" s="18">
        <v>3.18</v>
      </c>
    </row>
    <row r="1082" spans="1:7" ht="20.100000000000001" customHeight="1">
      <c r="A1082" s="15" t="s">
        <v>1088</v>
      </c>
      <c r="B1082" s="16" t="s">
        <v>1089</v>
      </c>
      <c r="C1082" s="15" t="s">
        <v>959</v>
      </c>
      <c r="D1082" s="15" t="s">
        <v>960</v>
      </c>
      <c r="E1082" s="17">
        <v>1</v>
      </c>
      <c r="F1082" s="18">
        <v>0.95</v>
      </c>
      <c r="G1082" s="18">
        <v>0.95</v>
      </c>
    </row>
    <row r="1083" spans="1:7" ht="15" customHeight="1">
      <c r="A1083" s="15" t="s">
        <v>963</v>
      </c>
      <c r="B1083" s="16" t="s">
        <v>964</v>
      </c>
      <c r="C1083" s="15" t="s">
        <v>959</v>
      </c>
      <c r="D1083" s="15" t="s">
        <v>960</v>
      </c>
      <c r="E1083" s="17">
        <v>1</v>
      </c>
      <c r="F1083" s="18">
        <v>0.55000000000000004</v>
      </c>
      <c r="G1083" s="18">
        <v>0.55000000000000004</v>
      </c>
    </row>
    <row r="1084" spans="1:7" ht="15" customHeight="1">
      <c r="A1084" s="15" t="s">
        <v>965</v>
      </c>
      <c r="B1084" s="16" t="s">
        <v>966</v>
      </c>
      <c r="C1084" s="15" t="s">
        <v>959</v>
      </c>
      <c r="D1084" s="15" t="s">
        <v>960</v>
      </c>
      <c r="E1084" s="17">
        <v>1</v>
      </c>
      <c r="F1084" s="18">
        <v>0.06</v>
      </c>
      <c r="G1084" s="18">
        <v>0.06</v>
      </c>
    </row>
    <row r="1085" spans="1:7" ht="17.100000000000001" customHeight="1">
      <c r="A1085" s="1"/>
      <c r="B1085" s="1"/>
      <c r="C1085" s="1"/>
      <c r="D1085" s="1"/>
      <c r="E1085" s="319" t="s">
        <v>967</v>
      </c>
      <c r="F1085" s="320"/>
      <c r="G1085" s="19">
        <v>6.36</v>
      </c>
    </row>
    <row r="1086" spans="1:7" ht="15" customHeight="1">
      <c r="A1086" s="321" t="s">
        <v>968</v>
      </c>
      <c r="B1086" s="322"/>
      <c r="C1086" s="8" t="s">
        <v>952</v>
      </c>
      <c r="D1086" s="8" t="s">
        <v>953</v>
      </c>
      <c r="E1086" s="8" t="s">
        <v>954</v>
      </c>
      <c r="F1086" s="8" t="s">
        <v>955</v>
      </c>
      <c r="G1086" s="8" t="s">
        <v>956</v>
      </c>
    </row>
    <row r="1087" spans="1:7" ht="15" customHeight="1">
      <c r="A1087" s="15" t="s">
        <v>1130</v>
      </c>
      <c r="B1087" s="16" t="s">
        <v>1131</v>
      </c>
      <c r="C1087" s="15" t="s">
        <v>959</v>
      </c>
      <c r="D1087" s="15" t="s">
        <v>960</v>
      </c>
      <c r="E1087" s="17">
        <v>1.0082</v>
      </c>
      <c r="F1087" s="18">
        <v>8.7899999999999991</v>
      </c>
      <c r="G1087" s="18">
        <v>8.8620780000000003</v>
      </c>
    </row>
    <row r="1088" spans="1:7" ht="15" customHeight="1">
      <c r="A1088" s="1"/>
      <c r="B1088" s="1"/>
      <c r="C1088" s="1"/>
      <c r="D1088" s="1"/>
      <c r="E1088" s="319" t="s">
        <v>971</v>
      </c>
      <c r="F1088" s="320"/>
      <c r="G1088" s="19">
        <v>8.8620780000000003</v>
      </c>
    </row>
    <row r="1089" spans="1:7" ht="15" customHeight="1">
      <c r="A1089" s="1"/>
      <c r="B1089" s="1"/>
      <c r="C1089" s="1"/>
      <c r="D1089" s="1"/>
      <c r="E1089" s="317" t="s">
        <v>972</v>
      </c>
      <c r="F1089" s="318"/>
      <c r="G1089" s="3">
        <v>11.19</v>
      </c>
    </row>
    <row r="1090" spans="1:7" ht="15" customHeight="1">
      <c r="A1090" s="1"/>
      <c r="B1090" s="1"/>
      <c r="C1090" s="1"/>
      <c r="D1090" s="1"/>
      <c r="E1090" s="317" t="s">
        <v>973</v>
      </c>
      <c r="F1090" s="318"/>
      <c r="G1090" s="3">
        <v>4.03</v>
      </c>
    </row>
    <row r="1091" spans="1:7" ht="15" customHeight="1">
      <c r="A1091" s="1"/>
      <c r="B1091" s="1"/>
      <c r="C1091" s="1"/>
      <c r="D1091" s="1"/>
      <c r="E1091" s="317" t="s">
        <v>974</v>
      </c>
      <c r="F1091" s="318"/>
      <c r="G1091" s="3">
        <v>15.22</v>
      </c>
    </row>
    <row r="1092" spans="1:7" ht="15" customHeight="1">
      <c r="A1092" s="1"/>
      <c r="B1092" s="1"/>
      <c r="C1092" s="1"/>
      <c r="D1092" s="1"/>
      <c r="E1092" s="317" t="s">
        <v>975</v>
      </c>
      <c r="F1092" s="318"/>
      <c r="G1092" s="3">
        <v>4.3099999999999996</v>
      </c>
    </row>
    <row r="1093" spans="1:7" ht="15" customHeight="1">
      <c r="A1093" s="1"/>
      <c r="B1093" s="1"/>
      <c r="C1093" s="1"/>
      <c r="D1093" s="1"/>
      <c r="E1093" s="317" t="s">
        <v>976</v>
      </c>
      <c r="F1093" s="318"/>
      <c r="G1093" s="3">
        <v>19.53</v>
      </c>
    </row>
    <row r="1094" spans="1:7" ht="15" customHeight="1">
      <c r="A1094" s="1"/>
      <c r="B1094" s="1"/>
      <c r="C1094" s="1"/>
      <c r="D1094" s="1"/>
      <c r="E1094" s="317" t="s">
        <v>977</v>
      </c>
      <c r="F1094" s="318"/>
      <c r="G1094" s="3">
        <v>1</v>
      </c>
    </row>
    <row r="1095" spans="1:7" ht="15" customHeight="1">
      <c r="A1095" s="1"/>
      <c r="B1095" s="1"/>
      <c r="C1095" s="1"/>
      <c r="D1095" s="1"/>
      <c r="E1095" s="317" t="s">
        <v>978</v>
      </c>
      <c r="F1095" s="318"/>
      <c r="G1095" s="3">
        <v>19.53</v>
      </c>
    </row>
    <row r="1096" spans="1:7" ht="9.9499999999999993" customHeight="1">
      <c r="A1096" s="1"/>
      <c r="B1096" s="1"/>
      <c r="C1096" s="323" t="s">
        <v>949</v>
      </c>
      <c r="D1096" s="324"/>
      <c r="E1096" s="1"/>
      <c r="F1096" s="1"/>
      <c r="G1096" s="1"/>
    </row>
    <row r="1097" spans="1:7" ht="20.100000000000001" customHeight="1">
      <c r="A1097" s="325" t="s">
        <v>2258</v>
      </c>
      <c r="B1097" s="326"/>
      <c r="C1097" s="326"/>
      <c r="D1097" s="326"/>
      <c r="E1097" s="326"/>
      <c r="F1097" s="326"/>
      <c r="G1097" s="326"/>
    </row>
    <row r="1098" spans="1:7" ht="15" customHeight="1">
      <c r="A1098" s="321" t="s">
        <v>968</v>
      </c>
      <c r="B1098" s="322"/>
      <c r="C1098" s="8" t="s">
        <v>952</v>
      </c>
      <c r="D1098" s="8" t="s">
        <v>953</v>
      </c>
      <c r="E1098" s="8" t="s">
        <v>954</v>
      </c>
      <c r="F1098" s="8" t="s">
        <v>955</v>
      </c>
      <c r="G1098" s="8" t="s">
        <v>956</v>
      </c>
    </row>
    <row r="1099" spans="1:7" ht="15" customHeight="1">
      <c r="A1099" s="15" t="s">
        <v>1132</v>
      </c>
      <c r="B1099" s="16" t="s">
        <v>1133</v>
      </c>
      <c r="C1099" s="15" t="s">
        <v>959</v>
      </c>
      <c r="D1099" s="15" t="s">
        <v>960</v>
      </c>
      <c r="E1099" s="17">
        <v>8.2000000000000007E-3</v>
      </c>
      <c r="F1099" s="18">
        <v>14.07</v>
      </c>
      <c r="G1099" s="18">
        <v>0.115374</v>
      </c>
    </row>
    <row r="1100" spans="1:7" ht="15" customHeight="1">
      <c r="A1100" s="1"/>
      <c r="B1100" s="1"/>
      <c r="C1100" s="1"/>
      <c r="D1100" s="1"/>
      <c r="E1100" s="319" t="s">
        <v>971</v>
      </c>
      <c r="F1100" s="320"/>
      <c r="G1100" s="19">
        <v>0.115374</v>
      </c>
    </row>
    <row r="1101" spans="1:7" ht="15" customHeight="1">
      <c r="A1101" s="1"/>
      <c r="B1101" s="1"/>
      <c r="C1101" s="1"/>
      <c r="D1101" s="1"/>
      <c r="E1101" s="317" t="s">
        <v>972</v>
      </c>
      <c r="F1101" s="318"/>
      <c r="G1101" s="3">
        <v>0.06</v>
      </c>
    </row>
    <row r="1102" spans="1:7" ht="15" customHeight="1">
      <c r="A1102" s="1"/>
      <c r="B1102" s="1"/>
      <c r="C1102" s="1"/>
      <c r="D1102" s="1"/>
      <c r="E1102" s="317" t="s">
        <v>973</v>
      </c>
      <c r="F1102" s="318"/>
      <c r="G1102" s="3">
        <v>0.05</v>
      </c>
    </row>
    <row r="1103" spans="1:7" ht="15" customHeight="1">
      <c r="A1103" s="1"/>
      <c r="B1103" s="1"/>
      <c r="C1103" s="1"/>
      <c r="D1103" s="1"/>
      <c r="E1103" s="317" t="s">
        <v>974</v>
      </c>
      <c r="F1103" s="318"/>
      <c r="G1103" s="3">
        <v>0.11</v>
      </c>
    </row>
    <row r="1104" spans="1:7" ht="15" customHeight="1">
      <c r="A1104" s="1"/>
      <c r="B1104" s="1"/>
      <c r="C1104" s="1"/>
      <c r="D1104" s="1"/>
      <c r="E1104" s="317" t="s">
        <v>975</v>
      </c>
      <c r="F1104" s="318"/>
      <c r="G1104" s="3">
        <v>0.03</v>
      </c>
    </row>
    <row r="1105" spans="1:7" ht="15" customHeight="1">
      <c r="A1105" s="1"/>
      <c r="B1105" s="1"/>
      <c r="C1105" s="1"/>
      <c r="D1105" s="1"/>
      <c r="E1105" s="317" t="s">
        <v>976</v>
      </c>
      <c r="F1105" s="318"/>
      <c r="G1105" s="3">
        <v>0.14000000000000001</v>
      </c>
    </row>
    <row r="1106" spans="1:7" ht="15" customHeight="1">
      <c r="A1106" s="1"/>
      <c r="B1106" s="1"/>
      <c r="C1106" s="1"/>
      <c r="D1106" s="1"/>
      <c r="E1106" s="317" t="s">
        <v>977</v>
      </c>
      <c r="F1106" s="318"/>
      <c r="G1106" s="3">
        <v>1</v>
      </c>
    </row>
    <row r="1107" spans="1:7" ht="15" customHeight="1">
      <c r="A1107" s="1"/>
      <c r="B1107" s="1"/>
      <c r="C1107" s="1"/>
      <c r="D1107" s="1"/>
      <c r="E1107" s="317" t="s">
        <v>978</v>
      </c>
      <c r="F1107" s="318"/>
      <c r="G1107" s="3">
        <v>0.14000000000000001</v>
      </c>
    </row>
    <row r="1108" spans="1:7" ht="9.9499999999999993" customHeight="1">
      <c r="A1108" s="1"/>
      <c r="B1108" s="1"/>
      <c r="C1108" s="323" t="s">
        <v>949</v>
      </c>
      <c r="D1108" s="324"/>
      <c r="E1108" s="1"/>
      <c r="F1108" s="1"/>
      <c r="G1108" s="1"/>
    </row>
    <row r="1109" spans="1:7" ht="20.100000000000001" customHeight="1">
      <c r="A1109" s="325" t="s">
        <v>2259</v>
      </c>
      <c r="B1109" s="326"/>
      <c r="C1109" s="326"/>
      <c r="D1109" s="326"/>
      <c r="E1109" s="326"/>
      <c r="F1109" s="326"/>
      <c r="G1109" s="326"/>
    </row>
    <row r="1110" spans="1:7" ht="15" customHeight="1">
      <c r="A1110" s="321" t="s">
        <v>951</v>
      </c>
      <c r="B1110" s="322"/>
      <c r="C1110" s="8" t="s">
        <v>952</v>
      </c>
      <c r="D1110" s="8" t="s">
        <v>953</v>
      </c>
      <c r="E1110" s="8" t="s">
        <v>954</v>
      </c>
      <c r="F1110" s="8" t="s">
        <v>955</v>
      </c>
      <c r="G1110" s="8" t="s">
        <v>956</v>
      </c>
    </row>
    <row r="1111" spans="1:7" ht="15" customHeight="1">
      <c r="A1111" s="15" t="s">
        <v>994</v>
      </c>
      <c r="B1111" s="16" t="s">
        <v>995</v>
      </c>
      <c r="C1111" s="15" t="s">
        <v>959</v>
      </c>
      <c r="D1111" s="15" t="s">
        <v>960</v>
      </c>
      <c r="E1111" s="17">
        <v>1</v>
      </c>
      <c r="F1111" s="18">
        <v>1.04</v>
      </c>
      <c r="G1111" s="18">
        <v>1.04</v>
      </c>
    </row>
    <row r="1112" spans="1:7" ht="20.100000000000001" customHeight="1">
      <c r="A1112" s="15" t="s">
        <v>1086</v>
      </c>
      <c r="B1112" s="16" t="s">
        <v>1087</v>
      </c>
      <c r="C1112" s="15" t="s">
        <v>959</v>
      </c>
      <c r="D1112" s="15" t="s">
        <v>960</v>
      </c>
      <c r="E1112" s="17">
        <v>1</v>
      </c>
      <c r="F1112" s="18">
        <v>0.57999999999999996</v>
      </c>
      <c r="G1112" s="18">
        <v>0.57999999999999996</v>
      </c>
    </row>
    <row r="1113" spans="1:7" ht="15" customHeight="1">
      <c r="A1113" s="15" t="s">
        <v>996</v>
      </c>
      <c r="B1113" s="16" t="s">
        <v>997</v>
      </c>
      <c r="C1113" s="15" t="s">
        <v>959</v>
      </c>
      <c r="D1113" s="15" t="s">
        <v>960</v>
      </c>
      <c r="E1113" s="17">
        <v>1</v>
      </c>
      <c r="F1113" s="18">
        <v>3.18</v>
      </c>
      <c r="G1113" s="18">
        <v>3.18</v>
      </c>
    </row>
    <row r="1114" spans="1:7" ht="20.100000000000001" customHeight="1">
      <c r="A1114" s="15" t="s">
        <v>1088</v>
      </c>
      <c r="B1114" s="16" t="s">
        <v>1089</v>
      </c>
      <c r="C1114" s="15" t="s">
        <v>959</v>
      </c>
      <c r="D1114" s="15" t="s">
        <v>960</v>
      </c>
      <c r="E1114" s="17">
        <v>1</v>
      </c>
      <c r="F1114" s="18">
        <v>0.95</v>
      </c>
      <c r="G1114" s="18">
        <v>0.95</v>
      </c>
    </row>
    <row r="1115" spans="1:7" ht="15" customHeight="1">
      <c r="A1115" s="15" t="s">
        <v>963</v>
      </c>
      <c r="B1115" s="16" t="s">
        <v>964</v>
      </c>
      <c r="C1115" s="15" t="s">
        <v>959</v>
      </c>
      <c r="D1115" s="15" t="s">
        <v>960</v>
      </c>
      <c r="E1115" s="17">
        <v>1</v>
      </c>
      <c r="F1115" s="18">
        <v>0.55000000000000004</v>
      </c>
      <c r="G1115" s="18">
        <v>0.55000000000000004</v>
      </c>
    </row>
    <row r="1116" spans="1:7" ht="15" customHeight="1">
      <c r="A1116" s="15" t="s">
        <v>965</v>
      </c>
      <c r="B1116" s="16" t="s">
        <v>966</v>
      </c>
      <c r="C1116" s="15" t="s">
        <v>959</v>
      </c>
      <c r="D1116" s="15" t="s">
        <v>960</v>
      </c>
      <c r="E1116" s="17">
        <v>1</v>
      </c>
      <c r="F1116" s="18">
        <v>0.06</v>
      </c>
      <c r="G1116" s="18">
        <v>0.06</v>
      </c>
    </row>
    <row r="1117" spans="1:7" ht="17.100000000000001" customHeight="1">
      <c r="A1117" s="1"/>
      <c r="B1117" s="1"/>
      <c r="C1117" s="1"/>
      <c r="D1117" s="1"/>
      <c r="E1117" s="319" t="s">
        <v>967</v>
      </c>
      <c r="F1117" s="320"/>
      <c r="G1117" s="19">
        <v>6.36</v>
      </c>
    </row>
    <row r="1118" spans="1:7" ht="15" customHeight="1">
      <c r="A1118" s="321" t="s">
        <v>968</v>
      </c>
      <c r="B1118" s="322"/>
      <c r="C1118" s="8" t="s">
        <v>952</v>
      </c>
      <c r="D1118" s="8" t="s">
        <v>953</v>
      </c>
      <c r="E1118" s="8" t="s">
        <v>954</v>
      </c>
      <c r="F1118" s="8" t="s">
        <v>955</v>
      </c>
      <c r="G1118" s="8" t="s">
        <v>956</v>
      </c>
    </row>
    <row r="1119" spans="1:7" ht="15" customHeight="1">
      <c r="A1119" s="15" t="s">
        <v>1132</v>
      </c>
      <c r="B1119" s="16" t="s">
        <v>1133</v>
      </c>
      <c r="C1119" s="15" t="s">
        <v>959</v>
      </c>
      <c r="D1119" s="15" t="s">
        <v>960</v>
      </c>
      <c r="E1119" s="17">
        <v>1.0082</v>
      </c>
      <c r="F1119" s="18">
        <v>14.07</v>
      </c>
      <c r="G1119" s="18">
        <v>14.185373999999999</v>
      </c>
    </row>
    <row r="1120" spans="1:7" ht="15" customHeight="1">
      <c r="A1120" s="1"/>
      <c r="B1120" s="1"/>
      <c r="C1120" s="1"/>
      <c r="D1120" s="1"/>
      <c r="E1120" s="319" t="s">
        <v>971</v>
      </c>
      <c r="F1120" s="320"/>
      <c r="G1120" s="19">
        <v>14.185373999999999</v>
      </c>
    </row>
    <row r="1121" spans="1:7" ht="15" customHeight="1">
      <c r="A1121" s="1"/>
      <c r="B1121" s="1"/>
      <c r="C1121" s="1"/>
      <c r="D1121" s="1"/>
      <c r="E1121" s="317" t="s">
        <v>972</v>
      </c>
      <c r="F1121" s="318"/>
      <c r="G1121" s="3">
        <v>14.1</v>
      </c>
    </row>
    <row r="1122" spans="1:7" ht="15" customHeight="1">
      <c r="A1122" s="1"/>
      <c r="B1122" s="1"/>
      <c r="C1122" s="1"/>
      <c r="D1122" s="1"/>
      <c r="E1122" s="317" t="s">
        <v>973</v>
      </c>
      <c r="F1122" s="318"/>
      <c r="G1122" s="3">
        <v>6.44</v>
      </c>
    </row>
    <row r="1123" spans="1:7" ht="15" customHeight="1">
      <c r="A1123" s="1"/>
      <c r="B1123" s="1"/>
      <c r="C1123" s="1"/>
      <c r="D1123" s="1"/>
      <c r="E1123" s="317" t="s">
        <v>974</v>
      </c>
      <c r="F1123" s="318"/>
      <c r="G1123" s="3">
        <v>20.54</v>
      </c>
    </row>
    <row r="1124" spans="1:7" ht="15" customHeight="1">
      <c r="A1124" s="1"/>
      <c r="B1124" s="1"/>
      <c r="C1124" s="1"/>
      <c r="D1124" s="1"/>
      <c r="E1124" s="317" t="s">
        <v>975</v>
      </c>
      <c r="F1124" s="318"/>
      <c r="G1124" s="3">
        <v>5.82</v>
      </c>
    </row>
    <row r="1125" spans="1:7" ht="15" customHeight="1">
      <c r="A1125" s="1"/>
      <c r="B1125" s="1"/>
      <c r="C1125" s="1"/>
      <c r="D1125" s="1"/>
      <c r="E1125" s="317" t="s">
        <v>976</v>
      </c>
      <c r="F1125" s="318"/>
      <c r="G1125" s="3">
        <v>26.36</v>
      </c>
    </row>
    <row r="1126" spans="1:7" ht="15" customHeight="1">
      <c r="A1126" s="1"/>
      <c r="B1126" s="1"/>
      <c r="C1126" s="1"/>
      <c r="D1126" s="1"/>
      <c r="E1126" s="317" t="s">
        <v>977</v>
      </c>
      <c r="F1126" s="318"/>
      <c r="G1126" s="3">
        <v>1</v>
      </c>
    </row>
    <row r="1127" spans="1:7" ht="15" customHeight="1">
      <c r="A1127" s="1"/>
      <c r="B1127" s="1"/>
      <c r="C1127" s="1"/>
      <c r="D1127" s="1"/>
      <c r="E1127" s="317" t="s">
        <v>978</v>
      </c>
      <c r="F1127" s="318"/>
      <c r="G1127" s="3">
        <v>26.36</v>
      </c>
    </row>
    <row r="1128" spans="1:7" ht="9.9499999999999993" customHeight="1">
      <c r="A1128" s="1"/>
      <c r="B1128" s="1"/>
      <c r="C1128" s="323" t="s">
        <v>949</v>
      </c>
      <c r="D1128" s="324"/>
      <c r="E1128" s="1"/>
      <c r="F1128" s="1"/>
      <c r="G1128" s="1"/>
    </row>
    <row r="1129" spans="1:7" ht="20.100000000000001" customHeight="1">
      <c r="A1129" s="325" t="s">
        <v>2260</v>
      </c>
      <c r="B1129" s="326"/>
      <c r="C1129" s="326"/>
      <c r="D1129" s="326"/>
      <c r="E1129" s="326"/>
      <c r="F1129" s="326"/>
      <c r="G1129" s="326"/>
    </row>
    <row r="1130" spans="1:7" ht="15" customHeight="1">
      <c r="A1130" s="321" t="s">
        <v>951</v>
      </c>
      <c r="B1130" s="322"/>
      <c r="C1130" s="8" t="s">
        <v>952</v>
      </c>
      <c r="D1130" s="8" t="s">
        <v>953</v>
      </c>
      <c r="E1130" s="8" t="s">
        <v>954</v>
      </c>
      <c r="F1130" s="8" t="s">
        <v>955</v>
      </c>
      <c r="G1130" s="8" t="s">
        <v>956</v>
      </c>
    </row>
    <row r="1131" spans="1:7" ht="15" customHeight="1">
      <c r="A1131" s="15" t="s">
        <v>994</v>
      </c>
      <c r="B1131" s="16" t="s">
        <v>995</v>
      </c>
      <c r="C1131" s="15" t="s">
        <v>959</v>
      </c>
      <c r="D1131" s="15" t="s">
        <v>960</v>
      </c>
      <c r="E1131" s="17">
        <v>4.7899999999999998E-2</v>
      </c>
      <c r="F1131" s="18">
        <v>1.04</v>
      </c>
      <c r="G1131" s="18">
        <v>4.9815999999999999E-2</v>
      </c>
    </row>
    <row r="1132" spans="1:7" ht="20.100000000000001" customHeight="1">
      <c r="A1132" s="15" t="s">
        <v>1086</v>
      </c>
      <c r="B1132" s="16" t="s">
        <v>1087</v>
      </c>
      <c r="C1132" s="15" t="s">
        <v>959</v>
      </c>
      <c r="D1132" s="15" t="s">
        <v>960</v>
      </c>
      <c r="E1132" s="17">
        <v>4.7899999999999998E-2</v>
      </c>
      <c r="F1132" s="18">
        <v>0.57999999999999996</v>
      </c>
      <c r="G1132" s="18">
        <v>2.7782000000000001E-2</v>
      </c>
    </row>
    <row r="1133" spans="1:7" ht="15" customHeight="1">
      <c r="A1133" s="15" t="s">
        <v>996</v>
      </c>
      <c r="B1133" s="16" t="s">
        <v>997</v>
      </c>
      <c r="C1133" s="15" t="s">
        <v>959</v>
      </c>
      <c r="D1133" s="15" t="s">
        <v>960</v>
      </c>
      <c r="E1133" s="17">
        <v>4.7899999999999998E-2</v>
      </c>
      <c r="F1133" s="18">
        <v>3.18</v>
      </c>
      <c r="G1133" s="18">
        <v>0.15232200000000001</v>
      </c>
    </row>
    <row r="1134" spans="1:7" ht="20.100000000000001" customHeight="1">
      <c r="A1134" s="15" t="s">
        <v>1088</v>
      </c>
      <c r="B1134" s="16" t="s">
        <v>1089</v>
      </c>
      <c r="C1134" s="15" t="s">
        <v>959</v>
      </c>
      <c r="D1134" s="15" t="s">
        <v>960</v>
      </c>
      <c r="E1134" s="17">
        <v>4.7899999999999998E-2</v>
      </c>
      <c r="F1134" s="18">
        <v>0.95</v>
      </c>
      <c r="G1134" s="18">
        <v>4.5504999999999997E-2</v>
      </c>
    </row>
    <row r="1135" spans="1:7" ht="15" customHeight="1">
      <c r="A1135" s="15" t="s">
        <v>963</v>
      </c>
      <c r="B1135" s="16" t="s">
        <v>964</v>
      </c>
      <c r="C1135" s="15" t="s">
        <v>959</v>
      </c>
      <c r="D1135" s="15" t="s">
        <v>960</v>
      </c>
      <c r="E1135" s="17">
        <v>4.7899999999999998E-2</v>
      </c>
      <c r="F1135" s="18">
        <v>0.55000000000000004</v>
      </c>
      <c r="G1135" s="18">
        <v>2.6345E-2</v>
      </c>
    </row>
    <row r="1136" spans="1:7" ht="15" customHeight="1">
      <c r="A1136" s="15" t="s">
        <v>965</v>
      </c>
      <c r="B1136" s="16" t="s">
        <v>966</v>
      </c>
      <c r="C1136" s="15" t="s">
        <v>959</v>
      </c>
      <c r="D1136" s="15" t="s">
        <v>960</v>
      </c>
      <c r="E1136" s="17">
        <v>4.7899999999999998E-2</v>
      </c>
      <c r="F1136" s="18">
        <v>0.06</v>
      </c>
      <c r="G1136" s="18">
        <v>2.8739999999999998E-3</v>
      </c>
    </row>
    <row r="1137" spans="1:7" ht="17.100000000000001" customHeight="1">
      <c r="A1137" s="1"/>
      <c r="B1137" s="1"/>
      <c r="C1137" s="1"/>
      <c r="D1137" s="1"/>
      <c r="E1137" s="319" t="s">
        <v>967</v>
      </c>
      <c r="F1137" s="320"/>
      <c r="G1137" s="19">
        <v>0.30464400000000003</v>
      </c>
    </row>
    <row r="1138" spans="1:7" ht="15" customHeight="1">
      <c r="A1138" s="321" t="s">
        <v>968</v>
      </c>
      <c r="B1138" s="322"/>
      <c r="C1138" s="8" t="s">
        <v>952</v>
      </c>
      <c r="D1138" s="8" t="s">
        <v>953</v>
      </c>
      <c r="E1138" s="8" t="s">
        <v>954</v>
      </c>
      <c r="F1138" s="8" t="s">
        <v>955</v>
      </c>
      <c r="G1138" s="8" t="s">
        <v>956</v>
      </c>
    </row>
    <row r="1139" spans="1:7" ht="15" customHeight="1">
      <c r="A1139" s="15" t="s">
        <v>1130</v>
      </c>
      <c r="B1139" s="16" t="s">
        <v>1131</v>
      </c>
      <c r="C1139" s="15" t="s">
        <v>959</v>
      </c>
      <c r="D1139" s="15" t="s">
        <v>960</v>
      </c>
      <c r="E1139" s="17">
        <v>5.9483799999999996E-3</v>
      </c>
      <c r="F1139" s="18">
        <v>8.7899999999999991</v>
      </c>
      <c r="G1139" s="18">
        <v>5.2286260199999997E-2</v>
      </c>
    </row>
    <row r="1140" spans="1:7" ht="15" customHeight="1">
      <c r="A1140" s="15" t="s">
        <v>1132</v>
      </c>
      <c r="B1140" s="16" t="s">
        <v>1133</v>
      </c>
      <c r="C1140" s="15" t="s">
        <v>959</v>
      </c>
      <c r="D1140" s="15" t="s">
        <v>960</v>
      </c>
      <c r="E1140" s="17">
        <v>4.2344399999999997E-2</v>
      </c>
      <c r="F1140" s="18">
        <v>14.07</v>
      </c>
      <c r="G1140" s="18">
        <v>0.59578570799999997</v>
      </c>
    </row>
    <row r="1141" spans="1:7" ht="15" customHeight="1">
      <c r="A1141" s="1"/>
      <c r="B1141" s="1"/>
      <c r="C1141" s="1"/>
      <c r="D1141" s="1"/>
      <c r="E1141" s="319" t="s">
        <v>971</v>
      </c>
      <c r="F1141" s="320"/>
      <c r="G1141" s="19">
        <v>0.64807196820000001</v>
      </c>
    </row>
    <row r="1142" spans="1:7" ht="15" customHeight="1">
      <c r="A1142" s="321" t="s">
        <v>1010</v>
      </c>
      <c r="B1142" s="322"/>
      <c r="C1142" s="8" t="s">
        <v>952</v>
      </c>
      <c r="D1142" s="8" t="s">
        <v>953</v>
      </c>
      <c r="E1142" s="8" t="s">
        <v>954</v>
      </c>
      <c r="F1142" s="8" t="s">
        <v>955</v>
      </c>
      <c r="G1142" s="8" t="s">
        <v>956</v>
      </c>
    </row>
    <row r="1143" spans="1:7" ht="15" customHeight="1">
      <c r="A1143" s="15" t="s">
        <v>1138</v>
      </c>
      <c r="B1143" s="16" t="s">
        <v>1139</v>
      </c>
      <c r="C1143" s="15" t="s">
        <v>959</v>
      </c>
      <c r="D1143" s="15" t="s">
        <v>1020</v>
      </c>
      <c r="E1143" s="17">
        <v>1.07</v>
      </c>
      <c r="F1143" s="18">
        <v>11.69</v>
      </c>
      <c r="G1143" s="18">
        <v>12.5083</v>
      </c>
    </row>
    <row r="1144" spans="1:7" ht="15" customHeight="1">
      <c r="A1144" s="1"/>
      <c r="B1144" s="1"/>
      <c r="C1144" s="1"/>
      <c r="D1144" s="1"/>
      <c r="E1144" s="319" t="s">
        <v>1021</v>
      </c>
      <c r="F1144" s="320"/>
      <c r="G1144" s="19">
        <v>12.5083</v>
      </c>
    </row>
    <row r="1145" spans="1:7" ht="15" customHeight="1">
      <c r="A1145" s="1"/>
      <c r="B1145" s="1"/>
      <c r="C1145" s="1"/>
      <c r="D1145" s="1"/>
      <c r="E1145" s="317" t="s">
        <v>972</v>
      </c>
      <c r="F1145" s="318"/>
      <c r="G1145" s="3">
        <v>13.15</v>
      </c>
    </row>
    <row r="1146" spans="1:7" ht="15" customHeight="1">
      <c r="A1146" s="1"/>
      <c r="B1146" s="1"/>
      <c r="C1146" s="1"/>
      <c r="D1146" s="1"/>
      <c r="E1146" s="317" t="s">
        <v>973</v>
      </c>
      <c r="F1146" s="318"/>
      <c r="G1146" s="3">
        <v>0.28999999999999998</v>
      </c>
    </row>
    <row r="1147" spans="1:7" ht="15" customHeight="1">
      <c r="A1147" s="1"/>
      <c r="B1147" s="1"/>
      <c r="C1147" s="1"/>
      <c r="D1147" s="1"/>
      <c r="E1147" s="317" t="s">
        <v>974</v>
      </c>
      <c r="F1147" s="318"/>
      <c r="G1147" s="3">
        <v>13.44</v>
      </c>
    </row>
    <row r="1148" spans="1:7" ht="15" customHeight="1">
      <c r="A1148" s="1"/>
      <c r="B1148" s="1"/>
      <c r="C1148" s="1"/>
      <c r="D1148" s="1"/>
      <c r="E1148" s="317" t="s">
        <v>975</v>
      </c>
      <c r="F1148" s="318"/>
      <c r="G1148" s="3">
        <v>3.81</v>
      </c>
    </row>
    <row r="1149" spans="1:7" ht="15" customHeight="1">
      <c r="A1149" s="1"/>
      <c r="B1149" s="1"/>
      <c r="C1149" s="1"/>
      <c r="D1149" s="1"/>
      <c r="E1149" s="317" t="s">
        <v>976</v>
      </c>
      <c r="F1149" s="318"/>
      <c r="G1149" s="3">
        <v>17.25</v>
      </c>
    </row>
    <row r="1150" spans="1:7" ht="15" customHeight="1">
      <c r="A1150" s="1"/>
      <c r="B1150" s="1"/>
      <c r="C1150" s="1"/>
      <c r="D1150" s="1"/>
      <c r="E1150" s="317" t="s">
        <v>977</v>
      </c>
      <c r="F1150" s="318"/>
      <c r="G1150" s="3">
        <v>1</v>
      </c>
    </row>
    <row r="1151" spans="1:7" ht="15" customHeight="1">
      <c r="A1151" s="1"/>
      <c r="B1151" s="1"/>
      <c r="C1151" s="1"/>
      <c r="D1151" s="1"/>
      <c r="E1151" s="317" t="s">
        <v>978</v>
      </c>
      <c r="F1151" s="318"/>
      <c r="G1151" s="3">
        <v>17.25</v>
      </c>
    </row>
    <row r="1152" spans="1:7" ht="9.9499999999999993" customHeight="1">
      <c r="A1152" s="1"/>
      <c r="B1152" s="1"/>
      <c r="C1152" s="323" t="s">
        <v>949</v>
      </c>
      <c r="D1152" s="324"/>
      <c r="E1152" s="1"/>
      <c r="F1152" s="1"/>
      <c r="G1152" s="1"/>
    </row>
    <row r="1153" spans="1:7" ht="20.100000000000001" customHeight="1">
      <c r="A1153" s="325" t="s">
        <v>2261</v>
      </c>
      <c r="B1153" s="326"/>
      <c r="C1153" s="326"/>
      <c r="D1153" s="326"/>
      <c r="E1153" s="326"/>
      <c r="F1153" s="326"/>
      <c r="G1153" s="326"/>
    </row>
    <row r="1154" spans="1:7" ht="15" customHeight="1">
      <c r="A1154" s="321" t="s">
        <v>951</v>
      </c>
      <c r="B1154" s="322"/>
      <c r="C1154" s="8" t="s">
        <v>952</v>
      </c>
      <c r="D1154" s="8" t="s">
        <v>953</v>
      </c>
      <c r="E1154" s="8" t="s">
        <v>954</v>
      </c>
      <c r="F1154" s="8" t="s">
        <v>955</v>
      </c>
      <c r="G1154" s="8" t="s">
        <v>956</v>
      </c>
    </row>
    <row r="1155" spans="1:7" ht="15" customHeight="1">
      <c r="A1155" s="15" t="s">
        <v>994</v>
      </c>
      <c r="B1155" s="16" t="s">
        <v>995</v>
      </c>
      <c r="C1155" s="15" t="s">
        <v>959</v>
      </c>
      <c r="D1155" s="15" t="s">
        <v>960</v>
      </c>
      <c r="E1155" s="17">
        <v>2.5600000000000001E-2</v>
      </c>
      <c r="F1155" s="18">
        <v>1.04</v>
      </c>
      <c r="G1155" s="18">
        <v>2.6623999999999998E-2</v>
      </c>
    </row>
    <row r="1156" spans="1:7" ht="20.100000000000001" customHeight="1">
      <c r="A1156" s="15" t="s">
        <v>1086</v>
      </c>
      <c r="B1156" s="16" t="s">
        <v>1087</v>
      </c>
      <c r="C1156" s="15" t="s">
        <v>959</v>
      </c>
      <c r="D1156" s="15" t="s">
        <v>960</v>
      </c>
      <c r="E1156" s="17">
        <v>2.5600000000000001E-2</v>
      </c>
      <c r="F1156" s="18">
        <v>0.57999999999999996</v>
      </c>
      <c r="G1156" s="18">
        <v>1.4848E-2</v>
      </c>
    </row>
    <row r="1157" spans="1:7" ht="15" customHeight="1">
      <c r="A1157" s="15" t="s">
        <v>996</v>
      </c>
      <c r="B1157" s="16" t="s">
        <v>997</v>
      </c>
      <c r="C1157" s="15" t="s">
        <v>959</v>
      </c>
      <c r="D1157" s="15" t="s">
        <v>960</v>
      </c>
      <c r="E1157" s="17">
        <v>2.5600000000000001E-2</v>
      </c>
      <c r="F1157" s="18">
        <v>3.18</v>
      </c>
      <c r="G1157" s="18">
        <v>8.1407999999999994E-2</v>
      </c>
    </row>
    <row r="1158" spans="1:7" ht="20.100000000000001" customHeight="1">
      <c r="A1158" s="15" t="s">
        <v>1088</v>
      </c>
      <c r="B1158" s="16" t="s">
        <v>1089</v>
      </c>
      <c r="C1158" s="15" t="s">
        <v>959</v>
      </c>
      <c r="D1158" s="15" t="s">
        <v>960</v>
      </c>
      <c r="E1158" s="17">
        <v>2.5600000000000001E-2</v>
      </c>
      <c r="F1158" s="18">
        <v>0.95</v>
      </c>
      <c r="G1158" s="18">
        <v>2.4320000000000001E-2</v>
      </c>
    </row>
    <row r="1159" spans="1:7" ht="15" customHeight="1">
      <c r="A1159" s="15" t="s">
        <v>963</v>
      </c>
      <c r="B1159" s="16" t="s">
        <v>964</v>
      </c>
      <c r="C1159" s="15" t="s">
        <v>959</v>
      </c>
      <c r="D1159" s="15" t="s">
        <v>960</v>
      </c>
      <c r="E1159" s="17">
        <v>2.5600000000000001E-2</v>
      </c>
      <c r="F1159" s="18">
        <v>0.55000000000000004</v>
      </c>
      <c r="G1159" s="18">
        <v>1.4080000000000001E-2</v>
      </c>
    </row>
    <row r="1160" spans="1:7" ht="15" customHeight="1">
      <c r="A1160" s="15" t="s">
        <v>965</v>
      </c>
      <c r="B1160" s="16" t="s">
        <v>966</v>
      </c>
      <c r="C1160" s="15" t="s">
        <v>959</v>
      </c>
      <c r="D1160" s="15" t="s">
        <v>960</v>
      </c>
      <c r="E1160" s="17">
        <v>2.5600000000000001E-2</v>
      </c>
      <c r="F1160" s="18">
        <v>0.06</v>
      </c>
      <c r="G1160" s="18">
        <v>1.536E-3</v>
      </c>
    </row>
    <row r="1161" spans="1:7" ht="17.100000000000001" customHeight="1">
      <c r="A1161" s="1"/>
      <c r="B1161" s="1"/>
      <c r="C1161" s="1"/>
      <c r="D1161" s="1"/>
      <c r="E1161" s="319" t="s">
        <v>967</v>
      </c>
      <c r="F1161" s="320"/>
      <c r="G1161" s="19">
        <v>0.16281599999999999</v>
      </c>
    </row>
    <row r="1162" spans="1:7" ht="15" customHeight="1">
      <c r="A1162" s="321" t="s">
        <v>968</v>
      </c>
      <c r="B1162" s="322"/>
      <c r="C1162" s="8" t="s">
        <v>952</v>
      </c>
      <c r="D1162" s="8" t="s">
        <v>953</v>
      </c>
      <c r="E1162" s="8" t="s">
        <v>954</v>
      </c>
      <c r="F1162" s="8" t="s">
        <v>955</v>
      </c>
      <c r="G1162" s="8" t="s">
        <v>956</v>
      </c>
    </row>
    <row r="1163" spans="1:7" ht="15" customHeight="1">
      <c r="A1163" s="15" t="s">
        <v>1130</v>
      </c>
      <c r="B1163" s="16" t="s">
        <v>1131</v>
      </c>
      <c r="C1163" s="15" t="s">
        <v>959</v>
      </c>
      <c r="D1163" s="15" t="s">
        <v>960</v>
      </c>
      <c r="E1163" s="17">
        <v>3.22624E-3</v>
      </c>
      <c r="F1163" s="18">
        <v>8.7899999999999991</v>
      </c>
      <c r="G1163" s="18">
        <v>2.8358649600000001E-2</v>
      </c>
    </row>
    <row r="1164" spans="1:7" ht="15" customHeight="1">
      <c r="A1164" s="15" t="s">
        <v>1132</v>
      </c>
      <c r="B1164" s="16" t="s">
        <v>1133</v>
      </c>
      <c r="C1164" s="15" t="s">
        <v>959</v>
      </c>
      <c r="D1164" s="15" t="s">
        <v>960</v>
      </c>
      <c r="E1164" s="17">
        <v>2.2583679999999998E-2</v>
      </c>
      <c r="F1164" s="18">
        <v>14.07</v>
      </c>
      <c r="G1164" s="18">
        <v>0.31775237760000002</v>
      </c>
    </row>
    <row r="1165" spans="1:7" ht="15" customHeight="1">
      <c r="A1165" s="1"/>
      <c r="B1165" s="1"/>
      <c r="C1165" s="1"/>
      <c r="D1165" s="1"/>
      <c r="E1165" s="319" t="s">
        <v>971</v>
      </c>
      <c r="F1165" s="320"/>
      <c r="G1165" s="19">
        <v>0.34611102719999998</v>
      </c>
    </row>
    <row r="1166" spans="1:7" ht="15" customHeight="1">
      <c r="A1166" s="321" t="s">
        <v>1010</v>
      </c>
      <c r="B1166" s="322"/>
      <c r="C1166" s="8" t="s">
        <v>952</v>
      </c>
      <c r="D1166" s="8" t="s">
        <v>953</v>
      </c>
      <c r="E1166" s="8" t="s">
        <v>954</v>
      </c>
      <c r="F1166" s="8" t="s">
        <v>955</v>
      </c>
      <c r="G1166" s="8" t="s">
        <v>956</v>
      </c>
    </row>
    <row r="1167" spans="1:7" ht="15" customHeight="1">
      <c r="A1167" s="15" t="s">
        <v>1141</v>
      </c>
      <c r="B1167" s="16" t="s">
        <v>1142</v>
      </c>
      <c r="C1167" s="15" t="s">
        <v>959</v>
      </c>
      <c r="D1167" s="15" t="s">
        <v>1020</v>
      </c>
      <c r="E1167" s="17">
        <v>1.1100000000000001</v>
      </c>
      <c r="F1167" s="18">
        <v>11.76</v>
      </c>
      <c r="G1167" s="18">
        <v>13.053599999999999</v>
      </c>
    </row>
    <row r="1168" spans="1:7" ht="15" customHeight="1">
      <c r="A1168" s="1"/>
      <c r="B1168" s="1"/>
      <c r="C1168" s="1"/>
      <c r="D1168" s="1"/>
      <c r="E1168" s="319" t="s">
        <v>1021</v>
      </c>
      <c r="F1168" s="320"/>
      <c r="G1168" s="19">
        <v>13.053599999999999</v>
      </c>
    </row>
    <row r="1169" spans="1:7" ht="15" customHeight="1">
      <c r="A1169" s="1"/>
      <c r="B1169" s="1"/>
      <c r="C1169" s="1"/>
      <c r="D1169" s="1"/>
      <c r="E1169" s="317" t="s">
        <v>972</v>
      </c>
      <c r="F1169" s="318"/>
      <c r="G1169" s="3">
        <v>13.39</v>
      </c>
    </row>
    <row r="1170" spans="1:7" ht="15" customHeight="1">
      <c r="A1170" s="1"/>
      <c r="B1170" s="1"/>
      <c r="C1170" s="1"/>
      <c r="D1170" s="1"/>
      <c r="E1170" s="317" t="s">
        <v>973</v>
      </c>
      <c r="F1170" s="318"/>
      <c r="G1170" s="3">
        <v>0.16</v>
      </c>
    </row>
    <row r="1171" spans="1:7" ht="15" customHeight="1">
      <c r="A1171" s="1"/>
      <c r="B1171" s="1"/>
      <c r="C1171" s="1"/>
      <c r="D1171" s="1"/>
      <c r="E1171" s="317" t="s">
        <v>974</v>
      </c>
      <c r="F1171" s="318"/>
      <c r="G1171" s="3">
        <v>13.55</v>
      </c>
    </row>
    <row r="1172" spans="1:7" ht="15" customHeight="1">
      <c r="A1172" s="1"/>
      <c r="B1172" s="1"/>
      <c r="C1172" s="1"/>
      <c r="D1172" s="1"/>
      <c r="E1172" s="317" t="s">
        <v>975</v>
      </c>
      <c r="F1172" s="318"/>
      <c r="G1172" s="3">
        <v>3.84</v>
      </c>
    </row>
    <row r="1173" spans="1:7" ht="15" customHeight="1">
      <c r="A1173" s="1"/>
      <c r="B1173" s="1"/>
      <c r="C1173" s="1"/>
      <c r="D1173" s="1"/>
      <c r="E1173" s="317" t="s">
        <v>976</v>
      </c>
      <c r="F1173" s="318"/>
      <c r="G1173" s="3">
        <v>17.39</v>
      </c>
    </row>
    <row r="1174" spans="1:7" ht="15" customHeight="1">
      <c r="A1174" s="1"/>
      <c r="B1174" s="1"/>
      <c r="C1174" s="1"/>
      <c r="D1174" s="1"/>
      <c r="E1174" s="317" t="s">
        <v>977</v>
      </c>
      <c r="F1174" s="318"/>
      <c r="G1174" s="3">
        <v>1</v>
      </c>
    </row>
    <row r="1175" spans="1:7" ht="15" customHeight="1">
      <c r="A1175" s="1"/>
      <c r="B1175" s="1"/>
      <c r="C1175" s="1"/>
      <c r="D1175" s="1"/>
      <c r="E1175" s="317" t="s">
        <v>978</v>
      </c>
      <c r="F1175" s="318"/>
      <c r="G1175" s="3">
        <v>17.39</v>
      </c>
    </row>
    <row r="1176" spans="1:7" ht="9.9499999999999993" customHeight="1">
      <c r="A1176" s="1"/>
      <c r="B1176" s="1"/>
      <c r="C1176" s="323" t="s">
        <v>949</v>
      </c>
      <c r="D1176" s="324"/>
      <c r="E1176" s="1"/>
      <c r="F1176" s="1"/>
      <c r="G1176" s="1"/>
    </row>
    <row r="1177" spans="1:7" ht="20.100000000000001" customHeight="1">
      <c r="A1177" s="325" t="s">
        <v>2262</v>
      </c>
      <c r="B1177" s="326"/>
      <c r="C1177" s="326"/>
      <c r="D1177" s="326"/>
      <c r="E1177" s="326"/>
      <c r="F1177" s="326"/>
      <c r="G1177" s="326"/>
    </row>
    <row r="1178" spans="1:7" ht="15" customHeight="1">
      <c r="A1178" s="321" t="s">
        <v>951</v>
      </c>
      <c r="B1178" s="322"/>
      <c r="C1178" s="8" t="s">
        <v>952</v>
      </c>
      <c r="D1178" s="8" t="s">
        <v>953</v>
      </c>
      <c r="E1178" s="8" t="s">
        <v>954</v>
      </c>
      <c r="F1178" s="8" t="s">
        <v>955</v>
      </c>
      <c r="G1178" s="8" t="s">
        <v>956</v>
      </c>
    </row>
    <row r="1179" spans="1:7" ht="15" customHeight="1">
      <c r="A1179" s="15" t="s">
        <v>994</v>
      </c>
      <c r="B1179" s="16" t="s">
        <v>995</v>
      </c>
      <c r="C1179" s="15" t="s">
        <v>959</v>
      </c>
      <c r="D1179" s="15" t="s">
        <v>960</v>
      </c>
      <c r="E1179" s="17">
        <v>1.43E-2</v>
      </c>
      <c r="F1179" s="18">
        <v>1.04</v>
      </c>
      <c r="G1179" s="18">
        <v>1.4872E-2</v>
      </c>
    </row>
    <row r="1180" spans="1:7" ht="20.100000000000001" customHeight="1">
      <c r="A1180" s="15" t="s">
        <v>1086</v>
      </c>
      <c r="B1180" s="16" t="s">
        <v>1087</v>
      </c>
      <c r="C1180" s="15" t="s">
        <v>959</v>
      </c>
      <c r="D1180" s="15" t="s">
        <v>960</v>
      </c>
      <c r="E1180" s="17">
        <v>1.43E-2</v>
      </c>
      <c r="F1180" s="18">
        <v>0.57999999999999996</v>
      </c>
      <c r="G1180" s="18">
        <v>8.2939999999999993E-3</v>
      </c>
    </row>
    <row r="1181" spans="1:7" ht="15" customHeight="1">
      <c r="A1181" s="15" t="s">
        <v>996</v>
      </c>
      <c r="B1181" s="16" t="s">
        <v>997</v>
      </c>
      <c r="C1181" s="15" t="s">
        <v>959</v>
      </c>
      <c r="D1181" s="15" t="s">
        <v>960</v>
      </c>
      <c r="E1181" s="17">
        <v>1.43E-2</v>
      </c>
      <c r="F1181" s="18">
        <v>3.18</v>
      </c>
      <c r="G1181" s="18">
        <v>4.5474000000000001E-2</v>
      </c>
    </row>
    <row r="1182" spans="1:7" ht="20.100000000000001" customHeight="1">
      <c r="A1182" s="15" t="s">
        <v>1088</v>
      </c>
      <c r="B1182" s="16" t="s">
        <v>1089</v>
      </c>
      <c r="C1182" s="15" t="s">
        <v>959</v>
      </c>
      <c r="D1182" s="15" t="s">
        <v>960</v>
      </c>
      <c r="E1182" s="17">
        <v>1.43E-2</v>
      </c>
      <c r="F1182" s="18">
        <v>0.95</v>
      </c>
      <c r="G1182" s="18">
        <v>1.3585E-2</v>
      </c>
    </row>
    <row r="1183" spans="1:7" ht="15" customHeight="1">
      <c r="A1183" s="15" t="s">
        <v>963</v>
      </c>
      <c r="B1183" s="16" t="s">
        <v>964</v>
      </c>
      <c r="C1183" s="15" t="s">
        <v>959</v>
      </c>
      <c r="D1183" s="15" t="s">
        <v>960</v>
      </c>
      <c r="E1183" s="17">
        <v>1.43E-2</v>
      </c>
      <c r="F1183" s="18">
        <v>0.55000000000000004</v>
      </c>
      <c r="G1183" s="18">
        <v>7.8650000000000005E-3</v>
      </c>
    </row>
    <row r="1184" spans="1:7" ht="15" customHeight="1">
      <c r="A1184" s="15" t="s">
        <v>965</v>
      </c>
      <c r="B1184" s="16" t="s">
        <v>966</v>
      </c>
      <c r="C1184" s="15" t="s">
        <v>959</v>
      </c>
      <c r="D1184" s="15" t="s">
        <v>960</v>
      </c>
      <c r="E1184" s="17">
        <v>1.43E-2</v>
      </c>
      <c r="F1184" s="18">
        <v>0.06</v>
      </c>
      <c r="G1184" s="18">
        <v>8.5800000000000004E-4</v>
      </c>
    </row>
    <row r="1185" spans="1:7" ht="17.100000000000001" customHeight="1">
      <c r="A1185" s="1"/>
      <c r="B1185" s="1"/>
      <c r="C1185" s="1"/>
      <c r="D1185" s="1"/>
      <c r="E1185" s="319" t="s">
        <v>967</v>
      </c>
      <c r="F1185" s="320"/>
      <c r="G1185" s="19">
        <v>9.0948000000000001E-2</v>
      </c>
    </row>
    <row r="1186" spans="1:7" ht="15" customHeight="1">
      <c r="A1186" s="321" t="s">
        <v>968</v>
      </c>
      <c r="B1186" s="322"/>
      <c r="C1186" s="8" t="s">
        <v>952</v>
      </c>
      <c r="D1186" s="8" t="s">
        <v>953</v>
      </c>
      <c r="E1186" s="8" t="s">
        <v>954</v>
      </c>
      <c r="F1186" s="8" t="s">
        <v>955</v>
      </c>
      <c r="G1186" s="8" t="s">
        <v>956</v>
      </c>
    </row>
    <row r="1187" spans="1:7" ht="15" customHeight="1">
      <c r="A1187" s="15" t="s">
        <v>1130</v>
      </c>
      <c r="B1187" s="16" t="s">
        <v>1131</v>
      </c>
      <c r="C1187" s="15" t="s">
        <v>959</v>
      </c>
      <c r="D1187" s="15" t="s">
        <v>960</v>
      </c>
      <c r="E1187" s="17">
        <v>1.8147599999999999E-3</v>
      </c>
      <c r="F1187" s="18">
        <v>8.7899999999999991</v>
      </c>
      <c r="G1187" s="18">
        <v>1.5951740400000001E-2</v>
      </c>
    </row>
    <row r="1188" spans="1:7" ht="15" customHeight="1">
      <c r="A1188" s="15" t="s">
        <v>1132</v>
      </c>
      <c r="B1188" s="16" t="s">
        <v>1133</v>
      </c>
      <c r="C1188" s="15" t="s">
        <v>959</v>
      </c>
      <c r="D1188" s="15" t="s">
        <v>960</v>
      </c>
      <c r="E1188" s="17">
        <v>1.2602500000000001E-2</v>
      </c>
      <c r="F1188" s="18">
        <v>14.07</v>
      </c>
      <c r="G1188" s="18">
        <v>0.17731717499999999</v>
      </c>
    </row>
    <row r="1189" spans="1:7" ht="15" customHeight="1">
      <c r="A1189" s="1"/>
      <c r="B1189" s="1"/>
      <c r="C1189" s="1"/>
      <c r="D1189" s="1"/>
      <c r="E1189" s="319" t="s">
        <v>971</v>
      </c>
      <c r="F1189" s="320"/>
      <c r="G1189" s="19">
        <v>0.19326891539999999</v>
      </c>
    </row>
    <row r="1190" spans="1:7" ht="15" customHeight="1">
      <c r="A1190" s="321" t="s">
        <v>1010</v>
      </c>
      <c r="B1190" s="322"/>
      <c r="C1190" s="8" t="s">
        <v>952</v>
      </c>
      <c r="D1190" s="8" t="s">
        <v>953</v>
      </c>
      <c r="E1190" s="8" t="s">
        <v>954</v>
      </c>
      <c r="F1190" s="8" t="s">
        <v>955</v>
      </c>
      <c r="G1190" s="8" t="s">
        <v>956</v>
      </c>
    </row>
    <row r="1191" spans="1:7" ht="15" customHeight="1">
      <c r="A1191" s="15" t="s">
        <v>1144</v>
      </c>
      <c r="B1191" s="16" t="s">
        <v>1145</v>
      </c>
      <c r="C1191" s="15" t="s">
        <v>959</v>
      </c>
      <c r="D1191" s="15" t="s">
        <v>1020</v>
      </c>
      <c r="E1191" s="17">
        <v>1.1100000000000001</v>
      </c>
      <c r="F1191" s="18">
        <v>11.08</v>
      </c>
      <c r="G1191" s="18">
        <v>12.2988</v>
      </c>
    </row>
    <row r="1192" spans="1:7" ht="15" customHeight="1">
      <c r="A1192" s="1"/>
      <c r="B1192" s="1"/>
      <c r="C1192" s="1"/>
      <c r="D1192" s="1"/>
      <c r="E1192" s="319" t="s">
        <v>1021</v>
      </c>
      <c r="F1192" s="320"/>
      <c r="G1192" s="19">
        <v>12.2988</v>
      </c>
    </row>
    <row r="1193" spans="1:7" ht="15" customHeight="1">
      <c r="A1193" s="1"/>
      <c r="B1193" s="1"/>
      <c r="C1193" s="1"/>
      <c r="D1193" s="1"/>
      <c r="E1193" s="317" t="s">
        <v>972</v>
      </c>
      <c r="F1193" s="318"/>
      <c r="G1193" s="3">
        <v>12.48</v>
      </c>
    </row>
    <row r="1194" spans="1:7" ht="15" customHeight="1">
      <c r="A1194" s="1"/>
      <c r="B1194" s="1"/>
      <c r="C1194" s="1"/>
      <c r="D1194" s="1"/>
      <c r="E1194" s="317" t="s">
        <v>973</v>
      </c>
      <c r="F1194" s="318"/>
      <c r="G1194" s="3">
        <v>0.08</v>
      </c>
    </row>
    <row r="1195" spans="1:7" ht="15" customHeight="1">
      <c r="A1195" s="1"/>
      <c r="B1195" s="1"/>
      <c r="C1195" s="1"/>
      <c r="D1195" s="1"/>
      <c r="E1195" s="317" t="s">
        <v>974</v>
      </c>
      <c r="F1195" s="318"/>
      <c r="G1195" s="3">
        <v>12.56</v>
      </c>
    </row>
    <row r="1196" spans="1:7" ht="15" customHeight="1">
      <c r="A1196" s="1"/>
      <c r="B1196" s="1"/>
      <c r="C1196" s="1"/>
      <c r="D1196" s="1"/>
      <c r="E1196" s="317" t="s">
        <v>975</v>
      </c>
      <c r="F1196" s="318"/>
      <c r="G1196" s="3">
        <v>3.56</v>
      </c>
    </row>
    <row r="1197" spans="1:7" ht="15" customHeight="1">
      <c r="A1197" s="1"/>
      <c r="B1197" s="1"/>
      <c r="C1197" s="1"/>
      <c r="D1197" s="1"/>
      <c r="E1197" s="317" t="s">
        <v>976</v>
      </c>
      <c r="F1197" s="318"/>
      <c r="G1197" s="3">
        <v>16.12</v>
      </c>
    </row>
    <row r="1198" spans="1:7" ht="15" customHeight="1">
      <c r="A1198" s="1"/>
      <c r="B1198" s="1"/>
      <c r="C1198" s="1"/>
      <c r="D1198" s="1"/>
      <c r="E1198" s="317" t="s">
        <v>977</v>
      </c>
      <c r="F1198" s="318"/>
      <c r="G1198" s="3">
        <v>1</v>
      </c>
    </row>
    <row r="1199" spans="1:7" ht="15" customHeight="1">
      <c r="A1199" s="1"/>
      <c r="B1199" s="1"/>
      <c r="C1199" s="1"/>
      <c r="D1199" s="1"/>
      <c r="E1199" s="317" t="s">
        <v>978</v>
      </c>
      <c r="F1199" s="318"/>
      <c r="G1199" s="3">
        <v>16.12</v>
      </c>
    </row>
    <row r="1200" spans="1:7" ht="9.9499999999999993" customHeight="1">
      <c r="A1200" s="1"/>
      <c r="B1200" s="1"/>
      <c r="C1200" s="323" t="s">
        <v>949</v>
      </c>
      <c r="D1200" s="324"/>
      <c r="E1200" s="1"/>
      <c r="F1200" s="1"/>
      <c r="G1200" s="1"/>
    </row>
    <row r="1201" spans="1:7" ht="20.100000000000001" customHeight="1">
      <c r="A1201" s="325" t="s">
        <v>2263</v>
      </c>
      <c r="B1201" s="326"/>
      <c r="C1201" s="326"/>
      <c r="D1201" s="326"/>
      <c r="E1201" s="326"/>
      <c r="F1201" s="326"/>
      <c r="G1201" s="326"/>
    </row>
    <row r="1202" spans="1:7" ht="15" customHeight="1">
      <c r="A1202" s="321" t="s">
        <v>951</v>
      </c>
      <c r="B1202" s="322"/>
      <c r="C1202" s="8" t="s">
        <v>952</v>
      </c>
      <c r="D1202" s="8" t="s">
        <v>953</v>
      </c>
      <c r="E1202" s="8" t="s">
        <v>954</v>
      </c>
      <c r="F1202" s="8" t="s">
        <v>955</v>
      </c>
      <c r="G1202" s="8" t="s">
        <v>956</v>
      </c>
    </row>
    <row r="1203" spans="1:7" ht="15" customHeight="1">
      <c r="A1203" s="15" t="s">
        <v>994</v>
      </c>
      <c r="B1203" s="16" t="s">
        <v>995</v>
      </c>
      <c r="C1203" s="15" t="s">
        <v>959</v>
      </c>
      <c r="D1203" s="15" t="s">
        <v>960</v>
      </c>
      <c r="E1203" s="17">
        <v>8.0000000000000002E-3</v>
      </c>
      <c r="F1203" s="18">
        <v>1.04</v>
      </c>
      <c r="G1203" s="18">
        <v>8.3199999999999993E-3</v>
      </c>
    </row>
    <row r="1204" spans="1:7" ht="20.100000000000001" customHeight="1">
      <c r="A1204" s="15" t="s">
        <v>1086</v>
      </c>
      <c r="B1204" s="16" t="s">
        <v>1087</v>
      </c>
      <c r="C1204" s="15" t="s">
        <v>959</v>
      </c>
      <c r="D1204" s="15" t="s">
        <v>960</v>
      </c>
      <c r="E1204" s="17">
        <v>8.0000000000000002E-3</v>
      </c>
      <c r="F1204" s="18">
        <v>0.57999999999999996</v>
      </c>
      <c r="G1204" s="18">
        <v>4.64E-3</v>
      </c>
    </row>
    <row r="1205" spans="1:7" ht="15" customHeight="1">
      <c r="A1205" s="15" t="s">
        <v>996</v>
      </c>
      <c r="B1205" s="16" t="s">
        <v>997</v>
      </c>
      <c r="C1205" s="15" t="s">
        <v>959</v>
      </c>
      <c r="D1205" s="15" t="s">
        <v>960</v>
      </c>
      <c r="E1205" s="17">
        <v>8.0000000000000002E-3</v>
      </c>
      <c r="F1205" s="18">
        <v>3.18</v>
      </c>
      <c r="G1205" s="18">
        <v>2.5440000000000001E-2</v>
      </c>
    </row>
    <row r="1206" spans="1:7" ht="20.100000000000001" customHeight="1">
      <c r="A1206" s="15" t="s">
        <v>1088</v>
      </c>
      <c r="B1206" s="16" t="s">
        <v>1089</v>
      </c>
      <c r="C1206" s="15" t="s">
        <v>959</v>
      </c>
      <c r="D1206" s="15" t="s">
        <v>960</v>
      </c>
      <c r="E1206" s="17">
        <v>8.0000000000000002E-3</v>
      </c>
      <c r="F1206" s="18">
        <v>0.95</v>
      </c>
      <c r="G1206" s="18">
        <v>7.6E-3</v>
      </c>
    </row>
    <row r="1207" spans="1:7" ht="15" customHeight="1">
      <c r="A1207" s="15" t="s">
        <v>963</v>
      </c>
      <c r="B1207" s="16" t="s">
        <v>964</v>
      </c>
      <c r="C1207" s="15" t="s">
        <v>959</v>
      </c>
      <c r="D1207" s="15" t="s">
        <v>960</v>
      </c>
      <c r="E1207" s="17">
        <v>8.0000000000000002E-3</v>
      </c>
      <c r="F1207" s="18">
        <v>0.55000000000000004</v>
      </c>
      <c r="G1207" s="18">
        <v>4.4000000000000003E-3</v>
      </c>
    </row>
    <row r="1208" spans="1:7" ht="15" customHeight="1">
      <c r="A1208" s="15" t="s">
        <v>965</v>
      </c>
      <c r="B1208" s="16" t="s">
        <v>966</v>
      </c>
      <c r="C1208" s="15" t="s">
        <v>959</v>
      </c>
      <c r="D1208" s="15" t="s">
        <v>960</v>
      </c>
      <c r="E1208" s="17">
        <v>8.0000000000000002E-3</v>
      </c>
      <c r="F1208" s="18">
        <v>0.06</v>
      </c>
      <c r="G1208" s="18">
        <v>4.8000000000000001E-4</v>
      </c>
    </row>
    <row r="1209" spans="1:7" ht="17.100000000000001" customHeight="1">
      <c r="A1209" s="1"/>
      <c r="B1209" s="1"/>
      <c r="C1209" s="1"/>
      <c r="D1209" s="1"/>
      <c r="E1209" s="319" t="s">
        <v>967</v>
      </c>
      <c r="F1209" s="320"/>
      <c r="G1209" s="19">
        <v>5.0880000000000002E-2</v>
      </c>
    </row>
    <row r="1210" spans="1:7" ht="15" customHeight="1">
      <c r="A1210" s="321" t="s">
        <v>968</v>
      </c>
      <c r="B1210" s="322"/>
      <c r="C1210" s="8" t="s">
        <v>952</v>
      </c>
      <c r="D1210" s="8" t="s">
        <v>953</v>
      </c>
      <c r="E1210" s="8" t="s">
        <v>954</v>
      </c>
      <c r="F1210" s="8" t="s">
        <v>955</v>
      </c>
      <c r="G1210" s="8" t="s">
        <v>956</v>
      </c>
    </row>
    <row r="1211" spans="1:7" ht="15" customHeight="1">
      <c r="A1211" s="15" t="s">
        <v>1130</v>
      </c>
      <c r="B1211" s="16" t="s">
        <v>1131</v>
      </c>
      <c r="C1211" s="15" t="s">
        <v>959</v>
      </c>
      <c r="D1211" s="15" t="s">
        <v>960</v>
      </c>
      <c r="E1211" s="17">
        <v>1.0081999999999999E-3</v>
      </c>
      <c r="F1211" s="18">
        <v>8.7899999999999991</v>
      </c>
      <c r="G1211" s="18">
        <v>8.8620780000000007E-3</v>
      </c>
    </row>
    <row r="1212" spans="1:7" ht="15" customHeight="1">
      <c r="A1212" s="15" t="s">
        <v>1132</v>
      </c>
      <c r="B1212" s="16" t="s">
        <v>1133</v>
      </c>
      <c r="C1212" s="15" t="s">
        <v>959</v>
      </c>
      <c r="D1212" s="15" t="s">
        <v>960</v>
      </c>
      <c r="E1212" s="17">
        <v>7.0574000000000001E-3</v>
      </c>
      <c r="F1212" s="18">
        <v>14.07</v>
      </c>
      <c r="G1212" s="18">
        <v>9.9297618000000004E-2</v>
      </c>
    </row>
    <row r="1213" spans="1:7" ht="15" customHeight="1">
      <c r="A1213" s="1"/>
      <c r="B1213" s="1"/>
      <c r="C1213" s="1"/>
      <c r="D1213" s="1"/>
      <c r="E1213" s="319" t="s">
        <v>971</v>
      </c>
      <c r="F1213" s="320"/>
      <c r="G1213" s="19">
        <v>0.108159696</v>
      </c>
    </row>
    <row r="1214" spans="1:7" ht="15" customHeight="1">
      <c r="A1214" s="321" t="s">
        <v>1010</v>
      </c>
      <c r="B1214" s="322"/>
      <c r="C1214" s="8" t="s">
        <v>952</v>
      </c>
      <c r="D1214" s="8" t="s">
        <v>953</v>
      </c>
      <c r="E1214" s="8" t="s">
        <v>954</v>
      </c>
      <c r="F1214" s="8" t="s">
        <v>955</v>
      </c>
      <c r="G1214" s="8" t="s">
        <v>956</v>
      </c>
    </row>
    <row r="1215" spans="1:7" ht="15" customHeight="1">
      <c r="A1215" s="15" t="s">
        <v>1147</v>
      </c>
      <c r="B1215" s="16" t="s">
        <v>1148</v>
      </c>
      <c r="C1215" s="15" t="s">
        <v>959</v>
      </c>
      <c r="D1215" s="15" t="s">
        <v>1020</v>
      </c>
      <c r="E1215" s="17">
        <v>1.1100000000000001</v>
      </c>
      <c r="F1215" s="18">
        <v>9.6</v>
      </c>
      <c r="G1215" s="18">
        <v>10.656000000000001</v>
      </c>
    </row>
    <row r="1216" spans="1:7" ht="15" customHeight="1">
      <c r="A1216" s="1"/>
      <c r="B1216" s="1"/>
      <c r="C1216" s="1"/>
      <c r="D1216" s="1"/>
      <c r="E1216" s="319" t="s">
        <v>1021</v>
      </c>
      <c r="F1216" s="320"/>
      <c r="G1216" s="19">
        <v>10.656000000000001</v>
      </c>
    </row>
    <row r="1217" spans="1:7" ht="15" customHeight="1">
      <c r="A1217" s="1"/>
      <c r="B1217" s="1"/>
      <c r="C1217" s="1"/>
      <c r="D1217" s="1"/>
      <c r="E1217" s="317" t="s">
        <v>972</v>
      </c>
      <c r="F1217" s="318"/>
      <c r="G1217" s="3">
        <v>10.75</v>
      </c>
    </row>
    <row r="1218" spans="1:7" ht="15" customHeight="1">
      <c r="A1218" s="1"/>
      <c r="B1218" s="1"/>
      <c r="C1218" s="1"/>
      <c r="D1218" s="1"/>
      <c r="E1218" s="317" t="s">
        <v>973</v>
      </c>
      <c r="F1218" s="318"/>
      <c r="G1218" s="3">
        <v>0.05</v>
      </c>
    </row>
    <row r="1219" spans="1:7" ht="15" customHeight="1">
      <c r="A1219" s="1"/>
      <c r="B1219" s="1"/>
      <c r="C1219" s="1"/>
      <c r="D1219" s="1"/>
      <c r="E1219" s="317" t="s">
        <v>974</v>
      </c>
      <c r="F1219" s="318"/>
      <c r="G1219" s="3">
        <v>10.8</v>
      </c>
    </row>
    <row r="1220" spans="1:7" ht="15" customHeight="1">
      <c r="A1220" s="1"/>
      <c r="B1220" s="1"/>
      <c r="C1220" s="1"/>
      <c r="D1220" s="1"/>
      <c r="E1220" s="317" t="s">
        <v>975</v>
      </c>
      <c r="F1220" s="318"/>
      <c r="G1220" s="3">
        <v>3.06</v>
      </c>
    </row>
    <row r="1221" spans="1:7" ht="15" customHeight="1">
      <c r="A1221" s="1"/>
      <c r="B1221" s="1"/>
      <c r="C1221" s="1"/>
      <c r="D1221" s="1"/>
      <c r="E1221" s="317" t="s">
        <v>976</v>
      </c>
      <c r="F1221" s="318"/>
      <c r="G1221" s="3">
        <v>13.86</v>
      </c>
    </row>
    <row r="1222" spans="1:7" ht="15" customHeight="1">
      <c r="A1222" s="1"/>
      <c r="B1222" s="1"/>
      <c r="C1222" s="1"/>
      <c r="D1222" s="1"/>
      <c r="E1222" s="317" t="s">
        <v>977</v>
      </c>
      <c r="F1222" s="318"/>
      <c r="G1222" s="3">
        <v>1</v>
      </c>
    </row>
    <row r="1223" spans="1:7" ht="15" customHeight="1">
      <c r="A1223" s="1"/>
      <c r="B1223" s="1"/>
      <c r="C1223" s="1"/>
      <c r="D1223" s="1"/>
      <c r="E1223" s="317" t="s">
        <v>978</v>
      </c>
      <c r="F1223" s="318"/>
      <c r="G1223" s="3">
        <v>13.86</v>
      </c>
    </row>
    <row r="1224" spans="1:7" ht="9.9499999999999993" customHeight="1">
      <c r="A1224" s="1"/>
      <c r="B1224" s="1"/>
      <c r="C1224" s="323" t="s">
        <v>949</v>
      </c>
      <c r="D1224" s="324"/>
      <c r="E1224" s="1"/>
      <c r="F1224" s="1"/>
      <c r="G1224" s="1"/>
    </row>
    <row r="1225" spans="1:7" ht="20.100000000000001" customHeight="1">
      <c r="A1225" s="325" t="s">
        <v>2264</v>
      </c>
      <c r="B1225" s="326"/>
      <c r="C1225" s="326"/>
      <c r="D1225" s="326"/>
      <c r="E1225" s="326"/>
      <c r="F1225" s="326"/>
      <c r="G1225" s="326"/>
    </row>
    <row r="1226" spans="1:7" ht="15" customHeight="1">
      <c r="A1226" s="321" t="s">
        <v>951</v>
      </c>
      <c r="B1226" s="322"/>
      <c r="C1226" s="8" t="s">
        <v>952</v>
      </c>
      <c r="D1226" s="8" t="s">
        <v>953</v>
      </c>
      <c r="E1226" s="8" t="s">
        <v>954</v>
      </c>
      <c r="F1226" s="8" t="s">
        <v>955</v>
      </c>
      <c r="G1226" s="8" t="s">
        <v>956</v>
      </c>
    </row>
    <row r="1227" spans="1:7" ht="15" customHeight="1">
      <c r="A1227" s="15" t="s">
        <v>994</v>
      </c>
      <c r="B1227" s="16" t="s">
        <v>995</v>
      </c>
      <c r="C1227" s="15" t="s">
        <v>959</v>
      </c>
      <c r="D1227" s="15" t="s">
        <v>960</v>
      </c>
      <c r="E1227" s="17">
        <v>3.7000000000000002E-3</v>
      </c>
      <c r="F1227" s="18">
        <v>1.04</v>
      </c>
      <c r="G1227" s="18">
        <v>3.8479999999999999E-3</v>
      </c>
    </row>
    <row r="1228" spans="1:7" ht="20.100000000000001" customHeight="1">
      <c r="A1228" s="15" t="s">
        <v>1086</v>
      </c>
      <c r="B1228" s="16" t="s">
        <v>1087</v>
      </c>
      <c r="C1228" s="15" t="s">
        <v>959</v>
      </c>
      <c r="D1228" s="15" t="s">
        <v>960</v>
      </c>
      <c r="E1228" s="17">
        <v>3.7000000000000002E-3</v>
      </c>
      <c r="F1228" s="18">
        <v>0.57999999999999996</v>
      </c>
      <c r="G1228" s="18">
        <v>2.1459999999999999E-3</v>
      </c>
    </row>
    <row r="1229" spans="1:7" ht="15" customHeight="1">
      <c r="A1229" s="15" t="s">
        <v>996</v>
      </c>
      <c r="B1229" s="16" t="s">
        <v>997</v>
      </c>
      <c r="C1229" s="15" t="s">
        <v>959</v>
      </c>
      <c r="D1229" s="15" t="s">
        <v>960</v>
      </c>
      <c r="E1229" s="17">
        <v>3.7000000000000002E-3</v>
      </c>
      <c r="F1229" s="18">
        <v>3.18</v>
      </c>
      <c r="G1229" s="18">
        <v>1.1766E-2</v>
      </c>
    </row>
    <row r="1230" spans="1:7" ht="20.100000000000001" customHeight="1">
      <c r="A1230" s="15" t="s">
        <v>1088</v>
      </c>
      <c r="B1230" s="16" t="s">
        <v>1089</v>
      </c>
      <c r="C1230" s="15" t="s">
        <v>959</v>
      </c>
      <c r="D1230" s="15" t="s">
        <v>960</v>
      </c>
      <c r="E1230" s="17">
        <v>3.7000000000000002E-3</v>
      </c>
      <c r="F1230" s="18">
        <v>0.95</v>
      </c>
      <c r="G1230" s="18">
        <v>3.5149999999999999E-3</v>
      </c>
    </row>
    <row r="1231" spans="1:7" ht="15" customHeight="1">
      <c r="A1231" s="15" t="s">
        <v>963</v>
      </c>
      <c r="B1231" s="16" t="s">
        <v>964</v>
      </c>
      <c r="C1231" s="15" t="s">
        <v>959</v>
      </c>
      <c r="D1231" s="15" t="s">
        <v>960</v>
      </c>
      <c r="E1231" s="17">
        <v>3.7000000000000002E-3</v>
      </c>
      <c r="F1231" s="18">
        <v>0.55000000000000004</v>
      </c>
      <c r="G1231" s="18">
        <v>2.0349999999999999E-3</v>
      </c>
    </row>
    <row r="1232" spans="1:7" ht="15" customHeight="1">
      <c r="A1232" s="15" t="s">
        <v>965</v>
      </c>
      <c r="B1232" s="16" t="s">
        <v>966</v>
      </c>
      <c r="C1232" s="15" t="s">
        <v>959</v>
      </c>
      <c r="D1232" s="15" t="s">
        <v>960</v>
      </c>
      <c r="E1232" s="17">
        <v>3.7000000000000002E-3</v>
      </c>
      <c r="F1232" s="18">
        <v>0.06</v>
      </c>
      <c r="G1232" s="18">
        <v>2.22E-4</v>
      </c>
    </row>
    <row r="1233" spans="1:7" ht="17.100000000000001" customHeight="1">
      <c r="A1233" s="1"/>
      <c r="B1233" s="1"/>
      <c r="C1233" s="1"/>
      <c r="D1233" s="1"/>
      <c r="E1233" s="319" t="s">
        <v>967</v>
      </c>
      <c r="F1233" s="320"/>
      <c r="G1233" s="19">
        <v>2.3532000000000001E-2</v>
      </c>
    </row>
    <row r="1234" spans="1:7" ht="15" customHeight="1">
      <c r="A1234" s="321" t="s">
        <v>968</v>
      </c>
      <c r="B1234" s="322"/>
      <c r="C1234" s="8" t="s">
        <v>952</v>
      </c>
      <c r="D1234" s="8" t="s">
        <v>953</v>
      </c>
      <c r="E1234" s="8" t="s">
        <v>954</v>
      </c>
      <c r="F1234" s="8" t="s">
        <v>955</v>
      </c>
      <c r="G1234" s="8" t="s">
        <v>956</v>
      </c>
    </row>
    <row r="1235" spans="1:7" ht="15" customHeight="1">
      <c r="A1235" s="15" t="s">
        <v>1132</v>
      </c>
      <c r="B1235" s="16" t="s">
        <v>1133</v>
      </c>
      <c r="C1235" s="15" t="s">
        <v>959</v>
      </c>
      <c r="D1235" s="15" t="s">
        <v>960</v>
      </c>
      <c r="E1235" s="17">
        <v>3.73034E-3</v>
      </c>
      <c r="F1235" s="18">
        <v>14.07</v>
      </c>
      <c r="G1235" s="18">
        <v>5.2485883800000001E-2</v>
      </c>
    </row>
    <row r="1236" spans="1:7" ht="15" customHeight="1">
      <c r="A1236" s="1"/>
      <c r="B1236" s="1"/>
      <c r="C1236" s="1"/>
      <c r="D1236" s="1"/>
      <c r="E1236" s="319" t="s">
        <v>971</v>
      </c>
      <c r="F1236" s="320"/>
      <c r="G1236" s="19">
        <v>5.2485883800000001E-2</v>
      </c>
    </row>
    <row r="1237" spans="1:7" ht="15" customHeight="1">
      <c r="A1237" s="321" t="s">
        <v>1010</v>
      </c>
      <c r="B1237" s="322"/>
      <c r="C1237" s="8" t="s">
        <v>952</v>
      </c>
      <c r="D1237" s="8" t="s">
        <v>953</v>
      </c>
      <c r="E1237" s="8" t="s">
        <v>954</v>
      </c>
      <c r="F1237" s="8" t="s">
        <v>955</v>
      </c>
      <c r="G1237" s="8" t="s">
        <v>956</v>
      </c>
    </row>
    <row r="1238" spans="1:7" ht="15" customHeight="1">
      <c r="A1238" s="15" t="s">
        <v>1147</v>
      </c>
      <c r="B1238" s="16" t="s">
        <v>1148</v>
      </c>
      <c r="C1238" s="15" t="s">
        <v>959</v>
      </c>
      <c r="D1238" s="15" t="s">
        <v>1020</v>
      </c>
      <c r="E1238" s="17">
        <v>1.1100000000000001</v>
      </c>
      <c r="F1238" s="18">
        <v>9.6</v>
      </c>
      <c r="G1238" s="18">
        <v>10.656000000000001</v>
      </c>
    </row>
    <row r="1239" spans="1:7" ht="15" customHeight="1">
      <c r="A1239" s="1"/>
      <c r="B1239" s="1"/>
      <c r="C1239" s="1"/>
      <c r="D1239" s="1"/>
      <c r="E1239" s="319" t="s">
        <v>1021</v>
      </c>
      <c r="F1239" s="320"/>
      <c r="G1239" s="19">
        <v>10.656000000000001</v>
      </c>
    </row>
    <row r="1240" spans="1:7" ht="15" customHeight="1">
      <c r="A1240" s="1"/>
      <c r="B1240" s="1"/>
      <c r="C1240" s="1"/>
      <c r="D1240" s="1"/>
      <c r="E1240" s="317" t="s">
        <v>972</v>
      </c>
      <c r="F1240" s="318"/>
      <c r="G1240" s="3">
        <v>10.7</v>
      </c>
    </row>
    <row r="1241" spans="1:7" ht="15" customHeight="1">
      <c r="A1241" s="1"/>
      <c r="B1241" s="1"/>
      <c r="C1241" s="1"/>
      <c r="D1241" s="1"/>
      <c r="E1241" s="317" t="s">
        <v>973</v>
      </c>
      <c r="F1241" s="318"/>
      <c r="G1241" s="3">
        <v>0.02</v>
      </c>
    </row>
    <row r="1242" spans="1:7" ht="15" customHeight="1">
      <c r="A1242" s="1"/>
      <c r="B1242" s="1"/>
      <c r="C1242" s="1"/>
      <c r="D1242" s="1"/>
      <c r="E1242" s="317" t="s">
        <v>974</v>
      </c>
      <c r="F1242" s="318"/>
      <c r="G1242" s="3">
        <v>10.72</v>
      </c>
    </row>
    <row r="1243" spans="1:7" ht="15" customHeight="1">
      <c r="A1243" s="1"/>
      <c r="B1243" s="1"/>
      <c r="C1243" s="1"/>
      <c r="D1243" s="1"/>
      <c r="E1243" s="317" t="s">
        <v>975</v>
      </c>
      <c r="F1243" s="318"/>
      <c r="G1243" s="3">
        <v>3.03</v>
      </c>
    </row>
    <row r="1244" spans="1:7" ht="15" customHeight="1">
      <c r="A1244" s="1"/>
      <c r="B1244" s="1"/>
      <c r="C1244" s="1"/>
      <c r="D1244" s="1"/>
      <c r="E1244" s="317" t="s">
        <v>976</v>
      </c>
      <c r="F1244" s="318"/>
      <c r="G1244" s="3">
        <v>13.75</v>
      </c>
    </row>
    <row r="1245" spans="1:7" ht="15" customHeight="1">
      <c r="A1245" s="1"/>
      <c r="B1245" s="1"/>
      <c r="C1245" s="1"/>
      <c r="D1245" s="1"/>
      <c r="E1245" s="317" t="s">
        <v>977</v>
      </c>
      <c r="F1245" s="318"/>
      <c r="G1245" s="3">
        <v>1</v>
      </c>
    </row>
    <row r="1246" spans="1:7" ht="15" customHeight="1">
      <c r="A1246" s="1"/>
      <c r="B1246" s="1"/>
      <c r="C1246" s="1"/>
      <c r="D1246" s="1"/>
      <c r="E1246" s="317" t="s">
        <v>978</v>
      </c>
      <c r="F1246" s="318"/>
      <c r="G1246" s="3">
        <v>13.75</v>
      </c>
    </row>
    <row r="1247" spans="1:7" ht="9.9499999999999993" customHeight="1">
      <c r="A1247" s="1"/>
      <c r="B1247" s="1"/>
      <c r="C1247" s="323" t="s">
        <v>949</v>
      </c>
      <c r="D1247" s="324"/>
      <c r="E1247" s="1"/>
      <c r="F1247" s="1"/>
      <c r="G1247" s="1"/>
    </row>
    <row r="1248" spans="1:7" ht="20.100000000000001" customHeight="1">
      <c r="A1248" s="325" t="s">
        <v>2265</v>
      </c>
      <c r="B1248" s="326"/>
      <c r="C1248" s="326"/>
      <c r="D1248" s="326"/>
      <c r="E1248" s="326"/>
      <c r="F1248" s="326"/>
      <c r="G1248" s="326"/>
    </row>
    <row r="1249" spans="1:7" ht="15" customHeight="1">
      <c r="A1249" s="321" t="s">
        <v>1027</v>
      </c>
      <c r="B1249" s="322"/>
      <c r="C1249" s="8" t="s">
        <v>952</v>
      </c>
      <c r="D1249" s="8" t="s">
        <v>953</v>
      </c>
      <c r="E1249" s="8" t="s">
        <v>954</v>
      </c>
      <c r="F1249" s="8" t="s">
        <v>955</v>
      </c>
      <c r="G1249" s="8" t="s">
        <v>956</v>
      </c>
    </row>
    <row r="1250" spans="1:7" ht="27.95" customHeight="1">
      <c r="A1250" s="15" t="s">
        <v>1151</v>
      </c>
      <c r="B1250" s="16" t="s">
        <v>1152</v>
      </c>
      <c r="C1250" s="15" t="s">
        <v>959</v>
      </c>
      <c r="D1250" s="15" t="s">
        <v>1030</v>
      </c>
      <c r="E1250" s="17">
        <v>6.3999999999999997E-5</v>
      </c>
      <c r="F1250" s="18">
        <v>12515.75</v>
      </c>
      <c r="G1250" s="18">
        <v>0.80100800000000005</v>
      </c>
    </row>
    <row r="1251" spans="1:7" ht="15" customHeight="1">
      <c r="A1251" s="1"/>
      <c r="B1251" s="1"/>
      <c r="C1251" s="1"/>
      <c r="D1251" s="1"/>
      <c r="E1251" s="319" t="s">
        <v>1031</v>
      </c>
      <c r="F1251" s="320"/>
      <c r="G1251" s="19">
        <v>0.80100800000000005</v>
      </c>
    </row>
    <row r="1252" spans="1:7" ht="15" customHeight="1">
      <c r="A1252" s="1"/>
      <c r="B1252" s="1"/>
      <c r="C1252" s="1"/>
      <c r="D1252" s="1"/>
      <c r="E1252" s="317" t="s">
        <v>972</v>
      </c>
      <c r="F1252" s="318"/>
      <c r="G1252" s="3">
        <v>0.8</v>
      </c>
    </row>
    <row r="1253" spans="1:7" ht="15" customHeight="1">
      <c r="A1253" s="1"/>
      <c r="B1253" s="1"/>
      <c r="C1253" s="1"/>
      <c r="D1253" s="1"/>
      <c r="E1253" s="317" t="s">
        <v>1062</v>
      </c>
      <c r="F1253" s="318"/>
      <c r="G1253" s="3">
        <v>0</v>
      </c>
    </row>
    <row r="1254" spans="1:7" ht="15" customHeight="1">
      <c r="A1254" s="1"/>
      <c r="B1254" s="1"/>
      <c r="C1254" s="1"/>
      <c r="D1254" s="1"/>
      <c r="E1254" s="317" t="s">
        <v>974</v>
      </c>
      <c r="F1254" s="318"/>
      <c r="G1254" s="3">
        <v>0.8</v>
      </c>
    </row>
    <row r="1255" spans="1:7" ht="15" customHeight="1">
      <c r="A1255" s="1"/>
      <c r="B1255" s="1"/>
      <c r="C1255" s="1"/>
      <c r="D1255" s="1"/>
      <c r="E1255" s="317" t="s">
        <v>975</v>
      </c>
      <c r="F1255" s="318"/>
      <c r="G1255" s="3">
        <v>0.22</v>
      </c>
    </row>
    <row r="1256" spans="1:7" ht="15" customHeight="1">
      <c r="A1256" s="1"/>
      <c r="B1256" s="1"/>
      <c r="C1256" s="1"/>
      <c r="D1256" s="1"/>
      <c r="E1256" s="317" t="s">
        <v>976</v>
      </c>
      <c r="F1256" s="318"/>
      <c r="G1256" s="3">
        <v>1.02</v>
      </c>
    </row>
    <row r="1257" spans="1:7" ht="15" customHeight="1">
      <c r="A1257" s="1"/>
      <c r="B1257" s="1"/>
      <c r="C1257" s="1"/>
      <c r="D1257" s="1"/>
      <c r="E1257" s="317" t="s">
        <v>977</v>
      </c>
      <c r="F1257" s="318"/>
      <c r="G1257" s="3">
        <v>1</v>
      </c>
    </row>
    <row r="1258" spans="1:7" ht="15" customHeight="1">
      <c r="A1258" s="1"/>
      <c r="B1258" s="1"/>
      <c r="C1258" s="1"/>
      <c r="D1258" s="1"/>
      <c r="E1258" s="317" t="s">
        <v>978</v>
      </c>
      <c r="F1258" s="318"/>
      <c r="G1258" s="3">
        <v>1.02</v>
      </c>
    </row>
    <row r="1259" spans="1:7" ht="9.9499999999999993" customHeight="1">
      <c r="A1259" s="1"/>
      <c r="B1259" s="1"/>
      <c r="C1259" s="323" t="s">
        <v>949</v>
      </c>
      <c r="D1259" s="324"/>
      <c r="E1259" s="1"/>
      <c r="F1259" s="1"/>
      <c r="G1259" s="1"/>
    </row>
    <row r="1260" spans="1:7" ht="20.100000000000001" customHeight="1">
      <c r="A1260" s="325" t="s">
        <v>2266</v>
      </c>
      <c r="B1260" s="326"/>
      <c r="C1260" s="326"/>
      <c r="D1260" s="326"/>
      <c r="E1260" s="326"/>
      <c r="F1260" s="326"/>
      <c r="G1260" s="326"/>
    </row>
    <row r="1261" spans="1:7" ht="15" customHeight="1">
      <c r="A1261" s="321" t="s">
        <v>1027</v>
      </c>
      <c r="B1261" s="322"/>
      <c r="C1261" s="8" t="s">
        <v>952</v>
      </c>
      <c r="D1261" s="8" t="s">
        <v>953</v>
      </c>
      <c r="E1261" s="8" t="s">
        <v>954</v>
      </c>
      <c r="F1261" s="8" t="s">
        <v>955</v>
      </c>
      <c r="G1261" s="8" t="s">
        <v>956</v>
      </c>
    </row>
    <row r="1262" spans="1:7" ht="27.95" customHeight="1">
      <c r="A1262" s="15" t="s">
        <v>1151</v>
      </c>
      <c r="B1262" s="16" t="s">
        <v>1152</v>
      </c>
      <c r="C1262" s="15" t="s">
        <v>959</v>
      </c>
      <c r="D1262" s="15" t="s">
        <v>1030</v>
      </c>
      <c r="E1262" s="17">
        <v>7.6000000000000001E-6</v>
      </c>
      <c r="F1262" s="18">
        <v>12515.75</v>
      </c>
      <c r="G1262" s="18">
        <v>9.5119700000000001E-2</v>
      </c>
    </row>
    <row r="1263" spans="1:7" ht="15" customHeight="1">
      <c r="A1263" s="1"/>
      <c r="B1263" s="1"/>
      <c r="C1263" s="1"/>
      <c r="D1263" s="1"/>
      <c r="E1263" s="319" t="s">
        <v>1031</v>
      </c>
      <c r="F1263" s="320"/>
      <c r="G1263" s="19">
        <v>9.5119700000000001E-2</v>
      </c>
    </row>
    <row r="1264" spans="1:7" ht="15" customHeight="1">
      <c r="A1264" s="1"/>
      <c r="B1264" s="1"/>
      <c r="C1264" s="1"/>
      <c r="D1264" s="1"/>
      <c r="E1264" s="317" t="s">
        <v>972</v>
      </c>
      <c r="F1264" s="318"/>
      <c r="G1264" s="3">
        <v>0.09</v>
      </c>
    </row>
    <row r="1265" spans="1:7" ht="15" customHeight="1">
      <c r="A1265" s="1"/>
      <c r="B1265" s="1"/>
      <c r="C1265" s="1"/>
      <c r="D1265" s="1"/>
      <c r="E1265" s="317" t="s">
        <v>1062</v>
      </c>
      <c r="F1265" s="318"/>
      <c r="G1265" s="3">
        <v>0</v>
      </c>
    </row>
    <row r="1266" spans="1:7" ht="15" customHeight="1">
      <c r="A1266" s="1"/>
      <c r="B1266" s="1"/>
      <c r="C1266" s="1"/>
      <c r="D1266" s="1"/>
      <c r="E1266" s="317" t="s">
        <v>974</v>
      </c>
      <c r="F1266" s="318"/>
      <c r="G1266" s="3">
        <v>0.09</v>
      </c>
    </row>
    <row r="1267" spans="1:7" ht="15" customHeight="1">
      <c r="A1267" s="1"/>
      <c r="B1267" s="1"/>
      <c r="C1267" s="1"/>
      <c r="D1267" s="1"/>
      <c r="E1267" s="317" t="s">
        <v>975</v>
      </c>
      <c r="F1267" s="318"/>
      <c r="G1267" s="3">
        <v>0.02</v>
      </c>
    </row>
    <row r="1268" spans="1:7" ht="15" customHeight="1">
      <c r="A1268" s="1"/>
      <c r="B1268" s="1"/>
      <c r="C1268" s="1"/>
      <c r="D1268" s="1"/>
      <c r="E1268" s="317" t="s">
        <v>976</v>
      </c>
      <c r="F1268" s="318"/>
      <c r="G1268" s="3">
        <v>0.11</v>
      </c>
    </row>
    <row r="1269" spans="1:7" ht="15" customHeight="1">
      <c r="A1269" s="1"/>
      <c r="B1269" s="1"/>
      <c r="C1269" s="1"/>
      <c r="D1269" s="1"/>
      <c r="E1269" s="317" t="s">
        <v>977</v>
      </c>
      <c r="F1269" s="318"/>
      <c r="G1269" s="3">
        <v>1</v>
      </c>
    </row>
    <row r="1270" spans="1:7" ht="15" customHeight="1">
      <c r="A1270" s="1"/>
      <c r="B1270" s="1"/>
      <c r="C1270" s="1"/>
      <c r="D1270" s="1"/>
      <c r="E1270" s="317" t="s">
        <v>978</v>
      </c>
      <c r="F1270" s="318"/>
      <c r="G1270" s="3">
        <v>0.11</v>
      </c>
    </row>
    <row r="1271" spans="1:7" ht="9.9499999999999993" customHeight="1">
      <c r="A1271" s="1"/>
      <c r="B1271" s="1"/>
      <c r="C1271" s="323" t="s">
        <v>949</v>
      </c>
      <c r="D1271" s="324"/>
      <c r="E1271" s="1"/>
      <c r="F1271" s="1"/>
      <c r="G1271" s="1"/>
    </row>
    <row r="1272" spans="1:7" ht="20.100000000000001" customHeight="1">
      <c r="A1272" s="325" t="s">
        <v>2267</v>
      </c>
      <c r="B1272" s="326"/>
      <c r="C1272" s="326"/>
      <c r="D1272" s="326"/>
      <c r="E1272" s="326"/>
      <c r="F1272" s="326"/>
      <c r="G1272" s="326"/>
    </row>
    <row r="1273" spans="1:7" ht="15" customHeight="1">
      <c r="A1273" s="321" t="s">
        <v>1027</v>
      </c>
      <c r="B1273" s="322"/>
      <c r="C1273" s="8" t="s">
        <v>952</v>
      </c>
      <c r="D1273" s="8" t="s">
        <v>953</v>
      </c>
      <c r="E1273" s="8" t="s">
        <v>954</v>
      </c>
      <c r="F1273" s="8" t="s">
        <v>955</v>
      </c>
      <c r="G1273" s="8" t="s">
        <v>956</v>
      </c>
    </row>
    <row r="1274" spans="1:7" ht="27.95" customHeight="1">
      <c r="A1274" s="15" t="s">
        <v>1151</v>
      </c>
      <c r="B1274" s="16" t="s">
        <v>1152</v>
      </c>
      <c r="C1274" s="15" t="s">
        <v>959</v>
      </c>
      <c r="D1274" s="15" t="s">
        <v>1030</v>
      </c>
      <c r="E1274" s="17">
        <v>7.1600000000000006E-5</v>
      </c>
      <c r="F1274" s="18">
        <v>12515.75</v>
      </c>
      <c r="G1274" s="18">
        <v>0.89612769999999997</v>
      </c>
    </row>
    <row r="1275" spans="1:7" ht="15" customHeight="1">
      <c r="A1275" s="1"/>
      <c r="B1275" s="1"/>
      <c r="C1275" s="1"/>
      <c r="D1275" s="1"/>
      <c r="E1275" s="319" t="s">
        <v>1031</v>
      </c>
      <c r="F1275" s="320"/>
      <c r="G1275" s="19">
        <v>0.89612769999999997</v>
      </c>
    </row>
    <row r="1276" spans="1:7" ht="15" customHeight="1">
      <c r="A1276" s="1"/>
      <c r="B1276" s="1"/>
      <c r="C1276" s="1"/>
      <c r="D1276" s="1"/>
      <c r="E1276" s="317" t="s">
        <v>972</v>
      </c>
      <c r="F1276" s="318"/>
      <c r="G1276" s="3">
        <v>0.89</v>
      </c>
    </row>
    <row r="1277" spans="1:7" ht="15" customHeight="1">
      <c r="A1277" s="1"/>
      <c r="B1277" s="1"/>
      <c r="C1277" s="1"/>
      <c r="D1277" s="1"/>
      <c r="E1277" s="317" t="s">
        <v>1062</v>
      </c>
      <c r="F1277" s="318"/>
      <c r="G1277" s="3">
        <v>0</v>
      </c>
    </row>
    <row r="1278" spans="1:7" ht="15" customHeight="1">
      <c r="A1278" s="1"/>
      <c r="B1278" s="1"/>
      <c r="C1278" s="1"/>
      <c r="D1278" s="1"/>
      <c r="E1278" s="317" t="s">
        <v>974</v>
      </c>
      <c r="F1278" s="318"/>
      <c r="G1278" s="3">
        <v>0.89</v>
      </c>
    </row>
    <row r="1279" spans="1:7" ht="15" customHeight="1">
      <c r="A1279" s="1"/>
      <c r="B1279" s="1"/>
      <c r="C1279" s="1"/>
      <c r="D1279" s="1"/>
      <c r="E1279" s="317" t="s">
        <v>975</v>
      </c>
      <c r="F1279" s="318"/>
      <c r="G1279" s="3">
        <v>0.25</v>
      </c>
    </row>
    <row r="1280" spans="1:7" ht="15" customHeight="1">
      <c r="A1280" s="1"/>
      <c r="B1280" s="1"/>
      <c r="C1280" s="1"/>
      <c r="D1280" s="1"/>
      <c r="E1280" s="317" t="s">
        <v>976</v>
      </c>
      <c r="F1280" s="318"/>
      <c r="G1280" s="3">
        <v>1.1399999999999999</v>
      </c>
    </row>
    <row r="1281" spans="1:7" ht="15" customHeight="1">
      <c r="A1281" s="1"/>
      <c r="B1281" s="1"/>
      <c r="C1281" s="1"/>
      <c r="D1281" s="1"/>
      <c r="E1281" s="317" t="s">
        <v>977</v>
      </c>
      <c r="F1281" s="318"/>
      <c r="G1281" s="3">
        <v>1</v>
      </c>
    </row>
    <row r="1282" spans="1:7" ht="15" customHeight="1">
      <c r="A1282" s="1"/>
      <c r="B1282" s="1"/>
      <c r="C1282" s="1"/>
      <c r="D1282" s="1"/>
      <c r="E1282" s="317" t="s">
        <v>978</v>
      </c>
      <c r="F1282" s="318"/>
      <c r="G1282" s="3">
        <v>1.1399999999999999</v>
      </c>
    </row>
    <row r="1283" spans="1:7" ht="9.9499999999999993" customHeight="1">
      <c r="A1283" s="1"/>
      <c r="B1283" s="1"/>
      <c r="C1283" s="323" t="s">
        <v>949</v>
      </c>
      <c r="D1283" s="324"/>
      <c r="E1283" s="1"/>
      <c r="F1283" s="1"/>
      <c r="G1283" s="1"/>
    </row>
    <row r="1284" spans="1:7" ht="20.100000000000001" customHeight="1">
      <c r="A1284" s="325" t="s">
        <v>2268</v>
      </c>
      <c r="B1284" s="326"/>
      <c r="C1284" s="326"/>
      <c r="D1284" s="326"/>
      <c r="E1284" s="326"/>
      <c r="F1284" s="326"/>
      <c r="G1284" s="326"/>
    </row>
    <row r="1285" spans="1:7" ht="15" customHeight="1">
      <c r="A1285" s="321" t="s">
        <v>1027</v>
      </c>
      <c r="B1285" s="322"/>
      <c r="C1285" s="8" t="s">
        <v>952</v>
      </c>
      <c r="D1285" s="8" t="s">
        <v>953</v>
      </c>
      <c r="E1285" s="8" t="s">
        <v>954</v>
      </c>
      <c r="F1285" s="8" t="s">
        <v>955</v>
      </c>
      <c r="G1285" s="8" t="s">
        <v>956</v>
      </c>
    </row>
    <row r="1286" spans="1:7" ht="27.95" customHeight="1">
      <c r="A1286" s="15" t="s">
        <v>1151</v>
      </c>
      <c r="B1286" s="16" t="s">
        <v>1152</v>
      </c>
      <c r="C1286" s="15" t="s">
        <v>959</v>
      </c>
      <c r="D1286" s="15" t="s">
        <v>1030</v>
      </c>
      <c r="E1286" s="17">
        <v>8.0000000000000007E-5</v>
      </c>
      <c r="F1286" s="18">
        <v>12515.75</v>
      </c>
      <c r="G1286" s="18">
        <v>1.00126</v>
      </c>
    </row>
    <row r="1287" spans="1:7" ht="15" customHeight="1">
      <c r="A1287" s="1"/>
      <c r="B1287" s="1"/>
      <c r="C1287" s="1"/>
      <c r="D1287" s="1"/>
      <c r="E1287" s="319" t="s">
        <v>1031</v>
      </c>
      <c r="F1287" s="320"/>
      <c r="G1287" s="19">
        <v>1.00126</v>
      </c>
    </row>
    <row r="1288" spans="1:7" ht="15" customHeight="1">
      <c r="A1288" s="1"/>
      <c r="B1288" s="1"/>
      <c r="C1288" s="1"/>
      <c r="D1288" s="1"/>
      <c r="E1288" s="317" t="s">
        <v>972</v>
      </c>
      <c r="F1288" s="318"/>
      <c r="G1288" s="3">
        <v>1</v>
      </c>
    </row>
    <row r="1289" spans="1:7" ht="15" customHeight="1">
      <c r="A1289" s="1"/>
      <c r="B1289" s="1"/>
      <c r="C1289" s="1"/>
      <c r="D1289" s="1"/>
      <c r="E1289" s="317" t="s">
        <v>1062</v>
      </c>
      <c r="F1289" s="318"/>
      <c r="G1289" s="3">
        <v>0</v>
      </c>
    </row>
    <row r="1290" spans="1:7" ht="15" customHeight="1">
      <c r="A1290" s="1"/>
      <c r="B1290" s="1"/>
      <c r="C1290" s="1"/>
      <c r="D1290" s="1"/>
      <c r="E1290" s="317" t="s">
        <v>974</v>
      </c>
      <c r="F1290" s="318"/>
      <c r="G1290" s="3">
        <v>1</v>
      </c>
    </row>
    <row r="1291" spans="1:7" ht="15" customHeight="1">
      <c r="A1291" s="1"/>
      <c r="B1291" s="1"/>
      <c r="C1291" s="1"/>
      <c r="D1291" s="1"/>
      <c r="E1291" s="317" t="s">
        <v>975</v>
      </c>
      <c r="F1291" s="318"/>
      <c r="G1291" s="3">
        <v>0.28000000000000003</v>
      </c>
    </row>
    <row r="1292" spans="1:7" ht="15" customHeight="1">
      <c r="A1292" s="1"/>
      <c r="B1292" s="1"/>
      <c r="C1292" s="1"/>
      <c r="D1292" s="1"/>
      <c r="E1292" s="317" t="s">
        <v>976</v>
      </c>
      <c r="F1292" s="318"/>
      <c r="G1292" s="3">
        <v>1.28</v>
      </c>
    </row>
    <row r="1293" spans="1:7" ht="15" customHeight="1">
      <c r="A1293" s="1"/>
      <c r="B1293" s="1"/>
      <c r="C1293" s="1"/>
      <c r="D1293" s="1"/>
      <c r="E1293" s="317" t="s">
        <v>977</v>
      </c>
      <c r="F1293" s="318"/>
      <c r="G1293" s="3">
        <v>1</v>
      </c>
    </row>
    <row r="1294" spans="1:7" ht="15" customHeight="1">
      <c r="A1294" s="1"/>
      <c r="B1294" s="1"/>
      <c r="C1294" s="1"/>
      <c r="D1294" s="1"/>
      <c r="E1294" s="317" t="s">
        <v>978</v>
      </c>
      <c r="F1294" s="318"/>
      <c r="G1294" s="3">
        <v>1.28</v>
      </c>
    </row>
    <row r="1295" spans="1:7" ht="9.9499999999999993" customHeight="1">
      <c r="A1295" s="1"/>
      <c r="B1295" s="1"/>
      <c r="C1295" s="323" t="s">
        <v>949</v>
      </c>
      <c r="D1295" s="324"/>
      <c r="E1295" s="1"/>
      <c r="F1295" s="1"/>
      <c r="G1295" s="1"/>
    </row>
    <row r="1296" spans="1:7" ht="20.100000000000001" customHeight="1">
      <c r="A1296" s="325" t="s">
        <v>2269</v>
      </c>
      <c r="B1296" s="326"/>
      <c r="C1296" s="326"/>
      <c r="D1296" s="326"/>
      <c r="E1296" s="326"/>
      <c r="F1296" s="326"/>
      <c r="G1296" s="326"/>
    </row>
    <row r="1297" spans="1:7" ht="15" customHeight="1">
      <c r="A1297" s="321" t="s">
        <v>1032</v>
      </c>
      <c r="B1297" s="322"/>
      <c r="C1297" s="8" t="s">
        <v>952</v>
      </c>
      <c r="D1297" s="8" t="s">
        <v>953</v>
      </c>
      <c r="E1297" s="8" t="s">
        <v>954</v>
      </c>
      <c r="F1297" s="8" t="s">
        <v>955</v>
      </c>
      <c r="G1297" s="8" t="s">
        <v>956</v>
      </c>
    </row>
    <row r="1298" spans="1:7" ht="15" customHeight="1">
      <c r="A1298" s="15" t="s">
        <v>1033</v>
      </c>
      <c r="B1298" s="16" t="s">
        <v>1034</v>
      </c>
      <c r="C1298" s="15" t="s">
        <v>959</v>
      </c>
      <c r="D1298" s="15" t="s">
        <v>1035</v>
      </c>
      <c r="E1298" s="17">
        <v>3.13</v>
      </c>
      <c r="F1298" s="18">
        <v>0.9</v>
      </c>
      <c r="G1298" s="18">
        <v>2.8170000000000002</v>
      </c>
    </row>
    <row r="1299" spans="1:7" ht="15" customHeight="1">
      <c r="A1299" s="1"/>
      <c r="B1299" s="1"/>
      <c r="C1299" s="1"/>
      <c r="D1299" s="1"/>
      <c r="E1299" s="319" t="s">
        <v>1036</v>
      </c>
      <c r="F1299" s="320"/>
      <c r="G1299" s="19">
        <v>2.8170000000000002</v>
      </c>
    </row>
    <row r="1300" spans="1:7" ht="15" customHeight="1">
      <c r="A1300" s="1"/>
      <c r="B1300" s="1"/>
      <c r="C1300" s="1"/>
      <c r="D1300" s="1"/>
      <c r="E1300" s="317" t="s">
        <v>972</v>
      </c>
      <c r="F1300" s="318"/>
      <c r="G1300" s="3">
        <v>2.81</v>
      </c>
    </row>
    <row r="1301" spans="1:7" ht="15" customHeight="1">
      <c r="A1301" s="1"/>
      <c r="B1301" s="1"/>
      <c r="C1301" s="1"/>
      <c r="D1301" s="1"/>
      <c r="E1301" s="317" t="s">
        <v>1062</v>
      </c>
      <c r="F1301" s="318"/>
      <c r="G1301" s="3">
        <v>0</v>
      </c>
    </row>
    <row r="1302" spans="1:7" ht="15" customHeight="1">
      <c r="A1302" s="1"/>
      <c r="B1302" s="1"/>
      <c r="C1302" s="1"/>
      <c r="D1302" s="1"/>
      <c r="E1302" s="317" t="s">
        <v>974</v>
      </c>
      <c r="F1302" s="318"/>
      <c r="G1302" s="3">
        <v>2.81</v>
      </c>
    </row>
    <row r="1303" spans="1:7" ht="15" customHeight="1">
      <c r="A1303" s="1"/>
      <c r="B1303" s="1"/>
      <c r="C1303" s="1"/>
      <c r="D1303" s="1"/>
      <c r="E1303" s="317" t="s">
        <v>975</v>
      </c>
      <c r="F1303" s="318"/>
      <c r="G1303" s="3">
        <v>0.79</v>
      </c>
    </row>
    <row r="1304" spans="1:7" ht="15" customHeight="1">
      <c r="A1304" s="1"/>
      <c r="B1304" s="1"/>
      <c r="C1304" s="1"/>
      <c r="D1304" s="1"/>
      <c r="E1304" s="317" t="s">
        <v>976</v>
      </c>
      <c r="F1304" s="318"/>
      <c r="G1304" s="3">
        <v>3.6</v>
      </c>
    </row>
    <row r="1305" spans="1:7" ht="15" customHeight="1">
      <c r="A1305" s="1"/>
      <c r="B1305" s="1"/>
      <c r="C1305" s="1"/>
      <c r="D1305" s="1"/>
      <c r="E1305" s="317" t="s">
        <v>977</v>
      </c>
      <c r="F1305" s="318"/>
      <c r="G1305" s="3">
        <v>1</v>
      </c>
    </row>
    <row r="1306" spans="1:7" ht="15" customHeight="1">
      <c r="A1306" s="1"/>
      <c r="B1306" s="1"/>
      <c r="C1306" s="1"/>
      <c r="D1306" s="1"/>
      <c r="E1306" s="317" t="s">
        <v>978</v>
      </c>
      <c r="F1306" s="318"/>
      <c r="G1306" s="3">
        <v>3.6</v>
      </c>
    </row>
    <row r="1307" spans="1:7" ht="9.9499999999999993" customHeight="1">
      <c r="A1307" s="1"/>
      <c r="B1307" s="1"/>
      <c r="C1307" s="323" t="s">
        <v>949</v>
      </c>
      <c r="D1307" s="324"/>
      <c r="E1307" s="1"/>
      <c r="F1307" s="1"/>
      <c r="G1307" s="1"/>
    </row>
    <row r="1308" spans="1:7" ht="20.100000000000001" customHeight="1">
      <c r="A1308" s="325" t="s">
        <v>2270</v>
      </c>
      <c r="B1308" s="326"/>
      <c r="C1308" s="326"/>
      <c r="D1308" s="326"/>
      <c r="E1308" s="326"/>
      <c r="F1308" s="326"/>
      <c r="G1308" s="326"/>
    </row>
    <row r="1309" spans="1:7" ht="15" customHeight="1">
      <c r="A1309" s="321" t="s">
        <v>1027</v>
      </c>
      <c r="B1309" s="322"/>
      <c r="C1309" s="8" t="s">
        <v>952</v>
      </c>
      <c r="D1309" s="8" t="s">
        <v>953</v>
      </c>
      <c r="E1309" s="8" t="s">
        <v>954</v>
      </c>
      <c r="F1309" s="8" t="s">
        <v>955</v>
      </c>
      <c r="G1309" s="8" t="s">
        <v>956</v>
      </c>
    </row>
    <row r="1310" spans="1:7" ht="27.95" customHeight="1">
      <c r="A1310" s="15" t="s">
        <v>1151</v>
      </c>
      <c r="B1310" s="16" t="s">
        <v>1152</v>
      </c>
      <c r="C1310" s="15" t="s">
        <v>959</v>
      </c>
      <c r="D1310" s="15" t="s">
        <v>1030</v>
      </c>
      <c r="E1310" s="17">
        <v>1.516E-4</v>
      </c>
      <c r="F1310" s="18">
        <v>12515.75</v>
      </c>
      <c r="G1310" s="18">
        <v>1.8973876999999999</v>
      </c>
    </row>
    <row r="1311" spans="1:7" ht="15" customHeight="1">
      <c r="A1311" s="1"/>
      <c r="B1311" s="1"/>
      <c r="C1311" s="1"/>
      <c r="D1311" s="1"/>
      <c r="E1311" s="319" t="s">
        <v>1031</v>
      </c>
      <c r="F1311" s="320"/>
      <c r="G1311" s="19">
        <v>1.8973876999999999</v>
      </c>
    </row>
    <row r="1312" spans="1:7" ht="15" customHeight="1">
      <c r="A1312" s="321" t="s">
        <v>1032</v>
      </c>
      <c r="B1312" s="322"/>
      <c r="C1312" s="8" t="s">
        <v>952</v>
      </c>
      <c r="D1312" s="8" t="s">
        <v>953</v>
      </c>
      <c r="E1312" s="8" t="s">
        <v>954</v>
      </c>
      <c r="F1312" s="8" t="s">
        <v>955</v>
      </c>
      <c r="G1312" s="8" t="s">
        <v>956</v>
      </c>
    </row>
    <row r="1313" spans="1:7" ht="15" customHeight="1">
      <c r="A1313" s="15" t="s">
        <v>1033</v>
      </c>
      <c r="B1313" s="16" t="s">
        <v>1034</v>
      </c>
      <c r="C1313" s="15" t="s">
        <v>959</v>
      </c>
      <c r="D1313" s="15" t="s">
        <v>1035</v>
      </c>
      <c r="E1313" s="17">
        <v>3.13</v>
      </c>
      <c r="F1313" s="18">
        <v>0.9</v>
      </c>
      <c r="G1313" s="18">
        <v>2.8170000000000002</v>
      </c>
    </row>
    <row r="1314" spans="1:7" ht="15" customHeight="1">
      <c r="A1314" s="1"/>
      <c r="B1314" s="1"/>
      <c r="C1314" s="1"/>
      <c r="D1314" s="1"/>
      <c r="E1314" s="319" t="s">
        <v>1036</v>
      </c>
      <c r="F1314" s="320"/>
      <c r="G1314" s="19">
        <v>2.8170000000000002</v>
      </c>
    </row>
    <row r="1315" spans="1:7" ht="15" customHeight="1">
      <c r="A1315" s="1"/>
      <c r="B1315" s="1"/>
      <c r="C1315" s="1"/>
      <c r="D1315" s="1"/>
      <c r="E1315" s="317" t="s">
        <v>972</v>
      </c>
      <c r="F1315" s="318"/>
      <c r="G1315" s="3">
        <v>4.7</v>
      </c>
    </row>
    <row r="1316" spans="1:7" ht="15" customHeight="1">
      <c r="A1316" s="1"/>
      <c r="B1316" s="1"/>
      <c r="C1316" s="1"/>
      <c r="D1316" s="1"/>
      <c r="E1316" s="317" t="s">
        <v>1062</v>
      </c>
      <c r="F1316" s="318"/>
      <c r="G1316" s="3">
        <v>0</v>
      </c>
    </row>
    <row r="1317" spans="1:7" ht="15" customHeight="1">
      <c r="A1317" s="1"/>
      <c r="B1317" s="1"/>
      <c r="C1317" s="1"/>
      <c r="D1317" s="1"/>
      <c r="E1317" s="317" t="s">
        <v>974</v>
      </c>
      <c r="F1317" s="318"/>
      <c r="G1317" s="3">
        <v>4.7</v>
      </c>
    </row>
    <row r="1318" spans="1:7" ht="15" customHeight="1">
      <c r="A1318" s="1"/>
      <c r="B1318" s="1"/>
      <c r="C1318" s="1"/>
      <c r="D1318" s="1"/>
      <c r="E1318" s="317" t="s">
        <v>975</v>
      </c>
      <c r="F1318" s="318"/>
      <c r="G1318" s="3">
        <v>1.33</v>
      </c>
    </row>
    <row r="1319" spans="1:7" ht="15" customHeight="1">
      <c r="A1319" s="1"/>
      <c r="B1319" s="1"/>
      <c r="C1319" s="1"/>
      <c r="D1319" s="1"/>
      <c r="E1319" s="317" t="s">
        <v>976</v>
      </c>
      <c r="F1319" s="318"/>
      <c r="G1319" s="3">
        <v>6.03</v>
      </c>
    </row>
    <row r="1320" spans="1:7" ht="15" customHeight="1">
      <c r="A1320" s="1"/>
      <c r="B1320" s="1"/>
      <c r="C1320" s="1"/>
      <c r="D1320" s="1"/>
      <c r="E1320" s="317" t="s">
        <v>977</v>
      </c>
      <c r="F1320" s="318"/>
      <c r="G1320" s="3">
        <v>1</v>
      </c>
    </row>
    <row r="1321" spans="1:7" ht="15" customHeight="1">
      <c r="A1321" s="1"/>
      <c r="B1321" s="1"/>
      <c r="C1321" s="1"/>
      <c r="D1321" s="1"/>
      <c r="E1321" s="317" t="s">
        <v>978</v>
      </c>
      <c r="F1321" s="318"/>
      <c r="G1321" s="3">
        <v>6.03</v>
      </c>
    </row>
    <row r="1322" spans="1:7" ht="9.9499999999999993" customHeight="1">
      <c r="A1322" s="1"/>
      <c r="B1322" s="1"/>
      <c r="C1322" s="323" t="s">
        <v>949</v>
      </c>
      <c r="D1322" s="324"/>
      <c r="E1322" s="1"/>
      <c r="F1322" s="1"/>
      <c r="G1322" s="1"/>
    </row>
    <row r="1323" spans="1:7" ht="20.100000000000001" customHeight="1">
      <c r="A1323" s="325" t="s">
        <v>2271</v>
      </c>
      <c r="B1323" s="326"/>
      <c r="C1323" s="326"/>
      <c r="D1323" s="326"/>
      <c r="E1323" s="326"/>
      <c r="F1323" s="326"/>
      <c r="G1323" s="326"/>
    </row>
    <row r="1324" spans="1:7" ht="15" customHeight="1">
      <c r="A1324" s="321" t="s">
        <v>951</v>
      </c>
      <c r="B1324" s="322"/>
      <c r="C1324" s="8" t="s">
        <v>952</v>
      </c>
      <c r="D1324" s="8" t="s">
        <v>953</v>
      </c>
      <c r="E1324" s="8" t="s">
        <v>954</v>
      </c>
      <c r="F1324" s="8" t="s">
        <v>955</v>
      </c>
      <c r="G1324" s="8" t="s">
        <v>956</v>
      </c>
    </row>
    <row r="1325" spans="1:7" ht="15" customHeight="1">
      <c r="A1325" s="15" t="s">
        <v>994</v>
      </c>
      <c r="B1325" s="16" t="s">
        <v>995</v>
      </c>
      <c r="C1325" s="15" t="s">
        <v>959</v>
      </c>
      <c r="D1325" s="15" t="s">
        <v>960</v>
      </c>
      <c r="E1325" s="17">
        <v>4.88</v>
      </c>
      <c r="F1325" s="18">
        <v>1.04</v>
      </c>
      <c r="G1325" s="18">
        <v>5.0751999999999997</v>
      </c>
    </row>
    <row r="1326" spans="1:7" ht="20.100000000000001" customHeight="1">
      <c r="A1326" s="15" t="s">
        <v>1025</v>
      </c>
      <c r="B1326" s="16" t="s">
        <v>1026</v>
      </c>
      <c r="C1326" s="15" t="s">
        <v>959</v>
      </c>
      <c r="D1326" s="15" t="s">
        <v>960</v>
      </c>
      <c r="E1326" s="17">
        <v>4.88</v>
      </c>
      <c r="F1326" s="18">
        <v>0.63</v>
      </c>
      <c r="G1326" s="18">
        <v>3.0743999999999998</v>
      </c>
    </row>
    <row r="1327" spans="1:7" ht="15" customHeight="1">
      <c r="A1327" s="15" t="s">
        <v>996</v>
      </c>
      <c r="B1327" s="16" t="s">
        <v>997</v>
      </c>
      <c r="C1327" s="15" t="s">
        <v>959</v>
      </c>
      <c r="D1327" s="15" t="s">
        <v>960</v>
      </c>
      <c r="E1327" s="17">
        <v>4.88</v>
      </c>
      <c r="F1327" s="18">
        <v>3.18</v>
      </c>
      <c r="G1327" s="18">
        <v>15.5184</v>
      </c>
    </row>
    <row r="1328" spans="1:7" ht="20.100000000000001" customHeight="1">
      <c r="A1328" s="15" t="s">
        <v>1023</v>
      </c>
      <c r="B1328" s="16" t="s">
        <v>1024</v>
      </c>
      <c r="C1328" s="15" t="s">
        <v>959</v>
      </c>
      <c r="D1328" s="15" t="s">
        <v>960</v>
      </c>
      <c r="E1328" s="17">
        <v>4.88</v>
      </c>
      <c r="F1328" s="18">
        <v>0.01</v>
      </c>
      <c r="G1328" s="18">
        <v>4.8800000000000003E-2</v>
      </c>
    </row>
    <row r="1329" spans="1:7" ht="15" customHeight="1">
      <c r="A1329" s="15" t="s">
        <v>963</v>
      </c>
      <c r="B1329" s="16" t="s">
        <v>964</v>
      </c>
      <c r="C1329" s="15" t="s">
        <v>959</v>
      </c>
      <c r="D1329" s="15" t="s">
        <v>960</v>
      </c>
      <c r="E1329" s="17">
        <v>4.88</v>
      </c>
      <c r="F1329" s="18">
        <v>0.55000000000000004</v>
      </c>
      <c r="G1329" s="18">
        <v>2.6840000000000002</v>
      </c>
    </row>
    <row r="1330" spans="1:7" ht="15" customHeight="1">
      <c r="A1330" s="15" t="s">
        <v>965</v>
      </c>
      <c r="B1330" s="16" t="s">
        <v>966</v>
      </c>
      <c r="C1330" s="15" t="s">
        <v>959</v>
      </c>
      <c r="D1330" s="15" t="s">
        <v>960</v>
      </c>
      <c r="E1330" s="17">
        <v>4.88</v>
      </c>
      <c r="F1330" s="18">
        <v>0.06</v>
      </c>
      <c r="G1330" s="18">
        <v>0.2928</v>
      </c>
    </row>
    <row r="1331" spans="1:7" ht="17.100000000000001" customHeight="1">
      <c r="A1331" s="1"/>
      <c r="B1331" s="1"/>
      <c r="C1331" s="1"/>
      <c r="D1331" s="1"/>
      <c r="E1331" s="319" t="s">
        <v>967</v>
      </c>
      <c r="F1331" s="320"/>
      <c r="G1331" s="19">
        <v>26.6936</v>
      </c>
    </row>
    <row r="1332" spans="1:7" ht="15" customHeight="1">
      <c r="A1332" s="321" t="s">
        <v>1027</v>
      </c>
      <c r="B1332" s="322"/>
      <c r="C1332" s="8" t="s">
        <v>952</v>
      </c>
      <c r="D1332" s="8" t="s">
        <v>953</v>
      </c>
      <c r="E1332" s="8" t="s">
        <v>954</v>
      </c>
      <c r="F1332" s="8" t="s">
        <v>955</v>
      </c>
      <c r="G1332" s="8" t="s">
        <v>956</v>
      </c>
    </row>
    <row r="1333" spans="1:7" ht="27.95" customHeight="1">
      <c r="A1333" s="15" t="s">
        <v>1151</v>
      </c>
      <c r="B1333" s="16" t="s">
        <v>1152</v>
      </c>
      <c r="C1333" s="15" t="s">
        <v>959</v>
      </c>
      <c r="D1333" s="15" t="s">
        <v>1030</v>
      </c>
      <c r="E1333" s="17">
        <v>4.4060799999999999E-4</v>
      </c>
      <c r="F1333" s="18">
        <v>12515.75</v>
      </c>
      <c r="G1333" s="18">
        <v>5.5145395759999998</v>
      </c>
    </row>
    <row r="1334" spans="1:7" ht="15" customHeight="1">
      <c r="A1334" s="1"/>
      <c r="B1334" s="1"/>
      <c r="C1334" s="1"/>
      <c r="D1334" s="1"/>
      <c r="E1334" s="319" t="s">
        <v>1031</v>
      </c>
      <c r="F1334" s="320"/>
      <c r="G1334" s="19">
        <v>5.5145395759999998</v>
      </c>
    </row>
    <row r="1335" spans="1:7" ht="15" customHeight="1">
      <c r="A1335" s="321" t="s">
        <v>1032</v>
      </c>
      <c r="B1335" s="322"/>
      <c r="C1335" s="8" t="s">
        <v>952</v>
      </c>
      <c r="D1335" s="8" t="s">
        <v>953</v>
      </c>
      <c r="E1335" s="8" t="s">
        <v>954</v>
      </c>
      <c r="F1335" s="8" t="s">
        <v>955</v>
      </c>
      <c r="G1335" s="8" t="s">
        <v>956</v>
      </c>
    </row>
    <row r="1336" spans="1:7" ht="15" customHeight="1">
      <c r="A1336" s="15" t="s">
        <v>1033</v>
      </c>
      <c r="B1336" s="16" t="s">
        <v>1034</v>
      </c>
      <c r="C1336" s="15" t="s">
        <v>959</v>
      </c>
      <c r="D1336" s="15" t="s">
        <v>1035</v>
      </c>
      <c r="E1336" s="17">
        <v>3.5682</v>
      </c>
      <c r="F1336" s="18">
        <v>0.9</v>
      </c>
      <c r="G1336" s="18">
        <v>3.2113800000000001</v>
      </c>
    </row>
    <row r="1337" spans="1:7" ht="15" customHeight="1">
      <c r="A1337" s="1"/>
      <c r="B1337" s="1"/>
      <c r="C1337" s="1"/>
      <c r="D1337" s="1"/>
      <c r="E1337" s="319" t="s">
        <v>1036</v>
      </c>
      <c r="F1337" s="320"/>
      <c r="G1337" s="19">
        <v>3.2113800000000001</v>
      </c>
    </row>
    <row r="1338" spans="1:7" ht="15" customHeight="1">
      <c r="A1338" s="321" t="s">
        <v>968</v>
      </c>
      <c r="B1338" s="322"/>
      <c r="C1338" s="8" t="s">
        <v>952</v>
      </c>
      <c r="D1338" s="8" t="s">
        <v>953</v>
      </c>
      <c r="E1338" s="8" t="s">
        <v>954</v>
      </c>
      <c r="F1338" s="8" t="s">
        <v>955</v>
      </c>
      <c r="G1338" s="8" t="s">
        <v>956</v>
      </c>
    </row>
    <row r="1339" spans="1:7" ht="15" customHeight="1">
      <c r="A1339" s="15" t="s">
        <v>1104</v>
      </c>
      <c r="B1339" s="16" t="s">
        <v>1105</v>
      </c>
      <c r="C1339" s="15" t="s">
        <v>959</v>
      </c>
      <c r="D1339" s="15" t="s">
        <v>960</v>
      </c>
      <c r="E1339" s="17">
        <v>4.908792</v>
      </c>
      <c r="F1339" s="18">
        <v>15.31</v>
      </c>
      <c r="G1339" s="18">
        <v>75.153605519999999</v>
      </c>
    </row>
    <row r="1340" spans="1:7" ht="15" customHeight="1">
      <c r="A1340" s="1"/>
      <c r="B1340" s="1"/>
      <c r="C1340" s="1"/>
      <c r="D1340" s="1"/>
      <c r="E1340" s="319" t="s">
        <v>971</v>
      </c>
      <c r="F1340" s="320"/>
      <c r="G1340" s="19">
        <v>75.153605519999999</v>
      </c>
    </row>
    <row r="1341" spans="1:7" ht="15" customHeight="1">
      <c r="A1341" s="321" t="s">
        <v>1010</v>
      </c>
      <c r="B1341" s="322"/>
      <c r="C1341" s="8" t="s">
        <v>952</v>
      </c>
      <c r="D1341" s="8" t="s">
        <v>953</v>
      </c>
      <c r="E1341" s="8" t="s">
        <v>954</v>
      </c>
      <c r="F1341" s="8" t="s">
        <v>955</v>
      </c>
      <c r="G1341" s="8" t="s">
        <v>956</v>
      </c>
    </row>
    <row r="1342" spans="1:7" ht="15" customHeight="1">
      <c r="A1342" s="15" t="s">
        <v>1041</v>
      </c>
      <c r="B1342" s="16" t="s">
        <v>1042</v>
      </c>
      <c r="C1342" s="15" t="s">
        <v>959</v>
      </c>
      <c r="D1342" s="15" t="s">
        <v>1020</v>
      </c>
      <c r="E1342" s="17">
        <v>173.77</v>
      </c>
      <c r="F1342" s="18">
        <v>1.04</v>
      </c>
      <c r="G1342" s="18">
        <v>180.7208</v>
      </c>
    </row>
    <row r="1343" spans="1:7" ht="20.100000000000001" customHeight="1">
      <c r="A1343" s="15" t="s">
        <v>1052</v>
      </c>
      <c r="B1343" s="16" t="s">
        <v>1053</v>
      </c>
      <c r="C1343" s="15" t="s">
        <v>959</v>
      </c>
      <c r="D1343" s="15" t="s">
        <v>1045</v>
      </c>
      <c r="E1343" s="17">
        <v>1.1599999999999999</v>
      </c>
      <c r="F1343" s="18">
        <v>75</v>
      </c>
      <c r="G1343" s="18">
        <v>87</v>
      </c>
    </row>
    <row r="1344" spans="1:7" ht="15" customHeight="1">
      <c r="A1344" s="15" t="s">
        <v>1159</v>
      </c>
      <c r="B1344" s="16" t="s">
        <v>1160</v>
      </c>
      <c r="C1344" s="15" t="s">
        <v>959</v>
      </c>
      <c r="D1344" s="15" t="s">
        <v>1020</v>
      </c>
      <c r="E1344" s="17">
        <v>154.46</v>
      </c>
      <c r="F1344" s="18">
        <v>1.75</v>
      </c>
      <c r="G1344" s="18">
        <v>270.30500000000001</v>
      </c>
    </row>
    <row r="1345" spans="1:7" ht="15" customHeight="1">
      <c r="A1345" s="1"/>
      <c r="B1345" s="1"/>
      <c r="C1345" s="1"/>
      <c r="D1345" s="1"/>
      <c r="E1345" s="319" t="s">
        <v>1021</v>
      </c>
      <c r="F1345" s="320"/>
      <c r="G1345" s="19">
        <v>538.0258</v>
      </c>
    </row>
    <row r="1346" spans="1:7" ht="15" customHeight="1">
      <c r="A1346" s="1"/>
      <c r="B1346" s="1"/>
      <c r="C1346" s="1"/>
      <c r="D1346" s="1"/>
      <c r="E1346" s="317" t="s">
        <v>972</v>
      </c>
      <c r="F1346" s="318"/>
      <c r="G1346" s="3">
        <v>614.37</v>
      </c>
    </row>
    <row r="1347" spans="1:7" ht="15" customHeight="1">
      <c r="A1347" s="1"/>
      <c r="B1347" s="1"/>
      <c r="C1347" s="1"/>
      <c r="D1347" s="1"/>
      <c r="E1347" s="317" t="s">
        <v>973</v>
      </c>
      <c r="F1347" s="318"/>
      <c r="G1347" s="3">
        <v>34.159999999999997</v>
      </c>
    </row>
    <row r="1348" spans="1:7" ht="15" customHeight="1">
      <c r="A1348" s="1"/>
      <c r="B1348" s="1"/>
      <c r="C1348" s="1"/>
      <c r="D1348" s="1"/>
      <c r="E1348" s="317" t="s">
        <v>974</v>
      </c>
      <c r="F1348" s="318"/>
      <c r="G1348" s="3">
        <v>648.53</v>
      </c>
    </row>
    <row r="1349" spans="1:7" ht="15" customHeight="1">
      <c r="A1349" s="1"/>
      <c r="B1349" s="1"/>
      <c r="C1349" s="1"/>
      <c r="D1349" s="1"/>
      <c r="E1349" s="317" t="s">
        <v>975</v>
      </c>
      <c r="F1349" s="318"/>
      <c r="G1349" s="3">
        <v>183.85</v>
      </c>
    </row>
    <row r="1350" spans="1:7" ht="15" customHeight="1">
      <c r="A1350" s="1"/>
      <c r="B1350" s="1"/>
      <c r="C1350" s="1"/>
      <c r="D1350" s="1"/>
      <c r="E1350" s="317" t="s">
        <v>976</v>
      </c>
      <c r="F1350" s="318"/>
      <c r="G1350" s="3">
        <v>832.38</v>
      </c>
    </row>
    <row r="1351" spans="1:7" ht="15" customHeight="1">
      <c r="A1351" s="1"/>
      <c r="B1351" s="1"/>
      <c r="C1351" s="1"/>
      <c r="D1351" s="1"/>
      <c r="E1351" s="317" t="s">
        <v>977</v>
      </c>
      <c r="F1351" s="318"/>
      <c r="G1351" s="3">
        <v>1</v>
      </c>
    </row>
    <row r="1352" spans="1:7" ht="15" customHeight="1">
      <c r="A1352" s="1"/>
      <c r="B1352" s="1"/>
      <c r="C1352" s="1"/>
      <c r="D1352" s="1"/>
      <c r="E1352" s="317" t="s">
        <v>978</v>
      </c>
      <c r="F1352" s="318"/>
      <c r="G1352" s="3">
        <v>832.38</v>
      </c>
    </row>
    <row r="1353" spans="1:7" ht="9.9499999999999993" customHeight="1">
      <c r="A1353" s="1"/>
      <c r="B1353" s="1"/>
      <c r="C1353" s="323" t="s">
        <v>949</v>
      </c>
      <c r="D1353" s="324"/>
      <c r="E1353" s="1"/>
      <c r="F1353" s="1"/>
      <c r="G1353" s="1"/>
    </row>
    <row r="1354" spans="1:7" ht="20.100000000000001" customHeight="1">
      <c r="A1354" s="325" t="s">
        <v>2272</v>
      </c>
      <c r="B1354" s="326"/>
      <c r="C1354" s="326"/>
      <c r="D1354" s="326"/>
      <c r="E1354" s="326"/>
      <c r="F1354" s="326"/>
      <c r="G1354" s="326"/>
    </row>
    <row r="1355" spans="1:7" ht="15" customHeight="1">
      <c r="A1355" s="321" t="s">
        <v>1027</v>
      </c>
      <c r="B1355" s="322"/>
      <c r="C1355" s="8" t="s">
        <v>952</v>
      </c>
      <c r="D1355" s="8" t="s">
        <v>953</v>
      </c>
      <c r="E1355" s="8" t="s">
        <v>954</v>
      </c>
      <c r="F1355" s="8" t="s">
        <v>955</v>
      </c>
      <c r="G1355" s="8" t="s">
        <v>956</v>
      </c>
    </row>
    <row r="1356" spans="1:7" ht="20.100000000000001" customHeight="1">
      <c r="A1356" s="15" t="s">
        <v>1153</v>
      </c>
      <c r="B1356" s="16" t="s">
        <v>1154</v>
      </c>
      <c r="C1356" s="15" t="s">
        <v>959</v>
      </c>
      <c r="D1356" s="15" t="s">
        <v>1030</v>
      </c>
      <c r="E1356" s="17">
        <v>6.3999999999999997E-5</v>
      </c>
      <c r="F1356" s="18">
        <v>4815.63</v>
      </c>
      <c r="G1356" s="18">
        <v>0.30820032000000003</v>
      </c>
    </row>
    <row r="1357" spans="1:7" ht="15" customHeight="1">
      <c r="A1357" s="1"/>
      <c r="B1357" s="1"/>
      <c r="C1357" s="1"/>
      <c r="D1357" s="1"/>
      <c r="E1357" s="319" t="s">
        <v>1031</v>
      </c>
      <c r="F1357" s="320"/>
      <c r="G1357" s="19">
        <v>0.30820032000000003</v>
      </c>
    </row>
    <row r="1358" spans="1:7" ht="15" customHeight="1">
      <c r="A1358" s="1"/>
      <c r="B1358" s="1"/>
      <c r="C1358" s="1"/>
      <c r="D1358" s="1"/>
      <c r="E1358" s="317" t="s">
        <v>972</v>
      </c>
      <c r="F1358" s="318"/>
      <c r="G1358" s="3">
        <v>0.3</v>
      </c>
    </row>
    <row r="1359" spans="1:7" ht="15" customHeight="1">
      <c r="A1359" s="1"/>
      <c r="B1359" s="1"/>
      <c r="C1359" s="1"/>
      <c r="D1359" s="1"/>
      <c r="E1359" s="317" t="s">
        <v>1062</v>
      </c>
      <c r="F1359" s="318"/>
      <c r="G1359" s="3">
        <v>0</v>
      </c>
    </row>
    <row r="1360" spans="1:7" ht="15" customHeight="1">
      <c r="A1360" s="1"/>
      <c r="B1360" s="1"/>
      <c r="C1360" s="1"/>
      <c r="D1360" s="1"/>
      <c r="E1360" s="317" t="s">
        <v>974</v>
      </c>
      <c r="F1360" s="318"/>
      <c r="G1360" s="3">
        <v>0.3</v>
      </c>
    </row>
    <row r="1361" spans="1:7" ht="15" customHeight="1">
      <c r="A1361" s="1"/>
      <c r="B1361" s="1"/>
      <c r="C1361" s="1"/>
      <c r="D1361" s="1"/>
      <c r="E1361" s="317" t="s">
        <v>975</v>
      </c>
      <c r="F1361" s="318"/>
      <c r="G1361" s="3">
        <v>0.08</v>
      </c>
    </row>
    <row r="1362" spans="1:7" ht="15" customHeight="1">
      <c r="A1362" s="1"/>
      <c r="B1362" s="1"/>
      <c r="C1362" s="1"/>
      <c r="D1362" s="1"/>
      <c r="E1362" s="317" t="s">
        <v>976</v>
      </c>
      <c r="F1362" s="318"/>
      <c r="G1362" s="3">
        <v>0.38</v>
      </c>
    </row>
    <row r="1363" spans="1:7" ht="15" customHeight="1">
      <c r="A1363" s="1"/>
      <c r="B1363" s="1"/>
      <c r="C1363" s="1"/>
      <c r="D1363" s="1"/>
      <c r="E1363" s="317" t="s">
        <v>977</v>
      </c>
      <c r="F1363" s="318"/>
      <c r="G1363" s="3">
        <v>1</v>
      </c>
    </row>
    <row r="1364" spans="1:7" ht="15" customHeight="1">
      <c r="A1364" s="1"/>
      <c r="B1364" s="1"/>
      <c r="C1364" s="1"/>
      <c r="D1364" s="1"/>
      <c r="E1364" s="317" t="s">
        <v>978</v>
      </c>
      <c r="F1364" s="318"/>
      <c r="G1364" s="3">
        <v>0.38</v>
      </c>
    </row>
    <row r="1365" spans="1:7" ht="9.9499999999999993" customHeight="1">
      <c r="A1365" s="1"/>
      <c r="B1365" s="1"/>
      <c r="C1365" s="323" t="s">
        <v>949</v>
      </c>
      <c r="D1365" s="324"/>
      <c r="E1365" s="1"/>
      <c r="F1365" s="1"/>
      <c r="G1365" s="1"/>
    </row>
    <row r="1366" spans="1:7" ht="20.100000000000001" customHeight="1">
      <c r="A1366" s="325" t="s">
        <v>2273</v>
      </c>
      <c r="B1366" s="326"/>
      <c r="C1366" s="326"/>
      <c r="D1366" s="326"/>
      <c r="E1366" s="326"/>
      <c r="F1366" s="326"/>
      <c r="G1366" s="326"/>
    </row>
    <row r="1367" spans="1:7" ht="15" customHeight="1">
      <c r="A1367" s="321" t="s">
        <v>1027</v>
      </c>
      <c r="B1367" s="322"/>
      <c r="C1367" s="8" t="s">
        <v>952</v>
      </c>
      <c r="D1367" s="8" t="s">
        <v>953</v>
      </c>
      <c r="E1367" s="8" t="s">
        <v>954</v>
      </c>
      <c r="F1367" s="8" t="s">
        <v>955</v>
      </c>
      <c r="G1367" s="8" t="s">
        <v>956</v>
      </c>
    </row>
    <row r="1368" spans="1:7" ht="20.100000000000001" customHeight="1">
      <c r="A1368" s="15" t="s">
        <v>1153</v>
      </c>
      <c r="B1368" s="16" t="s">
        <v>1154</v>
      </c>
      <c r="C1368" s="15" t="s">
        <v>959</v>
      </c>
      <c r="D1368" s="15" t="s">
        <v>1030</v>
      </c>
      <c r="E1368" s="17">
        <v>7.6000000000000001E-6</v>
      </c>
      <c r="F1368" s="18">
        <v>4815.63</v>
      </c>
      <c r="G1368" s="18">
        <v>3.6598788E-2</v>
      </c>
    </row>
    <row r="1369" spans="1:7" ht="15" customHeight="1">
      <c r="A1369" s="1"/>
      <c r="B1369" s="1"/>
      <c r="C1369" s="1"/>
      <c r="D1369" s="1"/>
      <c r="E1369" s="319" t="s">
        <v>1031</v>
      </c>
      <c r="F1369" s="320"/>
      <c r="G1369" s="19">
        <v>3.6598788E-2</v>
      </c>
    </row>
    <row r="1370" spans="1:7" ht="15" customHeight="1">
      <c r="A1370" s="1"/>
      <c r="B1370" s="1"/>
      <c r="C1370" s="1"/>
      <c r="D1370" s="1"/>
      <c r="E1370" s="317" t="s">
        <v>972</v>
      </c>
      <c r="F1370" s="318"/>
      <c r="G1370" s="3">
        <v>0.03</v>
      </c>
    </row>
    <row r="1371" spans="1:7" ht="15" customHeight="1">
      <c r="A1371" s="1"/>
      <c r="B1371" s="1"/>
      <c r="C1371" s="1"/>
      <c r="D1371" s="1"/>
      <c r="E1371" s="317" t="s">
        <v>1062</v>
      </c>
      <c r="F1371" s="318"/>
      <c r="G1371" s="3">
        <v>0</v>
      </c>
    </row>
    <row r="1372" spans="1:7" ht="15" customHeight="1">
      <c r="A1372" s="1"/>
      <c r="B1372" s="1"/>
      <c r="C1372" s="1"/>
      <c r="D1372" s="1"/>
      <c r="E1372" s="317" t="s">
        <v>974</v>
      </c>
      <c r="F1372" s="318"/>
      <c r="G1372" s="3">
        <v>0.03</v>
      </c>
    </row>
    <row r="1373" spans="1:7" ht="15" customHeight="1">
      <c r="A1373" s="1"/>
      <c r="B1373" s="1"/>
      <c r="C1373" s="1"/>
      <c r="D1373" s="1"/>
      <c r="E1373" s="317" t="s">
        <v>975</v>
      </c>
      <c r="F1373" s="318"/>
      <c r="G1373" s="3">
        <v>0</v>
      </c>
    </row>
    <row r="1374" spans="1:7" ht="15" customHeight="1">
      <c r="A1374" s="1"/>
      <c r="B1374" s="1"/>
      <c r="C1374" s="1"/>
      <c r="D1374" s="1"/>
      <c r="E1374" s="317" t="s">
        <v>976</v>
      </c>
      <c r="F1374" s="318"/>
      <c r="G1374" s="3">
        <v>0.03</v>
      </c>
    </row>
    <row r="1375" spans="1:7" ht="15" customHeight="1">
      <c r="A1375" s="1"/>
      <c r="B1375" s="1"/>
      <c r="C1375" s="1"/>
      <c r="D1375" s="1"/>
      <c r="E1375" s="317" t="s">
        <v>977</v>
      </c>
      <c r="F1375" s="318"/>
      <c r="G1375" s="3">
        <v>1</v>
      </c>
    </row>
    <row r="1376" spans="1:7" ht="15" customHeight="1">
      <c r="A1376" s="1"/>
      <c r="B1376" s="1"/>
      <c r="C1376" s="1"/>
      <c r="D1376" s="1"/>
      <c r="E1376" s="317" t="s">
        <v>978</v>
      </c>
      <c r="F1376" s="318"/>
      <c r="G1376" s="3">
        <v>0.03</v>
      </c>
    </row>
    <row r="1377" spans="1:7" ht="9.9499999999999993" customHeight="1">
      <c r="A1377" s="1"/>
      <c r="B1377" s="1"/>
      <c r="C1377" s="323" t="s">
        <v>949</v>
      </c>
      <c r="D1377" s="324"/>
      <c r="E1377" s="1"/>
      <c r="F1377" s="1"/>
      <c r="G1377" s="1"/>
    </row>
    <row r="1378" spans="1:7" ht="20.100000000000001" customHeight="1">
      <c r="A1378" s="325" t="s">
        <v>2274</v>
      </c>
      <c r="B1378" s="326"/>
      <c r="C1378" s="326"/>
      <c r="D1378" s="326"/>
      <c r="E1378" s="326"/>
      <c r="F1378" s="326"/>
      <c r="G1378" s="326"/>
    </row>
    <row r="1379" spans="1:7" ht="15" customHeight="1">
      <c r="A1379" s="321" t="s">
        <v>968</v>
      </c>
      <c r="B1379" s="322"/>
      <c r="C1379" s="8" t="s">
        <v>952</v>
      </c>
      <c r="D1379" s="8" t="s">
        <v>953</v>
      </c>
      <c r="E1379" s="8" t="s">
        <v>954</v>
      </c>
      <c r="F1379" s="8" t="s">
        <v>955</v>
      </c>
      <c r="G1379" s="8" t="s">
        <v>956</v>
      </c>
    </row>
    <row r="1380" spans="1:7" ht="15" customHeight="1">
      <c r="A1380" s="15" t="s">
        <v>1155</v>
      </c>
      <c r="B1380" s="16" t="s">
        <v>1156</v>
      </c>
      <c r="C1380" s="15" t="s">
        <v>959</v>
      </c>
      <c r="D1380" s="15" t="s">
        <v>960</v>
      </c>
      <c r="E1380" s="17">
        <v>1.17E-2</v>
      </c>
      <c r="F1380" s="18">
        <v>12.84</v>
      </c>
      <c r="G1380" s="18">
        <v>0.150228</v>
      </c>
    </row>
    <row r="1381" spans="1:7" ht="15" customHeight="1">
      <c r="A1381" s="1"/>
      <c r="B1381" s="1"/>
      <c r="C1381" s="1"/>
      <c r="D1381" s="1"/>
      <c r="E1381" s="319" t="s">
        <v>971</v>
      </c>
      <c r="F1381" s="320"/>
      <c r="G1381" s="19">
        <v>0.150228</v>
      </c>
    </row>
    <row r="1382" spans="1:7" ht="15" customHeight="1">
      <c r="A1382" s="1"/>
      <c r="B1382" s="1"/>
      <c r="C1382" s="1"/>
      <c r="D1382" s="1"/>
      <c r="E1382" s="317" t="s">
        <v>972</v>
      </c>
      <c r="F1382" s="318"/>
      <c r="G1382" s="3">
        <v>0.08</v>
      </c>
    </row>
    <row r="1383" spans="1:7" ht="15" customHeight="1">
      <c r="A1383" s="1"/>
      <c r="B1383" s="1"/>
      <c r="C1383" s="1"/>
      <c r="D1383" s="1"/>
      <c r="E1383" s="317" t="s">
        <v>973</v>
      </c>
      <c r="F1383" s="318"/>
      <c r="G1383" s="3">
        <v>7.0000000000000007E-2</v>
      </c>
    </row>
    <row r="1384" spans="1:7" ht="15" customHeight="1">
      <c r="A1384" s="1"/>
      <c r="B1384" s="1"/>
      <c r="C1384" s="1"/>
      <c r="D1384" s="1"/>
      <c r="E1384" s="317" t="s">
        <v>974</v>
      </c>
      <c r="F1384" s="318"/>
      <c r="G1384" s="3">
        <v>0.15</v>
      </c>
    </row>
    <row r="1385" spans="1:7" ht="15" customHeight="1">
      <c r="A1385" s="1"/>
      <c r="B1385" s="1"/>
      <c r="C1385" s="1"/>
      <c r="D1385" s="1"/>
      <c r="E1385" s="317" t="s">
        <v>975</v>
      </c>
      <c r="F1385" s="318"/>
      <c r="G1385" s="3">
        <v>0.04</v>
      </c>
    </row>
    <row r="1386" spans="1:7" ht="15" customHeight="1">
      <c r="A1386" s="1"/>
      <c r="B1386" s="1"/>
      <c r="C1386" s="1"/>
      <c r="D1386" s="1"/>
      <c r="E1386" s="317" t="s">
        <v>976</v>
      </c>
      <c r="F1386" s="318"/>
      <c r="G1386" s="3">
        <v>0.19</v>
      </c>
    </row>
    <row r="1387" spans="1:7" ht="15" customHeight="1">
      <c r="A1387" s="1"/>
      <c r="B1387" s="1"/>
      <c r="C1387" s="1"/>
      <c r="D1387" s="1"/>
      <c r="E1387" s="317" t="s">
        <v>977</v>
      </c>
      <c r="F1387" s="318"/>
      <c r="G1387" s="3">
        <v>1</v>
      </c>
    </row>
    <row r="1388" spans="1:7" ht="15" customHeight="1">
      <c r="A1388" s="1"/>
      <c r="B1388" s="1"/>
      <c r="C1388" s="1"/>
      <c r="D1388" s="1"/>
      <c r="E1388" s="317" t="s">
        <v>978</v>
      </c>
      <c r="F1388" s="318"/>
      <c r="G1388" s="3">
        <v>0.19</v>
      </c>
    </row>
    <row r="1389" spans="1:7" ht="9.9499999999999993" customHeight="1">
      <c r="A1389" s="1"/>
      <c r="B1389" s="1"/>
      <c r="C1389" s="323" t="s">
        <v>949</v>
      </c>
      <c r="D1389" s="324"/>
      <c r="E1389" s="1"/>
      <c r="F1389" s="1"/>
      <c r="G1389" s="1"/>
    </row>
    <row r="1390" spans="1:7" ht="20.100000000000001" customHeight="1">
      <c r="A1390" s="325" t="s">
        <v>2275</v>
      </c>
      <c r="B1390" s="326"/>
      <c r="C1390" s="326"/>
      <c r="D1390" s="326"/>
      <c r="E1390" s="326"/>
      <c r="F1390" s="326"/>
      <c r="G1390" s="326"/>
    </row>
    <row r="1391" spans="1:7" ht="15" customHeight="1">
      <c r="A1391" s="321" t="s">
        <v>951</v>
      </c>
      <c r="B1391" s="322"/>
      <c r="C1391" s="8" t="s">
        <v>952</v>
      </c>
      <c r="D1391" s="8" t="s">
        <v>953</v>
      </c>
      <c r="E1391" s="8" t="s">
        <v>954</v>
      </c>
      <c r="F1391" s="8" t="s">
        <v>955</v>
      </c>
      <c r="G1391" s="8" t="s">
        <v>956</v>
      </c>
    </row>
    <row r="1392" spans="1:7" ht="15" customHeight="1">
      <c r="A1392" s="15" t="s">
        <v>994</v>
      </c>
      <c r="B1392" s="16" t="s">
        <v>995</v>
      </c>
      <c r="C1392" s="15" t="s">
        <v>959</v>
      </c>
      <c r="D1392" s="15" t="s">
        <v>960</v>
      </c>
      <c r="E1392" s="17">
        <v>1</v>
      </c>
      <c r="F1392" s="18">
        <v>1.04</v>
      </c>
      <c r="G1392" s="18">
        <v>1.04</v>
      </c>
    </row>
    <row r="1393" spans="1:7" ht="20.100000000000001" customHeight="1">
      <c r="A1393" s="15" t="s">
        <v>1025</v>
      </c>
      <c r="B1393" s="16" t="s">
        <v>1026</v>
      </c>
      <c r="C1393" s="15" t="s">
        <v>959</v>
      </c>
      <c r="D1393" s="15" t="s">
        <v>960</v>
      </c>
      <c r="E1393" s="17">
        <v>1</v>
      </c>
      <c r="F1393" s="18">
        <v>0.63</v>
      </c>
      <c r="G1393" s="18">
        <v>0.63</v>
      </c>
    </row>
    <row r="1394" spans="1:7" ht="15" customHeight="1">
      <c r="A1394" s="15" t="s">
        <v>996</v>
      </c>
      <c r="B1394" s="16" t="s">
        <v>997</v>
      </c>
      <c r="C1394" s="15" t="s">
        <v>959</v>
      </c>
      <c r="D1394" s="15" t="s">
        <v>960</v>
      </c>
      <c r="E1394" s="17">
        <v>1</v>
      </c>
      <c r="F1394" s="18">
        <v>3.18</v>
      </c>
      <c r="G1394" s="18">
        <v>3.18</v>
      </c>
    </row>
    <row r="1395" spans="1:7" ht="20.100000000000001" customHeight="1">
      <c r="A1395" s="15" t="s">
        <v>1023</v>
      </c>
      <c r="B1395" s="16" t="s">
        <v>1024</v>
      </c>
      <c r="C1395" s="15" t="s">
        <v>959</v>
      </c>
      <c r="D1395" s="15" t="s">
        <v>960</v>
      </c>
      <c r="E1395" s="17">
        <v>1</v>
      </c>
      <c r="F1395" s="18">
        <v>0.01</v>
      </c>
      <c r="G1395" s="18">
        <v>0.01</v>
      </c>
    </row>
    <row r="1396" spans="1:7" ht="15" customHeight="1">
      <c r="A1396" s="15" t="s">
        <v>963</v>
      </c>
      <c r="B1396" s="16" t="s">
        <v>964</v>
      </c>
      <c r="C1396" s="15" t="s">
        <v>959</v>
      </c>
      <c r="D1396" s="15" t="s">
        <v>960</v>
      </c>
      <c r="E1396" s="17">
        <v>1</v>
      </c>
      <c r="F1396" s="18">
        <v>0.55000000000000004</v>
      </c>
      <c r="G1396" s="18">
        <v>0.55000000000000004</v>
      </c>
    </row>
    <row r="1397" spans="1:7" ht="15" customHeight="1">
      <c r="A1397" s="15" t="s">
        <v>965</v>
      </c>
      <c r="B1397" s="16" t="s">
        <v>966</v>
      </c>
      <c r="C1397" s="15" t="s">
        <v>959</v>
      </c>
      <c r="D1397" s="15" t="s">
        <v>960</v>
      </c>
      <c r="E1397" s="17">
        <v>1</v>
      </c>
      <c r="F1397" s="18">
        <v>0.06</v>
      </c>
      <c r="G1397" s="18">
        <v>0.06</v>
      </c>
    </row>
    <row r="1398" spans="1:7" ht="17.100000000000001" customHeight="1">
      <c r="A1398" s="1"/>
      <c r="B1398" s="1"/>
      <c r="C1398" s="1"/>
      <c r="D1398" s="1"/>
      <c r="E1398" s="319" t="s">
        <v>967</v>
      </c>
      <c r="F1398" s="320"/>
      <c r="G1398" s="19">
        <v>5.47</v>
      </c>
    </row>
    <row r="1399" spans="1:7" ht="15" customHeight="1">
      <c r="A1399" s="321" t="s">
        <v>968</v>
      </c>
      <c r="B1399" s="322"/>
      <c r="C1399" s="8" t="s">
        <v>952</v>
      </c>
      <c r="D1399" s="8" t="s">
        <v>953</v>
      </c>
      <c r="E1399" s="8" t="s">
        <v>954</v>
      </c>
      <c r="F1399" s="8" t="s">
        <v>955</v>
      </c>
      <c r="G1399" s="8" t="s">
        <v>956</v>
      </c>
    </row>
    <row r="1400" spans="1:7" ht="15" customHeight="1">
      <c r="A1400" s="15" t="s">
        <v>1155</v>
      </c>
      <c r="B1400" s="16" t="s">
        <v>1156</v>
      </c>
      <c r="C1400" s="15" t="s">
        <v>959</v>
      </c>
      <c r="D1400" s="15" t="s">
        <v>960</v>
      </c>
      <c r="E1400" s="17">
        <v>1.0117</v>
      </c>
      <c r="F1400" s="18">
        <v>12.84</v>
      </c>
      <c r="G1400" s="18">
        <v>12.990228</v>
      </c>
    </row>
    <row r="1401" spans="1:7" ht="15" customHeight="1">
      <c r="A1401" s="1"/>
      <c r="B1401" s="1"/>
      <c r="C1401" s="1"/>
      <c r="D1401" s="1"/>
      <c r="E1401" s="319" t="s">
        <v>971</v>
      </c>
      <c r="F1401" s="320"/>
      <c r="G1401" s="19">
        <v>12.990228</v>
      </c>
    </row>
    <row r="1402" spans="1:7" ht="15" customHeight="1">
      <c r="A1402" s="1"/>
      <c r="B1402" s="1"/>
      <c r="C1402" s="1"/>
      <c r="D1402" s="1"/>
      <c r="E1402" s="317" t="s">
        <v>972</v>
      </c>
      <c r="F1402" s="318"/>
      <c r="G1402" s="3">
        <v>12.56</v>
      </c>
    </row>
    <row r="1403" spans="1:7" ht="15" customHeight="1">
      <c r="A1403" s="1"/>
      <c r="B1403" s="1"/>
      <c r="C1403" s="1"/>
      <c r="D1403" s="1"/>
      <c r="E1403" s="317" t="s">
        <v>973</v>
      </c>
      <c r="F1403" s="318"/>
      <c r="G1403" s="3">
        <v>5.9</v>
      </c>
    </row>
    <row r="1404" spans="1:7" ht="15" customHeight="1">
      <c r="A1404" s="1"/>
      <c r="B1404" s="1"/>
      <c r="C1404" s="1"/>
      <c r="D1404" s="1"/>
      <c r="E1404" s="317" t="s">
        <v>974</v>
      </c>
      <c r="F1404" s="318"/>
      <c r="G1404" s="3">
        <v>18.46</v>
      </c>
    </row>
    <row r="1405" spans="1:7" ht="15" customHeight="1">
      <c r="A1405" s="1"/>
      <c r="B1405" s="1"/>
      <c r="C1405" s="1"/>
      <c r="D1405" s="1"/>
      <c r="E1405" s="317" t="s">
        <v>975</v>
      </c>
      <c r="F1405" s="318"/>
      <c r="G1405" s="3">
        <v>5.23</v>
      </c>
    </row>
    <row r="1406" spans="1:7" ht="15" customHeight="1">
      <c r="A1406" s="1"/>
      <c r="B1406" s="1"/>
      <c r="C1406" s="1"/>
      <c r="D1406" s="1"/>
      <c r="E1406" s="317" t="s">
        <v>976</v>
      </c>
      <c r="F1406" s="318"/>
      <c r="G1406" s="3">
        <v>23.69</v>
      </c>
    </row>
    <row r="1407" spans="1:7" ht="15" customHeight="1">
      <c r="A1407" s="1"/>
      <c r="B1407" s="1"/>
      <c r="C1407" s="1"/>
      <c r="D1407" s="1"/>
      <c r="E1407" s="317" t="s">
        <v>977</v>
      </c>
      <c r="F1407" s="318"/>
      <c r="G1407" s="3">
        <v>1</v>
      </c>
    </row>
    <row r="1408" spans="1:7" ht="15" customHeight="1">
      <c r="A1408" s="1"/>
      <c r="B1408" s="1"/>
      <c r="C1408" s="1"/>
      <c r="D1408" s="1"/>
      <c r="E1408" s="317" t="s">
        <v>978</v>
      </c>
      <c r="F1408" s="318"/>
      <c r="G1408" s="3">
        <v>23.69</v>
      </c>
    </row>
    <row r="1409" spans="1:7" ht="9.9499999999999993" customHeight="1">
      <c r="A1409" s="1"/>
      <c r="B1409" s="1"/>
      <c r="C1409" s="323" t="s">
        <v>949</v>
      </c>
      <c r="D1409" s="324"/>
      <c r="E1409" s="1"/>
      <c r="F1409" s="1"/>
      <c r="G1409" s="1"/>
    </row>
    <row r="1410" spans="1:7" ht="20.100000000000001" customHeight="1">
      <c r="A1410" s="325" t="s">
        <v>2276</v>
      </c>
      <c r="B1410" s="326"/>
      <c r="C1410" s="326"/>
      <c r="D1410" s="326"/>
      <c r="E1410" s="326"/>
      <c r="F1410" s="326"/>
      <c r="G1410" s="326"/>
    </row>
    <row r="1411" spans="1:7" ht="15" customHeight="1">
      <c r="A1411" s="321" t="s">
        <v>951</v>
      </c>
      <c r="B1411" s="322"/>
      <c r="C1411" s="8" t="s">
        <v>952</v>
      </c>
      <c r="D1411" s="8" t="s">
        <v>953</v>
      </c>
      <c r="E1411" s="8" t="s">
        <v>954</v>
      </c>
      <c r="F1411" s="8" t="s">
        <v>955</v>
      </c>
      <c r="G1411" s="8" t="s">
        <v>956</v>
      </c>
    </row>
    <row r="1412" spans="1:7" ht="15" customHeight="1">
      <c r="A1412" s="15" t="s">
        <v>994</v>
      </c>
      <c r="B1412" s="16" t="s">
        <v>995</v>
      </c>
      <c r="C1412" s="15" t="s">
        <v>959</v>
      </c>
      <c r="D1412" s="15" t="s">
        <v>960</v>
      </c>
      <c r="E1412" s="17">
        <v>1</v>
      </c>
      <c r="F1412" s="18">
        <v>1.04</v>
      </c>
      <c r="G1412" s="18">
        <v>1.04</v>
      </c>
    </row>
    <row r="1413" spans="1:7" ht="20.100000000000001" customHeight="1">
      <c r="A1413" s="15" t="s">
        <v>1025</v>
      </c>
      <c r="B1413" s="16" t="s">
        <v>1026</v>
      </c>
      <c r="C1413" s="15" t="s">
        <v>959</v>
      </c>
      <c r="D1413" s="15" t="s">
        <v>960</v>
      </c>
      <c r="E1413" s="17">
        <v>1</v>
      </c>
      <c r="F1413" s="18">
        <v>0.63</v>
      </c>
      <c r="G1413" s="18">
        <v>0.63</v>
      </c>
    </row>
    <row r="1414" spans="1:7" ht="15" customHeight="1">
      <c r="A1414" s="15" t="s">
        <v>996</v>
      </c>
      <c r="B1414" s="16" t="s">
        <v>997</v>
      </c>
      <c r="C1414" s="15" t="s">
        <v>959</v>
      </c>
      <c r="D1414" s="15" t="s">
        <v>960</v>
      </c>
      <c r="E1414" s="17">
        <v>1</v>
      </c>
      <c r="F1414" s="18">
        <v>3.18</v>
      </c>
      <c r="G1414" s="18">
        <v>3.18</v>
      </c>
    </row>
    <row r="1415" spans="1:7" ht="20.100000000000001" customHeight="1">
      <c r="A1415" s="15" t="s">
        <v>1023</v>
      </c>
      <c r="B1415" s="16" t="s">
        <v>1024</v>
      </c>
      <c r="C1415" s="15" t="s">
        <v>959</v>
      </c>
      <c r="D1415" s="15" t="s">
        <v>960</v>
      </c>
      <c r="E1415" s="17">
        <v>1</v>
      </c>
      <c r="F1415" s="18">
        <v>0.01</v>
      </c>
      <c r="G1415" s="18">
        <v>0.01</v>
      </c>
    </row>
    <row r="1416" spans="1:7" ht="15" customHeight="1">
      <c r="A1416" s="15" t="s">
        <v>963</v>
      </c>
      <c r="B1416" s="16" t="s">
        <v>964</v>
      </c>
      <c r="C1416" s="15" t="s">
        <v>959</v>
      </c>
      <c r="D1416" s="15" t="s">
        <v>960</v>
      </c>
      <c r="E1416" s="17">
        <v>1</v>
      </c>
      <c r="F1416" s="18">
        <v>0.55000000000000004</v>
      </c>
      <c r="G1416" s="18">
        <v>0.55000000000000004</v>
      </c>
    </row>
    <row r="1417" spans="1:7" ht="15" customHeight="1">
      <c r="A1417" s="15" t="s">
        <v>965</v>
      </c>
      <c r="B1417" s="16" t="s">
        <v>966</v>
      </c>
      <c r="C1417" s="15" t="s">
        <v>959</v>
      </c>
      <c r="D1417" s="15" t="s">
        <v>960</v>
      </c>
      <c r="E1417" s="17">
        <v>1</v>
      </c>
      <c r="F1417" s="18">
        <v>0.06</v>
      </c>
      <c r="G1417" s="18">
        <v>0.06</v>
      </c>
    </row>
    <row r="1418" spans="1:7" ht="17.100000000000001" customHeight="1">
      <c r="A1418" s="1"/>
      <c r="B1418" s="1"/>
      <c r="C1418" s="1"/>
      <c r="D1418" s="1"/>
      <c r="E1418" s="319" t="s">
        <v>967</v>
      </c>
      <c r="F1418" s="320"/>
      <c r="G1418" s="19">
        <v>5.47</v>
      </c>
    </row>
    <row r="1419" spans="1:7" ht="15" customHeight="1">
      <c r="A1419" s="321" t="s">
        <v>1027</v>
      </c>
      <c r="B1419" s="322"/>
      <c r="C1419" s="8" t="s">
        <v>952</v>
      </c>
      <c r="D1419" s="8" t="s">
        <v>953</v>
      </c>
      <c r="E1419" s="8" t="s">
        <v>954</v>
      </c>
      <c r="F1419" s="8" t="s">
        <v>955</v>
      </c>
      <c r="G1419" s="8" t="s">
        <v>956</v>
      </c>
    </row>
    <row r="1420" spans="1:7" ht="20.100000000000001" customHeight="1">
      <c r="A1420" s="15" t="s">
        <v>1153</v>
      </c>
      <c r="B1420" s="16" t="s">
        <v>1154</v>
      </c>
      <c r="C1420" s="15" t="s">
        <v>959</v>
      </c>
      <c r="D1420" s="15" t="s">
        <v>1030</v>
      </c>
      <c r="E1420" s="17">
        <v>7.1600000000000006E-5</v>
      </c>
      <c r="F1420" s="18">
        <v>4815.63</v>
      </c>
      <c r="G1420" s="18">
        <v>0.34479910800000002</v>
      </c>
    </row>
    <row r="1421" spans="1:7" ht="15" customHeight="1">
      <c r="A1421" s="1"/>
      <c r="B1421" s="1"/>
      <c r="C1421" s="1"/>
      <c r="D1421" s="1"/>
      <c r="E1421" s="319" t="s">
        <v>1031</v>
      </c>
      <c r="F1421" s="320"/>
      <c r="G1421" s="19">
        <v>0.34479910800000002</v>
      </c>
    </row>
    <row r="1422" spans="1:7" ht="15" customHeight="1">
      <c r="A1422" s="321" t="s">
        <v>968</v>
      </c>
      <c r="B1422" s="322"/>
      <c r="C1422" s="8" t="s">
        <v>952</v>
      </c>
      <c r="D1422" s="8" t="s">
        <v>953</v>
      </c>
      <c r="E1422" s="8" t="s">
        <v>954</v>
      </c>
      <c r="F1422" s="8" t="s">
        <v>955</v>
      </c>
      <c r="G1422" s="8" t="s">
        <v>956</v>
      </c>
    </row>
    <row r="1423" spans="1:7" ht="15" customHeight="1">
      <c r="A1423" s="15" t="s">
        <v>1155</v>
      </c>
      <c r="B1423" s="16" t="s">
        <v>1156</v>
      </c>
      <c r="C1423" s="15" t="s">
        <v>959</v>
      </c>
      <c r="D1423" s="15" t="s">
        <v>960</v>
      </c>
      <c r="E1423" s="17">
        <v>1.0117</v>
      </c>
      <c r="F1423" s="18">
        <v>12.84</v>
      </c>
      <c r="G1423" s="18">
        <v>12.990228</v>
      </c>
    </row>
    <row r="1424" spans="1:7" ht="15" customHeight="1">
      <c r="A1424" s="1"/>
      <c r="B1424" s="1"/>
      <c r="C1424" s="1"/>
      <c r="D1424" s="1"/>
      <c r="E1424" s="319" t="s">
        <v>971</v>
      </c>
      <c r="F1424" s="320"/>
      <c r="G1424" s="19">
        <v>12.990228</v>
      </c>
    </row>
    <row r="1425" spans="1:7" ht="15" customHeight="1">
      <c r="A1425" s="1"/>
      <c r="B1425" s="1"/>
      <c r="C1425" s="1"/>
      <c r="D1425" s="1"/>
      <c r="E1425" s="317" t="s">
        <v>972</v>
      </c>
      <c r="F1425" s="318"/>
      <c r="G1425" s="3">
        <v>12.89</v>
      </c>
    </row>
    <row r="1426" spans="1:7" ht="15" customHeight="1">
      <c r="A1426" s="1"/>
      <c r="B1426" s="1"/>
      <c r="C1426" s="1"/>
      <c r="D1426" s="1"/>
      <c r="E1426" s="317" t="s">
        <v>973</v>
      </c>
      <c r="F1426" s="318"/>
      <c r="G1426" s="3">
        <v>5.9</v>
      </c>
    </row>
    <row r="1427" spans="1:7" ht="15" customHeight="1">
      <c r="A1427" s="1"/>
      <c r="B1427" s="1"/>
      <c r="C1427" s="1"/>
      <c r="D1427" s="1"/>
      <c r="E1427" s="317" t="s">
        <v>974</v>
      </c>
      <c r="F1427" s="318"/>
      <c r="G1427" s="3">
        <v>18.79</v>
      </c>
    </row>
    <row r="1428" spans="1:7" ht="15" customHeight="1">
      <c r="A1428" s="1"/>
      <c r="B1428" s="1"/>
      <c r="C1428" s="1"/>
      <c r="D1428" s="1"/>
      <c r="E1428" s="317" t="s">
        <v>975</v>
      </c>
      <c r="F1428" s="318"/>
      <c r="G1428" s="3">
        <v>5.32</v>
      </c>
    </row>
    <row r="1429" spans="1:7" ht="15" customHeight="1">
      <c r="A1429" s="1"/>
      <c r="B1429" s="1"/>
      <c r="C1429" s="1"/>
      <c r="D1429" s="1"/>
      <c r="E1429" s="317" t="s">
        <v>976</v>
      </c>
      <c r="F1429" s="318"/>
      <c r="G1429" s="3">
        <v>24.11</v>
      </c>
    </row>
    <row r="1430" spans="1:7" ht="15" customHeight="1">
      <c r="A1430" s="1"/>
      <c r="B1430" s="1"/>
      <c r="C1430" s="1"/>
      <c r="D1430" s="1"/>
      <c r="E1430" s="317" t="s">
        <v>977</v>
      </c>
      <c r="F1430" s="318"/>
      <c r="G1430" s="3">
        <v>1</v>
      </c>
    </row>
    <row r="1431" spans="1:7" ht="15" customHeight="1">
      <c r="A1431" s="1"/>
      <c r="B1431" s="1"/>
      <c r="C1431" s="1"/>
      <c r="D1431" s="1"/>
      <c r="E1431" s="317" t="s">
        <v>978</v>
      </c>
      <c r="F1431" s="318"/>
      <c r="G1431" s="3">
        <v>24.11</v>
      </c>
    </row>
    <row r="1432" spans="1:7" ht="9.9499999999999993" customHeight="1">
      <c r="A1432" s="1"/>
      <c r="B1432" s="1"/>
      <c r="C1432" s="323" t="s">
        <v>949</v>
      </c>
      <c r="D1432" s="324"/>
      <c r="E1432" s="1"/>
      <c r="F1432" s="1"/>
      <c r="G1432" s="1"/>
    </row>
    <row r="1433" spans="1:7" ht="20.100000000000001" customHeight="1">
      <c r="A1433" s="325" t="s">
        <v>2277</v>
      </c>
      <c r="B1433" s="326"/>
      <c r="C1433" s="326"/>
      <c r="D1433" s="326"/>
      <c r="E1433" s="326"/>
      <c r="F1433" s="326"/>
      <c r="G1433" s="326"/>
    </row>
    <row r="1434" spans="1:7" ht="15" customHeight="1">
      <c r="A1434" s="321" t="s">
        <v>1027</v>
      </c>
      <c r="B1434" s="322"/>
      <c r="C1434" s="8" t="s">
        <v>952</v>
      </c>
      <c r="D1434" s="8" t="s">
        <v>953</v>
      </c>
      <c r="E1434" s="8" t="s">
        <v>954</v>
      </c>
      <c r="F1434" s="8" t="s">
        <v>955</v>
      </c>
      <c r="G1434" s="8" t="s">
        <v>956</v>
      </c>
    </row>
    <row r="1435" spans="1:7" ht="20.100000000000001" customHeight="1">
      <c r="A1435" s="15" t="s">
        <v>1153</v>
      </c>
      <c r="B1435" s="16" t="s">
        <v>1154</v>
      </c>
      <c r="C1435" s="15" t="s">
        <v>959</v>
      </c>
      <c r="D1435" s="15" t="s">
        <v>1030</v>
      </c>
      <c r="E1435" s="17">
        <v>6.0000000000000002E-5</v>
      </c>
      <c r="F1435" s="18">
        <v>4815.63</v>
      </c>
      <c r="G1435" s="18">
        <v>0.28893780000000002</v>
      </c>
    </row>
    <row r="1436" spans="1:7" ht="15" customHeight="1">
      <c r="A1436" s="1"/>
      <c r="B1436" s="1"/>
      <c r="C1436" s="1"/>
      <c r="D1436" s="1"/>
      <c r="E1436" s="319" t="s">
        <v>1031</v>
      </c>
      <c r="F1436" s="320"/>
      <c r="G1436" s="19">
        <v>0.28893780000000002</v>
      </c>
    </row>
    <row r="1437" spans="1:7" ht="15" customHeight="1">
      <c r="A1437" s="1"/>
      <c r="B1437" s="1"/>
      <c r="C1437" s="1"/>
      <c r="D1437" s="1"/>
      <c r="E1437" s="317" t="s">
        <v>972</v>
      </c>
      <c r="F1437" s="318"/>
      <c r="G1437" s="3">
        <v>0.28000000000000003</v>
      </c>
    </row>
    <row r="1438" spans="1:7" ht="15" customHeight="1">
      <c r="A1438" s="1"/>
      <c r="B1438" s="1"/>
      <c r="C1438" s="1"/>
      <c r="D1438" s="1"/>
      <c r="E1438" s="317" t="s">
        <v>1062</v>
      </c>
      <c r="F1438" s="318"/>
      <c r="G1438" s="3">
        <v>0</v>
      </c>
    </row>
    <row r="1439" spans="1:7" ht="15" customHeight="1">
      <c r="A1439" s="1"/>
      <c r="B1439" s="1"/>
      <c r="C1439" s="1"/>
      <c r="D1439" s="1"/>
      <c r="E1439" s="317" t="s">
        <v>974</v>
      </c>
      <c r="F1439" s="318"/>
      <c r="G1439" s="3">
        <v>0.28000000000000003</v>
      </c>
    </row>
    <row r="1440" spans="1:7" ht="15" customHeight="1">
      <c r="A1440" s="1"/>
      <c r="B1440" s="1"/>
      <c r="C1440" s="1"/>
      <c r="D1440" s="1"/>
      <c r="E1440" s="317" t="s">
        <v>975</v>
      </c>
      <c r="F1440" s="318"/>
      <c r="G1440" s="3">
        <v>7.0000000000000007E-2</v>
      </c>
    </row>
    <row r="1441" spans="1:7" ht="15" customHeight="1">
      <c r="A1441" s="1"/>
      <c r="B1441" s="1"/>
      <c r="C1441" s="1"/>
      <c r="D1441" s="1"/>
      <c r="E1441" s="317" t="s">
        <v>976</v>
      </c>
      <c r="F1441" s="318"/>
      <c r="G1441" s="3">
        <v>0.35</v>
      </c>
    </row>
    <row r="1442" spans="1:7" ht="15" customHeight="1">
      <c r="A1442" s="1"/>
      <c r="B1442" s="1"/>
      <c r="C1442" s="1"/>
      <c r="D1442" s="1"/>
      <c r="E1442" s="317" t="s">
        <v>977</v>
      </c>
      <c r="F1442" s="318"/>
      <c r="G1442" s="3">
        <v>1</v>
      </c>
    </row>
    <row r="1443" spans="1:7" ht="15" customHeight="1">
      <c r="A1443" s="1"/>
      <c r="B1443" s="1"/>
      <c r="C1443" s="1"/>
      <c r="D1443" s="1"/>
      <c r="E1443" s="317" t="s">
        <v>978</v>
      </c>
      <c r="F1443" s="318"/>
      <c r="G1443" s="3">
        <v>0.35</v>
      </c>
    </row>
    <row r="1444" spans="1:7" ht="9.9499999999999993" customHeight="1">
      <c r="A1444" s="1"/>
      <c r="B1444" s="1"/>
      <c r="C1444" s="323" t="s">
        <v>949</v>
      </c>
      <c r="D1444" s="324"/>
      <c r="E1444" s="1"/>
      <c r="F1444" s="1"/>
      <c r="G1444" s="1"/>
    </row>
    <row r="1445" spans="1:7" ht="20.100000000000001" customHeight="1">
      <c r="A1445" s="325" t="s">
        <v>2278</v>
      </c>
      <c r="B1445" s="326"/>
      <c r="C1445" s="326"/>
      <c r="D1445" s="326"/>
      <c r="E1445" s="326"/>
      <c r="F1445" s="326"/>
      <c r="G1445" s="326"/>
    </row>
    <row r="1446" spans="1:7" ht="15" customHeight="1">
      <c r="A1446" s="321" t="s">
        <v>1032</v>
      </c>
      <c r="B1446" s="322"/>
      <c r="C1446" s="8" t="s">
        <v>952</v>
      </c>
      <c r="D1446" s="8" t="s">
        <v>953</v>
      </c>
      <c r="E1446" s="8" t="s">
        <v>954</v>
      </c>
      <c r="F1446" s="8" t="s">
        <v>955</v>
      </c>
      <c r="G1446" s="8" t="s">
        <v>956</v>
      </c>
    </row>
    <row r="1447" spans="1:7" ht="15" customHeight="1">
      <c r="A1447" s="15" t="s">
        <v>1033</v>
      </c>
      <c r="B1447" s="16" t="s">
        <v>1034</v>
      </c>
      <c r="C1447" s="15" t="s">
        <v>959</v>
      </c>
      <c r="D1447" s="15" t="s">
        <v>1035</v>
      </c>
      <c r="E1447" s="17">
        <v>0.78</v>
      </c>
      <c r="F1447" s="18">
        <v>0.9</v>
      </c>
      <c r="G1447" s="18">
        <v>0.70199999999999996</v>
      </c>
    </row>
    <row r="1448" spans="1:7" ht="15" customHeight="1">
      <c r="A1448" s="1"/>
      <c r="B1448" s="1"/>
      <c r="C1448" s="1"/>
      <c r="D1448" s="1"/>
      <c r="E1448" s="319" t="s">
        <v>1036</v>
      </c>
      <c r="F1448" s="320"/>
      <c r="G1448" s="19">
        <v>0.70199999999999996</v>
      </c>
    </row>
    <row r="1449" spans="1:7" ht="15" customHeight="1">
      <c r="A1449" s="1"/>
      <c r="B1449" s="1"/>
      <c r="C1449" s="1"/>
      <c r="D1449" s="1"/>
      <c r="E1449" s="317" t="s">
        <v>972</v>
      </c>
      <c r="F1449" s="318"/>
      <c r="G1449" s="3">
        <v>0.7</v>
      </c>
    </row>
    <row r="1450" spans="1:7" ht="15" customHeight="1">
      <c r="A1450" s="1"/>
      <c r="B1450" s="1"/>
      <c r="C1450" s="1"/>
      <c r="D1450" s="1"/>
      <c r="E1450" s="317" t="s">
        <v>1062</v>
      </c>
      <c r="F1450" s="318"/>
      <c r="G1450" s="3">
        <v>0</v>
      </c>
    </row>
    <row r="1451" spans="1:7" ht="15" customHeight="1">
      <c r="A1451" s="1"/>
      <c r="B1451" s="1"/>
      <c r="C1451" s="1"/>
      <c r="D1451" s="1"/>
      <c r="E1451" s="317" t="s">
        <v>974</v>
      </c>
      <c r="F1451" s="318"/>
      <c r="G1451" s="3">
        <v>0.7</v>
      </c>
    </row>
    <row r="1452" spans="1:7" ht="15" customHeight="1">
      <c r="A1452" s="1"/>
      <c r="B1452" s="1"/>
      <c r="C1452" s="1"/>
      <c r="D1452" s="1"/>
      <c r="E1452" s="317" t="s">
        <v>975</v>
      </c>
      <c r="F1452" s="318"/>
      <c r="G1452" s="3">
        <v>0.19</v>
      </c>
    </row>
    <row r="1453" spans="1:7" ht="15" customHeight="1">
      <c r="A1453" s="1"/>
      <c r="B1453" s="1"/>
      <c r="C1453" s="1"/>
      <c r="D1453" s="1"/>
      <c r="E1453" s="317" t="s">
        <v>976</v>
      </c>
      <c r="F1453" s="318"/>
      <c r="G1453" s="3">
        <v>0.89</v>
      </c>
    </row>
    <row r="1454" spans="1:7" ht="15" customHeight="1">
      <c r="A1454" s="1"/>
      <c r="B1454" s="1"/>
      <c r="C1454" s="1"/>
      <c r="D1454" s="1"/>
      <c r="E1454" s="317" t="s">
        <v>977</v>
      </c>
      <c r="F1454" s="318"/>
      <c r="G1454" s="3">
        <v>1</v>
      </c>
    </row>
    <row r="1455" spans="1:7" ht="15" customHeight="1">
      <c r="A1455" s="1"/>
      <c r="B1455" s="1"/>
      <c r="C1455" s="1"/>
      <c r="D1455" s="1"/>
      <c r="E1455" s="317" t="s">
        <v>978</v>
      </c>
      <c r="F1455" s="318"/>
      <c r="G1455" s="3">
        <v>0.89</v>
      </c>
    </row>
    <row r="1456" spans="1:7" ht="9.9499999999999993" customHeight="1">
      <c r="A1456" s="1"/>
      <c r="B1456" s="1"/>
      <c r="C1456" s="323" t="s">
        <v>949</v>
      </c>
      <c r="D1456" s="324"/>
      <c r="E1456" s="1"/>
      <c r="F1456" s="1"/>
      <c r="G1456" s="1"/>
    </row>
    <row r="1457" spans="1:7" ht="20.100000000000001" customHeight="1">
      <c r="A1457" s="325" t="s">
        <v>2279</v>
      </c>
      <c r="B1457" s="326"/>
      <c r="C1457" s="326"/>
      <c r="D1457" s="326"/>
      <c r="E1457" s="326"/>
      <c r="F1457" s="326"/>
      <c r="G1457" s="326"/>
    </row>
    <row r="1458" spans="1:7" ht="15" customHeight="1">
      <c r="A1458" s="321" t="s">
        <v>951</v>
      </c>
      <c r="B1458" s="322"/>
      <c r="C1458" s="8" t="s">
        <v>952</v>
      </c>
      <c r="D1458" s="8" t="s">
        <v>953</v>
      </c>
      <c r="E1458" s="8" t="s">
        <v>954</v>
      </c>
      <c r="F1458" s="8" t="s">
        <v>955</v>
      </c>
      <c r="G1458" s="8" t="s">
        <v>956</v>
      </c>
    </row>
    <row r="1459" spans="1:7" ht="15" customHeight="1">
      <c r="A1459" s="15" t="s">
        <v>994</v>
      </c>
      <c r="B1459" s="16" t="s">
        <v>995</v>
      </c>
      <c r="C1459" s="15" t="s">
        <v>959</v>
      </c>
      <c r="D1459" s="15" t="s">
        <v>960</v>
      </c>
      <c r="E1459" s="17">
        <v>1</v>
      </c>
      <c r="F1459" s="18">
        <v>1.04</v>
      </c>
      <c r="G1459" s="18">
        <v>1.04</v>
      </c>
    </row>
    <row r="1460" spans="1:7" ht="20.100000000000001" customHeight="1">
      <c r="A1460" s="15" t="s">
        <v>1025</v>
      </c>
      <c r="B1460" s="16" t="s">
        <v>1026</v>
      </c>
      <c r="C1460" s="15" t="s">
        <v>959</v>
      </c>
      <c r="D1460" s="15" t="s">
        <v>960</v>
      </c>
      <c r="E1460" s="17">
        <v>1</v>
      </c>
      <c r="F1460" s="18">
        <v>0.63</v>
      </c>
      <c r="G1460" s="18">
        <v>0.63</v>
      </c>
    </row>
    <row r="1461" spans="1:7" ht="15" customHeight="1">
      <c r="A1461" s="15" t="s">
        <v>996</v>
      </c>
      <c r="B1461" s="16" t="s">
        <v>997</v>
      </c>
      <c r="C1461" s="15" t="s">
        <v>959</v>
      </c>
      <c r="D1461" s="15" t="s">
        <v>960</v>
      </c>
      <c r="E1461" s="17">
        <v>1</v>
      </c>
      <c r="F1461" s="18">
        <v>3.18</v>
      </c>
      <c r="G1461" s="18">
        <v>3.18</v>
      </c>
    </row>
    <row r="1462" spans="1:7" ht="20.100000000000001" customHeight="1">
      <c r="A1462" s="15" t="s">
        <v>1023</v>
      </c>
      <c r="B1462" s="16" t="s">
        <v>1024</v>
      </c>
      <c r="C1462" s="15" t="s">
        <v>959</v>
      </c>
      <c r="D1462" s="15" t="s">
        <v>960</v>
      </c>
      <c r="E1462" s="17">
        <v>1</v>
      </c>
      <c r="F1462" s="18">
        <v>0.01</v>
      </c>
      <c r="G1462" s="18">
        <v>0.01</v>
      </c>
    </row>
    <row r="1463" spans="1:7" ht="15" customHeight="1">
      <c r="A1463" s="15" t="s">
        <v>963</v>
      </c>
      <c r="B1463" s="16" t="s">
        <v>964</v>
      </c>
      <c r="C1463" s="15" t="s">
        <v>959</v>
      </c>
      <c r="D1463" s="15" t="s">
        <v>960</v>
      </c>
      <c r="E1463" s="17">
        <v>1</v>
      </c>
      <c r="F1463" s="18">
        <v>0.55000000000000004</v>
      </c>
      <c r="G1463" s="18">
        <v>0.55000000000000004</v>
      </c>
    </row>
    <row r="1464" spans="1:7" ht="15" customHeight="1">
      <c r="A1464" s="15" t="s">
        <v>965</v>
      </c>
      <c r="B1464" s="16" t="s">
        <v>966</v>
      </c>
      <c r="C1464" s="15" t="s">
        <v>959</v>
      </c>
      <c r="D1464" s="15" t="s">
        <v>960</v>
      </c>
      <c r="E1464" s="17">
        <v>1</v>
      </c>
      <c r="F1464" s="18">
        <v>0.06</v>
      </c>
      <c r="G1464" s="18">
        <v>0.06</v>
      </c>
    </row>
    <row r="1465" spans="1:7" ht="17.100000000000001" customHeight="1">
      <c r="A1465" s="1"/>
      <c r="B1465" s="1"/>
      <c r="C1465" s="1"/>
      <c r="D1465" s="1"/>
      <c r="E1465" s="319" t="s">
        <v>967</v>
      </c>
      <c r="F1465" s="320"/>
      <c r="G1465" s="19">
        <v>5.47</v>
      </c>
    </row>
    <row r="1466" spans="1:7" ht="15" customHeight="1">
      <c r="A1466" s="321" t="s">
        <v>1027</v>
      </c>
      <c r="B1466" s="322"/>
      <c r="C1466" s="8" t="s">
        <v>952</v>
      </c>
      <c r="D1466" s="8" t="s">
        <v>953</v>
      </c>
      <c r="E1466" s="8" t="s">
        <v>954</v>
      </c>
      <c r="F1466" s="8" t="s">
        <v>955</v>
      </c>
      <c r="G1466" s="8" t="s">
        <v>956</v>
      </c>
    </row>
    <row r="1467" spans="1:7" ht="20.100000000000001" customHeight="1">
      <c r="A1467" s="15" t="s">
        <v>1153</v>
      </c>
      <c r="B1467" s="16" t="s">
        <v>1154</v>
      </c>
      <c r="C1467" s="15" t="s">
        <v>959</v>
      </c>
      <c r="D1467" s="15" t="s">
        <v>1030</v>
      </c>
      <c r="E1467" s="17">
        <v>1.316E-4</v>
      </c>
      <c r="F1467" s="18">
        <v>4815.63</v>
      </c>
      <c r="G1467" s="18">
        <v>0.63373690800000004</v>
      </c>
    </row>
    <row r="1468" spans="1:7" ht="15" customHeight="1">
      <c r="A1468" s="1"/>
      <c r="B1468" s="1"/>
      <c r="C1468" s="1"/>
      <c r="D1468" s="1"/>
      <c r="E1468" s="319" t="s">
        <v>1031</v>
      </c>
      <c r="F1468" s="320"/>
      <c r="G1468" s="19">
        <v>0.63373690800000004</v>
      </c>
    </row>
    <row r="1469" spans="1:7" ht="15" customHeight="1">
      <c r="A1469" s="321" t="s">
        <v>1032</v>
      </c>
      <c r="B1469" s="322"/>
      <c r="C1469" s="8" t="s">
        <v>952</v>
      </c>
      <c r="D1469" s="8" t="s">
        <v>953</v>
      </c>
      <c r="E1469" s="8" t="s">
        <v>954</v>
      </c>
      <c r="F1469" s="8" t="s">
        <v>955</v>
      </c>
      <c r="G1469" s="8" t="s">
        <v>956</v>
      </c>
    </row>
    <row r="1470" spans="1:7" ht="15" customHeight="1">
      <c r="A1470" s="15" t="s">
        <v>1033</v>
      </c>
      <c r="B1470" s="16" t="s">
        <v>1034</v>
      </c>
      <c r="C1470" s="15" t="s">
        <v>959</v>
      </c>
      <c r="D1470" s="15" t="s">
        <v>1035</v>
      </c>
      <c r="E1470" s="17">
        <v>0.78</v>
      </c>
      <c r="F1470" s="18">
        <v>0.9</v>
      </c>
      <c r="G1470" s="18">
        <v>0.70199999999999996</v>
      </c>
    </row>
    <row r="1471" spans="1:7" ht="15" customHeight="1">
      <c r="A1471" s="1"/>
      <c r="B1471" s="1"/>
      <c r="C1471" s="1"/>
      <c r="D1471" s="1"/>
      <c r="E1471" s="319" t="s">
        <v>1036</v>
      </c>
      <c r="F1471" s="320"/>
      <c r="G1471" s="19">
        <v>0.70199999999999996</v>
      </c>
    </row>
    <row r="1472" spans="1:7" ht="15" customHeight="1">
      <c r="A1472" s="321" t="s">
        <v>968</v>
      </c>
      <c r="B1472" s="322"/>
      <c r="C1472" s="8" t="s">
        <v>952</v>
      </c>
      <c r="D1472" s="8" t="s">
        <v>953</v>
      </c>
      <c r="E1472" s="8" t="s">
        <v>954</v>
      </c>
      <c r="F1472" s="8" t="s">
        <v>955</v>
      </c>
      <c r="G1472" s="8" t="s">
        <v>956</v>
      </c>
    </row>
    <row r="1473" spans="1:7" ht="15" customHeight="1">
      <c r="A1473" s="15" t="s">
        <v>1155</v>
      </c>
      <c r="B1473" s="16" t="s">
        <v>1156</v>
      </c>
      <c r="C1473" s="15" t="s">
        <v>959</v>
      </c>
      <c r="D1473" s="15" t="s">
        <v>960</v>
      </c>
      <c r="E1473" s="17">
        <v>1.0117</v>
      </c>
      <c r="F1473" s="18">
        <v>12.84</v>
      </c>
      <c r="G1473" s="18">
        <v>12.990228</v>
      </c>
    </row>
    <row r="1474" spans="1:7" ht="15" customHeight="1">
      <c r="A1474" s="1"/>
      <c r="B1474" s="1"/>
      <c r="C1474" s="1"/>
      <c r="D1474" s="1"/>
      <c r="E1474" s="319" t="s">
        <v>971</v>
      </c>
      <c r="F1474" s="320"/>
      <c r="G1474" s="19">
        <v>12.990228</v>
      </c>
    </row>
    <row r="1475" spans="1:7" ht="15" customHeight="1">
      <c r="A1475" s="1"/>
      <c r="B1475" s="1"/>
      <c r="C1475" s="1"/>
      <c r="D1475" s="1"/>
      <c r="E1475" s="317" t="s">
        <v>972</v>
      </c>
      <c r="F1475" s="318"/>
      <c r="G1475" s="3">
        <v>13.87</v>
      </c>
    </row>
    <row r="1476" spans="1:7" ht="15" customHeight="1">
      <c r="A1476" s="1"/>
      <c r="B1476" s="1"/>
      <c r="C1476" s="1"/>
      <c r="D1476" s="1"/>
      <c r="E1476" s="317" t="s">
        <v>973</v>
      </c>
      <c r="F1476" s="318"/>
      <c r="G1476" s="3">
        <v>5.9</v>
      </c>
    </row>
    <row r="1477" spans="1:7" ht="15" customHeight="1">
      <c r="A1477" s="1"/>
      <c r="B1477" s="1"/>
      <c r="C1477" s="1"/>
      <c r="D1477" s="1"/>
      <c r="E1477" s="317" t="s">
        <v>974</v>
      </c>
      <c r="F1477" s="318"/>
      <c r="G1477" s="3">
        <v>19.77</v>
      </c>
    </row>
    <row r="1478" spans="1:7" ht="15" customHeight="1">
      <c r="A1478" s="1"/>
      <c r="B1478" s="1"/>
      <c r="C1478" s="1"/>
      <c r="D1478" s="1"/>
      <c r="E1478" s="317" t="s">
        <v>975</v>
      </c>
      <c r="F1478" s="318"/>
      <c r="G1478" s="3">
        <v>5.6</v>
      </c>
    </row>
    <row r="1479" spans="1:7" ht="15" customHeight="1">
      <c r="A1479" s="1"/>
      <c r="B1479" s="1"/>
      <c r="C1479" s="1"/>
      <c r="D1479" s="1"/>
      <c r="E1479" s="317" t="s">
        <v>976</v>
      </c>
      <c r="F1479" s="318"/>
      <c r="G1479" s="3">
        <v>25.37</v>
      </c>
    </row>
    <row r="1480" spans="1:7" ht="15" customHeight="1">
      <c r="A1480" s="1"/>
      <c r="B1480" s="1"/>
      <c r="C1480" s="1"/>
      <c r="D1480" s="1"/>
      <c r="E1480" s="317" t="s">
        <v>977</v>
      </c>
      <c r="F1480" s="318"/>
      <c r="G1480" s="3">
        <v>1</v>
      </c>
    </row>
    <row r="1481" spans="1:7" ht="15" customHeight="1">
      <c r="A1481" s="1"/>
      <c r="B1481" s="1"/>
      <c r="C1481" s="1"/>
      <c r="D1481" s="1"/>
      <c r="E1481" s="317" t="s">
        <v>978</v>
      </c>
      <c r="F1481" s="318"/>
      <c r="G1481" s="3">
        <v>25.37</v>
      </c>
    </row>
    <row r="1482" spans="1:7" ht="9.9499999999999993" customHeight="1">
      <c r="A1482" s="1"/>
      <c r="B1482" s="1"/>
      <c r="C1482" s="323" t="s">
        <v>949</v>
      </c>
      <c r="D1482" s="324"/>
      <c r="E1482" s="1"/>
      <c r="F1482" s="1"/>
      <c r="G1482" s="1"/>
    </row>
    <row r="1483" spans="1:7" ht="20.100000000000001" customHeight="1">
      <c r="A1483" s="325" t="s">
        <v>2280</v>
      </c>
      <c r="B1483" s="326"/>
      <c r="C1483" s="326"/>
      <c r="D1483" s="326"/>
      <c r="E1483" s="326"/>
      <c r="F1483" s="326"/>
      <c r="G1483" s="326"/>
    </row>
    <row r="1484" spans="1:7" ht="15" customHeight="1">
      <c r="A1484" s="321" t="s">
        <v>968</v>
      </c>
      <c r="B1484" s="322"/>
      <c r="C1484" s="8" t="s">
        <v>952</v>
      </c>
      <c r="D1484" s="8" t="s">
        <v>953</v>
      </c>
      <c r="E1484" s="8" t="s">
        <v>954</v>
      </c>
      <c r="F1484" s="8" t="s">
        <v>955</v>
      </c>
      <c r="G1484" s="8" t="s">
        <v>956</v>
      </c>
    </row>
    <row r="1485" spans="1:7" ht="15" customHeight="1">
      <c r="A1485" s="15" t="s">
        <v>1157</v>
      </c>
      <c r="B1485" s="16" t="s">
        <v>1158</v>
      </c>
      <c r="C1485" s="15" t="s">
        <v>959</v>
      </c>
      <c r="D1485" s="15" t="s">
        <v>960</v>
      </c>
      <c r="E1485" s="17">
        <v>8.2000000000000007E-3</v>
      </c>
      <c r="F1485" s="18">
        <v>16.809999999999999</v>
      </c>
      <c r="G1485" s="18">
        <v>0.13784199999999999</v>
      </c>
    </row>
    <row r="1486" spans="1:7" ht="15" customHeight="1">
      <c r="A1486" s="1"/>
      <c r="B1486" s="1"/>
      <c r="C1486" s="1"/>
      <c r="D1486" s="1"/>
      <c r="E1486" s="319" t="s">
        <v>971</v>
      </c>
      <c r="F1486" s="320"/>
      <c r="G1486" s="19">
        <v>0.13784199999999999</v>
      </c>
    </row>
    <row r="1487" spans="1:7" ht="15" customHeight="1">
      <c r="A1487" s="1"/>
      <c r="B1487" s="1"/>
      <c r="C1487" s="1"/>
      <c r="D1487" s="1"/>
      <c r="E1487" s="317" t="s">
        <v>972</v>
      </c>
      <c r="F1487" s="318"/>
      <c r="G1487" s="3">
        <v>7.0000000000000007E-2</v>
      </c>
    </row>
    <row r="1488" spans="1:7" ht="15" customHeight="1">
      <c r="A1488" s="1"/>
      <c r="B1488" s="1"/>
      <c r="C1488" s="1"/>
      <c r="D1488" s="1"/>
      <c r="E1488" s="317" t="s">
        <v>973</v>
      </c>
      <c r="F1488" s="318"/>
      <c r="G1488" s="3">
        <v>0.06</v>
      </c>
    </row>
    <row r="1489" spans="1:7" ht="15" customHeight="1">
      <c r="A1489" s="1"/>
      <c r="B1489" s="1"/>
      <c r="C1489" s="1"/>
      <c r="D1489" s="1"/>
      <c r="E1489" s="317" t="s">
        <v>974</v>
      </c>
      <c r="F1489" s="318"/>
      <c r="G1489" s="3">
        <v>0.13</v>
      </c>
    </row>
    <row r="1490" spans="1:7" ht="15" customHeight="1">
      <c r="A1490" s="1"/>
      <c r="B1490" s="1"/>
      <c r="C1490" s="1"/>
      <c r="D1490" s="1"/>
      <c r="E1490" s="317" t="s">
        <v>975</v>
      </c>
      <c r="F1490" s="318"/>
      <c r="G1490" s="3">
        <v>0.03</v>
      </c>
    </row>
    <row r="1491" spans="1:7" ht="15" customHeight="1">
      <c r="A1491" s="1"/>
      <c r="B1491" s="1"/>
      <c r="C1491" s="1"/>
      <c r="D1491" s="1"/>
      <c r="E1491" s="317" t="s">
        <v>976</v>
      </c>
      <c r="F1491" s="318"/>
      <c r="G1491" s="3">
        <v>0.16</v>
      </c>
    </row>
    <row r="1492" spans="1:7" ht="15" customHeight="1">
      <c r="A1492" s="1"/>
      <c r="B1492" s="1"/>
      <c r="C1492" s="1"/>
      <c r="D1492" s="1"/>
      <c r="E1492" s="317" t="s">
        <v>977</v>
      </c>
      <c r="F1492" s="318"/>
      <c r="G1492" s="3">
        <v>1</v>
      </c>
    </row>
    <row r="1493" spans="1:7" ht="15" customHeight="1">
      <c r="A1493" s="1"/>
      <c r="B1493" s="1"/>
      <c r="C1493" s="1"/>
      <c r="D1493" s="1"/>
      <c r="E1493" s="317" t="s">
        <v>978</v>
      </c>
      <c r="F1493" s="318"/>
      <c r="G1493" s="3">
        <v>0.16</v>
      </c>
    </row>
    <row r="1494" spans="1:7" ht="9.9499999999999993" customHeight="1">
      <c r="A1494" s="1"/>
      <c r="B1494" s="1"/>
      <c r="C1494" s="323" t="s">
        <v>949</v>
      </c>
      <c r="D1494" s="324"/>
      <c r="E1494" s="1"/>
      <c r="F1494" s="1"/>
      <c r="G1494" s="1"/>
    </row>
    <row r="1495" spans="1:7" ht="20.100000000000001" customHeight="1">
      <c r="A1495" s="325" t="s">
        <v>2281</v>
      </c>
      <c r="B1495" s="326"/>
      <c r="C1495" s="326"/>
      <c r="D1495" s="326"/>
      <c r="E1495" s="326"/>
      <c r="F1495" s="326"/>
      <c r="G1495" s="326"/>
    </row>
    <row r="1496" spans="1:7" ht="15" customHeight="1">
      <c r="A1496" s="321" t="s">
        <v>951</v>
      </c>
      <c r="B1496" s="322"/>
      <c r="C1496" s="8" t="s">
        <v>952</v>
      </c>
      <c r="D1496" s="8" t="s">
        <v>953</v>
      </c>
      <c r="E1496" s="8" t="s">
        <v>954</v>
      </c>
      <c r="F1496" s="8" t="s">
        <v>955</v>
      </c>
      <c r="G1496" s="8" t="s">
        <v>956</v>
      </c>
    </row>
    <row r="1497" spans="1:7" ht="20.100000000000001" customHeight="1">
      <c r="A1497" s="15" t="s">
        <v>1004</v>
      </c>
      <c r="B1497" s="16" t="s">
        <v>1005</v>
      </c>
      <c r="C1497" s="15" t="s">
        <v>959</v>
      </c>
      <c r="D1497" s="15" t="s">
        <v>960</v>
      </c>
      <c r="E1497" s="17">
        <v>1</v>
      </c>
      <c r="F1497" s="18">
        <v>0.38</v>
      </c>
      <c r="G1497" s="18">
        <v>0.38</v>
      </c>
    </row>
    <row r="1498" spans="1:7" ht="15" customHeight="1">
      <c r="A1498" s="15" t="s">
        <v>994</v>
      </c>
      <c r="B1498" s="16" t="s">
        <v>995</v>
      </c>
      <c r="C1498" s="15" t="s">
        <v>959</v>
      </c>
      <c r="D1498" s="15" t="s">
        <v>960</v>
      </c>
      <c r="E1498" s="17">
        <v>1</v>
      </c>
      <c r="F1498" s="18">
        <v>1.04</v>
      </c>
      <c r="G1498" s="18">
        <v>1.04</v>
      </c>
    </row>
    <row r="1499" spans="1:7" ht="15" customHeight="1">
      <c r="A1499" s="15" t="s">
        <v>996</v>
      </c>
      <c r="B1499" s="16" t="s">
        <v>997</v>
      </c>
      <c r="C1499" s="15" t="s">
        <v>959</v>
      </c>
      <c r="D1499" s="15" t="s">
        <v>960</v>
      </c>
      <c r="E1499" s="17">
        <v>1</v>
      </c>
      <c r="F1499" s="18">
        <v>3.18</v>
      </c>
      <c r="G1499" s="18">
        <v>3.18</v>
      </c>
    </row>
    <row r="1500" spans="1:7" ht="20.100000000000001" customHeight="1">
      <c r="A1500" s="15" t="s">
        <v>1002</v>
      </c>
      <c r="B1500" s="16" t="s">
        <v>1003</v>
      </c>
      <c r="C1500" s="15" t="s">
        <v>959</v>
      </c>
      <c r="D1500" s="15" t="s">
        <v>960</v>
      </c>
      <c r="E1500" s="17">
        <v>1</v>
      </c>
      <c r="F1500" s="18">
        <v>1.05</v>
      </c>
      <c r="G1500" s="18">
        <v>1.05</v>
      </c>
    </row>
    <row r="1501" spans="1:7" ht="15" customHeight="1">
      <c r="A1501" s="15" t="s">
        <v>963</v>
      </c>
      <c r="B1501" s="16" t="s">
        <v>964</v>
      </c>
      <c r="C1501" s="15" t="s">
        <v>959</v>
      </c>
      <c r="D1501" s="15" t="s">
        <v>960</v>
      </c>
      <c r="E1501" s="17">
        <v>1</v>
      </c>
      <c r="F1501" s="18">
        <v>0.55000000000000004</v>
      </c>
      <c r="G1501" s="18">
        <v>0.55000000000000004</v>
      </c>
    </row>
    <row r="1502" spans="1:7" ht="15" customHeight="1">
      <c r="A1502" s="15" t="s">
        <v>965</v>
      </c>
      <c r="B1502" s="16" t="s">
        <v>966</v>
      </c>
      <c r="C1502" s="15" t="s">
        <v>959</v>
      </c>
      <c r="D1502" s="15" t="s">
        <v>960</v>
      </c>
      <c r="E1502" s="17">
        <v>1</v>
      </c>
      <c r="F1502" s="18">
        <v>0.06</v>
      </c>
      <c r="G1502" s="18">
        <v>0.06</v>
      </c>
    </row>
    <row r="1503" spans="1:7" ht="17.100000000000001" customHeight="1">
      <c r="A1503" s="1"/>
      <c r="B1503" s="1"/>
      <c r="C1503" s="1"/>
      <c r="D1503" s="1"/>
      <c r="E1503" s="319" t="s">
        <v>967</v>
      </c>
      <c r="F1503" s="320"/>
      <c r="G1503" s="19">
        <v>6.26</v>
      </c>
    </row>
    <row r="1504" spans="1:7" ht="15" customHeight="1">
      <c r="A1504" s="321" t="s">
        <v>968</v>
      </c>
      <c r="B1504" s="322"/>
      <c r="C1504" s="8" t="s">
        <v>952</v>
      </c>
      <c r="D1504" s="8" t="s">
        <v>953</v>
      </c>
      <c r="E1504" s="8" t="s">
        <v>954</v>
      </c>
      <c r="F1504" s="8" t="s">
        <v>955</v>
      </c>
      <c r="G1504" s="8" t="s">
        <v>956</v>
      </c>
    </row>
    <row r="1505" spans="1:7" ht="15" customHeight="1">
      <c r="A1505" s="15" t="s">
        <v>1157</v>
      </c>
      <c r="B1505" s="16" t="s">
        <v>1158</v>
      </c>
      <c r="C1505" s="15" t="s">
        <v>959</v>
      </c>
      <c r="D1505" s="15" t="s">
        <v>960</v>
      </c>
      <c r="E1505" s="17">
        <v>1.0082</v>
      </c>
      <c r="F1505" s="18">
        <v>16.809999999999999</v>
      </c>
      <c r="G1505" s="18">
        <v>16.947842000000001</v>
      </c>
    </row>
    <row r="1506" spans="1:7" ht="15" customHeight="1">
      <c r="A1506" s="1"/>
      <c r="B1506" s="1"/>
      <c r="C1506" s="1"/>
      <c r="D1506" s="1"/>
      <c r="E1506" s="319" t="s">
        <v>971</v>
      </c>
      <c r="F1506" s="320"/>
      <c r="G1506" s="19">
        <v>16.947842000000001</v>
      </c>
    </row>
    <row r="1507" spans="1:7" ht="15" customHeight="1">
      <c r="A1507" s="1"/>
      <c r="B1507" s="1"/>
      <c r="C1507" s="1"/>
      <c r="D1507" s="1"/>
      <c r="E1507" s="317" t="s">
        <v>972</v>
      </c>
      <c r="F1507" s="318"/>
      <c r="G1507" s="3">
        <v>15.51</v>
      </c>
    </row>
    <row r="1508" spans="1:7" ht="15" customHeight="1">
      <c r="A1508" s="1"/>
      <c r="B1508" s="1"/>
      <c r="C1508" s="1"/>
      <c r="D1508" s="1"/>
      <c r="E1508" s="317" t="s">
        <v>973</v>
      </c>
      <c r="F1508" s="318"/>
      <c r="G1508" s="3">
        <v>7.69</v>
      </c>
    </row>
    <row r="1509" spans="1:7" ht="15" customHeight="1">
      <c r="A1509" s="1"/>
      <c r="B1509" s="1"/>
      <c r="C1509" s="1"/>
      <c r="D1509" s="1"/>
      <c r="E1509" s="317" t="s">
        <v>974</v>
      </c>
      <c r="F1509" s="318"/>
      <c r="G1509" s="3">
        <v>23.2</v>
      </c>
    </row>
    <row r="1510" spans="1:7" ht="15" customHeight="1">
      <c r="A1510" s="1"/>
      <c r="B1510" s="1"/>
      <c r="C1510" s="1"/>
      <c r="D1510" s="1"/>
      <c r="E1510" s="317" t="s">
        <v>975</v>
      </c>
      <c r="F1510" s="318"/>
      <c r="G1510" s="3">
        <v>6.57</v>
      </c>
    </row>
    <row r="1511" spans="1:7" ht="15" customHeight="1">
      <c r="A1511" s="1"/>
      <c r="B1511" s="1"/>
      <c r="C1511" s="1"/>
      <c r="D1511" s="1"/>
      <c r="E1511" s="317" t="s">
        <v>976</v>
      </c>
      <c r="F1511" s="318"/>
      <c r="G1511" s="3">
        <v>29.77</v>
      </c>
    </row>
    <row r="1512" spans="1:7" ht="15" customHeight="1">
      <c r="A1512" s="1"/>
      <c r="B1512" s="1"/>
      <c r="C1512" s="1"/>
      <c r="D1512" s="1"/>
      <c r="E1512" s="317" t="s">
        <v>977</v>
      </c>
      <c r="F1512" s="318"/>
      <c r="G1512" s="3">
        <v>1</v>
      </c>
    </row>
    <row r="1513" spans="1:7" ht="15" customHeight="1">
      <c r="A1513" s="1"/>
      <c r="B1513" s="1"/>
      <c r="C1513" s="1"/>
      <c r="D1513" s="1"/>
      <c r="E1513" s="317" t="s">
        <v>978</v>
      </c>
      <c r="F1513" s="318"/>
      <c r="G1513" s="3">
        <v>29.77</v>
      </c>
    </row>
    <row r="1514" spans="1:7" ht="9.9499999999999993" customHeight="1">
      <c r="A1514" s="1"/>
      <c r="B1514" s="1"/>
      <c r="C1514" s="323" t="s">
        <v>949</v>
      </c>
      <c r="D1514" s="324"/>
      <c r="E1514" s="1"/>
      <c r="F1514" s="1"/>
      <c r="G1514" s="1"/>
    </row>
    <row r="1515" spans="1:7" ht="20.100000000000001" customHeight="1">
      <c r="A1515" s="325" t="s">
        <v>2282</v>
      </c>
      <c r="B1515" s="326"/>
      <c r="C1515" s="326"/>
      <c r="D1515" s="326"/>
      <c r="E1515" s="326"/>
      <c r="F1515" s="326"/>
      <c r="G1515" s="326"/>
    </row>
    <row r="1516" spans="1:7" ht="15" customHeight="1">
      <c r="A1516" s="321" t="s">
        <v>968</v>
      </c>
      <c r="B1516" s="322"/>
      <c r="C1516" s="8" t="s">
        <v>952</v>
      </c>
      <c r="D1516" s="8" t="s">
        <v>953</v>
      </c>
      <c r="E1516" s="8" t="s">
        <v>954</v>
      </c>
      <c r="F1516" s="8" t="s">
        <v>955</v>
      </c>
      <c r="G1516" s="8" t="s">
        <v>956</v>
      </c>
    </row>
    <row r="1517" spans="1:7" ht="15" customHeight="1">
      <c r="A1517" s="15" t="s">
        <v>1174</v>
      </c>
      <c r="B1517" s="16" t="s">
        <v>1175</v>
      </c>
      <c r="C1517" s="15" t="s">
        <v>959</v>
      </c>
      <c r="D1517" s="15" t="s">
        <v>960</v>
      </c>
      <c r="E1517" s="17">
        <v>8.2000000000000007E-3</v>
      </c>
      <c r="F1517" s="18">
        <v>17.07</v>
      </c>
      <c r="G1517" s="18">
        <v>0.13997399999999999</v>
      </c>
    </row>
    <row r="1518" spans="1:7" ht="15" customHeight="1">
      <c r="A1518" s="1"/>
      <c r="B1518" s="1"/>
      <c r="C1518" s="1"/>
      <c r="D1518" s="1"/>
      <c r="E1518" s="319" t="s">
        <v>971</v>
      </c>
      <c r="F1518" s="320"/>
      <c r="G1518" s="19">
        <v>0.13997399999999999</v>
      </c>
    </row>
    <row r="1519" spans="1:7" ht="15" customHeight="1">
      <c r="A1519" s="1"/>
      <c r="B1519" s="1"/>
      <c r="C1519" s="1"/>
      <c r="D1519" s="1"/>
      <c r="E1519" s="317" t="s">
        <v>972</v>
      </c>
      <c r="F1519" s="318"/>
      <c r="G1519" s="3">
        <v>7.0000000000000007E-2</v>
      </c>
    </row>
    <row r="1520" spans="1:7" ht="15" customHeight="1">
      <c r="A1520" s="1"/>
      <c r="B1520" s="1"/>
      <c r="C1520" s="1"/>
      <c r="D1520" s="1"/>
      <c r="E1520" s="317" t="s">
        <v>973</v>
      </c>
      <c r="F1520" s="318"/>
      <c r="G1520" s="3">
        <v>0.06</v>
      </c>
    </row>
    <row r="1521" spans="1:7" ht="15" customHeight="1">
      <c r="A1521" s="1"/>
      <c r="B1521" s="1"/>
      <c r="C1521" s="1"/>
      <c r="D1521" s="1"/>
      <c r="E1521" s="317" t="s">
        <v>974</v>
      </c>
      <c r="F1521" s="318"/>
      <c r="G1521" s="3">
        <v>0.13</v>
      </c>
    </row>
    <row r="1522" spans="1:7" ht="15" customHeight="1">
      <c r="A1522" s="1"/>
      <c r="B1522" s="1"/>
      <c r="C1522" s="1"/>
      <c r="D1522" s="1"/>
      <c r="E1522" s="317" t="s">
        <v>975</v>
      </c>
      <c r="F1522" s="318"/>
      <c r="G1522" s="3">
        <v>0.03</v>
      </c>
    </row>
    <row r="1523" spans="1:7" ht="15" customHeight="1">
      <c r="A1523" s="1"/>
      <c r="B1523" s="1"/>
      <c r="C1523" s="1"/>
      <c r="D1523" s="1"/>
      <c r="E1523" s="317" t="s">
        <v>976</v>
      </c>
      <c r="F1523" s="318"/>
      <c r="G1523" s="3">
        <v>0.16</v>
      </c>
    </row>
    <row r="1524" spans="1:7" ht="15" customHeight="1">
      <c r="A1524" s="1"/>
      <c r="B1524" s="1"/>
      <c r="C1524" s="1"/>
      <c r="D1524" s="1"/>
      <c r="E1524" s="317" t="s">
        <v>977</v>
      </c>
      <c r="F1524" s="318"/>
      <c r="G1524" s="3">
        <v>1</v>
      </c>
    </row>
    <row r="1525" spans="1:7" ht="15" customHeight="1">
      <c r="A1525" s="1"/>
      <c r="B1525" s="1"/>
      <c r="C1525" s="1"/>
      <c r="D1525" s="1"/>
      <c r="E1525" s="317" t="s">
        <v>978</v>
      </c>
      <c r="F1525" s="318"/>
      <c r="G1525" s="3">
        <v>0.16</v>
      </c>
    </row>
    <row r="1526" spans="1:7" ht="9.9499999999999993" customHeight="1">
      <c r="A1526" s="1"/>
      <c r="B1526" s="1"/>
      <c r="C1526" s="323" t="s">
        <v>949</v>
      </c>
      <c r="D1526" s="324"/>
      <c r="E1526" s="1"/>
      <c r="F1526" s="1"/>
      <c r="G1526" s="1"/>
    </row>
    <row r="1527" spans="1:7" ht="20.100000000000001" customHeight="1">
      <c r="A1527" s="325" t="s">
        <v>2283</v>
      </c>
      <c r="B1527" s="326"/>
      <c r="C1527" s="326"/>
      <c r="D1527" s="326"/>
      <c r="E1527" s="326"/>
      <c r="F1527" s="326"/>
      <c r="G1527" s="326"/>
    </row>
    <row r="1528" spans="1:7" ht="15" customHeight="1">
      <c r="A1528" s="321" t="s">
        <v>951</v>
      </c>
      <c r="B1528" s="322"/>
      <c r="C1528" s="8" t="s">
        <v>952</v>
      </c>
      <c r="D1528" s="8" t="s">
        <v>953</v>
      </c>
      <c r="E1528" s="8" t="s">
        <v>954</v>
      </c>
      <c r="F1528" s="8" t="s">
        <v>955</v>
      </c>
      <c r="G1528" s="8" t="s">
        <v>956</v>
      </c>
    </row>
    <row r="1529" spans="1:7" ht="15" customHeight="1">
      <c r="A1529" s="15" t="s">
        <v>994</v>
      </c>
      <c r="B1529" s="16" t="s">
        <v>995</v>
      </c>
      <c r="C1529" s="15" t="s">
        <v>959</v>
      </c>
      <c r="D1529" s="15" t="s">
        <v>960</v>
      </c>
      <c r="E1529" s="17">
        <v>1</v>
      </c>
      <c r="F1529" s="18">
        <v>1.04</v>
      </c>
      <c r="G1529" s="18">
        <v>1.04</v>
      </c>
    </row>
    <row r="1530" spans="1:7" ht="20.100000000000001" customHeight="1">
      <c r="A1530" s="15" t="s">
        <v>1025</v>
      </c>
      <c r="B1530" s="16" t="s">
        <v>1026</v>
      </c>
      <c r="C1530" s="15" t="s">
        <v>959</v>
      </c>
      <c r="D1530" s="15" t="s">
        <v>960</v>
      </c>
      <c r="E1530" s="17">
        <v>1</v>
      </c>
      <c r="F1530" s="18">
        <v>0.63</v>
      </c>
      <c r="G1530" s="18">
        <v>0.63</v>
      </c>
    </row>
    <row r="1531" spans="1:7" ht="15" customHeight="1">
      <c r="A1531" s="15" t="s">
        <v>996</v>
      </c>
      <c r="B1531" s="16" t="s">
        <v>997</v>
      </c>
      <c r="C1531" s="15" t="s">
        <v>959</v>
      </c>
      <c r="D1531" s="15" t="s">
        <v>960</v>
      </c>
      <c r="E1531" s="17">
        <v>1</v>
      </c>
      <c r="F1531" s="18">
        <v>3.18</v>
      </c>
      <c r="G1531" s="18">
        <v>3.18</v>
      </c>
    </row>
    <row r="1532" spans="1:7" ht="20.100000000000001" customHeight="1">
      <c r="A1532" s="15" t="s">
        <v>1023</v>
      </c>
      <c r="B1532" s="16" t="s">
        <v>1024</v>
      </c>
      <c r="C1532" s="15" t="s">
        <v>959</v>
      </c>
      <c r="D1532" s="15" t="s">
        <v>960</v>
      </c>
      <c r="E1532" s="17">
        <v>1</v>
      </c>
      <c r="F1532" s="18">
        <v>0.01</v>
      </c>
      <c r="G1532" s="18">
        <v>0.01</v>
      </c>
    </row>
    <row r="1533" spans="1:7" ht="15" customHeight="1">
      <c r="A1533" s="15" t="s">
        <v>963</v>
      </c>
      <c r="B1533" s="16" t="s">
        <v>964</v>
      </c>
      <c r="C1533" s="15" t="s">
        <v>959</v>
      </c>
      <c r="D1533" s="15" t="s">
        <v>960</v>
      </c>
      <c r="E1533" s="17">
        <v>1</v>
      </c>
      <c r="F1533" s="18">
        <v>0.55000000000000004</v>
      </c>
      <c r="G1533" s="18">
        <v>0.55000000000000004</v>
      </c>
    </row>
    <row r="1534" spans="1:7" ht="15" customHeight="1">
      <c r="A1534" s="15" t="s">
        <v>965</v>
      </c>
      <c r="B1534" s="16" t="s">
        <v>966</v>
      </c>
      <c r="C1534" s="15" t="s">
        <v>959</v>
      </c>
      <c r="D1534" s="15" t="s">
        <v>960</v>
      </c>
      <c r="E1534" s="17">
        <v>1</v>
      </c>
      <c r="F1534" s="18">
        <v>0.06</v>
      </c>
      <c r="G1534" s="18">
        <v>0.06</v>
      </c>
    </row>
    <row r="1535" spans="1:7" ht="17.100000000000001" customHeight="1">
      <c r="A1535" s="1"/>
      <c r="B1535" s="1"/>
      <c r="C1535" s="1"/>
      <c r="D1535" s="1"/>
      <c r="E1535" s="319" t="s">
        <v>967</v>
      </c>
      <c r="F1535" s="320"/>
      <c r="G1535" s="19">
        <v>5.47</v>
      </c>
    </row>
    <row r="1536" spans="1:7" ht="15" customHeight="1">
      <c r="A1536" s="321" t="s">
        <v>968</v>
      </c>
      <c r="B1536" s="322"/>
      <c r="C1536" s="8" t="s">
        <v>952</v>
      </c>
      <c r="D1536" s="8" t="s">
        <v>953</v>
      </c>
      <c r="E1536" s="8" t="s">
        <v>954</v>
      </c>
      <c r="F1536" s="8" t="s">
        <v>955</v>
      </c>
      <c r="G1536" s="8" t="s">
        <v>956</v>
      </c>
    </row>
    <row r="1537" spans="1:7" ht="15" customHeight="1">
      <c r="A1537" s="15" t="s">
        <v>1174</v>
      </c>
      <c r="B1537" s="16" t="s">
        <v>1175</v>
      </c>
      <c r="C1537" s="15" t="s">
        <v>959</v>
      </c>
      <c r="D1537" s="15" t="s">
        <v>960</v>
      </c>
      <c r="E1537" s="17">
        <v>1.0082</v>
      </c>
      <c r="F1537" s="18">
        <v>17.07</v>
      </c>
      <c r="G1537" s="18">
        <v>17.209973999999999</v>
      </c>
    </row>
    <row r="1538" spans="1:7" ht="15" customHeight="1">
      <c r="A1538" s="1"/>
      <c r="B1538" s="1"/>
      <c r="C1538" s="1"/>
      <c r="D1538" s="1"/>
      <c r="E1538" s="319" t="s">
        <v>971</v>
      </c>
      <c r="F1538" s="320"/>
      <c r="G1538" s="19">
        <v>17.209973999999999</v>
      </c>
    </row>
    <row r="1539" spans="1:7" ht="15" customHeight="1">
      <c r="A1539" s="1"/>
      <c r="B1539" s="1"/>
      <c r="C1539" s="1"/>
      <c r="D1539" s="1"/>
      <c r="E1539" s="317" t="s">
        <v>972</v>
      </c>
      <c r="F1539" s="318"/>
      <c r="G1539" s="3">
        <v>14.86</v>
      </c>
    </row>
    <row r="1540" spans="1:7" ht="15" customHeight="1">
      <c r="A1540" s="1"/>
      <c r="B1540" s="1"/>
      <c r="C1540" s="1"/>
      <c r="D1540" s="1"/>
      <c r="E1540" s="317" t="s">
        <v>973</v>
      </c>
      <c r="F1540" s="318"/>
      <c r="G1540" s="3">
        <v>7.81</v>
      </c>
    </row>
    <row r="1541" spans="1:7" ht="15" customHeight="1">
      <c r="A1541" s="1"/>
      <c r="B1541" s="1"/>
      <c r="C1541" s="1"/>
      <c r="D1541" s="1"/>
      <c r="E1541" s="317" t="s">
        <v>974</v>
      </c>
      <c r="F1541" s="318"/>
      <c r="G1541" s="3">
        <v>22.67</v>
      </c>
    </row>
    <row r="1542" spans="1:7" ht="15" customHeight="1">
      <c r="A1542" s="1"/>
      <c r="B1542" s="1"/>
      <c r="C1542" s="1"/>
      <c r="D1542" s="1"/>
      <c r="E1542" s="317" t="s">
        <v>975</v>
      </c>
      <c r="F1542" s="318"/>
      <c r="G1542" s="3">
        <v>6.42</v>
      </c>
    </row>
    <row r="1543" spans="1:7" ht="15" customHeight="1">
      <c r="A1543" s="1"/>
      <c r="B1543" s="1"/>
      <c r="C1543" s="1"/>
      <c r="D1543" s="1"/>
      <c r="E1543" s="317" t="s">
        <v>976</v>
      </c>
      <c r="F1543" s="318"/>
      <c r="G1543" s="3">
        <v>29.09</v>
      </c>
    </row>
    <row r="1544" spans="1:7" ht="15" customHeight="1">
      <c r="A1544" s="1"/>
      <c r="B1544" s="1"/>
      <c r="C1544" s="1"/>
      <c r="D1544" s="1"/>
      <c r="E1544" s="317" t="s">
        <v>977</v>
      </c>
      <c r="F1544" s="318"/>
      <c r="G1544" s="3">
        <v>1</v>
      </c>
    </row>
    <row r="1545" spans="1:7" ht="15" customHeight="1">
      <c r="A1545" s="1"/>
      <c r="B1545" s="1"/>
      <c r="C1545" s="1"/>
      <c r="D1545" s="1"/>
      <c r="E1545" s="317" t="s">
        <v>978</v>
      </c>
      <c r="F1545" s="318"/>
      <c r="G1545" s="3">
        <v>29.09</v>
      </c>
    </row>
    <row r="1546" spans="1:7" ht="9.9499999999999993" customHeight="1">
      <c r="A1546" s="1"/>
      <c r="B1546" s="1"/>
      <c r="C1546" s="323" t="s">
        <v>949</v>
      </c>
      <c r="D1546" s="324"/>
      <c r="E1546" s="1"/>
      <c r="F1546" s="1"/>
      <c r="G1546" s="1"/>
    </row>
    <row r="1547" spans="1:7" ht="20.100000000000001" customHeight="1">
      <c r="A1547" s="325" t="s">
        <v>2284</v>
      </c>
      <c r="B1547" s="326"/>
      <c r="C1547" s="326"/>
      <c r="D1547" s="326"/>
      <c r="E1547" s="326"/>
      <c r="F1547" s="326"/>
      <c r="G1547" s="326"/>
    </row>
    <row r="1548" spans="1:7" ht="15" customHeight="1">
      <c r="A1548" s="321" t="s">
        <v>1027</v>
      </c>
      <c r="B1548" s="322"/>
      <c r="C1548" s="8" t="s">
        <v>952</v>
      </c>
      <c r="D1548" s="8" t="s">
        <v>953</v>
      </c>
      <c r="E1548" s="8" t="s">
        <v>954</v>
      </c>
      <c r="F1548" s="8" t="s">
        <v>955</v>
      </c>
      <c r="G1548" s="8" t="s">
        <v>956</v>
      </c>
    </row>
    <row r="1549" spans="1:7" ht="27.95" customHeight="1">
      <c r="A1549" s="15" t="s">
        <v>1194</v>
      </c>
      <c r="B1549" s="16" t="s">
        <v>1195</v>
      </c>
      <c r="C1549" s="15" t="s">
        <v>959</v>
      </c>
      <c r="D1549" s="15" t="s">
        <v>1030</v>
      </c>
      <c r="E1549" s="17">
        <v>4.0000000000000003E-5</v>
      </c>
      <c r="F1549" s="18">
        <v>2041345.16</v>
      </c>
      <c r="G1549" s="18">
        <v>81.653806399999993</v>
      </c>
    </row>
    <row r="1550" spans="1:7" ht="15" customHeight="1">
      <c r="A1550" s="1"/>
      <c r="B1550" s="1"/>
      <c r="C1550" s="1"/>
      <c r="D1550" s="1"/>
      <c r="E1550" s="319" t="s">
        <v>1031</v>
      </c>
      <c r="F1550" s="320"/>
      <c r="G1550" s="19">
        <v>81.653806399999993</v>
      </c>
    </row>
    <row r="1551" spans="1:7" ht="15" customHeight="1">
      <c r="A1551" s="1"/>
      <c r="B1551" s="1"/>
      <c r="C1551" s="1"/>
      <c r="D1551" s="1"/>
      <c r="E1551" s="317" t="s">
        <v>972</v>
      </c>
      <c r="F1551" s="318"/>
      <c r="G1551" s="3">
        <v>81.650000000000006</v>
      </c>
    </row>
    <row r="1552" spans="1:7" ht="15" customHeight="1">
      <c r="A1552" s="1"/>
      <c r="B1552" s="1"/>
      <c r="C1552" s="1"/>
      <c r="D1552" s="1"/>
      <c r="E1552" s="317" t="s">
        <v>1062</v>
      </c>
      <c r="F1552" s="318"/>
      <c r="G1552" s="3">
        <v>0</v>
      </c>
    </row>
    <row r="1553" spans="1:7" ht="15" customHeight="1">
      <c r="A1553" s="1"/>
      <c r="B1553" s="1"/>
      <c r="C1553" s="1"/>
      <c r="D1553" s="1"/>
      <c r="E1553" s="317" t="s">
        <v>974</v>
      </c>
      <c r="F1553" s="318"/>
      <c r="G1553" s="3">
        <v>81.650000000000006</v>
      </c>
    </row>
    <row r="1554" spans="1:7" ht="15" customHeight="1">
      <c r="A1554" s="1"/>
      <c r="B1554" s="1"/>
      <c r="C1554" s="1"/>
      <c r="D1554" s="1"/>
      <c r="E1554" s="317" t="s">
        <v>975</v>
      </c>
      <c r="F1554" s="318"/>
      <c r="G1554" s="3">
        <v>23.14</v>
      </c>
    </row>
    <row r="1555" spans="1:7" ht="15" customHeight="1">
      <c r="A1555" s="1"/>
      <c r="B1555" s="1"/>
      <c r="C1555" s="1"/>
      <c r="D1555" s="1"/>
      <c r="E1555" s="317" t="s">
        <v>976</v>
      </c>
      <c r="F1555" s="318"/>
      <c r="G1555" s="3">
        <v>104.79</v>
      </c>
    </row>
    <row r="1556" spans="1:7" ht="15" customHeight="1">
      <c r="A1556" s="1"/>
      <c r="B1556" s="1"/>
      <c r="C1556" s="1"/>
      <c r="D1556" s="1"/>
      <c r="E1556" s="317" t="s">
        <v>977</v>
      </c>
      <c r="F1556" s="318"/>
      <c r="G1556" s="3">
        <v>1</v>
      </c>
    </row>
    <row r="1557" spans="1:7" ht="15" customHeight="1">
      <c r="A1557" s="1"/>
      <c r="B1557" s="1"/>
      <c r="C1557" s="1"/>
      <c r="D1557" s="1"/>
      <c r="E1557" s="317" t="s">
        <v>978</v>
      </c>
      <c r="F1557" s="318"/>
      <c r="G1557" s="3">
        <v>104.79</v>
      </c>
    </row>
    <row r="1558" spans="1:7" ht="9.9499999999999993" customHeight="1">
      <c r="A1558" s="1"/>
      <c r="B1558" s="1"/>
      <c r="C1558" s="323" t="s">
        <v>949</v>
      </c>
      <c r="D1558" s="324"/>
      <c r="E1558" s="1"/>
      <c r="F1558" s="1"/>
      <c r="G1558" s="1"/>
    </row>
    <row r="1559" spans="1:7" ht="20.100000000000001" customHeight="1">
      <c r="A1559" s="325" t="s">
        <v>2285</v>
      </c>
      <c r="B1559" s="326"/>
      <c r="C1559" s="326"/>
      <c r="D1559" s="326"/>
      <c r="E1559" s="326"/>
      <c r="F1559" s="326"/>
      <c r="G1559" s="326"/>
    </row>
    <row r="1560" spans="1:7" ht="15" customHeight="1">
      <c r="A1560" s="321" t="s">
        <v>1027</v>
      </c>
      <c r="B1560" s="322"/>
      <c r="C1560" s="8" t="s">
        <v>952</v>
      </c>
      <c r="D1560" s="8" t="s">
        <v>953</v>
      </c>
      <c r="E1560" s="8" t="s">
        <v>954</v>
      </c>
      <c r="F1560" s="8" t="s">
        <v>955</v>
      </c>
      <c r="G1560" s="8" t="s">
        <v>956</v>
      </c>
    </row>
    <row r="1561" spans="1:7" ht="27.95" customHeight="1">
      <c r="A1561" s="15" t="s">
        <v>1194</v>
      </c>
      <c r="B1561" s="16" t="s">
        <v>1195</v>
      </c>
      <c r="C1561" s="15" t="s">
        <v>959</v>
      </c>
      <c r="D1561" s="15" t="s">
        <v>1030</v>
      </c>
      <c r="E1561" s="17">
        <v>2.7999999999999999E-6</v>
      </c>
      <c r="F1561" s="18">
        <v>2041345.16</v>
      </c>
      <c r="G1561" s="18">
        <v>5.7157664480000001</v>
      </c>
    </row>
    <row r="1562" spans="1:7" ht="15" customHeight="1">
      <c r="A1562" s="1"/>
      <c r="B1562" s="1"/>
      <c r="C1562" s="1"/>
      <c r="D1562" s="1"/>
      <c r="E1562" s="319" t="s">
        <v>1031</v>
      </c>
      <c r="F1562" s="320"/>
      <c r="G1562" s="19">
        <v>5.7157664480000001</v>
      </c>
    </row>
    <row r="1563" spans="1:7" ht="15" customHeight="1">
      <c r="A1563" s="1"/>
      <c r="B1563" s="1"/>
      <c r="C1563" s="1"/>
      <c r="D1563" s="1"/>
      <c r="E1563" s="317" t="s">
        <v>972</v>
      </c>
      <c r="F1563" s="318"/>
      <c r="G1563" s="3">
        <v>5.71</v>
      </c>
    </row>
    <row r="1564" spans="1:7" ht="15" customHeight="1">
      <c r="A1564" s="1"/>
      <c r="B1564" s="1"/>
      <c r="C1564" s="1"/>
      <c r="D1564" s="1"/>
      <c r="E1564" s="317" t="s">
        <v>1062</v>
      </c>
      <c r="F1564" s="318"/>
      <c r="G1564" s="3">
        <v>0</v>
      </c>
    </row>
    <row r="1565" spans="1:7" ht="15" customHeight="1">
      <c r="A1565" s="1"/>
      <c r="B1565" s="1"/>
      <c r="C1565" s="1"/>
      <c r="D1565" s="1"/>
      <c r="E1565" s="317" t="s">
        <v>974</v>
      </c>
      <c r="F1565" s="318"/>
      <c r="G1565" s="3">
        <v>5.71</v>
      </c>
    </row>
    <row r="1566" spans="1:7" ht="15" customHeight="1">
      <c r="A1566" s="1"/>
      <c r="B1566" s="1"/>
      <c r="C1566" s="1"/>
      <c r="D1566" s="1"/>
      <c r="E1566" s="317" t="s">
        <v>975</v>
      </c>
      <c r="F1566" s="318"/>
      <c r="G1566" s="3">
        <v>1.61</v>
      </c>
    </row>
    <row r="1567" spans="1:7" ht="15" customHeight="1">
      <c r="A1567" s="1"/>
      <c r="B1567" s="1"/>
      <c r="C1567" s="1"/>
      <c r="D1567" s="1"/>
      <c r="E1567" s="317" t="s">
        <v>976</v>
      </c>
      <c r="F1567" s="318"/>
      <c r="G1567" s="3">
        <v>7.32</v>
      </c>
    </row>
    <row r="1568" spans="1:7" ht="15" customHeight="1">
      <c r="A1568" s="1"/>
      <c r="B1568" s="1"/>
      <c r="C1568" s="1"/>
      <c r="D1568" s="1"/>
      <c r="E1568" s="317" t="s">
        <v>977</v>
      </c>
      <c r="F1568" s="318"/>
      <c r="G1568" s="3">
        <v>1</v>
      </c>
    </row>
    <row r="1569" spans="1:7" ht="15" customHeight="1">
      <c r="A1569" s="1"/>
      <c r="B1569" s="1"/>
      <c r="C1569" s="1"/>
      <c r="D1569" s="1"/>
      <c r="E1569" s="317" t="s">
        <v>978</v>
      </c>
      <c r="F1569" s="318"/>
      <c r="G1569" s="3">
        <v>7.32</v>
      </c>
    </row>
    <row r="1570" spans="1:7" ht="9.9499999999999993" customHeight="1">
      <c r="A1570" s="1"/>
      <c r="B1570" s="1"/>
      <c r="C1570" s="323" t="s">
        <v>949</v>
      </c>
      <c r="D1570" s="324"/>
      <c r="E1570" s="1"/>
      <c r="F1570" s="1"/>
      <c r="G1570" s="1"/>
    </row>
    <row r="1571" spans="1:7" ht="20.100000000000001" customHeight="1">
      <c r="A1571" s="325" t="s">
        <v>2286</v>
      </c>
      <c r="B1571" s="326"/>
      <c r="C1571" s="326"/>
      <c r="D1571" s="326"/>
      <c r="E1571" s="326"/>
      <c r="F1571" s="326"/>
      <c r="G1571" s="326"/>
    </row>
    <row r="1572" spans="1:7" ht="15" customHeight="1">
      <c r="A1572" s="321" t="s">
        <v>1027</v>
      </c>
      <c r="B1572" s="322"/>
      <c r="C1572" s="8" t="s">
        <v>952</v>
      </c>
      <c r="D1572" s="8" t="s">
        <v>953</v>
      </c>
      <c r="E1572" s="8" t="s">
        <v>954</v>
      </c>
      <c r="F1572" s="8" t="s">
        <v>955</v>
      </c>
      <c r="G1572" s="8" t="s">
        <v>956</v>
      </c>
    </row>
    <row r="1573" spans="1:7" ht="27.95" customHeight="1">
      <c r="A1573" s="15" t="s">
        <v>1194</v>
      </c>
      <c r="B1573" s="16" t="s">
        <v>1195</v>
      </c>
      <c r="C1573" s="15" t="s">
        <v>959</v>
      </c>
      <c r="D1573" s="15" t="s">
        <v>1030</v>
      </c>
      <c r="E1573" s="17">
        <v>7.6000000000000001E-6</v>
      </c>
      <c r="F1573" s="18">
        <v>2041345.16</v>
      </c>
      <c r="G1573" s="18">
        <v>15.514223216</v>
      </c>
    </row>
    <row r="1574" spans="1:7" ht="15" customHeight="1">
      <c r="A1574" s="1"/>
      <c r="B1574" s="1"/>
      <c r="C1574" s="1"/>
      <c r="D1574" s="1"/>
      <c r="E1574" s="319" t="s">
        <v>1031</v>
      </c>
      <c r="F1574" s="320"/>
      <c r="G1574" s="19">
        <v>15.514223216</v>
      </c>
    </row>
    <row r="1575" spans="1:7" ht="15" customHeight="1">
      <c r="A1575" s="1"/>
      <c r="B1575" s="1"/>
      <c r="C1575" s="1"/>
      <c r="D1575" s="1"/>
      <c r="E1575" s="317" t="s">
        <v>972</v>
      </c>
      <c r="F1575" s="318"/>
      <c r="G1575" s="3">
        <v>15.51</v>
      </c>
    </row>
    <row r="1576" spans="1:7" ht="15" customHeight="1">
      <c r="A1576" s="1"/>
      <c r="B1576" s="1"/>
      <c r="C1576" s="1"/>
      <c r="D1576" s="1"/>
      <c r="E1576" s="317" t="s">
        <v>1062</v>
      </c>
      <c r="F1576" s="318"/>
      <c r="G1576" s="3">
        <v>0</v>
      </c>
    </row>
    <row r="1577" spans="1:7" ht="15" customHeight="1">
      <c r="A1577" s="1"/>
      <c r="B1577" s="1"/>
      <c r="C1577" s="1"/>
      <c r="D1577" s="1"/>
      <c r="E1577" s="317" t="s">
        <v>974</v>
      </c>
      <c r="F1577" s="318"/>
      <c r="G1577" s="3">
        <v>15.51</v>
      </c>
    </row>
    <row r="1578" spans="1:7" ht="15" customHeight="1">
      <c r="A1578" s="1"/>
      <c r="B1578" s="1"/>
      <c r="C1578" s="1"/>
      <c r="D1578" s="1"/>
      <c r="E1578" s="317" t="s">
        <v>975</v>
      </c>
      <c r="F1578" s="318"/>
      <c r="G1578" s="3">
        <v>4.3899999999999997</v>
      </c>
    </row>
    <row r="1579" spans="1:7" ht="15" customHeight="1">
      <c r="A1579" s="1"/>
      <c r="B1579" s="1"/>
      <c r="C1579" s="1"/>
      <c r="D1579" s="1"/>
      <c r="E1579" s="317" t="s">
        <v>976</v>
      </c>
      <c r="F1579" s="318"/>
      <c r="G1579" s="3">
        <v>19.899999999999999</v>
      </c>
    </row>
    <row r="1580" spans="1:7" ht="15" customHeight="1">
      <c r="A1580" s="1"/>
      <c r="B1580" s="1"/>
      <c r="C1580" s="1"/>
      <c r="D1580" s="1"/>
      <c r="E1580" s="317" t="s">
        <v>977</v>
      </c>
      <c r="F1580" s="318"/>
      <c r="G1580" s="3">
        <v>1</v>
      </c>
    </row>
    <row r="1581" spans="1:7" ht="15" customHeight="1">
      <c r="A1581" s="1"/>
      <c r="B1581" s="1"/>
      <c r="C1581" s="1"/>
      <c r="D1581" s="1"/>
      <c r="E1581" s="317" t="s">
        <v>978</v>
      </c>
      <c r="F1581" s="318"/>
      <c r="G1581" s="3">
        <v>19.899999999999999</v>
      </c>
    </row>
    <row r="1582" spans="1:7" ht="9.9499999999999993" customHeight="1">
      <c r="A1582" s="1"/>
      <c r="B1582" s="1"/>
      <c r="C1582" s="323" t="s">
        <v>949</v>
      </c>
      <c r="D1582" s="324"/>
      <c r="E1582" s="1"/>
      <c r="F1582" s="1"/>
      <c r="G1582" s="1"/>
    </row>
    <row r="1583" spans="1:7" ht="20.100000000000001" customHeight="1">
      <c r="A1583" s="325" t="s">
        <v>2287</v>
      </c>
      <c r="B1583" s="326"/>
      <c r="C1583" s="326"/>
      <c r="D1583" s="326"/>
      <c r="E1583" s="326"/>
      <c r="F1583" s="326"/>
      <c r="G1583" s="326"/>
    </row>
    <row r="1584" spans="1:7" ht="15" customHeight="1">
      <c r="A1584" s="321" t="s">
        <v>968</v>
      </c>
      <c r="B1584" s="322"/>
      <c r="C1584" s="8" t="s">
        <v>952</v>
      </c>
      <c r="D1584" s="8" t="s">
        <v>953</v>
      </c>
      <c r="E1584" s="8" t="s">
        <v>954</v>
      </c>
      <c r="F1584" s="8" t="s">
        <v>955</v>
      </c>
      <c r="G1584" s="8" t="s">
        <v>956</v>
      </c>
    </row>
    <row r="1585" spans="1:7" ht="15" customHeight="1">
      <c r="A1585" s="15" t="s">
        <v>1196</v>
      </c>
      <c r="B1585" s="16" t="s">
        <v>1197</v>
      </c>
      <c r="C1585" s="15" t="s">
        <v>959</v>
      </c>
      <c r="D1585" s="15" t="s">
        <v>960</v>
      </c>
      <c r="E1585" s="17">
        <v>1.17E-2</v>
      </c>
      <c r="F1585" s="18">
        <v>18.760000000000002</v>
      </c>
      <c r="G1585" s="18">
        <v>0.21949199999999999</v>
      </c>
    </row>
    <row r="1586" spans="1:7" ht="15" customHeight="1">
      <c r="A1586" s="1"/>
      <c r="B1586" s="1"/>
      <c r="C1586" s="1"/>
      <c r="D1586" s="1"/>
      <c r="E1586" s="319" t="s">
        <v>971</v>
      </c>
      <c r="F1586" s="320"/>
      <c r="G1586" s="19">
        <v>0.21949199999999999</v>
      </c>
    </row>
    <row r="1587" spans="1:7" ht="15" customHeight="1">
      <c r="A1587" s="1"/>
      <c r="B1587" s="1"/>
      <c r="C1587" s="1"/>
      <c r="D1587" s="1"/>
      <c r="E1587" s="317" t="s">
        <v>972</v>
      </c>
      <c r="F1587" s="318"/>
      <c r="G1587" s="3">
        <v>0.11</v>
      </c>
    </row>
    <row r="1588" spans="1:7" ht="15" customHeight="1">
      <c r="A1588" s="1"/>
      <c r="B1588" s="1"/>
      <c r="C1588" s="1"/>
      <c r="D1588" s="1"/>
      <c r="E1588" s="317" t="s">
        <v>973</v>
      </c>
      <c r="F1588" s="318"/>
      <c r="G1588" s="3">
        <v>0.1</v>
      </c>
    </row>
    <row r="1589" spans="1:7" ht="15" customHeight="1">
      <c r="A1589" s="1"/>
      <c r="B1589" s="1"/>
      <c r="C1589" s="1"/>
      <c r="D1589" s="1"/>
      <c r="E1589" s="317" t="s">
        <v>974</v>
      </c>
      <c r="F1589" s="318"/>
      <c r="G1589" s="3">
        <v>0.21</v>
      </c>
    </row>
    <row r="1590" spans="1:7" ht="15" customHeight="1">
      <c r="A1590" s="1"/>
      <c r="B1590" s="1"/>
      <c r="C1590" s="1"/>
      <c r="D1590" s="1"/>
      <c r="E1590" s="317" t="s">
        <v>975</v>
      </c>
      <c r="F1590" s="318"/>
      <c r="G1590" s="3">
        <v>0.05</v>
      </c>
    </row>
    <row r="1591" spans="1:7" ht="15" customHeight="1">
      <c r="A1591" s="1"/>
      <c r="B1591" s="1"/>
      <c r="C1591" s="1"/>
      <c r="D1591" s="1"/>
      <c r="E1591" s="317" t="s">
        <v>976</v>
      </c>
      <c r="F1591" s="318"/>
      <c r="G1591" s="3">
        <v>0.26</v>
      </c>
    </row>
    <row r="1592" spans="1:7" ht="15" customHeight="1">
      <c r="A1592" s="1"/>
      <c r="B1592" s="1"/>
      <c r="C1592" s="1"/>
      <c r="D1592" s="1"/>
      <c r="E1592" s="317" t="s">
        <v>977</v>
      </c>
      <c r="F1592" s="318"/>
      <c r="G1592" s="3">
        <v>1</v>
      </c>
    </row>
    <row r="1593" spans="1:7" ht="15" customHeight="1">
      <c r="A1593" s="1"/>
      <c r="B1593" s="1"/>
      <c r="C1593" s="1"/>
      <c r="D1593" s="1"/>
      <c r="E1593" s="317" t="s">
        <v>978</v>
      </c>
      <c r="F1593" s="318"/>
      <c r="G1593" s="3">
        <v>0.26</v>
      </c>
    </row>
    <row r="1594" spans="1:7" ht="9.9499999999999993" customHeight="1">
      <c r="A1594" s="1"/>
      <c r="B1594" s="1"/>
      <c r="C1594" s="323" t="s">
        <v>949</v>
      </c>
      <c r="D1594" s="324"/>
      <c r="E1594" s="1"/>
      <c r="F1594" s="1"/>
      <c r="G1594" s="1"/>
    </row>
    <row r="1595" spans="1:7" ht="20.100000000000001" customHeight="1">
      <c r="A1595" s="325" t="s">
        <v>2288</v>
      </c>
      <c r="B1595" s="326"/>
      <c r="C1595" s="326"/>
      <c r="D1595" s="326"/>
      <c r="E1595" s="326"/>
      <c r="F1595" s="326"/>
      <c r="G1595" s="326"/>
    </row>
    <row r="1596" spans="1:7" ht="15" customHeight="1">
      <c r="A1596" s="321" t="s">
        <v>951</v>
      </c>
      <c r="B1596" s="322"/>
      <c r="C1596" s="8" t="s">
        <v>952</v>
      </c>
      <c r="D1596" s="8" t="s">
        <v>953</v>
      </c>
      <c r="E1596" s="8" t="s">
        <v>954</v>
      </c>
      <c r="F1596" s="8" t="s">
        <v>955</v>
      </c>
      <c r="G1596" s="8" t="s">
        <v>956</v>
      </c>
    </row>
    <row r="1597" spans="1:7" ht="15" customHeight="1">
      <c r="A1597" s="15" t="s">
        <v>994</v>
      </c>
      <c r="B1597" s="16" t="s">
        <v>995</v>
      </c>
      <c r="C1597" s="15" t="s">
        <v>959</v>
      </c>
      <c r="D1597" s="15" t="s">
        <v>960</v>
      </c>
      <c r="E1597" s="17">
        <v>1</v>
      </c>
      <c r="F1597" s="18">
        <v>1.04</v>
      </c>
      <c r="G1597" s="18">
        <v>1.04</v>
      </c>
    </row>
    <row r="1598" spans="1:7" ht="20.100000000000001" customHeight="1">
      <c r="A1598" s="15" t="s">
        <v>1025</v>
      </c>
      <c r="B1598" s="16" t="s">
        <v>1026</v>
      </c>
      <c r="C1598" s="15" t="s">
        <v>959</v>
      </c>
      <c r="D1598" s="15" t="s">
        <v>960</v>
      </c>
      <c r="E1598" s="17">
        <v>1</v>
      </c>
      <c r="F1598" s="18">
        <v>0.63</v>
      </c>
      <c r="G1598" s="18">
        <v>0.63</v>
      </c>
    </row>
    <row r="1599" spans="1:7" ht="15" customHeight="1">
      <c r="A1599" s="15" t="s">
        <v>996</v>
      </c>
      <c r="B1599" s="16" t="s">
        <v>997</v>
      </c>
      <c r="C1599" s="15" t="s">
        <v>959</v>
      </c>
      <c r="D1599" s="15" t="s">
        <v>960</v>
      </c>
      <c r="E1599" s="17">
        <v>1</v>
      </c>
      <c r="F1599" s="18">
        <v>3.18</v>
      </c>
      <c r="G1599" s="18">
        <v>3.18</v>
      </c>
    </row>
    <row r="1600" spans="1:7" ht="20.100000000000001" customHeight="1">
      <c r="A1600" s="15" t="s">
        <v>1023</v>
      </c>
      <c r="B1600" s="16" t="s">
        <v>1024</v>
      </c>
      <c r="C1600" s="15" t="s">
        <v>959</v>
      </c>
      <c r="D1600" s="15" t="s">
        <v>960</v>
      </c>
      <c r="E1600" s="17">
        <v>1</v>
      </c>
      <c r="F1600" s="18">
        <v>0.01</v>
      </c>
      <c r="G1600" s="18">
        <v>0.01</v>
      </c>
    </row>
    <row r="1601" spans="1:7" ht="15" customHeight="1">
      <c r="A1601" s="15" t="s">
        <v>963</v>
      </c>
      <c r="B1601" s="16" t="s">
        <v>964</v>
      </c>
      <c r="C1601" s="15" t="s">
        <v>959</v>
      </c>
      <c r="D1601" s="15" t="s">
        <v>960</v>
      </c>
      <c r="E1601" s="17">
        <v>1</v>
      </c>
      <c r="F1601" s="18">
        <v>0.55000000000000004</v>
      </c>
      <c r="G1601" s="18">
        <v>0.55000000000000004</v>
      </c>
    </row>
    <row r="1602" spans="1:7" ht="15" customHeight="1">
      <c r="A1602" s="15" t="s">
        <v>965</v>
      </c>
      <c r="B1602" s="16" t="s">
        <v>966</v>
      </c>
      <c r="C1602" s="15" t="s">
        <v>959</v>
      </c>
      <c r="D1602" s="15" t="s">
        <v>960</v>
      </c>
      <c r="E1602" s="17">
        <v>1</v>
      </c>
      <c r="F1602" s="18">
        <v>0.06</v>
      </c>
      <c r="G1602" s="18">
        <v>0.06</v>
      </c>
    </row>
    <row r="1603" spans="1:7" ht="17.100000000000001" customHeight="1">
      <c r="A1603" s="1"/>
      <c r="B1603" s="1"/>
      <c r="C1603" s="1"/>
      <c r="D1603" s="1"/>
      <c r="E1603" s="319" t="s">
        <v>967</v>
      </c>
      <c r="F1603" s="320"/>
      <c r="G1603" s="19">
        <v>5.47</v>
      </c>
    </row>
    <row r="1604" spans="1:7" ht="15" customHeight="1">
      <c r="A1604" s="321" t="s">
        <v>968</v>
      </c>
      <c r="B1604" s="322"/>
      <c r="C1604" s="8" t="s">
        <v>952</v>
      </c>
      <c r="D1604" s="8" t="s">
        <v>953</v>
      </c>
      <c r="E1604" s="8" t="s">
        <v>954</v>
      </c>
      <c r="F1604" s="8" t="s">
        <v>955</v>
      </c>
      <c r="G1604" s="8" t="s">
        <v>956</v>
      </c>
    </row>
    <row r="1605" spans="1:7" ht="15" customHeight="1">
      <c r="A1605" s="15" t="s">
        <v>1196</v>
      </c>
      <c r="B1605" s="16" t="s">
        <v>1197</v>
      </c>
      <c r="C1605" s="15" t="s">
        <v>959</v>
      </c>
      <c r="D1605" s="15" t="s">
        <v>960</v>
      </c>
      <c r="E1605" s="17">
        <v>1.0117</v>
      </c>
      <c r="F1605" s="18">
        <v>18.760000000000002</v>
      </c>
      <c r="G1605" s="18">
        <v>18.979492</v>
      </c>
    </row>
    <row r="1606" spans="1:7" ht="15" customHeight="1">
      <c r="A1606" s="1"/>
      <c r="B1606" s="1"/>
      <c r="C1606" s="1"/>
      <c r="D1606" s="1"/>
      <c r="E1606" s="319" t="s">
        <v>971</v>
      </c>
      <c r="F1606" s="320"/>
      <c r="G1606" s="19">
        <v>18.979492</v>
      </c>
    </row>
    <row r="1607" spans="1:7" ht="15" customHeight="1">
      <c r="A1607" s="1"/>
      <c r="B1607" s="1"/>
      <c r="C1607" s="1"/>
      <c r="D1607" s="1"/>
      <c r="E1607" s="317" t="s">
        <v>972</v>
      </c>
      <c r="F1607" s="318"/>
      <c r="G1607" s="3">
        <v>15.82</v>
      </c>
    </row>
    <row r="1608" spans="1:7" ht="15" customHeight="1">
      <c r="A1608" s="1"/>
      <c r="B1608" s="1"/>
      <c r="C1608" s="1"/>
      <c r="D1608" s="1"/>
      <c r="E1608" s="317" t="s">
        <v>973</v>
      </c>
      <c r="F1608" s="318"/>
      <c r="G1608" s="3">
        <v>8.6199999999999992</v>
      </c>
    </row>
    <row r="1609" spans="1:7" ht="15" customHeight="1">
      <c r="A1609" s="1"/>
      <c r="B1609" s="1"/>
      <c r="C1609" s="1"/>
      <c r="D1609" s="1"/>
      <c r="E1609" s="317" t="s">
        <v>974</v>
      </c>
      <c r="F1609" s="318"/>
      <c r="G1609" s="3">
        <v>24.44</v>
      </c>
    </row>
    <row r="1610" spans="1:7" ht="15" customHeight="1">
      <c r="A1610" s="1"/>
      <c r="B1610" s="1"/>
      <c r="C1610" s="1"/>
      <c r="D1610" s="1"/>
      <c r="E1610" s="317" t="s">
        <v>975</v>
      </c>
      <c r="F1610" s="318"/>
      <c r="G1610" s="3">
        <v>6.92</v>
      </c>
    </row>
    <row r="1611" spans="1:7" ht="15" customHeight="1">
      <c r="A1611" s="1"/>
      <c r="B1611" s="1"/>
      <c r="C1611" s="1"/>
      <c r="D1611" s="1"/>
      <c r="E1611" s="317" t="s">
        <v>976</v>
      </c>
      <c r="F1611" s="318"/>
      <c r="G1611" s="3">
        <v>31.36</v>
      </c>
    </row>
    <row r="1612" spans="1:7" ht="15" customHeight="1">
      <c r="A1612" s="1"/>
      <c r="B1612" s="1"/>
      <c r="C1612" s="1"/>
      <c r="D1612" s="1"/>
      <c r="E1612" s="317" t="s">
        <v>977</v>
      </c>
      <c r="F1612" s="318"/>
      <c r="G1612" s="3">
        <v>1</v>
      </c>
    </row>
    <row r="1613" spans="1:7" ht="15" customHeight="1">
      <c r="A1613" s="1"/>
      <c r="B1613" s="1"/>
      <c r="C1613" s="1"/>
      <c r="D1613" s="1"/>
      <c r="E1613" s="317" t="s">
        <v>978</v>
      </c>
      <c r="F1613" s="318"/>
      <c r="G1613" s="3">
        <v>31.36</v>
      </c>
    </row>
    <row r="1614" spans="1:7" ht="9.9499999999999993" customHeight="1">
      <c r="A1614" s="1"/>
      <c r="B1614" s="1"/>
      <c r="C1614" s="323" t="s">
        <v>949</v>
      </c>
      <c r="D1614" s="324"/>
      <c r="E1614" s="1"/>
      <c r="F1614" s="1"/>
      <c r="G1614" s="1"/>
    </row>
    <row r="1615" spans="1:7" ht="20.100000000000001" customHeight="1">
      <c r="A1615" s="325" t="s">
        <v>2289</v>
      </c>
      <c r="B1615" s="326"/>
      <c r="C1615" s="326"/>
      <c r="D1615" s="326"/>
      <c r="E1615" s="326"/>
      <c r="F1615" s="326"/>
      <c r="G1615" s="326"/>
    </row>
    <row r="1616" spans="1:7" ht="15" customHeight="1">
      <c r="A1616" s="321" t="s">
        <v>951</v>
      </c>
      <c r="B1616" s="322"/>
      <c r="C1616" s="8" t="s">
        <v>952</v>
      </c>
      <c r="D1616" s="8" t="s">
        <v>953</v>
      </c>
      <c r="E1616" s="8" t="s">
        <v>954</v>
      </c>
      <c r="F1616" s="8" t="s">
        <v>955</v>
      </c>
      <c r="G1616" s="8" t="s">
        <v>956</v>
      </c>
    </row>
    <row r="1617" spans="1:7" ht="15" customHeight="1">
      <c r="A1617" s="15" t="s">
        <v>994</v>
      </c>
      <c r="B1617" s="16" t="s">
        <v>995</v>
      </c>
      <c r="C1617" s="15" t="s">
        <v>959</v>
      </c>
      <c r="D1617" s="15" t="s">
        <v>960</v>
      </c>
      <c r="E1617" s="17">
        <v>1</v>
      </c>
      <c r="F1617" s="18">
        <v>1.04</v>
      </c>
      <c r="G1617" s="18">
        <v>1.04</v>
      </c>
    </row>
    <row r="1618" spans="1:7" ht="20.100000000000001" customHeight="1">
      <c r="A1618" s="15" t="s">
        <v>1025</v>
      </c>
      <c r="B1618" s="16" t="s">
        <v>1026</v>
      </c>
      <c r="C1618" s="15" t="s">
        <v>959</v>
      </c>
      <c r="D1618" s="15" t="s">
        <v>960</v>
      </c>
      <c r="E1618" s="17">
        <v>1</v>
      </c>
      <c r="F1618" s="18">
        <v>0.63</v>
      </c>
      <c r="G1618" s="18">
        <v>0.63</v>
      </c>
    </row>
    <row r="1619" spans="1:7" ht="15" customHeight="1">
      <c r="A1619" s="15" t="s">
        <v>996</v>
      </c>
      <c r="B1619" s="16" t="s">
        <v>997</v>
      </c>
      <c r="C1619" s="15" t="s">
        <v>959</v>
      </c>
      <c r="D1619" s="15" t="s">
        <v>960</v>
      </c>
      <c r="E1619" s="17">
        <v>1</v>
      </c>
      <c r="F1619" s="18">
        <v>3.18</v>
      </c>
      <c r="G1619" s="18">
        <v>3.18</v>
      </c>
    </row>
    <row r="1620" spans="1:7" ht="20.100000000000001" customHeight="1">
      <c r="A1620" s="15" t="s">
        <v>1023</v>
      </c>
      <c r="B1620" s="16" t="s">
        <v>1024</v>
      </c>
      <c r="C1620" s="15" t="s">
        <v>959</v>
      </c>
      <c r="D1620" s="15" t="s">
        <v>960</v>
      </c>
      <c r="E1620" s="17">
        <v>1</v>
      </c>
      <c r="F1620" s="18">
        <v>0.01</v>
      </c>
      <c r="G1620" s="18">
        <v>0.01</v>
      </c>
    </row>
    <row r="1621" spans="1:7" ht="15" customHeight="1">
      <c r="A1621" s="15" t="s">
        <v>963</v>
      </c>
      <c r="B1621" s="16" t="s">
        <v>964</v>
      </c>
      <c r="C1621" s="15" t="s">
        <v>959</v>
      </c>
      <c r="D1621" s="15" t="s">
        <v>960</v>
      </c>
      <c r="E1621" s="17">
        <v>1</v>
      </c>
      <c r="F1621" s="18">
        <v>0.55000000000000004</v>
      </c>
      <c r="G1621" s="18">
        <v>0.55000000000000004</v>
      </c>
    </row>
    <row r="1622" spans="1:7" ht="15" customHeight="1">
      <c r="A1622" s="15" t="s">
        <v>965</v>
      </c>
      <c r="B1622" s="16" t="s">
        <v>966</v>
      </c>
      <c r="C1622" s="15" t="s">
        <v>959</v>
      </c>
      <c r="D1622" s="15" t="s">
        <v>960</v>
      </c>
      <c r="E1622" s="17">
        <v>1</v>
      </c>
      <c r="F1622" s="18">
        <v>0.06</v>
      </c>
      <c r="G1622" s="18">
        <v>0.06</v>
      </c>
    </row>
    <row r="1623" spans="1:7" ht="17.100000000000001" customHeight="1">
      <c r="A1623" s="1"/>
      <c r="B1623" s="1"/>
      <c r="C1623" s="1"/>
      <c r="D1623" s="1"/>
      <c r="E1623" s="319" t="s">
        <v>967</v>
      </c>
      <c r="F1623" s="320"/>
      <c r="G1623" s="19">
        <v>5.47</v>
      </c>
    </row>
    <row r="1624" spans="1:7" ht="15" customHeight="1">
      <c r="A1624" s="321" t="s">
        <v>1027</v>
      </c>
      <c r="B1624" s="322"/>
      <c r="C1624" s="8" t="s">
        <v>952</v>
      </c>
      <c r="D1624" s="8" t="s">
        <v>953</v>
      </c>
      <c r="E1624" s="8" t="s">
        <v>954</v>
      </c>
      <c r="F1624" s="8" t="s">
        <v>955</v>
      </c>
      <c r="G1624" s="8" t="s">
        <v>956</v>
      </c>
    </row>
    <row r="1625" spans="1:7" ht="27.95" customHeight="1">
      <c r="A1625" s="15" t="s">
        <v>1194</v>
      </c>
      <c r="B1625" s="16" t="s">
        <v>1195</v>
      </c>
      <c r="C1625" s="15" t="s">
        <v>959</v>
      </c>
      <c r="D1625" s="15" t="s">
        <v>1030</v>
      </c>
      <c r="E1625" s="17">
        <v>5.0399999999999999E-5</v>
      </c>
      <c r="F1625" s="18">
        <v>2041345.16</v>
      </c>
      <c r="G1625" s="18">
        <v>102.88379606399999</v>
      </c>
    </row>
    <row r="1626" spans="1:7" ht="15" customHeight="1">
      <c r="A1626" s="1"/>
      <c r="B1626" s="1"/>
      <c r="C1626" s="1"/>
      <c r="D1626" s="1"/>
      <c r="E1626" s="319" t="s">
        <v>1031</v>
      </c>
      <c r="F1626" s="320"/>
      <c r="G1626" s="19">
        <v>102.88379606399999</v>
      </c>
    </row>
    <row r="1627" spans="1:7" ht="15" customHeight="1">
      <c r="A1627" s="321" t="s">
        <v>968</v>
      </c>
      <c r="B1627" s="322"/>
      <c r="C1627" s="8" t="s">
        <v>952</v>
      </c>
      <c r="D1627" s="8" t="s">
        <v>953</v>
      </c>
      <c r="E1627" s="8" t="s">
        <v>954</v>
      </c>
      <c r="F1627" s="8" t="s">
        <v>955</v>
      </c>
      <c r="G1627" s="8" t="s">
        <v>956</v>
      </c>
    </row>
    <row r="1628" spans="1:7" ht="15" customHeight="1">
      <c r="A1628" s="15" t="s">
        <v>1196</v>
      </c>
      <c r="B1628" s="16" t="s">
        <v>1197</v>
      </c>
      <c r="C1628" s="15" t="s">
        <v>959</v>
      </c>
      <c r="D1628" s="15" t="s">
        <v>960</v>
      </c>
      <c r="E1628" s="17">
        <v>1.0117</v>
      </c>
      <c r="F1628" s="18">
        <v>18.760000000000002</v>
      </c>
      <c r="G1628" s="18">
        <v>18.979492</v>
      </c>
    </row>
    <row r="1629" spans="1:7" ht="15" customHeight="1">
      <c r="A1629" s="1"/>
      <c r="B1629" s="1"/>
      <c r="C1629" s="1"/>
      <c r="D1629" s="1"/>
      <c r="E1629" s="319" t="s">
        <v>971</v>
      </c>
      <c r="F1629" s="320"/>
      <c r="G1629" s="19">
        <v>18.979492</v>
      </c>
    </row>
    <row r="1630" spans="1:7" ht="15" customHeight="1">
      <c r="A1630" s="1"/>
      <c r="B1630" s="1"/>
      <c r="C1630" s="1"/>
      <c r="D1630" s="1"/>
      <c r="E1630" s="317" t="s">
        <v>972</v>
      </c>
      <c r="F1630" s="318"/>
      <c r="G1630" s="3">
        <v>118.69</v>
      </c>
    </row>
    <row r="1631" spans="1:7" ht="15" customHeight="1">
      <c r="A1631" s="1"/>
      <c r="B1631" s="1"/>
      <c r="C1631" s="1"/>
      <c r="D1631" s="1"/>
      <c r="E1631" s="317" t="s">
        <v>973</v>
      </c>
      <c r="F1631" s="318"/>
      <c r="G1631" s="3">
        <v>8.6199999999999992</v>
      </c>
    </row>
    <row r="1632" spans="1:7" ht="15" customHeight="1">
      <c r="A1632" s="1"/>
      <c r="B1632" s="1"/>
      <c r="C1632" s="1"/>
      <c r="D1632" s="1"/>
      <c r="E1632" s="317" t="s">
        <v>974</v>
      </c>
      <c r="F1632" s="318"/>
      <c r="G1632" s="3">
        <v>127.31</v>
      </c>
    </row>
    <row r="1633" spans="1:7" ht="15" customHeight="1">
      <c r="A1633" s="1"/>
      <c r="B1633" s="1"/>
      <c r="C1633" s="1"/>
      <c r="D1633" s="1"/>
      <c r="E1633" s="317" t="s">
        <v>975</v>
      </c>
      <c r="F1633" s="318"/>
      <c r="G1633" s="3">
        <v>36.090000000000003</v>
      </c>
    </row>
    <row r="1634" spans="1:7" ht="15" customHeight="1">
      <c r="A1634" s="1"/>
      <c r="B1634" s="1"/>
      <c r="C1634" s="1"/>
      <c r="D1634" s="1"/>
      <c r="E1634" s="317" t="s">
        <v>976</v>
      </c>
      <c r="F1634" s="318"/>
      <c r="G1634" s="3">
        <v>163.4</v>
      </c>
    </row>
    <row r="1635" spans="1:7" ht="15" customHeight="1">
      <c r="A1635" s="1"/>
      <c r="B1635" s="1"/>
      <c r="C1635" s="1"/>
      <c r="D1635" s="1"/>
      <c r="E1635" s="317" t="s">
        <v>977</v>
      </c>
      <c r="F1635" s="318"/>
      <c r="G1635" s="3">
        <v>1</v>
      </c>
    </row>
    <row r="1636" spans="1:7" ht="15" customHeight="1">
      <c r="A1636" s="1"/>
      <c r="B1636" s="1"/>
      <c r="C1636" s="1"/>
      <c r="D1636" s="1"/>
      <c r="E1636" s="317" t="s">
        <v>978</v>
      </c>
      <c r="F1636" s="318"/>
      <c r="G1636" s="3">
        <v>163.4</v>
      </c>
    </row>
    <row r="1637" spans="1:7" ht="9.9499999999999993" customHeight="1">
      <c r="A1637" s="1"/>
      <c r="B1637" s="1"/>
      <c r="C1637" s="323" t="s">
        <v>949</v>
      </c>
      <c r="D1637" s="324"/>
      <c r="E1637" s="1"/>
      <c r="F1637" s="1"/>
      <c r="G1637" s="1"/>
    </row>
    <row r="1638" spans="1:7" ht="20.100000000000001" customHeight="1">
      <c r="A1638" s="325" t="s">
        <v>2290</v>
      </c>
      <c r="B1638" s="326"/>
      <c r="C1638" s="326"/>
      <c r="D1638" s="326"/>
      <c r="E1638" s="326"/>
      <c r="F1638" s="326"/>
      <c r="G1638" s="326"/>
    </row>
    <row r="1639" spans="1:7" ht="15" customHeight="1">
      <c r="A1639" s="321" t="s">
        <v>1027</v>
      </c>
      <c r="B1639" s="322"/>
      <c r="C1639" s="8" t="s">
        <v>952</v>
      </c>
      <c r="D1639" s="8" t="s">
        <v>953</v>
      </c>
      <c r="E1639" s="8" t="s">
        <v>954</v>
      </c>
      <c r="F1639" s="8" t="s">
        <v>955</v>
      </c>
      <c r="G1639" s="8" t="s">
        <v>956</v>
      </c>
    </row>
    <row r="1640" spans="1:7" ht="27.95" customHeight="1">
      <c r="A1640" s="15" t="s">
        <v>1194</v>
      </c>
      <c r="B1640" s="16" t="s">
        <v>1195</v>
      </c>
      <c r="C1640" s="15" t="s">
        <v>959</v>
      </c>
      <c r="D1640" s="15" t="s">
        <v>1030</v>
      </c>
      <c r="E1640" s="17">
        <v>6.4300000000000004E-5</v>
      </c>
      <c r="F1640" s="18">
        <v>2041345.16</v>
      </c>
      <c r="G1640" s="18">
        <v>131.25849378800001</v>
      </c>
    </row>
    <row r="1641" spans="1:7" ht="15" customHeight="1">
      <c r="A1641" s="1"/>
      <c r="B1641" s="1"/>
      <c r="C1641" s="1"/>
      <c r="D1641" s="1"/>
      <c r="E1641" s="319" t="s">
        <v>1031</v>
      </c>
      <c r="F1641" s="320"/>
      <c r="G1641" s="19">
        <v>131.25849378800001</v>
      </c>
    </row>
    <row r="1642" spans="1:7" ht="15" customHeight="1">
      <c r="A1642" s="1"/>
      <c r="B1642" s="1"/>
      <c r="C1642" s="1"/>
      <c r="D1642" s="1"/>
      <c r="E1642" s="317" t="s">
        <v>972</v>
      </c>
      <c r="F1642" s="318"/>
      <c r="G1642" s="3">
        <v>131.25</v>
      </c>
    </row>
    <row r="1643" spans="1:7" ht="15" customHeight="1">
      <c r="A1643" s="1"/>
      <c r="B1643" s="1"/>
      <c r="C1643" s="1"/>
      <c r="D1643" s="1"/>
      <c r="E1643" s="317" t="s">
        <v>1062</v>
      </c>
      <c r="F1643" s="318"/>
      <c r="G1643" s="3">
        <v>0</v>
      </c>
    </row>
    <row r="1644" spans="1:7" ht="15" customHeight="1">
      <c r="A1644" s="1"/>
      <c r="B1644" s="1"/>
      <c r="C1644" s="1"/>
      <c r="D1644" s="1"/>
      <c r="E1644" s="317" t="s">
        <v>974</v>
      </c>
      <c r="F1644" s="318"/>
      <c r="G1644" s="3">
        <v>131.25</v>
      </c>
    </row>
    <row r="1645" spans="1:7" ht="15" customHeight="1">
      <c r="A1645" s="1"/>
      <c r="B1645" s="1"/>
      <c r="C1645" s="1"/>
      <c r="D1645" s="1"/>
      <c r="E1645" s="317" t="s">
        <v>975</v>
      </c>
      <c r="F1645" s="318"/>
      <c r="G1645" s="3">
        <v>37.200000000000003</v>
      </c>
    </row>
    <row r="1646" spans="1:7" ht="15" customHeight="1">
      <c r="A1646" s="1"/>
      <c r="B1646" s="1"/>
      <c r="C1646" s="1"/>
      <c r="D1646" s="1"/>
      <c r="E1646" s="317" t="s">
        <v>976</v>
      </c>
      <c r="F1646" s="318"/>
      <c r="G1646" s="3">
        <v>168.45</v>
      </c>
    </row>
    <row r="1647" spans="1:7" ht="15" customHeight="1">
      <c r="A1647" s="1"/>
      <c r="B1647" s="1"/>
      <c r="C1647" s="1"/>
      <c r="D1647" s="1"/>
      <c r="E1647" s="317" t="s">
        <v>977</v>
      </c>
      <c r="F1647" s="318"/>
      <c r="G1647" s="3">
        <v>1</v>
      </c>
    </row>
    <row r="1648" spans="1:7" ht="15" customHeight="1">
      <c r="A1648" s="1"/>
      <c r="B1648" s="1"/>
      <c r="C1648" s="1"/>
      <c r="D1648" s="1"/>
      <c r="E1648" s="317" t="s">
        <v>978</v>
      </c>
      <c r="F1648" s="318"/>
      <c r="G1648" s="3">
        <v>168.45</v>
      </c>
    </row>
    <row r="1649" spans="1:7" ht="9.9499999999999993" customHeight="1">
      <c r="A1649" s="1"/>
      <c r="B1649" s="1"/>
      <c r="C1649" s="323" t="s">
        <v>949</v>
      </c>
      <c r="D1649" s="324"/>
      <c r="E1649" s="1"/>
      <c r="F1649" s="1"/>
      <c r="G1649" s="1"/>
    </row>
    <row r="1650" spans="1:7" ht="20.100000000000001" customHeight="1">
      <c r="A1650" s="325" t="s">
        <v>2291</v>
      </c>
      <c r="B1650" s="326"/>
      <c r="C1650" s="326"/>
      <c r="D1650" s="326"/>
      <c r="E1650" s="326"/>
      <c r="F1650" s="326"/>
      <c r="G1650" s="326"/>
    </row>
    <row r="1651" spans="1:7" ht="15" customHeight="1">
      <c r="A1651" s="321" t="s">
        <v>1032</v>
      </c>
      <c r="B1651" s="322"/>
      <c r="C1651" s="8" t="s">
        <v>952</v>
      </c>
      <c r="D1651" s="8" t="s">
        <v>953</v>
      </c>
      <c r="E1651" s="8" t="s">
        <v>954</v>
      </c>
      <c r="F1651" s="8" t="s">
        <v>955</v>
      </c>
      <c r="G1651" s="8" t="s">
        <v>956</v>
      </c>
    </row>
    <row r="1652" spans="1:7" ht="15" customHeight="1">
      <c r="A1652" s="15" t="s">
        <v>1033</v>
      </c>
      <c r="B1652" s="16" t="s">
        <v>1034</v>
      </c>
      <c r="C1652" s="15" t="s">
        <v>959</v>
      </c>
      <c r="D1652" s="15" t="s">
        <v>1035</v>
      </c>
      <c r="E1652" s="17">
        <v>221</v>
      </c>
      <c r="F1652" s="18">
        <v>0.9</v>
      </c>
      <c r="G1652" s="18">
        <v>198.9</v>
      </c>
    </row>
    <row r="1653" spans="1:7" ht="15" customHeight="1">
      <c r="A1653" s="1"/>
      <c r="B1653" s="1"/>
      <c r="C1653" s="1"/>
      <c r="D1653" s="1"/>
      <c r="E1653" s="319" t="s">
        <v>1036</v>
      </c>
      <c r="F1653" s="320"/>
      <c r="G1653" s="19">
        <v>198.9</v>
      </c>
    </row>
    <row r="1654" spans="1:7" ht="15" customHeight="1">
      <c r="A1654" s="1"/>
      <c r="B1654" s="1"/>
      <c r="C1654" s="1"/>
      <c r="D1654" s="1"/>
      <c r="E1654" s="317" t="s">
        <v>972</v>
      </c>
      <c r="F1654" s="318"/>
      <c r="G1654" s="3">
        <v>198.9</v>
      </c>
    </row>
    <row r="1655" spans="1:7" ht="15" customHeight="1">
      <c r="A1655" s="1"/>
      <c r="B1655" s="1"/>
      <c r="C1655" s="1"/>
      <c r="D1655" s="1"/>
      <c r="E1655" s="317" t="s">
        <v>1062</v>
      </c>
      <c r="F1655" s="318"/>
      <c r="G1655" s="3">
        <v>0</v>
      </c>
    </row>
    <row r="1656" spans="1:7" ht="15" customHeight="1">
      <c r="A1656" s="1"/>
      <c r="B1656" s="1"/>
      <c r="C1656" s="1"/>
      <c r="D1656" s="1"/>
      <c r="E1656" s="317" t="s">
        <v>974</v>
      </c>
      <c r="F1656" s="318"/>
      <c r="G1656" s="3">
        <v>198.9</v>
      </c>
    </row>
    <row r="1657" spans="1:7" ht="15" customHeight="1">
      <c r="A1657" s="1"/>
      <c r="B1657" s="1"/>
      <c r="C1657" s="1"/>
      <c r="D1657" s="1"/>
      <c r="E1657" s="317" t="s">
        <v>975</v>
      </c>
      <c r="F1657" s="318"/>
      <c r="G1657" s="3">
        <v>56.38</v>
      </c>
    </row>
    <row r="1658" spans="1:7" ht="15" customHeight="1">
      <c r="A1658" s="1"/>
      <c r="B1658" s="1"/>
      <c r="C1658" s="1"/>
      <c r="D1658" s="1"/>
      <c r="E1658" s="317" t="s">
        <v>976</v>
      </c>
      <c r="F1658" s="318"/>
      <c r="G1658" s="3">
        <v>255.28</v>
      </c>
    </row>
    <row r="1659" spans="1:7" ht="15" customHeight="1">
      <c r="A1659" s="1"/>
      <c r="B1659" s="1"/>
      <c r="C1659" s="1"/>
      <c r="D1659" s="1"/>
      <c r="E1659" s="317" t="s">
        <v>977</v>
      </c>
      <c r="F1659" s="318"/>
      <c r="G1659" s="3">
        <v>1</v>
      </c>
    </row>
    <row r="1660" spans="1:7" ht="15" customHeight="1">
      <c r="A1660" s="1"/>
      <c r="B1660" s="1"/>
      <c r="C1660" s="1"/>
      <c r="D1660" s="1"/>
      <c r="E1660" s="317" t="s">
        <v>978</v>
      </c>
      <c r="F1660" s="318"/>
      <c r="G1660" s="3">
        <v>255.28</v>
      </c>
    </row>
    <row r="1661" spans="1:7" ht="9.9499999999999993" customHeight="1">
      <c r="A1661" s="1"/>
      <c r="B1661" s="1"/>
      <c r="C1661" s="323" t="s">
        <v>949</v>
      </c>
      <c r="D1661" s="324"/>
      <c r="E1661" s="1"/>
      <c r="F1661" s="1"/>
      <c r="G1661" s="1"/>
    </row>
    <row r="1662" spans="1:7" ht="20.100000000000001" customHeight="1">
      <c r="A1662" s="325" t="s">
        <v>2292</v>
      </c>
      <c r="B1662" s="326"/>
      <c r="C1662" s="326"/>
      <c r="D1662" s="326"/>
      <c r="E1662" s="326"/>
      <c r="F1662" s="326"/>
      <c r="G1662" s="326"/>
    </row>
    <row r="1663" spans="1:7" ht="15" customHeight="1">
      <c r="A1663" s="321" t="s">
        <v>951</v>
      </c>
      <c r="B1663" s="322"/>
      <c r="C1663" s="8" t="s">
        <v>952</v>
      </c>
      <c r="D1663" s="8" t="s">
        <v>953</v>
      </c>
      <c r="E1663" s="8" t="s">
        <v>954</v>
      </c>
      <c r="F1663" s="8" t="s">
        <v>955</v>
      </c>
      <c r="G1663" s="8" t="s">
        <v>956</v>
      </c>
    </row>
    <row r="1664" spans="1:7" ht="15" customHeight="1">
      <c r="A1664" s="15" t="s">
        <v>994</v>
      </c>
      <c r="B1664" s="16" t="s">
        <v>995</v>
      </c>
      <c r="C1664" s="15" t="s">
        <v>959</v>
      </c>
      <c r="D1664" s="15" t="s">
        <v>960</v>
      </c>
      <c r="E1664" s="17">
        <v>1</v>
      </c>
      <c r="F1664" s="18">
        <v>1.04</v>
      </c>
      <c r="G1664" s="18">
        <v>1.04</v>
      </c>
    </row>
    <row r="1665" spans="1:7" ht="20.100000000000001" customHeight="1">
      <c r="A1665" s="15" t="s">
        <v>1025</v>
      </c>
      <c r="B1665" s="16" t="s">
        <v>1026</v>
      </c>
      <c r="C1665" s="15" t="s">
        <v>959</v>
      </c>
      <c r="D1665" s="15" t="s">
        <v>960</v>
      </c>
      <c r="E1665" s="17">
        <v>1</v>
      </c>
      <c r="F1665" s="18">
        <v>0.63</v>
      </c>
      <c r="G1665" s="18">
        <v>0.63</v>
      </c>
    </row>
    <row r="1666" spans="1:7" ht="15" customHeight="1">
      <c r="A1666" s="15" t="s">
        <v>996</v>
      </c>
      <c r="B1666" s="16" t="s">
        <v>997</v>
      </c>
      <c r="C1666" s="15" t="s">
        <v>959</v>
      </c>
      <c r="D1666" s="15" t="s">
        <v>960</v>
      </c>
      <c r="E1666" s="17">
        <v>1</v>
      </c>
      <c r="F1666" s="18">
        <v>3.18</v>
      </c>
      <c r="G1666" s="18">
        <v>3.18</v>
      </c>
    </row>
    <row r="1667" spans="1:7" ht="20.100000000000001" customHeight="1">
      <c r="A1667" s="15" t="s">
        <v>1023</v>
      </c>
      <c r="B1667" s="16" t="s">
        <v>1024</v>
      </c>
      <c r="C1667" s="15" t="s">
        <v>959</v>
      </c>
      <c r="D1667" s="15" t="s">
        <v>960</v>
      </c>
      <c r="E1667" s="17">
        <v>1</v>
      </c>
      <c r="F1667" s="18">
        <v>0.01</v>
      </c>
      <c r="G1667" s="18">
        <v>0.01</v>
      </c>
    </row>
    <row r="1668" spans="1:7" ht="15" customHeight="1">
      <c r="A1668" s="15" t="s">
        <v>963</v>
      </c>
      <c r="B1668" s="16" t="s">
        <v>964</v>
      </c>
      <c r="C1668" s="15" t="s">
        <v>959</v>
      </c>
      <c r="D1668" s="15" t="s">
        <v>960</v>
      </c>
      <c r="E1668" s="17">
        <v>1</v>
      </c>
      <c r="F1668" s="18">
        <v>0.55000000000000004</v>
      </c>
      <c r="G1668" s="18">
        <v>0.55000000000000004</v>
      </c>
    </row>
    <row r="1669" spans="1:7" ht="15" customHeight="1">
      <c r="A1669" s="15" t="s">
        <v>965</v>
      </c>
      <c r="B1669" s="16" t="s">
        <v>966</v>
      </c>
      <c r="C1669" s="15" t="s">
        <v>959</v>
      </c>
      <c r="D1669" s="15" t="s">
        <v>960</v>
      </c>
      <c r="E1669" s="17">
        <v>1</v>
      </c>
      <c r="F1669" s="18">
        <v>0.06</v>
      </c>
      <c r="G1669" s="18">
        <v>0.06</v>
      </c>
    </row>
    <row r="1670" spans="1:7" ht="17.100000000000001" customHeight="1">
      <c r="A1670" s="1"/>
      <c r="B1670" s="1"/>
      <c r="C1670" s="1"/>
      <c r="D1670" s="1"/>
      <c r="E1670" s="319" t="s">
        <v>967</v>
      </c>
      <c r="F1670" s="320"/>
      <c r="G1670" s="19">
        <v>5.47</v>
      </c>
    </row>
    <row r="1671" spans="1:7" ht="15" customHeight="1">
      <c r="A1671" s="321" t="s">
        <v>1027</v>
      </c>
      <c r="B1671" s="322"/>
      <c r="C1671" s="8" t="s">
        <v>952</v>
      </c>
      <c r="D1671" s="8" t="s">
        <v>953</v>
      </c>
      <c r="E1671" s="8" t="s">
        <v>954</v>
      </c>
      <c r="F1671" s="8" t="s">
        <v>955</v>
      </c>
      <c r="G1671" s="8" t="s">
        <v>956</v>
      </c>
    </row>
    <row r="1672" spans="1:7" ht="27.95" customHeight="1">
      <c r="A1672" s="15" t="s">
        <v>1194</v>
      </c>
      <c r="B1672" s="16" t="s">
        <v>1195</v>
      </c>
      <c r="C1672" s="15" t="s">
        <v>959</v>
      </c>
      <c r="D1672" s="15" t="s">
        <v>1030</v>
      </c>
      <c r="E1672" s="17">
        <v>1.147E-4</v>
      </c>
      <c r="F1672" s="18">
        <v>2041345.16</v>
      </c>
      <c r="G1672" s="18">
        <v>234.142289852</v>
      </c>
    </row>
    <row r="1673" spans="1:7" ht="15" customHeight="1">
      <c r="A1673" s="1"/>
      <c r="B1673" s="1"/>
      <c r="C1673" s="1"/>
      <c r="D1673" s="1"/>
      <c r="E1673" s="319" t="s">
        <v>1031</v>
      </c>
      <c r="F1673" s="320"/>
      <c r="G1673" s="19">
        <v>234.142289852</v>
      </c>
    </row>
    <row r="1674" spans="1:7" ht="15" customHeight="1">
      <c r="A1674" s="321" t="s">
        <v>1032</v>
      </c>
      <c r="B1674" s="322"/>
      <c r="C1674" s="8" t="s">
        <v>952</v>
      </c>
      <c r="D1674" s="8" t="s">
        <v>953</v>
      </c>
      <c r="E1674" s="8" t="s">
        <v>954</v>
      </c>
      <c r="F1674" s="8" t="s">
        <v>955</v>
      </c>
      <c r="G1674" s="8" t="s">
        <v>956</v>
      </c>
    </row>
    <row r="1675" spans="1:7" ht="15" customHeight="1">
      <c r="A1675" s="15" t="s">
        <v>1033</v>
      </c>
      <c r="B1675" s="16" t="s">
        <v>1034</v>
      </c>
      <c r="C1675" s="15" t="s">
        <v>959</v>
      </c>
      <c r="D1675" s="15" t="s">
        <v>1035</v>
      </c>
      <c r="E1675" s="17">
        <v>221</v>
      </c>
      <c r="F1675" s="18">
        <v>0.9</v>
      </c>
      <c r="G1675" s="18">
        <v>198.9</v>
      </c>
    </row>
    <row r="1676" spans="1:7" ht="15" customHeight="1">
      <c r="A1676" s="1"/>
      <c r="B1676" s="1"/>
      <c r="C1676" s="1"/>
      <c r="D1676" s="1"/>
      <c r="E1676" s="319" t="s">
        <v>1036</v>
      </c>
      <c r="F1676" s="320"/>
      <c r="G1676" s="19">
        <v>198.9</v>
      </c>
    </row>
    <row r="1677" spans="1:7" ht="15" customHeight="1">
      <c r="A1677" s="321" t="s">
        <v>968</v>
      </c>
      <c r="B1677" s="322"/>
      <c r="C1677" s="8" t="s">
        <v>952</v>
      </c>
      <c r="D1677" s="8" t="s">
        <v>953</v>
      </c>
      <c r="E1677" s="8" t="s">
        <v>954</v>
      </c>
      <c r="F1677" s="8" t="s">
        <v>955</v>
      </c>
      <c r="G1677" s="8" t="s">
        <v>956</v>
      </c>
    </row>
    <row r="1678" spans="1:7" ht="15" customHeight="1">
      <c r="A1678" s="15" t="s">
        <v>1196</v>
      </c>
      <c r="B1678" s="16" t="s">
        <v>1197</v>
      </c>
      <c r="C1678" s="15" t="s">
        <v>959</v>
      </c>
      <c r="D1678" s="15" t="s">
        <v>960</v>
      </c>
      <c r="E1678" s="17">
        <v>1.0117</v>
      </c>
      <c r="F1678" s="18">
        <v>18.760000000000002</v>
      </c>
      <c r="G1678" s="18">
        <v>18.979492</v>
      </c>
    </row>
    <row r="1679" spans="1:7" ht="15" customHeight="1">
      <c r="A1679" s="1"/>
      <c r="B1679" s="1"/>
      <c r="C1679" s="1"/>
      <c r="D1679" s="1"/>
      <c r="E1679" s="319" t="s">
        <v>971</v>
      </c>
      <c r="F1679" s="320"/>
      <c r="G1679" s="19">
        <v>18.979492</v>
      </c>
    </row>
    <row r="1680" spans="1:7" ht="15" customHeight="1">
      <c r="A1680" s="1"/>
      <c r="B1680" s="1"/>
      <c r="C1680" s="1"/>
      <c r="D1680" s="1"/>
      <c r="E1680" s="317" t="s">
        <v>972</v>
      </c>
      <c r="F1680" s="318"/>
      <c r="G1680" s="3">
        <v>448.84</v>
      </c>
    </row>
    <row r="1681" spans="1:7" ht="15" customHeight="1">
      <c r="A1681" s="1"/>
      <c r="B1681" s="1"/>
      <c r="C1681" s="1"/>
      <c r="D1681" s="1"/>
      <c r="E1681" s="317" t="s">
        <v>973</v>
      </c>
      <c r="F1681" s="318"/>
      <c r="G1681" s="3">
        <v>8.6199999999999992</v>
      </c>
    </row>
    <row r="1682" spans="1:7" ht="15" customHeight="1">
      <c r="A1682" s="1"/>
      <c r="B1682" s="1"/>
      <c r="C1682" s="1"/>
      <c r="D1682" s="1"/>
      <c r="E1682" s="317" t="s">
        <v>974</v>
      </c>
      <c r="F1682" s="318"/>
      <c r="G1682" s="3">
        <v>457.46</v>
      </c>
    </row>
    <row r="1683" spans="1:7" ht="15" customHeight="1">
      <c r="A1683" s="1"/>
      <c r="B1683" s="1"/>
      <c r="C1683" s="1"/>
      <c r="D1683" s="1"/>
      <c r="E1683" s="317" t="s">
        <v>975</v>
      </c>
      <c r="F1683" s="318"/>
      <c r="G1683" s="3">
        <v>129.68</v>
      </c>
    </row>
    <row r="1684" spans="1:7" ht="15" customHeight="1">
      <c r="A1684" s="1"/>
      <c r="B1684" s="1"/>
      <c r="C1684" s="1"/>
      <c r="D1684" s="1"/>
      <c r="E1684" s="317" t="s">
        <v>976</v>
      </c>
      <c r="F1684" s="318"/>
      <c r="G1684" s="3">
        <v>587.14</v>
      </c>
    </row>
    <row r="1685" spans="1:7" ht="15" customHeight="1">
      <c r="A1685" s="1"/>
      <c r="B1685" s="1"/>
      <c r="C1685" s="1"/>
      <c r="D1685" s="1"/>
      <c r="E1685" s="317" t="s">
        <v>977</v>
      </c>
      <c r="F1685" s="318"/>
      <c r="G1685" s="3">
        <v>1</v>
      </c>
    </row>
    <row r="1686" spans="1:7" ht="15" customHeight="1">
      <c r="A1686" s="1"/>
      <c r="B1686" s="1"/>
      <c r="C1686" s="1"/>
      <c r="D1686" s="1"/>
      <c r="E1686" s="317" t="s">
        <v>978</v>
      </c>
      <c r="F1686" s="318"/>
      <c r="G1686" s="3">
        <v>587.14</v>
      </c>
    </row>
    <row r="1687" spans="1:7" ht="9.9499999999999993" customHeight="1">
      <c r="A1687" s="1"/>
      <c r="B1687" s="1"/>
      <c r="C1687" s="323" t="s">
        <v>949</v>
      </c>
      <c r="D1687" s="324"/>
      <c r="E1687" s="1"/>
      <c r="F1687" s="1"/>
      <c r="G1687" s="1"/>
    </row>
    <row r="1688" spans="1:7" ht="20.100000000000001" customHeight="1">
      <c r="A1688" s="325" t="s">
        <v>2293</v>
      </c>
      <c r="B1688" s="326"/>
      <c r="C1688" s="326"/>
      <c r="D1688" s="326"/>
      <c r="E1688" s="326"/>
      <c r="F1688" s="326"/>
      <c r="G1688" s="326"/>
    </row>
    <row r="1689" spans="1:7" ht="15" customHeight="1">
      <c r="A1689" s="321" t="s">
        <v>1027</v>
      </c>
      <c r="B1689" s="322"/>
      <c r="C1689" s="8" t="s">
        <v>952</v>
      </c>
      <c r="D1689" s="8" t="s">
        <v>953</v>
      </c>
      <c r="E1689" s="8" t="s">
        <v>954</v>
      </c>
      <c r="F1689" s="8" t="s">
        <v>955</v>
      </c>
      <c r="G1689" s="8" t="s">
        <v>956</v>
      </c>
    </row>
    <row r="1690" spans="1:7" ht="27.95" customHeight="1">
      <c r="A1690" s="15" t="s">
        <v>1211</v>
      </c>
      <c r="B1690" s="16" t="s">
        <v>1212</v>
      </c>
      <c r="C1690" s="15" t="s">
        <v>959</v>
      </c>
      <c r="D1690" s="15" t="s">
        <v>1030</v>
      </c>
      <c r="E1690" s="17">
        <v>6.3999999999999997E-5</v>
      </c>
      <c r="F1690" s="18">
        <v>19208.37</v>
      </c>
      <c r="G1690" s="18">
        <v>1.2293356799999999</v>
      </c>
    </row>
    <row r="1691" spans="1:7" ht="15" customHeight="1">
      <c r="A1691" s="1"/>
      <c r="B1691" s="1"/>
      <c r="C1691" s="1"/>
      <c r="D1691" s="1"/>
      <c r="E1691" s="319" t="s">
        <v>1031</v>
      </c>
      <c r="F1691" s="320"/>
      <c r="G1691" s="19">
        <v>1.2293356799999999</v>
      </c>
    </row>
    <row r="1692" spans="1:7" ht="15" customHeight="1">
      <c r="A1692" s="1"/>
      <c r="B1692" s="1"/>
      <c r="C1692" s="1"/>
      <c r="D1692" s="1"/>
      <c r="E1692" s="317" t="s">
        <v>972</v>
      </c>
      <c r="F1692" s="318"/>
      <c r="G1692" s="3">
        <v>1.22</v>
      </c>
    </row>
    <row r="1693" spans="1:7" ht="15" customHeight="1">
      <c r="A1693" s="1"/>
      <c r="B1693" s="1"/>
      <c r="C1693" s="1"/>
      <c r="D1693" s="1"/>
      <c r="E1693" s="317" t="s">
        <v>1062</v>
      </c>
      <c r="F1693" s="318"/>
      <c r="G1693" s="3">
        <v>0</v>
      </c>
    </row>
    <row r="1694" spans="1:7" ht="15" customHeight="1">
      <c r="A1694" s="1"/>
      <c r="B1694" s="1"/>
      <c r="C1694" s="1"/>
      <c r="D1694" s="1"/>
      <c r="E1694" s="317" t="s">
        <v>974</v>
      </c>
      <c r="F1694" s="318"/>
      <c r="G1694" s="3">
        <v>1.22</v>
      </c>
    </row>
    <row r="1695" spans="1:7" ht="15" customHeight="1">
      <c r="A1695" s="1"/>
      <c r="B1695" s="1"/>
      <c r="C1695" s="1"/>
      <c r="D1695" s="1"/>
      <c r="E1695" s="317" t="s">
        <v>975</v>
      </c>
      <c r="F1695" s="318"/>
      <c r="G1695" s="3">
        <v>0.34</v>
      </c>
    </row>
    <row r="1696" spans="1:7" ht="15" customHeight="1">
      <c r="A1696" s="1"/>
      <c r="B1696" s="1"/>
      <c r="C1696" s="1"/>
      <c r="D1696" s="1"/>
      <c r="E1696" s="317" t="s">
        <v>976</v>
      </c>
      <c r="F1696" s="318"/>
      <c r="G1696" s="3">
        <v>1.56</v>
      </c>
    </row>
    <row r="1697" spans="1:7" ht="15" customHeight="1">
      <c r="A1697" s="1"/>
      <c r="B1697" s="1"/>
      <c r="C1697" s="1"/>
      <c r="D1697" s="1"/>
      <c r="E1697" s="317" t="s">
        <v>977</v>
      </c>
      <c r="F1697" s="318"/>
      <c r="G1697" s="3">
        <v>1</v>
      </c>
    </row>
    <row r="1698" spans="1:7" ht="15" customHeight="1">
      <c r="A1698" s="1"/>
      <c r="B1698" s="1"/>
      <c r="C1698" s="1"/>
      <c r="D1698" s="1"/>
      <c r="E1698" s="317" t="s">
        <v>978</v>
      </c>
      <c r="F1698" s="318"/>
      <c r="G1698" s="3">
        <v>1.56</v>
      </c>
    </row>
    <row r="1699" spans="1:7" ht="9.9499999999999993" customHeight="1">
      <c r="A1699" s="1"/>
      <c r="B1699" s="1"/>
      <c r="C1699" s="323" t="s">
        <v>949</v>
      </c>
      <c r="D1699" s="324"/>
      <c r="E1699" s="1"/>
      <c r="F1699" s="1"/>
      <c r="G1699" s="1"/>
    </row>
    <row r="1700" spans="1:7" ht="20.100000000000001" customHeight="1">
      <c r="A1700" s="325" t="s">
        <v>2294</v>
      </c>
      <c r="B1700" s="326"/>
      <c r="C1700" s="326"/>
      <c r="D1700" s="326"/>
      <c r="E1700" s="326"/>
      <c r="F1700" s="326"/>
      <c r="G1700" s="326"/>
    </row>
    <row r="1701" spans="1:7" ht="15" customHeight="1">
      <c r="A1701" s="321" t="s">
        <v>1027</v>
      </c>
      <c r="B1701" s="322"/>
      <c r="C1701" s="8" t="s">
        <v>952</v>
      </c>
      <c r="D1701" s="8" t="s">
        <v>953</v>
      </c>
      <c r="E1701" s="8" t="s">
        <v>954</v>
      </c>
      <c r="F1701" s="8" t="s">
        <v>955</v>
      </c>
      <c r="G1701" s="8" t="s">
        <v>956</v>
      </c>
    </row>
    <row r="1702" spans="1:7" ht="27.95" customHeight="1">
      <c r="A1702" s="15" t="s">
        <v>1211</v>
      </c>
      <c r="B1702" s="16" t="s">
        <v>1212</v>
      </c>
      <c r="C1702" s="15" t="s">
        <v>959</v>
      </c>
      <c r="D1702" s="15" t="s">
        <v>1030</v>
      </c>
      <c r="E1702" s="17">
        <v>7.6000000000000001E-6</v>
      </c>
      <c r="F1702" s="18">
        <v>19208.37</v>
      </c>
      <c r="G1702" s="18">
        <v>0.14598361200000001</v>
      </c>
    </row>
    <row r="1703" spans="1:7" ht="15" customHeight="1">
      <c r="A1703" s="1"/>
      <c r="B1703" s="1"/>
      <c r="C1703" s="1"/>
      <c r="D1703" s="1"/>
      <c r="E1703" s="319" t="s">
        <v>1031</v>
      </c>
      <c r="F1703" s="320"/>
      <c r="G1703" s="19">
        <v>0.14598361200000001</v>
      </c>
    </row>
    <row r="1704" spans="1:7" ht="15" customHeight="1">
      <c r="A1704" s="1"/>
      <c r="B1704" s="1"/>
      <c r="C1704" s="1"/>
      <c r="D1704" s="1"/>
      <c r="E1704" s="317" t="s">
        <v>972</v>
      </c>
      <c r="F1704" s="318"/>
      <c r="G1704" s="3">
        <v>0.14000000000000001</v>
      </c>
    </row>
    <row r="1705" spans="1:7" ht="15" customHeight="1">
      <c r="A1705" s="1"/>
      <c r="B1705" s="1"/>
      <c r="C1705" s="1"/>
      <c r="D1705" s="1"/>
      <c r="E1705" s="317" t="s">
        <v>1062</v>
      </c>
      <c r="F1705" s="318"/>
      <c r="G1705" s="3">
        <v>0</v>
      </c>
    </row>
    <row r="1706" spans="1:7" ht="15" customHeight="1">
      <c r="A1706" s="1"/>
      <c r="B1706" s="1"/>
      <c r="C1706" s="1"/>
      <c r="D1706" s="1"/>
      <c r="E1706" s="317" t="s">
        <v>974</v>
      </c>
      <c r="F1706" s="318"/>
      <c r="G1706" s="3">
        <v>0.14000000000000001</v>
      </c>
    </row>
    <row r="1707" spans="1:7" ht="15" customHeight="1">
      <c r="A1707" s="1"/>
      <c r="B1707" s="1"/>
      <c r="C1707" s="1"/>
      <c r="D1707" s="1"/>
      <c r="E1707" s="317" t="s">
        <v>975</v>
      </c>
      <c r="F1707" s="318"/>
      <c r="G1707" s="3">
        <v>0.03</v>
      </c>
    </row>
    <row r="1708" spans="1:7" ht="15" customHeight="1">
      <c r="A1708" s="1"/>
      <c r="B1708" s="1"/>
      <c r="C1708" s="1"/>
      <c r="D1708" s="1"/>
      <c r="E1708" s="317" t="s">
        <v>976</v>
      </c>
      <c r="F1708" s="318"/>
      <c r="G1708" s="3">
        <v>0.17</v>
      </c>
    </row>
    <row r="1709" spans="1:7" ht="15" customHeight="1">
      <c r="A1709" s="1"/>
      <c r="B1709" s="1"/>
      <c r="C1709" s="1"/>
      <c r="D1709" s="1"/>
      <c r="E1709" s="317" t="s">
        <v>977</v>
      </c>
      <c r="F1709" s="318"/>
      <c r="G1709" s="3">
        <v>1</v>
      </c>
    </row>
    <row r="1710" spans="1:7" ht="15" customHeight="1">
      <c r="A1710" s="1"/>
      <c r="B1710" s="1"/>
      <c r="C1710" s="1"/>
      <c r="D1710" s="1"/>
      <c r="E1710" s="317" t="s">
        <v>978</v>
      </c>
      <c r="F1710" s="318"/>
      <c r="G1710" s="3">
        <v>0.17</v>
      </c>
    </row>
    <row r="1711" spans="1:7" ht="9.9499999999999993" customHeight="1">
      <c r="A1711" s="1"/>
      <c r="B1711" s="1"/>
      <c r="C1711" s="323" t="s">
        <v>949</v>
      </c>
      <c r="D1711" s="324"/>
      <c r="E1711" s="1"/>
      <c r="F1711" s="1"/>
      <c r="G1711" s="1"/>
    </row>
    <row r="1712" spans="1:7" ht="20.100000000000001" customHeight="1">
      <c r="A1712" s="325" t="s">
        <v>2295</v>
      </c>
      <c r="B1712" s="326"/>
      <c r="C1712" s="326"/>
      <c r="D1712" s="326"/>
      <c r="E1712" s="326"/>
      <c r="F1712" s="326"/>
      <c r="G1712" s="326"/>
    </row>
    <row r="1713" spans="1:7" ht="15" customHeight="1">
      <c r="A1713" s="321" t="s">
        <v>1027</v>
      </c>
      <c r="B1713" s="322"/>
      <c r="C1713" s="8" t="s">
        <v>952</v>
      </c>
      <c r="D1713" s="8" t="s">
        <v>953</v>
      </c>
      <c r="E1713" s="8" t="s">
        <v>954</v>
      </c>
      <c r="F1713" s="8" t="s">
        <v>955</v>
      </c>
      <c r="G1713" s="8" t="s">
        <v>956</v>
      </c>
    </row>
    <row r="1714" spans="1:7" ht="27.95" customHeight="1">
      <c r="A1714" s="15" t="s">
        <v>1211</v>
      </c>
      <c r="B1714" s="16" t="s">
        <v>1212</v>
      </c>
      <c r="C1714" s="15" t="s">
        <v>959</v>
      </c>
      <c r="D1714" s="15" t="s">
        <v>1030</v>
      </c>
      <c r="E1714" s="17">
        <v>7.1600000000000006E-5</v>
      </c>
      <c r="F1714" s="18">
        <v>19208.37</v>
      </c>
      <c r="G1714" s="18">
        <v>1.3753192919999999</v>
      </c>
    </row>
    <row r="1715" spans="1:7" ht="15" customHeight="1">
      <c r="A1715" s="1"/>
      <c r="B1715" s="1"/>
      <c r="C1715" s="1"/>
      <c r="D1715" s="1"/>
      <c r="E1715" s="319" t="s">
        <v>1031</v>
      </c>
      <c r="F1715" s="320"/>
      <c r="G1715" s="19">
        <v>1.3753192919999999</v>
      </c>
    </row>
    <row r="1716" spans="1:7" ht="15" customHeight="1">
      <c r="A1716" s="1"/>
      <c r="B1716" s="1"/>
      <c r="C1716" s="1"/>
      <c r="D1716" s="1"/>
      <c r="E1716" s="317" t="s">
        <v>972</v>
      </c>
      <c r="F1716" s="318"/>
      <c r="G1716" s="3">
        <v>1.36</v>
      </c>
    </row>
    <row r="1717" spans="1:7" ht="15" customHeight="1">
      <c r="A1717" s="1"/>
      <c r="B1717" s="1"/>
      <c r="C1717" s="1"/>
      <c r="D1717" s="1"/>
      <c r="E1717" s="317" t="s">
        <v>1062</v>
      </c>
      <c r="F1717" s="318"/>
      <c r="G1717" s="3">
        <v>0</v>
      </c>
    </row>
    <row r="1718" spans="1:7" ht="15" customHeight="1">
      <c r="A1718" s="1"/>
      <c r="B1718" s="1"/>
      <c r="C1718" s="1"/>
      <c r="D1718" s="1"/>
      <c r="E1718" s="317" t="s">
        <v>974</v>
      </c>
      <c r="F1718" s="318"/>
      <c r="G1718" s="3">
        <v>1.36</v>
      </c>
    </row>
    <row r="1719" spans="1:7" ht="15" customHeight="1">
      <c r="A1719" s="1"/>
      <c r="B1719" s="1"/>
      <c r="C1719" s="1"/>
      <c r="D1719" s="1"/>
      <c r="E1719" s="317" t="s">
        <v>975</v>
      </c>
      <c r="F1719" s="318"/>
      <c r="G1719" s="3">
        <v>0.38</v>
      </c>
    </row>
    <row r="1720" spans="1:7" ht="15" customHeight="1">
      <c r="A1720" s="1"/>
      <c r="B1720" s="1"/>
      <c r="C1720" s="1"/>
      <c r="D1720" s="1"/>
      <c r="E1720" s="317" t="s">
        <v>976</v>
      </c>
      <c r="F1720" s="318"/>
      <c r="G1720" s="3">
        <v>1.74</v>
      </c>
    </row>
    <row r="1721" spans="1:7" ht="15" customHeight="1">
      <c r="A1721" s="1"/>
      <c r="B1721" s="1"/>
      <c r="C1721" s="1"/>
      <c r="D1721" s="1"/>
      <c r="E1721" s="317" t="s">
        <v>977</v>
      </c>
      <c r="F1721" s="318"/>
      <c r="G1721" s="3">
        <v>1</v>
      </c>
    </row>
    <row r="1722" spans="1:7" ht="15" customHeight="1">
      <c r="A1722" s="1"/>
      <c r="B1722" s="1"/>
      <c r="C1722" s="1"/>
      <c r="D1722" s="1"/>
      <c r="E1722" s="317" t="s">
        <v>978</v>
      </c>
      <c r="F1722" s="318"/>
      <c r="G1722" s="3">
        <v>1.74</v>
      </c>
    </row>
    <row r="1723" spans="1:7" ht="9.9499999999999993" customHeight="1">
      <c r="A1723" s="1"/>
      <c r="B1723" s="1"/>
      <c r="C1723" s="323" t="s">
        <v>949</v>
      </c>
      <c r="D1723" s="324"/>
      <c r="E1723" s="1"/>
      <c r="F1723" s="1"/>
      <c r="G1723" s="1"/>
    </row>
    <row r="1724" spans="1:7" ht="20.100000000000001" customHeight="1">
      <c r="A1724" s="325" t="s">
        <v>2296</v>
      </c>
      <c r="B1724" s="326"/>
      <c r="C1724" s="326"/>
      <c r="D1724" s="326"/>
      <c r="E1724" s="326"/>
      <c r="F1724" s="326"/>
      <c r="G1724" s="326"/>
    </row>
    <row r="1725" spans="1:7" ht="15" customHeight="1">
      <c r="A1725" s="321" t="s">
        <v>1027</v>
      </c>
      <c r="B1725" s="322"/>
      <c r="C1725" s="8" t="s">
        <v>952</v>
      </c>
      <c r="D1725" s="8" t="s">
        <v>953</v>
      </c>
      <c r="E1725" s="8" t="s">
        <v>954</v>
      </c>
      <c r="F1725" s="8" t="s">
        <v>955</v>
      </c>
      <c r="G1725" s="8" t="s">
        <v>956</v>
      </c>
    </row>
    <row r="1726" spans="1:7" ht="27.95" customHeight="1">
      <c r="A1726" s="15" t="s">
        <v>1211</v>
      </c>
      <c r="B1726" s="16" t="s">
        <v>1212</v>
      </c>
      <c r="C1726" s="15" t="s">
        <v>959</v>
      </c>
      <c r="D1726" s="15" t="s">
        <v>1030</v>
      </c>
      <c r="E1726" s="17">
        <v>6.0000000000000002E-5</v>
      </c>
      <c r="F1726" s="18">
        <v>19208.37</v>
      </c>
      <c r="G1726" s="18">
        <v>1.1525022</v>
      </c>
    </row>
    <row r="1727" spans="1:7" ht="15" customHeight="1">
      <c r="A1727" s="1"/>
      <c r="B1727" s="1"/>
      <c r="C1727" s="1"/>
      <c r="D1727" s="1"/>
      <c r="E1727" s="319" t="s">
        <v>1031</v>
      </c>
      <c r="F1727" s="320"/>
      <c r="G1727" s="19">
        <v>1.1525022</v>
      </c>
    </row>
    <row r="1728" spans="1:7" ht="15" customHeight="1">
      <c r="A1728" s="1"/>
      <c r="B1728" s="1"/>
      <c r="C1728" s="1"/>
      <c r="D1728" s="1"/>
      <c r="E1728" s="317" t="s">
        <v>972</v>
      </c>
      <c r="F1728" s="318"/>
      <c r="G1728" s="3">
        <v>1.1499999999999999</v>
      </c>
    </row>
    <row r="1729" spans="1:7" ht="15" customHeight="1">
      <c r="A1729" s="1"/>
      <c r="B1729" s="1"/>
      <c r="C1729" s="1"/>
      <c r="D1729" s="1"/>
      <c r="E1729" s="317" t="s">
        <v>1062</v>
      </c>
      <c r="F1729" s="318"/>
      <c r="G1729" s="3">
        <v>0</v>
      </c>
    </row>
    <row r="1730" spans="1:7" ht="15" customHeight="1">
      <c r="A1730" s="1"/>
      <c r="B1730" s="1"/>
      <c r="C1730" s="1"/>
      <c r="D1730" s="1"/>
      <c r="E1730" s="317" t="s">
        <v>974</v>
      </c>
      <c r="F1730" s="318"/>
      <c r="G1730" s="3">
        <v>1.1499999999999999</v>
      </c>
    </row>
    <row r="1731" spans="1:7" ht="15" customHeight="1">
      <c r="A1731" s="1"/>
      <c r="B1731" s="1"/>
      <c r="C1731" s="1"/>
      <c r="D1731" s="1"/>
      <c r="E1731" s="317" t="s">
        <v>975</v>
      </c>
      <c r="F1731" s="318"/>
      <c r="G1731" s="3">
        <v>0.32</v>
      </c>
    </row>
    <row r="1732" spans="1:7" ht="15" customHeight="1">
      <c r="A1732" s="1"/>
      <c r="B1732" s="1"/>
      <c r="C1732" s="1"/>
      <c r="D1732" s="1"/>
      <c r="E1732" s="317" t="s">
        <v>976</v>
      </c>
      <c r="F1732" s="318"/>
      <c r="G1732" s="3">
        <v>1.47</v>
      </c>
    </row>
    <row r="1733" spans="1:7" ht="15" customHeight="1">
      <c r="A1733" s="1"/>
      <c r="B1733" s="1"/>
      <c r="C1733" s="1"/>
      <c r="D1733" s="1"/>
      <c r="E1733" s="317" t="s">
        <v>977</v>
      </c>
      <c r="F1733" s="318"/>
      <c r="G1733" s="3">
        <v>1</v>
      </c>
    </row>
    <row r="1734" spans="1:7" ht="15" customHeight="1">
      <c r="A1734" s="1"/>
      <c r="B1734" s="1"/>
      <c r="C1734" s="1"/>
      <c r="D1734" s="1"/>
      <c r="E1734" s="317" t="s">
        <v>978</v>
      </c>
      <c r="F1734" s="318"/>
      <c r="G1734" s="3">
        <v>1.47</v>
      </c>
    </row>
    <row r="1735" spans="1:7" ht="9.9499999999999993" customHeight="1">
      <c r="A1735" s="1"/>
      <c r="B1735" s="1"/>
      <c r="C1735" s="323" t="s">
        <v>949</v>
      </c>
      <c r="D1735" s="324"/>
      <c r="E1735" s="1"/>
      <c r="F1735" s="1"/>
      <c r="G1735" s="1"/>
    </row>
    <row r="1736" spans="1:7" ht="20.100000000000001" customHeight="1">
      <c r="A1736" s="325" t="s">
        <v>2297</v>
      </c>
      <c r="B1736" s="326"/>
      <c r="C1736" s="326"/>
      <c r="D1736" s="326"/>
      <c r="E1736" s="326"/>
      <c r="F1736" s="326"/>
      <c r="G1736" s="326"/>
    </row>
    <row r="1737" spans="1:7" ht="15" customHeight="1">
      <c r="A1737" s="321" t="s">
        <v>1032</v>
      </c>
      <c r="B1737" s="322"/>
      <c r="C1737" s="8" t="s">
        <v>952</v>
      </c>
      <c r="D1737" s="8" t="s">
        <v>953</v>
      </c>
      <c r="E1737" s="8" t="s">
        <v>954</v>
      </c>
      <c r="F1737" s="8" t="s">
        <v>955</v>
      </c>
      <c r="G1737" s="8" t="s">
        <v>956</v>
      </c>
    </row>
    <row r="1738" spans="1:7" ht="15" customHeight="1">
      <c r="A1738" s="15" t="s">
        <v>1033</v>
      </c>
      <c r="B1738" s="16" t="s">
        <v>1034</v>
      </c>
      <c r="C1738" s="15" t="s">
        <v>959</v>
      </c>
      <c r="D1738" s="15" t="s">
        <v>1035</v>
      </c>
      <c r="E1738" s="17">
        <v>2.5</v>
      </c>
      <c r="F1738" s="18">
        <v>0.9</v>
      </c>
      <c r="G1738" s="18">
        <v>2.25</v>
      </c>
    </row>
    <row r="1739" spans="1:7" ht="15" customHeight="1">
      <c r="A1739" s="1"/>
      <c r="B1739" s="1"/>
      <c r="C1739" s="1"/>
      <c r="D1739" s="1"/>
      <c r="E1739" s="319" t="s">
        <v>1036</v>
      </c>
      <c r="F1739" s="320"/>
      <c r="G1739" s="19">
        <v>2.25</v>
      </c>
    </row>
    <row r="1740" spans="1:7" ht="15" customHeight="1">
      <c r="A1740" s="1"/>
      <c r="B1740" s="1"/>
      <c r="C1740" s="1"/>
      <c r="D1740" s="1"/>
      <c r="E1740" s="317" t="s">
        <v>972</v>
      </c>
      <c r="F1740" s="318"/>
      <c r="G1740" s="3">
        <v>2.25</v>
      </c>
    </row>
    <row r="1741" spans="1:7" ht="15" customHeight="1">
      <c r="A1741" s="1"/>
      <c r="B1741" s="1"/>
      <c r="C1741" s="1"/>
      <c r="D1741" s="1"/>
      <c r="E1741" s="317" t="s">
        <v>1062</v>
      </c>
      <c r="F1741" s="318"/>
      <c r="G1741" s="3">
        <v>0</v>
      </c>
    </row>
    <row r="1742" spans="1:7" ht="15" customHeight="1">
      <c r="A1742" s="1"/>
      <c r="B1742" s="1"/>
      <c r="C1742" s="1"/>
      <c r="D1742" s="1"/>
      <c r="E1742" s="317" t="s">
        <v>974</v>
      </c>
      <c r="F1742" s="318"/>
      <c r="G1742" s="3">
        <v>2.25</v>
      </c>
    </row>
    <row r="1743" spans="1:7" ht="15" customHeight="1">
      <c r="A1743" s="1"/>
      <c r="B1743" s="1"/>
      <c r="C1743" s="1"/>
      <c r="D1743" s="1"/>
      <c r="E1743" s="317" t="s">
        <v>975</v>
      </c>
      <c r="F1743" s="318"/>
      <c r="G1743" s="3">
        <v>0.63</v>
      </c>
    </row>
    <row r="1744" spans="1:7" ht="15" customHeight="1">
      <c r="A1744" s="1"/>
      <c r="B1744" s="1"/>
      <c r="C1744" s="1"/>
      <c r="D1744" s="1"/>
      <c r="E1744" s="317" t="s">
        <v>976</v>
      </c>
      <c r="F1744" s="318"/>
      <c r="G1744" s="3">
        <v>2.88</v>
      </c>
    </row>
    <row r="1745" spans="1:7" ht="15" customHeight="1">
      <c r="A1745" s="1"/>
      <c r="B1745" s="1"/>
      <c r="C1745" s="1"/>
      <c r="D1745" s="1"/>
      <c r="E1745" s="317" t="s">
        <v>977</v>
      </c>
      <c r="F1745" s="318"/>
      <c r="G1745" s="3">
        <v>1</v>
      </c>
    </row>
    <row r="1746" spans="1:7" ht="15" customHeight="1">
      <c r="A1746" s="1"/>
      <c r="B1746" s="1"/>
      <c r="C1746" s="1"/>
      <c r="D1746" s="1"/>
      <c r="E1746" s="317" t="s">
        <v>978</v>
      </c>
      <c r="F1746" s="318"/>
      <c r="G1746" s="3">
        <v>2.88</v>
      </c>
    </row>
    <row r="1747" spans="1:7" ht="9.9499999999999993" customHeight="1">
      <c r="A1747" s="1"/>
      <c r="B1747" s="1"/>
      <c r="C1747" s="323" t="s">
        <v>949</v>
      </c>
      <c r="D1747" s="324"/>
      <c r="E1747" s="1"/>
      <c r="F1747" s="1"/>
      <c r="G1747" s="1"/>
    </row>
    <row r="1748" spans="1:7" ht="20.100000000000001" customHeight="1">
      <c r="A1748" s="325" t="s">
        <v>2298</v>
      </c>
      <c r="B1748" s="326"/>
      <c r="C1748" s="326"/>
      <c r="D1748" s="326"/>
      <c r="E1748" s="326"/>
      <c r="F1748" s="326"/>
      <c r="G1748" s="326"/>
    </row>
    <row r="1749" spans="1:7" ht="15" customHeight="1">
      <c r="A1749" s="321" t="s">
        <v>1027</v>
      </c>
      <c r="B1749" s="322"/>
      <c r="C1749" s="8" t="s">
        <v>952</v>
      </c>
      <c r="D1749" s="8" t="s">
        <v>953</v>
      </c>
      <c r="E1749" s="8" t="s">
        <v>954</v>
      </c>
      <c r="F1749" s="8" t="s">
        <v>955</v>
      </c>
      <c r="G1749" s="8" t="s">
        <v>956</v>
      </c>
    </row>
    <row r="1750" spans="1:7" ht="27.95" customHeight="1">
      <c r="A1750" s="15" t="s">
        <v>1211</v>
      </c>
      <c r="B1750" s="16" t="s">
        <v>1212</v>
      </c>
      <c r="C1750" s="15" t="s">
        <v>959</v>
      </c>
      <c r="D1750" s="15" t="s">
        <v>1030</v>
      </c>
      <c r="E1750" s="17">
        <v>1.316E-4</v>
      </c>
      <c r="F1750" s="18">
        <v>19208.37</v>
      </c>
      <c r="G1750" s="18">
        <v>2.5278214920000002</v>
      </c>
    </row>
    <row r="1751" spans="1:7" ht="15" customHeight="1">
      <c r="A1751" s="1"/>
      <c r="B1751" s="1"/>
      <c r="C1751" s="1"/>
      <c r="D1751" s="1"/>
      <c r="E1751" s="319" t="s">
        <v>1031</v>
      </c>
      <c r="F1751" s="320"/>
      <c r="G1751" s="19">
        <v>2.5278214920000002</v>
      </c>
    </row>
    <row r="1752" spans="1:7" ht="15" customHeight="1">
      <c r="A1752" s="321" t="s">
        <v>1032</v>
      </c>
      <c r="B1752" s="322"/>
      <c r="C1752" s="8" t="s">
        <v>952</v>
      </c>
      <c r="D1752" s="8" t="s">
        <v>953</v>
      </c>
      <c r="E1752" s="8" t="s">
        <v>954</v>
      </c>
      <c r="F1752" s="8" t="s">
        <v>955</v>
      </c>
      <c r="G1752" s="8" t="s">
        <v>956</v>
      </c>
    </row>
    <row r="1753" spans="1:7" ht="15" customHeight="1">
      <c r="A1753" s="15" t="s">
        <v>1033</v>
      </c>
      <c r="B1753" s="16" t="s">
        <v>1034</v>
      </c>
      <c r="C1753" s="15" t="s">
        <v>959</v>
      </c>
      <c r="D1753" s="15" t="s">
        <v>1035</v>
      </c>
      <c r="E1753" s="17">
        <v>2.5</v>
      </c>
      <c r="F1753" s="18">
        <v>0.9</v>
      </c>
      <c r="G1753" s="18">
        <v>2.25</v>
      </c>
    </row>
    <row r="1754" spans="1:7" ht="15" customHeight="1">
      <c r="A1754" s="1"/>
      <c r="B1754" s="1"/>
      <c r="C1754" s="1"/>
      <c r="D1754" s="1"/>
      <c r="E1754" s="319" t="s">
        <v>1036</v>
      </c>
      <c r="F1754" s="320"/>
      <c r="G1754" s="19">
        <v>2.25</v>
      </c>
    </row>
    <row r="1755" spans="1:7" ht="15" customHeight="1">
      <c r="A1755" s="1"/>
      <c r="B1755" s="1"/>
      <c r="C1755" s="1"/>
      <c r="D1755" s="1"/>
      <c r="E1755" s="317" t="s">
        <v>972</v>
      </c>
      <c r="F1755" s="318"/>
      <c r="G1755" s="3">
        <v>4.76</v>
      </c>
    </row>
    <row r="1756" spans="1:7" ht="15" customHeight="1">
      <c r="A1756" s="1"/>
      <c r="B1756" s="1"/>
      <c r="C1756" s="1"/>
      <c r="D1756" s="1"/>
      <c r="E1756" s="317" t="s">
        <v>1062</v>
      </c>
      <c r="F1756" s="318"/>
      <c r="G1756" s="3">
        <v>0</v>
      </c>
    </row>
    <row r="1757" spans="1:7" ht="15" customHeight="1">
      <c r="A1757" s="1"/>
      <c r="B1757" s="1"/>
      <c r="C1757" s="1"/>
      <c r="D1757" s="1"/>
      <c r="E1757" s="317" t="s">
        <v>974</v>
      </c>
      <c r="F1757" s="318"/>
      <c r="G1757" s="3">
        <v>4.76</v>
      </c>
    </row>
    <row r="1758" spans="1:7" ht="15" customHeight="1">
      <c r="A1758" s="1"/>
      <c r="B1758" s="1"/>
      <c r="C1758" s="1"/>
      <c r="D1758" s="1"/>
      <c r="E1758" s="317" t="s">
        <v>975</v>
      </c>
      <c r="F1758" s="318"/>
      <c r="G1758" s="3">
        <v>1.34</v>
      </c>
    </row>
    <row r="1759" spans="1:7" ht="15" customHeight="1">
      <c r="A1759" s="1"/>
      <c r="B1759" s="1"/>
      <c r="C1759" s="1"/>
      <c r="D1759" s="1"/>
      <c r="E1759" s="317" t="s">
        <v>976</v>
      </c>
      <c r="F1759" s="318"/>
      <c r="G1759" s="3">
        <v>6.1</v>
      </c>
    </row>
    <row r="1760" spans="1:7" ht="15" customHeight="1">
      <c r="A1760" s="1"/>
      <c r="B1760" s="1"/>
      <c r="C1760" s="1"/>
      <c r="D1760" s="1"/>
      <c r="E1760" s="317" t="s">
        <v>977</v>
      </c>
      <c r="F1760" s="318"/>
      <c r="G1760" s="3">
        <v>1</v>
      </c>
    </row>
    <row r="1761" spans="1:7" ht="15" customHeight="1">
      <c r="A1761" s="1"/>
      <c r="B1761" s="1"/>
      <c r="C1761" s="1"/>
      <c r="D1761" s="1"/>
      <c r="E1761" s="317" t="s">
        <v>978</v>
      </c>
      <c r="F1761" s="318"/>
      <c r="G1761" s="3">
        <v>6.1</v>
      </c>
    </row>
    <row r="1762" spans="1:7" ht="9.9499999999999993" customHeight="1">
      <c r="A1762" s="1"/>
      <c r="B1762" s="1"/>
      <c r="C1762" s="323" t="s">
        <v>949</v>
      </c>
      <c r="D1762" s="324"/>
      <c r="E1762" s="1"/>
      <c r="F1762" s="1"/>
      <c r="G1762" s="1"/>
    </row>
    <row r="1763" spans="1:7" ht="20.100000000000001" customHeight="1">
      <c r="A1763" s="325" t="s">
        <v>2299</v>
      </c>
      <c r="B1763" s="326"/>
      <c r="C1763" s="326"/>
      <c r="D1763" s="326"/>
      <c r="E1763" s="326"/>
      <c r="F1763" s="326"/>
      <c r="G1763" s="326"/>
    </row>
    <row r="1764" spans="1:7" ht="15" customHeight="1">
      <c r="A1764" s="321" t="s">
        <v>951</v>
      </c>
      <c r="B1764" s="322"/>
      <c r="C1764" s="8" t="s">
        <v>952</v>
      </c>
      <c r="D1764" s="8" t="s">
        <v>953</v>
      </c>
      <c r="E1764" s="8" t="s">
        <v>954</v>
      </c>
      <c r="F1764" s="8" t="s">
        <v>955</v>
      </c>
      <c r="G1764" s="8" t="s">
        <v>956</v>
      </c>
    </row>
    <row r="1765" spans="1:7" ht="15" customHeight="1">
      <c r="A1765" s="15" t="s">
        <v>994</v>
      </c>
      <c r="B1765" s="16" t="s">
        <v>995</v>
      </c>
      <c r="C1765" s="15" t="s">
        <v>959</v>
      </c>
      <c r="D1765" s="15" t="s">
        <v>960</v>
      </c>
      <c r="E1765" s="17">
        <v>4.4400000000000004</v>
      </c>
      <c r="F1765" s="18">
        <v>1.04</v>
      </c>
      <c r="G1765" s="18">
        <v>4.6176000000000004</v>
      </c>
    </row>
    <row r="1766" spans="1:7" ht="15" customHeight="1">
      <c r="A1766" s="15" t="s">
        <v>996</v>
      </c>
      <c r="B1766" s="16" t="s">
        <v>997</v>
      </c>
      <c r="C1766" s="15" t="s">
        <v>959</v>
      </c>
      <c r="D1766" s="15" t="s">
        <v>960</v>
      </c>
      <c r="E1766" s="17">
        <v>4.4400000000000004</v>
      </c>
      <c r="F1766" s="18">
        <v>3.18</v>
      </c>
      <c r="G1766" s="18">
        <v>14.119199999999999</v>
      </c>
    </row>
    <row r="1767" spans="1:7" ht="20.100000000000001" customHeight="1">
      <c r="A1767" s="15" t="s">
        <v>998</v>
      </c>
      <c r="B1767" s="16" t="s">
        <v>999</v>
      </c>
      <c r="C1767" s="15" t="s">
        <v>959</v>
      </c>
      <c r="D1767" s="15" t="s">
        <v>960</v>
      </c>
      <c r="E1767" s="17">
        <v>0.79</v>
      </c>
      <c r="F1767" s="18">
        <v>0.41</v>
      </c>
      <c r="G1767" s="18">
        <v>0.32390000000000002</v>
      </c>
    </row>
    <row r="1768" spans="1:7" ht="20.100000000000001" customHeight="1">
      <c r="A1768" s="15" t="s">
        <v>1000</v>
      </c>
      <c r="B1768" s="16" t="s">
        <v>1001</v>
      </c>
      <c r="C1768" s="15" t="s">
        <v>959</v>
      </c>
      <c r="D1768" s="15" t="s">
        <v>960</v>
      </c>
      <c r="E1768" s="17">
        <v>0.79</v>
      </c>
      <c r="F1768" s="18">
        <v>1.01</v>
      </c>
      <c r="G1768" s="18">
        <v>0.79790000000000005</v>
      </c>
    </row>
    <row r="1769" spans="1:7" ht="20.100000000000001" customHeight="1">
      <c r="A1769" s="15" t="s">
        <v>1023</v>
      </c>
      <c r="B1769" s="16" t="s">
        <v>1024</v>
      </c>
      <c r="C1769" s="15" t="s">
        <v>959</v>
      </c>
      <c r="D1769" s="15" t="s">
        <v>960</v>
      </c>
      <c r="E1769" s="17">
        <v>3.65</v>
      </c>
      <c r="F1769" s="18">
        <v>0.01</v>
      </c>
      <c r="G1769" s="18">
        <v>3.6499999999999998E-2</v>
      </c>
    </row>
    <row r="1770" spans="1:7" ht="15" customHeight="1">
      <c r="A1770" s="15" t="s">
        <v>965</v>
      </c>
      <c r="B1770" s="16" t="s">
        <v>966</v>
      </c>
      <c r="C1770" s="15" t="s">
        <v>959</v>
      </c>
      <c r="D1770" s="15" t="s">
        <v>960</v>
      </c>
      <c r="E1770" s="17">
        <v>4.4400000000000004</v>
      </c>
      <c r="F1770" s="18">
        <v>0.06</v>
      </c>
      <c r="G1770" s="18">
        <v>0.26640000000000003</v>
      </c>
    </row>
    <row r="1771" spans="1:7" ht="20.100000000000001" customHeight="1">
      <c r="A1771" s="15" t="s">
        <v>1025</v>
      </c>
      <c r="B1771" s="16" t="s">
        <v>1026</v>
      </c>
      <c r="C1771" s="15" t="s">
        <v>959</v>
      </c>
      <c r="D1771" s="15" t="s">
        <v>960</v>
      </c>
      <c r="E1771" s="17">
        <v>3.65</v>
      </c>
      <c r="F1771" s="18">
        <v>0.63</v>
      </c>
      <c r="G1771" s="18">
        <v>2.2995000000000001</v>
      </c>
    </row>
    <row r="1772" spans="1:7" ht="15" customHeight="1">
      <c r="A1772" s="15" t="s">
        <v>963</v>
      </c>
      <c r="B1772" s="16" t="s">
        <v>964</v>
      </c>
      <c r="C1772" s="15" t="s">
        <v>959</v>
      </c>
      <c r="D1772" s="15" t="s">
        <v>960</v>
      </c>
      <c r="E1772" s="17">
        <v>4.4400000000000004</v>
      </c>
      <c r="F1772" s="18">
        <v>0.55000000000000004</v>
      </c>
      <c r="G1772" s="18">
        <v>2.4420000000000002</v>
      </c>
    </row>
    <row r="1773" spans="1:7" ht="17.100000000000001" customHeight="1">
      <c r="A1773" s="1"/>
      <c r="B1773" s="1"/>
      <c r="C1773" s="1"/>
      <c r="D1773" s="1"/>
      <c r="E1773" s="319" t="s">
        <v>967</v>
      </c>
      <c r="F1773" s="320"/>
      <c r="G1773" s="19">
        <v>24.902999999999999</v>
      </c>
    </row>
    <row r="1774" spans="1:7" ht="15" customHeight="1">
      <c r="A1774" s="321" t="s">
        <v>1027</v>
      </c>
      <c r="B1774" s="322"/>
      <c r="C1774" s="8" t="s">
        <v>952</v>
      </c>
      <c r="D1774" s="8" t="s">
        <v>953</v>
      </c>
      <c r="E1774" s="8" t="s">
        <v>954</v>
      </c>
      <c r="F1774" s="8" t="s">
        <v>955</v>
      </c>
      <c r="G1774" s="8" t="s">
        <v>956</v>
      </c>
    </row>
    <row r="1775" spans="1:7" ht="27.95" customHeight="1">
      <c r="A1775" s="15" t="s">
        <v>1211</v>
      </c>
      <c r="B1775" s="16" t="s">
        <v>1212</v>
      </c>
      <c r="C1775" s="15" t="s">
        <v>959</v>
      </c>
      <c r="D1775" s="15" t="s">
        <v>1030</v>
      </c>
      <c r="E1775" s="17">
        <v>3.1233999999999998E-4</v>
      </c>
      <c r="F1775" s="18">
        <v>19208.37</v>
      </c>
      <c r="G1775" s="18">
        <v>5.9995422857999996</v>
      </c>
    </row>
    <row r="1776" spans="1:7" ht="15" customHeight="1">
      <c r="A1776" s="1"/>
      <c r="B1776" s="1"/>
      <c r="C1776" s="1"/>
      <c r="D1776" s="1"/>
      <c r="E1776" s="319" t="s">
        <v>1031</v>
      </c>
      <c r="F1776" s="320"/>
      <c r="G1776" s="19">
        <v>5.9995422857999996</v>
      </c>
    </row>
    <row r="1777" spans="1:7" ht="15" customHeight="1">
      <c r="A1777" s="321" t="s">
        <v>1032</v>
      </c>
      <c r="B1777" s="322"/>
      <c r="C1777" s="8" t="s">
        <v>952</v>
      </c>
      <c r="D1777" s="8" t="s">
        <v>953</v>
      </c>
      <c r="E1777" s="8" t="s">
        <v>954</v>
      </c>
      <c r="F1777" s="8" t="s">
        <v>955</v>
      </c>
      <c r="G1777" s="8" t="s">
        <v>956</v>
      </c>
    </row>
    <row r="1778" spans="1:7" ht="15" customHeight="1">
      <c r="A1778" s="15" t="s">
        <v>1033</v>
      </c>
      <c r="B1778" s="16" t="s">
        <v>1034</v>
      </c>
      <c r="C1778" s="15" t="s">
        <v>959</v>
      </c>
      <c r="D1778" s="15" t="s">
        <v>1035</v>
      </c>
      <c r="E1778" s="17">
        <v>2.125</v>
      </c>
      <c r="F1778" s="18">
        <v>0.9</v>
      </c>
      <c r="G1778" s="18">
        <v>1.9125000000000001</v>
      </c>
    </row>
    <row r="1779" spans="1:7" ht="15" customHeight="1">
      <c r="A1779" s="1"/>
      <c r="B1779" s="1"/>
      <c r="C1779" s="1"/>
      <c r="D1779" s="1"/>
      <c r="E1779" s="319" t="s">
        <v>1036</v>
      </c>
      <c r="F1779" s="320"/>
      <c r="G1779" s="19">
        <v>1.9125000000000001</v>
      </c>
    </row>
    <row r="1780" spans="1:7" ht="15" customHeight="1">
      <c r="A1780" s="321" t="s">
        <v>968</v>
      </c>
      <c r="B1780" s="322"/>
      <c r="C1780" s="8" t="s">
        <v>952</v>
      </c>
      <c r="D1780" s="8" t="s">
        <v>953</v>
      </c>
      <c r="E1780" s="8" t="s">
        <v>954</v>
      </c>
      <c r="F1780" s="8" t="s">
        <v>955</v>
      </c>
      <c r="G1780" s="8" t="s">
        <v>956</v>
      </c>
    </row>
    <row r="1781" spans="1:7" ht="15" customHeight="1">
      <c r="A1781" s="15" t="s">
        <v>1006</v>
      </c>
      <c r="B1781" s="16" t="s">
        <v>1007</v>
      </c>
      <c r="C1781" s="15" t="s">
        <v>959</v>
      </c>
      <c r="D1781" s="15" t="s">
        <v>960</v>
      </c>
      <c r="E1781" s="17">
        <v>0.801929</v>
      </c>
      <c r="F1781" s="18">
        <v>9.25</v>
      </c>
      <c r="G1781" s="18">
        <v>7.4178432499999998</v>
      </c>
    </row>
    <row r="1782" spans="1:7" ht="15" customHeight="1">
      <c r="A1782" s="15" t="s">
        <v>1104</v>
      </c>
      <c r="B1782" s="16" t="s">
        <v>1105</v>
      </c>
      <c r="C1782" s="15" t="s">
        <v>959</v>
      </c>
      <c r="D1782" s="15" t="s">
        <v>960</v>
      </c>
      <c r="E1782" s="17">
        <v>3.671535</v>
      </c>
      <c r="F1782" s="18">
        <v>15.31</v>
      </c>
      <c r="G1782" s="18">
        <v>56.211200849999997</v>
      </c>
    </row>
    <row r="1783" spans="1:7" ht="15" customHeight="1">
      <c r="A1783" s="1"/>
      <c r="B1783" s="1"/>
      <c r="C1783" s="1"/>
      <c r="D1783" s="1"/>
      <c r="E1783" s="319" t="s">
        <v>971</v>
      </c>
      <c r="F1783" s="320"/>
      <c r="G1783" s="19">
        <v>63.629044100000002</v>
      </c>
    </row>
    <row r="1784" spans="1:7" ht="15" customHeight="1">
      <c r="A1784" s="321" t="s">
        <v>1010</v>
      </c>
      <c r="B1784" s="322"/>
      <c r="C1784" s="8" t="s">
        <v>952</v>
      </c>
      <c r="D1784" s="8" t="s">
        <v>953</v>
      </c>
      <c r="E1784" s="8" t="s">
        <v>954</v>
      </c>
      <c r="F1784" s="8" t="s">
        <v>955</v>
      </c>
      <c r="G1784" s="8" t="s">
        <v>956</v>
      </c>
    </row>
    <row r="1785" spans="1:7" ht="15" customHeight="1">
      <c r="A1785" s="15" t="s">
        <v>1041</v>
      </c>
      <c r="B1785" s="16" t="s">
        <v>1042</v>
      </c>
      <c r="C1785" s="15" t="s">
        <v>959</v>
      </c>
      <c r="D1785" s="15" t="s">
        <v>1020</v>
      </c>
      <c r="E1785" s="17">
        <v>177.12</v>
      </c>
      <c r="F1785" s="18">
        <v>1.04</v>
      </c>
      <c r="G1785" s="18">
        <v>184.20480000000001</v>
      </c>
    </row>
    <row r="1786" spans="1:7" ht="15" customHeight="1">
      <c r="A1786" s="15" t="s">
        <v>1159</v>
      </c>
      <c r="B1786" s="16" t="s">
        <v>1160</v>
      </c>
      <c r="C1786" s="15" t="s">
        <v>959</v>
      </c>
      <c r="D1786" s="15" t="s">
        <v>1020</v>
      </c>
      <c r="E1786" s="17">
        <v>157.44</v>
      </c>
      <c r="F1786" s="18">
        <v>1.75</v>
      </c>
      <c r="G1786" s="18">
        <v>275.52</v>
      </c>
    </row>
    <row r="1787" spans="1:7" ht="20.100000000000001" customHeight="1">
      <c r="A1787" s="15" t="s">
        <v>1052</v>
      </c>
      <c r="B1787" s="16" t="s">
        <v>1053</v>
      </c>
      <c r="C1787" s="15" t="s">
        <v>959</v>
      </c>
      <c r="D1787" s="15" t="s">
        <v>1045</v>
      </c>
      <c r="E1787" s="17">
        <v>1.18</v>
      </c>
      <c r="F1787" s="18">
        <v>75</v>
      </c>
      <c r="G1787" s="18">
        <v>88.5</v>
      </c>
    </row>
    <row r="1788" spans="1:7" ht="15" customHeight="1">
      <c r="A1788" s="1"/>
      <c r="B1788" s="1"/>
      <c r="C1788" s="1"/>
      <c r="D1788" s="1"/>
      <c r="E1788" s="319" t="s">
        <v>1021</v>
      </c>
      <c r="F1788" s="320"/>
      <c r="G1788" s="19">
        <v>548.22479999999996</v>
      </c>
    </row>
    <row r="1789" spans="1:7" ht="15" customHeight="1">
      <c r="A1789" s="1"/>
      <c r="B1789" s="1"/>
      <c r="C1789" s="1"/>
      <c r="D1789" s="1"/>
      <c r="E1789" s="317" t="s">
        <v>972</v>
      </c>
      <c r="F1789" s="318"/>
      <c r="G1789" s="3">
        <v>615.66</v>
      </c>
    </row>
    <row r="1790" spans="1:7" ht="15" customHeight="1">
      <c r="A1790" s="1"/>
      <c r="B1790" s="1"/>
      <c r="C1790" s="1"/>
      <c r="D1790" s="1"/>
      <c r="E1790" s="317" t="s">
        <v>973</v>
      </c>
      <c r="F1790" s="318"/>
      <c r="G1790" s="3">
        <v>28.91</v>
      </c>
    </row>
    <row r="1791" spans="1:7" ht="15" customHeight="1">
      <c r="A1791" s="1"/>
      <c r="B1791" s="1"/>
      <c r="C1791" s="1"/>
      <c r="D1791" s="1"/>
      <c r="E1791" s="317" t="s">
        <v>974</v>
      </c>
      <c r="F1791" s="318"/>
      <c r="G1791" s="3">
        <v>644.57000000000005</v>
      </c>
    </row>
    <row r="1792" spans="1:7" ht="15" customHeight="1">
      <c r="A1792" s="1"/>
      <c r="B1792" s="1"/>
      <c r="C1792" s="1"/>
      <c r="D1792" s="1"/>
      <c r="E1792" s="317" t="s">
        <v>975</v>
      </c>
      <c r="F1792" s="318"/>
      <c r="G1792" s="3">
        <v>182.73</v>
      </c>
    </row>
    <row r="1793" spans="1:7" ht="15" customHeight="1">
      <c r="A1793" s="1"/>
      <c r="B1793" s="1"/>
      <c r="C1793" s="1"/>
      <c r="D1793" s="1"/>
      <c r="E1793" s="317" t="s">
        <v>976</v>
      </c>
      <c r="F1793" s="318"/>
      <c r="G1793" s="3">
        <v>827.3</v>
      </c>
    </row>
    <row r="1794" spans="1:7" ht="15" customHeight="1">
      <c r="A1794" s="1"/>
      <c r="B1794" s="1"/>
      <c r="C1794" s="1"/>
      <c r="D1794" s="1"/>
      <c r="E1794" s="317" t="s">
        <v>977</v>
      </c>
      <c r="F1794" s="318"/>
      <c r="G1794" s="3">
        <v>1</v>
      </c>
    </row>
    <row r="1795" spans="1:7" ht="15" customHeight="1">
      <c r="A1795" s="1"/>
      <c r="B1795" s="1"/>
      <c r="C1795" s="1"/>
      <c r="D1795" s="1"/>
      <c r="E1795" s="317" t="s">
        <v>978</v>
      </c>
      <c r="F1795" s="318"/>
      <c r="G1795" s="3">
        <v>827.3</v>
      </c>
    </row>
    <row r="1796" spans="1:7" ht="9.9499999999999993" customHeight="1">
      <c r="A1796" s="1"/>
      <c r="B1796" s="1"/>
      <c r="C1796" s="323" t="s">
        <v>949</v>
      </c>
      <c r="D1796" s="324"/>
      <c r="E1796" s="1"/>
      <c r="F1796" s="1"/>
      <c r="G1796" s="1"/>
    </row>
    <row r="1797" spans="1:7" ht="20.100000000000001" customHeight="1">
      <c r="A1797" s="325" t="s">
        <v>2300</v>
      </c>
      <c r="B1797" s="326"/>
      <c r="C1797" s="326"/>
      <c r="D1797" s="326"/>
      <c r="E1797" s="326"/>
      <c r="F1797" s="326"/>
      <c r="G1797" s="326"/>
    </row>
    <row r="1798" spans="1:7" ht="15" customHeight="1">
      <c r="A1798" s="321" t="s">
        <v>951</v>
      </c>
      <c r="B1798" s="322"/>
      <c r="C1798" s="8" t="s">
        <v>952</v>
      </c>
      <c r="D1798" s="8" t="s">
        <v>953</v>
      </c>
      <c r="E1798" s="8" t="s">
        <v>954</v>
      </c>
      <c r="F1798" s="8" t="s">
        <v>955</v>
      </c>
      <c r="G1798" s="8" t="s">
        <v>956</v>
      </c>
    </row>
    <row r="1799" spans="1:7" ht="15" customHeight="1">
      <c r="A1799" s="15" t="s">
        <v>994</v>
      </c>
      <c r="B1799" s="16" t="s">
        <v>995</v>
      </c>
      <c r="C1799" s="15" t="s">
        <v>959</v>
      </c>
      <c r="D1799" s="15" t="s">
        <v>960</v>
      </c>
      <c r="E1799" s="17">
        <v>3.3035000000000001</v>
      </c>
      <c r="F1799" s="18">
        <v>1.04</v>
      </c>
      <c r="G1799" s="18">
        <v>3.4356399999999998</v>
      </c>
    </row>
    <row r="1800" spans="1:7" ht="15" customHeight="1">
      <c r="A1800" s="15" t="s">
        <v>996</v>
      </c>
      <c r="B1800" s="16" t="s">
        <v>997</v>
      </c>
      <c r="C1800" s="15" t="s">
        <v>959</v>
      </c>
      <c r="D1800" s="15" t="s">
        <v>960</v>
      </c>
      <c r="E1800" s="17">
        <v>3.3035000000000001</v>
      </c>
      <c r="F1800" s="18">
        <v>3.18</v>
      </c>
      <c r="G1800" s="18">
        <v>10.505129999999999</v>
      </c>
    </row>
    <row r="1801" spans="1:7" ht="20.100000000000001" customHeight="1">
      <c r="A1801" s="15" t="s">
        <v>998</v>
      </c>
      <c r="B1801" s="16" t="s">
        <v>999</v>
      </c>
      <c r="C1801" s="15" t="s">
        <v>959</v>
      </c>
      <c r="D1801" s="15" t="s">
        <v>960</v>
      </c>
      <c r="E1801" s="17">
        <v>2.0266999999999999</v>
      </c>
      <c r="F1801" s="18">
        <v>0.41</v>
      </c>
      <c r="G1801" s="18">
        <v>0.83094699999999999</v>
      </c>
    </row>
    <row r="1802" spans="1:7" ht="20.100000000000001" customHeight="1">
      <c r="A1802" s="15" t="s">
        <v>1000</v>
      </c>
      <c r="B1802" s="16" t="s">
        <v>1001</v>
      </c>
      <c r="C1802" s="15" t="s">
        <v>959</v>
      </c>
      <c r="D1802" s="15" t="s">
        <v>960</v>
      </c>
      <c r="E1802" s="17">
        <v>2.0266999999999999</v>
      </c>
      <c r="F1802" s="18">
        <v>1.01</v>
      </c>
      <c r="G1802" s="18">
        <v>2.046967</v>
      </c>
    </row>
    <row r="1803" spans="1:7" ht="20.100000000000001" customHeight="1">
      <c r="A1803" s="15" t="s">
        <v>1023</v>
      </c>
      <c r="B1803" s="16" t="s">
        <v>1024</v>
      </c>
      <c r="C1803" s="15" t="s">
        <v>959</v>
      </c>
      <c r="D1803" s="15" t="s">
        <v>960</v>
      </c>
      <c r="E1803" s="17">
        <v>1.2767999999999999</v>
      </c>
      <c r="F1803" s="18">
        <v>0.01</v>
      </c>
      <c r="G1803" s="18">
        <v>1.2768E-2</v>
      </c>
    </row>
    <row r="1804" spans="1:7" ht="15" customHeight="1">
      <c r="A1804" s="15" t="s">
        <v>965</v>
      </c>
      <c r="B1804" s="16" t="s">
        <v>966</v>
      </c>
      <c r="C1804" s="15" t="s">
        <v>959</v>
      </c>
      <c r="D1804" s="15" t="s">
        <v>960</v>
      </c>
      <c r="E1804" s="17">
        <v>3.3035000000000001</v>
      </c>
      <c r="F1804" s="18">
        <v>0.06</v>
      </c>
      <c r="G1804" s="18">
        <v>0.19821</v>
      </c>
    </row>
    <row r="1805" spans="1:7" ht="20.100000000000001" customHeight="1">
      <c r="A1805" s="15" t="s">
        <v>1025</v>
      </c>
      <c r="B1805" s="16" t="s">
        <v>1026</v>
      </c>
      <c r="C1805" s="15" t="s">
        <v>959</v>
      </c>
      <c r="D1805" s="15" t="s">
        <v>960</v>
      </c>
      <c r="E1805" s="17">
        <v>1.2767999999999999</v>
      </c>
      <c r="F1805" s="18">
        <v>0.63</v>
      </c>
      <c r="G1805" s="18">
        <v>0.80438399999999999</v>
      </c>
    </row>
    <row r="1806" spans="1:7" ht="15" customHeight="1">
      <c r="A1806" s="15" t="s">
        <v>963</v>
      </c>
      <c r="B1806" s="16" t="s">
        <v>964</v>
      </c>
      <c r="C1806" s="15" t="s">
        <v>959</v>
      </c>
      <c r="D1806" s="15" t="s">
        <v>960</v>
      </c>
      <c r="E1806" s="17">
        <v>3.3035000000000001</v>
      </c>
      <c r="F1806" s="18">
        <v>0.55000000000000004</v>
      </c>
      <c r="G1806" s="18">
        <v>1.8169249999999999</v>
      </c>
    </row>
    <row r="1807" spans="1:7" ht="17.100000000000001" customHeight="1">
      <c r="A1807" s="1"/>
      <c r="B1807" s="1"/>
      <c r="C1807" s="1"/>
      <c r="D1807" s="1"/>
      <c r="E1807" s="319" t="s">
        <v>967</v>
      </c>
      <c r="F1807" s="320"/>
      <c r="G1807" s="19">
        <v>19.650970999999998</v>
      </c>
    </row>
    <row r="1808" spans="1:7" ht="15" customHeight="1">
      <c r="A1808" s="321" t="s">
        <v>1027</v>
      </c>
      <c r="B1808" s="322"/>
      <c r="C1808" s="8" t="s">
        <v>952</v>
      </c>
      <c r="D1808" s="8" t="s">
        <v>953</v>
      </c>
      <c r="E1808" s="8" t="s">
        <v>954</v>
      </c>
      <c r="F1808" s="8" t="s">
        <v>955</v>
      </c>
      <c r="G1808" s="8" t="s">
        <v>956</v>
      </c>
    </row>
    <row r="1809" spans="1:7" ht="27.95" customHeight="1">
      <c r="A1809" s="15" t="s">
        <v>1211</v>
      </c>
      <c r="B1809" s="16" t="s">
        <v>1212</v>
      </c>
      <c r="C1809" s="15" t="s">
        <v>959</v>
      </c>
      <c r="D1809" s="15" t="s">
        <v>1030</v>
      </c>
      <c r="E1809" s="17">
        <v>1.3085804E-4</v>
      </c>
      <c r="F1809" s="18">
        <v>19208.37</v>
      </c>
      <c r="G1809" s="18">
        <v>2.5135696497948001</v>
      </c>
    </row>
    <row r="1810" spans="1:7" ht="15" customHeight="1">
      <c r="A1810" s="1"/>
      <c r="B1810" s="1"/>
      <c r="C1810" s="1"/>
      <c r="D1810" s="1"/>
      <c r="E1810" s="319" t="s">
        <v>1031</v>
      </c>
      <c r="F1810" s="320"/>
      <c r="G1810" s="19">
        <v>2.5135696497948001</v>
      </c>
    </row>
    <row r="1811" spans="1:7" ht="15" customHeight="1">
      <c r="A1811" s="321" t="s">
        <v>1032</v>
      </c>
      <c r="B1811" s="322"/>
      <c r="C1811" s="8" t="s">
        <v>952</v>
      </c>
      <c r="D1811" s="8" t="s">
        <v>953</v>
      </c>
      <c r="E1811" s="8" t="s">
        <v>954</v>
      </c>
      <c r="F1811" s="8" t="s">
        <v>955</v>
      </c>
      <c r="G1811" s="8" t="s">
        <v>956</v>
      </c>
    </row>
    <row r="1812" spans="1:7" ht="15" customHeight="1">
      <c r="A1812" s="15" t="s">
        <v>1033</v>
      </c>
      <c r="B1812" s="16" t="s">
        <v>1034</v>
      </c>
      <c r="C1812" s="15" t="s">
        <v>959</v>
      </c>
      <c r="D1812" s="15" t="s">
        <v>1035</v>
      </c>
      <c r="E1812" s="17">
        <v>1.643</v>
      </c>
      <c r="F1812" s="18">
        <v>0.9</v>
      </c>
      <c r="G1812" s="18">
        <v>1.4786999999999999</v>
      </c>
    </row>
    <row r="1813" spans="1:7" ht="15" customHeight="1">
      <c r="A1813" s="1"/>
      <c r="B1813" s="1"/>
      <c r="C1813" s="1"/>
      <c r="D1813" s="1"/>
      <c r="E1813" s="319" t="s">
        <v>1036</v>
      </c>
      <c r="F1813" s="320"/>
      <c r="G1813" s="19">
        <v>1.4786999999999999</v>
      </c>
    </row>
    <row r="1814" spans="1:7" ht="15" customHeight="1">
      <c r="A1814" s="321" t="s">
        <v>968</v>
      </c>
      <c r="B1814" s="322"/>
      <c r="C1814" s="8" t="s">
        <v>952</v>
      </c>
      <c r="D1814" s="8" t="s">
        <v>953</v>
      </c>
      <c r="E1814" s="8" t="s">
        <v>954</v>
      </c>
      <c r="F1814" s="8" t="s">
        <v>955</v>
      </c>
      <c r="G1814" s="8" t="s">
        <v>956</v>
      </c>
    </row>
    <row r="1815" spans="1:7" ht="15" customHeight="1">
      <c r="A1815" s="15" t="s">
        <v>1006</v>
      </c>
      <c r="B1815" s="16" t="s">
        <v>1007</v>
      </c>
      <c r="C1815" s="15" t="s">
        <v>959</v>
      </c>
      <c r="D1815" s="15" t="s">
        <v>960</v>
      </c>
      <c r="E1815" s="17">
        <v>2.05730317</v>
      </c>
      <c r="F1815" s="18">
        <v>9.25</v>
      </c>
      <c r="G1815" s="18">
        <v>19.0300543225</v>
      </c>
    </row>
    <row r="1816" spans="1:7" ht="15" customHeight="1">
      <c r="A1816" s="15" t="s">
        <v>1104</v>
      </c>
      <c r="B1816" s="16" t="s">
        <v>1105</v>
      </c>
      <c r="C1816" s="15" t="s">
        <v>959</v>
      </c>
      <c r="D1816" s="15" t="s">
        <v>960</v>
      </c>
      <c r="E1816" s="17">
        <v>1.2843331200000001</v>
      </c>
      <c r="F1816" s="18">
        <v>15.31</v>
      </c>
      <c r="G1816" s="18">
        <v>19.663140067200001</v>
      </c>
    </row>
    <row r="1817" spans="1:7" ht="15" customHeight="1">
      <c r="A1817" s="1"/>
      <c r="B1817" s="1"/>
      <c r="C1817" s="1"/>
      <c r="D1817" s="1"/>
      <c r="E1817" s="319" t="s">
        <v>971</v>
      </c>
      <c r="F1817" s="320"/>
      <c r="G1817" s="19">
        <v>38.693194389699997</v>
      </c>
    </row>
    <row r="1818" spans="1:7" ht="15" customHeight="1">
      <c r="A1818" s="321" t="s">
        <v>1010</v>
      </c>
      <c r="B1818" s="322"/>
      <c r="C1818" s="8" t="s">
        <v>952</v>
      </c>
      <c r="D1818" s="8" t="s">
        <v>953</v>
      </c>
      <c r="E1818" s="8" t="s">
        <v>954</v>
      </c>
      <c r="F1818" s="8" t="s">
        <v>955</v>
      </c>
      <c r="G1818" s="8" t="s">
        <v>956</v>
      </c>
    </row>
    <row r="1819" spans="1:7" ht="15" customHeight="1">
      <c r="A1819" s="15" t="s">
        <v>1041</v>
      </c>
      <c r="B1819" s="16" t="s">
        <v>1042</v>
      </c>
      <c r="C1819" s="15" t="s">
        <v>959</v>
      </c>
      <c r="D1819" s="15" t="s">
        <v>1020</v>
      </c>
      <c r="E1819" s="17">
        <v>325.15890000000002</v>
      </c>
      <c r="F1819" s="18">
        <v>1.04</v>
      </c>
      <c r="G1819" s="18">
        <v>338.165256</v>
      </c>
    </row>
    <row r="1820" spans="1:7" ht="20.100000000000001" customHeight="1">
      <c r="A1820" s="15" t="s">
        <v>1043</v>
      </c>
      <c r="B1820" s="16" t="s">
        <v>1044</v>
      </c>
      <c r="C1820" s="15" t="s">
        <v>959</v>
      </c>
      <c r="D1820" s="15" t="s">
        <v>1045</v>
      </c>
      <c r="E1820" s="17">
        <v>0.59119999999999995</v>
      </c>
      <c r="F1820" s="18">
        <v>103.7</v>
      </c>
      <c r="G1820" s="18">
        <v>61.30744</v>
      </c>
    </row>
    <row r="1821" spans="1:7" ht="20.100000000000001" customHeight="1">
      <c r="A1821" s="15" t="s">
        <v>1052</v>
      </c>
      <c r="B1821" s="16" t="s">
        <v>1053</v>
      </c>
      <c r="C1821" s="15" t="s">
        <v>959</v>
      </c>
      <c r="D1821" s="15" t="s">
        <v>1045</v>
      </c>
      <c r="E1821" s="17">
        <v>0.76090000000000002</v>
      </c>
      <c r="F1821" s="18">
        <v>75</v>
      </c>
      <c r="G1821" s="18">
        <v>57.067500000000003</v>
      </c>
    </row>
    <row r="1822" spans="1:7" ht="15" customHeight="1">
      <c r="A1822" s="1"/>
      <c r="B1822" s="1"/>
      <c r="C1822" s="1"/>
      <c r="D1822" s="1"/>
      <c r="E1822" s="319" t="s">
        <v>1021</v>
      </c>
      <c r="F1822" s="320"/>
      <c r="G1822" s="19">
        <v>456.54019599999998</v>
      </c>
    </row>
    <row r="1823" spans="1:7" ht="15" customHeight="1">
      <c r="A1823" s="1"/>
      <c r="B1823" s="1"/>
      <c r="C1823" s="1"/>
      <c r="D1823" s="1"/>
      <c r="E1823" s="317" t="s">
        <v>972</v>
      </c>
      <c r="F1823" s="318"/>
      <c r="G1823" s="3">
        <v>501.22</v>
      </c>
    </row>
    <row r="1824" spans="1:7" ht="15" customHeight="1">
      <c r="A1824" s="1"/>
      <c r="B1824" s="1"/>
      <c r="C1824" s="1"/>
      <c r="D1824" s="1"/>
      <c r="E1824" s="317" t="s">
        <v>973</v>
      </c>
      <c r="F1824" s="318"/>
      <c r="G1824" s="3">
        <v>17.57</v>
      </c>
    </row>
    <row r="1825" spans="1:7" ht="15" customHeight="1">
      <c r="A1825" s="1"/>
      <c r="B1825" s="1"/>
      <c r="C1825" s="1"/>
      <c r="D1825" s="1"/>
      <c r="E1825" s="317" t="s">
        <v>974</v>
      </c>
      <c r="F1825" s="318"/>
      <c r="G1825" s="3">
        <v>518.79</v>
      </c>
    </row>
    <row r="1826" spans="1:7" ht="15" customHeight="1">
      <c r="A1826" s="1"/>
      <c r="B1826" s="1"/>
      <c r="C1826" s="1"/>
      <c r="D1826" s="1"/>
      <c r="E1826" s="317" t="s">
        <v>975</v>
      </c>
      <c r="F1826" s="318"/>
      <c r="G1826" s="3">
        <v>147.07</v>
      </c>
    </row>
    <row r="1827" spans="1:7" ht="15" customHeight="1">
      <c r="A1827" s="1"/>
      <c r="B1827" s="1"/>
      <c r="C1827" s="1"/>
      <c r="D1827" s="1"/>
      <c r="E1827" s="317" t="s">
        <v>976</v>
      </c>
      <c r="F1827" s="318"/>
      <c r="G1827" s="3">
        <v>665.86</v>
      </c>
    </row>
    <row r="1828" spans="1:7" ht="15" customHeight="1">
      <c r="A1828" s="1"/>
      <c r="B1828" s="1"/>
      <c r="C1828" s="1"/>
      <c r="D1828" s="1"/>
      <c r="E1828" s="317" t="s">
        <v>977</v>
      </c>
      <c r="F1828" s="318"/>
      <c r="G1828" s="3">
        <v>1</v>
      </c>
    </row>
    <row r="1829" spans="1:7" ht="15" customHeight="1">
      <c r="A1829" s="1"/>
      <c r="B1829" s="1"/>
      <c r="C1829" s="1"/>
      <c r="D1829" s="1"/>
      <c r="E1829" s="317" t="s">
        <v>978</v>
      </c>
      <c r="F1829" s="318"/>
      <c r="G1829" s="3">
        <v>665.86</v>
      </c>
    </row>
    <row r="1830" spans="1:7" ht="9.9499999999999993" customHeight="1">
      <c r="A1830" s="1"/>
      <c r="B1830" s="1"/>
      <c r="C1830" s="323" t="s">
        <v>949</v>
      </c>
      <c r="D1830" s="324"/>
      <c r="E1830" s="1"/>
      <c r="F1830" s="1"/>
      <c r="G1830" s="1"/>
    </row>
    <row r="1831" spans="1:7" ht="20.100000000000001" customHeight="1">
      <c r="A1831" s="325" t="s">
        <v>2301</v>
      </c>
      <c r="B1831" s="326"/>
      <c r="C1831" s="326"/>
      <c r="D1831" s="326"/>
      <c r="E1831" s="326"/>
      <c r="F1831" s="326"/>
      <c r="G1831" s="326"/>
    </row>
    <row r="1832" spans="1:7" ht="15" customHeight="1">
      <c r="A1832" s="321" t="s">
        <v>951</v>
      </c>
      <c r="B1832" s="322"/>
      <c r="C1832" s="8" t="s">
        <v>952</v>
      </c>
      <c r="D1832" s="8" t="s">
        <v>953</v>
      </c>
      <c r="E1832" s="8" t="s">
        <v>954</v>
      </c>
      <c r="F1832" s="8" t="s">
        <v>955</v>
      </c>
      <c r="G1832" s="8" t="s">
        <v>956</v>
      </c>
    </row>
    <row r="1833" spans="1:7" ht="15" customHeight="1">
      <c r="A1833" s="15" t="s">
        <v>994</v>
      </c>
      <c r="B1833" s="16" t="s">
        <v>995</v>
      </c>
      <c r="C1833" s="15" t="s">
        <v>959</v>
      </c>
      <c r="D1833" s="15" t="s">
        <v>960</v>
      </c>
      <c r="E1833" s="17">
        <v>8.77E-2</v>
      </c>
      <c r="F1833" s="18">
        <v>1.04</v>
      </c>
      <c r="G1833" s="18">
        <v>9.1207999999999997E-2</v>
      </c>
    </row>
    <row r="1834" spans="1:7" ht="20.100000000000001" customHeight="1">
      <c r="A1834" s="15" t="s">
        <v>1086</v>
      </c>
      <c r="B1834" s="16" t="s">
        <v>1087</v>
      </c>
      <c r="C1834" s="15" t="s">
        <v>959</v>
      </c>
      <c r="D1834" s="15" t="s">
        <v>960</v>
      </c>
      <c r="E1834" s="17">
        <v>8.77E-2</v>
      </c>
      <c r="F1834" s="18">
        <v>0.57999999999999996</v>
      </c>
      <c r="G1834" s="18">
        <v>5.0866000000000001E-2</v>
      </c>
    </row>
    <row r="1835" spans="1:7" ht="15" customHeight="1">
      <c r="A1835" s="15" t="s">
        <v>996</v>
      </c>
      <c r="B1835" s="16" t="s">
        <v>997</v>
      </c>
      <c r="C1835" s="15" t="s">
        <v>959</v>
      </c>
      <c r="D1835" s="15" t="s">
        <v>960</v>
      </c>
      <c r="E1835" s="17">
        <v>8.77E-2</v>
      </c>
      <c r="F1835" s="18">
        <v>3.18</v>
      </c>
      <c r="G1835" s="18">
        <v>0.27888600000000002</v>
      </c>
    </row>
    <row r="1836" spans="1:7" ht="20.100000000000001" customHeight="1">
      <c r="A1836" s="15" t="s">
        <v>1088</v>
      </c>
      <c r="B1836" s="16" t="s">
        <v>1089</v>
      </c>
      <c r="C1836" s="15" t="s">
        <v>959</v>
      </c>
      <c r="D1836" s="15" t="s">
        <v>960</v>
      </c>
      <c r="E1836" s="17">
        <v>8.77E-2</v>
      </c>
      <c r="F1836" s="18">
        <v>0.95</v>
      </c>
      <c r="G1836" s="18">
        <v>8.3315E-2</v>
      </c>
    </row>
    <row r="1837" spans="1:7" ht="15" customHeight="1">
      <c r="A1837" s="15" t="s">
        <v>963</v>
      </c>
      <c r="B1837" s="16" t="s">
        <v>964</v>
      </c>
      <c r="C1837" s="15" t="s">
        <v>959</v>
      </c>
      <c r="D1837" s="15" t="s">
        <v>960</v>
      </c>
      <c r="E1837" s="17">
        <v>8.77E-2</v>
      </c>
      <c r="F1837" s="18">
        <v>0.55000000000000004</v>
      </c>
      <c r="G1837" s="18">
        <v>4.8235E-2</v>
      </c>
    </row>
    <row r="1838" spans="1:7" ht="15" customHeight="1">
      <c r="A1838" s="15" t="s">
        <v>965</v>
      </c>
      <c r="B1838" s="16" t="s">
        <v>966</v>
      </c>
      <c r="C1838" s="15" t="s">
        <v>959</v>
      </c>
      <c r="D1838" s="15" t="s">
        <v>960</v>
      </c>
      <c r="E1838" s="17">
        <v>8.77E-2</v>
      </c>
      <c r="F1838" s="18">
        <v>0.06</v>
      </c>
      <c r="G1838" s="18">
        <v>5.2620000000000002E-3</v>
      </c>
    </row>
    <row r="1839" spans="1:7" ht="17.100000000000001" customHeight="1">
      <c r="A1839" s="1"/>
      <c r="B1839" s="1"/>
      <c r="C1839" s="1"/>
      <c r="D1839" s="1"/>
      <c r="E1839" s="319" t="s">
        <v>967</v>
      </c>
      <c r="F1839" s="320"/>
      <c r="G1839" s="19">
        <v>0.55777200000000005</v>
      </c>
    </row>
    <row r="1840" spans="1:7" ht="15" customHeight="1">
      <c r="A1840" s="321" t="s">
        <v>968</v>
      </c>
      <c r="B1840" s="322"/>
      <c r="C1840" s="8" t="s">
        <v>952</v>
      </c>
      <c r="D1840" s="8" t="s">
        <v>953</v>
      </c>
      <c r="E1840" s="8" t="s">
        <v>954</v>
      </c>
      <c r="F1840" s="8" t="s">
        <v>955</v>
      </c>
      <c r="G1840" s="8" t="s">
        <v>956</v>
      </c>
    </row>
    <row r="1841" spans="1:7" ht="15" customHeight="1">
      <c r="A1841" s="15" t="s">
        <v>1130</v>
      </c>
      <c r="B1841" s="16" t="s">
        <v>1131</v>
      </c>
      <c r="C1841" s="15" t="s">
        <v>959</v>
      </c>
      <c r="D1841" s="15" t="s">
        <v>960</v>
      </c>
      <c r="E1841" s="17">
        <v>1.088856E-2</v>
      </c>
      <c r="F1841" s="18">
        <v>8.7899999999999991</v>
      </c>
      <c r="G1841" s="18">
        <v>9.5710442399999998E-2</v>
      </c>
    </row>
    <row r="1842" spans="1:7" ht="15" customHeight="1">
      <c r="A1842" s="15" t="s">
        <v>1132</v>
      </c>
      <c r="B1842" s="16" t="s">
        <v>1133</v>
      </c>
      <c r="C1842" s="15" t="s">
        <v>959</v>
      </c>
      <c r="D1842" s="15" t="s">
        <v>960</v>
      </c>
      <c r="E1842" s="17">
        <v>7.7530580000000002E-2</v>
      </c>
      <c r="F1842" s="18">
        <v>14.07</v>
      </c>
      <c r="G1842" s="18">
        <v>1.0908552605999999</v>
      </c>
    </row>
    <row r="1843" spans="1:7" ht="15" customHeight="1">
      <c r="A1843" s="1"/>
      <c r="B1843" s="1"/>
      <c r="C1843" s="1"/>
      <c r="D1843" s="1"/>
      <c r="E1843" s="319" t="s">
        <v>971</v>
      </c>
      <c r="F1843" s="320"/>
      <c r="G1843" s="19">
        <v>1.1865657030000001</v>
      </c>
    </row>
    <row r="1844" spans="1:7" ht="15" customHeight="1">
      <c r="A1844" s="321" t="s">
        <v>1010</v>
      </c>
      <c r="B1844" s="322"/>
      <c r="C1844" s="8" t="s">
        <v>952</v>
      </c>
      <c r="D1844" s="8" t="s">
        <v>953</v>
      </c>
      <c r="E1844" s="8" t="s">
        <v>954</v>
      </c>
      <c r="F1844" s="8" t="s">
        <v>955</v>
      </c>
      <c r="G1844" s="8" t="s">
        <v>956</v>
      </c>
    </row>
    <row r="1845" spans="1:7" ht="20.100000000000001" customHeight="1">
      <c r="A1845" s="15" t="s">
        <v>1217</v>
      </c>
      <c r="B1845" s="16" t="s">
        <v>1218</v>
      </c>
      <c r="C1845" s="15" t="s">
        <v>959</v>
      </c>
      <c r="D1845" s="15" t="s">
        <v>1020</v>
      </c>
      <c r="E1845" s="17">
        <v>1.07</v>
      </c>
      <c r="F1845" s="18">
        <v>10.49</v>
      </c>
      <c r="G1845" s="18">
        <v>11.224299999999999</v>
      </c>
    </row>
    <row r="1846" spans="1:7" ht="15" customHeight="1">
      <c r="A1846" s="1"/>
      <c r="B1846" s="1"/>
      <c r="C1846" s="1"/>
      <c r="D1846" s="1"/>
      <c r="E1846" s="319" t="s">
        <v>1021</v>
      </c>
      <c r="F1846" s="320"/>
      <c r="G1846" s="19">
        <v>11.224299999999999</v>
      </c>
    </row>
    <row r="1847" spans="1:7" ht="15" customHeight="1">
      <c r="A1847" s="1"/>
      <c r="B1847" s="1"/>
      <c r="C1847" s="1"/>
      <c r="D1847" s="1"/>
      <c r="E1847" s="317" t="s">
        <v>972</v>
      </c>
      <c r="F1847" s="318"/>
      <c r="G1847" s="3">
        <v>12.42</v>
      </c>
    </row>
    <row r="1848" spans="1:7" ht="15" customHeight="1">
      <c r="A1848" s="1"/>
      <c r="B1848" s="1"/>
      <c r="C1848" s="1"/>
      <c r="D1848" s="1"/>
      <c r="E1848" s="317" t="s">
        <v>973</v>
      </c>
      <c r="F1848" s="318"/>
      <c r="G1848" s="3">
        <v>0.53</v>
      </c>
    </row>
    <row r="1849" spans="1:7" ht="15" customHeight="1">
      <c r="A1849" s="1"/>
      <c r="B1849" s="1"/>
      <c r="C1849" s="1"/>
      <c r="D1849" s="1"/>
      <c r="E1849" s="317" t="s">
        <v>974</v>
      </c>
      <c r="F1849" s="318"/>
      <c r="G1849" s="3">
        <v>12.95</v>
      </c>
    </row>
    <row r="1850" spans="1:7" ht="15" customHeight="1">
      <c r="A1850" s="1"/>
      <c r="B1850" s="1"/>
      <c r="C1850" s="1"/>
      <c r="D1850" s="1"/>
      <c r="E1850" s="317" t="s">
        <v>975</v>
      </c>
      <c r="F1850" s="318"/>
      <c r="G1850" s="3">
        <v>3.67</v>
      </c>
    </row>
    <row r="1851" spans="1:7" ht="15" customHeight="1">
      <c r="A1851" s="1"/>
      <c r="B1851" s="1"/>
      <c r="C1851" s="1"/>
      <c r="D1851" s="1"/>
      <c r="E1851" s="317" t="s">
        <v>976</v>
      </c>
      <c r="F1851" s="318"/>
      <c r="G1851" s="3">
        <v>16.62</v>
      </c>
    </row>
    <row r="1852" spans="1:7" ht="15" customHeight="1">
      <c r="A1852" s="1"/>
      <c r="B1852" s="1"/>
      <c r="C1852" s="1"/>
      <c r="D1852" s="1"/>
      <c r="E1852" s="317" t="s">
        <v>977</v>
      </c>
      <c r="F1852" s="318"/>
      <c r="G1852" s="3">
        <v>1</v>
      </c>
    </row>
    <row r="1853" spans="1:7" ht="15" customHeight="1">
      <c r="A1853" s="1"/>
      <c r="B1853" s="1"/>
      <c r="C1853" s="1"/>
      <c r="D1853" s="1"/>
      <c r="E1853" s="317" t="s">
        <v>978</v>
      </c>
      <c r="F1853" s="318"/>
      <c r="G1853" s="3">
        <v>16.62</v>
      </c>
    </row>
    <row r="1854" spans="1:7" ht="9.9499999999999993" customHeight="1">
      <c r="A1854" s="1"/>
      <c r="B1854" s="1"/>
      <c r="C1854" s="323" t="s">
        <v>949</v>
      </c>
      <c r="D1854" s="324"/>
      <c r="E1854" s="1"/>
      <c r="F1854" s="1"/>
      <c r="G1854" s="1"/>
    </row>
    <row r="1855" spans="1:7" ht="20.100000000000001" customHeight="1">
      <c r="A1855" s="325" t="s">
        <v>2302</v>
      </c>
      <c r="B1855" s="326"/>
      <c r="C1855" s="326"/>
      <c r="D1855" s="326"/>
      <c r="E1855" s="326"/>
      <c r="F1855" s="326"/>
      <c r="G1855" s="326"/>
    </row>
    <row r="1856" spans="1:7" ht="15" customHeight="1">
      <c r="A1856" s="321" t="s">
        <v>951</v>
      </c>
      <c r="B1856" s="322"/>
      <c r="C1856" s="8" t="s">
        <v>952</v>
      </c>
      <c r="D1856" s="8" t="s">
        <v>953</v>
      </c>
      <c r="E1856" s="8" t="s">
        <v>954</v>
      </c>
      <c r="F1856" s="8" t="s">
        <v>955</v>
      </c>
      <c r="G1856" s="8" t="s">
        <v>956</v>
      </c>
    </row>
    <row r="1857" spans="1:7" ht="15" customHeight="1">
      <c r="A1857" s="15" t="s">
        <v>994</v>
      </c>
      <c r="B1857" s="16" t="s">
        <v>995</v>
      </c>
      <c r="C1857" s="15" t="s">
        <v>959</v>
      </c>
      <c r="D1857" s="15" t="s">
        <v>960</v>
      </c>
      <c r="E1857" s="17">
        <v>11.1</v>
      </c>
      <c r="F1857" s="18">
        <v>1.04</v>
      </c>
      <c r="G1857" s="18">
        <v>11.544</v>
      </c>
    </row>
    <row r="1858" spans="1:7" ht="15" customHeight="1">
      <c r="A1858" s="15" t="s">
        <v>996</v>
      </c>
      <c r="B1858" s="16" t="s">
        <v>997</v>
      </c>
      <c r="C1858" s="15" t="s">
        <v>959</v>
      </c>
      <c r="D1858" s="15" t="s">
        <v>960</v>
      </c>
      <c r="E1858" s="17">
        <v>11.1</v>
      </c>
      <c r="F1858" s="18">
        <v>3.18</v>
      </c>
      <c r="G1858" s="18">
        <v>35.298000000000002</v>
      </c>
    </row>
    <row r="1859" spans="1:7" ht="20.100000000000001" customHeight="1">
      <c r="A1859" s="15" t="s">
        <v>998</v>
      </c>
      <c r="B1859" s="16" t="s">
        <v>999</v>
      </c>
      <c r="C1859" s="15" t="s">
        <v>959</v>
      </c>
      <c r="D1859" s="15" t="s">
        <v>960</v>
      </c>
      <c r="E1859" s="17">
        <v>11.1</v>
      </c>
      <c r="F1859" s="18">
        <v>0.41</v>
      </c>
      <c r="G1859" s="18">
        <v>4.5510000000000002</v>
      </c>
    </row>
    <row r="1860" spans="1:7" ht="20.100000000000001" customHeight="1">
      <c r="A1860" s="15" t="s">
        <v>1000</v>
      </c>
      <c r="B1860" s="16" t="s">
        <v>1001</v>
      </c>
      <c r="C1860" s="15" t="s">
        <v>959</v>
      </c>
      <c r="D1860" s="15" t="s">
        <v>960</v>
      </c>
      <c r="E1860" s="17">
        <v>11.1</v>
      </c>
      <c r="F1860" s="18">
        <v>1.01</v>
      </c>
      <c r="G1860" s="18">
        <v>11.211</v>
      </c>
    </row>
    <row r="1861" spans="1:7" ht="15" customHeight="1">
      <c r="A1861" s="15" t="s">
        <v>963</v>
      </c>
      <c r="B1861" s="16" t="s">
        <v>964</v>
      </c>
      <c r="C1861" s="15" t="s">
        <v>959</v>
      </c>
      <c r="D1861" s="15" t="s">
        <v>960</v>
      </c>
      <c r="E1861" s="17">
        <v>11.1</v>
      </c>
      <c r="F1861" s="18">
        <v>0.55000000000000004</v>
      </c>
      <c r="G1861" s="18">
        <v>6.1050000000000004</v>
      </c>
    </row>
    <row r="1862" spans="1:7" ht="15" customHeight="1">
      <c r="A1862" s="15" t="s">
        <v>965</v>
      </c>
      <c r="B1862" s="16" t="s">
        <v>966</v>
      </c>
      <c r="C1862" s="15" t="s">
        <v>959</v>
      </c>
      <c r="D1862" s="15" t="s">
        <v>960</v>
      </c>
      <c r="E1862" s="17">
        <v>11.1</v>
      </c>
      <c r="F1862" s="18">
        <v>0.06</v>
      </c>
      <c r="G1862" s="18">
        <v>0.66600000000000004</v>
      </c>
    </row>
    <row r="1863" spans="1:7" ht="17.100000000000001" customHeight="1">
      <c r="A1863" s="1"/>
      <c r="B1863" s="1"/>
      <c r="C1863" s="1"/>
      <c r="D1863" s="1"/>
      <c r="E1863" s="319" t="s">
        <v>967</v>
      </c>
      <c r="F1863" s="320"/>
      <c r="G1863" s="19">
        <v>69.375</v>
      </c>
    </row>
    <row r="1864" spans="1:7" ht="15" customHeight="1">
      <c r="A1864" s="321" t="s">
        <v>968</v>
      </c>
      <c r="B1864" s="322"/>
      <c r="C1864" s="8" t="s">
        <v>952</v>
      </c>
      <c r="D1864" s="8" t="s">
        <v>953</v>
      </c>
      <c r="E1864" s="8" t="s">
        <v>954</v>
      </c>
      <c r="F1864" s="8" t="s">
        <v>955</v>
      </c>
      <c r="G1864" s="8" t="s">
        <v>956</v>
      </c>
    </row>
    <row r="1865" spans="1:7" ht="15" customHeight="1">
      <c r="A1865" s="15" t="s">
        <v>1006</v>
      </c>
      <c r="B1865" s="16" t="s">
        <v>1007</v>
      </c>
      <c r="C1865" s="15" t="s">
        <v>959</v>
      </c>
      <c r="D1865" s="15" t="s">
        <v>960</v>
      </c>
      <c r="E1865" s="17">
        <v>11.267609999999999</v>
      </c>
      <c r="F1865" s="18">
        <v>9.25</v>
      </c>
      <c r="G1865" s="18">
        <v>104.2253925</v>
      </c>
    </row>
    <row r="1866" spans="1:7" ht="15" customHeight="1">
      <c r="A1866" s="1"/>
      <c r="B1866" s="1"/>
      <c r="C1866" s="1"/>
      <c r="D1866" s="1"/>
      <c r="E1866" s="319" t="s">
        <v>971</v>
      </c>
      <c r="F1866" s="320"/>
      <c r="G1866" s="19">
        <v>104.2253925</v>
      </c>
    </row>
    <row r="1867" spans="1:7" ht="15" customHeight="1">
      <c r="A1867" s="321" t="s">
        <v>1010</v>
      </c>
      <c r="B1867" s="322"/>
      <c r="C1867" s="8" t="s">
        <v>952</v>
      </c>
      <c r="D1867" s="8" t="s">
        <v>953</v>
      </c>
      <c r="E1867" s="8" t="s">
        <v>954</v>
      </c>
      <c r="F1867" s="8" t="s">
        <v>955</v>
      </c>
      <c r="G1867" s="8" t="s">
        <v>956</v>
      </c>
    </row>
    <row r="1868" spans="1:7" ht="15" customHeight="1">
      <c r="A1868" s="15" t="s">
        <v>1041</v>
      </c>
      <c r="B1868" s="16" t="s">
        <v>1042</v>
      </c>
      <c r="C1868" s="15" t="s">
        <v>959</v>
      </c>
      <c r="D1868" s="15" t="s">
        <v>1020</v>
      </c>
      <c r="E1868" s="17">
        <v>192.52</v>
      </c>
      <c r="F1868" s="18">
        <v>1.04</v>
      </c>
      <c r="G1868" s="18">
        <v>200.2208</v>
      </c>
    </row>
    <row r="1869" spans="1:7" ht="20.100000000000001" customHeight="1">
      <c r="A1869" s="15" t="s">
        <v>1052</v>
      </c>
      <c r="B1869" s="16" t="s">
        <v>1053</v>
      </c>
      <c r="C1869" s="15" t="s">
        <v>959</v>
      </c>
      <c r="D1869" s="15" t="s">
        <v>1045</v>
      </c>
      <c r="E1869" s="17">
        <v>1.1399999999999999</v>
      </c>
      <c r="F1869" s="18">
        <v>75</v>
      </c>
      <c r="G1869" s="18">
        <v>85.5</v>
      </c>
    </row>
    <row r="1870" spans="1:7" ht="15" customHeight="1">
      <c r="A1870" s="15" t="s">
        <v>1159</v>
      </c>
      <c r="B1870" s="16" t="s">
        <v>1160</v>
      </c>
      <c r="C1870" s="15" t="s">
        <v>959</v>
      </c>
      <c r="D1870" s="15" t="s">
        <v>1020</v>
      </c>
      <c r="E1870" s="17">
        <v>171.13</v>
      </c>
      <c r="F1870" s="18">
        <v>1.75</v>
      </c>
      <c r="G1870" s="18">
        <v>299.47750000000002</v>
      </c>
    </row>
    <row r="1871" spans="1:7" ht="15" customHeight="1">
      <c r="A1871" s="1"/>
      <c r="B1871" s="1"/>
      <c r="C1871" s="1"/>
      <c r="D1871" s="1"/>
      <c r="E1871" s="319" t="s">
        <v>1021</v>
      </c>
      <c r="F1871" s="320"/>
      <c r="G1871" s="19">
        <v>585.19830000000002</v>
      </c>
    </row>
    <row r="1872" spans="1:7" ht="15" customHeight="1">
      <c r="A1872" s="1"/>
      <c r="B1872" s="1"/>
      <c r="C1872" s="1"/>
      <c r="D1872" s="1"/>
      <c r="E1872" s="317" t="s">
        <v>972</v>
      </c>
      <c r="F1872" s="318"/>
      <c r="G1872" s="3">
        <v>711.39</v>
      </c>
    </row>
    <row r="1873" spans="1:7" ht="15" customHeight="1">
      <c r="A1873" s="1"/>
      <c r="B1873" s="1"/>
      <c r="C1873" s="1"/>
      <c r="D1873" s="1"/>
      <c r="E1873" s="317" t="s">
        <v>973</v>
      </c>
      <c r="F1873" s="318"/>
      <c r="G1873" s="3">
        <v>47.29</v>
      </c>
    </row>
    <row r="1874" spans="1:7" ht="15" customHeight="1">
      <c r="A1874" s="1"/>
      <c r="B1874" s="1"/>
      <c r="C1874" s="1"/>
      <c r="D1874" s="1"/>
      <c r="E1874" s="317" t="s">
        <v>974</v>
      </c>
      <c r="F1874" s="318"/>
      <c r="G1874" s="3">
        <v>758.68</v>
      </c>
    </row>
    <row r="1875" spans="1:7" ht="15" customHeight="1">
      <c r="A1875" s="1"/>
      <c r="B1875" s="1"/>
      <c r="C1875" s="1"/>
      <c r="D1875" s="1"/>
      <c r="E1875" s="317" t="s">
        <v>975</v>
      </c>
      <c r="F1875" s="318"/>
      <c r="G1875" s="3">
        <v>215.08</v>
      </c>
    </row>
    <row r="1876" spans="1:7" ht="15" customHeight="1">
      <c r="A1876" s="1"/>
      <c r="B1876" s="1"/>
      <c r="C1876" s="1"/>
      <c r="D1876" s="1"/>
      <c r="E1876" s="317" t="s">
        <v>976</v>
      </c>
      <c r="F1876" s="318"/>
      <c r="G1876" s="3">
        <v>973.76</v>
      </c>
    </row>
    <row r="1877" spans="1:7" ht="15" customHeight="1">
      <c r="A1877" s="1"/>
      <c r="B1877" s="1"/>
      <c r="C1877" s="1"/>
      <c r="D1877" s="1"/>
      <c r="E1877" s="317" t="s">
        <v>977</v>
      </c>
      <c r="F1877" s="318"/>
      <c r="G1877" s="3">
        <v>1</v>
      </c>
    </row>
    <row r="1878" spans="1:7" ht="15" customHeight="1">
      <c r="A1878" s="1"/>
      <c r="B1878" s="1"/>
      <c r="C1878" s="1"/>
      <c r="D1878" s="1"/>
      <c r="E1878" s="317" t="s">
        <v>978</v>
      </c>
      <c r="F1878" s="318"/>
      <c r="G1878" s="3">
        <v>973.76</v>
      </c>
    </row>
    <row r="1879" spans="1:7" ht="9.9499999999999993" customHeight="1">
      <c r="A1879" s="1"/>
      <c r="B1879" s="1"/>
      <c r="C1879" s="323" t="s">
        <v>949</v>
      </c>
      <c r="D1879" s="324"/>
      <c r="E1879" s="1"/>
      <c r="F1879" s="1"/>
      <c r="G1879" s="1"/>
    </row>
    <row r="1880" spans="1:7" ht="20.100000000000001" customHeight="1">
      <c r="A1880" s="325" t="s">
        <v>2303</v>
      </c>
      <c r="B1880" s="326"/>
      <c r="C1880" s="326"/>
      <c r="D1880" s="326"/>
      <c r="E1880" s="326"/>
      <c r="F1880" s="326"/>
      <c r="G1880" s="326"/>
    </row>
    <row r="1881" spans="1:7" ht="15" customHeight="1">
      <c r="A1881" s="321" t="s">
        <v>968</v>
      </c>
      <c r="B1881" s="322"/>
      <c r="C1881" s="8" t="s">
        <v>952</v>
      </c>
      <c r="D1881" s="8" t="s">
        <v>953</v>
      </c>
      <c r="E1881" s="8" t="s">
        <v>954</v>
      </c>
      <c r="F1881" s="8" t="s">
        <v>955</v>
      </c>
      <c r="G1881" s="8" t="s">
        <v>956</v>
      </c>
    </row>
    <row r="1882" spans="1:7" ht="15" customHeight="1">
      <c r="A1882" s="15" t="s">
        <v>1228</v>
      </c>
      <c r="B1882" s="16" t="s">
        <v>1229</v>
      </c>
      <c r="C1882" s="15" t="s">
        <v>959</v>
      </c>
      <c r="D1882" s="15" t="s">
        <v>960</v>
      </c>
      <c r="E1882" s="17">
        <v>1.0500000000000001E-2</v>
      </c>
      <c r="F1882" s="18">
        <v>15.88</v>
      </c>
      <c r="G1882" s="18">
        <v>0.16674</v>
      </c>
    </row>
    <row r="1883" spans="1:7" ht="15" customHeight="1">
      <c r="A1883" s="1"/>
      <c r="B1883" s="1"/>
      <c r="C1883" s="1"/>
      <c r="D1883" s="1"/>
      <c r="E1883" s="319" t="s">
        <v>971</v>
      </c>
      <c r="F1883" s="320"/>
      <c r="G1883" s="19">
        <v>0.16674</v>
      </c>
    </row>
    <row r="1884" spans="1:7" ht="15" customHeight="1">
      <c r="A1884" s="1"/>
      <c r="B1884" s="1"/>
      <c r="C1884" s="1"/>
      <c r="D1884" s="1"/>
      <c r="E1884" s="317" t="s">
        <v>972</v>
      </c>
      <c r="F1884" s="318"/>
      <c r="G1884" s="3">
        <v>0.09</v>
      </c>
    </row>
    <row r="1885" spans="1:7" ht="15" customHeight="1">
      <c r="A1885" s="1"/>
      <c r="B1885" s="1"/>
      <c r="C1885" s="1"/>
      <c r="D1885" s="1"/>
      <c r="E1885" s="317" t="s">
        <v>973</v>
      </c>
      <c r="F1885" s="318"/>
      <c r="G1885" s="3">
        <v>7.0000000000000007E-2</v>
      </c>
    </row>
    <row r="1886" spans="1:7" ht="15" customHeight="1">
      <c r="A1886" s="1"/>
      <c r="B1886" s="1"/>
      <c r="C1886" s="1"/>
      <c r="D1886" s="1"/>
      <c r="E1886" s="317" t="s">
        <v>974</v>
      </c>
      <c r="F1886" s="318"/>
      <c r="G1886" s="3">
        <v>0.16</v>
      </c>
    </row>
    <row r="1887" spans="1:7" ht="15" customHeight="1">
      <c r="A1887" s="1"/>
      <c r="B1887" s="1"/>
      <c r="C1887" s="1"/>
      <c r="D1887" s="1"/>
      <c r="E1887" s="317" t="s">
        <v>975</v>
      </c>
      <c r="F1887" s="318"/>
      <c r="G1887" s="3">
        <v>0.04</v>
      </c>
    </row>
    <row r="1888" spans="1:7" ht="15" customHeight="1">
      <c r="A1888" s="1"/>
      <c r="B1888" s="1"/>
      <c r="C1888" s="1"/>
      <c r="D1888" s="1"/>
      <c r="E1888" s="317" t="s">
        <v>976</v>
      </c>
      <c r="F1888" s="318"/>
      <c r="G1888" s="3">
        <v>0.2</v>
      </c>
    </row>
    <row r="1889" spans="1:7" ht="15" customHeight="1">
      <c r="A1889" s="1"/>
      <c r="B1889" s="1"/>
      <c r="C1889" s="1"/>
      <c r="D1889" s="1"/>
      <c r="E1889" s="317" t="s">
        <v>977</v>
      </c>
      <c r="F1889" s="318"/>
      <c r="G1889" s="3">
        <v>1</v>
      </c>
    </row>
    <row r="1890" spans="1:7" ht="15" customHeight="1">
      <c r="A1890" s="1"/>
      <c r="B1890" s="1"/>
      <c r="C1890" s="1"/>
      <c r="D1890" s="1"/>
      <c r="E1890" s="317" t="s">
        <v>978</v>
      </c>
      <c r="F1890" s="318"/>
      <c r="G1890" s="3">
        <v>0.2</v>
      </c>
    </row>
    <row r="1891" spans="1:7" ht="9.9499999999999993" customHeight="1">
      <c r="A1891" s="1"/>
      <c r="B1891" s="1"/>
      <c r="C1891" s="323" t="s">
        <v>949</v>
      </c>
      <c r="D1891" s="324"/>
      <c r="E1891" s="1"/>
      <c r="F1891" s="1"/>
      <c r="G1891" s="1"/>
    </row>
    <row r="1892" spans="1:7" ht="20.100000000000001" customHeight="1">
      <c r="A1892" s="325" t="s">
        <v>2304</v>
      </c>
      <c r="B1892" s="326"/>
      <c r="C1892" s="326"/>
      <c r="D1892" s="326"/>
      <c r="E1892" s="326"/>
      <c r="F1892" s="326"/>
      <c r="G1892" s="326"/>
    </row>
    <row r="1893" spans="1:7" ht="15" customHeight="1">
      <c r="A1893" s="321" t="s">
        <v>951</v>
      </c>
      <c r="B1893" s="322"/>
      <c r="C1893" s="8" t="s">
        <v>952</v>
      </c>
      <c r="D1893" s="8" t="s">
        <v>953</v>
      </c>
      <c r="E1893" s="8" t="s">
        <v>954</v>
      </c>
      <c r="F1893" s="8" t="s">
        <v>955</v>
      </c>
      <c r="G1893" s="8" t="s">
        <v>956</v>
      </c>
    </row>
    <row r="1894" spans="1:7" ht="15" customHeight="1">
      <c r="A1894" s="15" t="s">
        <v>994</v>
      </c>
      <c r="B1894" s="16" t="s">
        <v>995</v>
      </c>
      <c r="C1894" s="15" t="s">
        <v>959</v>
      </c>
      <c r="D1894" s="15" t="s">
        <v>960</v>
      </c>
      <c r="E1894" s="17">
        <v>1</v>
      </c>
      <c r="F1894" s="18">
        <v>1.04</v>
      </c>
      <c r="G1894" s="18">
        <v>1.04</v>
      </c>
    </row>
    <row r="1895" spans="1:7" ht="20.100000000000001" customHeight="1">
      <c r="A1895" s="15" t="s">
        <v>1086</v>
      </c>
      <c r="B1895" s="16" t="s">
        <v>1087</v>
      </c>
      <c r="C1895" s="15" t="s">
        <v>959</v>
      </c>
      <c r="D1895" s="15" t="s">
        <v>960</v>
      </c>
      <c r="E1895" s="17">
        <v>1</v>
      </c>
      <c r="F1895" s="18">
        <v>0.57999999999999996</v>
      </c>
      <c r="G1895" s="18">
        <v>0.57999999999999996</v>
      </c>
    </row>
    <row r="1896" spans="1:7" ht="15" customHeight="1">
      <c r="A1896" s="15" t="s">
        <v>996</v>
      </c>
      <c r="B1896" s="16" t="s">
        <v>997</v>
      </c>
      <c r="C1896" s="15" t="s">
        <v>959</v>
      </c>
      <c r="D1896" s="15" t="s">
        <v>960</v>
      </c>
      <c r="E1896" s="17">
        <v>1</v>
      </c>
      <c r="F1896" s="18">
        <v>3.18</v>
      </c>
      <c r="G1896" s="18">
        <v>3.18</v>
      </c>
    </row>
    <row r="1897" spans="1:7" ht="20.100000000000001" customHeight="1">
      <c r="A1897" s="15" t="s">
        <v>1088</v>
      </c>
      <c r="B1897" s="16" t="s">
        <v>1089</v>
      </c>
      <c r="C1897" s="15" t="s">
        <v>959</v>
      </c>
      <c r="D1897" s="15" t="s">
        <v>960</v>
      </c>
      <c r="E1897" s="17">
        <v>1</v>
      </c>
      <c r="F1897" s="18">
        <v>0.95</v>
      </c>
      <c r="G1897" s="18">
        <v>0.95</v>
      </c>
    </row>
    <row r="1898" spans="1:7" ht="15" customHeight="1">
      <c r="A1898" s="15" t="s">
        <v>963</v>
      </c>
      <c r="B1898" s="16" t="s">
        <v>964</v>
      </c>
      <c r="C1898" s="15" t="s">
        <v>959</v>
      </c>
      <c r="D1898" s="15" t="s">
        <v>960</v>
      </c>
      <c r="E1898" s="17">
        <v>1</v>
      </c>
      <c r="F1898" s="18">
        <v>0.55000000000000004</v>
      </c>
      <c r="G1898" s="18">
        <v>0.55000000000000004</v>
      </c>
    </row>
    <row r="1899" spans="1:7" ht="15" customHeight="1">
      <c r="A1899" s="15" t="s">
        <v>965</v>
      </c>
      <c r="B1899" s="16" t="s">
        <v>966</v>
      </c>
      <c r="C1899" s="15" t="s">
        <v>959</v>
      </c>
      <c r="D1899" s="15" t="s">
        <v>960</v>
      </c>
      <c r="E1899" s="17">
        <v>1</v>
      </c>
      <c r="F1899" s="18">
        <v>0.06</v>
      </c>
      <c r="G1899" s="18">
        <v>0.06</v>
      </c>
    </row>
    <row r="1900" spans="1:7" ht="17.100000000000001" customHeight="1">
      <c r="A1900" s="1"/>
      <c r="B1900" s="1"/>
      <c r="C1900" s="1"/>
      <c r="D1900" s="1"/>
      <c r="E1900" s="319" t="s">
        <v>967</v>
      </c>
      <c r="F1900" s="320"/>
      <c r="G1900" s="19">
        <v>6.36</v>
      </c>
    </row>
    <row r="1901" spans="1:7" ht="15" customHeight="1">
      <c r="A1901" s="321" t="s">
        <v>968</v>
      </c>
      <c r="B1901" s="322"/>
      <c r="C1901" s="8" t="s">
        <v>952</v>
      </c>
      <c r="D1901" s="8" t="s">
        <v>953</v>
      </c>
      <c r="E1901" s="8" t="s">
        <v>954</v>
      </c>
      <c r="F1901" s="8" t="s">
        <v>955</v>
      </c>
      <c r="G1901" s="8" t="s">
        <v>956</v>
      </c>
    </row>
    <row r="1902" spans="1:7" ht="15" customHeight="1">
      <c r="A1902" s="15" t="s">
        <v>1228</v>
      </c>
      <c r="B1902" s="16" t="s">
        <v>1229</v>
      </c>
      <c r="C1902" s="15" t="s">
        <v>959</v>
      </c>
      <c r="D1902" s="15" t="s">
        <v>960</v>
      </c>
      <c r="E1902" s="17">
        <v>1.0105</v>
      </c>
      <c r="F1902" s="18">
        <v>15.88</v>
      </c>
      <c r="G1902" s="18">
        <v>16.04674</v>
      </c>
    </row>
    <row r="1903" spans="1:7" ht="15" customHeight="1">
      <c r="A1903" s="1"/>
      <c r="B1903" s="1"/>
      <c r="C1903" s="1"/>
      <c r="D1903" s="1"/>
      <c r="E1903" s="319" t="s">
        <v>971</v>
      </c>
      <c r="F1903" s="320"/>
      <c r="G1903" s="19">
        <v>16.04674</v>
      </c>
    </row>
    <row r="1904" spans="1:7" ht="15" customHeight="1">
      <c r="A1904" s="1"/>
      <c r="B1904" s="1"/>
      <c r="C1904" s="1"/>
      <c r="D1904" s="1"/>
      <c r="E1904" s="317" t="s">
        <v>972</v>
      </c>
      <c r="F1904" s="318"/>
      <c r="G1904" s="3">
        <v>15.12</v>
      </c>
    </row>
    <row r="1905" spans="1:7" ht="15" customHeight="1">
      <c r="A1905" s="1"/>
      <c r="B1905" s="1"/>
      <c r="C1905" s="1"/>
      <c r="D1905" s="1"/>
      <c r="E1905" s="317" t="s">
        <v>973</v>
      </c>
      <c r="F1905" s="318"/>
      <c r="G1905" s="3">
        <v>7.28</v>
      </c>
    </row>
    <row r="1906" spans="1:7" ht="15" customHeight="1">
      <c r="A1906" s="1"/>
      <c r="B1906" s="1"/>
      <c r="C1906" s="1"/>
      <c r="D1906" s="1"/>
      <c r="E1906" s="317" t="s">
        <v>974</v>
      </c>
      <c r="F1906" s="318"/>
      <c r="G1906" s="3">
        <v>22.4</v>
      </c>
    </row>
    <row r="1907" spans="1:7" ht="15" customHeight="1">
      <c r="A1907" s="1"/>
      <c r="B1907" s="1"/>
      <c r="C1907" s="1"/>
      <c r="D1907" s="1"/>
      <c r="E1907" s="317" t="s">
        <v>975</v>
      </c>
      <c r="F1907" s="318"/>
      <c r="G1907" s="3">
        <v>6.35</v>
      </c>
    </row>
    <row r="1908" spans="1:7" ht="15" customHeight="1">
      <c r="A1908" s="1"/>
      <c r="B1908" s="1"/>
      <c r="C1908" s="1"/>
      <c r="D1908" s="1"/>
      <c r="E1908" s="317" t="s">
        <v>976</v>
      </c>
      <c r="F1908" s="318"/>
      <c r="G1908" s="3">
        <v>28.75</v>
      </c>
    </row>
    <row r="1909" spans="1:7" ht="15" customHeight="1">
      <c r="A1909" s="1"/>
      <c r="B1909" s="1"/>
      <c r="C1909" s="1"/>
      <c r="D1909" s="1"/>
      <c r="E1909" s="317" t="s">
        <v>977</v>
      </c>
      <c r="F1909" s="318"/>
      <c r="G1909" s="3">
        <v>1</v>
      </c>
    </row>
    <row r="1910" spans="1:7" ht="15" customHeight="1">
      <c r="A1910" s="1"/>
      <c r="B1910" s="1"/>
      <c r="C1910" s="1"/>
      <c r="D1910" s="1"/>
      <c r="E1910" s="317" t="s">
        <v>978</v>
      </c>
      <c r="F1910" s="318"/>
      <c r="G1910" s="3">
        <v>28.75</v>
      </c>
    </row>
    <row r="1911" spans="1:7" ht="9.9499999999999993" customHeight="1">
      <c r="A1911" s="1"/>
      <c r="B1911" s="1"/>
      <c r="C1911" s="323" t="s">
        <v>949</v>
      </c>
      <c r="D1911" s="324"/>
      <c r="E1911" s="1"/>
      <c r="F1911" s="1"/>
      <c r="G1911" s="1"/>
    </row>
    <row r="1912" spans="1:7" ht="20.100000000000001" customHeight="1">
      <c r="A1912" s="325" t="s">
        <v>2305</v>
      </c>
      <c r="B1912" s="326"/>
      <c r="C1912" s="326"/>
      <c r="D1912" s="326"/>
      <c r="E1912" s="326"/>
      <c r="F1912" s="326"/>
      <c r="G1912" s="326"/>
    </row>
    <row r="1913" spans="1:7" ht="15" customHeight="1">
      <c r="A1913" s="321" t="s">
        <v>951</v>
      </c>
      <c r="B1913" s="322"/>
      <c r="C1913" s="8" t="s">
        <v>952</v>
      </c>
      <c r="D1913" s="8" t="s">
        <v>953</v>
      </c>
      <c r="E1913" s="8" t="s">
        <v>954</v>
      </c>
      <c r="F1913" s="8" t="s">
        <v>955</v>
      </c>
      <c r="G1913" s="8" t="s">
        <v>956</v>
      </c>
    </row>
    <row r="1914" spans="1:7" ht="15" customHeight="1">
      <c r="A1914" s="15" t="s">
        <v>994</v>
      </c>
      <c r="B1914" s="16" t="s">
        <v>995</v>
      </c>
      <c r="C1914" s="15" t="s">
        <v>959</v>
      </c>
      <c r="D1914" s="15" t="s">
        <v>960</v>
      </c>
      <c r="E1914" s="17">
        <v>4.42</v>
      </c>
      <c r="F1914" s="18">
        <v>1.04</v>
      </c>
      <c r="G1914" s="18">
        <v>4.5968</v>
      </c>
    </row>
    <row r="1915" spans="1:7" ht="20.100000000000001" customHeight="1">
      <c r="A1915" s="15" t="s">
        <v>1025</v>
      </c>
      <c r="B1915" s="16" t="s">
        <v>1026</v>
      </c>
      <c r="C1915" s="15" t="s">
        <v>959</v>
      </c>
      <c r="D1915" s="15" t="s">
        <v>960</v>
      </c>
      <c r="E1915" s="17">
        <v>4.42</v>
      </c>
      <c r="F1915" s="18">
        <v>0.63</v>
      </c>
      <c r="G1915" s="18">
        <v>2.7846000000000002</v>
      </c>
    </row>
    <row r="1916" spans="1:7" ht="15" customHeight="1">
      <c r="A1916" s="15" t="s">
        <v>996</v>
      </c>
      <c r="B1916" s="16" t="s">
        <v>997</v>
      </c>
      <c r="C1916" s="15" t="s">
        <v>959</v>
      </c>
      <c r="D1916" s="15" t="s">
        <v>960</v>
      </c>
      <c r="E1916" s="17">
        <v>4.42</v>
      </c>
      <c r="F1916" s="18">
        <v>3.18</v>
      </c>
      <c r="G1916" s="18">
        <v>14.0556</v>
      </c>
    </row>
    <row r="1917" spans="1:7" ht="20.100000000000001" customHeight="1">
      <c r="A1917" s="15" t="s">
        <v>1023</v>
      </c>
      <c r="B1917" s="16" t="s">
        <v>1024</v>
      </c>
      <c r="C1917" s="15" t="s">
        <v>959</v>
      </c>
      <c r="D1917" s="15" t="s">
        <v>960</v>
      </c>
      <c r="E1917" s="17">
        <v>4.42</v>
      </c>
      <c r="F1917" s="18">
        <v>0.01</v>
      </c>
      <c r="G1917" s="18">
        <v>4.4200000000000003E-2</v>
      </c>
    </row>
    <row r="1918" spans="1:7" ht="15" customHeight="1">
      <c r="A1918" s="15" t="s">
        <v>963</v>
      </c>
      <c r="B1918" s="16" t="s">
        <v>964</v>
      </c>
      <c r="C1918" s="15" t="s">
        <v>959</v>
      </c>
      <c r="D1918" s="15" t="s">
        <v>960</v>
      </c>
      <c r="E1918" s="17">
        <v>4.42</v>
      </c>
      <c r="F1918" s="18">
        <v>0.55000000000000004</v>
      </c>
      <c r="G1918" s="18">
        <v>2.431</v>
      </c>
    </row>
    <row r="1919" spans="1:7" ht="15" customHeight="1">
      <c r="A1919" s="15" t="s">
        <v>965</v>
      </c>
      <c r="B1919" s="16" t="s">
        <v>966</v>
      </c>
      <c r="C1919" s="15" t="s">
        <v>959</v>
      </c>
      <c r="D1919" s="15" t="s">
        <v>960</v>
      </c>
      <c r="E1919" s="17">
        <v>4.42</v>
      </c>
      <c r="F1919" s="18">
        <v>0.06</v>
      </c>
      <c r="G1919" s="18">
        <v>0.26519999999999999</v>
      </c>
    </row>
    <row r="1920" spans="1:7" ht="17.100000000000001" customHeight="1">
      <c r="A1920" s="1"/>
      <c r="B1920" s="1"/>
      <c r="C1920" s="1"/>
      <c r="D1920" s="1"/>
      <c r="E1920" s="319" t="s">
        <v>967</v>
      </c>
      <c r="F1920" s="320"/>
      <c r="G1920" s="19">
        <v>24.177399999999999</v>
      </c>
    </row>
    <row r="1921" spans="1:7" ht="15" customHeight="1">
      <c r="A1921" s="321" t="s">
        <v>1027</v>
      </c>
      <c r="B1921" s="322"/>
      <c r="C1921" s="8" t="s">
        <v>952</v>
      </c>
      <c r="D1921" s="8" t="s">
        <v>953</v>
      </c>
      <c r="E1921" s="8" t="s">
        <v>954</v>
      </c>
      <c r="F1921" s="8" t="s">
        <v>955</v>
      </c>
      <c r="G1921" s="8" t="s">
        <v>956</v>
      </c>
    </row>
    <row r="1922" spans="1:7" ht="27.95" customHeight="1">
      <c r="A1922" s="15" t="s">
        <v>1102</v>
      </c>
      <c r="B1922" s="16" t="s">
        <v>1103</v>
      </c>
      <c r="C1922" s="15" t="s">
        <v>959</v>
      </c>
      <c r="D1922" s="15" t="s">
        <v>1030</v>
      </c>
      <c r="E1922" s="17">
        <v>3.7827200000000003E-4</v>
      </c>
      <c r="F1922" s="18">
        <v>4722.0600000000004</v>
      </c>
      <c r="G1922" s="18">
        <v>1.7862230803200001</v>
      </c>
    </row>
    <row r="1923" spans="1:7" ht="15" customHeight="1">
      <c r="A1923" s="1"/>
      <c r="B1923" s="1"/>
      <c r="C1923" s="1"/>
      <c r="D1923" s="1"/>
      <c r="E1923" s="319" t="s">
        <v>1031</v>
      </c>
      <c r="F1923" s="320"/>
      <c r="G1923" s="19">
        <v>1.7862230803200001</v>
      </c>
    </row>
    <row r="1924" spans="1:7" ht="15" customHeight="1">
      <c r="A1924" s="321" t="s">
        <v>1032</v>
      </c>
      <c r="B1924" s="322"/>
      <c r="C1924" s="8" t="s">
        <v>952</v>
      </c>
      <c r="D1924" s="8" t="s">
        <v>953</v>
      </c>
      <c r="E1924" s="8" t="s">
        <v>954</v>
      </c>
      <c r="F1924" s="8" t="s">
        <v>955</v>
      </c>
      <c r="G1924" s="8" t="s">
        <v>956</v>
      </c>
    </row>
    <row r="1925" spans="1:7" ht="15" customHeight="1">
      <c r="A1925" s="15" t="s">
        <v>1033</v>
      </c>
      <c r="B1925" s="16" t="s">
        <v>1034</v>
      </c>
      <c r="C1925" s="15" t="s">
        <v>959</v>
      </c>
      <c r="D1925" s="15" t="s">
        <v>1035</v>
      </c>
      <c r="E1925" s="17">
        <v>1.2875000000000001</v>
      </c>
      <c r="F1925" s="18">
        <v>0.9</v>
      </c>
      <c r="G1925" s="18">
        <v>1.1587499999999999</v>
      </c>
    </row>
    <row r="1926" spans="1:7" ht="15" customHeight="1">
      <c r="A1926" s="1"/>
      <c r="B1926" s="1"/>
      <c r="C1926" s="1"/>
      <c r="D1926" s="1"/>
      <c r="E1926" s="319" t="s">
        <v>1036</v>
      </c>
      <c r="F1926" s="320"/>
      <c r="G1926" s="19">
        <v>1.1587499999999999</v>
      </c>
    </row>
    <row r="1927" spans="1:7" ht="15" customHeight="1">
      <c r="A1927" s="321" t="s">
        <v>968</v>
      </c>
      <c r="B1927" s="322"/>
      <c r="C1927" s="8" t="s">
        <v>952</v>
      </c>
      <c r="D1927" s="8" t="s">
        <v>953</v>
      </c>
      <c r="E1927" s="8" t="s">
        <v>954</v>
      </c>
      <c r="F1927" s="8" t="s">
        <v>955</v>
      </c>
      <c r="G1927" s="8" t="s">
        <v>956</v>
      </c>
    </row>
    <row r="1928" spans="1:7" ht="15" customHeight="1">
      <c r="A1928" s="15" t="s">
        <v>1104</v>
      </c>
      <c r="B1928" s="16" t="s">
        <v>1105</v>
      </c>
      <c r="C1928" s="15" t="s">
        <v>959</v>
      </c>
      <c r="D1928" s="15" t="s">
        <v>960</v>
      </c>
      <c r="E1928" s="17">
        <v>4.446078</v>
      </c>
      <c r="F1928" s="18">
        <v>15.31</v>
      </c>
      <c r="G1928" s="18">
        <v>68.069454179999994</v>
      </c>
    </row>
    <row r="1929" spans="1:7" ht="15" customHeight="1">
      <c r="A1929" s="1"/>
      <c r="B1929" s="1"/>
      <c r="C1929" s="1"/>
      <c r="D1929" s="1"/>
      <c r="E1929" s="319" t="s">
        <v>971</v>
      </c>
      <c r="F1929" s="320"/>
      <c r="G1929" s="19">
        <v>68.069454179999994</v>
      </c>
    </row>
    <row r="1930" spans="1:7" ht="15" customHeight="1">
      <c r="A1930" s="321" t="s">
        <v>1010</v>
      </c>
      <c r="B1930" s="322"/>
      <c r="C1930" s="8" t="s">
        <v>952</v>
      </c>
      <c r="D1930" s="8" t="s">
        <v>953</v>
      </c>
      <c r="E1930" s="8" t="s">
        <v>954</v>
      </c>
      <c r="F1930" s="8" t="s">
        <v>955</v>
      </c>
      <c r="G1930" s="8" t="s">
        <v>956</v>
      </c>
    </row>
    <row r="1931" spans="1:7" ht="15" customHeight="1">
      <c r="A1931" s="15" t="s">
        <v>1041</v>
      </c>
      <c r="B1931" s="16" t="s">
        <v>1042</v>
      </c>
      <c r="C1931" s="15" t="s">
        <v>959</v>
      </c>
      <c r="D1931" s="15" t="s">
        <v>1020</v>
      </c>
      <c r="E1931" s="17">
        <v>573.61</v>
      </c>
      <c r="F1931" s="18">
        <v>1.04</v>
      </c>
      <c r="G1931" s="18">
        <v>596.55439999999999</v>
      </c>
    </row>
    <row r="1932" spans="1:7" ht="20.100000000000001" customHeight="1">
      <c r="A1932" s="15" t="s">
        <v>1052</v>
      </c>
      <c r="B1932" s="16" t="s">
        <v>1053</v>
      </c>
      <c r="C1932" s="15" t="s">
        <v>959</v>
      </c>
      <c r="D1932" s="15" t="s">
        <v>1045</v>
      </c>
      <c r="E1932" s="17">
        <v>1.27</v>
      </c>
      <c r="F1932" s="18">
        <v>75</v>
      </c>
      <c r="G1932" s="18">
        <v>95.25</v>
      </c>
    </row>
    <row r="1933" spans="1:7" ht="15" customHeight="1">
      <c r="A1933" s="1"/>
      <c r="B1933" s="1"/>
      <c r="C1933" s="1"/>
      <c r="D1933" s="1"/>
      <c r="E1933" s="319" t="s">
        <v>1021</v>
      </c>
      <c r="F1933" s="320"/>
      <c r="G1933" s="19">
        <v>691.80439999999999</v>
      </c>
    </row>
    <row r="1934" spans="1:7" ht="15" customHeight="1">
      <c r="A1934" s="1"/>
      <c r="B1934" s="1"/>
      <c r="C1934" s="1"/>
      <c r="D1934" s="1"/>
      <c r="E1934" s="317" t="s">
        <v>972</v>
      </c>
      <c r="F1934" s="318"/>
      <c r="G1934" s="3">
        <v>755.99</v>
      </c>
    </row>
    <row r="1935" spans="1:7" ht="15" customHeight="1">
      <c r="A1935" s="1"/>
      <c r="B1935" s="1"/>
      <c r="C1935" s="1"/>
      <c r="D1935" s="1"/>
      <c r="E1935" s="317" t="s">
        <v>973</v>
      </c>
      <c r="F1935" s="318"/>
      <c r="G1935" s="3">
        <v>30.94</v>
      </c>
    </row>
    <row r="1936" spans="1:7" ht="15" customHeight="1">
      <c r="A1936" s="1"/>
      <c r="B1936" s="1"/>
      <c r="C1936" s="1"/>
      <c r="D1936" s="1"/>
      <c r="E1936" s="317" t="s">
        <v>974</v>
      </c>
      <c r="F1936" s="318"/>
      <c r="G1936" s="3">
        <v>786.93</v>
      </c>
    </row>
    <row r="1937" spans="1:7" ht="15" customHeight="1">
      <c r="A1937" s="1"/>
      <c r="B1937" s="1"/>
      <c r="C1937" s="1"/>
      <c r="D1937" s="1"/>
      <c r="E1937" s="317" t="s">
        <v>975</v>
      </c>
      <c r="F1937" s="318"/>
      <c r="G1937" s="3">
        <v>223.09</v>
      </c>
    </row>
    <row r="1938" spans="1:7" ht="15" customHeight="1">
      <c r="A1938" s="1"/>
      <c r="B1938" s="1"/>
      <c r="C1938" s="1"/>
      <c r="D1938" s="1"/>
      <c r="E1938" s="317" t="s">
        <v>976</v>
      </c>
      <c r="F1938" s="318"/>
      <c r="G1938" s="3">
        <v>1010.02</v>
      </c>
    </row>
    <row r="1939" spans="1:7" ht="15" customHeight="1">
      <c r="A1939" s="1"/>
      <c r="B1939" s="1"/>
      <c r="C1939" s="1"/>
      <c r="D1939" s="1"/>
      <c r="E1939" s="317" t="s">
        <v>977</v>
      </c>
      <c r="F1939" s="318"/>
      <c r="G1939" s="3">
        <v>1</v>
      </c>
    </row>
    <row r="1940" spans="1:7" ht="15" customHeight="1">
      <c r="A1940" s="1"/>
      <c r="B1940" s="1"/>
      <c r="C1940" s="1"/>
      <c r="D1940" s="1"/>
      <c r="E1940" s="317" t="s">
        <v>978</v>
      </c>
      <c r="F1940" s="318"/>
      <c r="G1940" s="3">
        <v>1010.02</v>
      </c>
    </row>
    <row r="1941" spans="1:7" ht="9.9499999999999993" customHeight="1">
      <c r="A1941" s="1"/>
      <c r="B1941" s="1"/>
      <c r="C1941" s="323" t="s">
        <v>949</v>
      </c>
      <c r="D1941" s="324"/>
      <c r="E1941" s="1"/>
      <c r="F1941" s="1"/>
      <c r="G1941" s="1"/>
    </row>
    <row r="1942" spans="1:7" ht="20.100000000000001" customHeight="1">
      <c r="A1942" s="325" t="s">
        <v>2306</v>
      </c>
      <c r="B1942" s="326"/>
      <c r="C1942" s="326"/>
      <c r="D1942" s="326"/>
      <c r="E1942" s="326"/>
      <c r="F1942" s="326"/>
      <c r="G1942" s="326"/>
    </row>
    <row r="1943" spans="1:7" ht="15" customHeight="1">
      <c r="A1943" s="321" t="s">
        <v>1027</v>
      </c>
      <c r="B1943" s="322"/>
      <c r="C1943" s="8" t="s">
        <v>952</v>
      </c>
      <c r="D1943" s="8" t="s">
        <v>953</v>
      </c>
      <c r="E1943" s="8" t="s">
        <v>954</v>
      </c>
      <c r="F1943" s="8" t="s">
        <v>955</v>
      </c>
      <c r="G1943" s="8" t="s">
        <v>956</v>
      </c>
    </row>
    <row r="1944" spans="1:7" ht="20.100000000000001" customHeight="1">
      <c r="A1944" s="15" t="s">
        <v>1240</v>
      </c>
      <c r="B1944" s="16" t="s">
        <v>1241</v>
      </c>
      <c r="C1944" s="15" t="s">
        <v>959</v>
      </c>
      <c r="D1944" s="15" t="s">
        <v>1030</v>
      </c>
      <c r="E1944" s="17">
        <v>6.3999999999999997E-5</v>
      </c>
      <c r="F1944" s="18">
        <v>6438.55</v>
      </c>
      <c r="G1944" s="18">
        <v>0.41206720000000002</v>
      </c>
    </row>
    <row r="1945" spans="1:7" ht="15" customHeight="1">
      <c r="A1945" s="1"/>
      <c r="B1945" s="1"/>
      <c r="C1945" s="1"/>
      <c r="D1945" s="1"/>
      <c r="E1945" s="319" t="s">
        <v>1031</v>
      </c>
      <c r="F1945" s="320"/>
      <c r="G1945" s="19">
        <v>0.41206720000000002</v>
      </c>
    </row>
    <row r="1946" spans="1:7" ht="15" customHeight="1">
      <c r="A1946" s="1"/>
      <c r="B1946" s="1"/>
      <c r="C1946" s="1"/>
      <c r="D1946" s="1"/>
      <c r="E1946" s="317" t="s">
        <v>972</v>
      </c>
      <c r="F1946" s="318"/>
      <c r="G1946" s="3">
        <v>0.41</v>
      </c>
    </row>
    <row r="1947" spans="1:7" ht="15" customHeight="1">
      <c r="A1947" s="1"/>
      <c r="B1947" s="1"/>
      <c r="C1947" s="1"/>
      <c r="D1947" s="1"/>
      <c r="E1947" s="317" t="s">
        <v>1062</v>
      </c>
      <c r="F1947" s="318"/>
      <c r="G1947" s="3">
        <v>0</v>
      </c>
    </row>
    <row r="1948" spans="1:7" ht="15" customHeight="1">
      <c r="A1948" s="1"/>
      <c r="B1948" s="1"/>
      <c r="C1948" s="1"/>
      <c r="D1948" s="1"/>
      <c r="E1948" s="317" t="s">
        <v>974</v>
      </c>
      <c r="F1948" s="318"/>
      <c r="G1948" s="3">
        <v>0.41</v>
      </c>
    </row>
    <row r="1949" spans="1:7" ht="15" customHeight="1">
      <c r="A1949" s="1"/>
      <c r="B1949" s="1"/>
      <c r="C1949" s="1"/>
      <c r="D1949" s="1"/>
      <c r="E1949" s="317" t="s">
        <v>975</v>
      </c>
      <c r="F1949" s="318"/>
      <c r="G1949" s="3">
        <v>0.11</v>
      </c>
    </row>
    <row r="1950" spans="1:7" ht="15" customHeight="1">
      <c r="A1950" s="1"/>
      <c r="B1950" s="1"/>
      <c r="C1950" s="1"/>
      <c r="D1950" s="1"/>
      <c r="E1950" s="317" t="s">
        <v>976</v>
      </c>
      <c r="F1950" s="318"/>
      <c r="G1950" s="3">
        <v>0.52</v>
      </c>
    </row>
    <row r="1951" spans="1:7" ht="15" customHeight="1">
      <c r="A1951" s="1"/>
      <c r="B1951" s="1"/>
      <c r="C1951" s="1"/>
      <c r="D1951" s="1"/>
      <c r="E1951" s="317" t="s">
        <v>977</v>
      </c>
      <c r="F1951" s="318"/>
      <c r="G1951" s="3">
        <v>1</v>
      </c>
    </row>
    <row r="1952" spans="1:7" ht="15" customHeight="1">
      <c r="A1952" s="1"/>
      <c r="B1952" s="1"/>
      <c r="C1952" s="1"/>
      <c r="D1952" s="1"/>
      <c r="E1952" s="317" t="s">
        <v>978</v>
      </c>
      <c r="F1952" s="318"/>
      <c r="G1952" s="3">
        <v>0.52</v>
      </c>
    </row>
    <row r="1953" spans="1:7" ht="9.9499999999999993" customHeight="1">
      <c r="A1953" s="1"/>
      <c r="B1953" s="1"/>
      <c r="C1953" s="323" t="s">
        <v>949</v>
      </c>
      <c r="D1953" s="324"/>
      <c r="E1953" s="1"/>
      <c r="F1953" s="1"/>
      <c r="G1953" s="1"/>
    </row>
    <row r="1954" spans="1:7" ht="20.100000000000001" customHeight="1">
      <c r="A1954" s="325" t="s">
        <v>2307</v>
      </c>
      <c r="B1954" s="326"/>
      <c r="C1954" s="326"/>
      <c r="D1954" s="326"/>
      <c r="E1954" s="326"/>
      <c r="F1954" s="326"/>
      <c r="G1954" s="326"/>
    </row>
    <row r="1955" spans="1:7" ht="15" customHeight="1">
      <c r="A1955" s="321" t="s">
        <v>1027</v>
      </c>
      <c r="B1955" s="322"/>
      <c r="C1955" s="8" t="s">
        <v>952</v>
      </c>
      <c r="D1955" s="8" t="s">
        <v>953</v>
      </c>
      <c r="E1955" s="8" t="s">
        <v>954</v>
      </c>
      <c r="F1955" s="8" t="s">
        <v>955</v>
      </c>
      <c r="G1955" s="8" t="s">
        <v>956</v>
      </c>
    </row>
    <row r="1956" spans="1:7" ht="20.100000000000001" customHeight="1">
      <c r="A1956" s="15" t="s">
        <v>1240</v>
      </c>
      <c r="B1956" s="16" t="s">
        <v>1241</v>
      </c>
      <c r="C1956" s="15" t="s">
        <v>959</v>
      </c>
      <c r="D1956" s="15" t="s">
        <v>1030</v>
      </c>
      <c r="E1956" s="17">
        <v>7.6000000000000001E-6</v>
      </c>
      <c r="F1956" s="18">
        <v>6438.55</v>
      </c>
      <c r="G1956" s="18">
        <v>4.8932980000000001E-2</v>
      </c>
    </row>
    <row r="1957" spans="1:7" ht="15" customHeight="1">
      <c r="A1957" s="1"/>
      <c r="B1957" s="1"/>
      <c r="C1957" s="1"/>
      <c r="D1957" s="1"/>
      <c r="E1957" s="319" t="s">
        <v>1031</v>
      </c>
      <c r="F1957" s="320"/>
      <c r="G1957" s="19">
        <v>4.8932980000000001E-2</v>
      </c>
    </row>
    <row r="1958" spans="1:7" ht="15" customHeight="1">
      <c r="A1958" s="1"/>
      <c r="B1958" s="1"/>
      <c r="C1958" s="1"/>
      <c r="D1958" s="1"/>
      <c r="E1958" s="317" t="s">
        <v>972</v>
      </c>
      <c r="F1958" s="318"/>
      <c r="G1958" s="3">
        <v>0.04</v>
      </c>
    </row>
    <row r="1959" spans="1:7" ht="15" customHeight="1">
      <c r="A1959" s="1"/>
      <c r="B1959" s="1"/>
      <c r="C1959" s="1"/>
      <c r="D1959" s="1"/>
      <c r="E1959" s="317" t="s">
        <v>1062</v>
      </c>
      <c r="F1959" s="318"/>
      <c r="G1959" s="3">
        <v>0</v>
      </c>
    </row>
    <row r="1960" spans="1:7" ht="15" customHeight="1">
      <c r="A1960" s="1"/>
      <c r="B1960" s="1"/>
      <c r="C1960" s="1"/>
      <c r="D1960" s="1"/>
      <c r="E1960" s="317" t="s">
        <v>974</v>
      </c>
      <c r="F1960" s="318"/>
      <c r="G1960" s="3">
        <v>0.04</v>
      </c>
    </row>
    <row r="1961" spans="1:7" ht="15" customHeight="1">
      <c r="A1961" s="1"/>
      <c r="B1961" s="1"/>
      <c r="C1961" s="1"/>
      <c r="D1961" s="1"/>
      <c r="E1961" s="317" t="s">
        <v>975</v>
      </c>
      <c r="F1961" s="318"/>
      <c r="G1961" s="3">
        <v>0.01</v>
      </c>
    </row>
    <row r="1962" spans="1:7" ht="15" customHeight="1">
      <c r="A1962" s="1"/>
      <c r="B1962" s="1"/>
      <c r="C1962" s="1"/>
      <c r="D1962" s="1"/>
      <c r="E1962" s="317" t="s">
        <v>976</v>
      </c>
      <c r="F1962" s="318"/>
      <c r="G1962" s="3">
        <v>0.05</v>
      </c>
    </row>
    <row r="1963" spans="1:7" ht="15" customHeight="1">
      <c r="A1963" s="1"/>
      <c r="B1963" s="1"/>
      <c r="C1963" s="1"/>
      <c r="D1963" s="1"/>
      <c r="E1963" s="317" t="s">
        <v>977</v>
      </c>
      <c r="F1963" s="318"/>
      <c r="G1963" s="3">
        <v>1</v>
      </c>
    </row>
    <row r="1964" spans="1:7" ht="15" customHeight="1">
      <c r="A1964" s="1"/>
      <c r="B1964" s="1"/>
      <c r="C1964" s="1"/>
      <c r="D1964" s="1"/>
      <c r="E1964" s="317" t="s">
        <v>978</v>
      </c>
      <c r="F1964" s="318"/>
      <c r="G1964" s="3">
        <v>0.05</v>
      </c>
    </row>
    <row r="1965" spans="1:7" ht="9.9499999999999993" customHeight="1">
      <c r="A1965" s="1"/>
      <c r="B1965" s="1"/>
      <c r="C1965" s="323" t="s">
        <v>949</v>
      </c>
      <c r="D1965" s="324"/>
      <c r="E1965" s="1"/>
      <c r="F1965" s="1"/>
      <c r="G1965" s="1"/>
    </row>
    <row r="1966" spans="1:7" ht="20.100000000000001" customHeight="1">
      <c r="A1966" s="325" t="s">
        <v>2308</v>
      </c>
      <c r="B1966" s="326"/>
      <c r="C1966" s="326"/>
      <c r="D1966" s="326"/>
      <c r="E1966" s="326"/>
      <c r="F1966" s="326"/>
      <c r="G1966" s="326"/>
    </row>
    <row r="1967" spans="1:7" ht="15" customHeight="1">
      <c r="A1967" s="321" t="s">
        <v>1027</v>
      </c>
      <c r="B1967" s="322"/>
      <c r="C1967" s="8" t="s">
        <v>952</v>
      </c>
      <c r="D1967" s="8" t="s">
        <v>953</v>
      </c>
      <c r="E1967" s="8" t="s">
        <v>954</v>
      </c>
      <c r="F1967" s="8" t="s">
        <v>955</v>
      </c>
      <c r="G1967" s="8" t="s">
        <v>956</v>
      </c>
    </row>
    <row r="1968" spans="1:7" ht="20.100000000000001" customHeight="1">
      <c r="A1968" s="15" t="s">
        <v>1240</v>
      </c>
      <c r="B1968" s="16" t="s">
        <v>1241</v>
      </c>
      <c r="C1968" s="15" t="s">
        <v>959</v>
      </c>
      <c r="D1968" s="15" t="s">
        <v>1030</v>
      </c>
      <c r="E1968" s="17">
        <v>7.1600000000000006E-5</v>
      </c>
      <c r="F1968" s="18">
        <v>6438.55</v>
      </c>
      <c r="G1968" s="18">
        <v>0.46100017999999998</v>
      </c>
    </row>
    <row r="1969" spans="1:7" ht="15" customHeight="1">
      <c r="A1969" s="1"/>
      <c r="B1969" s="1"/>
      <c r="C1969" s="1"/>
      <c r="D1969" s="1"/>
      <c r="E1969" s="319" t="s">
        <v>1031</v>
      </c>
      <c r="F1969" s="320"/>
      <c r="G1969" s="19">
        <v>0.46100017999999998</v>
      </c>
    </row>
    <row r="1970" spans="1:7" ht="15" customHeight="1">
      <c r="A1970" s="1"/>
      <c r="B1970" s="1"/>
      <c r="C1970" s="1"/>
      <c r="D1970" s="1"/>
      <c r="E1970" s="317" t="s">
        <v>972</v>
      </c>
      <c r="F1970" s="318"/>
      <c r="G1970" s="3">
        <v>0.45</v>
      </c>
    </row>
    <row r="1971" spans="1:7" ht="15" customHeight="1">
      <c r="A1971" s="1"/>
      <c r="B1971" s="1"/>
      <c r="C1971" s="1"/>
      <c r="D1971" s="1"/>
      <c r="E1971" s="317" t="s">
        <v>1062</v>
      </c>
      <c r="F1971" s="318"/>
      <c r="G1971" s="3">
        <v>0</v>
      </c>
    </row>
    <row r="1972" spans="1:7" ht="15" customHeight="1">
      <c r="A1972" s="1"/>
      <c r="B1972" s="1"/>
      <c r="C1972" s="1"/>
      <c r="D1972" s="1"/>
      <c r="E1972" s="317" t="s">
        <v>974</v>
      </c>
      <c r="F1972" s="318"/>
      <c r="G1972" s="3">
        <v>0.45</v>
      </c>
    </row>
    <row r="1973" spans="1:7" ht="15" customHeight="1">
      <c r="A1973" s="1"/>
      <c r="B1973" s="1"/>
      <c r="C1973" s="1"/>
      <c r="D1973" s="1"/>
      <c r="E1973" s="317" t="s">
        <v>975</v>
      </c>
      <c r="F1973" s="318"/>
      <c r="G1973" s="3">
        <v>0.12</v>
      </c>
    </row>
    <row r="1974" spans="1:7" ht="15" customHeight="1">
      <c r="A1974" s="1"/>
      <c r="B1974" s="1"/>
      <c r="C1974" s="1"/>
      <c r="D1974" s="1"/>
      <c r="E1974" s="317" t="s">
        <v>976</v>
      </c>
      <c r="F1974" s="318"/>
      <c r="G1974" s="3">
        <v>0.56999999999999995</v>
      </c>
    </row>
    <row r="1975" spans="1:7" ht="15" customHeight="1">
      <c r="A1975" s="1"/>
      <c r="B1975" s="1"/>
      <c r="C1975" s="1"/>
      <c r="D1975" s="1"/>
      <c r="E1975" s="317" t="s">
        <v>977</v>
      </c>
      <c r="F1975" s="318"/>
      <c r="G1975" s="3">
        <v>1</v>
      </c>
    </row>
    <row r="1976" spans="1:7" ht="15" customHeight="1">
      <c r="A1976" s="1"/>
      <c r="B1976" s="1"/>
      <c r="C1976" s="1"/>
      <c r="D1976" s="1"/>
      <c r="E1976" s="317" t="s">
        <v>978</v>
      </c>
      <c r="F1976" s="318"/>
      <c r="G1976" s="3">
        <v>0.56999999999999995</v>
      </c>
    </row>
    <row r="1977" spans="1:7" ht="9.9499999999999993" customHeight="1">
      <c r="A1977" s="1"/>
      <c r="B1977" s="1"/>
      <c r="C1977" s="323" t="s">
        <v>949</v>
      </c>
      <c r="D1977" s="324"/>
      <c r="E1977" s="1"/>
      <c r="F1977" s="1"/>
      <c r="G1977" s="1"/>
    </row>
    <row r="1978" spans="1:7" ht="20.100000000000001" customHeight="1">
      <c r="A1978" s="325" t="s">
        <v>2309</v>
      </c>
      <c r="B1978" s="326"/>
      <c r="C1978" s="326"/>
      <c r="D1978" s="326"/>
      <c r="E1978" s="326"/>
      <c r="F1978" s="326"/>
      <c r="G1978" s="326"/>
    </row>
    <row r="1979" spans="1:7" ht="15" customHeight="1">
      <c r="A1979" s="321" t="s">
        <v>1027</v>
      </c>
      <c r="B1979" s="322"/>
      <c r="C1979" s="8" t="s">
        <v>952</v>
      </c>
      <c r="D1979" s="8" t="s">
        <v>953</v>
      </c>
      <c r="E1979" s="8" t="s">
        <v>954</v>
      </c>
      <c r="F1979" s="8" t="s">
        <v>955</v>
      </c>
      <c r="G1979" s="8" t="s">
        <v>956</v>
      </c>
    </row>
    <row r="1980" spans="1:7" ht="20.100000000000001" customHeight="1">
      <c r="A1980" s="15" t="s">
        <v>1240</v>
      </c>
      <c r="B1980" s="16" t="s">
        <v>1241</v>
      </c>
      <c r="C1980" s="15" t="s">
        <v>959</v>
      </c>
      <c r="D1980" s="15" t="s">
        <v>1030</v>
      </c>
      <c r="E1980" s="17">
        <v>5.0000000000000002E-5</v>
      </c>
      <c r="F1980" s="18">
        <v>6438.55</v>
      </c>
      <c r="G1980" s="18">
        <v>0.32192749999999998</v>
      </c>
    </row>
    <row r="1981" spans="1:7" ht="15" customHeight="1">
      <c r="A1981" s="1"/>
      <c r="B1981" s="1"/>
      <c r="C1981" s="1"/>
      <c r="D1981" s="1"/>
      <c r="E1981" s="319" t="s">
        <v>1031</v>
      </c>
      <c r="F1981" s="320"/>
      <c r="G1981" s="19">
        <v>0.32192749999999998</v>
      </c>
    </row>
    <row r="1982" spans="1:7" ht="15" customHeight="1">
      <c r="A1982" s="1"/>
      <c r="B1982" s="1"/>
      <c r="C1982" s="1"/>
      <c r="D1982" s="1"/>
      <c r="E1982" s="317" t="s">
        <v>972</v>
      </c>
      <c r="F1982" s="318"/>
      <c r="G1982" s="3">
        <v>0.32</v>
      </c>
    </row>
    <row r="1983" spans="1:7" ht="15" customHeight="1">
      <c r="A1983" s="1"/>
      <c r="B1983" s="1"/>
      <c r="C1983" s="1"/>
      <c r="D1983" s="1"/>
      <c r="E1983" s="317" t="s">
        <v>1062</v>
      </c>
      <c r="F1983" s="318"/>
      <c r="G1983" s="3">
        <v>0</v>
      </c>
    </row>
    <row r="1984" spans="1:7" ht="15" customHeight="1">
      <c r="A1984" s="1"/>
      <c r="B1984" s="1"/>
      <c r="C1984" s="1"/>
      <c r="D1984" s="1"/>
      <c r="E1984" s="317" t="s">
        <v>974</v>
      </c>
      <c r="F1984" s="318"/>
      <c r="G1984" s="3">
        <v>0.32</v>
      </c>
    </row>
    <row r="1985" spans="1:7" ht="15" customHeight="1">
      <c r="A1985" s="1"/>
      <c r="B1985" s="1"/>
      <c r="C1985" s="1"/>
      <c r="D1985" s="1"/>
      <c r="E1985" s="317" t="s">
        <v>975</v>
      </c>
      <c r="F1985" s="318"/>
      <c r="G1985" s="3">
        <v>0.09</v>
      </c>
    </row>
    <row r="1986" spans="1:7" ht="15" customHeight="1">
      <c r="A1986" s="1"/>
      <c r="B1986" s="1"/>
      <c r="C1986" s="1"/>
      <c r="D1986" s="1"/>
      <c r="E1986" s="317" t="s">
        <v>976</v>
      </c>
      <c r="F1986" s="318"/>
      <c r="G1986" s="3">
        <v>0.41</v>
      </c>
    </row>
    <row r="1987" spans="1:7" ht="15" customHeight="1">
      <c r="A1987" s="1"/>
      <c r="B1987" s="1"/>
      <c r="C1987" s="1"/>
      <c r="D1987" s="1"/>
      <c r="E1987" s="317" t="s">
        <v>977</v>
      </c>
      <c r="F1987" s="318"/>
      <c r="G1987" s="3">
        <v>1</v>
      </c>
    </row>
    <row r="1988" spans="1:7" ht="15" customHeight="1">
      <c r="A1988" s="1"/>
      <c r="B1988" s="1"/>
      <c r="C1988" s="1"/>
      <c r="D1988" s="1"/>
      <c r="E1988" s="317" t="s">
        <v>978</v>
      </c>
      <c r="F1988" s="318"/>
      <c r="G1988" s="3">
        <v>0.41</v>
      </c>
    </row>
    <row r="1989" spans="1:7" ht="9.9499999999999993" customHeight="1">
      <c r="A1989" s="1"/>
      <c r="B1989" s="1"/>
      <c r="C1989" s="323" t="s">
        <v>949</v>
      </c>
      <c r="D1989" s="324"/>
      <c r="E1989" s="1"/>
      <c r="F1989" s="1"/>
      <c r="G1989" s="1"/>
    </row>
    <row r="1990" spans="1:7" ht="20.100000000000001" customHeight="1">
      <c r="A1990" s="325" t="s">
        <v>2310</v>
      </c>
      <c r="B1990" s="326"/>
      <c r="C1990" s="326"/>
      <c r="D1990" s="326"/>
      <c r="E1990" s="326"/>
      <c r="F1990" s="326"/>
      <c r="G1990" s="326"/>
    </row>
    <row r="1991" spans="1:7" ht="15" customHeight="1">
      <c r="A1991" s="321" t="s">
        <v>1032</v>
      </c>
      <c r="B1991" s="322"/>
      <c r="C1991" s="8" t="s">
        <v>952</v>
      </c>
      <c r="D1991" s="8" t="s">
        <v>953</v>
      </c>
      <c r="E1991" s="8" t="s">
        <v>954</v>
      </c>
      <c r="F1991" s="8" t="s">
        <v>955</v>
      </c>
      <c r="G1991" s="8" t="s">
        <v>956</v>
      </c>
    </row>
    <row r="1992" spans="1:7" ht="15" customHeight="1">
      <c r="A1992" s="15" t="s">
        <v>1033</v>
      </c>
      <c r="B1992" s="16" t="s">
        <v>1034</v>
      </c>
      <c r="C1992" s="15" t="s">
        <v>959</v>
      </c>
      <c r="D1992" s="15" t="s">
        <v>1035</v>
      </c>
      <c r="E1992" s="17">
        <v>2.54</v>
      </c>
      <c r="F1992" s="18">
        <v>0.9</v>
      </c>
      <c r="G1992" s="18">
        <v>2.286</v>
      </c>
    </row>
    <row r="1993" spans="1:7" ht="15" customHeight="1">
      <c r="A1993" s="1"/>
      <c r="B1993" s="1"/>
      <c r="C1993" s="1"/>
      <c r="D1993" s="1"/>
      <c r="E1993" s="319" t="s">
        <v>1036</v>
      </c>
      <c r="F1993" s="320"/>
      <c r="G1993" s="19">
        <v>2.286</v>
      </c>
    </row>
    <row r="1994" spans="1:7" ht="15" customHeight="1">
      <c r="A1994" s="1"/>
      <c r="B1994" s="1"/>
      <c r="C1994" s="1"/>
      <c r="D1994" s="1"/>
      <c r="E1994" s="317" t="s">
        <v>972</v>
      </c>
      <c r="F1994" s="318"/>
      <c r="G1994" s="3">
        <v>2.2799999999999998</v>
      </c>
    </row>
    <row r="1995" spans="1:7" ht="15" customHeight="1">
      <c r="A1995" s="1"/>
      <c r="B1995" s="1"/>
      <c r="C1995" s="1"/>
      <c r="D1995" s="1"/>
      <c r="E1995" s="317" t="s">
        <v>1062</v>
      </c>
      <c r="F1995" s="318"/>
      <c r="G1995" s="3">
        <v>0</v>
      </c>
    </row>
    <row r="1996" spans="1:7" ht="15" customHeight="1">
      <c r="A1996" s="1"/>
      <c r="B1996" s="1"/>
      <c r="C1996" s="1"/>
      <c r="D1996" s="1"/>
      <c r="E1996" s="317" t="s">
        <v>974</v>
      </c>
      <c r="F1996" s="318"/>
      <c r="G1996" s="3">
        <v>2.2799999999999998</v>
      </c>
    </row>
    <row r="1997" spans="1:7" ht="15" customHeight="1">
      <c r="A1997" s="1"/>
      <c r="B1997" s="1"/>
      <c r="C1997" s="1"/>
      <c r="D1997" s="1"/>
      <c r="E1997" s="317" t="s">
        <v>975</v>
      </c>
      <c r="F1997" s="318"/>
      <c r="G1997" s="3">
        <v>0.64</v>
      </c>
    </row>
    <row r="1998" spans="1:7" ht="15" customHeight="1">
      <c r="A1998" s="1"/>
      <c r="B1998" s="1"/>
      <c r="C1998" s="1"/>
      <c r="D1998" s="1"/>
      <c r="E1998" s="317" t="s">
        <v>976</v>
      </c>
      <c r="F1998" s="318"/>
      <c r="G1998" s="3">
        <v>2.92</v>
      </c>
    </row>
    <row r="1999" spans="1:7" ht="15" customHeight="1">
      <c r="A1999" s="1"/>
      <c r="B1999" s="1"/>
      <c r="C1999" s="1"/>
      <c r="D1999" s="1"/>
      <c r="E1999" s="317" t="s">
        <v>977</v>
      </c>
      <c r="F1999" s="318"/>
      <c r="G1999" s="3">
        <v>1</v>
      </c>
    </row>
    <row r="2000" spans="1:7" ht="15" customHeight="1">
      <c r="A2000" s="1"/>
      <c r="B2000" s="1"/>
      <c r="C2000" s="1"/>
      <c r="D2000" s="1"/>
      <c r="E2000" s="317" t="s">
        <v>978</v>
      </c>
      <c r="F2000" s="318"/>
      <c r="G2000" s="3">
        <v>2.92</v>
      </c>
    </row>
    <row r="2001" spans="1:7" ht="9.9499999999999993" customHeight="1">
      <c r="A2001" s="1"/>
      <c r="B2001" s="1"/>
      <c r="C2001" s="323" t="s">
        <v>949</v>
      </c>
      <c r="D2001" s="324"/>
      <c r="E2001" s="1"/>
      <c r="F2001" s="1"/>
      <c r="G2001" s="1"/>
    </row>
    <row r="2002" spans="1:7" ht="20.100000000000001" customHeight="1">
      <c r="A2002" s="325" t="s">
        <v>2311</v>
      </c>
      <c r="B2002" s="326"/>
      <c r="C2002" s="326"/>
      <c r="D2002" s="326"/>
      <c r="E2002" s="326"/>
      <c r="F2002" s="326"/>
      <c r="G2002" s="326"/>
    </row>
    <row r="2003" spans="1:7" ht="15" customHeight="1">
      <c r="A2003" s="321" t="s">
        <v>1027</v>
      </c>
      <c r="B2003" s="322"/>
      <c r="C2003" s="8" t="s">
        <v>952</v>
      </c>
      <c r="D2003" s="8" t="s">
        <v>953</v>
      </c>
      <c r="E2003" s="8" t="s">
        <v>954</v>
      </c>
      <c r="F2003" s="8" t="s">
        <v>955</v>
      </c>
      <c r="G2003" s="8" t="s">
        <v>956</v>
      </c>
    </row>
    <row r="2004" spans="1:7" ht="20.100000000000001" customHeight="1">
      <c r="A2004" s="15" t="s">
        <v>1240</v>
      </c>
      <c r="B2004" s="16" t="s">
        <v>1241</v>
      </c>
      <c r="C2004" s="15" t="s">
        <v>959</v>
      </c>
      <c r="D2004" s="15" t="s">
        <v>1030</v>
      </c>
      <c r="E2004" s="17">
        <v>1.216E-4</v>
      </c>
      <c r="F2004" s="18">
        <v>6438.55</v>
      </c>
      <c r="G2004" s="18">
        <v>0.78292768000000001</v>
      </c>
    </row>
    <row r="2005" spans="1:7" ht="15" customHeight="1">
      <c r="A2005" s="1"/>
      <c r="B2005" s="1"/>
      <c r="C2005" s="1"/>
      <c r="D2005" s="1"/>
      <c r="E2005" s="319" t="s">
        <v>1031</v>
      </c>
      <c r="F2005" s="320"/>
      <c r="G2005" s="19">
        <v>0.78292768000000001</v>
      </c>
    </row>
    <row r="2006" spans="1:7" ht="15" customHeight="1">
      <c r="A2006" s="321" t="s">
        <v>1032</v>
      </c>
      <c r="B2006" s="322"/>
      <c r="C2006" s="8" t="s">
        <v>952</v>
      </c>
      <c r="D2006" s="8" t="s">
        <v>953</v>
      </c>
      <c r="E2006" s="8" t="s">
        <v>954</v>
      </c>
      <c r="F2006" s="8" t="s">
        <v>955</v>
      </c>
      <c r="G2006" s="8" t="s">
        <v>956</v>
      </c>
    </row>
    <row r="2007" spans="1:7" ht="15" customHeight="1">
      <c r="A2007" s="15" t="s">
        <v>1033</v>
      </c>
      <c r="B2007" s="16" t="s">
        <v>1034</v>
      </c>
      <c r="C2007" s="15" t="s">
        <v>959</v>
      </c>
      <c r="D2007" s="15" t="s">
        <v>1035</v>
      </c>
      <c r="E2007" s="17">
        <v>2.54</v>
      </c>
      <c r="F2007" s="18">
        <v>0.9</v>
      </c>
      <c r="G2007" s="18">
        <v>2.286</v>
      </c>
    </row>
    <row r="2008" spans="1:7" ht="15" customHeight="1">
      <c r="A2008" s="1"/>
      <c r="B2008" s="1"/>
      <c r="C2008" s="1"/>
      <c r="D2008" s="1"/>
      <c r="E2008" s="319" t="s">
        <v>1036</v>
      </c>
      <c r="F2008" s="320"/>
      <c r="G2008" s="19">
        <v>2.286</v>
      </c>
    </row>
    <row r="2009" spans="1:7" ht="15" customHeight="1">
      <c r="A2009" s="1"/>
      <c r="B2009" s="1"/>
      <c r="C2009" s="1"/>
      <c r="D2009" s="1"/>
      <c r="E2009" s="317" t="s">
        <v>972</v>
      </c>
      <c r="F2009" s="318"/>
      <c r="G2009" s="3">
        <v>3.05</v>
      </c>
    </row>
    <row r="2010" spans="1:7" ht="15" customHeight="1">
      <c r="A2010" s="1"/>
      <c r="B2010" s="1"/>
      <c r="C2010" s="1"/>
      <c r="D2010" s="1"/>
      <c r="E2010" s="317" t="s">
        <v>1062</v>
      </c>
      <c r="F2010" s="318"/>
      <c r="G2010" s="3">
        <v>0</v>
      </c>
    </row>
    <row r="2011" spans="1:7" ht="15" customHeight="1">
      <c r="A2011" s="1"/>
      <c r="B2011" s="1"/>
      <c r="C2011" s="1"/>
      <c r="D2011" s="1"/>
      <c r="E2011" s="317" t="s">
        <v>974</v>
      </c>
      <c r="F2011" s="318"/>
      <c r="G2011" s="3">
        <v>3.05</v>
      </c>
    </row>
    <row r="2012" spans="1:7" ht="15" customHeight="1">
      <c r="A2012" s="1"/>
      <c r="B2012" s="1"/>
      <c r="C2012" s="1"/>
      <c r="D2012" s="1"/>
      <c r="E2012" s="317" t="s">
        <v>975</v>
      </c>
      <c r="F2012" s="318"/>
      <c r="G2012" s="3">
        <v>0.86</v>
      </c>
    </row>
    <row r="2013" spans="1:7" ht="15" customHeight="1">
      <c r="A2013" s="1"/>
      <c r="B2013" s="1"/>
      <c r="C2013" s="1"/>
      <c r="D2013" s="1"/>
      <c r="E2013" s="317" t="s">
        <v>976</v>
      </c>
      <c r="F2013" s="318"/>
      <c r="G2013" s="3">
        <v>3.91</v>
      </c>
    </row>
    <row r="2014" spans="1:7" ht="15" customHeight="1">
      <c r="A2014" s="1"/>
      <c r="B2014" s="1"/>
      <c r="C2014" s="1"/>
      <c r="D2014" s="1"/>
      <c r="E2014" s="317" t="s">
        <v>977</v>
      </c>
      <c r="F2014" s="318"/>
      <c r="G2014" s="3">
        <v>1</v>
      </c>
    </row>
    <row r="2015" spans="1:7" ht="15" customHeight="1">
      <c r="A2015" s="1"/>
      <c r="B2015" s="1"/>
      <c r="C2015" s="1"/>
      <c r="D2015" s="1"/>
      <c r="E2015" s="317" t="s">
        <v>978</v>
      </c>
      <c r="F2015" s="318"/>
      <c r="G2015" s="3">
        <v>3.91</v>
      </c>
    </row>
    <row r="2016" spans="1:7" ht="9.9499999999999993" customHeight="1">
      <c r="A2016" s="1"/>
      <c r="B2016" s="1"/>
      <c r="C2016" s="323" t="s">
        <v>949</v>
      </c>
      <c r="D2016" s="324"/>
      <c r="E2016" s="1"/>
      <c r="F2016" s="1"/>
      <c r="G2016" s="1"/>
    </row>
    <row r="2017" spans="1:7" ht="20.100000000000001" customHeight="1">
      <c r="A2017" s="325" t="s">
        <v>2312</v>
      </c>
      <c r="B2017" s="326"/>
      <c r="C2017" s="326"/>
      <c r="D2017" s="326"/>
      <c r="E2017" s="326"/>
      <c r="F2017" s="326"/>
      <c r="G2017" s="326"/>
    </row>
    <row r="2018" spans="1:7" ht="15" customHeight="1">
      <c r="A2018" s="321" t="s">
        <v>951</v>
      </c>
      <c r="B2018" s="322"/>
      <c r="C2018" s="8" t="s">
        <v>952</v>
      </c>
      <c r="D2018" s="8" t="s">
        <v>953</v>
      </c>
      <c r="E2018" s="8" t="s">
        <v>954</v>
      </c>
      <c r="F2018" s="8" t="s">
        <v>955</v>
      </c>
      <c r="G2018" s="8" t="s">
        <v>956</v>
      </c>
    </row>
    <row r="2019" spans="1:7" ht="15" customHeight="1">
      <c r="A2019" s="15" t="s">
        <v>994</v>
      </c>
      <c r="B2019" s="16" t="s">
        <v>995</v>
      </c>
      <c r="C2019" s="15" t="s">
        <v>959</v>
      </c>
      <c r="D2019" s="15" t="s">
        <v>960</v>
      </c>
      <c r="E2019" s="17">
        <v>3.4373</v>
      </c>
      <c r="F2019" s="18">
        <v>1.04</v>
      </c>
      <c r="G2019" s="18">
        <v>3.574792</v>
      </c>
    </row>
    <row r="2020" spans="1:7" ht="15" customHeight="1">
      <c r="A2020" s="15" t="s">
        <v>996</v>
      </c>
      <c r="B2020" s="16" t="s">
        <v>997</v>
      </c>
      <c r="C2020" s="15" t="s">
        <v>959</v>
      </c>
      <c r="D2020" s="15" t="s">
        <v>960</v>
      </c>
      <c r="E2020" s="17">
        <v>3.4373</v>
      </c>
      <c r="F2020" s="18">
        <v>3.18</v>
      </c>
      <c r="G2020" s="18">
        <v>10.930614</v>
      </c>
    </row>
    <row r="2021" spans="1:7" ht="20.100000000000001" customHeight="1">
      <c r="A2021" s="15" t="s">
        <v>998</v>
      </c>
      <c r="B2021" s="16" t="s">
        <v>999</v>
      </c>
      <c r="C2021" s="15" t="s">
        <v>959</v>
      </c>
      <c r="D2021" s="15" t="s">
        <v>960</v>
      </c>
      <c r="E2021" s="17">
        <v>2.1057999999999999</v>
      </c>
      <c r="F2021" s="18">
        <v>0.41</v>
      </c>
      <c r="G2021" s="18">
        <v>0.86337799999999998</v>
      </c>
    </row>
    <row r="2022" spans="1:7" ht="20.100000000000001" customHeight="1">
      <c r="A2022" s="15" t="s">
        <v>1000</v>
      </c>
      <c r="B2022" s="16" t="s">
        <v>1001</v>
      </c>
      <c r="C2022" s="15" t="s">
        <v>959</v>
      </c>
      <c r="D2022" s="15" t="s">
        <v>960</v>
      </c>
      <c r="E2022" s="17">
        <v>2.1057999999999999</v>
      </c>
      <c r="F2022" s="18">
        <v>1.01</v>
      </c>
      <c r="G2022" s="18">
        <v>2.1268579999999999</v>
      </c>
    </row>
    <row r="2023" spans="1:7" ht="20.100000000000001" customHeight="1">
      <c r="A2023" s="15" t="s">
        <v>1023</v>
      </c>
      <c r="B2023" s="16" t="s">
        <v>1024</v>
      </c>
      <c r="C2023" s="15" t="s">
        <v>959</v>
      </c>
      <c r="D2023" s="15" t="s">
        <v>960</v>
      </c>
      <c r="E2023" s="17">
        <v>1.3314999999999999</v>
      </c>
      <c r="F2023" s="18">
        <v>0.01</v>
      </c>
      <c r="G2023" s="18">
        <v>1.3315E-2</v>
      </c>
    </row>
    <row r="2024" spans="1:7" ht="15" customHeight="1">
      <c r="A2024" s="15" t="s">
        <v>965</v>
      </c>
      <c r="B2024" s="16" t="s">
        <v>966</v>
      </c>
      <c r="C2024" s="15" t="s">
        <v>959</v>
      </c>
      <c r="D2024" s="15" t="s">
        <v>960</v>
      </c>
      <c r="E2024" s="17">
        <v>3.4373</v>
      </c>
      <c r="F2024" s="18">
        <v>0.06</v>
      </c>
      <c r="G2024" s="18">
        <v>0.206238</v>
      </c>
    </row>
    <row r="2025" spans="1:7" ht="20.100000000000001" customHeight="1">
      <c r="A2025" s="15" t="s">
        <v>1025</v>
      </c>
      <c r="B2025" s="16" t="s">
        <v>1026</v>
      </c>
      <c r="C2025" s="15" t="s">
        <v>959</v>
      </c>
      <c r="D2025" s="15" t="s">
        <v>960</v>
      </c>
      <c r="E2025" s="17">
        <v>1.3314999999999999</v>
      </c>
      <c r="F2025" s="18">
        <v>0.63</v>
      </c>
      <c r="G2025" s="18">
        <v>0.83884499999999995</v>
      </c>
    </row>
    <row r="2026" spans="1:7" ht="15" customHeight="1">
      <c r="A2026" s="15" t="s">
        <v>963</v>
      </c>
      <c r="B2026" s="16" t="s">
        <v>964</v>
      </c>
      <c r="C2026" s="15" t="s">
        <v>959</v>
      </c>
      <c r="D2026" s="15" t="s">
        <v>960</v>
      </c>
      <c r="E2026" s="17">
        <v>3.4373</v>
      </c>
      <c r="F2026" s="18">
        <v>0.55000000000000004</v>
      </c>
      <c r="G2026" s="18">
        <v>1.8905149999999999</v>
      </c>
    </row>
    <row r="2027" spans="1:7" ht="17.100000000000001" customHeight="1">
      <c r="A2027" s="1"/>
      <c r="B2027" s="1"/>
      <c r="C2027" s="1"/>
      <c r="D2027" s="1"/>
      <c r="E2027" s="319" t="s">
        <v>967</v>
      </c>
      <c r="F2027" s="320"/>
      <c r="G2027" s="19">
        <v>20.444555000000001</v>
      </c>
    </row>
    <row r="2028" spans="1:7" ht="15" customHeight="1">
      <c r="A2028" s="321" t="s">
        <v>1027</v>
      </c>
      <c r="B2028" s="322"/>
      <c r="C2028" s="8" t="s">
        <v>952</v>
      </c>
      <c r="D2028" s="8" t="s">
        <v>953</v>
      </c>
      <c r="E2028" s="8" t="s">
        <v>954</v>
      </c>
      <c r="F2028" s="8" t="s">
        <v>955</v>
      </c>
      <c r="G2028" s="8" t="s">
        <v>956</v>
      </c>
    </row>
    <row r="2029" spans="1:7" ht="27.95" customHeight="1">
      <c r="A2029" s="15" t="s">
        <v>1211</v>
      </c>
      <c r="B2029" s="16" t="s">
        <v>1212</v>
      </c>
      <c r="C2029" s="15" t="s">
        <v>959</v>
      </c>
      <c r="D2029" s="15" t="s">
        <v>1030</v>
      </c>
      <c r="E2029" s="17">
        <v>1.364534E-4</v>
      </c>
      <c r="F2029" s="18">
        <v>19208.37</v>
      </c>
      <c r="G2029" s="18">
        <v>2.621047394958</v>
      </c>
    </row>
    <row r="2030" spans="1:7" ht="15" customHeight="1">
      <c r="A2030" s="1"/>
      <c r="B2030" s="1"/>
      <c r="C2030" s="1"/>
      <c r="D2030" s="1"/>
      <c r="E2030" s="319" t="s">
        <v>1031</v>
      </c>
      <c r="F2030" s="320"/>
      <c r="G2030" s="19">
        <v>2.621047394958</v>
      </c>
    </row>
    <row r="2031" spans="1:7" ht="15" customHeight="1">
      <c r="A2031" s="321" t="s">
        <v>1032</v>
      </c>
      <c r="B2031" s="322"/>
      <c r="C2031" s="8" t="s">
        <v>952</v>
      </c>
      <c r="D2031" s="8" t="s">
        <v>953</v>
      </c>
      <c r="E2031" s="8" t="s">
        <v>954</v>
      </c>
      <c r="F2031" s="8" t="s">
        <v>955</v>
      </c>
      <c r="G2031" s="8" t="s">
        <v>956</v>
      </c>
    </row>
    <row r="2032" spans="1:7" ht="15" customHeight="1">
      <c r="A2032" s="15" t="s">
        <v>1033</v>
      </c>
      <c r="B2032" s="16" t="s">
        <v>1034</v>
      </c>
      <c r="C2032" s="15" t="s">
        <v>959</v>
      </c>
      <c r="D2032" s="15" t="s">
        <v>1035</v>
      </c>
      <c r="E2032" s="17">
        <v>1.7132499999999999</v>
      </c>
      <c r="F2032" s="18">
        <v>0.9</v>
      </c>
      <c r="G2032" s="18">
        <v>1.541925</v>
      </c>
    </row>
    <row r="2033" spans="1:7" ht="15" customHeight="1">
      <c r="A2033" s="1"/>
      <c r="B2033" s="1"/>
      <c r="C2033" s="1"/>
      <c r="D2033" s="1"/>
      <c r="E2033" s="319" t="s">
        <v>1036</v>
      </c>
      <c r="F2033" s="320"/>
      <c r="G2033" s="19">
        <v>1.541925</v>
      </c>
    </row>
    <row r="2034" spans="1:7" ht="15" customHeight="1">
      <c r="A2034" s="321" t="s">
        <v>968</v>
      </c>
      <c r="B2034" s="322"/>
      <c r="C2034" s="8" t="s">
        <v>952</v>
      </c>
      <c r="D2034" s="8" t="s">
        <v>953</v>
      </c>
      <c r="E2034" s="8" t="s">
        <v>954</v>
      </c>
      <c r="F2034" s="8" t="s">
        <v>955</v>
      </c>
      <c r="G2034" s="8" t="s">
        <v>956</v>
      </c>
    </row>
    <row r="2035" spans="1:7" ht="15" customHeight="1">
      <c r="A2035" s="15" t="s">
        <v>1006</v>
      </c>
      <c r="B2035" s="16" t="s">
        <v>1007</v>
      </c>
      <c r="C2035" s="15" t="s">
        <v>959</v>
      </c>
      <c r="D2035" s="15" t="s">
        <v>960</v>
      </c>
      <c r="E2035" s="17">
        <v>2.13759758</v>
      </c>
      <c r="F2035" s="18">
        <v>9.25</v>
      </c>
      <c r="G2035" s="18">
        <v>19.772777614999999</v>
      </c>
    </row>
    <row r="2036" spans="1:7" ht="15" customHeight="1">
      <c r="A2036" s="15" t="s">
        <v>1104</v>
      </c>
      <c r="B2036" s="16" t="s">
        <v>1105</v>
      </c>
      <c r="C2036" s="15" t="s">
        <v>959</v>
      </c>
      <c r="D2036" s="15" t="s">
        <v>960</v>
      </c>
      <c r="E2036" s="17">
        <v>1.33935585</v>
      </c>
      <c r="F2036" s="18">
        <v>15.31</v>
      </c>
      <c r="G2036" s="18">
        <v>20.505538063500001</v>
      </c>
    </row>
    <row r="2037" spans="1:7" ht="15" customHeight="1">
      <c r="A2037" s="1"/>
      <c r="B2037" s="1"/>
      <c r="C2037" s="1"/>
      <c r="D2037" s="1"/>
      <c r="E2037" s="319" t="s">
        <v>971</v>
      </c>
      <c r="F2037" s="320"/>
      <c r="G2037" s="19">
        <v>40.2783156785</v>
      </c>
    </row>
    <row r="2038" spans="1:7" ht="15" customHeight="1">
      <c r="A2038" s="321" t="s">
        <v>1010</v>
      </c>
      <c r="B2038" s="322"/>
      <c r="C2038" s="8" t="s">
        <v>952</v>
      </c>
      <c r="D2038" s="8" t="s">
        <v>953</v>
      </c>
      <c r="E2038" s="8" t="s">
        <v>954</v>
      </c>
      <c r="F2038" s="8" t="s">
        <v>955</v>
      </c>
      <c r="G2038" s="8" t="s">
        <v>956</v>
      </c>
    </row>
    <row r="2039" spans="1:7" ht="15" customHeight="1">
      <c r="A2039" s="15" t="s">
        <v>1041</v>
      </c>
      <c r="B2039" s="16" t="s">
        <v>1042</v>
      </c>
      <c r="C2039" s="15" t="s">
        <v>959</v>
      </c>
      <c r="D2039" s="15" t="s">
        <v>1020</v>
      </c>
      <c r="E2039" s="17">
        <v>213.45310000000001</v>
      </c>
      <c r="F2039" s="18">
        <v>1.04</v>
      </c>
      <c r="G2039" s="18">
        <v>221.99122399999999</v>
      </c>
    </row>
    <row r="2040" spans="1:7" ht="20.100000000000001" customHeight="1">
      <c r="A2040" s="15" t="s">
        <v>1043</v>
      </c>
      <c r="B2040" s="16" t="s">
        <v>1044</v>
      </c>
      <c r="C2040" s="15" t="s">
        <v>959</v>
      </c>
      <c r="D2040" s="15" t="s">
        <v>1045</v>
      </c>
      <c r="E2040" s="17">
        <v>0.58209999999999995</v>
      </c>
      <c r="F2040" s="18">
        <v>103.7</v>
      </c>
      <c r="G2040" s="18">
        <v>60.363770000000002</v>
      </c>
    </row>
    <row r="2041" spans="1:7" ht="20.100000000000001" customHeight="1">
      <c r="A2041" s="15" t="s">
        <v>1052</v>
      </c>
      <c r="B2041" s="16" t="s">
        <v>1053</v>
      </c>
      <c r="C2041" s="15" t="s">
        <v>959</v>
      </c>
      <c r="D2041" s="15" t="s">
        <v>1045</v>
      </c>
      <c r="E2041" s="17">
        <v>0.83250000000000002</v>
      </c>
      <c r="F2041" s="18">
        <v>75</v>
      </c>
      <c r="G2041" s="18">
        <v>62.4375</v>
      </c>
    </row>
    <row r="2042" spans="1:7" ht="15" customHeight="1">
      <c r="A2042" s="1"/>
      <c r="B2042" s="1"/>
      <c r="C2042" s="1"/>
      <c r="D2042" s="1"/>
      <c r="E2042" s="319" t="s">
        <v>1021</v>
      </c>
      <c r="F2042" s="320"/>
      <c r="G2042" s="19">
        <v>344.79249399999998</v>
      </c>
    </row>
    <row r="2043" spans="1:7" ht="15" customHeight="1">
      <c r="A2043" s="1"/>
      <c r="B2043" s="1"/>
      <c r="C2043" s="1"/>
      <c r="D2043" s="1"/>
      <c r="E2043" s="317" t="s">
        <v>972</v>
      </c>
      <c r="F2043" s="318"/>
      <c r="G2043" s="3">
        <v>391.31</v>
      </c>
    </row>
    <row r="2044" spans="1:7" ht="15" customHeight="1">
      <c r="A2044" s="1"/>
      <c r="B2044" s="1"/>
      <c r="C2044" s="1"/>
      <c r="D2044" s="1"/>
      <c r="E2044" s="317" t="s">
        <v>973</v>
      </c>
      <c r="F2044" s="318"/>
      <c r="G2044" s="3">
        <v>18.29</v>
      </c>
    </row>
    <row r="2045" spans="1:7" ht="15" customHeight="1">
      <c r="A2045" s="1"/>
      <c r="B2045" s="1"/>
      <c r="C2045" s="1"/>
      <c r="D2045" s="1"/>
      <c r="E2045" s="317" t="s">
        <v>974</v>
      </c>
      <c r="F2045" s="318"/>
      <c r="G2045" s="3">
        <v>409.6</v>
      </c>
    </row>
    <row r="2046" spans="1:7" ht="15" customHeight="1">
      <c r="A2046" s="1"/>
      <c r="B2046" s="1"/>
      <c r="C2046" s="1"/>
      <c r="D2046" s="1"/>
      <c r="E2046" s="317" t="s">
        <v>975</v>
      </c>
      <c r="F2046" s="318"/>
      <c r="G2046" s="3">
        <v>116.12</v>
      </c>
    </row>
    <row r="2047" spans="1:7" ht="15" customHeight="1">
      <c r="A2047" s="1"/>
      <c r="B2047" s="1"/>
      <c r="C2047" s="1"/>
      <c r="D2047" s="1"/>
      <c r="E2047" s="317" t="s">
        <v>976</v>
      </c>
      <c r="F2047" s="318"/>
      <c r="G2047" s="3">
        <v>525.72</v>
      </c>
    </row>
    <row r="2048" spans="1:7" ht="15" customHeight="1">
      <c r="A2048" s="1"/>
      <c r="B2048" s="1"/>
      <c r="C2048" s="1"/>
      <c r="D2048" s="1"/>
      <c r="E2048" s="317" t="s">
        <v>977</v>
      </c>
      <c r="F2048" s="318"/>
      <c r="G2048" s="3">
        <v>1</v>
      </c>
    </row>
    <row r="2049" spans="1:7" ht="15" customHeight="1">
      <c r="A2049" s="1"/>
      <c r="B2049" s="1"/>
      <c r="C2049" s="1"/>
      <c r="D2049" s="1"/>
      <c r="E2049" s="317" t="s">
        <v>978</v>
      </c>
      <c r="F2049" s="318"/>
      <c r="G2049" s="3">
        <v>525.72</v>
      </c>
    </row>
    <row r="2050" spans="1:7" ht="9.9499999999999993" customHeight="1">
      <c r="A2050" s="1"/>
      <c r="B2050" s="1"/>
      <c r="C2050" s="323" t="s">
        <v>949</v>
      </c>
      <c r="D2050" s="324"/>
      <c r="E2050" s="1"/>
      <c r="F2050" s="1"/>
      <c r="G2050" s="1"/>
    </row>
    <row r="2051" spans="1:7" ht="20.100000000000001" customHeight="1">
      <c r="A2051" s="325" t="s">
        <v>2313</v>
      </c>
      <c r="B2051" s="326"/>
      <c r="C2051" s="326"/>
      <c r="D2051" s="326"/>
      <c r="E2051" s="326"/>
      <c r="F2051" s="326"/>
      <c r="G2051" s="326"/>
    </row>
    <row r="2052" spans="1:7" ht="15" customHeight="1">
      <c r="A2052" s="321" t="s">
        <v>968</v>
      </c>
      <c r="B2052" s="322"/>
      <c r="C2052" s="8" t="s">
        <v>952</v>
      </c>
      <c r="D2052" s="8" t="s">
        <v>953</v>
      </c>
      <c r="E2052" s="8" t="s">
        <v>954</v>
      </c>
      <c r="F2052" s="8" t="s">
        <v>955</v>
      </c>
      <c r="G2052" s="8" t="s">
        <v>956</v>
      </c>
    </row>
    <row r="2053" spans="1:7" ht="15" customHeight="1">
      <c r="A2053" s="15" t="s">
        <v>1248</v>
      </c>
      <c r="B2053" s="16" t="s">
        <v>1249</v>
      </c>
      <c r="C2053" s="15" t="s">
        <v>959</v>
      </c>
      <c r="D2053" s="15" t="s">
        <v>960</v>
      </c>
      <c r="E2053" s="17">
        <v>1.0500000000000001E-2</v>
      </c>
      <c r="F2053" s="18">
        <v>15.39</v>
      </c>
      <c r="G2053" s="18">
        <v>0.16159499999999999</v>
      </c>
    </row>
    <row r="2054" spans="1:7" ht="15" customHeight="1">
      <c r="A2054" s="1"/>
      <c r="B2054" s="1"/>
      <c r="C2054" s="1"/>
      <c r="D2054" s="1"/>
      <c r="E2054" s="319" t="s">
        <v>971</v>
      </c>
      <c r="F2054" s="320"/>
      <c r="G2054" s="19">
        <v>0.16159499999999999</v>
      </c>
    </row>
    <row r="2055" spans="1:7" ht="15" customHeight="1">
      <c r="A2055" s="1"/>
      <c r="B2055" s="1"/>
      <c r="C2055" s="1"/>
      <c r="D2055" s="1"/>
      <c r="E2055" s="317" t="s">
        <v>972</v>
      </c>
      <c r="F2055" s="318"/>
      <c r="G2055" s="3">
        <v>0.08</v>
      </c>
    </row>
    <row r="2056" spans="1:7" ht="15" customHeight="1">
      <c r="A2056" s="1"/>
      <c r="B2056" s="1"/>
      <c r="C2056" s="1"/>
      <c r="D2056" s="1"/>
      <c r="E2056" s="317" t="s">
        <v>973</v>
      </c>
      <c r="F2056" s="318"/>
      <c r="G2056" s="3">
        <v>0.08</v>
      </c>
    </row>
    <row r="2057" spans="1:7" ht="15" customHeight="1">
      <c r="A2057" s="1"/>
      <c r="B2057" s="1"/>
      <c r="C2057" s="1"/>
      <c r="D2057" s="1"/>
      <c r="E2057" s="317" t="s">
        <v>974</v>
      </c>
      <c r="F2057" s="318"/>
      <c r="G2057" s="3">
        <v>0.16</v>
      </c>
    </row>
    <row r="2058" spans="1:7" ht="15" customHeight="1">
      <c r="A2058" s="1"/>
      <c r="B2058" s="1"/>
      <c r="C2058" s="1"/>
      <c r="D2058" s="1"/>
      <c r="E2058" s="317" t="s">
        <v>975</v>
      </c>
      <c r="F2058" s="318"/>
      <c r="G2058" s="3">
        <v>0.04</v>
      </c>
    </row>
    <row r="2059" spans="1:7" ht="15" customHeight="1">
      <c r="A2059" s="1"/>
      <c r="B2059" s="1"/>
      <c r="C2059" s="1"/>
      <c r="D2059" s="1"/>
      <c r="E2059" s="317" t="s">
        <v>976</v>
      </c>
      <c r="F2059" s="318"/>
      <c r="G2059" s="3">
        <v>0.2</v>
      </c>
    </row>
    <row r="2060" spans="1:7" ht="15" customHeight="1">
      <c r="A2060" s="1"/>
      <c r="B2060" s="1"/>
      <c r="C2060" s="1"/>
      <c r="D2060" s="1"/>
      <c r="E2060" s="317" t="s">
        <v>977</v>
      </c>
      <c r="F2060" s="318"/>
      <c r="G2060" s="3">
        <v>1</v>
      </c>
    </row>
    <row r="2061" spans="1:7" ht="15" customHeight="1">
      <c r="A2061" s="1"/>
      <c r="B2061" s="1"/>
      <c r="C2061" s="1"/>
      <c r="D2061" s="1"/>
      <c r="E2061" s="317" t="s">
        <v>978</v>
      </c>
      <c r="F2061" s="318"/>
      <c r="G2061" s="3">
        <v>0.2</v>
      </c>
    </row>
    <row r="2062" spans="1:7" ht="9.9499999999999993" customHeight="1">
      <c r="A2062" s="1"/>
      <c r="B2062" s="1"/>
      <c r="C2062" s="323" t="s">
        <v>949</v>
      </c>
      <c r="D2062" s="324"/>
      <c r="E2062" s="1"/>
      <c r="F2062" s="1"/>
      <c r="G2062" s="1"/>
    </row>
    <row r="2063" spans="1:7" ht="20.100000000000001" customHeight="1">
      <c r="A2063" s="325" t="s">
        <v>2314</v>
      </c>
      <c r="B2063" s="326"/>
      <c r="C2063" s="326"/>
      <c r="D2063" s="326"/>
      <c r="E2063" s="326"/>
      <c r="F2063" s="326"/>
      <c r="G2063" s="326"/>
    </row>
    <row r="2064" spans="1:7" ht="15" customHeight="1">
      <c r="A2064" s="321" t="s">
        <v>951</v>
      </c>
      <c r="B2064" s="322"/>
      <c r="C2064" s="8" t="s">
        <v>952</v>
      </c>
      <c r="D2064" s="8" t="s">
        <v>953</v>
      </c>
      <c r="E2064" s="8" t="s">
        <v>954</v>
      </c>
      <c r="F2064" s="8" t="s">
        <v>955</v>
      </c>
      <c r="G2064" s="8" t="s">
        <v>956</v>
      </c>
    </row>
    <row r="2065" spans="1:7" ht="15" customHeight="1">
      <c r="A2065" s="15" t="s">
        <v>994</v>
      </c>
      <c r="B2065" s="16" t="s">
        <v>995</v>
      </c>
      <c r="C2065" s="15" t="s">
        <v>959</v>
      </c>
      <c r="D2065" s="15" t="s">
        <v>960</v>
      </c>
      <c r="E2065" s="17">
        <v>1</v>
      </c>
      <c r="F2065" s="18">
        <v>1.04</v>
      </c>
      <c r="G2065" s="18">
        <v>1.04</v>
      </c>
    </row>
    <row r="2066" spans="1:7" ht="20.100000000000001" customHeight="1">
      <c r="A2066" s="15" t="s">
        <v>1086</v>
      </c>
      <c r="B2066" s="16" t="s">
        <v>1087</v>
      </c>
      <c r="C2066" s="15" t="s">
        <v>959</v>
      </c>
      <c r="D2066" s="15" t="s">
        <v>960</v>
      </c>
      <c r="E2066" s="17">
        <v>1</v>
      </c>
      <c r="F2066" s="18">
        <v>0.57999999999999996</v>
      </c>
      <c r="G2066" s="18">
        <v>0.57999999999999996</v>
      </c>
    </row>
    <row r="2067" spans="1:7" ht="15" customHeight="1">
      <c r="A2067" s="15" t="s">
        <v>996</v>
      </c>
      <c r="B2067" s="16" t="s">
        <v>997</v>
      </c>
      <c r="C2067" s="15" t="s">
        <v>959</v>
      </c>
      <c r="D2067" s="15" t="s">
        <v>960</v>
      </c>
      <c r="E2067" s="17">
        <v>1</v>
      </c>
      <c r="F2067" s="18">
        <v>3.18</v>
      </c>
      <c r="G2067" s="18">
        <v>3.18</v>
      </c>
    </row>
    <row r="2068" spans="1:7" ht="20.100000000000001" customHeight="1">
      <c r="A2068" s="15" t="s">
        <v>1088</v>
      </c>
      <c r="B2068" s="16" t="s">
        <v>1089</v>
      </c>
      <c r="C2068" s="15" t="s">
        <v>959</v>
      </c>
      <c r="D2068" s="15" t="s">
        <v>960</v>
      </c>
      <c r="E2068" s="17">
        <v>1</v>
      </c>
      <c r="F2068" s="18">
        <v>0.95</v>
      </c>
      <c r="G2068" s="18">
        <v>0.95</v>
      </c>
    </row>
    <row r="2069" spans="1:7" ht="15" customHeight="1">
      <c r="A2069" s="15" t="s">
        <v>963</v>
      </c>
      <c r="B2069" s="16" t="s">
        <v>964</v>
      </c>
      <c r="C2069" s="15" t="s">
        <v>959</v>
      </c>
      <c r="D2069" s="15" t="s">
        <v>960</v>
      </c>
      <c r="E2069" s="17">
        <v>1</v>
      </c>
      <c r="F2069" s="18">
        <v>0.55000000000000004</v>
      </c>
      <c r="G2069" s="18">
        <v>0.55000000000000004</v>
      </c>
    </row>
    <row r="2070" spans="1:7" ht="15" customHeight="1">
      <c r="A2070" s="15" t="s">
        <v>965</v>
      </c>
      <c r="B2070" s="16" t="s">
        <v>966</v>
      </c>
      <c r="C2070" s="15" t="s">
        <v>959</v>
      </c>
      <c r="D2070" s="15" t="s">
        <v>960</v>
      </c>
      <c r="E2070" s="17">
        <v>1</v>
      </c>
      <c r="F2070" s="18">
        <v>0.06</v>
      </c>
      <c r="G2070" s="18">
        <v>0.06</v>
      </c>
    </row>
    <row r="2071" spans="1:7" ht="17.100000000000001" customHeight="1">
      <c r="A2071" s="1"/>
      <c r="B2071" s="1"/>
      <c r="C2071" s="1"/>
      <c r="D2071" s="1"/>
      <c r="E2071" s="319" t="s">
        <v>967</v>
      </c>
      <c r="F2071" s="320"/>
      <c r="G2071" s="19">
        <v>6.36</v>
      </c>
    </row>
    <row r="2072" spans="1:7" ht="15" customHeight="1">
      <c r="A2072" s="321" t="s">
        <v>968</v>
      </c>
      <c r="B2072" s="322"/>
      <c r="C2072" s="8" t="s">
        <v>952</v>
      </c>
      <c r="D2072" s="8" t="s">
        <v>953</v>
      </c>
      <c r="E2072" s="8" t="s">
        <v>954</v>
      </c>
      <c r="F2072" s="8" t="s">
        <v>955</v>
      </c>
      <c r="G2072" s="8" t="s">
        <v>956</v>
      </c>
    </row>
    <row r="2073" spans="1:7" ht="15" customHeight="1">
      <c r="A2073" s="15" t="s">
        <v>1248</v>
      </c>
      <c r="B2073" s="16" t="s">
        <v>1249</v>
      </c>
      <c r="C2073" s="15" t="s">
        <v>959</v>
      </c>
      <c r="D2073" s="15" t="s">
        <v>960</v>
      </c>
      <c r="E2073" s="17">
        <v>1.0105</v>
      </c>
      <c r="F2073" s="18">
        <v>15.39</v>
      </c>
      <c r="G2073" s="18">
        <v>15.551595000000001</v>
      </c>
    </row>
    <row r="2074" spans="1:7" ht="15" customHeight="1">
      <c r="A2074" s="1"/>
      <c r="B2074" s="1"/>
      <c r="C2074" s="1"/>
      <c r="D2074" s="1"/>
      <c r="E2074" s="319" t="s">
        <v>971</v>
      </c>
      <c r="F2074" s="320"/>
      <c r="G2074" s="19">
        <v>15.551595000000001</v>
      </c>
    </row>
    <row r="2075" spans="1:7" ht="15" customHeight="1">
      <c r="A2075" s="1"/>
      <c r="B2075" s="1"/>
      <c r="C2075" s="1"/>
      <c r="D2075" s="1"/>
      <c r="E2075" s="317" t="s">
        <v>972</v>
      </c>
      <c r="F2075" s="318"/>
      <c r="G2075" s="3">
        <v>14.84</v>
      </c>
    </row>
    <row r="2076" spans="1:7" ht="15" customHeight="1">
      <c r="A2076" s="1"/>
      <c r="B2076" s="1"/>
      <c r="C2076" s="1"/>
      <c r="D2076" s="1"/>
      <c r="E2076" s="317" t="s">
        <v>973</v>
      </c>
      <c r="F2076" s="318"/>
      <c r="G2076" s="3">
        <v>7.07</v>
      </c>
    </row>
    <row r="2077" spans="1:7" ht="15" customHeight="1">
      <c r="A2077" s="1"/>
      <c r="B2077" s="1"/>
      <c r="C2077" s="1"/>
      <c r="D2077" s="1"/>
      <c r="E2077" s="317" t="s">
        <v>974</v>
      </c>
      <c r="F2077" s="318"/>
      <c r="G2077" s="3">
        <v>21.91</v>
      </c>
    </row>
    <row r="2078" spans="1:7" ht="15" customHeight="1">
      <c r="A2078" s="1"/>
      <c r="B2078" s="1"/>
      <c r="C2078" s="1"/>
      <c r="D2078" s="1"/>
      <c r="E2078" s="317" t="s">
        <v>975</v>
      </c>
      <c r="F2078" s="318"/>
      <c r="G2078" s="3">
        <v>6.21</v>
      </c>
    </row>
    <row r="2079" spans="1:7" ht="15" customHeight="1">
      <c r="A2079" s="1"/>
      <c r="B2079" s="1"/>
      <c r="C2079" s="1"/>
      <c r="D2079" s="1"/>
      <c r="E2079" s="317" t="s">
        <v>976</v>
      </c>
      <c r="F2079" s="318"/>
      <c r="G2079" s="3">
        <v>28.12</v>
      </c>
    </row>
    <row r="2080" spans="1:7" ht="15" customHeight="1">
      <c r="A2080" s="1"/>
      <c r="B2080" s="1"/>
      <c r="C2080" s="1"/>
      <c r="D2080" s="1"/>
      <c r="E2080" s="317" t="s">
        <v>977</v>
      </c>
      <c r="F2080" s="318"/>
      <c r="G2080" s="3">
        <v>1</v>
      </c>
    </row>
    <row r="2081" spans="1:7" ht="15" customHeight="1">
      <c r="A2081" s="1"/>
      <c r="B2081" s="1"/>
      <c r="C2081" s="1"/>
      <c r="D2081" s="1"/>
      <c r="E2081" s="317" t="s">
        <v>978</v>
      </c>
      <c r="F2081" s="318"/>
      <c r="G2081" s="3">
        <v>28.12</v>
      </c>
    </row>
    <row r="2082" spans="1:7" ht="9.9499999999999993" customHeight="1">
      <c r="A2082" s="1"/>
      <c r="B2082" s="1"/>
      <c r="C2082" s="323" t="s">
        <v>949</v>
      </c>
      <c r="D2082" s="324"/>
      <c r="E2082" s="1"/>
      <c r="F2082" s="1"/>
      <c r="G2082" s="1"/>
    </row>
    <row r="2083" spans="1:7" ht="20.100000000000001" customHeight="1">
      <c r="A2083" s="325" t="s">
        <v>2315</v>
      </c>
      <c r="B2083" s="326"/>
      <c r="C2083" s="326"/>
      <c r="D2083" s="326"/>
      <c r="E2083" s="326"/>
      <c r="F2083" s="326"/>
      <c r="G2083" s="326"/>
    </row>
    <row r="2084" spans="1:7" ht="15" customHeight="1">
      <c r="A2084" s="321" t="s">
        <v>951</v>
      </c>
      <c r="B2084" s="322"/>
      <c r="C2084" s="8" t="s">
        <v>952</v>
      </c>
      <c r="D2084" s="8" t="s">
        <v>953</v>
      </c>
      <c r="E2084" s="8" t="s">
        <v>954</v>
      </c>
      <c r="F2084" s="8" t="s">
        <v>955</v>
      </c>
      <c r="G2084" s="8" t="s">
        <v>956</v>
      </c>
    </row>
    <row r="2085" spans="1:7" ht="15" customHeight="1">
      <c r="A2085" s="15" t="s">
        <v>994</v>
      </c>
      <c r="B2085" s="16" t="s">
        <v>995</v>
      </c>
      <c r="C2085" s="15" t="s">
        <v>959</v>
      </c>
      <c r="D2085" s="15" t="s">
        <v>960</v>
      </c>
      <c r="E2085" s="17">
        <v>4.8499999999999996</v>
      </c>
      <c r="F2085" s="18">
        <v>1.04</v>
      </c>
      <c r="G2085" s="18">
        <v>5.0439999999999996</v>
      </c>
    </row>
    <row r="2086" spans="1:7" ht="20.100000000000001" customHeight="1">
      <c r="A2086" s="15" t="s">
        <v>1025</v>
      </c>
      <c r="B2086" s="16" t="s">
        <v>1026</v>
      </c>
      <c r="C2086" s="15" t="s">
        <v>959</v>
      </c>
      <c r="D2086" s="15" t="s">
        <v>960</v>
      </c>
      <c r="E2086" s="17">
        <v>4.8499999999999996</v>
      </c>
      <c r="F2086" s="18">
        <v>0.63</v>
      </c>
      <c r="G2086" s="18">
        <v>3.0554999999999999</v>
      </c>
    </row>
    <row r="2087" spans="1:7" ht="15" customHeight="1">
      <c r="A2087" s="15" t="s">
        <v>996</v>
      </c>
      <c r="B2087" s="16" t="s">
        <v>997</v>
      </c>
      <c r="C2087" s="15" t="s">
        <v>959</v>
      </c>
      <c r="D2087" s="15" t="s">
        <v>960</v>
      </c>
      <c r="E2087" s="17">
        <v>4.8499999999999996</v>
      </c>
      <c r="F2087" s="18">
        <v>3.18</v>
      </c>
      <c r="G2087" s="18">
        <v>15.423</v>
      </c>
    </row>
    <row r="2088" spans="1:7" ht="20.100000000000001" customHeight="1">
      <c r="A2088" s="15" t="s">
        <v>1023</v>
      </c>
      <c r="B2088" s="16" t="s">
        <v>1024</v>
      </c>
      <c r="C2088" s="15" t="s">
        <v>959</v>
      </c>
      <c r="D2088" s="15" t="s">
        <v>960</v>
      </c>
      <c r="E2088" s="17">
        <v>4.8499999999999996</v>
      </c>
      <c r="F2088" s="18">
        <v>0.01</v>
      </c>
      <c r="G2088" s="18">
        <v>4.8500000000000001E-2</v>
      </c>
    </row>
    <row r="2089" spans="1:7" ht="15" customHeight="1">
      <c r="A2089" s="15" t="s">
        <v>963</v>
      </c>
      <c r="B2089" s="16" t="s">
        <v>964</v>
      </c>
      <c r="C2089" s="15" t="s">
        <v>959</v>
      </c>
      <c r="D2089" s="15" t="s">
        <v>960</v>
      </c>
      <c r="E2089" s="17">
        <v>4.8499999999999996</v>
      </c>
      <c r="F2089" s="18">
        <v>0.55000000000000004</v>
      </c>
      <c r="G2089" s="18">
        <v>2.6675</v>
      </c>
    </row>
    <row r="2090" spans="1:7" ht="15" customHeight="1">
      <c r="A2090" s="15" t="s">
        <v>965</v>
      </c>
      <c r="B2090" s="16" t="s">
        <v>966</v>
      </c>
      <c r="C2090" s="15" t="s">
        <v>959</v>
      </c>
      <c r="D2090" s="15" t="s">
        <v>960</v>
      </c>
      <c r="E2090" s="17">
        <v>4.8499999999999996</v>
      </c>
      <c r="F2090" s="18">
        <v>0.06</v>
      </c>
      <c r="G2090" s="18">
        <v>0.29099999999999998</v>
      </c>
    </row>
    <row r="2091" spans="1:7" ht="17.100000000000001" customHeight="1">
      <c r="A2091" s="1"/>
      <c r="B2091" s="1"/>
      <c r="C2091" s="1"/>
      <c r="D2091" s="1"/>
      <c r="E2091" s="319" t="s">
        <v>967</v>
      </c>
      <c r="F2091" s="320"/>
      <c r="G2091" s="19">
        <v>26.529499999999999</v>
      </c>
    </row>
    <row r="2092" spans="1:7" ht="15" customHeight="1">
      <c r="A2092" s="321" t="s">
        <v>1027</v>
      </c>
      <c r="B2092" s="322"/>
      <c r="C2092" s="8" t="s">
        <v>952</v>
      </c>
      <c r="D2092" s="8" t="s">
        <v>953</v>
      </c>
      <c r="E2092" s="8" t="s">
        <v>954</v>
      </c>
      <c r="F2092" s="8" t="s">
        <v>955</v>
      </c>
      <c r="G2092" s="8" t="s">
        <v>956</v>
      </c>
    </row>
    <row r="2093" spans="1:7" ht="27.95" customHeight="1">
      <c r="A2093" s="15" t="s">
        <v>1102</v>
      </c>
      <c r="B2093" s="16" t="s">
        <v>1103</v>
      </c>
      <c r="C2093" s="15" t="s">
        <v>959</v>
      </c>
      <c r="D2093" s="15" t="s">
        <v>1030</v>
      </c>
      <c r="E2093" s="17">
        <v>4.1505999999999997E-4</v>
      </c>
      <c r="F2093" s="18">
        <v>4722.0600000000004</v>
      </c>
      <c r="G2093" s="18">
        <v>1.9599382236</v>
      </c>
    </row>
    <row r="2094" spans="1:7" ht="15" customHeight="1">
      <c r="A2094" s="1"/>
      <c r="B2094" s="1"/>
      <c r="C2094" s="1"/>
      <c r="D2094" s="1"/>
      <c r="E2094" s="319" t="s">
        <v>1031</v>
      </c>
      <c r="F2094" s="320"/>
      <c r="G2094" s="19">
        <v>1.9599382236</v>
      </c>
    </row>
    <row r="2095" spans="1:7" ht="15" customHeight="1">
      <c r="A2095" s="321" t="s">
        <v>1032</v>
      </c>
      <c r="B2095" s="322"/>
      <c r="C2095" s="8" t="s">
        <v>952</v>
      </c>
      <c r="D2095" s="8" t="s">
        <v>953</v>
      </c>
      <c r="E2095" s="8" t="s">
        <v>954</v>
      </c>
      <c r="F2095" s="8" t="s">
        <v>955</v>
      </c>
      <c r="G2095" s="8" t="s">
        <v>956</v>
      </c>
    </row>
    <row r="2096" spans="1:7" ht="15" customHeight="1">
      <c r="A2096" s="15" t="s">
        <v>1033</v>
      </c>
      <c r="B2096" s="16" t="s">
        <v>1034</v>
      </c>
      <c r="C2096" s="15" t="s">
        <v>959</v>
      </c>
      <c r="D2096" s="15" t="s">
        <v>1035</v>
      </c>
      <c r="E2096" s="17">
        <v>1.4125000000000001</v>
      </c>
      <c r="F2096" s="18">
        <v>0.9</v>
      </c>
      <c r="G2096" s="18">
        <v>1.27125</v>
      </c>
    </row>
    <row r="2097" spans="1:7" ht="15" customHeight="1">
      <c r="A2097" s="1"/>
      <c r="B2097" s="1"/>
      <c r="C2097" s="1"/>
      <c r="D2097" s="1"/>
      <c r="E2097" s="319" t="s">
        <v>1036</v>
      </c>
      <c r="F2097" s="320"/>
      <c r="G2097" s="19">
        <v>1.27125</v>
      </c>
    </row>
    <row r="2098" spans="1:7" ht="15" customHeight="1">
      <c r="A2098" s="321" t="s">
        <v>968</v>
      </c>
      <c r="B2098" s="322"/>
      <c r="C2098" s="8" t="s">
        <v>952</v>
      </c>
      <c r="D2098" s="8" t="s">
        <v>953</v>
      </c>
      <c r="E2098" s="8" t="s">
        <v>954</v>
      </c>
      <c r="F2098" s="8" t="s">
        <v>955</v>
      </c>
      <c r="G2098" s="8" t="s">
        <v>956</v>
      </c>
    </row>
    <row r="2099" spans="1:7" ht="15" customHeight="1">
      <c r="A2099" s="15" t="s">
        <v>1104</v>
      </c>
      <c r="B2099" s="16" t="s">
        <v>1105</v>
      </c>
      <c r="C2099" s="15" t="s">
        <v>959</v>
      </c>
      <c r="D2099" s="15" t="s">
        <v>960</v>
      </c>
      <c r="E2099" s="17">
        <v>4.8786149999999999</v>
      </c>
      <c r="F2099" s="18">
        <v>15.31</v>
      </c>
      <c r="G2099" s="18">
        <v>74.691595649999996</v>
      </c>
    </row>
    <row r="2100" spans="1:7" ht="15" customHeight="1">
      <c r="A2100" s="1"/>
      <c r="B2100" s="1"/>
      <c r="C2100" s="1"/>
      <c r="D2100" s="1"/>
      <c r="E2100" s="319" t="s">
        <v>971</v>
      </c>
      <c r="F2100" s="320"/>
      <c r="G2100" s="19">
        <v>74.691595649999996</v>
      </c>
    </row>
    <row r="2101" spans="1:7" ht="15" customHeight="1">
      <c r="A2101" s="321" t="s">
        <v>1010</v>
      </c>
      <c r="B2101" s="322"/>
      <c r="C2101" s="8" t="s">
        <v>952</v>
      </c>
      <c r="D2101" s="8" t="s">
        <v>953</v>
      </c>
      <c r="E2101" s="8" t="s">
        <v>954</v>
      </c>
      <c r="F2101" s="8" t="s">
        <v>955</v>
      </c>
      <c r="G2101" s="8" t="s">
        <v>956</v>
      </c>
    </row>
    <row r="2102" spans="1:7" ht="15" customHeight="1">
      <c r="A2102" s="15" t="s">
        <v>1041</v>
      </c>
      <c r="B2102" s="16" t="s">
        <v>1042</v>
      </c>
      <c r="C2102" s="15" t="s">
        <v>959</v>
      </c>
      <c r="D2102" s="15" t="s">
        <v>1020</v>
      </c>
      <c r="E2102" s="17">
        <v>459.85</v>
      </c>
      <c r="F2102" s="18">
        <v>1.04</v>
      </c>
      <c r="G2102" s="18">
        <v>478.24400000000003</v>
      </c>
    </row>
    <row r="2103" spans="1:7" ht="20.100000000000001" customHeight="1">
      <c r="A2103" s="15" t="s">
        <v>1052</v>
      </c>
      <c r="B2103" s="16" t="s">
        <v>1053</v>
      </c>
      <c r="C2103" s="15" t="s">
        <v>959</v>
      </c>
      <c r="D2103" s="15" t="s">
        <v>1045</v>
      </c>
      <c r="E2103" s="17">
        <v>1.36</v>
      </c>
      <c r="F2103" s="18">
        <v>75</v>
      </c>
      <c r="G2103" s="18">
        <v>102</v>
      </c>
    </row>
    <row r="2104" spans="1:7" ht="15" customHeight="1">
      <c r="A2104" s="1"/>
      <c r="B2104" s="1"/>
      <c r="C2104" s="1"/>
      <c r="D2104" s="1"/>
      <c r="E2104" s="319" t="s">
        <v>1021</v>
      </c>
      <c r="F2104" s="320"/>
      <c r="G2104" s="19">
        <v>580.24400000000003</v>
      </c>
    </row>
    <row r="2105" spans="1:7" ht="15" customHeight="1">
      <c r="A2105" s="1"/>
      <c r="B2105" s="1"/>
      <c r="C2105" s="1"/>
      <c r="D2105" s="1"/>
      <c r="E2105" s="317" t="s">
        <v>972</v>
      </c>
      <c r="F2105" s="318"/>
      <c r="G2105" s="3">
        <v>650.66999999999996</v>
      </c>
    </row>
    <row r="2106" spans="1:7" ht="15" customHeight="1">
      <c r="A2106" s="1"/>
      <c r="B2106" s="1"/>
      <c r="C2106" s="1"/>
      <c r="D2106" s="1"/>
      <c r="E2106" s="317" t="s">
        <v>973</v>
      </c>
      <c r="F2106" s="318"/>
      <c r="G2106" s="3">
        <v>33.950000000000003</v>
      </c>
    </row>
    <row r="2107" spans="1:7" ht="15" customHeight="1">
      <c r="A2107" s="1"/>
      <c r="B2107" s="1"/>
      <c r="C2107" s="1"/>
      <c r="D2107" s="1"/>
      <c r="E2107" s="317" t="s">
        <v>974</v>
      </c>
      <c r="F2107" s="318"/>
      <c r="G2107" s="3">
        <v>684.62</v>
      </c>
    </row>
    <row r="2108" spans="1:7" ht="15" customHeight="1">
      <c r="A2108" s="1"/>
      <c r="B2108" s="1"/>
      <c r="C2108" s="1"/>
      <c r="D2108" s="1"/>
      <c r="E2108" s="317" t="s">
        <v>975</v>
      </c>
      <c r="F2108" s="318"/>
      <c r="G2108" s="3">
        <v>194.08</v>
      </c>
    </row>
    <row r="2109" spans="1:7" ht="15" customHeight="1">
      <c r="A2109" s="1"/>
      <c r="B2109" s="1"/>
      <c r="C2109" s="1"/>
      <c r="D2109" s="1"/>
      <c r="E2109" s="317" t="s">
        <v>976</v>
      </c>
      <c r="F2109" s="318"/>
      <c r="G2109" s="3">
        <v>878.7</v>
      </c>
    </row>
    <row r="2110" spans="1:7" ht="15" customHeight="1">
      <c r="A2110" s="1"/>
      <c r="B2110" s="1"/>
      <c r="C2110" s="1"/>
      <c r="D2110" s="1"/>
      <c r="E2110" s="317" t="s">
        <v>977</v>
      </c>
      <c r="F2110" s="318"/>
      <c r="G2110" s="3">
        <v>1</v>
      </c>
    </row>
    <row r="2111" spans="1:7" ht="15" customHeight="1">
      <c r="A2111" s="1"/>
      <c r="B2111" s="1"/>
      <c r="C2111" s="1"/>
      <c r="D2111" s="1"/>
      <c r="E2111" s="317" t="s">
        <v>978</v>
      </c>
      <c r="F2111" s="318"/>
      <c r="G2111" s="3">
        <v>878.7</v>
      </c>
    </row>
    <row r="2112" spans="1:7" ht="9.9499999999999993" customHeight="1">
      <c r="A2112" s="1"/>
      <c r="B2112" s="1"/>
      <c r="C2112" s="323" t="s">
        <v>949</v>
      </c>
      <c r="D2112" s="324"/>
      <c r="E2112" s="1"/>
      <c r="F2112" s="1"/>
      <c r="G2112" s="1"/>
    </row>
    <row r="2113" spans="1:7" ht="20.100000000000001" customHeight="1">
      <c r="A2113" s="325" t="s">
        <v>2316</v>
      </c>
      <c r="B2113" s="326"/>
      <c r="C2113" s="326"/>
      <c r="D2113" s="326"/>
      <c r="E2113" s="326"/>
      <c r="F2113" s="326"/>
      <c r="G2113" s="326"/>
    </row>
    <row r="2114" spans="1:7" ht="15" customHeight="1">
      <c r="A2114" s="321" t="s">
        <v>951</v>
      </c>
      <c r="B2114" s="322"/>
      <c r="C2114" s="8" t="s">
        <v>952</v>
      </c>
      <c r="D2114" s="8" t="s">
        <v>953</v>
      </c>
      <c r="E2114" s="8" t="s">
        <v>954</v>
      </c>
      <c r="F2114" s="8" t="s">
        <v>955</v>
      </c>
      <c r="G2114" s="8" t="s">
        <v>956</v>
      </c>
    </row>
    <row r="2115" spans="1:7" ht="15" customHeight="1">
      <c r="A2115" s="15" t="s">
        <v>994</v>
      </c>
      <c r="B2115" s="16" t="s">
        <v>995</v>
      </c>
      <c r="C2115" s="15" t="s">
        <v>959</v>
      </c>
      <c r="D2115" s="15" t="s">
        <v>960</v>
      </c>
      <c r="E2115" s="17">
        <v>1.0920350000000001</v>
      </c>
      <c r="F2115" s="18">
        <v>1.04</v>
      </c>
      <c r="G2115" s="18">
        <v>1.1357164</v>
      </c>
    </row>
    <row r="2116" spans="1:7" ht="15" customHeight="1">
      <c r="A2116" s="15" t="s">
        <v>996</v>
      </c>
      <c r="B2116" s="16" t="s">
        <v>997</v>
      </c>
      <c r="C2116" s="15" t="s">
        <v>959</v>
      </c>
      <c r="D2116" s="15" t="s">
        <v>960</v>
      </c>
      <c r="E2116" s="17">
        <v>1.0920350000000001</v>
      </c>
      <c r="F2116" s="18">
        <v>3.18</v>
      </c>
      <c r="G2116" s="18">
        <v>3.4726713</v>
      </c>
    </row>
    <row r="2117" spans="1:7" ht="20.100000000000001" customHeight="1">
      <c r="A2117" s="15" t="s">
        <v>998</v>
      </c>
      <c r="B2117" s="16" t="s">
        <v>999</v>
      </c>
      <c r="C2117" s="15" t="s">
        <v>959</v>
      </c>
      <c r="D2117" s="15" t="s">
        <v>960</v>
      </c>
      <c r="E2117" s="17">
        <v>0.29399999999999998</v>
      </c>
      <c r="F2117" s="18">
        <v>0.41</v>
      </c>
      <c r="G2117" s="18">
        <v>0.12053999999999999</v>
      </c>
    </row>
    <row r="2118" spans="1:7" ht="20.100000000000001" customHeight="1">
      <c r="A2118" s="15" t="s">
        <v>1000</v>
      </c>
      <c r="B2118" s="16" t="s">
        <v>1001</v>
      </c>
      <c r="C2118" s="15" t="s">
        <v>959</v>
      </c>
      <c r="D2118" s="15" t="s">
        <v>960</v>
      </c>
      <c r="E2118" s="17">
        <v>0.29399999999999998</v>
      </c>
      <c r="F2118" s="18">
        <v>1.01</v>
      </c>
      <c r="G2118" s="18">
        <v>0.29693999999999998</v>
      </c>
    </row>
    <row r="2119" spans="1:7" ht="20.100000000000001" customHeight="1">
      <c r="A2119" s="15" t="s">
        <v>1023</v>
      </c>
      <c r="B2119" s="16" t="s">
        <v>1024</v>
      </c>
      <c r="C2119" s="15" t="s">
        <v>959</v>
      </c>
      <c r="D2119" s="15" t="s">
        <v>960</v>
      </c>
      <c r="E2119" s="17">
        <v>0.209035</v>
      </c>
      <c r="F2119" s="18">
        <v>0.01</v>
      </c>
      <c r="G2119" s="18">
        <v>2.0903499999999999E-3</v>
      </c>
    </row>
    <row r="2120" spans="1:7" ht="15" customHeight="1">
      <c r="A2120" s="15" t="s">
        <v>965</v>
      </c>
      <c r="B2120" s="16" t="s">
        <v>966</v>
      </c>
      <c r="C2120" s="15" t="s">
        <v>959</v>
      </c>
      <c r="D2120" s="15" t="s">
        <v>960</v>
      </c>
      <c r="E2120" s="17">
        <v>1.0920350000000001</v>
      </c>
      <c r="F2120" s="18">
        <v>0.06</v>
      </c>
      <c r="G2120" s="18">
        <v>6.55221E-2</v>
      </c>
    </row>
    <row r="2121" spans="1:7" ht="20.100000000000001" customHeight="1">
      <c r="A2121" s="15" t="s">
        <v>1025</v>
      </c>
      <c r="B2121" s="16" t="s">
        <v>1026</v>
      </c>
      <c r="C2121" s="15" t="s">
        <v>959</v>
      </c>
      <c r="D2121" s="15" t="s">
        <v>960</v>
      </c>
      <c r="E2121" s="17">
        <v>0.209035</v>
      </c>
      <c r="F2121" s="18">
        <v>0.63</v>
      </c>
      <c r="G2121" s="18">
        <v>0.13169205</v>
      </c>
    </row>
    <row r="2122" spans="1:7" ht="20.100000000000001" customHeight="1">
      <c r="A2122" s="15" t="s">
        <v>1086</v>
      </c>
      <c r="B2122" s="16" t="s">
        <v>1087</v>
      </c>
      <c r="C2122" s="15" t="s">
        <v>959</v>
      </c>
      <c r="D2122" s="15" t="s">
        <v>960</v>
      </c>
      <c r="E2122" s="17">
        <v>0.58899999999999997</v>
      </c>
      <c r="F2122" s="18">
        <v>0.57999999999999996</v>
      </c>
      <c r="G2122" s="18">
        <v>0.34161999999999998</v>
      </c>
    </row>
    <row r="2123" spans="1:7" ht="20.100000000000001" customHeight="1">
      <c r="A2123" s="15" t="s">
        <v>1088</v>
      </c>
      <c r="B2123" s="16" t="s">
        <v>1089</v>
      </c>
      <c r="C2123" s="15" t="s">
        <v>959</v>
      </c>
      <c r="D2123" s="15" t="s">
        <v>960</v>
      </c>
      <c r="E2123" s="17">
        <v>0.58899999999999997</v>
      </c>
      <c r="F2123" s="18">
        <v>0.95</v>
      </c>
      <c r="G2123" s="18">
        <v>0.55954999999999999</v>
      </c>
    </row>
    <row r="2124" spans="1:7" ht="15" customHeight="1">
      <c r="A2124" s="15" t="s">
        <v>963</v>
      </c>
      <c r="B2124" s="16" t="s">
        <v>964</v>
      </c>
      <c r="C2124" s="15" t="s">
        <v>959</v>
      </c>
      <c r="D2124" s="15" t="s">
        <v>960</v>
      </c>
      <c r="E2124" s="17">
        <v>1.0920350000000001</v>
      </c>
      <c r="F2124" s="18">
        <v>0.55000000000000004</v>
      </c>
      <c r="G2124" s="18">
        <v>0.60061925000000005</v>
      </c>
    </row>
    <row r="2125" spans="1:7" ht="17.100000000000001" customHeight="1">
      <c r="A2125" s="1"/>
      <c r="B2125" s="1"/>
      <c r="C2125" s="1"/>
      <c r="D2125" s="1"/>
      <c r="E2125" s="319" t="s">
        <v>967</v>
      </c>
      <c r="F2125" s="320"/>
      <c r="G2125" s="19">
        <v>6.7269614500000001</v>
      </c>
    </row>
    <row r="2126" spans="1:7" ht="15" customHeight="1">
      <c r="A2126" s="321" t="s">
        <v>1027</v>
      </c>
      <c r="B2126" s="322"/>
      <c r="C2126" s="8" t="s">
        <v>952</v>
      </c>
      <c r="D2126" s="8" t="s">
        <v>953</v>
      </c>
      <c r="E2126" s="8" t="s">
        <v>954</v>
      </c>
      <c r="F2126" s="8" t="s">
        <v>955</v>
      </c>
      <c r="G2126" s="8" t="s">
        <v>956</v>
      </c>
    </row>
    <row r="2127" spans="1:7" ht="27.95" customHeight="1">
      <c r="A2127" s="15" t="s">
        <v>1102</v>
      </c>
      <c r="B2127" s="16" t="s">
        <v>1103</v>
      </c>
      <c r="C2127" s="15" t="s">
        <v>959</v>
      </c>
      <c r="D2127" s="15" t="s">
        <v>1030</v>
      </c>
      <c r="E2127" s="17">
        <v>1.7889086E-5</v>
      </c>
      <c r="F2127" s="18">
        <v>4722.0600000000004</v>
      </c>
      <c r="G2127" s="18">
        <v>8.4473337437159998E-2</v>
      </c>
    </row>
    <row r="2128" spans="1:7" ht="15" customHeight="1">
      <c r="A2128" s="1"/>
      <c r="B2128" s="1"/>
      <c r="C2128" s="1"/>
      <c r="D2128" s="1"/>
      <c r="E2128" s="319" t="s">
        <v>1031</v>
      </c>
      <c r="F2128" s="320"/>
      <c r="G2128" s="19">
        <v>8.4473337437159998E-2</v>
      </c>
    </row>
    <row r="2129" spans="1:7" ht="15" customHeight="1">
      <c r="A2129" s="321" t="s">
        <v>1032</v>
      </c>
      <c r="B2129" s="322"/>
      <c r="C2129" s="8" t="s">
        <v>952</v>
      </c>
      <c r="D2129" s="8" t="s">
        <v>953</v>
      </c>
      <c r="E2129" s="8" t="s">
        <v>954</v>
      </c>
      <c r="F2129" s="8" t="s">
        <v>955</v>
      </c>
      <c r="G2129" s="8" t="s">
        <v>956</v>
      </c>
    </row>
    <row r="2130" spans="1:7" ht="15" customHeight="1">
      <c r="A2130" s="15" t="s">
        <v>1033</v>
      </c>
      <c r="B2130" s="16" t="s">
        <v>1034</v>
      </c>
      <c r="C2130" s="15" t="s">
        <v>959</v>
      </c>
      <c r="D2130" s="15" t="s">
        <v>1035</v>
      </c>
      <c r="E2130" s="17">
        <v>6.0878750000000002E-2</v>
      </c>
      <c r="F2130" s="18">
        <v>0.9</v>
      </c>
      <c r="G2130" s="18">
        <v>5.4790875000000003E-2</v>
      </c>
    </row>
    <row r="2131" spans="1:7" ht="15" customHeight="1">
      <c r="A2131" s="1"/>
      <c r="B2131" s="1"/>
      <c r="C2131" s="1"/>
      <c r="D2131" s="1"/>
      <c r="E2131" s="319" t="s">
        <v>1036</v>
      </c>
      <c r="F2131" s="320"/>
      <c r="G2131" s="19">
        <v>5.4790875000000003E-2</v>
      </c>
    </row>
    <row r="2132" spans="1:7" ht="15" customHeight="1">
      <c r="A2132" s="321" t="s">
        <v>968</v>
      </c>
      <c r="B2132" s="322"/>
      <c r="C2132" s="8" t="s">
        <v>952</v>
      </c>
      <c r="D2132" s="8" t="s">
        <v>953</v>
      </c>
      <c r="E2132" s="8" t="s">
        <v>954</v>
      </c>
      <c r="F2132" s="8" t="s">
        <v>955</v>
      </c>
      <c r="G2132" s="8" t="s">
        <v>956</v>
      </c>
    </row>
    <row r="2133" spans="1:7" ht="15" customHeight="1">
      <c r="A2133" s="15" t="s">
        <v>1006</v>
      </c>
      <c r="B2133" s="16" t="s">
        <v>1007</v>
      </c>
      <c r="C2133" s="15" t="s">
        <v>959</v>
      </c>
      <c r="D2133" s="15" t="s">
        <v>960</v>
      </c>
      <c r="E2133" s="17">
        <v>0.29843940000000002</v>
      </c>
      <c r="F2133" s="18">
        <v>9.25</v>
      </c>
      <c r="G2133" s="18">
        <v>2.7605644499999999</v>
      </c>
    </row>
    <row r="2134" spans="1:7" ht="15" customHeight="1">
      <c r="A2134" s="15" t="s">
        <v>1104</v>
      </c>
      <c r="B2134" s="16" t="s">
        <v>1105</v>
      </c>
      <c r="C2134" s="15" t="s">
        <v>959</v>
      </c>
      <c r="D2134" s="15" t="s">
        <v>960</v>
      </c>
      <c r="E2134" s="17">
        <v>0.2102683065</v>
      </c>
      <c r="F2134" s="18">
        <v>15.31</v>
      </c>
      <c r="G2134" s="18">
        <v>3.2192077725149999</v>
      </c>
    </row>
    <row r="2135" spans="1:7" ht="15" customHeight="1">
      <c r="A2135" s="15" t="s">
        <v>1090</v>
      </c>
      <c r="B2135" s="16" t="s">
        <v>1091</v>
      </c>
      <c r="C2135" s="15" t="s">
        <v>959</v>
      </c>
      <c r="D2135" s="15" t="s">
        <v>960</v>
      </c>
      <c r="E2135" s="17">
        <v>0.59789389999999998</v>
      </c>
      <c r="F2135" s="18">
        <v>12.62</v>
      </c>
      <c r="G2135" s="18">
        <v>7.5454210179999999</v>
      </c>
    </row>
    <row r="2136" spans="1:7" ht="15" customHeight="1">
      <c r="A2136" s="1"/>
      <c r="B2136" s="1"/>
      <c r="C2136" s="1"/>
      <c r="D2136" s="1"/>
      <c r="E2136" s="319" t="s">
        <v>971</v>
      </c>
      <c r="F2136" s="320"/>
      <c r="G2136" s="19">
        <v>13.525193240515</v>
      </c>
    </row>
    <row r="2137" spans="1:7" ht="15" customHeight="1">
      <c r="A2137" s="321" t="s">
        <v>1010</v>
      </c>
      <c r="B2137" s="322"/>
      <c r="C2137" s="8" t="s">
        <v>952</v>
      </c>
      <c r="D2137" s="8" t="s">
        <v>953</v>
      </c>
      <c r="E2137" s="8" t="s">
        <v>954</v>
      </c>
      <c r="F2137" s="8" t="s">
        <v>955</v>
      </c>
      <c r="G2137" s="8" t="s">
        <v>956</v>
      </c>
    </row>
    <row r="2138" spans="1:7" ht="15" customHeight="1">
      <c r="A2138" s="15" t="s">
        <v>1041</v>
      </c>
      <c r="B2138" s="16" t="s">
        <v>1042</v>
      </c>
      <c r="C2138" s="15" t="s">
        <v>959</v>
      </c>
      <c r="D2138" s="15" t="s">
        <v>1020</v>
      </c>
      <c r="E2138" s="17">
        <v>20.319534999999998</v>
      </c>
      <c r="F2138" s="18">
        <v>1.04</v>
      </c>
      <c r="G2138" s="18">
        <v>21.132316400000001</v>
      </c>
    </row>
    <row r="2139" spans="1:7" ht="20.100000000000001" customHeight="1">
      <c r="A2139" s="15" t="s">
        <v>1052</v>
      </c>
      <c r="B2139" s="16" t="s">
        <v>1053</v>
      </c>
      <c r="C2139" s="15" t="s">
        <v>959</v>
      </c>
      <c r="D2139" s="15" t="s">
        <v>1045</v>
      </c>
      <c r="E2139" s="17">
        <v>5.8616000000000001E-2</v>
      </c>
      <c r="F2139" s="18">
        <v>75</v>
      </c>
      <c r="G2139" s="18">
        <v>4.3962000000000003</v>
      </c>
    </row>
    <row r="2140" spans="1:7" ht="15" customHeight="1">
      <c r="A2140" s="1"/>
      <c r="B2140" s="1"/>
      <c r="C2140" s="1"/>
      <c r="D2140" s="1"/>
      <c r="E2140" s="319" t="s">
        <v>1021</v>
      </c>
      <c r="F2140" s="320"/>
      <c r="G2140" s="19">
        <v>25.528516400000001</v>
      </c>
    </row>
    <row r="2141" spans="1:7" ht="15" customHeight="1">
      <c r="A2141" s="1"/>
      <c r="B2141" s="1"/>
      <c r="C2141" s="1"/>
      <c r="D2141" s="1"/>
      <c r="E2141" s="317" t="s">
        <v>972</v>
      </c>
      <c r="F2141" s="318"/>
      <c r="G2141" s="3">
        <v>39.76</v>
      </c>
    </row>
    <row r="2142" spans="1:7" ht="15" customHeight="1">
      <c r="A2142" s="1"/>
      <c r="B2142" s="1"/>
      <c r="C2142" s="1"/>
      <c r="D2142" s="1"/>
      <c r="E2142" s="317" t="s">
        <v>973</v>
      </c>
      <c r="F2142" s="318"/>
      <c r="G2142" s="3">
        <v>6.14</v>
      </c>
    </row>
    <row r="2143" spans="1:7" ht="15" customHeight="1">
      <c r="A2143" s="1"/>
      <c r="B2143" s="1"/>
      <c r="C2143" s="1"/>
      <c r="D2143" s="1"/>
      <c r="E2143" s="317" t="s">
        <v>974</v>
      </c>
      <c r="F2143" s="318"/>
      <c r="G2143" s="3">
        <v>45.9</v>
      </c>
    </row>
    <row r="2144" spans="1:7" ht="15" customHeight="1">
      <c r="A2144" s="1"/>
      <c r="B2144" s="1"/>
      <c r="C2144" s="1"/>
      <c r="D2144" s="1"/>
      <c r="E2144" s="317" t="s">
        <v>975</v>
      </c>
      <c r="F2144" s="318"/>
      <c r="G2144" s="3">
        <v>13.01</v>
      </c>
    </row>
    <row r="2145" spans="1:7" ht="15" customHeight="1">
      <c r="A2145" s="1"/>
      <c r="B2145" s="1"/>
      <c r="C2145" s="1"/>
      <c r="D2145" s="1"/>
      <c r="E2145" s="317" t="s">
        <v>976</v>
      </c>
      <c r="F2145" s="318"/>
      <c r="G2145" s="3">
        <v>58.91</v>
      </c>
    </row>
    <row r="2146" spans="1:7" ht="15" customHeight="1">
      <c r="A2146" s="1"/>
      <c r="B2146" s="1"/>
      <c r="C2146" s="1"/>
      <c r="D2146" s="1"/>
      <c r="E2146" s="317" t="s">
        <v>977</v>
      </c>
      <c r="F2146" s="318"/>
      <c r="G2146" s="3">
        <v>1</v>
      </c>
    </row>
    <row r="2147" spans="1:7" ht="15" customHeight="1">
      <c r="A2147" s="1"/>
      <c r="B2147" s="1"/>
      <c r="C2147" s="1"/>
      <c r="D2147" s="1"/>
      <c r="E2147" s="317" t="s">
        <v>978</v>
      </c>
      <c r="F2147" s="318"/>
      <c r="G2147" s="3">
        <v>58.91</v>
      </c>
    </row>
    <row r="2148" spans="1:7" ht="9.9499999999999993" customHeight="1">
      <c r="A2148" s="1"/>
      <c r="B2148" s="1"/>
      <c r="C2148" s="323" t="s">
        <v>949</v>
      </c>
      <c r="D2148" s="324"/>
      <c r="E2148" s="1"/>
      <c r="F2148" s="1"/>
      <c r="G2148" s="1"/>
    </row>
    <row r="2149" spans="1:7" ht="20.100000000000001" customHeight="1">
      <c r="A2149" s="325" t="s">
        <v>2317</v>
      </c>
      <c r="B2149" s="326"/>
      <c r="C2149" s="326"/>
      <c r="D2149" s="326"/>
      <c r="E2149" s="326"/>
      <c r="F2149" s="326"/>
      <c r="G2149" s="326"/>
    </row>
    <row r="2150" spans="1:7" ht="15" customHeight="1">
      <c r="A2150" s="321" t="s">
        <v>951</v>
      </c>
      <c r="B2150" s="322"/>
      <c r="C2150" s="8" t="s">
        <v>952</v>
      </c>
      <c r="D2150" s="8" t="s">
        <v>953</v>
      </c>
      <c r="E2150" s="8" t="s">
        <v>954</v>
      </c>
      <c r="F2150" s="8" t="s">
        <v>955</v>
      </c>
      <c r="G2150" s="8" t="s">
        <v>956</v>
      </c>
    </row>
    <row r="2151" spans="1:7" ht="15" customHeight="1">
      <c r="A2151" s="15" t="s">
        <v>994</v>
      </c>
      <c r="B2151" s="16" t="s">
        <v>995</v>
      </c>
      <c r="C2151" s="15" t="s">
        <v>959</v>
      </c>
      <c r="D2151" s="15" t="s">
        <v>960</v>
      </c>
      <c r="E2151" s="17">
        <v>1.0500350000000001</v>
      </c>
      <c r="F2151" s="18">
        <v>1.04</v>
      </c>
      <c r="G2151" s="18">
        <v>1.0920364</v>
      </c>
    </row>
    <row r="2152" spans="1:7" ht="15" customHeight="1">
      <c r="A2152" s="15" t="s">
        <v>996</v>
      </c>
      <c r="B2152" s="16" t="s">
        <v>997</v>
      </c>
      <c r="C2152" s="15" t="s">
        <v>959</v>
      </c>
      <c r="D2152" s="15" t="s">
        <v>960</v>
      </c>
      <c r="E2152" s="17">
        <v>1.0500350000000001</v>
      </c>
      <c r="F2152" s="18">
        <v>3.18</v>
      </c>
      <c r="G2152" s="18">
        <v>3.3391112999999999</v>
      </c>
    </row>
    <row r="2153" spans="1:7" ht="20.100000000000001" customHeight="1">
      <c r="A2153" s="15" t="s">
        <v>998</v>
      </c>
      <c r="B2153" s="16" t="s">
        <v>999</v>
      </c>
      <c r="C2153" s="15" t="s">
        <v>959</v>
      </c>
      <c r="D2153" s="15" t="s">
        <v>960</v>
      </c>
      <c r="E2153" s="17">
        <v>0.28000000000000003</v>
      </c>
      <c r="F2153" s="18">
        <v>0.41</v>
      </c>
      <c r="G2153" s="18">
        <v>0.1148</v>
      </c>
    </row>
    <row r="2154" spans="1:7" ht="20.100000000000001" customHeight="1">
      <c r="A2154" s="15" t="s">
        <v>1000</v>
      </c>
      <c r="B2154" s="16" t="s">
        <v>1001</v>
      </c>
      <c r="C2154" s="15" t="s">
        <v>959</v>
      </c>
      <c r="D2154" s="15" t="s">
        <v>960</v>
      </c>
      <c r="E2154" s="17">
        <v>0.28000000000000003</v>
      </c>
      <c r="F2154" s="18">
        <v>1.01</v>
      </c>
      <c r="G2154" s="18">
        <v>0.2828</v>
      </c>
    </row>
    <row r="2155" spans="1:7" ht="20.100000000000001" customHeight="1">
      <c r="A2155" s="15" t="s">
        <v>1023</v>
      </c>
      <c r="B2155" s="16" t="s">
        <v>1024</v>
      </c>
      <c r="C2155" s="15" t="s">
        <v>959</v>
      </c>
      <c r="D2155" s="15" t="s">
        <v>960</v>
      </c>
      <c r="E2155" s="17">
        <v>0.209035</v>
      </c>
      <c r="F2155" s="18">
        <v>0.01</v>
      </c>
      <c r="G2155" s="18">
        <v>2.0903499999999999E-3</v>
      </c>
    </row>
    <row r="2156" spans="1:7" ht="15" customHeight="1">
      <c r="A2156" s="15" t="s">
        <v>965</v>
      </c>
      <c r="B2156" s="16" t="s">
        <v>966</v>
      </c>
      <c r="C2156" s="15" t="s">
        <v>959</v>
      </c>
      <c r="D2156" s="15" t="s">
        <v>960</v>
      </c>
      <c r="E2156" s="17">
        <v>1.0500350000000001</v>
      </c>
      <c r="F2156" s="18">
        <v>0.06</v>
      </c>
      <c r="G2156" s="18">
        <v>6.3002100000000005E-2</v>
      </c>
    </row>
    <row r="2157" spans="1:7" ht="20.100000000000001" customHeight="1">
      <c r="A2157" s="15" t="s">
        <v>1025</v>
      </c>
      <c r="B2157" s="16" t="s">
        <v>1026</v>
      </c>
      <c r="C2157" s="15" t="s">
        <v>959</v>
      </c>
      <c r="D2157" s="15" t="s">
        <v>960</v>
      </c>
      <c r="E2157" s="17">
        <v>0.209035</v>
      </c>
      <c r="F2157" s="18">
        <v>0.63</v>
      </c>
      <c r="G2157" s="18">
        <v>0.13169205</v>
      </c>
    </row>
    <row r="2158" spans="1:7" ht="20.100000000000001" customHeight="1">
      <c r="A2158" s="15" t="s">
        <v>1086</v>
      </c>
      <c r="B2158" s="16" t="s">
        <v>1087</v>
      </c>
      <c r="C2158" s="15" t="s">
        <v>959</v>
      </c>
      <c r="D2158" s="15" t="s">
        <v>960</v>
      </c>
      <c r="E2158" s="17">
        <v>0.56100000000000005</v>
      </c>
      <c r="F2158" s="18">
        <v>0.57999999999999996</v>
      </c>
      <c r="G2158" s="18">
        <v>0.32538</v>
      </c>
    </row>
    <row r="2159" spans="1:7" ht="20.100000000000001" customHeight="1">
      <c r="A2159" s="15" t="s">
        <v>1088</v>
      </c>
      <c r="B2159" s="16" t="s">
        <v>1089</v>
      </c>
      <c r="C2159" s="15" t="s">
        <v>959</v>
      </c>
      <c r="D2159" s="15" t="s">
        <v>960</v>
      </c>
      <c r="E2159" s="17">
        <v>0.56100000000000005</v>
      </c>
      <c r="F2159" s="18">
        <v>0.95</v>
      </c>
      <c r="G2159" s="18">
        <v>0.53295000000000003</v>
      </c>
    </row>
    <row r="2160" spans="1:7" ht="15" customHeight="1">
      <c r="A2160" s="15" t="s">
        <v>963</v>
      </c>
      <c r="B2160" s="16" t="s">
        <v>964</v>
      </c>
      <c r="C2160" s="15" t="s">
        <v>959</v>
      </c>
      <c r="D2160" s="15" t="s">
        <v>960</v>
      </c>
      <c r="E2160" s="17">
        <v>1.0500350000000001</v>
      </c>
      <c r="F2160" s="18">
        <v>0.55000000000000004</v>
      </c>
      <c r="G2160" s="18">
        <v>0.57751925000000004</v>
      </c>
    </row>
    <row r="2161" spans="1:7" ht="17.100000000000001" customHeight="1">
      <c r="A2161" s="1"/>
      <c r="B2161" s="1"/>
      <c r="C2161" s="1"/>
      <c r="D2161" s="1"/>
      <c r="E2161" s="319" t="s">
        <v>967</v>
      </c>
      <c r="F2161" s="320"/>
      <c r="G2161" s="19">
        <v>6.4613814500000002</v>
      </c>
    </row>
    <row r="2162" spans="1:7" ht="15" customHeight="1">
      <c r="A2162" s="321" t="s">
        <v>1027</v>
      </c>
      <c r="B2162" s="322"/>
      <c r="C2162" s="8" t="s">
        <v>952</v>
      </c>
      <c r="D2162" s="8" t="s">
        <v>953</v>
      </c>
      <c r="E2162" s="8" t="s">
        <v>954</v>
      </c>
      <c r="F2162" s="8" t="s">
        <v>955</v>
      </c>
      <c r="G2162" s="8" t="s">
        <v>956</v>
      </c>
    </row>
    <row r="2163" spans="1:7" ht="27.95" customHeight="1">
      <c r="A2163" s="15" t="s">
        <v>1102</v>
      </c>
      <c r="B2163" s="16" t="s">
        <v>1103</v>
      </c>
      <c r="C2163" s="15" t="s">
        <v>959</v>
      </c>
      <c r="D2163" s="15" t="s">
        <v>1030</v>
      </c>
      <c r="E2163" s="17">
        <v>1.7889086E-5</v>
      </c>
      <c r="F2163" s="18">
        <v>4722.0600000000004</v>
      </c>
      <c r="G2163" s="18">
        <v>8.4473337437159998E-2</v>
      </c>
    </row>
    <row r="2164" spans="1:7" ht="15" customHeight="1">
      <c r="A2164" s="1"/>
      <c r="B2164" s="1"/>
      <c r="C2164" s="1"/>
      <c r="D2164" s="1"/>
      <c r="E2164" s="319" t="s">
        <v>1031</v>
      </c>
      <c r="F2164" s="320"/>
      <c r="G2164" s="19">
        <v>8.4473337437159998E-2</v>
      </c>
    </row>
    <row r="2165" spans="1:7" ht="15" customHeight="1">
      <c r="A2165" s="321" t="s">
        <v>1032</v>
      </c>
      <c r="B2165" s="322"/>
      <c r="C2165" s="8" t="s">
        <v>952</v>
      </c>
      <c r="D2165" s="8" t="s">
        <v>953</v>
      </c>
      <c r="E2165" s="8" t="s">
        <v>954</v>
      </c>
      <c r="F2165" s="8" t="s">
        <v>955</v>
      </c>
      <c r="G2165" s="8" t="s">
        <v>956</v>
      </c>
    </row>
    <row r="2166" spans="1:7" ht="15" customHeight="1">
      <c r="A2166" s="15" t="s">
        <v>1033</v>
      </c>
      <c r="B2166" s="16" t="s">
        <v>1034</v>
      </c>
      <c r="C2166" s="15" t="s">
        <v>959</v>
      </c>
      <c r="D2166" s="15" t="s">
        <v>1035</v>
      </c>
      <c r="E2166" s="17">
        <v>6.0878750000000002E-2</v>
      </c>
      <c r="F2166" s="18">
        <v>0.9</v>
      </c>
      <c r="G2166" s="18">
        <v>5.4790875000000003E-2</v>
      </c>
    </row>
    <row r="2167" spans="1:7" ht="15" customHeight="1">
      <c r="A2167" s="1"/>
      <c r="B2167" s="1"/>
      <c r="C2167" s="1"/>
      <c r="D2167" s="1"/>
      <c r="E2167" s="319" t="s">
        <v>1036</v>
      </c>
      <c r="F2167" s="320"/>
      <c r="G2167" s="19">
        <v>5.4790875000000003E-2</v>
      </c>
    </row>
    <row r="2168" spans="1:7" ht="15" customHeight="1">
      <c r="A2168" s="321" t="s">
        <v>968</v>
      </c>
      <c r="B2168" s="322"/>
      <c r="C2168" s="8" t="s">
        <v>952</v>
      </c>
      <c r="D2168" s="8" t="s">
        <v>953</v>
      </c>
      <c r="E2168" s="8" t="s">
        <v>954</v>
      </c>
      <c r="F2168" s="8" t="s">
        <v>955</v>
      </c>
      <c r="G2168" s="8" t="s">
        <v>956</v>
      </c>
    </row>
    <row r="2169" spans="1:7" ht="15" customHeight="1">
      <c r="A2169" s="15" t="s">
        <v>1006</v>
      </c>
      <c r="B2169" s="16" t="s">
        <v>1007</v>
      </c>
      <c r="C2169" s="15" t="s">
        <v>959</v>
      </c>
      <c r="D2169" s="15" t="s">
        <v>960</v>
      </c>
      <c r="E2169" s="17">
        <v>0.28422799999999998</v>
      </c>
      <c r="F2169" s="18">
        <v>9.25</v>
      </c>
      <c r="G2169" s="18">
        <v>2.6291090000000001</v>
      </c>
    </row>
    <row r="2170" spans="1:7" ht="15" customHeight="1">
      <c r="A2170" s="15" t="s">
        <v>1104</v>
      </c>
      <c r="B2170" s="16" t="s">
        <v>1105</v>
      </c>
      <c r="C2170" s="15" t="s">
        <v>959</v>
      </c>
      <c r="D2170" s="15" t="s">
        <v>960</v>
      </c>
      <c r="E2170" s="17">
        <v>0.2102683065</v>
      </c>
      <c r="F2170" s="18">
        <v>15.31</v>
      </c>
      <c r="G2170" s="18">
        <v>3.2192077725149999</v>
      </c>
    </row>
    <row r="2171" spans="1:7" ht="15" customHeight="1">
      <c r="A2171" s="15" t="s">
        <v>1090</v>
      </c>
      <c r="B2171" s="16" t="s">
        <v>1091</v>
      </c>
      <c r="C2171" s="15" t="s">
        <v>959</v>
      </c>
      <c r="D2171" s="15" t="s">
        <v>960</v>
      </c>
      <c r="E2171" s="17">
        <v>0.56947110000000001</v>
      </c>
      <c r="F2171" s="18">
        <v>12.62</v>
      </c>
      <c r="G2171" s="18">
        <v>7.1867252820000003</v>
      </c>
    </row>
    <row r="2172" spans="1:7" ht="15" customHeight="1">
      <c r="A2172" s="1"/>
      <c r="B2172" s="1"/>
      <c r="C2172" s="1"/>
      <c r="D2172" s="1"/>
      <c r="E2172" s="319" t="s">
        <v>971</v>
      </c>
      <c r="F2172" s="320"/>
      <c r="G2172" s="19">
        <v>13.035042054514999</v>
      </c>
    </row>
    <row r="2173" spans="1:7" ht="15" customHeight="1">
      <c r="A2173" s="321" t="s">
        <v>1010</v>
      </c>
      <c r="B2173" s="322"/>
      <c r="C2173" s="8" t="s">
        <v>952</v>
      </c>
      <c r="D2173" s="8" t="s">
        <v>953</v>
      </c>
      <c r="E2173" s="8" t="s">
        <v>954</v>
      </c>
      <c r="F2173" s="8" t="s">
        <v>955</v>
      </c>
      <c r="G2173" s="8" t="s">
        <v>956</v>
      </c>
    </row>
    <row r="2174" spans="1:7" ht="15" customHeight="1">
      <c r="A2174" s="15" t="s">
        <v>1041</v>
      </c>
      <c r="B2174" s="16" t="s">
        <v>1042</v>
      </c>
      <c r="C2174" s="15" t="s">
        <v>959</v>
      </c>
      <c r="D2174" s="15" t="s">
        <v>1020</v>
      </c>
      <c r="E2174" s="17">
        <v>20.319534999999998</v>
      </c>
      <c r="F2174" s="18">
        <v>1.04</v>
      </c>
      <c r="G2174" s="18">
        <v>21.132316400000001</v>
      </c>
    </row>
    <row r="2175" spans="1:7" ht="20.100000000000001" customHeight="1">
      <c r="A2175" s="15" t="s">
        <v>1259</v>
      </c>
      <c r="B2175" s="16" t="s">
        <v>1260</v>
      </c>
      <c r="C2175" s="15" t="s">
        <v>959</v>
      </c>
      <c r="D2175" s="15" t="s">
        <v>1072</v>
      </c>
      <c r="E2175" s="17">
        <v>0.21</v>
      </c>
      <c r="F2175" s="18">
        <v>10.53</v>
      </c>
      <c r="G2175" s="18">
        <v>2.2113</v>
      </c>
    </row>
    <row r="2176" spans="1:7" ht="20.100000000000001" customHeight="1">
      <c r="A2176" s="15" t="s">
        <v>1052</v>
      </c>
      <c r="B2176" s="16" t="s">
        <v>1053</v>
      </c>
      <c r="C2176" s="15" t="s">
        <v>959</v>
      </c>
      <c r="D2176" s="15" t="s">
        <v>1045</v>
      </c>
      <c r="E2176" s="17">
        <v>5.8616000000000001E-2</v>
      </c>
      <c r="F2176" s="18">
        <v>75</v>
      </c>
      <c r="G2176" s="18">
        <v>4.3962000000000003</v>
      </c>
    </row>
    <row r="2177" spans="1:7" ht="15" customHeight="1">
      <c r="A2177" s="1"/>
      <c r="B2177" s="1"/>
      <c r="C2177" s="1"/>
      <c r="D2177" s="1"/>
      <c r="E2177" s="319" t="s">
        <v>1021</v>
      </c>
      <c r="F2177" s="320"/>
      <c r="G2177" s="19">
        <v>27.739816399999999</v>
      </c>
    </row>
    <row r="2178" spans="1:7" ht="15" customHeight="1">
      <c r="A2178" s="1"/>
      <c r="B2178" s="1"/>
      <c r="C2178" s="1"/>
      <c r="D2178" s="1"/>
      <c r="E2178" s="317" t="s">
        <v>972</v>
      </c>
      <c r="F2178" s="318"/>
      <c r="G2178" s="3">
        <v>41.43</v>
      </c>
    </row>
    <row r="2179" spans="1:7" ht="15" customHeight="1">
      <c r="A2179" s="1"/>
      <c r="B2179" s="1"/>
      <c r="C2179" s="1"/>
      <c r="D2179" s="1"/>
      <c r="E2179" s="317" t="s">
        <v>973</v>
      </c>
      <c r="F2179" s="318"/>
      <c r="G2179" s="3">
        <v>5.92</v>
      </c>
    </row>
    <row r="2180" spans="1:7" ht="15" customHeight="1">
      <c r="A2180" s="1"/>
      <c r="B2180" s="1"/>
      <c r="C2180" s="1"/>
      <c r="D2180" s="1"/>
      <c r="E2180" s="317" t="s">
        <v>974</v>
      </c>
      <c r="F2180" s="318"/>
      <c r="G2180" s="3">
        <v>47.35</v>
      </c>
    </row>
    <row r="2181" spans="1:7" ht="15" customHeight="1">
      <c r="A2181" s="1"/>
      <c r="B2181" s="1"/>
      <c r="C2181" s="1"/>
      <c r="D2181" s="1"/>
      <c r="E2181" s="317" t="s">
        <v>975</v>
      </c>
      <c r="F2181" s="318"/>
      <c r="G2181" s="3">
        <v>13.42</v>
      </c>
    </row>
    <row r="2182" spans="1:7" ht="15" customHeight="1">
      <c r="A2182" s="1"/>
      <c r="B2182" s="1"/>
      <c r="C2182" s="1"/>
      <c r="D2182" s="1"/>
      <c r="E2182" s="317" t="s">
        <v>976</v>
      </c>
      <c r="F2182" s="318"/>
      <c r="G2182" s="3">
        <v>60.77</v>
      </c>
    </row>
    <row r="2183" spans="1:7" ht="15" customHeight="1">
      <c r="A2183" s="1"/>
      <c r="B2183" s="1"/>
      <c r="C2183" s="1"/>
      <c r="D2183" s="1"/>
      <c r="E2183" s="317" t="s">
        <v>977</v>
      </c>
      <c r="F2183" s="318"/>
      <c r="G2183" s="3">
        <v>1</v>
      </c>
    </row>
    <row r="2184" spans="1:7" ht="15" customHeight="1">
      <c r="A2184" s="1"/>
      <c r="B2184" s="1"/>
      <c r="C2184" s="1"/>
      <c r="D2184" s="1"/>
      <c r="E2184" s="317" t="s">
        <v>978</v>
      </c>
      <c r="F2184" s="318"/>
      <c r="G2184" s="3">
        <v>60.77</v>
      </c>
    </row>
    <row r="2185" spans="1:7" ht="9.9499999999999993" customHeight="1">
      <c r="A2185" s="1"/>
      <c r="B2185" s="1"/>
      <c r="C2185" s="323" t="s">
        <v>949</v>
      </c>
      <c r="D2185" s="324"/>
      <c r="E2185" s="1"/>
      <c r="F2185" s="1"/>
      <c r="G2185" s="1"/>
    </row>
    <row r="2186" spans="1:7" ht="20.100000000000001" customHeight="1">
      <c r="A2186" s="325" t="s">
        <v>2318</v>
      </c>
      <c r="B2186" s="326"/>
      <c r="C2186" s="326"/>
      <c r="D2186" s="326"/>
      <c r="E2186" s="326"/>
      <c r="F2186" s="326"/>
      <c r="G2186" s="326"/>
    </row>
    <row r="2187" spans="1:7" ht="15" customHeight="1">
      <c r="A2187" s="321" t="s">
        <v>951</v>
      </c>
      <c r="B2187" s="322"/>
      <c r="C2187" s="8" t="s">
        <v>952</v>
      </c>
      <c r="D2187" s="8" t="s">
        <v>953</v>
      </c>
      <c r="E2187" s="8" t="s">
        <v>954</v>
      </c>
      <c r="F2187" s="8" t="s">
        <v>955</v>
      </c>
      <c r="G2187" s="8" t="s">
        <v>956</v>
      </c>
    </row>
    <row r="2188" spans="1:7" ht="15" customHeight="1">
      <c r="A2188" s="15" t="s">
        <v>994</v>
      </c>
      <c r="B2188" s="16" t="s">
        <v>995</v>
      </c>
      <c r="C2188" s="15" t="s">
        <v>959</v>
      </c>
      <c r="D2188" s="15" t="s">
        <v>960</v>
      </c>
      <c r="E2188" s="17">
        <v>0.57703499999999996</v>
      </c>
      <c r="F2188" s="18">
        <v>1.04</v>
      </c>
      <c r="G2188" s="18">
        <v>0.60011639999999999</v>
      </c>
    </row>
    <row r="2189" spans="1:7" ht="15" customHeight="1">
      <c r="A2189" s="15" t="s">
        <v>996</v>
      </c>
      <c r="B2189" s="16" t="s">
        <v>997</v>
      </c>
      <c r="C2189" s="15" t="s">
        <v>959</v>
      </c>
      <c r="D2189" s="15" t="s">
        <v>960</v>
      </c>
      <c r="E2189" s="17">
        <v>0.57703499999999996</v>
      </c>
      <c r="F2189" s="18">
        <v>3.18</v>
      </c>
      <c r="G2189" s="18">
        <v>1.8349713000000001</v>
      </c>
    </row>
    <row r="2190" spans="1:7" ht="20.100000000000001" customHeight="1">
      <c r="A2190" s="15" t="s">
        <v>998</v>
      </c>
      <c r="B2190" s="16" t="s">
        <v>999</v>
      </c>
      <c r="C2190" s="15" t="s">
        <v>959</v>
      </c>
      <c r="D2190" s="15" t="s">
        <v>960</v>
      </c>
      <c r="E2190" s="17">
        <v>0.123</v>
      </c>
      <c r="F2190" s="18">
        <v>0.41</v>
      </c>
      <c r="G2190" s="18">
        <v>5.0430000000000003E-2</v>
      </c>
    </row>
    <row r="2191" spans="1:7" ht="20.100000000000001" customHeight="1">
      <c r="A2191" s="15" t="s">
        <v>1000</v>
      </c>
      <c r="B2191" s="16" t="s">
        <v>1001</v>
      </c>
      <c r="C2191" s="15" t="s">
        <v>959</v>
      </c>
      <c r="D2191" s="15" t="s">
        <v>960</v>
      </c>
      <c r="E2191" s="17">
        <v>0.123</v>
      </c>
      <c r="F2191" s="18">
        <v>1.01</v>
      </c>
      <c r="G2191" s="18">
        <v>0.12422999999999999</v>
      </c>
    </row>
    <row r="2192" spans="1:7" ht="20.100000000000001" customHeight="1">
      <c r="A2192" s="15" t="s">
        <v>1023</v>
      </c>
      <c r="B2192" s="16" t="s">
        <v>1024</v>
      </c>
      <c r="C2192" s="15" t="s">
        <v>959</v>
      </c>
      <c r="D2192" s="15" t="s">
        <v>960</v>
      </c>
      <c r="E2192" s="17">
        <v>0.209035</v>
      </c>
      <c r="F2192" s="18">
        <v>0.01</v>
      </c>
      <c r="G2192" s="18">
        <v>2.0903499999999999E-3</v>
      </c>
    </row>
    <row r="2193" spans="1:7" ht="15" customHeight="1">
      <c r="A2193" s="15" t="s">
        <v>965</v>
      </c>
      <c r="B2193" s="16" t="s">
        <v>966</v>
      </c>
      <c r="C2193" s="15" t="s">
        <v>959</v>
      </c>
      <c r="D2193" s="15" t="s">
        <v>960</v>
      </c>
      <c r="E2193" s="17">
        <v>0.57703499999999996</v>
      </c>
      <c r="F2193" s="18">
        <v>0.06</v>
      </c>
      <c r="G2193" s="18">
        <v>3.4622100000000003E-2</v>
      </c>
    </row>
    <row r="2194" spans="1:7" ht="20.100000000000001" customHeight="1">
      <c r="A2194" s="15" t="s">
        <v>1025</v>
      </c>
      <c r="B2194" s="16" t="s">
        <v>1026</v>
      </c>
      <c r="C2194" s="15" t="s">
        <v>959</v>
      </c>
      <c r="D2194" s="15" t="s">
        <v>960</v>
      </c>
      <c r="E2194" s="17">
        <v>0.209035</v>
      </c>
      <c r="F2194" s="18">
        <v>0.63</v>
      </c>
      <c r="G2194" s="18">
        <v>0.13169205</v>
      </c>
    </row>
    <row r="2195" spans="1:7" ht="20.100000000000001" customHeight="1">
      <c r="A2195" s="15" t="s">
        <v>1086</v>
      </c>
      <c r="B2195" s="16" t="s">
        <v>1087</v>
      </c>
      <c r="C2195" s="15" t="s">
        <v>959</v>
      </c>
      <c r="D2195" s="15" t="s">
        <v>960</v>
      </c>
      <c r="E2195" s="17">
        <v>0.245</v>
      </c>
      <c r="F2195" s="18">
        <v>0.57999999999999996</v>
      </c>
      <c r="G2195" s="18">
        <v>0.1421</v>
      </c>
    </row>
    <row r="2196" spans="1:7" ht="20.100000000000001" customHeight="1">
      <c r="A2196" s="15" t="s">
        <v>1088</v>
      </c>
      <c r="B2196" s="16" t="s">
        <v>1089</v>
      </c>
      <c r="C2196" s="15" t="s">
        <v>959</v>
      </c>
      <c r="D2196" s="15" t="s">
        <v>960</v>
      </c>
      <c r="E2196" s="17">
        <v>0.245</v>
      </c>
      <c r="F2196" s="18">
        <v>0.95</v>
      </c>
      <c r="G2196" s="18">
        <v>0.23275000000000001</v>
      </c>
    </row>
    <row r="2197" spans="1:7" ht="15" customHeight="1">
      <c r="A2197" s="15" t="s">
        <v>963</v>
      </c>
      <c r="B2197" s="16" t="s">
        <v>964</v>
      </c>
      <c r="C2197" s="15" t="s">
        <v>959</v>
      </c>
      <c r="D2197" s="15" t="s">
        <v>960</v>
      </c>
      <c r="E2197" s="17">
        <v>0.57703499999999996</v>
      </c>
      <c r="F2197" s="18">
        <v>0.55000000000000004</v>
      </c>
      <c r="G2197" s="18">
        <v>0.31736924999999999</v>
      </c>
    </row>
    <row r="2198" spans="1:7" ht="17.100000000000001" customHeight="1">
      <c r="A2198" s="1"/>
      <c r="B2198" s="1"/>
      <c r="C2198" s="1"/>
      <c r="D2198" s="1"/>
      <c r="E2198" s="319" t="s">
        <v>967</v>
      </c>
      <c r="F2198" s="320"/>
      <c r="G2198" s="19">
        <v>3.47037145</v>
      </c>
    </row>
    <row r="2199" spans="1:7" ht="15" customHeight="1">
      <c r="A2199" s="321" t="s">
        <v>1027</v>
      </c>
      <c r="B2199" s="322"/>
      <c r="C2199" s="8" t="s">
        <v>952</v>
      </c>
      <c r="D2199" s="8" t="s">
        <v>953</v>
      </c>
      <c r="E2199" s="8" t="s">
        <v>954</v>
      </c>
      <c r="F2199" s="8" t="s">
        <v>955</v>
      </c>
      <c r="G2199" s="8" t="s">
        <v>956</v>
      </c>
    </row>
    <row r="2200" spans="1:7" ht="27.95" customHeight="1">
      <c r="A2200" s="15" t="s">
        <v>1102</v>
      </c>
      <c r="B2200" s="16" t="s">
        <v>1103</v>
      </c>
      <c r="C2200" s="15" t="s">
        <v>959</v>
      </c>
      <c r="D2200" s="15" t="s">
        <v>1030</v>
      </c>
      <c r="E2200" s="17">
        <v>1.7889086E-5</v>
      </c>
      <c r="F2200" s="18">
        <v>4722.0600000000004</v>
      </c>
      <c r="G2200" s="18">
        <v>8.4473337437159998E-2</v>
      </c>
    </row>
    <row r="2201" spans="1:7" ht="15" customHeight="1">
      <c r="A2201" s="1"/>
      <c r="B2201" s="1"/>
      <c r="C2201" s="1"/>
      <c r="D2201" s="1"/>
      <c r="E2201" s="319" t="s">
        <v>1031</v>
      </c>
      <c r="F2201" s="320"/>
      <c r="G2201" s="19">
        <v>8.4473337437159998E-2</v>
      </c>
    </row>
    <row r="2202" spans="1:7" ht="15" customHeight="1">
      <c r="A2202" s="321" t="s">
        <v>1032</v>
      </c>
      <c r="B2202" s="322"/>
      <c r="C2202" s="8" t="s">
        <v>952</v>
      </c>
      <c r="D2202" s="8" t="s">
        <v>953</v>
      </c>
      <c r="E2202" s="8" t="s">
        <v>954</v>
      </c>
      <c r="F2202" s="8" t="s">
        <v>955</v>
      </c>
      <c r="G2202" s="8" t="s">
        <v>956</v>
      </c>
    </row>
    <row r="2203" spans="1:7" ht="15" customHeight="1">
      <c r="A2203" s="15" t="s">
        <v>1033</v>
      </c>
      <c r="B2203" s="16" t="s">
        <v>1034</v>
      </c>
      <c r="C2203" s="15" t="s">
        <v>959</v>
      </c>
      <c r="D2203" s="15" t="s">
        <v>1035</v>
      </c>
      <c r="E2203" s="17">
        <v>6.0878750000000002E-2</v>
      </c>
      <c r="F2203" s="18">
        <v>0.9</v>
      </c>
      <c r="G2203" s="18">
        <v>5.4790875000000003E-2</v>
      </c>
    </row>
    <row r="2204" spans="1:7" ht="15" customHeight="1">
      <c r="A2204" s="1"/>
      <c r="B2204" s="1"/>
      <c r="C2204" s="1"/>
      <c r="D2204" s="1"/>
      <c r="E2204" s="319" t="s">
        <v>1036</v>
      </c>
      <c r="F2204" s="320"/>
      <c r="G2204" s="19">
        <v>5.4790875000000003E-2</v>
      </c>
    </row>
    <row r="2205" spans="1:7" ht="15" customHeight="1">
      <c r="A2205" s="321" t="s">
        <v>968</v>
      </c>
      <c r="B2205" s="322"/>
      <c r="C2205" s="8" t="s">
        <v>952</v>
      </c>
      <c r="D2205" s="8" t="s">
        <v>953</v>
      </c>
      <c r="E2205" s="8" t="s">
        <v>954</v>
      </c>
      <c r="F2205" s="8" t="s">
        <v>955</v>
      </c>
      <c r="G2205" s="8" t="s">
        <v>956</v>
      </c>
    </row>
    <row r="2206" spans="1:7" ht="15" customHeight="1">
      <c r="A2206" s="15" t="s">
        <v>1006</v>
      </c>
      <c r="B2206" s="16" t="s">
        <v>1007</v>
      </c>
      <c r="C2206" s="15" t="s">
        <v>959</v>
      </c>
      <c r="D2206" s="15" t="s">
        <v>960</v>
      </c>
      <c r="E2206" s="17">
        <v>0.1248573</v>
      </c>
      <c r="F2206" s="18">
        <v>9.25</v>
      </c>
      <c r="G2206" s="18">
        <v>1.1549300250000001</v>
      </c>
    </row>
    <row r="2207" spans="1:7" ht="15" customHeight="1">
      <c r="A2207" s="15" t="s">
        <v>1104</v>
      </c>
      <c r="B2207" s="16" t="s">
        <v>1105</v>
      </c>
      <c r="C2207" s="15" t="s">
        <v>959</v>
      </c>
      <c r="D2207" s="15" t="s">
        <v>960</v>
      </c>
      <c r="E2207" s="17">
        <v>0.2102683065</v>
      </c>
      <c r="F2207" s="18">
        <v>15.31</v>
      </c>
      <c r="G2207" s="18">
        <v>3.2192077725149999</v>
      </c>
    </row>
    <row r="2208" spans="1:7" ht="15" customHeight="1">
      <c r="A2208" s="15" t="s">
        <v>1090</v>
      </c>
      <c r="B2208" s="16" t="s">
        <v>1091</v>
      </c>
      <c r="C2208" s="15" t="s">
        <v>959</v>
      </c>
      <c r="D2208" s="15" t="s">
        <v>960</v>
      </c>
      <c r="E2208" s="17">
        <v>0.24869949999999999</v>
      </c>
      <c r="F2208" s="18">
        <v>12.62</v>
      </c>
      <c r="G2208" s="18">
        <v>3.13858769</v>
      </c>
    </row>
    <row r="2209" spans="1:7" ht="15" customHeight="1">
      <c r="A2209" s="1"/>
      <c r="B2209" s="1"/>
      <c r="C2209" s="1"/>
      <c r="D2209" s="1"/>
      <c r="E2209" s="319" t="s">
        <v>971</v>
      </c>
      <c r="F2209" s="320"/>
      <c r="G2209" s="19">
        <v>7.5127254875149996</v>
      </c>
    </row>
    <row r="2210" spans="1:7" ht="15" customHeight="1">
      <c r="A2210" s="321" t="s">
        <v>1010</v>
      </c>
      <c r="B2210" s="322"/>
      <c r="C2210" s="8" t="s">
        <v>952</v>
      </c>
      <c r="D2210" s="8" t="s">
        <v>953</v>
      </c>
      <c r="E2210" s="8" t="s">
        <v>954</v>
      </c>
      <c r="F2210" s="8" t="s">
        <v>955</v>
      </c>
      <c r="G2210" s="8" t="s">
        <v>956</v>
      </c>
    </row>
    <row r="2211" spans="1:7" ht="15" customHeight="1">
      <c r="A2211" s="15" t="s">
        <v>1041</v>
      </c>
      <c r="B2211" s="16" t="s">
        <v>1042</v>
      </c>
      <c r="C2211" s="15" t="s">
        <v>959</v>
      </c>
      <c r="D2211" s="15" t="s">
        <v>1020</v>
      </c>
      <c r="E2211" s="17">
        <v>20.319534999999998</v>
      </c>
      <c r="F2211" s="18">
        <v>1.04</v>
      </c>
      <c r="G2211" s="18">
        <v>21.132316400000001</v>
      </c>
    </row>
    <row r="2212" spans="1:7" ht="20.100000000000001" customHeight="1">
      <c r="A2212" s="15" t="s">
        <v>1259</v>
      </c>
      <c r="B2212" s="16" t="s">
        <v>1260</v>
      </c>
      <c r="C2212" s="15" t="s">
        <v>959</v>
      </c>
      <c r="D2212" s="15" t="s">
        <v>1072</v>
      </c>
      <c r="E2212" s="17">
        <v>0.21</v>
      </c>
      <c r="F2212" s="18">
        <v>10.53</v>
      </c>
      <c r="G2212" s="18">
        <v>2.2113</v>
      </c>
    </row>
    <row r="2213" spans="1:7" ht="20.100000000000001" customHeight="1">
      <c r="A2213" s="15" t="s">
        <v>1052</v>
      </c>
      <c r="B2213" s="16" t="s">
        <v>1053</v>
      </c>
      <c r="C2213" s="15" t="s">
        <v>959</v>
      </c>
      <c r="D2213" s="15" t="s">
        <v>1045</v>
      </c>
      <c r="E2213" s="17">
        <v>5.8616000000000001E-2</v>
      </c>
      <c r="F2213" s="18">
        <v>75</v>
      </c>
      <c r="G2213" s="18">
        <v>4.3962000000000003</v>
      </c>
    </row>
    <row r="2214" spans="1:7" ht="15" customHeight="1">
      <c r="A2214" s="1"/>
      <c r="B2214" s="1"/>
      <c r="C2214" s="1"/>
      <c r="D2214" s="1"/>
      <c r="E2214" s="319" t="s">
        <v>1021</v>
      </c>
      <c r="F2214" s="320"/>
      <c r="G2214" s="19">
        <v>27.739816399999999</v>
      </c>
    </row>
    <row r="2215" spans="1:7" ht="15" customHeight="1">
      <c r="A2215" s="1"/>
      <c r="B2215" s="1"/>
      <c r="C2215" s="1"/>
      <c r="D2215" s="1"/>
      <c r="E2215" s="317" t="s">
        <v>972</v>
      </c>
      <c r="F2215" s="318"/>
      <c r="G2215" s="3">
        <v>35.43</v>
      </c>
    </row>
    <row r="2216" spans="1:7" ht="15" customHeight="1">
      <c r="A2216" s="1"/>
      <c r="B2216" s="1"/>
      <c r="C2216" s="1"/>
      <c r="D2216" s="1"/>
      <c r="E2216" s="317" t="s">
        <v>973</v>
      </c>
      <c r="F2216" s="318"/>
      <c r="G2216" s="3">
        <v>3.41</v>
      </c>
    </row>
    <row r="2217" spans="1:7" ht="15" customHeight="1">
      <c r="A2217" s="1"/>
      <c r="B2217" s="1"/>
      <c r="C2217" s="1"/>
      <c r="D2217" s="1"/>
      <c r="E2217" s="317" t="s">
        <v>974</v>
      </c>
      <c r="F2217" s="318"/>
      <c r="G2217" s="3">
        <v>38.840000000000003</v>
      </c>
    </row>
    <row r="2218" spans="1:7" ht="15" customHeight="1">
      <c r="A2218" s="1"/>
      <c r="B2218" s="1"/>
      <c r="C2218" s="1"/>
      <c r="D2218" s="1"/>
      <c r="E2218" s="317" t="s">
        <v>975</v>
      </c>
      <c r="F2218" s="318"/>
      <c r="G2218" s="3">
        <v>11.01</v>
      </c>
    </row>
    <row r="2219" spans="1:7" ht="15" customHeight="1">
      <c r="A2219" s="1"/>
      <c r="B2219" s="1"/>
      <c r="C2219" s="1"/>
      <c r="D2219" s="1"/>
      <c r="E2219" s="317" t="s">
        <v>976</v>
      </c>
      <c r="F2219" s="318"/>
      <c r="G2219" s="3">
        <v>49.85</v>
      </c>
    </row>
    <row r="2220" spans="1:7" ht="15" customHeight="1">
      <c r="A2220" s="1"/>
      <c r="B2220" s="1"/>
      <c r="C2220" s="1"/>
      <c r="D2220" s="1"/>
      <c r="E2220" s="317" t="s">
        <v>977</v>
      </c>
      <c r="F2220" s="318"/>
      <c r="G2220" s="3">
        <v>1</v>
      </c>
    </row>
    <row r="2221" spans="1:7" ht="15" customHeight="1">
      <c r="A2221" s="1"/>
      <c r="B2221" s="1"/>
      <c r="C2221" s="1"/>
      <c r="D2221" s="1"/>
      <c r="E2221" s="317" t="s">
        <v>978</v>
      </c>
      <c r="F2221" s="318"/>
      <c r="G2221" s="3">
        <v>49.85</v>
      </c>
    </row>
    <row r="2222" spans="1:7" ht="9.9499999999999993" customHeight="1">
      <c r="A2222" s="1"/>
      <c r="B2222" s="1"/>
      <c r="C2222" s="323" t="s">
        <v>949</v>
      </c>
      <c r="D2222" s="324"/>
      <c r="E2222" s="1"/>
      <c r="F2222" s="1"/>
      <c r="G2222" s="1"/>
    </row>
    <row r="2223" spans="1:7" ht="20.100000000000001" customHeight="1">
      <c r="A2223" s="325" t="s">
        <v>2319</v>
      </c>
      <c r="B2223" s="326"/>
      <c r="C2223" s="326"/>
      <c r="D2223" s="326"/>
      <c r="E2223" s="326"/>
      <c r="F2223" s="326"/>
      <c r="G2223" s="326"/>
    </row>
    <row r="2224" spans="1:7" ht="15" customHeight="1">
      <c r="A2224" s="321" t="s">
        <v>951</v>
      </c>
      <c r="B2224" s="322"/>
      <c r="C2224" s="8" t="s">
        <v>952</v>
      </c>
      <c r="D2224" s="8" t="s">
        <v>953</v>
      </c>
      <c r="E2224" s="8" t="s">
        <v>954</v>
      </c>
      <c r="F2224" s="8" t="s">
        <v>955</v>
      </c>
      <c r="G2224" s="8" t="s">
        <v>956</v>
      </c>
    </row>
    <row r="2225" spans="1:7" ht="15" customHeight="1">
      <c r="A2225" s="15" t="s">
        <v>994</v>
      </c>
      <c r="B2225" s="16" t="s">
        <v>995</v>
      </c>
      <c r="C2225" s="15" t="s">
        <v>959</v>
      </c>
      <c r="D2225" s="15" t="s">
        <v>960</v>
      </c>
      <c r="E2225" s="17">
        <v>4.1379000000000001</v>
      </c>
      <c r="F2225" s="18">
        <v>1.04</v>
      </c>
      <c r="G2225" s="18">
        <v>4.3034160000000004</v>
      </c>
    </row>
    <row r="2226" spans="1:7" ht="15" customHeight="1">
      <c r="A2226" s="15" t="s">
        <v>996</v>
      </c>
      <c r="B2226" s="16" t="s">
        <v>997</v>
      </c>
      <c r="C2226" s="15" t="s">
        <v>959</v>
      </c>
      <c r="D2226" s="15" t="s">
        <v>960</v>
      </c>
      <c r="E2226" s="17">
        <v>4.1379000000000001</v>
      </c>
      <c r="F2226" s="18">
        <v>3.18</v>
      </c>
      <c r="G2226" s="18">
        <v>13.158522</v>
      </c>
    </row>
    <row r="2227" spans="1:7" ht="20.100000000000001" customHeight="1">
      <c r="A2227" s="15" t="s">
        <v>998</v>
      </c>
      <c r="B2227" s="16" t="s">
        <v>999</v>
      </c>
      <c r="C2227" s="15" t="s">
        <v>959</v>
      </c>
      <c r="D2227" s="15" t="s">
        <v>960</v>
      </c>
      <c r="E2227" s="17">
        <v>2.5333000000000001</v>
      </c>
      <c r="F2227" s="18">
        <v>0.41</v>
      </c>
      <c r="G2227" s="18">
        <v>1.038653</v>
      </c>
    </row>
    <row r="2228" spans="1:7" ht="20.100000000000001" customHeight="1">
      <c r="A2228" s="15" t="s">
        <v>1000</v>
      </c>
      <c r="B2228" s="16" t="s">
        <v>1001</v>
      </c>
      <c r="C2228" s="15" t="s">
        <v>959</v>
      </c>
      <c r="D2228" s="15" t="s">
        <v>960</v>
      </c>
      <c r="E2228" s="17">
        <v>2.5333000000000001</v>
      </c>
      <c r="F2228" s="18">
        <v>1.01</v>
      </c>
      <c r="G2228" s="18">
        <v>2.5586329999999999</v>
      </c>
    </row>
    <row r="2229" spans="1:7" ht="20.100000000000001" customHeight="1">
      <c r="A2229" s="15" t="s">
        <v>1023</v>
      </c>
      <c r="B2229" s="16" t="s">
        <v>1024</v>
      </c>
      <c r="C2229" s="15" t="s">
        <v>959</v>
      </c>
      <c r="D2229" s="15" t="s">
        <v>960</v>
      </c>
      <c r="E2229" s="17">
        <v>1.6046</v>
      </c>
      <c r="F2229" s="18">
        <v>0.01</v>
      </c>
      <c r="G2229" s="18">
        <v>1.6046000000000001E-2</v>
      </c>
    </row>
    <row r="2230" spans="1:7" ht="15" customHeight="1">
      <c r="A2230" s="15" t="s">
        <v>965</v>
      </c>
      <c r="B2230" s="16" t="s">
        <v>966</v>
      </c>
      <c r="C2230" s="15" t="s">
        <v>959</v>
      </c>
      <c r="D2230" s="15" t="s">
        <v>960</v>
      </c>
      <c r="E2230" s="17">
        <v>4.1379000000000001</v>
      </c>
      <c r="F2230" s="18">
        <v>0.06</v>
      </c>
      <c r="G2230" s="18">
        <v>0.24827399999999999</v>
      </c>
    </row>
    <row r="2231" spans="1:7" ht="20.100000000000001" customHeight="1">
      <c r="A2231" s="15" t="s">
        <v>1025</v>
      </c>
      <c r="B2231" s="16" t="s">
        <v>1026</v>
      </c>
      <c r="C2231" s="15" t="s">
        <v>959</v>
      </c>
      <c r="D2231" s="15" t="s">
        <v>960</v>
      </c>
      <c r="E2231" s="17">
        <v>1.6046</v>
      </c>
      <c r="F2231" s="18">
        <v>0.63</v>
      </c>
      <c r="G2231" s="18">
        <v>1.0108980000000001</v>
      </c>
    </row>
    <row r="2232" spans="1:7" ht="15" customHeight="1">
      <c r="A2232" s="15" t="s">
        <v>963</v>
      </c>
      <c r="B2232" s="16" t="s">
        <v>964</v>
      </c>
      <c r="C2232" s="15" t="s">
        <v>959</v>
      </c>
      <c r="D2232" s="15" t="s">
        <v>960</v>
      </c>
      <c r="E2232" s="17">
        <v>4.1379000000000001</v>
      </c>
      <c r="F2232" s="18">
        <v>0.55000000000000004</v>
      </c>
      <c r="G2232" s="18">
        <v>2.2758449999999999</v>
      </c>
    </row>
    <row r="2233" spans="1:7" ht="17.100000000000001" customHeight="1">
      <c r="A2233" s="1"/>
      <c r="B2233" s="1"/>
      <c r="C2233" s="1"/>
      <c r="D2233" s="1"/>
      <c r="E2233" s="319" t="s">
        <v>967</v>
      </c>
      <c r="F2233" s="320"/>
      <c r="G2233" s="19">
        <v>24.610287</v>
      </c>
    </row>
    <row r="2234" spans="1:7" ht="15" customHeight="1">
      <c r="A2234" s="321" t="s">
        <v>1027</v>
      </c>
      <c r="B2234" s="322"/>
      <c r="C2234" s="8" t="s">
        <v>952</v>
      </c>
      <c r="D2234" s="8" t="s">
        <v>953</v>
      </c>
      <c r="E2234" s="8" t="s">
        <v>954</v>
      </c>
      <c r="F2234" s="8" t="s">
        <v>955</v>
      </c>
      <c r="G2234" s="8" t="s">
        <v>956</v>
      </c>
    </row>
    <row r="2235" spans="1:7" ht="27.95" customHeight="1">
      <c r="A2235" s="15" t="s">
        <v>1102</v>
      </c>
      <c r="B2235" s="16" t="s">
        <v>1103</v>
      </c>
      <c r="C2235" s="15" t="s">
        <v>959</v>
      </c>
      <c r="D2235" s="15" t="s">
        <v>1030</v>
      </c>
      <c r="E2235" s="17">
        <v>1.6444336000000001E-4</v>
      </c>
      <c r="F2235" s="18">
        <v>4722.0600000000004</v>
      </c>
      <c r="G2235" s="18">
        <v>0.77651141252160005</v>
      </c>
    </row>
    <row r="2236" spans="1:7" ht="15" customHeight="1">
      <c r="A2236" s="1"/>
      <c r="B2236" s="1"/>
      <c r="C2236" s="1"/>
      <c r="D2236" s="1"/>
      <c r="E2236" s="319" t="s">
        <v>1031</v>
      </c>
      <c r="F2236" s="320"/>
      <c r="G2236" s="19">
        <v>0.77651141252160005</v>
      </c>
    </row>
    <row r="2237" spans="1:7" ht="15" customHeight="1">
      <c r="A2237" s="321" t="s">
        <v>1032</v>
      </c>
      <c r="B2237" s="322"/>
      <c r="C2237" s="8" t="s">
        <v>952</v>
      </c>
      <c r="D2237" s="8" t="s">
        <v>953</v>
      </c>
      <c r="E2237" s="8" t="s">
        <v>954</v>
      </c>
      <c r="F2237" s="8" t="s">
        <v>955</v>
      </c>
      <c r="G2237" s="8" t="s">
        <v>956</v>
      </c>
    </row>
    <row r="2238" spans="1:7" ht="15" customHeight="1">
      <c r="A2238" s="15" t="s">
        <v>1033</v>
      </c>
      <c r="B2238" s="16" t="s">
        <v>1034</v>
      </c>
      <c r="C2238" s="15" t="s">
        <v>959</v>
      </c>
      <c r="D2238" s="15" t="s">
        <v>1035</v>
      </c>
      <c r="E2238" s="17">
        <v>1.032375</v>
      </c>
      <c r="F2238" s="18">
        <v>0.9</v>
      </c>
      <c r="G2238" s="18">
        <v>0.92913749999999995</v>
      </c>
    </row>
    <row r="2239" spans="1:7" ht="15" customHeight="1">
      <c r="A2239" s="1"/>
      <c r="B2239" s="1"/>
      <c r="C2239" s="1"/>
      <c r="D2239" s="1"/>
      <c r="E2239" s="319" t="s">
        <v>1036</v>
      </c>
      <c r="F2239" s="320"/>
      <c r="G2239" s="19">
        <v>0.92913749999999995</v>
      </c>
    </row>
    <row r="2240" spans="1:7" ht="15" customHeight="1">
      <c r="A2240" s="321" t="s">
        <v>968</v>
      </c>
      <c r="B2240" s="322"/>
      <c r="C2240" s="8" t="s">
        <v>952</v>
      </c>
      <c r="D2240" s="8" t="s">
        <v>953</v>
      </c>
      <c r="E2240" s="8" t="s">
        <v>954</v>
      </c>
      <c r="F2240" s="8" t="s">
        <v>955</v>
      </c>
      <c r="G2240" s="8" t="s">
        <v>956</v>
      </c>
    </row>
    <row r="2241" spans="1:7" ht="15" customHeight="1">
      <c r="A2241" s="15" t="s">
        <v>1006</v>
      </c>
      <c r="B2241" s="16" t="s">
        <v>1007</v>
      </c>
      <c r="C2241" s="15" t="s">
        <v>959</v>
      </c>
      <c r="D2241" s="15" t="s">
        <v>960</v>
      </c>
      <c r="E2241" s="17">
        <v>2.5715528299999999</v>
      </c>
      <c r="F2241" s="18">
        <v>9.25</v>
      </c>
      <c r="G2241" s="18">
        <v>23.786863677500001</v>
      </c>
    </row>
    <row r="2242" spans="1:7" ht="15" customHeight="1">
      <c r="A2242" s="15" t="s">
        <v>1104</v>
      </c>
      <c r="B2242" s="16" t="s">
        <v>1105</v>
      </c>
      <c r="C2242" s="15" t="s">
        <v>959</v>
      </c>
      <c r="D2242" s="15" t="s">
        <v>960</v>
      </c>
      <c r="E2242" s="17">
        <v>1.61406714</v>
      </c>
      <c r="F2242" s="18">
        <v>15.31</v>
      </c>
      <c r="G2242" s="18">
        <v>24.7113679134</v>
      </c>
    </row>
    <row r="2243" spans="1:7" ht="15" customHeight="1">
      <c r="A2243" s="1"/>
      <c r="B2243" s="1"/>
      <c r="C2243" s="1"/>
      <c r="D2243" s="1"/>
      <c r="E2243" s="319" t="s">
        <v>971</v>
      </c>
      <c r="F2243" s="320"/>
      <c r="G2243" s="19">
        <v>48.498231590899998</v>
      </c>
    </row>
    <row r="2244" spans="1:7" ht="15" customHeight="1">
      <c r="A2244" s="321" t="s">
        <v>1010</v>
      </c>
      <c r="B2244" s="322"/>
      <c r="C2244" s="8" t="s">
        <v>952</v>
      </c>
      <c r="D2244" s="8" t="s">
        <v>953</v>
      </c>
      <c r="E2244" s="8" t="s">
        <v>954</v>
      </c>
      <c r="F2244" s="8" t="s">
        <v>955</v>
      </c>
      <c r="G2244" s="8" t="s">
        <v>956</v>
      </c>
    </row>
    <row r="2245" spans="1:7" ht="15" customHeight="1">
      <c r="A2245" s="15" t="s">
        <v>1041</v>
      </c>
      <c r="B2245" s="16" t="s">
        <v>1042</v>
      </c>
      <c r="C2245" s="15" t="s">
        <v>959</v>
      </c>
      <c r="D2245" s="15" t="s">
        <v>1020</v>
      </c>
      <c r="E2245" s="17">
        <v>322.97770000000003</v>
      </c>
      <c r="F2245" s="18">
        <v>1.04</v>
      </c>
      <c r="G2245" s="18">
        <v>335.89680800000002</v>
      </c>
    </row>
    <row r="2246" spans="1:7" ht="20.100000000000001" customHeight="1">
      <c r="A2246" s="15" t="s">
        <v>1043</v>
      </c>
      <c r="B2246" s="16" t="s">
        <v>1044</v>
      </c>
      <c r="C2246" s="15" t="s">
        <v>959</v>
      </c>
      <c r="D2246" s="15" t="s">
        <v>1045</v>
      </c>
      <c r="E2246" s="17">
        <v>0.58720000000000006</v>
      </c>
      <c r="F2246" s="18">
        <v>103.7</v>
      </c>
      <c r="G2246" s="18">
        <v>60.89264</v>
      </c>
    </row>
    <row r="2247" spans="1:7" ht="20.100000000000001" customHeight="1">
      <c r="A2247" s="15" t="s">
        <v>1052</v>
      </c>
      <c r="B2247" s="16" t="s">
        <v>1053</v>
      </c>
      <c r="C2247" s="15" t="s">
        <v>959</v>
      </c>
      <c r="D2247" s="15" t="s">
        <v>1045</v>
      </c>
      <c r="E2247" s="17">
        <v>0.75580000000000003</v>
      </c>
      <c r="F2247" s="18">
        <v>75</v>
      </c>
      <c r="G2247" s="18">
        <v>56.685000000000002</v>
      </c>
    </row>
    <row r="2248" spans="1:7" ht="15" customHeight="1">
      <c r="A2248" s="1"/>
      <c r="B2248" s="1"/>
      <c r="C2248" s="1"/>
      <c r="D2248" s="1"/>
      <c r="E2248" s="319" t="s">
        <v>1021</v>
      </c>
      <c r="F2248" s="320"/>
      <c r="G2248" s="19">
        <v>453.474448</v>
      </c>
    </row>
    <row r="2249" spans="1:7" ht="15" customHeight="1">
      <c r="A2249" s="1"/>
      <c r="B2249" s="1"/>
      <c r="C2249" s="1"/>
      <c r="D2249" s="1"/>
      <c r="E2249" s="317" t="s">
        <v>972</v>
      </c>
      <c r="F2249" s="318"/>
      <c r="G2249" s="3">
        <v>506.18</v>
      </c>
    </row>
    <row r="2250" spans="1:7" ht="15" customHeight="1">
      <c r="A2250" s="1"/>
      <c r="B2250" s="1"/>
      <c r="C2250" s="1"/>
      <c r="D2250" s="1"/>
      <c r="E2250" s="317" t="s">
        <v>973</v>
      </c>
      <c r="F2250" s="318"/>
      <c r="G2250" s="3">
        <v>22.02</v>
      </c>
    </row>
    <row r="2251" spans="1:7" ht="15" customHeight="1">
      <c r="A2251" s="1"/>
      <c r="B2251" s="1"/>
      <c r="C2251" s="1"/>
      <c r="D2251" s="1"/>
      <c r="E2251" s="317" t="s">
        <v>974</v>
      </c>
      <c r="F2251" s="318"/>
      <c r="G2251" s="3">
        <v>528.20000000000005</v>
      </c>
    </row>
    <row r="2252" spans="1:7" ht="15" customHeight="1">
      <c r="A2252" s="1"/>
      <c r="B2252" s="1"/>
      <c r="C2252" s="1"/>
      <c r="D2252" s="1"/>
      <c r="E2252" s="317" t="s">
        <v>975</v>
      </c>
      <c r="F2252" s="318"/>
      <c r="G2252" s="3">
        <v>149.74</v>
      </c>
    </row>
    <row r="2253" spans="1:7" ht="15" customHeight="1">
      <c r="A2253" s="1"/>
      <c r="B2253" s="1"/>
      <c r="C2253" s="1"/>
      <c r="D2253" s="1"/>
      <c r="E2253" s="317" t="s">
        <v>976</v>
      </c>
      <c r="F2253" s="318"/>
      <c r="G2253" s="3">
        <v>677.94</v>
      </c>
    </row>
    <row r="2254" spans="1:7" ht="15" customHeight="1">
      <c r="A2254" s="1"/>
      <c r="B2254" s="1"/>
      <c r="C2254" s="1"/>
      <c r="D2254" s="1"/>
      <c r="E2254" s="317" t="s">
        <v>977</v>
      </c>
      <c r="F2254" s="318"/>
      <c r="G2254" s="3">
        <v>1</v>
      </c>
    </row>
    <row r="2255" spans="1:7" ht="15" customHeight="1">
      <c r="A2255" s="1"/>
      <c r="B2255" s="1"/>
      <c r="C2255" s="1"/>
      <c r="D2255" s="1"/>
      <c r="E2255" s="317" t="s">
        <v>978</v>
      </c>
      <c r="F2255" s="318"/>
      <c r="G2255" s="3">
        <v>677.94</v>
      </c>
    </row>
    <row r="2256" spans="1:7" ht="9.9499999999999993" customHeight="1">
      <c r="A2256" s="1"/>
      <c r="B2256" s="1"/>
      <c r="C2256" s="323" t="s">
        <v>949</v>
      </c>
      <c r="D2256" s="324"/>
      <c r="E2256" s="1"/>
      <c r="F2256" s="1"/>
      <c r="G2256" s="1"/>
    </row>
    <row r="2257" spans="1:7" ht="20.100000000000001" customHeight="1">
      <c r="A2257" s="325" t="s">
        <v>2320</v>
      </c>
      <c r="B2257" s="326"/>
      <c r="C2257" s="326"/>
      <c r="D2257" s="326"/>
      <c r="E2257" s="326"/>
      <c r="F2257" s="326"/>
      <c r="G2257" s="326"/>
    </row>
    <row r="2258" spans="1:7" ht="15" customHeight="1">
      <c r="A2258" s="321" t="s">
        <v>968</v>
      </c>
      <c r="B2258" s="322"/>
      <c r="C2258" s="8" t="s">
        <v>952</v>
      </c>
      <c r="D2258" s="8" t="s">
        <v>953</v>
      </c>
      <c r="E2258" s="8" t="s">
        <v>954</v>
      </c>
      <c r="F2258" s="8" t="s">
        <v>955</v>
      </c>
      <c r="G2258" s="8" t="s">
        <v>956</v>
      </c>
    </row>
    <row r="2259" spans="1:7" ht="15" customHeight="1">
      <c r="A2259" s="15" t="s">
        <v>1296</v>
      </c>
      <c r="B2259" s="16" t="s">
        <v>1297</v>
      </c>
      <c r="C2259" s="15" t="s">
        <v>959</v>
      </c>
      <c r="D2259" s="15" t="s">
        <v>960</v>
      </c>
      <c r="E2259" s="17">
        <v>8.2000000000000007E-3</v>
      </c>
      <c r="F2259" s="18">
        <v>12</v>
      </c>
      <c r="G2259" s="18">
        <v>9.8400000000000001E-2</v>
      </c>
    </row>
    <row r="2260" spans="1:7" ht="15" customHeight="1">
      <c r="A2260" s="1"/>
      <c r="B2260" s="1"/>
      <c r="C2260" s="1"/>
      <c r="D2260" s="1"/>
      <c r="E2260" s="319" t="s">
        <v>971</v>
      </c>
      <c r="F2260" s="320"/>
      <c r="G2260" s="19">
        <v>9.8400000000000001E-2</v>
      </c>
    </row>
    <row r="2261" spans="1:7" ht="15" customHeight="1">
      <c r="A2261" s="1"/>
      <c r="B2261" s="1"/>
      <c r="C2261" s="1"/>
      <c r="D2261" s="1"/>
      <c r="E2261" s="317" t="s">
        <v>972</v>
      </c>
      <c r="F2261" s="318"/>
      <c r="G2261" s="3">
        <v>0.05</v>
      </c>
    </row>
    <row r="2262" spans="1:7" ht="15" customHeight="1">
      <c r="A2262" s="1"/>
      <c r="B2262" s="1"/>
      <c r="C2262" s="1"/>
      <c r="D2262" s="1"/>
      <c r="E2262" s="317" t="s">
        <v>973</v>
      </c>
      <c r="F2262" s="318"/>
      <c r="G2262" s="3">
        <v>0.04</v>
      </c>
    </row>
    <row r="2263" spans="1:7" ht="15" customHeight="1">
      <c r="A2263" s="1"/>
      <c r="B2263" s="1"/>
      <c r="C2263" s="1"/>
      <c r="D2263" s="1"/>
      <c r="E2263" s="317" t="s">
        <v>974</v>
      </c>
      <c r="F2263" s="318"/>
      <c r="G2263" s="3">
        <v>0.09</v>
      </c>
    </row>
    <row r="2264" spans="1:7" ht="15" customHeight="1">
      <c r="A2264" s="1"/>
      <c r="B2264" s="1"/>
      <c r="C2264" s="1"/>
      <c r="D2264" s="1"/>
      <c r="E2264" s="317" t="s">
        <v>975</v>
      </c>
      <c r="F2264" s="318"/>
      <c r="G2264" s="3">
        <v>0.02</v>
      </c>
    </row>
    <row r="2265" spans="1:7" ht="15" customHeight="1">
      <c r="A2265" s="1"/>
      <c r="B2265" s="1"/>
      <c r="C2265" s="1"/>
      <c r="D2265" s="1"/>
      <c r="E2265" s="317" t="s">
        <v>976</v>
      </c>
      <c r="F2265" s="318"/>
      <c r="G2265" s="3">
        <v>0.11</v>
      </c>
    </row>
    <row r="2266" spans="1:7" ht="15" customHeight="1">
      <c r="A2266" s="1"/>
      <c r="B2266" s="1"/>
      <c r="C2266" s="1"/>
      <c r="D2266" s="1"/>
      <c r="E2266" s="317" t="s">
        <v>977</v>
      </c>
      <c r="F2266" s="318"/>
      <c r="G2266" s="3">
        <v>1</v>
      </c>
    </row>
    <row r="2267" spans="1:7" ht="15" customHeight="1">
      <c r="A2267" s="1"/>
      <c r="B2267" s="1"/>
      <c r="C2267" s="1"/>
      <c r="D2267" s="1"/>
      <c r="E2267" s="317" t="s">
        <v>978</v>
      </c>
      <c r="F2267" s="318"/>
      <c r="G2267" s="3">
        <v>0.11</v>
      </c>
    </row>
    <row r="2268" spans="1:7" ht="9.9499999999999993" customHeight="1">
      <c r="A2268" s="1"/>
      <c r="B2268" s="1"/>
      <c r="C2268" s="323" t="s">
        <v>949</v>
      </c>
      <c r="D2268" s="324"/>
      <c r="E2268" s="1"/>
      <c r="F2268" s="1"/>
      <c r="G2268" s="1"/>
    </row>
    <row r="2269" spans="1:7" ht="20.100000000000001" customHeight="1">
      <c r="A2269" s="325" t="s">
        <v>2321</v>
      </c>
      <c r="B2269" s="326"/>
      <c r="C2269" s="326"/>
      <c r="D2269" s="326"/>
      <c r="E2269" s="326"/>
      <c r="F2269" s="326"/>
      <c r="G2269" s="326"/>
    </row>
    <row r="2270" spans="1:7" ht="15" customHeight="1">
      <c r="A2270" s="321" t="s">
        <v>951</v>
      </c>
      <c r="B2270" s="322"/>
      <c r="C2270" s="8" t="s">
        <v>952</v>
      </c>
      <c r="D2270" s="8" t="s">
        <v>953</v>
      </c>
      <c r="E2270" s="8" t="s">
        <v>954</v>
      </c>
      <c r="F2270" s="8" t="s">
        <v>955</v>
      </c>
      <c r="G2270" s="8" t="s">
        <v>956</v>
      </c>
    </row>
    <row r="2271" spans="1:7" ht="15" customHeight="1">
      <c r="A2271" s="15" t="s">
        <v>994</v>
      </c>
      <c r="B2271" s="16" t="s">
        <v>995</v>
      </c>
      <c r="C2271" s="15" t="s">
        <v>959</v>
      </c>
      <c r="D2271" s="15" t="s">
        <v>960</v>
      </c>
      <c r="E2271" s="17">
        <v>1</v>
      </c>
      <c r="F2271" s="18">
        <v>1.04</v>
      </c>
      <c r="G2271" s="18">
        <v>1.04</v>
      </c>
    </row>
    <row r="2272" spans="1:7" ht="15" customHeight="1">
      <c r="A2272" s="15" t="s">
        <v>996</v>
      </c>
      <c r="B2272" s="16" t="s">
        <v>997</v>
      </c>
      <c r="C2272" s="15" t="s">
        <v>959</v>
      </c>
      <c r="D2272" s="15" t="s">
        <v>960</v>
      </c>
      <c r="E2272" s="17">
        <v>1</v>
      </c>
      <c r="F2272" s="18">
        <v>3.18</v>
      </c>
      <c r="G2272" s="18">
        <v>3.18</v>
      </c>
    </row>
    <row r="2273" spans="1:7" ht="20.100000000000001" customHeight="1">
      <c r="A2273" s="15" t="s">
        <v>998</v>
      </c>
      <c r="B2273" s="16" t="s">
        <v>999</v>
      </c>
      <c r="C2273" s="15" t="s">
        <v>959</v>
      </c>
      <c r="D2273" s="15" t="s">
        <v>960</v>
      </c>
      <c r="E2273" s="17">
        <v>1</v>
      </c>
      <c r="F2273" s="18">
        <v>0.41</v>
      </c>
      <c r="G2273" s="18">
        <v>0.41</v>
      </c>
    </row>
    <row r="2274" spans="1:7" ht="20.100000000000001" customHeight="1">
      <c r="A2274" s="15" t="s">
        <v>1000</v>
      </c>
      <c r="B2274" s="16" t="s">
        <v>1001</v>
      </c>
      <c r="C2274" s="15" t="s">
        <v>959</v>
      </c>
      <c r="D2274" s="15" t="s">
        <v>960</v>
      </c>
      <c r="E2274" s="17">
        <v>1</v>
      </c>
      <c r="F2274" s="18">
        <v>1.01</v>
      </c>
      <c r="G2274" s="18">
        <v>1.01</v>
      </c>
    </row>
    <row r="2275" spans="1:7" ht="15" customHeight="1">
      <c r="A2275" s="15" t="s">
        <v>963</v>
      </c>
      <c r="B2275" s="16" t="s">
        <v>964</v>
      </c>
      <c r="C2275" s="15" t="s">
        <v>959</v>
      </c>
      <c r="D2275" s="15" t="s">
        <v>960</v>
      </c>
      <c r="E2275" s="17">
        <v>1</v>
      </c>
      <c r="F2275" s="18">
        <v>0.55000000000000004</v>
      </c>
      <c r="G2275" s="18">
        <v>0.55000000000000004</v>
      </c>
    </row>
    <row r="2276" spans="1:7" ht="15" customHeight="1">
      <c r="A2276" s="15" t="s">
        <v>965</v>
      </c>
      <c r="B2276" s="16" t="s">
        <v>966</v>
      </c>
      <c r="C2276" s="15" t="s">
        <v>959</v>
      </c>
      <c r="D2276" s="15" t="s">
        <v>960</v>
      </c>
      <c r="E2276" s="17">
        <v>1</v>
      </c>
      <c r="F2276" s="18">
        <v>0.06</v>
      </c>
      <c r="G2276" s="18">
        <v>0.06</v>
      </c>
    </row>
    <row r="2277" spans="1:7" ht="17.100000000000001" customHeight="1">
      <c r="A2277" s="1"/>
      <c r="B2277" s="1"/>
      <c r="C2277" s="1"/>
      <c r="D2277" s="1"/>
      <c r="E2277" s="319" t="s">
        <v>967</v>
      </c>
      <c r="F2277" s="320"/>
      <c r="G2277" s="19">
        <v>6.25</v>
      </c>
    </row>
    <row r="2278" spans="1:7" ht="15" customHeight="1">
      <c r="A2278" s="321" t="s">
        <v>968</v>
      </c>
      <c r="B2278" s="322"/>
      <c r="C2278" s="8" t="s">
        <v>952</v>
      </c>
      <c r="D2278" s="8" t="s">
        <v>953</v>
      </c>
      <c r="E2278" s="8" t="s">
        <v>954</v>
      </c>
      <c r="F2278" s="8" t="s">
        <v>955</v>
      </c>
      <c r="G2278" s="8" t="s">
        <v>956</v>
      </c>
    </row>
    <row r="2279" spans="1:7" ht="15" customHeight="1">
      <c r="A2279" s="15" t="s">
        <v>1296</v>
      </c>
      <c r="B2279" s="16" t="s">
        <v>1297</v>
      </c>
      <c r="C2279" s="15" t="s">
        <v>959</v>
      </c>
      <c r="D2279" s="15" t="s">
        <v>960</v>
      </c>
      <c r="E2279" s="17">
        <v>1.0082</v>
      </c>
      <c r="F2279" s="18">
        <v>12</v>
      </c>
      <c r="G2279" s="18">
        <v>12.0984</v>
      </c>
    </row>
    <row r="2280" spans="1:7" ht="15" customHeight="1">
      <c r="A2280" s="1"/>
      <c r="B2280" s="1"/>
      <c r="C2280" s="1"/>
      <c r="D2280" s="1"/>
      <c r="E2280" s="319" t="s">
        <v>971</v>
      </c>
      <c r="F2280" s="320"/>
      <c r="G2280" s="19">
        <v>12.0984</v>
      </c>
    </row>
    <row r="2281" spans="1:7" ht="15" customHeight="1">
      <c r="A2281" s="1"/>
      <c r="B2281" s="1"/>
      <c r="C2281" s="1"/>
      <c r="D2281" s="1"/>
      <c r="E2281" s="317" t="s">
        <v>972</v>
      </c>
      <c r="F2281" s="318"/>
      <c r="G2281" s="3">
        <v>12.85</v>
      </c>
    </row>
    <row r="2282" spans="1:7" ht="15" customHeight="1">
      <c r="A2282" s="1"/>
      <c r="B2282" s="1"/>
      <c r="C2282" s="1"/>
      <c r="D2282" s="1"/>
      <c r="E2282" s="317" t="s">
        <v>973</v>
      </c>
      <c r="F2282" s="318"/>
      <c r="G2282" s="3">
        <v>5.49</v>
      </c>
    </row>
    <row r="2283" spans="1:7" ht="15" customHeight="1">
      <c r="A2283" s="1"/>
      <c r="B2283" s="1"/>
      <c r="C2283" s="1"/>
      <c r="D2283" s="1"/>
      <c r="E2283" s="317" t="s">
        <v>974</v>
      </c>
      <c r="F2283" s="318"/>
      <c r="G2283" s="3">
        <v>18.34</v>
      </c>
    </row>
    <row r="2284" spans="1:7" ht="15" customHeight="1">
      <c r="A2284" s="1"/>
      <c r="B2284" s="1"/>
      <c r="C2284" s="1"/>
      <c r="D2284" s="1"/>
      <c r="E2284" s="317" t="s">
        <v>975</v>
      </c>
      <c r="F2284" s="318"/>
      <c r="G2284" s="3">
        <v>5.19</v>
      </c>
    </row>
    <row r="2285" spans="1:7" ht="15" customHeight="1">
      <c r="A2285" s="1"/>
      <c r="B2285" s="1"/>
      <c r="C2285" s="1"/>
      <c r="D2285" s="1"/>
      <c r="E2285" s="317" t="s">
        <v>976</v>
      </c>
      <c r="F2285" s="318"/>
      <c r="G2285" s="3">
        <v>23.53</v>
      </c>
    </row>
    <row r="2286" spans="1:7" ht="15" customHeight="1">
      <c r="A2286" s="1"/>
      <c r="B2286" s="1"/>
      <c r="C2286" s="1"/>
      <c r="D2286" s="1"/>
      <c r="E2286" s="317" t="s">
        <v>977</v>
      </c>
      <c r="F2286" s="318"/>
      <c r="G2286" s="3">
        <v>1</v>
      </c>
    </row>
    <row r="2287" spans="1:7" ht="15" customHeight="1">
      <c r="A2287" s="1"/>
      <c r="B2287" s="1"/>
      <c r="C2287" s="1"/>
      <c r="D2287" s="1"/>
      <c r="E2287" s="317" t="s">
        <v>978</v>
      </c>
      <c r="F2287" s="318"/>
      <c r="G2287" s="3">
        <v>23.53</v>
      </c>
    </row>
    <row r="2288" spans="1:7" ht="9.9499999999999993" customHeight="1">
      <c r="A2288" s="1"/>
      <c r="B2288" s="1"/>
      <c r="C2288" s="323" t="s">
        <v>949</v>
      </c>
      <c r="D2288" s="324"/>
      <c r="E2288" s="1"/>
      <c r="F2288" s="1"/>
      <c r="G2288" s="1"/>
    </row>
    <row r="2289" spans="1:7" ht="20.100000000000001" customHeight="1">
      <c r="A2289" s="325" t="s">
        <v>2322</v>
      </c>
      <c r="B2289" s="326"/>
      <c r="C2289" s="326"/>
      <c r="D2289" s="326"/>
      <c r="E2289" s="326"/>
      <c r="F2289" s="326"/>
      <c r="G2289" s="326"/>
    </row>
    <row r="2290" spans="1:7" ht="15" customHeight="1">
      <c r="A2290" s="321" t="s">
        <v>968</v>
      </c>
      <c r="B2290" s="322"/>
      <c r="C2290" s="8" t="s">
        <v>952</v>
      </c>
      <c r="D2290" s="8" t="s">
        <v>953</v>
      </c>
      <c r="E2290" s="8" t="s">
        <v>954</v>
      </c>
      <c r="F2290" s="8" t="s">
        <v>955</v>
      </c>
      <c r="G2290" s="8" t="s">
        <v>956</v>
      </c>
    </row>
    <row r="2291" spans="1:7" ht="15" customHeight="1">
      <c r="A2291" s="15" t="s">
        <v>1298</v>
      </c>
      <c r="B2291" s="16" t="s">
        <v>1299</v>
      </c>
      <c r="C2291" s="15" t="s">
        <v>959</v>
      </c>
      <c r="D2291" s="15" t="s">
        <v>960</v>
      </c>
      <c r="E2291" s="17">
        <v>1.5100000000000001E-2</v>
      </c>
      <c r="F2291" s="18">
        <v>12.62</v>
      </c>
      <c r="G2291" s="18">
        <v>0.19056200000000001</v>
      </c>
    </row>
    <row r="2292" spans="1:7" ht="15" customHeight="1">
      <c r="A2292" s="1"/>
      <c r="B2292" s="1"/>
      <c r="C2292" s="1"/>
      <c r="D2292" s="1"/>
      <c r="E2292" s="319" t="s">
        <v>971</v>
      </c>
      <c r="F2292" s="320"/>
      <c r="G2292" s="19">
        <v>0.19056200000000001</v>
      </c>
    </row>
    <row r="2293" spans="1:7" ht="15" customHeight="1">
      <c r="A2293" s="1"/>
      <c r="B2293" s="1"/>
      <c r="C2293" s="1"/>
      <c r="D2293" s="1"/>
      <c r="E2293" s="317" t="s">
        <v>972</v>
      </c>
      <c r="F2293" s="318"/>
      <c r="G2293" s="3">
        <v>0.1</v>
      </c>
    </row>
    <row r="2294" spans="1:7" ht="15" customHeight="1">
      <c r="A2294" s="1"/>
      <c r="B2294" s="1"/>
      <c r="C2294" s="1"/>
      <c r="D2294" s="1"/>
      <c r="E2294" s="317" t="s">
        <v>973</v>
      </c>
      <c r="F2294" s="318"/>
      <c r="G2294" s="3">
        <v>0.09</v>
      </c>
    </row>
    <row r="2295" spans="1:7" ht="15" customHeight="1">
      <c r="A2295" s="1"/>
      <c r="B2295" s="1"/>
      <c r="C2295" s="1"/>
      <c r="D2295" s="1"/>
      <c r="E2295" s="317" t="s">
        <v>974</v>
      </c>
      <c r="F2295" s="318"/>
      <c r="G2295" s="3">
        <v>0.19</v>
      </c>
    </row>
    <row r="2296" spans="1:7" ht="15" customHeight="1">
      <c r="A2296" s="1"/>
      <c r="B2296" s="1"/>
      <c r="C2296" s="1"/>
      <c r="D2296" s="1"/>
      <c r="E2296" s="317" t="s">
        <v>975</v>
      </c>
      <c r="F2296" s="318"/>
      <c r="G2296" s="3">
        <v>0.05</v>
      </c>
    </row>
    <row r="2297" spans="1:7" ht="15" customHeight="1">
      <c r="A2297" s="1"/>
      <c r="B2297" s="1"/>
      <c r="C2297" s="1"/>
      <c r="D2297" s="1"/>
      <c r="E2297" s="317" t="s">
        <v>976</v>
      </c>
      <c r="F2297" s="318"/>
      <c r="G2297" s="3">
        <v>0.24</v>
      </c>
    </row>
    <row r="2298" spans="1:7" ht="15" customHeight="1">
      <c r="A2298" s="1"/>
      <c r="B2298" s="1"/>
      <c r="C2298" s="1"/>
      <c r="D2298" s="1"/>
      <c r="E2298" s="317" t="s">
        <v>977</v>
      </c>
      <c r="F2298" s="318"/>
      <c r="G2298" s="3">
        <v>1</v>
      </c>
    </row>
    <row r="2299" spans="1:7" ht="15" customHeight="1">
      <c r="A2299" s="1"/>
      <c r="B2299" s="1"/>
      <c r="C2299" s="1"/>
      <c r="D2299" s="1"/>
      <c r="E2299" s="317" t="s">
        <v>978</v>
      </c>
      <c r="F2299" s="318"/>
      <c r="G2299" s="3">
        <v>0.24</v>
      </c>
    </row>
    <row r="2300" spans="1:7" ht="9.9499999999999993" customHeight="1">
      <c r="A2300" s="1"/>
      <c r="B2300" s="1"/>
      <c r="C2300" s="323" t="s">
        <v>949</v>
      </c>
      <c r="D2300" s="324"/>
      <c r="E2300" s="1"/>
      <c r="F2300" s="1"/>
      <c r="G2300" s="1"/>
    </row>
    <row r="2301" spans="1:7" ht="20.100000000000001" customHeight="1">
      <c r="A2301" s="325" t="s">
        <v>2323</v>
      </c>
      <c r="B2301" s="326"/>
      <c r="C2301" s="326"/>
      <c r="D2301" s="326"/>
      <c r="E2301" s="326"/>
      <c r="F2301" s="326"/>
      <c r="G2301" s="326"/>
    </row>
    <row r="2302" spans="1:7" ht="15" customHeight="1">
      <c r="A2302" s="321" t="s">
        <v>951</v>
      </c>
      <c r="B2302" s="322"/>
      <c r="C2302" s="8" t="s">
        <v>952</v>
      </c>
      <c r="D2302" s="8" t="s">
        <v>953</v>
      </c>
      <c r="E2302" s="8" t="s">
        <v>954</v>
      </c>
      <c r="F2302" s="8" t="s">
        <v>955</v>
      </c>
      <c r="G2302" s="8" t="s">
        <v>956</v>
      </c>
    </row>
    <row r="2303" spans="1:7" ht="15" customHeight="1">
      <c r="A2303" s="15" t="s">
        <v>994</v>
      </c>
      <c r="B2303" s="16" t="s">
        <v>995</v>
      </c>
      <c r="C2303" s="15" t="s">
        <v>959</v>
      </c>
      <c r="D2303" s="15" t="s">
        <v>960</v>
      </c>
      <c r="E2303" s="17">
        <v>1</v>
      </c>
      <c r="F2303" s="18">
        <v>1.04</v>
      </c>
      <c r="G2303" s="18">
        <v>1.04</v>
      </c>
    </row>
    <row r="2304" spans="1:7" ht="20.100000000000001" customHeight="1">
      <c r="A2304" s="15" t="s">
        <v>1086</v>
      </c>
      <c r="B2304" s="16" t="s">
        <v>1087</v>
      </c>
      <c r="C2304" s="15" t="s">
        <v>959</v>
      </c>
      <c r="D2304" s="15" t="s">
        <v>960</v>
      </c>
      <c r="E2304" s="17">
        <v>1</v>
      </c>
      <c r="F2304" s="18">
        <v>0.57999999999999996</v>
      </c>
      <c r="G2304" s="18">
        <v>0.57999999999999996</v>
      </c>
    </row>
    <row r="2305" spans="1:7" ht="15" customHeight="1">
      <c r="A2305" s="15" t="s">
        <v>996</v>
      </c>
      <c r="B2305" s="16" t="s">
        <v>997</v>
      </c>
      <c r="C2305" s="15" t="s">
        <v>959</v>
      </c>
      <c r="D2305" s="15" t="s">
        <v>960</v>
      </c>
      <c r="E2305" s="17">
        <v>1</v>
      </c>
      <c r="F2305" s="18">
        <v>3.18</v>
      </c>
      <c r="G2305" s="18">
        <v>3.18</v>
      </c>
    </row>
    <row r="2306" spans="1:7" ht="20.100000000000001" customHeight="1">
      <c r="A2306" s="15" t="s">
        <v>1088</v>
      </c>
      <c r="B2306" s="16" t="s">
        <v>1089</v>
      </c>
      <c r="C2306" s="15" t="s">
        <v>959</v>
      </c>
      <c r="D2306" s="15" t="s">
        <v>960</v>
      </c>
      <c r="E2306" s="17">
        <v>1</v>
      </c>
      <c r="F2306" s="18">
        <v>0.95</v>
      </c>
      <c r="G2306" s="18">
        <v>0.95</v>
      </c>
    </row>
    <row r="2307" spans="1:7" ht="15" customHeight="1">
      <c r="A2307" s="15" t="s">
        <v>963</v>
      </c>
      <c r="B2307" s="16" t="s">
        <v>964</v>
      </c>
      <c r="C2307" s="15" t="s">
        <v>959</v>
      </c>
      <c r="D2307" s="15" t="s">
        <v>960</v>
      </c>
      <c r="E2307" s="17">
        <v>1</v>
      </c>
      <c r="F2307" s="18">
        <v>0.55000000000000004</v>
      </c>
      <c r="G2307" s="18">
        <v>0.55000000000000004</v>
      </c>
    </row>
    <row r="2308" spans="1:7" ht="15" customHeight="1">
      <c r="A2308" s="15" t="s">
        <v>965</v>
      </c>
      <c r="B2308" s="16" t="s">
        <v>966</v>
      </c>
      <c r="C2308" s="15" t="s">
        <v>959</v>
      </c>
      <c r="D2308" s="15" t="s">
        <v>960</v>
      </c>
      <c r="E2308" s="17">
        <v>1</v>
      </c>
      <c r="F2308" s="18">
        <v>0.06</v>
      </c>
      <c r="G2308" s="18">
        <v>0.06</v>
      </c>
    </row>
    <row r="2309" spans="1:7" ht="17.100000000000001" customHeight="1">
      <c r="A2309" s="1"/>
      <c r="B2309" s="1"/>
      <c r="C2309" s="1"/>
      <c r="D2309" s="1"/>
      <c r="E2309" s="319" t="s">
        <v>967</v>
      </c>
      <c r="F2309" s="320"/>
      <c r="G2309" s="19">
        <v>6.36</v>
      </c>
    </row>
    <row r="2310" spans="1:7" ht="15" customHeight="1">
      <c r="A2310" s="321" t="s">
        <v>968</v>
      </c>
      <c r="B2310" s="322"/>
      <c r="C2310" s="8" t="s">
        <v>952</v>
      </c>
      <c r="D2310" s="8" t="s">
        <v>953</v>
      </c>
      <c r="E2310" s="8" t="s">
        <v>954</v>
      </c>
      <c r="F2310" s="8" t="s">
        <v>955</v>
      </c>
      <c r="G2310" s="8" t="s">
        <v>956</v>
      </c>
    </row>
    <row r="2311" spans="1:7" ht="15" customHeight="1">
      <c r="A2311" s="15" t="s">
        <v>1298</v>
      </c>
      <c r="B2311" s="16" t="s">
        <v>1299</v>
      </c>
      <c r="C2311" s="15" t="s">
        <v>959</v>
      </c>
      <c r="D2311" s="15" t="s">
        <v>960</v>
      </c>
      <c r="E2311" s="17">
        <v>1.0150999999999999</v>
      </c>
      <c r="F2311" s="18">
        <v>12.62</v>
      </c>
      <c r="G2311" s="18">
        <v>12.810561999999999</v>
      </c>
    </row>
    <row r="2312" spans="1:7" ht="15" customHeight="1">
      <c r="A2312" s="1"/>
      <c r="B2312" s="1"/>
      <c r="C2312" s="1"/>
      <c r="D2312" s="1"/>
      <c r="E2312" s="319" t="s">
        <v>971</v>
      </c>
      <c r="F2312" s="320"/>
      <c r="G2312" s="19">
        <v>12.810561999999999</v>
      </c>
    </row>
    <row r="2313" spans="1:7" ht="15" customHeight="1">
      <c r="A2313" s="1"/>
      <c r="B2313" s="1"/>
      <c r="C2313" s="1"/>
      <c r="D2313" s="1"/>
      <c r="E2313" s="317" t="s">
        <v>972</v>
      </c>
      <c r="F2313" s="318"/>
      <c r="G2313" s="3">
        <v>13.35</v>
      </c>
    </row>
    <row r="2314" spans="1:7" ht="15" customHeight="1">
      <c r="A2314" s="1"/>
      <c r="B2314" s="1"/>
      <c r="C2314" s="1"/>
      <c r="D2314" s="1"/>
      <c r="E2314" s="317" t="s">
        <v>973</v>
      </c>
      <c r="F2314" s="318"/>
      <c r="G2314" s="3">
        <v>5.82</v>
      </c>
    </row>
    <row r="2315" spans="1:7" ht="15" customHeight="1">
      <c r="A2315" s="1"/>
      <c r="B2315" s="1"/>
      <c r="C2315" s="1"/>
      <c r="D2315" s="1"/>
      <c r="E2315" s="317" t="s">
        <v>974</v>
      </c>
      <c r="F2315" s="318"/>
      <c r="G2315" s="3">
        <v>19.170000000000002</v>
      </c>
    </row>
    <row r="2316" spans="1:7" ht="15" customHeight="1">
      <c r="A2316" s="1"/>
      <c r="B2316" s="1"/>
      <c r="C2316" s="1"/>
      <c r="D2316" s="1"/>
      <c r="E2316" s="317" t="s">
        <v>975</v>
      </c>
      <c r="F2316" s="318"/>
      <c r="G2316" s="3">
        <v>5.43</v>
      </c>
    </row>
    <row r="2317" spans="1:7" ht="15" customHeight="1">
      <c r="A2317" s="1"/>
      <c r="B2317" s="1"/>
      <c r="C2317" s="1"/>
      <c r="D2317" s="1"/>
      <c r="E2317" s="317" t="s">
        <v>976</v>
      </c>
      <c r="F2317" s="318"/>
      <c r="G2317" s="3">
        <v>24.6</v>
      </c>
    </row>
    <row r="2318" spans="1:7" ht="15" customHeight="1">
      <c r="A2318" s="1"/>
      <c r="B2318" s="1"/>
      <c r="C2318" s="1"/>
      <c r="D2318" s="1"/>
      <c r="E2318" s="317" t="s">
        <v>977</v>
      </c>
      <c r="F2318" s="318"/>
      <c r="G2318" s="3">
        <v>1</v>
      </c>
    </row>
    <row r="2319" spans="1:7" ht="15" customHeight="1">
      <c r="A2319" s="1"/>
      <c r="B2319" s="1"/>
      <c r="C2319" s="1"/>
      <c r="D2319" s="1"/>
      <c r="E2319" s="317" t="s">
        <v>978</v>
      </c>
      <c r="F2319" s="318"/>
      <c r="G2319" s="3">
        <v>24.6</v>
      </c>
    </row>
    <row r="2320" spans="1:7" ht="9.9499999999999993" customHeight="1">
      <c r="A2320" s="1"/>
      <c r="B2320" s="1"/>
      <c r="C2320" s="323" t="s">
        <v>949</v>
      </c>
      <c r="D2320" s="324"/>
      <c r="E2320" s="1"/>
      <c r="F2320" s="1"/>
      <c r="G2320" s="1"/>
    </row>
    <row r="2321" spans="1:7" ht="20.100000000000001" customHeight="1">
      <c r="A2321" s="325" t="s">
        <v>2324</v>
      </c>
      <c r="B2321" s="326"/>
      <c r="C2321" s="326"/>
      <c r="D2321" s="326"/>
      <c r="E2321" s="326"/>
      <c r="F2321" s="326"/>
      <c r="G2321" s="326"/>
    </row>
    <row r="2322" spans="1:7" ht="15" customHeight="1">
      <c r="A2322" s="321" t="s">
        <v>951</v>
      </c>
      <c r="B2322" s="322"/>
      <c r="C2322" s="8" t="s">
        <v>952</v>
      </c>
      <c r="D2322" s="8" t="s">
        <v>953</v>
      </c>
      <c r="E2322" s="8" t="s">
        <v>954</v>
      </c>
      <c r="F2322" s="8" t="s">
        <v>955</v>
      </c>
      <c r="G2322" s="8" t="s">
        <v>956</v>
      </c>
    </row>
    <row r="2323" spans="1:7" ht="15" customHeight="1">
      <c r="A2323" s="15" t="s">
        <v>994</v>
      </c>
      <c r="B2323" s="16" t="s">
        <v>995</v>
      </c>
      <c r="C2323" s="15" t="s">
        <v>959</v>
      </c>
      <c r="D2323" s="15" t="s">
        <v>960</v>
      </c>
      <c r="E2323" s="17">
        <v>4.5</v>
      </c>
      <c r="F2323" s="18">
        <v>1.04</v>
      </c>
      <c r="G2323" s="18">
        <v>4.68</v>
      </c>
    </row>
    <row r="2324" spans="1:7" ht="20.100000000000001" customHeight="1">
      <c r="A2324" s="15" t="s">
        <v>1025</v>
      </c>
      <c r="B2324" s="16" t="s">
        <v>1026</v>
      </c>
      <c r="C2324" s="15" t="s">
        <v>959</v>
      </c>
      <c r="D2324" s="15" t="s">
        <v>960</v>
      </c>
      <c r="E2324" s="17">
        <v>4.5</v>
      </c>
      <c r="F2324" s="18">
        <v>0.63</v>
      </c>
      <c r="G2324" s="18">
        <v>2.835</v>
      </c>
    </row>
    <row r="2325" spans="1:7" ht="15" customHeight="1">
      <c r="A2325" s="15" t="s">
        <v>996</v>
      </c>
      <c r="B2325" s="16" t="s">
        <v>997</v>
      </c>
      <c r="C2325" s="15" t="s">
        <v>959</v>
      </c>
      <c r="D2325" s="15" t="s">
        <v>960</v>
      </c>
      <c r="E2325" s="17">
        <v>4.5</v>
      </c>
      <c r="F2325" s="18">
        <v>3.18</v>
      </c>
      <c r="G2325" s="18">
        <v>14.31</v>
      </c>
    </row>
    <row r="2326" spans="1:7" ht="20.100000000000001" customHeight="1">
      <c r="A2326" s="15" t="s">
        <v>1023</v>
      </c>
      <c r="B2326" s="16" t="s">
        <v>1024</v>
      </c>
      <c r="C2326" s="15" t="s">
        <v>959</v>
      </c>
      <c r="D2326" s="15" t="s">
        <v>960</v>
      </c>
      <c r="E2326" s="17">
        <v>4.5</v>
      </c>
      <c r="F2326" s="18">
        <v>0.01</v>
      </c>
      <c r="G2326" s="18">
        <v>4.4999999999999998E-2</v>
      </c>
    </row>
    <row r="2327" spans="1:7" ht="15" customHeight="1">
      <c r="A2327" s="15" t="s">
        <v>963</v>
      </c>
      <c r="B2327" s="16" t="s">
        <v>964</v>
      </c>
      <c r="C2327" s="15" t="s">
        <v>959</v>
      </c>
      <c r="D2327" s="15" t="s">
        <v>960</v>
      </c>
      <c r="E2327" s="17">
        <v>4.5</v>
      </c>
      <c r="F2327" s="18">
        <v>0.55000000000000004</v>
      </c>
      <c r="G2327" s="18">
        <v>2.4750000000000001</v>
      </c>
    </row>
    <row r="2328" spans="1:7" ht="15" customHeight="1">
      <c r="A2328" s="15" t="s">
        <v>965</v>
      </c>
      <c r="B2328" s="16" t="s">
        <v>966</v>
      </c>
      <c r="C2328" s="15" t="s">
        <v>959</v>
      </c>
      <c r="D2328" s="15" t="s">
        <v>960</v>
      </c>
      <c r="E2328" s="17">
        <v>4.5</v>
      </c>
      <c r="F2328" s="18">
        <v>0.06</v>
      </c>
      <c r="G2328" s="18">
        <v>0.27</v>
      </c>
    </row>
    <row r="2329" spans="1:7" ht="17.100000000000001" customHeight="1">
      <c r="A2329" s="1"/>
      <c r="B2329" s="1"/>
      <c r="C2329" s="1"/>
      <c r="D2329" s="1"/>
      <c r="E2329" s="319" t="s">
        <v>967</v>
      </c>
      <c r="F2329" s="320"/>
      <c r="G2329" s="19">
        <v>24.614999999999998</v>
      </c>
    </row>
    <row r="2330" spans="1:7" ht="15" customHeight="1">
      <c r="A2330" s="321" t="s">
        <v>1027</v>
      </c>
      <c r="B2330" s="322"/>
      <c r="C2330" s="8" t="s">
        <v>952</v>
      </c>
      <c r="D2330" s="8" t="s">
        <v>953</v>
      </c>
      <c r="E2330" s="8" t="s">
        <v>954</v>
      </c>
      <c r="F2330" s="8" t="s">
        <v>955</v>
      </c>
      <c r="G2330" s="8" t="s">
        <v>956</v>
      </c>
    </row>
    <row r="2331" spans="1:7" ht="27.95" customHeight="1">
      <c r="A2331" s="15" t="s">
        <v>1102</v>
      </c>
      <c r="B2331" s="16" t="s">
        <v>1103</v>
      </c>
      <c r="C2331" s="15" t="s">
        <v>959</v>
      </c>
      <c r="D2331" s="15" t="s">
        <v>1030</v>
      </c>
      <c r="E2331" s="17">
        <v>3.8519999999999998E-4</v>
      </c>
      <c r="F2331" s="18">
        <v>4722.0600000000004</v>
      </c>
      <c r="G2331" s="18">
        <v>1.818937512</v>
      </c>
    </row>
    <row r="2332" spans="1:7" ht="15" customHeight="1">
      <c r="A2332" s="1"/>
      <c r="B2332" s="1"/>
      <c r="C2332" s="1"/>
      <c r="D2332" s="1"/>
      <c r="E2332" s="319" t="s">
        <v>1031</v>
      </c>
      <c r="F2332" s="320"/>
      <c r="G2332" s="19">
        <v>1.818937512</v>
      </c>
    </row>
    <row r="2333" spans="1:7" ht="15" customHeight="1">
      <c r="A2333" s="321" t="s">
        <v>1032</v>
      </c>
      <c r="B2333" s="322"/>
      <c r="C2333" s="8" t="s">
        <v>952</v>
      </c>
      <c r="D2333" s="8" t="s">
        <v>953</v>
      </c>
      <c r="E2333" s="8" t="s">
        <v>954</v>
      </c>
      <c r="F2333" s="8" t="s">
        <v>955</v>
      </c>
      <c r="G2333" s="8" t="s">
        <v>956</v>
      </c>
    </row>
    <row r="2334" spans="1:7" ht="15" customHeight="1">
      <c r="A2334" s="15" t="s">
        <v>1033</v>
      </c>
      <c r="B2334" s="16" t="s">
        <v>1034</v>
      </c>
      <c r="C2334" s="15" t="s">
        <v>959</v>
      </c>
      <c r="D2334" s="15" t="s">
        <v>1035</v>
      </c>
      <c r="E2334" s="17">
        <v>1.3125</v>
      </c>
      <c r="F2334" s="18">
        <v>0.9</v>
      </c>
      <c r="G2334" s="18">
        <v>1.1812499999999999</v>
      </c>
    </row>
    <row r="2335" spans="1:7" ht="15" customHeight="1">
      <c r="A2335" s="1"/>
      <c r="B2335" s="1"/>
      <c r="C2335" s="1"/>
      <c r="D2335" s="1"/>
      <c r="E2335" s="319" t="s">
        <v>1036</v>
      </c>
      <c r="F2335" s="320"/>
      <c r="G2335" s="19">
        <v>1.1812499999999999</v>
      </c>
    </row>
    <row r="2336" spans="1:7" ht="15" customHeight="1">
      <c r="A2336" s="321" t="s">
        <v>968</v>
      </c>
      <c r="B2336" s="322"/>
      <c r="C2336" s="8" t="s">
        <v>952</v>
      </c>
      <c r="D2336" s="8" t="s">
        <v>953</v>
      </c>
      <c r="E2336" s="8" t="s">
        <v>954</v>
      </c>
      <c r="F2336" s="8" t="s">
        <v>955</v>
      </c>
      <c r="G2336" s="8" t="s">
        <v>956</v>
      </c>
    </row>
    <row r="2337" spans="1:7" ht="15" customHeight="1">
      <c r="A2337" s="15" t="s">
        <v>1104</v>
      </c>
      <c r="B2337" s="16" t="s">
        <v>1105</v>
      </c>
      <c r="C2337" s="15" t="s">
        <v>959</v>
      </c>
      <c r="D2337" s="15" t="s">
        <v>960</v>
      </c>
      <c r="E2337" s="17">
        <v>4.5265500000000003</v>
      </c>
      <c r="F2337" s="18">
        <v>15.31</v>
      </c>
      <c r="G2337" s="18">
        <v>69.301480499999997</v>
      </c>
    </row>
    <row r="2338" spans="1:7" ht="15" customHeight="1">
      <c r="A2338" s="1"/>
      <c r="B2338" s="1"/>
      <c r="C2338" s="1"/>
      <c r="D2338" s="1"/>
      <c r="E2338" s="319" t="s">
        <v>971</v>
      </c>
      <c r="F2338" s="320"/>
      <c r="G2338" s="19">
        <v>69.301480499999997</v>
      </c>
    </row>
    <row r="2339" spans="1:7" ht="15" customHeight="1">
      <c r="A2339" s="321" t="s">
        <v>1010</v>
      </c>
      <c r="B2339" s="322"/>
      <c r="C2339" s="8" t="s">
        <v>952</v>
      </c>
      <c r="D2339" s="8" t="s">
        <v>953</v>
      </c>
      <c r="E2339" s="8" t="s">
        <v>954</v>
      </c>
      <c r="F2339" s="8" t="s">
        <v>955</v>
      </c>
      <c r="G2339" s="8" t="s">
        <v>956</v>
      </c>
    </row>
    <row r="2340" spans="1:7" ht="15" customHeight="1">
      <c r="A2340" s="15" t="s">
        <v>1041</v>
      </c>
      <c r="B2340" s="16" t="s">
        <v>1042</v>
      </c>
      <c r="C2340" s="15" t="s">
        <v>959</v>
      </c>
      <c r="D2340" s="15" t="s">
        <v>1020</v>
      </c>
      <c r="E2340" s="17">
        <v>195.86</v>
      </c>
      <c r="F2340" s="18">
        <v>1.04</v>
      </c>
      <c r="G2340" s="18">
        <v>203.6944</v>
      </c>
    </row>
    <row r="2341" spans="1:7" ht="20.100000000000001" customHeight="1">
      <c r="A2341" s="15" t="s">
        <v>1052</v>
      </c>
      <c r="B2341" s="16" t="s">
        <v>1053</v>
      </c>
      <c r="C2341" s="15" t="s">
        <v>959</v>
      </c>
      <c r="D2341" s="15" t="s">
        <v>1045</v>
      </c>
      <c r="E2341" s="17">
        <v>1.1599999999999999</v>
      </c>
      <c r="F2341" s="18">
        <v>75</v>
      </c>
      <c r="G2341" s="18">
        <v>87</v>
      </c>
    </row>
    <row r="2342" spans="1:7" ht="15" customHeight="1">
      <c r="A2342" s="15" t="s">
        <v>1159</v>
      </c>
      <c r="B2342" s="16" t="s">
        <v>1160</v>
      </c>
      <c r="C2342" s="15" t="s">
        <v>959</v>
      </c>
      <c r="D2342" s="15" t="s">
        <v>1020</v>
      </c>
      <c r="E2342" s="17">
        <v>174.1</v>
      </c>
      <c r="F2342" s="18">
        <v>1.75</v>
      </c>
      <c r="G2342" s="18">
        <v>304.67500000000001</v>
      </c>
    </row>
    <row r="2343" spans="1:7" ht="15" customHeight="1">
      <c r="A2343" s="1"/>
      <c r="B2343" s="1"/>
      <c r="C2343" s="1"/>
      <c r="D2343" s="1"/>
      <c r="E2343" s="319" t="s">
        <v>1021</v>
      </c>
      <c r="F2343" s="320"/>
      <c r="G2343" s="19">
        <v>595.36940000000004</v>
      </c>
    </row>
    <row r="2344" spans="1:7" ht="15" customHeight="1">
      <c r="A2344" s="1"/>
      <c r="B2344" s="1"/>
      <c r="C2344" s="1"/>
      <c r="D2344" s="1"/>
      <c r="E2344" s="317" t="s">
        <v>972</v>
      </c>
      <c r="F2344" s="318"/>
      <c r="G2344" s="3">
        <v>660.71</v>
      </c>
    </row>
    <row r="2345" spans="1:7" ht="15" customHeight="1">
      <c r="A2345" s="1"/>
      <c r="B2345" s="1"/>
      <c r="C2345" s="1"/>
      <c r="D2345" s="1"/>
      <c r="E2345" s="317" t="s">
        <v>973</v>
      </c>
      <c r="F2345" s="318"/>
      <c r="G2345" s="3">
        <v>31.5</v>
      </c>
    </row>
    <row r="2346" spans="1:7" ht="15" customHeight="1">
      <c r="A2346" s="1"/>
      <c r="B2346" s="1"/>
      <c r="C2346" s="1"/>
      <c r="D2346" s="1"/>
      <c r="E2346" s="317" t="s">
        <v>974</v>
      </c>
      <c r="F2346" s="318"/>
      <c r="G2346" s="3">
        <v>692.21</v>
      </c>
    </row>
    <row r="2347" spans="1:7" ht="15" customHeight="1">
      <c r="A2347" s="1"/>
      <c r="B2347" s="1"/>
      <c r="C2347" s="1"/>
      <c r="D2347" s="1"/>
      <c r="E2347" s="317" t="s">
        <v>975</v>
      </c>
      <c r="F2347" s="318"/>
      <c r="G2347" s="3">
        <v>196.24</v>
      </c>
    </row>
    <row r="2348" spans="1:7" ht="15" customHeight="1">
      <c r="A2348" s="1"/>
      <c r="B2348" s="1"/>
      <c r="C2348" s="1"/>
      <c r="D2348" s="1"/>
      <c r="E2348" s="317" t="s">
        <v>976</v>
      </c>
      <c r="F2348" s="318"/>
      <c r="G2348" s="3">
        <v>888.45</v>
      </c>
    </row>
    <row r="2349" spans="1:7" ht="15" customHeight="1">
      <c r="A2349" s="1"/>
      <c r="B2349" s="1"/>
      <c r="C2349" s="1"/>
      <c r="D2349" s="1"/>
      <c r="E2349" s="317" t="s">
        <v>977</v>
      </c>
      <c r="F2349" s="318"/>
      <c r="G2349" s="3">
        <v>1</v>
      </c>
    </row>
    <row r="2350" spans="1:7" ht="15" customHeight="1">
      <c r="A2350" s="1"/>
      <c r="B2350" s="1"/>
      <c r="C2350" s="1"/>
      <c r="D2350" s="1"/>
      <c r="E2350" s="317" t="s">
        <v>978</v>
      </c>
      <c r="F2350" s="318"/>
      <c r="G2350" s="3">
        <v>888.45</v>
      </c>
    </row>
    <row r="2351" spans="1:7" ht="9.9499999999999993" customHeight="1">
      <c r="A2351" s="1"/>
      <c r="B2351" s="1"/>
      <c r="C2351" s="323" t="s">
        <v>949</v>
      </c>
      <c r="D2351" s="324"/>
      <c r="E2351" s="1"/>
      <c r="F2351" s="1"/>
      <c r="G2351" s="1"/>
    </row>
    <row r="2352" spans="1:7" ht="20.100000000000001" customHeight="1">
      <c r="A2352" s="325" t="s">
        <v>2325</v>
      </c>
      <c r="B2352" s="326"/>
      <c r="C2352" s="326"/>
      <c r="D2352" s="326"/>
      <c r="E2352" s="326"/>
      <c r="F2352" s="326"/>
      <c r="G2352" s="326"/>
    </row>
    <row r="2353" spans="1:7" ht="15" customHeight="1">
      <c r="A2353" s="321" t="s">
        <v>951</v>
      </c>
      <c r="B2353" s="322"/>
      <c r="C2353" s="8" t="s">
        <v>952</v>
      </c>
      <c r="D2353" s="8" t="s">
        <v>953</v>
      </c>
      <c r="E2353" s="8" t="s">
        <v>954</v>
      </c>
      <c r="F2353" s="8" t="s">
        <v>955</v>
      </c>
      <c r="G2353" s="8" t="s">
        <v>956</v>
      </c>
    </row>
    <row r="2354" spans="1:7" ht="15" customHeight="1">
      <c r="A2354" s="15" t="s">
        <v>994</v>
      </c>
      <c r="B2354" s="16" t="s">
        <v>995</v>
      </c>
      <c r="C2354" s="15" t="s">
        <v>959</v>
      </c>
      <c r="D2354" s="15" t="s">
        <v>960</v>
      </c>
      <c r="E2354" s="17">
        <v>4.32</v>
      </c>
      <c r="F2354" s="18">
        <v>1.04</v>
      </c>
      <c r="G2354" s="18">
        <v>4.4927999999999999</v>
      </c>
    </row>
    <row r="2355" spans="1:7" ht="20.100000000000001" customHeight="1">
      <c r="A2355" s="15" t="s">
        <v>1025</v>
      </c>
      <c r="B2355" s="16" t="s">
        <v>1026</v>
      </c>
      <c r="C2355" s="15" t="s">
        <v>959</v>
      </c>
      <c r="D2355" s="15" t="s">
        <v>960</v>
      </c>
      <c r="E2355" s="17">
        <v>4.32</v>
      </c>
      <c r="F2355" s="18">
        <v>0.63</v>
      </c>
      <c r="G2355" s="18">
        <v>2.7216</v>
      </c>
    </row>
    <row r="2356" spans="1:7" ht="15" customHeight="1">
      <c r="A2356" s="15" t="s">
        <v>996</v>
      </c>
      <c r="B2356" s="16" t="s">
        <v>997</v>
      </c>
      <c r="C2356" s="15" t="s">
        <v>959</v>
      </c>
      <c r="D2356" s="15" t="s">
        <v>960</v>
      </c>
      <c r="E2356" s="17">
        <v>4.32</v>
      </c>
      <c r="F2356" s="18">
        <v>3.18</v>
      </c>
      <c r="G2356" s="18">
        <v>13.7376</v>
      </c>
    </row>
    <row r="2357" spans="1:7" ht="20.100000000000001" customHeight="1">
      <c r="A2357" s="15" t="s">
        <v>1023</v>
      </c>
      <c r="B2357" s="16" t="s">
        <v>1024</v>
      </c>
      <c r="C2357" s="15" t="s">
        <v>959</v>
      </c>
      <c r="D2357" s="15" t="s">
        <v>960</v>
      </c>
      <c r="E2357" s="17">
        <v>4.32</v>
      </c>
      <c r="F2357" s="18">
        <v>0.01</v>
      </c>
      <c r="G2357" s="18">
        <v>4.3200000000000002E-2</v>
      </c>
    </row>
    <row r="2358" spans="1:7" ht="15" customHeight="1">
      <c r="A2358" s="15" t="s">
        <v>963</v>
      </c>
      <c r="B2358" s="16" t="s">
        <v>964</v>
      </c>
      <c r="C2358" s="15" t="s">
        <v>959</v>
      </c>
      <c r="D2358" s="15" t="s">
        <v>960</v>
      </c>
      <c r="E2358" s="17">
        <v>4.32</v>
      </c>
      <c r="F2358" s="18">
        <v>0.55000000000000004</v>
      </c>
      <c r="G2358" s="18">
        <v>2.3759999999999999</v>
      </c>
    </row>
    <row r="2359" spans="1:7" ht="15" customHeight="1">
      <c r="A2359" s="15" t="s">
        <v>965</v>
      </c>
      <c r="B2359" s="16" t="s">
        <v>966</v>
      </c>
      <c r="C2359" s="15" t="s">
        <v>959</v>
      </c>
      <c r="D2359" s="15" t="s">
        <v>960</v>
      </c>
      <c r="E2359" s="17">
        <v>4.32</v>
      </c>
      <c r="F2359" s="18">
        <v>0.06</v>
      </c>
      <c r="G2359" s="18">
        <v>0.25919999999999999</v>
      </c>
    </row>
    <row r="2360" spans="1:7" ht="17.100000000000001" customHeight="1">
      <c r="A2360" s="1"/>
      <c r="B2360" s="1"/>
      <c r="C2360" s="1"/>
      <c r="D2360" s="1"/>
      <c r="E2360" s="319" t="s">
        <v>967</v>
      </c>
      <c r="F2360" s="320"/>
      <c r="G2360" s="19">
        <v>23.630400000000002</v>
      </c>
    </row>
    <row r="2361" spans="1:7" ht="15" customHeight="1">
      <c r="A2361" s="321" t="s">
        <v>1027</v>
      </c>
      <c r="B2361" s="322"/>
      <c r="C2361" s="8" t="s">
        <v>952</v>
      </c>
      <c r="D2361" s="8" t="s">
        <v>953</v>
      </c>
      <c r="E2361" s="8" t="s">
        <v>954</v>
      </c>
      <c r="F2361" s="8" t="s">
        <v>955</v>
      </c>
      <c r="G2361" s="8" t="s">
        <v>956</v>
      </c>
    </row>
    <row r="2362" spans="1:7" ht="27.95" customHeight="1">
      <c r="A2362" s="15" t="s">
        <v>1102</v>
      </c>
      <c r="B2362" s="16" t="s">
        <v>1103</v>
      </c>
      <c r="C2362" s="15" t="s">
        <v>959</v>
      </c>
      <c r="D2362" s="15" t="s">
        <v>1030</v>
      </c>
      <c r="E2362" s="17">
        <v>3.6991200000000002E-4</v>
      </c>
      <c r="F2362" s="18">
        <v>4722.0600000000004</v>
      </c>
      <c r="G2362" s="18">
        <v>1.74674665872</v>
      </c>
    </row>
    <row r="2363" spans="1:7" ht="15" customHeight="1">
      <c r="A2363" s="1"/>
      <c r="B2363" s="1"/>
      <c r="C2363" s="1"/>
      <c r="D2363" s="1"/>
      <c r="E2363" s="319" t="s">
        <v>1031</v>
      </c>
      <c r="F2363" s="320"/>
      <c r="G2363" s="19">
        <v>1.74674665872</v>
      </c>
    </row>
    <row r="2364" spans="1:7" ht="15" customHeight="1">
      <c r="A2364" s="321" t="s">
        <v>1032</v>
      </c>
      <c r="B2364" s="322"/>
      <c r="C2364" s="8" t="s">
        <v>952</v>
      </c>
      <c r="D2364" s="8" t="s">
        <v>953</v>
      </c>
      <c r="E2364" s="8" t="s">
        <v>954</v>
      </c>
      <c r="F2364" s="8" t="s">
        <v>955</v>
      </c>
      <c r="G2364" s="8" t="s">
        <v>956</v>
      </c>
    </row>
    <row r="2365" spans="1:7" ht="15" customHeight="1">
      <c r="A2365" s="15" t="s">
        <v>1033</v>
      </c>
      <c r="B2365" s="16" t="s">
        <v>1034</v>
      </c>
      <c r="C2365" s="15" t="s">
        <v>959</v>
      </c>
      <c r="D2365" s="15" t="s">
        <v>1035</v>
      </c>
      <c r="E2365" s="17">
        <v>1.2625</v>
      </c>
      <c r="F2365" s="18">
        <v>0.9</v>
      </c>
      <c r="G2365" s="18">
        <v>1.13625</v>
      </c>
    </row>
    <row r="2366" spans="1:7" ht="15" customHeight="1">
      <c r="A2366" s="1"/>
      <c r="B2366" s="1"/>
      <c r="C2366" s="1"/>
      <c r="D2366" s="1"/>
      <c r="E2366" s="319" t="s">
        <v>1036</v>
      </c>
      <c r="F2366" s="320"/>
      <c r="G2366" s="19">
        <v>1.13625</v>
      </c>
    </row>
    <row r="2367" spans="1:7" ht="15" customHeight="1">
      <c r="A2367" s="321" t="s">
        <v>968</v>
      </c>
      <c r="B2367" s="322"/>
      <c r="C2367" s="8" t="s">
        <v>952</v>
      </c>
      <c r="D2367" s="8" t="s">
        <v>953</v>
      </c>
      <c r="E2367" s="8" t="s">
        <v>954</v>
      </c>
      <c r="F2367" s="8" t="s">
        <v>955</v>
      </c>
      <c r="G2367" s="8" t="s">
        <v>956</v>
      </c>
    </row>
    <row r="2368" spans="1:7" ht="15" customHeight="1">
      <c r="A2368" s="15" t="s">
        <v>1104</v>
      </c>
      <c r="B2368" s="16" t="s">
        <v>1105</v>
      </c>
      <c r="C2368" s="15" t="s">
        <v>959</v>
      </c>
      <c r="D2368" s="15" t="s">
        <v>960</v>
      </c>
      <c r="E2368" s="17">
        <v>4.3454879999999996</v>
      </c>
      <c r="F2368" s="18">
        <v>15.31</v>
      </c>
      <c r="G2368" s="18">
        <v>66.529421279999994</v>
      </c>
    </row>
    <row r="2369" spans="1:7" ht="15" customHeight="1">
      <c r="A2369" s="1"/>
      <c r="B2369" s="1"/>
      <c r="C2369" s="1"/>
      <c r="D2369" s="1"/>
      <c r="E2369" s="319" t="s">
        <v>971</v>
      </c>
      <c r="F2369" s="320"/>
      <c r="G2369" s="19">
        <v>66.529421279999994</v>
      </c>
    </row>
    <row r="2370" spans="1:7" ht="15" customHeight="1">
      <c r="A2370" s="321" t="s">
        <v>1010</v>
      </c>
      <c r="B2370" s="322"/>
      <c r="C2370" s="8" t="s">
        <v>952</v>
      </c>
      <c r="D2370" s="8" t="s">
        <v>953</v>
      </c>
      <c r="E2370" s="8" t="s">
        <v>954</v>
      </c>
      <c r="F2370" s="8" t="s">
        <v>955</v>
      </c>
      <c r="G2370" s="8" t="s">
        <v>956</v>
      </c>
    </row>
    <row r="2371" spans="1:7" ht="15" customHeight="1">
      <c r="A2371" s="15" t="s">
        <v>1041</v>
      </c>
      <c r="B2371" s="16" t="s">
        <v>1042</v>
      </c>
      <c r="C2371" s="15" t="s">
        <v>959</v>
      </c>
      <c r="D2371" s="15" t="s">
        <v>1020</v>
      </c>
      <c r="E2371" s="17">
        <v>426.49</v>
      </c>
      <c r="F2371" s="18">
        <v>1.04</v>
      </c>
      <c r="G2371" s="18">
        <v>443.5496</v>
      </c>
    </row>
    <row r="2372" spans="1:7" ht="20.100000000000001" customHeight="1">
      <c r="A2372" s="15" t="s">
        <v>1315</v>
      </c>
      <c r="B2372" s="16" t="s">
        <v>1316</v>
      </c>
      <c r="C2372" s="15" t="s">
        <v>959</v>
      </c>
      <c r="D2372" s="15" t="s">
        <v>1045</v>
      </c>
      <c r="E2372" s="17">
        <v>0.95</v>
      </c>
      <c r="F2372" s="18">
        <v>65</v>
      </c>
      <c r="G2372" s="18">
        <v>61.75</v>
      </c>
    </row>
    <row r="2373" spans="1:7" ht="15" customHeight="1">
      <c r="A2373" s="1"/>
      <c r="B2373" s="1"/>
      <c r="C2373" s="1"/>
      <c r="D2373" s="1"/>
      <c r="E2373" s="319" t="s">
        <v>1021</v>
      </c>
      <c r="F2373" s="320"/>
      <c r="G2373" s="19">
        <v>505.2996</v>
      </c>
    </row>
    <row r="2374" spans="1:7" ht="15" customHeight="1">
      <c r="A2374" s="1"/>
      <c r="B2374" s="1"/>
      <c r="C2374" s="1"/>
      <c r="D2374" s="1"/>
      <c r="E2374" s="317" t="s">
        <v>972</v>
      </c>
      <c r="F2374" s="318"/>
      <c r="G2374" s="3">
        <v>568.03</v>
      </c>
    </row>
    <row r="2375" spans="1:7" ht="15" customHeight="1">
      <c r="A2375" s="1"/>
      <c r="B2375" s="1"/>
      <c r="C2375" s="1"/>
      <c r="D2375" s="1"/>
      <c r="E2375" s="317" t="s">
        <v>973</v>
      </c>
      <c r="F2375" s="318"/>
      <c r="G2375" s="3">
        <v>30.24</v>
      </c>
    </row>
    <row r="2376" spans="1:7" ht="15" customHeight="1">
      <c r="A2376" s="1"/>
      <c r="B2376" s="1"/>
      <c r="C2376" s="1"/>
      <c r="D2376" s="1"/>
      <c r="E2376" s="317" t="s">
        <v>974</v>
      </c>
      <c r="F2376" s="318"/>
      <c r="G2376" s="3">
        <v>598.27</v>
      </c>
    </row>
    <row r="2377" spans="1:7" ht="15" customHeight="1">
      <c r="A2377" s="1"/>
      <c r="B2377" s="1"/>
      <c r="C2377" s="1"/>
      <c r="D2377" s="1"/>
      <c r="E2377" s="317" t="s">
        <v>975</v>
      </c>
      <c r="F2377" s="318"/>
      <c r="G2377" s="3">
        <v>169.6</v>
      </c>
    </row>
    <row r="2378" spans="1:7" ht="15" customHeight="1">
      <c r="A2378" s="1"/>
      <c r="B2378" s="1"/>
      <c r="C2378" s="1"/>
      <c r="D2378" s="1"/>
      <c r="E2378" s="317" t="s">
        <v>976</v>
      </c>
      <c r="F2378" s="318"/>
      <c r="G2378" s="3">
        <v>767.87</v>
      </c>
    </row>
    <row r="2379" spans="1:7" ht="15" customHeight="1">
      <c r="A2379" s="1"/>
      <c r="B2379" s="1"/>
      <c r="C2379" s="1"/>
      <c r="D2379" s="1"/>
      <c r="E2379" s="317" t="s">
        <v>977</v>
      </c>
      <c r="F2379" s="318"/>
      <c r="G2379" s="3">
        <v>1</v>
      </c>
    </row>
    <row r="2380" spans="1:7" ht="15" customHeight="1">
      <c r="A2380" s="1"/>
      <c r="B2380" s="1"/>
      <c r="C2380" s="1"/>
      <c r="D2380" s="1"/>
      <c r="E2380" s="317" t="s">
        <v>978</v>
      </c>
      <c r="F2380" s="318"/>
      <c r="G2380" s="3">
        <v>767.87</v>
      </c>
    </row>
    <row r="2381" spans="1:7" ht="9.9499999999999993" customHeight="1">
      <c r="A2381" s="1"/>
      <c r="B2381" s="1"/>
      <c r="C2381" s="323" t="s">
        <v>949</v>
      </c>
      <c r="D2381" s="324"/>
      <c r="E2381" s="1"/>
      <c r="F2381" s="1"/>
      <c r="G2381" s="1"/>
    </row>
    <row r="2382" spans="1:7" ht="20.100000000000001" customHeight="1">
      <c r="A2382" s="325" t="s">
        <v>2326</v>
      </c>
      <c r="B2382" s="326"/>
      <c r="C2382" s="326"/>
      <c r="D2382" s="326"/>
      <c r="E2382" s="326"/>
      <c r="F2382" s="326"/>
      <c r="G2382" s="326"/>
    </row>
    <row r="2383" spans="1:7" ht="15" customHeight="1">
      <c r="A2383" s="321" t="s">
        <v>951</v>
      </c>
      <c r="B2383" s="322"/>
      <c r="C2383" s="8" t="s">
        <v>952</v>
      </c>
      <c r="D2383" s="8" t="s">
        <v>953</v>
      </c>
      <c r="E2383" s="8" t="s">
        <v>954</v>
      </c>
      <c r="F2383" s="8" t="s">
        <v>955</v>
      </c>
      <c r="G2383" s="8" t="s">
        <v>956</v>
      </c>
    </row>
    <row r="2384" spans="1:7" ht="15" customHeight="1">
      <c r="A2384" s="15" t="s">
        <v>994</v>
      </c>
      <c r="B2384" s="16" t="s">
        <v>995</v>
      </c>
      <c r="C2384" s="15" t="s">
        <v>959</v>
      </c>
      <c r="D2384" s="15" t="s">
        <v>960</v>
      </c>
      <c r="E2384" s="17">
        <v>4.6900000000000004</v>
      </c>
      <c r="F2384" s="18">
        <v>1.04</v>
      </c>
      <c r="G2384" s="18">
        <v>4.8776000000000002</v>
      </c>
    </row>
    <row r="2385" spans="1:7" ht="20.100000000000001" customHeight="1">
      <c r="A2385" s="15" t="s">
        <v>1025</v>
      </c>
      <c r="B2385" s="16" t="s">
        <v>1026</v>
      </c>
      <c r="C2385" s="15" t="s">
        <v>959</v>
      </c>
      <c r="D2385" s="15" t="s">
        <v>960</v>
      </c>
      <c r="E2385" s="17">
        <v>4.6900000000000004</v>
      </c>
      <c r="F2385" s="18">
        <v>0.63</v>
      </c>
      <c r="G2385" s="18">
        <v>2.9546999999999999</v>
      </c>
    </row>
    <row r="2386" spans="1:7" ht="15" customHeight="1">
      <c r="A2386" s="15" t="s">
        <v>996</v>
      </c>
      <c r="B2386" s="16" t="s">
        <v>997</v>
      </c>
      <c r="C2386" s="15" t="s">
        <v>959</v>
      </c>
      <c r="D2386" s="15" t="s">
        <v>960</v>
      </c>
      <c r="E2386" s="17">
        <v>4.6900000000000004</v>
      </c>
      <c r="F2386" s="18">
        <v>3.18</v>
      </c>
      <c r="G2386" s="18">
        <v>14.914199999999999</v>
      </c>
    </row>
    <row r="2387" spans="1:7" ht="20.100000000000001" customHeight="1">
      <c r="A2387" s="15" t="s">
        <v>1023</v>
      </c>
      <c r="B2387" s="16" t="s">
        <v>1024</v>
      </c>
      <c r="C2387" s="15" t="s">
        <v>959</v>
      </c>
      <c r="D2387" s="15" t="s">
        <v>960</v>
      </c>
      <c r="E2387" s="17">
        <v>4.6900000000000004</v>
      </c>
      <c r="F2387" s="18">
        <v>0.01</v>
      </c>
      <c r="G2387" s="18">
        <v>4.6899999999999997E-2</v>
      </c>
    </row>
    <row r="2388" spans="1:7" ht="15" customHeight="1">
      <c r="A2388" s="15" t="s">
        <v>963</v>
      </c>
      <c r="B2388" s="16" t="s">
        <v>964</v>
      </c>
      <c r="C2388" s="15" t="s">
        <v>959</v>
      </c>
      <c r="D2388" s="15" t="s">
        <v>960</v>
      </c>
      <c r="E2388" s="17">
        <v>4.6900000000000004</v>
      </c>
      <c r="F2388" s="18">
        <v>0.55000000000000004</v>
      </c>
      <c r="G2388" s="18">
        <v>2.5794999999999999</v>
      </c>
    </row>
    <row r="2389" spans="1:7" ht="15" customHeight="1">
      <c r="A2389" s="15" t="s">
        <v>965</v>
      </c>
      <c r="B2389" s="16" t="s">
        <v>966</v>
      </c>
      <c r="C2389" s="15" t="s">
        <v>959</v>
      </c>
      <c r="D2389" s="15" t="s">
        <v>960</v>
      </c>
      <c r="E2389" s="17">
        <v>4.6900000000000004</v>
      </c>
      <c r="F2389" s="18">
        <v>0.06</v>
      </c>
      <c r="G2389" s="18">
        <v>0.28139999999999998</v>
      </c>
    </row>
    <row r="2390" spans="1:7" ht="17.100000000000001" customHeight="1">
      <c r="A2390" s="1"/>
      <c r="B2390" s="1"/>
      <c r="C2390" s="1"/>
      <c r="D2390" s="1"/>
      <c r="E2390" s="319" t="s">
        <v>967</v>
      </c>
      <c r="F2390" s="320"/>
      <c r="G2390" s="19">
        <v>25.654299999999999</v>
      </c>
    </row>
    <row r="2391" spans="1:7" ht="15" customHeight="1">
      <c r="A2391" s="321" t="s">
        <v>1027</v>
      </c>
      <c r="B2391" s="322"/>
      <c r="C2391" s="8" t="s">
        <v>952</v>
      </c>
      <c r="D2391" s="8" t="s">
        <v>953</v>
      </c>
      <c r="E2391" s="8" t="s">
        <v>954</v>
      </c>
      <c r="F2391" s="8" t="s">
        <v>955</v>
      </c>
      <c r="G2391" s="8" t="s">
        <v>956</v>
      </c>
    </row>
    <row r="2392" spans="1:7" ht="27.95" customHeight="1">
      <c r="A2392" s="15" t="s">
        <v>1102</v>
      </c>
      <c r="B2392" s="16" t="s">
        <v>1103</v>
      </c>
      <c r="C2392" s="15" t="s">
        <v>959</v>
      </c>
      <c r="D2392" s="15" t="s">
        <v>1030</v>
      </c>
      <c r="E2392" s="17">
        <v>4.01204E-4</v>
      </c>
      <c r="F2392" s="18">
        <v>4722.0600000000004</v>
      </c>
      <c r="G2392" s="18">
        <v>1.8945093602400001</v>
      </c>
    </row>
    <row r="2393" spans="1:7" ht="15" customHeight="1">
      <c r="A2393" s="1"/>
      <c r="B2393" s="1"/>
      <c r="C2393" s="1"/>
      <c r="D2393" s="1"/>
      <c r="E2393" s="319" t="s">
        <v>1031</v>
      </c>
      <c r="F2393" s="320"/>
      <c r="G2393" s="19">
        <v>1.8945093602400001</v>
      </c>
    </row>
    <row r="2394" spans="1:7" ht="15" customHeight="1">
      <c r="A2394" s="321" t="s">
        <v>1032</v>
      </c>
      <c r="B2394" s="322"/>
      <c r="C2394" s="8" t="s">
        <v>952</v>
      </c>
      <c r="D2394" s="8" t="s">
        <v>953</v>
      </c>
      <c r="E2394" s="8" t="s">
        <v>954</v>
      </c>
      <c r="F2394" s="8" t="s">
        <v>955</v>
      </c>
      <c r="G2394" s="8" t="s">
        <v>956</v>
      </c>
    </row>
    <row r="2395" spans="1:7" ht="15" customHeight="1">
      <c r="A2395" s="15" t="s">
        <v>1033</v>
      </c>
      <c r="B2395" s="16" t="s">
        <v>1034</v>
      </c>
      <c r="C2395" s="15" t="s">
        <v>959</v>
      </c>
      <c r="D2395" s="15" t="s">
        <v>1035</v>
      </c>
      <c r="E2395" s="17">
        <v>1.3625</v>
      </c>
      <c r="F2395" s="18">
        <v>0.9</v>
      </c>
      <c r="G2395" s="18">
        <v>1.2262500000000001</v>
      </c>
    </row>
    <row r="2396" spans="1:7" ht="15" customHeight="1">
      <c r="A2396" s="1"/>
      <c r="B2396" s="1"/>
      <c r="C2396" s="1"/>
      <c r="D2396" s="1"/>
      <c r="E2396" s="319" t="s">
        <v>1036</v>
      </c>
      <c r="F2396" s="320"/>
      <c r="G2396" s="19">
        <v>1.2262500000000001</v>
      </c>
    </row>
    <row r="2397" spans="1:7" ht="15" customHeight="1">
      <c r="A2397" s="321" t="s">
        <v>968</v>
      </c>
      <c r="B2397" s="322"/>
      <c r="C2397" s="8" t="s">
        <v>952</v>
      </c>
      <c r="D2397" s="8" t="s">
        <v>953</v>
      </c>
      <c r="E2397" s="8" t="s">
        <v>954</v>
      </c>
      <c r="F2397" s="8" t="s">
        <v>955</v>
      </c>
      <c r="G2397" s="8" t="s">
        <v>956</v>
      </c>
    </row>
    <row r="2398" spans="1:7" ht="15" customHeight="1">
      <c r="A2398" s="15" t="s">
        <v>1104</v>
      </c>
      <c r="B2398" s="16" t="s">
        <v>1105</v>
      </c>
      <c r="C2398" s="15" t="s">
        <v>959</v>
      </c>
      <c r="D2398" s="15" t="s">
        <v>960</v>
      </c>
      <c r="E2398" s="17">
        <v>4.7176710000000002</v>
      </c>
      <c r="F2398" s="18">
        <v>15.31</v>
      </c>
      <c r="G2398" s="18">
        <v>72.227543010000005</v>
      </c>
    </row>
    <row r="2399" spans="1:7" ht="15" customHeight="1">
      <c r="A2399" s="1"/>
      <c r="B2399" s="1"/>
      <c r="C2399" s="1"/>
      <c r="D2399" s="1"/>
      <c r="E2399" s="319" t="s">
        <v>971</v>
      </c>
      <c r="F2399" s="320"/>
      <c r="G2399" s="19">
        <v>72.227543010000005</v>
      </c>
    </row>
    <row r="2400" spans="1:7" ht="15" customHeight="1">
      <c r="A2400" s="321" t="s">
        <v>1010</v>
      </c>
      <c r="B2400" s="322"/>
      <c r="C2400" s="8" t="s">
        <v>952</v>
      </c>
      <c r="D2400" s="8" t="s">
        <v>953</v>
      </c>
      <c r="E2400" s="8" t="s">
        <v>954</v>
      </c>
      <c r="F2400" s="8" t="s">
        <v>955</v>
      </c>
      <c r="G2400" s="8" t="s">
        <v>956</v>
      </c>
    </row>
    <row r="2401" spans="1:7" ht="15" customHeight="1">
      <c r="A2401" s="15" t="s">
        <v>1041</v>
      </c>
      <c r="B2401" s="16" t="s">
        <v>1042</v>
      </c>
      <c r="C2401" s="15" t="s">
        <v>959</v>
      </c>
      <c r="D2401" s="15" t="s">
        <v>1020</v>
      </c>
      <c r="E2401" s="17">
        <v>264.42</v>
      </c>
      <c r="F2401" s="18">
        <v>1.04</v>
      </c>
      <c r="G2401" s="18">
        <v>274.99680000000001</v>
      </c>
    </row>
    <row r="2402" spans="1:7" ht="20.100000000000001" customHeight="1">
      <c r="A2402" s="15" t="s">
        <v>1315</v>
      </c>
      <c r="B2402" s="16" t="s">
        <v>1316</v>
      </c>
      <c r="C2402" s="15" t="s">
        <v>959</v>
      </c>
      <c r="D2402" s="15" t="s">
        <v>1045</v>
      </c>
      <c r="E2402" s="17">
        <v>0.78</v>
      </c>
      <c r="F2402" s="18">
        <v>65</v>
      </c>
      <c r="G2402" s="18">
        <v>50.7</v>
      </c>
    </row>
    <row r="2403" spans="1:7" ht="20.100000000000001" customHeight="1">
      <c r="A2403" s="15" t="s">
        <v>1259</v>
      </c>
      <c r="B2403" s="16" t="s">
        <v>1260</v>
      </c>
      <c r="C2403" s="15" t="s">
        <v>959</v>
      </c>
      <c r="D2403" s="15" t="s">
        <v>1072</v>
      </c>
      <c r="E2403" s="17">
        <v>189.4</v>
      </c>
      <c r="F2403" s="18">
        <v>10.53</v>
      </c>
      <c r="G2403" s="18">
        <v>1994.3820000000001</v>
      </c>
    </row>
    <row r="2404" spans="1:7" ht="15" customHeight="1">
      <c r="A2404" s="1"/>
      <c r="B2404" s="1"/>
      <c r="C2404" s="1"/>
      <c r="D2404" s="1"/>
      <c r="E2404" s="319" t="s">
        <v>1021</v>
      </c>
      <c r="F2404" s="320"/>
      <c r="G2404" s="19">
        <v>2320.0787999999998</v>
      </c>
    </row>
    <row r="2405" spans="1:7" ht="15" customHeight="1">
      <c r="A2405" s="1"/>
      <c r="B2405" s="1"/>
      <c r="C2405" s="1"/>
      <c r="D2405" s="1"/>
      <c r="E2405" s="317" t="s">
        <v>972</v>
      </c>
      <c r="F2405" s="318"/>
      <c r="G2405" s="3">
        <v>2388.1799999999998</v>
      </c>
    </row>
    <row r="2406" spans="1:7" ht="15" customHeight="1">
      <c r="A2406" s="1"/>
      <c r="B2406" s="1"/>
      <c r="C2406" s="1"/>
      <c r="D2406" s="1"/>
      <c r="E2406" s="317" t="s">
        <v>973</v>
      </c>
      <c r="F2406" s="318"/>
      <c r="G2406" s="3">
        <v>32.83</v>
      </c>
    </row>
    <row r="2407" spans="1:7" ht="15" customHeight="1">
      <c r="A2407" s="1"/>
      <c r="B2407" s="1"/>
      <c r="C2407" s="1"/>
      <c r="D2407" s="1"/>
      <c r="E2407" s="317" t="s">
        <v>974</v>
      </c>
      <c r="F2407" s="318"/>
      <c r="G2407" s="3">
        <v>2421.0100000000002</v>
      </c>
    </row>
    <row r="2408" spans="1:7" ht="15" customHeight="1">
      <c r="A2408" s="1"/>
      <c r="B2408" s="1"/>
      <c r="C2408" s="1"/>
      <c r="D2408" s="1"/>
      <c r="E2408" s="317" t="s">
        <v>975</v>
      </c>
      <c r="F2408" s="318"/>
      <c r="G2408" s="3">
        <v>686.35</v>
      </c>
    </row>
    <row r="2409" spans="1:7" ht="15" customHeight="1">
      <c r="A2409" s="1"/>
      <c r="B2409" s="1"/>
      <c r="C2409" s="1"/>
      <c r="D2409" s="1"/>
      <c r="E2409" s="317" t="s">
        <v>976</v>
      </c>
      <c r="F2409" s="318"/>
      <c r="G2409" s="3">
        <v>3107.36</v>
      </c>
    </row>
    <row r="2410" spans="1:7" ht="15" customHeight="1">
      <c r="A2410" s="1"/>
      <c r="B2410" s="1"/>
      <c r="C2410" s="1"/>
      <c r="D2410" s="1"/>
      <c r="E2410" s="317" t="s">
        <v>977</v>
      </c>
      <c r="F2410" s="318"/>
      <c r="G2410" s="3">
        <v>1</v>
      </c>
    </row>
    <row r="2411" spans="1:7" ht="15" customHeight="1">
      <c r="A2411" s="1"/>
      <c r="B2411" s="1"/>
      <c r="C2411" s="1"/>
      <c r="D2411" s="1"/>
      <c r="E2411" s="317" t="s">
        <v>978</v>
      </c>
      <c r="F2411" s="318"/>
      <c r="G2411" s="3">
        <v>3107.36</v>
      </c>
    </row>
    <row r="2412" spans="1:7" ht="9.9499999999999993" customHeight="1">
      <c r="A2412" s="1"/>
      <c r="B2412" s="1"/>
      <c r="C2412" s="323" t="s">
        <v>949</v>
      </c>
      <c r="D2412" s="324"/>
      <c r="E2412" s="1"/>
      <c r="F2412" s="1"/>
      <c r="G2412" s="1"/>
    </row>
    <row r="2413" spans="1:7" ht="20.100000000000001" customHeight="1">
      <c r="A2413" s="325" t="s">
        <v>2327</v>
      </c>
      <c r="B2413" s="326"/>
      <c r="C2413" s="326"/>
      <c r="D2413" s="326"/>
      <c r="E2413" s="326"/>
      <c r="F2413" s="326"/>
      <c r="G2413" s="326"/>
    </row>
    <row r="2414" spans="1:7" ht="15" customHeight="1">
      <c r="A2414" s="321" t="s">
        <v>968</v>
      </c>
      <c r="B2414" s="322"/>
      <c r="C2414" s="8" t="s">
        <v>952</v>
      </c>
      <c r="D2414" s="8" t="s">
        <v>953</v>
      </c>
      <c r="E2414" s="8" t="s">
        <v>954</v>
      </c>
      <c r="F2414" s="8" t="s">
        <v>955</v>
      </c>
      <c r="G2414" s="8" t="s">
        <v>956</v>
      </c>
    </row>
    <row r="2415" spans="1:7" ht="15" customHeight="1">
      <c r="A2415" s="15" t="s">
        <v>1324</v>
      </c>
      <c r="B2415" s="16" t="s">
        <v>1325</v>
      </c>
      <c r="C2415" s="15" t="s">
        <v>959</v>
      </c>
      <c r="D2415" s="15" t="s">
        <v>960</v>
      </c>
      <c r="E2415" s="17">
        <v>1.0500000000000001E-2</v>
      </c>
      <c r="F2415" s="18">
        <v>12.62</v>
      </c>
      <c r="G2415" s="18">
        <v>0.13250999999999999</v>
      </c>
    </row>
    <row r="2416" spans="1:7" ht="15" customHeight="1">
      <c r="A2416" s="1"/>
      <c r="B2416" s="1"/>
      <c r="C2416" s="1"/>
      <c r="D2416" s="1"/>
      <c r="E2416" s="319" t="s">
        <v>971</v>
      </c>
      <c r="F2416" s="320"/>
      <c r="G2416" s="19">
        <v>0.13250999999999999</v>
      </c>
    </row>
    <row r="2417" spans="1:7" ht="15" customHeight="1">
      <c r="A2417" s="1"/>
      <c r="B2417" s="1"/>
      <c r="C2417" s="1"/>
      <c r="D2417" s="1"/>
      <c r="E2417" s="317" t="s">
        <v>972</v>
      </c>
      <c r="F2417" s="318"/>
      <c r="G2417" s="3">
        <v>7.0000000000000007E-2</v>
      </c>
    </row>
    <row r="2418" spans="1:7" ht="15" customHeight="1">
      <c r="A2418" s="1"/>
      <c r="B2418" s="1"/>
      <c r="C2418" s="1"/>
      <c r="D2418" s="1"/>
      <c r="E2418" s="317" t="s">
        <v>973</v>
      </c>
      <c r="F2418" s="318"/>
      <c r="G2418" s="3">
        <v>0.06</v>
      </c>
    </row>
    <row r="2419" spans="1:7" ht="15" customHeight="1">
      <c r="A2419" s="1"/>
      <c r="B2419" s="1"/>
      <c r="C2419" s="1"/>
      <c r="D2419" s="1"/>
      <c r="E2419" s="317" t="s">
        <v>974</v>
      </c>
      <c r="F2419" s="318"/>
      <c r="G2419" s="3">
        <v>0.13</v>
      </c>
    </row>
    <row r="2420" spans="1:7" ht="15" customHeight="1">
      <c r="A2420" s="1"/>
      <c r="B2420" s="1"/>
      <c r="C2420" s="1"/>
      <c r="D2420" s="1"/>
      <c r="E2420" s="317" t="s">
        <v>975</v>
      </c>
      <c r="F2420" s="318"/>
      <c r="G2420" s="3">
        <v>0.03</v>
      </c>
    </row>
    <row r="2421" spans="1:7" ht="15" customHeight="1">
      <c r="A2421" s="1"/>
      <c r="B2421" s="1"/>
      <c r="C2421" s="1"/>
      <c r="D2421" s="1"/>
      <c r="E2421" s="317" t="s">
        <v>976</v>
      </c>
      <c r="F2421" s="318"/>
      <c r="G2421" s="3">
        <v>0.16</v>
      </c>
    </row>
    <row r="2422" spans="1:7" ht="15" customHeight="1">
      <c r="A2422" s="1"/>
      <c r="B2422" s="1"/>
      <c r="C2422" s="1"/>
      <c r="D2422" s="1"/>
      <c r="E2422" s="317" t="s">
        <v>977</v>
      </c>
      <c r="F2422" s="318"/>
      <c r="G2422" s="3">
        <v>1</v>
      </c>
    </row>
    <row r="2423" spans="1:7" ht="15" customHeight="1">
      <c r="A2423" s="1"/>
      <c r="B2423" s="1"/>
      <c r="C2423" s="1"/>
      <c r="D2423" s="1"/>
      <c r="E2423" s="317" t="s">
        <v>978</v>
      </c>
      <c r="F2423" s="318"/>
      <c r="G2423" s="3">
        <v>0.16</v>
      </c>
    </row>
    <row r="2424" spans="1:7" ht="9.9499999999999993" customHeight="1">
      <c r="A2424" s="1"/>
      <c r="B2424" s="1"/>
      <c r="C2424" s="323" t="s">
        <v>949</v>
      </c>
      <c r="D2424" s="324"/>
      <c r="E2424" s="1"/>
      <c r="F2424" s="1"/>
      <c r="G2424" s="1"/>
    </row>
    <row r="2425" spans="1:7" ht="20.100000000000001" customHeight="1">
      <c r="A2425" s="325" t="s">
        <v>2328</v>
      </c>
      <c r="B2425" s="326"/>
      <c r="C2425" s="326"/>
      <c r="D2425" s="326"/>
      <c r="E2425" s="326"/>
      <c r="F2425" s="326"/>
      <c r="G2425" s="326"/>
    </row>
    <row r="2426" spans="1:7" ht="15" customHeight="1">
      <c r="A2426" s="321" t="s">
        <v>951</v>
      </c>
      <c r="B2426" s="322"/>
      <c r="C2426" s="8" t="s">
        <v>952</v>
      </c>
      <c r="D2426" s="8" t="s">
        <v>953</v>
      </c>
      <c r="E2426" s="8" t="s">
        <v>954</v>
      </c>
      <c r="F2426" s="8" t="s">
        <v>955</v>
      </c>
      <c r="G2426" s="8" t="s">
        <v>956</v>
      </c>
    </row>
    <row r="2427" spans="1:7" ht="15" customHeight="1">
      <c r="A2427" s="15" t="s">
        <v>994</v>
      </c>
      <c r="B2427" s="16" t="s">
        <v>995</v>
      </c>
      <c r="C2427" s="15" t="s">
        <v>959</v>
      </c>
      <c r="D2427" s="15" t="s">
        <v>960</v>
      </c>
      <c r="E2427" s="17">
        <v>1</v>
      </c>
      <c r="F2427" s="18">
        <v>1.04</v>
      </c>
      <c r="G2427" s="18">
        <v>1.04</v>
      </c>
    </row>
    <row r="2428" spans="1:7" ht="15" customHeight="1">
      <c r="A2428" s="15" t="s">
        <v>996</v>
      </c>
      <c r="B2428" s="16" t="s">
        <v>997</v>
      </c>
      <c r="C2428" s="15" t="s">
        <v>959</v>
      </c>
      <c r="D2428" s="15" t="s">
        <v>960</v>
      </c>
      <c r="E2428" s="17">
        <v>1</v>
      </c>
      <c r="F2428" s="18">
        <v>3.18</v>
      </c>
      <c r="G2428" s="18">
        <v>3.18</v>
      </c>
    </row>
    <row r="2429" spans="1:7" ht="20.100000000000001" customHeight="1">
      <c r="A2429" s="15" t="s">
        <v>1320</v>
      </c>
      <c r="B2429" s="16" t="s">
        <v>1321</v>
      </c>
      <c r="C2429" s="15" t="s">
        <v>959</v>
      </c>
      <c r="D2429" s="15" t="s">
        <v>960</v>
      </c>
      <c r="E2429" s="17">
        <v>1</v>
      </c>
      <c r="F2429" s="18">
        <v>1.27</v>
      </c>
      <c r="G2429" s="18">
        <v>1.27</v>
      </c>
    </row>
    <row r="2430" spans="1:7" ht="20.100000000000001" customHeight="1">
      <c r="A2430" s="15" t="s">
        <v>1322</v>
      </c>
      <c r="B2430" s="16" t="s">
        <v>1323</v>
      </c>
      <c r="C2430" s="15" t="s">
        <v>959</v>
      </c>
      <c r="D2430" s="15" t="s">
        <v>960</v>
      </c>
      <c r="E2430" s="17">
        <v>1</v>
      </c>
      <c r="F2430" s="18">
        <v>1.33</v>
      </c>
      <c r="G2430" s="18">
        <v>1.33</v>
      </c>
    </row>
    <row r="2431" spans="1:7" ht="15" customHeight="1">
      <c r="A2431" s="15" t="s">
        <v>963</v>
      </c>
      <c r="B2431" s="16" t="s">
        <v>964</v>
      </c>
      <c r="C2431" s="15" t="s">
        <v>959</v>
      </c>
      <c r="D2431" s="15" t="s">
        <v>960</v>
      </c>
      <c r="E2431" s="17">
        <v>1</v>
      </c>
      <c r="F2431" s="18">
        <v>0.55000000000000004</v>
      </c>
      <c r="G2431" s="18">
        <v>0.55000000000000004</v>
      </c>
    </row>
    <row r="2432" spans="1:7" ht="15" customHeight="1">
      <c r="A2432" s="15" t="s">
        <v>965</v>
      </c>
      <c r="B2432" s="16" t="s">
        <v>966</v>
      </c>
      <c r="C2432" s="15" t="s">
        <v>959</v>
      </c>
      <c r="D2432" s="15" t="s">
        <v>960</v>
      </c>
      <c r="E2432" s="17">
        <v>1</v>
      </c>
      <c r="F2432" s="18">
        <v>0.06</v>
      </c>
      <c r="G2432" s="18">
        <v>0.06</v>
      </c>
    </row>
    <row r="2433" spans="1:7" ht="17.100000000000001" customHeight="1">
      <c r="A2433" s="1"/>
      <c r="B2433" s="1"/>
      <c r="C2433" s="1"/>
      <c r="D2433" s="1"/>
      <c r="E2433" s="319" t="s">
        <v>967</v>
      </c>
      <c r="F2433" s="320"/>
      <c r="G2433" s="19">
        <v>7.43</v>
      </c>
    </row>
    <row r="2434" spans="1:7" ht="15" customHeight="1">
      <c r="A2434" s="321" t="s">
        <v>968</v>
      </c>
      <c r="B2434" s="322"/>
      <c r="C2434" s="8" t="s">
        <v>952</v>
      </c>
      <c r="D2434" s="8" t="s">
        <v>953</v>
      </c>
      <c r="E2434" s="8" t="s">
        <v>954</v>
      </c>
      <c r="F2434" s="8" t="s">
        <v>955</v>
      </c>
      <c r="G2434" s="8" t="s">
        <v>956</v>
      </c>
    </row>
    <row r="2435" spans="1:7" ht="15" customHeight="1">
      <c r="A2435" s="15" t="s">
        <v>1324</v>
      </c>
      <c r="B2435" s="16" t="s">
        <v>1325</v>
      </c>
      <c r="C2435" s="15" t="s">
        <v>959</v>
      </c>
      <c r="D2435" s="15" t="s">
        <v>960</v>
      </c>
      <c r="E2435" s="17">
        <v>1.0105</v>
      </c>
      <c r="F2435" s="18">
        <v>12.62</v>
      </c>
      <c r="G2435" s="18">
        <v>12.752509999999999</v>
      </c>
    </row>
    <row r="2436" spans="1:7" ht="15" customHeight="1">
      <c r="A2436" s="1"/>
      <c r="B2436" s="1"/>
      <c r="C2436" s="1"/>
      <c r="D2436" s="1"/>
      <c r="E2436" s="319" t="s">
        <v>971</v>
      </c>
      <c r="F2436" s="320"/>
      <c r="G2436" s="19">
        <v>12.752509999999999</v>
      </c>
    </row>
    <row r="2437" spans="1:7" ht="15" customHeight="1">
      <c r="A2437" s="1"/>
      <c r="B2437" s="1"/>
      <c r="C2437" s="1"/>
      <c r="D2437" s="1"/>
      <c r="E2437" s="317" t="s">
        <v>972</v>
      </c>
      <c r="F2437" s="318"/>
      <c r="G2437" s="3">
        <v>14.39</v>
      </c>
    </row>
    <row r="2438" spans="1:7" ht="15" customHeight="1">
      <c r="A2438" s="1"/>
      <c r="B2438" s="1"/>
      <c r="C2438" s="1"/>
      <c r="D2438" s="1"/>
      <c r="E2438" s="317" t="s">
        <v>973</v>
      </c>
      <c r="F2438" s="318"/>
      <c r="G2438" s="3">
        <v>5.79</v>
      </c>
    </row>
    <row r="2439" spans="1:7" ht="15" customHeight="1">
      <c r="A2439" s="1"/>
      <c r="B2439" s="1"/>
      <c r="C2439" s="1"/>
      <c r="D2439" s="1"/>
      <c r="E2439" s="317" t="s">
        <v>974</v>
      </c>
      <c r="F2439" s="318"/>
      <c r="G2439" s="3">
        <v>20.18</v>
      </c>
    </row>
    <row r="2440" spans="1:7" ht="15" customHeight="1">
      <c r="A2440" s="1"/>
      <c r="B2440" s="1"/>
      <c r="C2440" s="1"/>
      <c r="D2440" s="1"/>
      <c r="E2440" s="317" t="s">
        <v>975</v>
      </c>
      <c r="F2440" s="318"/>
      <c r="G2440" s="3">
        <v>5.72</v>
      </c>
    </row>
    <row r="2441" spans="1:7" ht="15" customHeight="1">
      <c r="A2441" s="1"/>
      <c r="B2441" s="1"/>
      <c r="C2441" s="1"/>
      <c r="D2441" s="1"/>
      <c r="E2441" s="317" t="s">
        <v>976</v>
      </c>
      <c r="F2441" s="318"/>
      <c r="G2441" s="3">
        <v>25.9</v>
      </c>
    </row>
    <row r="2442" spans="1:7" ht="15" customHeight="1">
      <c r="A2442" s="1"/>
      <c r="B2442" s="1"/>
      <c r="C2442" s="1"/>
      <c r="D2442" s="1"/>
      <c r="E2442" s="317" t="s">
        <v>977</v>
      </c>
      <c r="F2442" s="318"/>
      <c r="G2442" s="3">
        <v>1</v>
      </c>
    </row>
    <row r="2443" spans="1:7" ht="15" customHeight="1">
      <c r="A2443" s="1"/>
      <c r="B2443" s="1"/>
      <c r="C2443" s="1"/>
      <c r="D2443" s="1"/>
      <c r="E2443" s="317" t="s">
        <v>978</v>
      </c>
      <c r="F2443" s="318"/>
      <c r="G2443" s="3">
        <v>25.9</v>
      </c>
    </row>
    <row r="2444" spans="1:7" ht="9.9499999999999993" customHeight="1">
      <c r="A2444" s="1"/>
      <c r="B2444" s="1"/>
      <c r="C2444" s="323" t="s">
        <v>949</v>
      </c>
      <c r="D2444" s="324"/>
      <c r="E2444" s="1"/>
      <c r="F2444" s="1"/>
      <c r="G2444" s="1"/>
    </row>
    <row r="2445" spans="1:7" ht="20.100000000000001" customHeight="1">
      <c r="A2445" s="325" t="s">
        <v>2329</v>
      </c>
      <c r="B2445" s="326"/>
      <c r="C2445" s="326"/>
      <c r="D2445" s="326"/>
      <c r="E2445" s="326"/>
      <c r="F2445" s="326"/>
      <c r="G2445" s="326"/>
    </row>
    <row r="2446" spans="1:7" ht="15" customHeight="1">
      <c r="A2446" s="321" t="s">
        <v>968</v>
      </c>
      <c r="B2446" s="322"/>
      <c r="C2446" s="8" t="s">
        <v>952</v>
      </c>
      <c r="D2446" s="8" t="s">
        <v>953</v>
      </c>
      <c r="E2446" s="8" t="s">
        <v>954</v>
      </c>
      <c r="F2446" s="8" t="s">
        <v>955</v>
      </c>
      <c r="G2446" s="8" t="s">
        <v>956</v>
      </c>
    </row>
    <row r="2447" spans="1:7" ht="15" customHeight="1">
      <c r="A2447" s="15" t="s">
        <v>1355</v>
      </c>
      <c r="B2447" s="16" t="s">
        <v>1356</v>
      </c>
      <c r="C2447" s="15" t="s">
        <v>959</v>
      </c>
      <c r="D2447" s="15" t="s">
        <v>960</v>
      </c>
      <c r="E2447" s="17">
        <v>1.0500000000000001E-2</v>
      </c>
      <c r="F2447" s="18">
        <v>14.29</v>
      </c>
      <c r="G2447" s="18">
        <v>0.15004500000000001</v>
      </c>
    </row>
    <row r="2448" spans="1:7" ht="15" customHeight="1">
      <c r="A2448" s="1"/>
      <c r="B2448" s="1"/>
      <c r="C2448" s="1"/>
      <c r="D2448" s="1"/>
      <c r="E2448" s="319" t="s">
        <v>971</v>
      </c>
      <c r="F2448" s="320"/>
      <c r="G2448" s="19">
        <v>0.15004500000000001</v>
      </c>
    </row>
    <row r="2449" spans="1:7" ht="15" customHeight="1">
      <c r="A2449" s="1"/>
      <c r="B2449" s="1"/>
      <c r="C2449" s="1"/>
      <c r="D2449" s="1"/>
      <c r="E2449" s="317" t="s">
        <v>972</v>
      </c>
      <c r="F2449" s="318"/>
      <c r="G2449" s="3">
        <v>0.08</v>
      </c>
    </row>
    <row r="2450" spans="1:7" ht="15" customHeight="1">
      <c r="A2450" s="1"/>
      <c r="B2450" s="1"/>
      <c r="C2450" s="1"/>
      <c r="D2450" s="1"/>
      <c r="E2450" s="317" t="s">
        <v>973</v>
      </c>
      <c r="F2450" s="318"/>
      <c r="G2450" s="3">
        <v>7.0000000000000007E-2</v>
      </c>
    </row>
    <row r="2451" spans="1:7" ht="15" customHeight="1">
      <c r="A2451" s="1"/>
      <c r="B2451" s="1"/>
      <c r="C2451" s="1"/>
      <c r="D2451" s="1"/>
      <c r="E2451" s="317" t="s">
        <v>974</v>
      </c>
      <c r="F2451" s="318"/>
      <c r="G2451" s="3">
        <v>0.15</v>
      </c>
    </row>
    <row r="2452" spans="1:7" ht="15" customHeight="1">
      <c r="A2452" s="1"/>
      <c r="B2452" s="1"/>
      <c r="C2452" s="1"/>
      <c r="D2452" s="1"/>
      <c r="E2452" s="317" t="s">
        <v>975</v>
      </c>
      <c r="F2452" s="318"/>
      <c r="G2452" s="3">
        <v>0.04</v>
      </c>
    </row>
    <row r="2453" spans="1:7" ht="15" customHeight="1">
      <c r="A2453" s="1"/>
      <c r="B2453" s="1"/>
      <c r="C2453" s="1"/>
      <c r="D2453" s="1"/>
      <c r="E2453" s="317" t="s">
        <v>976</v>
      </c>
      <c r="F2453" s="318"/>
      <c r="G2453" s="3">
        <v>0.19</v>
      </c>
    </row>
    <row r="2454" spans="1:7" ht="15" customHeight="1">
      <c r="A2454" s="1"/>
      <c r="B2454" s="1"/>
      <c r="C2454" s="1"/>
      <c r="D2454" s="1"/>
      <c r="E2454" s="317" t="s">
        <v>977</v>
      </c>
      <c r="F2454" s="318"/>
      <c r="G2454" s="3">
        <v>1</v>
      </c>
    </row>
    <row r="2455" spans="1:7" ht="15" customHeight="1">
      <c r="A2455" s="1"/>
      <c r="B2455" s="1"/>
      <c r="C2455" s="1"/>
      <c r="D2455" s="1"/>
      <c r="E2455" s="317" t="s">
        <v>978</v>
      </c>
      <c r="F2455" s="318"/>
      <c r="G2455" s="3">
        <v>0.19</v>
      </c>
    </row>
    <row r="2456" spans="1:7" ht="9.9499999999999993" customHeight="1">
      <c r="A2456" s="1"/>
      <c r="B2456" s="1"/>
      <c r="C2456" s="323" t="s">
        <v>949</v>
      </c>
      <c r="D2456" s="324"/>
      <c r="E2456" s="1"/>
      <c r="F2456" s="1"/>
      <c r="G2456" s="1"/>
    </row>
    <row r="2457" spans="1:7" ht="20.100000000000001" customHeight="1">
      <c r="A2457" s="325" t="s">
        <v>2330</v>
      </c>
      <c r="B2457" s="326"/>
      <c r="C2457" s="326"/>
      <c r="D2457" s="326"/>
      <c r="E2457" s="326"/>
      <c r="F2457" s="326"/>
      <c r="G2457" s="326"/>
    </row>
    <row r="2458" spans="1:7" ht="15" customHeight="1">
      <c r="A2458" s="321" t="s">
        <v>951</v>
      </c>
      <c r="B2458" s="322"/>
      <c r="C2458" s="8" t="s">
        <v>952</v>
      </c>
      <c r="D2458" s="8" t="s">
        <v>953</v>
      </c>
      <c r="E2458" s="8" t="s">
        <v>954</v>
      </c>
      <c r="F2458" s="8" t="s">
        <v>955</v>
      </c>
      <c r="G2458" s="8" t="s">
        <v>956</v>
      </c>
    </row>
    <row r="2459" spans="1:7" ht="15" customHeight="1">
      <c r="A2459" s="15" t="s">
        <v>994</v>
      </c>
      <c r="B2459" s="16" t="s">
        <v>995</v>
      </c>
      <c r="C2459" s="15" t="s">
        <v>959</v>
      </c>
      <c r="D2459" s="15" t="s">
        <v>960</v>
      </c>
      <c r="E2459" s="17">
        <v>1</v>
      </c>
      <c r="F2459" s="18">
        <v>1.04</v>
      </c>
      <c r="G2459" s="18">
        <v>1.04</v>
      </c>
    </row>
    <row r="2460" spans="1:7" ht="20.100000000000001" customHeight="1">
      <c r="A2460" s="15" t="s">
        <v>1086</v>
      </c>
      <c r="B2460" s="16" t="s">
        <v>1087</v>
      </c>
      <c r="C2460" s="15" t="s">
        <v>959</v>
      </c>
      <c r="D2460" s="15" t="s">
        <v>960</v>
      </c>
      <c r="E2460" s="17">
        <v>1</v>
      </c>
      <c r="F2460" s="18">
        <v>0.57999999999999996</v>
      </c>
      <c r="G2460" s="18">
        <v>0.57999999999999996</v>
      </c>
    </row>
    <row r="2461" spans="1:7" ht="15" customHeight="1">
      <c r="A2461" s="15" t="s">
        <v>996</v>
      </c>
      <c r="B2461" s="16" t="s">
        <v>997</v>
      </c>
      <c r="C2461" s="15" t="s">
        <v>959</v>
      </c>
      <c r="D2461" s="15" t="s">
        <v>960</v>
      </c>
      <c r="E2461" s="17">
        <v>1</v>
      </c>
      <c r="F2461" s="18">
        <v>3.18</v>
      </c>
      <c r="G2461" s="18">
        <v>3.18</v>
      </c>
    </row>
    <row r="2462" spans="1:7" ht="20.100000000000001" customHeight="1">
      <c r="A2462" s="15" t="s">
        <v>1088</v>
      </c>
      <c r="B2462" s="16" t="s">
        <v>1089</v>
      </c>
      <c r="C2462" s="15" t="s">
        <v>959</v>
      </c>
      <c r="D2462" s="15" t="s">
        <v>960</v>
      </c>
      <c r="E2462" s="17">
        <v>1</v>
      </c>
      <c r="F2462" s="18">
        <v>0.95</v>
      </c>
      <c r="G2462" s="18">
        <v>0.95</v>
      </c>
    </row>
    <row r="2463" spans="1:7" ht="15" customHeight="1">
      <c r="A2463" s="15" t="s">
        <v>963</v>
      </c>
      <c r="B2463" s="16" t="s">
        <v>964</v>
      </c>
      <c r="C2463" s="15" t="s">
        <v>959</v>
      </c>
      <c r="D2463" s="15" t="s">
        <v>960</v>
      </c>
      <c r="E2463" s="17">
        <v>1</v>
      </c>
      <c r="F2463" s="18">
        <v>0.55000000000000004</v>
      </c>
      <c r="G2463" s="18">
        <v>0.55000000000000004</v>
      </c>
    </row>
    <row r="2464" spans="1:7" ht="15" customHeight="1">
      <c r="A2464" s="15" t="s">
        <v>965</v>
      </c>
      <c r="B2464" s="16" t="s">
        <v>966</v>
      </c>
      <c r="C2464" s="15" t="s">
        <v>959</v>
      </c>
      <c r="D2464" s="15" t="s">
        <v>960</v>
      </c>
      <c r="E2464" s="17">
        <v>1</v>
      </c>
      <c r="F2464" s="18">
        <v>0.06</v>
      </c>
      <c r="G2464" s="18">
        <v>0.06</v>
      </c>
    </row>
    <row r="2465" spans="1:7" ht="17.100000000000001" customHeight="1">
      <c r="A2465" s="1"/>
      <c r="B2465" s="1"/>
      <c r="C2465" s="1"/>
      <c r="D2465" s="1"/>
      <c r="E2465" s="319" t="s">
        <v>967</v>
      </c>
      <c r="F2465" s="320"/>
      <c r="G2465" s="19">
        <v>6.36</v>
      </c>
    </row>
    <row r="2466" spans="1:7" ht="15" customHeight="1">
      <c r="A2466" s="321" t="s">
        <v>968</v>
      </c>
      <c r="B2466" s="322"/>
      <c r="C2466" s="8" t="s">
        <v>952</v>
      </c>
      <c r="D2466" s="8" t="s">
        <v>953</v>
      </c>
      <c r="E2466" s="8" t="s">
        <v>954</v>
      </c>
      <c r="F2466" s="8" t="s">
        <v>955</v>
      </c>
      <c r="G2466" s="8" t="s">
        <v>956</v>
      </c>
    </row>
    <row r="2467" spans="1:7" ht="15" customHeight="1">
      <c r="A2467" s="15" t="s">
        <v>1355</v>
      </c>
      <c r="B2467" s="16" t="s">
        <v>1356</v>
      </c>
      <c r="C2467" s="15" t="s">
        <v>959</v>
      </c>
      <c r="D2467" s="15" t="s">
        <v>960</v>
      </c>
      <c r="E2467" s="17">
        <v>1.0105</v>
      </c>
      <c r="F2467" s="18">
        <v>14.29</v>
      </c>
      <c r="G2467" s="18">
        <v>14.440045</v>
      </c>
    </row>
    <row r="2468" spans="1:7" ht="15" customHeight="1">
      <c r="A2468" s="1"/>
      <c r="B2468" s="1"/>
      <c r="C2468" s="1"/>
      <c r="D2468" s="1"/>
      <c r="E2468" s="319" t="s">
        <v>971</v>
      </c>
      <c r="F2468" s="320"/>
      <c r="G2468" s="19">
        <v>14.440045</v>
      </c>
    </row>
    <row r="2469" spans="1:7" ht="15" customHeight="1">
      <c r="A2469" s="1"/>
      <c r="B2469" s="1"/>
      <c r="C2469" s="1"/>
      <c r="D2469" s="1"/>
      <c r="E2469" s="317" t="s">
        <v>972</v>
      </c>
      <c r="F2469" s="318"/>
      <c r="G2469" s="3">
        <v>14.24</v>
      </c>
    </row>
    <row r="2470" spans="1:7" ht="15" customHeight="1">
      <c r="A2470" s="1"/>
      <c r="B2470" s="1"/>
      <c r="C2470" s="1"/>
      <c r="D2470" s="1"/>
      <c r="E2470" s="317" t="s">
        <v>973</v>
      </c>
      <c r="F2470" s="318"/>
      <c r="G2470" s="3">
        <v>6.56</v>
      </c>
    </row>
    <row r="2471" spans="1:7" ht="15" customHeight="1">
      <c r="A2471" s="1"/>
      <c r="B2471" s="1"/>
      <c r="C2471" s="1"/>
      <c r="D2471" s="1"/>
      <c r="E2471" s="317" t="s">
        <v>974</v>
      </c>
      <c r="F2471" s="318"/>
      <c r="G2471" s="3">
        <v>20.8</v>
      </c>
    </row>
    <row r="2472" spans="1:7" ht="15" customHeight="1">
      <c r="A2472" s="1"/>
      <c r="B2472" s="1"/>
      <c r="C2472" s="1"/>
      <c r="D2472" s="1"/>
      <c r="E2472" s="317" t="s">
        <v>975</v>
      </c>
      <c r="F2472" s="318"/>
      <c r="G2472" s="3">
        <v>5.89</v>
      </c>
    </row>
    <row r="2473" spans="1:7" ht="15" customHeight="1">
      <c r="A2473" s="1"/>
      <c r="B2473" s="1"/>
      <c r="C2473" s="1"/>
      <c r="D2473" s="1"/>
      <c r="E2473" s="317" t="s">
        <v>976</v>
      </c>
      <c r="F2473" s="318"/>
      <c r="G2473" s="3">
        <v>26.69</v>
      </c>
    </row>
    <row r="2474" spans="1:7" ht="15" customHeight="1">
      <c r="A2474" s="1"/>
      <c r="B2474" s="1"/>
      <c r="C2474" s="1"/>
      <c r="D2474" s="1"/>
      <c r="E2474" s="317" t="s">
        <v>977</v>
      </c>
      <c r="F2474" s="318"/>
      <c r="G2474" s="3">
        <v>1</v>
      </c>
    </row>
    <row r="2475" spans="1:7" ht="15" customHeight="1">
      <c r="A2475" s="1"/>
      <c r="B2475" s="1"/>
      <c r="C2475" s="1"/>
      <c r="D2475" s="1"/>
      <c r="E2475" s="317" t="s">
        <v>978</v>
      </c>
      <c r="F2475" s="318"/>
      <c r="G2475" s="3">
        <v>26.69</v>
      </c>
    </row>
    <row r="2476" spans="1:7" ht="9.9499999999999993" customHeight="1">
      <c r="A2476" s="1"/>
      <c r="B2476" s="1"/>
      <c r="C2476" s="323" t="s">
        <v>949</v>
      </c>
      <c r="D2476" s="324"/>
      <c r="E2476" s="1"/>
      <c r="F2476" s="1"/>
      <c r="G2476" s="1"/>
    </row>
    <row r="2477" spans="1:7" ht="20.100000000000001" customHeight="1">
      <c r="A2477" s="325" t="s">
        <v>2331</v>
      </c>
      <c r="B2477" s="326"/>
      <c r="C2477" s="326"/>
      <c r="D2477" s="326"/>
      <c r="E2477" s="326"/>
      <c r="F2477" s="326"/>
      <c r="G2477" s="326"/>
    </row>
    <row r="2478" spans="1:7" ht="15" customHeight="1">
      <c r="A2478" s="321" t="s">
        <v>951</v>
      </c>
      <c r="B2478" s="322"/>
      <c r="C2478" s="8" t="s">
        <v>952</v>
      </c>
      <c r="D2478" s="8" t="s">
        <v>953</v>
      </c>
      <c r="E2478" s="8" t="s">
        <v>954</v>
      </c>
      <c r="F2478" s="8" t="s">
        <v>955</v>
      </c>
      <c r="G2478" s="8" t="s">
        <v>956</v>
      </c>
    </row>
    <row r="2479" spans="1:7" ht="15" customHeight="1">
      <c r="A2479" s="15" t="s">
        <v>994</v>
      </c>
      <c r="B2479" s="16" t="s">
        <v>995</v>
      </c>
      <c r="C2479" s="15" t="s">
        <v>959</v>
      </c>
      <c r="D2479" s="15" t="s">
        <v>960</v>
      </c>
      <c r="E2479" s="17">
        <v>3.19</v>
      </c>
      <c r="F2479" s="18">
        <v>1.04</v>
      </c>
      <c r="G2479" s="18">
        <v>3.3176000000000001</v>
      </c>
    </row>
    <row r="2480" spans="1:7" ht="15" customHeight="1">
      <c r="A2480" s="15" t="s">
        <v>996</v>
      </c>
      <c r="B2480" s="16" t="s">
        <v>997</v>
      </c>
      <c r="C2480" s="15" t="s">
        <v>959</v>
      </c>
      <c r="D2480" s="15" t="s">
        <v>960</v>
      </c>
      <c r="E2480" s="17">
        <v>3.19</v>
      </c>
      <c r="F2480" s="18">
        <v>3.18</v>
      </c>
      <c r="G2480" s="18">
        <v>10.1442</v>
      </c>
    </row>
    <row r="2481" spans="1:7" ht="20.100000000000001" customHeight="1">
      <c r="A2481" s="15" t="s">
        <v>998</v>
      </c>
      <c r="B2481" s="16" t="s">
        <v>999</v>
      </c>
      <c r="C2481" s="15" t="s">
        <v>959</v>
      </c>
      <c r="D2481" s="15" t="s">
        <v>960</v>
      </c>
      <c r="E2481" s="17">
        <v>0.75</v>
      </c>
      <c r="F2481" s="18">
        <v>0.41</v>
      </c>
      <c r="G2481" s="18">
        <v>0.3075</v>
      </c>
    </row>
    <row r="2482" spans="1:7" ht="20.100000000000001" customHeight="1">
      <c r="A2482" s="15" t="s">
        <v>1000</v>
      </c>
      <c r="B2482" s="16" t="s">
        <v>1001</v>
      </c>
      <c r="C2482" s="15" t="s">
        <v>959</v>
      </c>
      <c r="D2482" s="15" t="s">
        <v>960</v>
      </c>
      <c r="E2482" s="17">
        <v>0.75</v>
      </c>
      <c r="F2482" s="18">
        <v>1.01</v>
      </c>
      <c r="G2482" s="18">
        <v>0.75749999999999995</v>
      </c>
    </row>
    <row r="2483" spans="1:7" ht="20.100000000000001" customHeight="1">
      <c r="A2483" s="15" t="s">
        <v>1023</v>
      </c>
      <c r="B2483" s="16" t="s">
        <v>1024</v>
      </c>
      <c r="C2483" s="15" t="s">
        <v>959</v>
      </c>
      <c r="D2483" s="15" t="s">
        <v>960</v>
      </c>
      <c r="E2483" s="17">
        <v>2.44</v>
      </c>
      <c r="F2483" s="18">
        <v>0.01</v>
      </c>
      <c r="G2483" s="18">
        <v>2.4400000000000002E-2</v>
      </c>
    </row>
    <row r="2484" spans="1:7" ht="15" customHeight="1">
      <c r="A2484" s="15" t="s">
        <v>965</v>
      </c>
      <c r="B2484" s="16" t="s">
        <v>966</v>
      </c>
      <c r="C2484" s="15" t="s">
        <v>959</v>
      </c>
      <c r="D2484" s="15" t="s">
        <v>960</v>
      </c>
      <c r="E2484" s="17">
        <v>3.19</v>
      </c>
      <c r="F2484" s="18">
        <v>0.06</v>
      </c>
      <c r="G2484" s="18">
        <v>0.19139999999999999</v>
      </c>
    </row>
    <row r="2485" spans="1:7" ht="20.100000000000001" customHeight="1">
      <c r="A2485" s="15" t="s">
        <v>1025</v>
      </c>
      <c r="B2485" s="16" t="s">
        <v>1026</v>
      </c>
      <c r="C2485" s="15" t="s">
        <v>959</v>
      </c>
      <c r="D2485" s="15" t="s">
        <v>960</v>
      </c>
      <c r="E2485" s="17">
        <v>2.44</v>
      </c>
      <c r="F2485" s="18">
        <v>0.63</v>
      </c>
      <c r="G2485" s="18">
        <v>1.5371999999999999</v>
      </c>
    </row>
    <row r="2486" spans="1:7" ht="15" customHeight="1">
      <c r="A2486" s="15" t="s">
        <v>963</v>
      </c>
      <c r="B2486" s="16" t="s">
        <v>964</v>
      </c>
      <c r="C2486" s="15" t="s">
        <v>959</v>
      </c>
      <c r="D2486" s="15" t="s">
        <v>960</v>
      </c>
      <c r="E2486" s="17">
        <v>3.19</v>
      </c>
      <c r="F2486" s="18">
        <v>0.55000000000000004</v>
      </c>
      <c r="G2486" s="18">
        <v>1.7544999999999999</v>
      </c>
    </row>
    <row r="2487" spans="1:7" ht="17.100000000000001" customHeight="1">
      <c r="A2487" s="1"/>
      <c r="B2487" s="1"/>
      <c r="C2487" s="1"/>
      <c r="D2487" s="1"/>
      <c r="E2487" s="319" t="s">
        <v>967</v>
      </c>
      <c r="F2487" s="320"/>
      <c r="G2487" s="19">
        <v>18.034300000000002</v>
      </c>
    </row>
    <row r="2488" spans="1:7" ht="15" customHeight="1">
      <c r="A2488" s="321" t="s">
        <v>1027</v>
      </c>
      <c r="B2488" s="322"/>
      <c r="C2488" s="8" t="s">
        <v>952</v>
      </c>
      <c r="D2488" s="8" t="s">
        <v>953</v>
      </c>
      <c r="E2488" s="8" t="s">
        <v>954</v>
      </c>
      <c r="F2488" s="8" t="s">
        <v>955</v>
      </c>
      <c r="G2488" s="8" t="s">
        <v>956</v>
      </c>
    </row>
    <row r="2489" spans="1:7" ht="27.95" customHeight="1">
      <c r="A2489" s="15" t="s">
        <v>1211</v>
      </c>
      <c r="B2489" s="16" t="s">
        <v>1212</v>
      </c>
      <c r="C2489" s="15" t="s">
        <v>959</v>
      </c>
      <c r="D2489" s="15" t="s">
        <v>1030</v>
      </c>
      <c r="E2489" s="17">
        <v>2.0890399999999999E-4</v>
      </c>
      <c r="F2489" s="18">
        <v>19208.37</v>
      </c>
      <c r="G2489" s="18">
        <v>4.0127053264799999</v>
      </c>
    </row>
    <row r="2490" spans="1:7" ht="15" customHeight="1">
      <c r="A2490" s="1"/>
      <c r="B2490" s="1"/>
      <c r="C2490" s="1"/>
      <c r="D2490" s="1"/>
      <c r="E2490" s="319" t="s">
        <v>1031</v>
      </c>
      <c r="F2490" s="320"/>
      <c r="G2490" s="19">
        <v>4.0127053264799999</v>
      </c>
    </row>
    <row r="2491" spans="1:7" ht="15" customHeight="1">
      <c r="A2491" s="321" t="s">
        <v>1032</v>
      </c>
      <c r="B2491" s="322"/>
      <c r="C2491" s="8" t="s">
        <v>952</v>
      </c>
      <c r="D2491" s="8" t="s">
        <v>953</v>
      </c>
      <c r="E2491" s="8" t="s">
        <v>954</v>
      </c>
      <c r="F2491" s="8" t="s">
        <v>955</v>
      </c>
      <c r="G2491" s="8" t="s">
        <v>956</v>
      </c>
    </row>
    <row r="2492" spans="1:7" ht="15" customHeight="1">
      <c r="A2492" s="15" t="s">
        <v>1033</v>
      </c>
      <c r="B2492" s="16" t="s">
        <v>1034</v>
      </c>
      <c r="C2492" s="15" t="s">
        <v>959</v>
      </c>
      <c r="D2492" s="15" t="s">
        <v>1035</v>
      </c>
      <c r="E2492" s="17">
        <v>1.425</v>
      </c>
      <c r="F2492" s="18">
        <v>0.9</v>
      </c>
      <c r="G2492" s="18">
        <v>1.2825</v>
      </c>
    </row>
    <row r="2493" spans="1:7" ht="15" customHeight="1">
      <c r="A2493" s="1"/>
      <c r="B2493" s="1"/>
      <c r="C2493" s="1"/>
      <c r="D2493" s="1"/>
      <c r="E2493" s="319" t="s">
        <v>1036</v>
      </c>
      <c r="F2493" s="320"/>
      <c r="G2493" s="19">
        <v>1.2825</v>
      </c>
    </row>
    <row r="2494" spans="1:7" ht="15" customHeight="1">
      <c r="A2494" s="321" t="s">
        <v>968</v>
      </c>
      <c r="B2494" s="322"/>
      <c r="C2494" s="8" t="s">
        <v>952</v>
      </c>
      <c r="D2494" s="8" t="s">
        <v>953</v>
      </c>
      <c r="E2494" s="8" t="s">
        <v>954</v>
      </c>
      <c r="F2494" s="8" t="s">
        <v>955</v>
      </c>
      <c r="G2494" s="8" t="s">
        <v>956</v>
      </c>
    </row>
    <row r="2495" spans="1:7" ht="15" customHeight="1">
      <c r="A2495" s="15" t="s">
        <v>1006</v>
      </c>
      <c r="B2495" s="16" t="s">
        <v>1007</v>
      </c>
      <c r="C2495" s="15" t="s">
        <v>959</v>
      </c>
      <c r="D2495" s="15" t="s">
        <v>960</v>
      </c>
      <c r="E2495" s="17">
        <v>0.76132500000000003</v>
      </c>
      <c r="F2495" s="18">
        <v>9.25</v>
      </c>
      <c r="G2495" s="18">
        <v>7.0422562500000003</v>
      </c>
    </row>
    <row r="2496" spans="1:7" ht="15" customHeight="1">
      <c r="A2496" s="15" t="s">
        <v>1104</v>
      </c>
      <c r="B2496" s="16" t="s">
        <v>1105</v>
      </c>
      <c r="C2496" s="15" t="s">
        <v>959</v>
      </c>
      <c r="D2496" s="15" t="s">
        <v>960</v>
      </c>
      <c r="E2496" s="17">
        <v>2.454396</v>
      </c>
      <c r="F2496" s="18">
        <v>15.31</v>
      </c>
      <c r="G2496" s="18">
        <v>37.57680276</v>
      </c>
    </row>
    <row r="2497" spans="1:7" ht="15" customHeight="1">
      <c r="A2497" s="1"/>
      <c r="B2497" s="1"/>
      <c r="C2497" s="1"/>
      <c r="D2497" s="1"/>
      <c r="E2497" s="319" t="s">
        <v>971</v>
      </c>
      <c r="F2497" s="320"/>
      <c r="G2497" s="19">
        <v>44.619059010000001</v>
      </c>
    </row>
    <row r="2498" spans="1:7" ht="15" customHeight="1">
      <c r="A2498" s="321" t="s">
        <v>1010</v>
      </c>
      <c r="B2498" s="322"/>
      <c r="C2498" s="8" t="s">
        <v>952</v>
      </c>
      <c r="D2498" s="8" t="s">
        <v>953</v>
      </c>
      <c r="E2498" s="8" t="s">
        <v>954</v>
      </c>
      <c r="F2498" s="8" t="s">
        <v>955</v>
      </c>
      <c r="G2498" s="8" t="s">
        <v>956</v>
      </c>
    </row>
    <row r="2499" spans="1:7" ht="15" customHeight="1">
      <c r="A2499" s="15" t="s">
        <v>1041</v>
      </c>
      <c r="B2499" s="16" t="s">
        <v>1042</v>
      </c>
      <c r="C2499" s="15" t="s">
        <v>959</v>
      </c>
      <c r="D2499" s="15" t="s">
        <v>1020</v>
      </c>
      <c r="E2499" s="17">
        <v>483.72</v>
      </c>
      <c r="F2499" s="18">
        <v>1.04</v>
      </c>
      <c r="G2499" s="18">
        <v>503.06880000000001</v>
      </c>
    </row>
    <row r="2500" spans="1:7" ht="20.100000000000001" customHeight="1">
      <c r="A2500" s="15" t="s">
        <v>1052</v>
      </c>
      <c r="B2500" s="16" t="s">
        <v>1053</v>
      </c>
      <c r="C2500" s="15" t="s">
        <v>959</v>
      </c>
      <c r="D2500" s="15" t="s">
        <v>1045</v>
      </c>
      <c r="E2500" s="17">
        <v>1.07</v>
      </c>
      <c r="F2500" s="18">
        <v>75</v>
      </c>
      <c r="G2500" s="18">
        <v>80.25</v>
      </c>
    </row>
    <row r="2501" spans="1:7" ht="15" customHeight="1">
      <c r="A2501" s="1"/>
      <c r="B2501" s="1"/>
      <c r="C2501" s="1"/>
      <c r="D2501" s="1"/>
      <c r="E2501" s="319" t="s">
        <v>1021</v>
      </c>
      <c r="F2501" s="320"/>
      <c r="G2501" s="19">
        <v>583.31880000000001</v>
      </c>
    </row>
    <row r="2502" spans="1:7" ht="15" customHeight="1">
      <c r="A2502" s="1"/>
      <c r="B2502" s="1"/>
      <c r="C2502" s="1"/>
      <c r="D2502" s="1"/>
      <c r="E2502" s="317" t="s">
        <v>972</v>
      </c>
      <c r="F2502" s="318"/>
      <c r="G2502" s="3">
        <v>630.91999999999996</v>
      </c>
    </row>
    <row r="2503" spans="1:7" ht="15" customHeight="1">
      <c r="A2503" s="1"/>
      <c r="B2503" s="1"/>
      <c r="C2503" s="1"/>
      <c r="D2503" s="1"/>
      <c r="E2503" s="317" t="s">
        <v>973</v>
      </c>
      <c r="F2503" s="318"/>
      <c r="G2503" s="3">
        <v>20.28</v>
      </c>
    </row>
    <row r="2504" spans="1:7" ht="15" customHeight="1">
      <c r="A2504" s="1"/>
      <c r="B2504" s="1"/>
      <c r="C2504" s="1"/>
      <c r="D2504" s="1"/>
      <c r="E2504" s="317" t="s">
        <v>974</v>
      </c>
      <c r="F2504" s="318"/>
      <c r="G2504" s="3">
        <v>651.20000000000005</v>
      </c>
    </row>
    <row r="2505" spans="1:7" ht="15" customHeight="1">
      <c r="A2505" s="1"/>
      <c r="B2505" s="1"/>
      <c r="C2505" s="1"/>
      <c r="D2505" s="1"/>
      <c r="E2505" s="317" t="s">
        <v>975</v>
      </c>
      <c r="F2505" s="318"/>
      <c r="G2505" s="3">
        <v>184.61</v>
      </c>
    </row>
    <row r="2506" spans="1:7" ht="15" customHeight="1">
      <c r="A2506" s="1"/>
      <c r="B2506" s="1"/>
      <c r="C2506" s="1"/>
      <c r="D2506" s="1"/>
      <c r="E2506" s="317" t="s">
        <v>976</v>
      </c>
      <c r="F2506" s="318"/>
      <c r="G2506" s="3">
        <v>835.81</v>
      </c>
    </row>
    <row r="2507" spans="1:7" ht="15" customHeight="1">
      <c r="A2507" s="1"/>
      <c r="B2507" s="1"/>
      <c r="C2507" s="1"/>
      <c r="D2507" s="1"/>
      <c r="E2507" s="317" t="s">
        <v>977</v>
      </c>
      <c r="F2507" s="318"/>
      <c r="G2507" s="3">
        <v>1</v>
      </c>
    </row>
    <row r="2508" spans="1:7" ht="15" customHeight="1">
      <c r="A2508" s="1"/>
      <c r="B2508" s="1"/>
      <c r="C2508" s="1"/>
      <c r="D2508" s="1"/>
      <c r="E2508" s="317" t="s">
        <v>978</v>
      </c>
      <c r="F2508" s="318"/>
      <c r="G2508" s="3">
        <v>835.81</v>
      </c>
    </row>
    <row r="2509" spans="1:7" ht="9.9499999999999993" customHeight="1">
      <c r="A2509" s="1"/>
      <c r="B2509" s="1"/>
      <c r="C2509" s="323" t="s">
        <v>949</v>
      </c>
      <c r="D2509" s="324"/>
      <c r="E2509" s="1"/>
      <c r="F2509" s="1"/>
      <c r="G2509" s="1"/>
    </row>
    <row r="2510" spans="1:7" ht="20.100000000000001" customHeight="1">
      <c r="A2510" s="325" t="s">
        <v>2332</v>
      </c>
      <c r="B2510" s="326"/>
      <c r="C2510" s="326"/>
      <c r="D2510" s="326"/>
      <c r="E2510" s="326"/>
      <c r="F2510" s="326"/>
      <c r="G2510" s="326"/>
    </row>
    <row r="2511" spans="1:7" ht="15" customHeight="1">
      <c r="A2511" s="321" t="s">
        <v>951</v>
      </c>
      <c r="B2511" s="322"/>
      <c r="C2511" s="8" t="s">
        <v>952</v>
      </c>
      <c r="D2511" s="8" t="s">
        <v>953</v>
      </c>
      <c r="E2511" s="8" t="s">
        <v>954</v>
      </c>
      <c r="F2511" s="8" t="s">
        <v>955</v>
      </c>
      <c r="G2511" s="8" t="s">
        <v>956</v>
      </c>
    </row>
    <row r="2512" spans="1:7" ht="15" customHeight="1">
      <c r="A2512" s="15" t="s">
        <v>994</v>
      </c>
      <c r="B2512" s="16" t="s">
        <v>995</v>
      </c>
      <c r="C2512" s="15" t="s">
        <v>959</v>
      </c>
      <c r="D2512" s="15" t="s">
        <v>960</v>
      </c>
      <c r="E2512" s="17">
        <v>4.33</v>
      </c>
      <c r="F2512" s="18">
        <v>1.04</v>
      </c>
      <c r="G2512" s="18">
        <v>4.5031999999999996</v>
      </c>
    </row>
    <row r="2513" spans="1:7" ht="20.100000000000001" customHeight="1">
      <c r="A2513" s="15" t="s">
        <v>1025</v>
      </c>
      <c r="B2513" s="16" t="s">
        <v>1026</v>
      </c>
      <c r="C2513" s="15" t="s">
        <v>959</v>
      </c>
      <c r="D2513" s="15" t="s">
        <v>960</v>
      </c>
      <c r="E2513" s="17">
        <v>4.33</v>
      </c>
      <c r="F2513" s="18">
        <v>0.63</v>
      </c>
      <c r="G2513" s="18">
        <v>2.7279</v>
      </c>
    </row>
    <row r="2514" spans="1:7" ht="15" customHeight="1">
      <c r="A2514" s="15" t="s">
        <v>996</v>
      </c>
      <c r="B2514" s="16" t="s">
        <v>997</v>
      </c>
      <c r="C2514" s="15" t="s">
        <v>959</v>
      </c>
      <c r="D2514" s="15" t="s">
        <v>960</v>
      </c>
      <c r="E2514" s="17">
        <v>4.33</v>
      </c>
      <c r="F2514" s="18">
        <v>3.18</v>
      </c>
      <c r="G2514" s="18">
        <v>13.769399999999999</v>
      </c>
    </row>
    <row r="2515" spans="1:7" ht="20.100000000000001" customHeight="1">
      <c r="A2515" s="15" t="s">
        <v>1023</v>
      </c>
      <c r="B2515" s="16" t="s">
        <v>1024</v>
      </c>
      <c r="C2515" s="15" t="s">
        <v>959</v>
      </c>
      <c r="D2515" s="15" t="s">
        <v>960</v>
      </c>
      <c r="E2515" s="17">
        <v>4.33</v>
      </c>
      <c r="F2515" s="18">
        <v>0.01</v>
      </c>
      <c r="G2515" s="18">
        <v>4.3299999999999998E-2</v>
      </c>
    </row>
    <row r="2516" spans="1:7" ht="15" customHeight="1">
      <c r="A2516" s="15" t="s">
        <v>963</v>
      </c>
      <c r="B2516" s="16" t="s">
        <v>964</v>
      </c>
      <c r="C2516" s="15" t="s">
        <v>959</v>
      </c>
      <c r="D2516" s="15" t="s">
        <v>960</v>
      </c>
      <c r="E2516" s="17">
        <v>4.33</v>
      </c>
      <c r="F2516" s="18">
        <v>0.55000000000000004</v>
      </c>
      <c r="G2516" s="18">
        <v>2.3815</v>
      </c>
    </row>
    <row r="2517" spans="1:7" ht="15" customHeight="1">
      <c r="A2517" s="15" t="s">
        <v>965</v>
      </c>
      <c r="B2517" s="16" t="s">
        <v>966</v>
      </c>
      <c r="C2517" s="15" t="s">
        <v>959</v>
      </c>
      <c r="D2517" s="15" t="s">
        <v>960</v>
      </c>
      <c r="E2517" s="17">
        <v>4.33</v>
      </c>
      <c r="F2517" s="18">
        <v>0.06</v>
      </c>
      <c r="G2517" s="18">
        <v>0.25979999999999998</v>
      </c>
    </row>
    <row r="2518" spans="1:7" ht="17.100000000000001" customHeight="1">
      <c r="A2518" s="1"/>
      <c r="B2518" s="1"/>
      <c r="C2518" s="1"/>
      <c r="D2518" s="1"/>
      <c r="E2518" s="319" t="s">
        <v>967</v>
      </c>
      <c r="F2518" s="320"/>
      <c r="G2518" s="19">
        <v>23.685099999999998</v>
      </c>
    </row>
    <row r="2519" spans="1:7" ht="15" customHeight="1">
      <c r="A2519" s="321" t="s">
        <v>1027</v>
      </c>
      <c r="B2519" s="322"/>
      <c r="C2519" s="8" t="s">
        <v>952</v>
      </c>
      <c r="D2519" s="8" t="s">
        <v>953</v>
      </c>
      <c r="E2519" s="8" t="s">
        <v>954</v>
      </c>
      <c r="F2519" s="8" t="s">
        <v>955</v>
      </c>
      <c r="G2519" s="8" t="s">
        <v>956</v>
      </c>
    </row>
    <row r="2520" spans="1:7" ht="27.95" customHeight="1">
      <c r="A2520" s="15" t="s">
        <v>1102</v>
      </c>
      <c r="B2520" s="16" t="s">
        <v>1103</v>
      </c>
      <c r="C2520" s="15" t="s">
        <v>959</v>
      </c>
      <c r="D2520" s="15" t="s">
        <v>1030</v>
      </c>
      <c r="E2520" s="17">
        <v>5.1080720000000002E-4</v>
      </c>
      <c r="F2520" s="18">
        <v>4722.0600000000004</v>
      </c>
      <c r="G2520" s="18">
        <v>2.4120622468319999</v>
      </c>
    </row>
    <row r="2521" spans="1:7" ht="15" customHeight="1">
      <c r="A2521" s="1"/>
      <c r="B2521" s="1"/>
      <c r="C2521" s="1"/>
      <c r="D2521" s="1"/>
      <c r="E2521" s="319" t="s">
        <v>1031</v>
      </c>
      <c r="F2521" s="320"/>
      <c r="G2521" s="19">
        <v>2.4120622468319999</v>
      </c>
    </row>
    <row r="2522" spans="1:7" ht="15" customHeight="1">
      <c r="A2522" s="321" t="s">
        <v>1032</v>
      </c>
      <c r="B2522" s="322"/>
      <c r="C2522" s="8" t="s">
        <v>952</v>
      </c>
      <c r="D2522" s="8" t="s">
        <v>953</v>
      </c>
      <c r="E2522" s="8" t="s">
        <v>954</v>
      </c>
      <c r="F2522" s="8" t="s">
        <v>955</v>
      </c>
      <c r="G2522" s="8" t="s">
        <v>956</v>
      </c>
    </row>
    <row r="2523" spans="1:7" ht="15" customHeight="1">
      <c r="A2523" s="15" t="s">
        <v>1033</v>
      </c>
      <c r="B2523" s="16" t="s">
        <v>1034</v>
      </c>
      <c r="C2523" s="15" t="s">
        <v>959</v>
      </c>
      <c r="D2523" s="15" t="s">
        <v>1035</v>
      </c>
      <c r="E2523" s="17">
        <v>4.165</v>
      </c>
      <c r="F2523" s="18">
        <v>0.9</v>
      </c>
      <c r="G2523" s="18">
        <v>3.7484999999999999</v>
      </c>
    </row>
    <row r="2524" spans="1:7" ht="15" customHeight="1">
      <c r="A2524" s="1"/>
      <c r="B2524" s="1"/>
      <c r="C2524" s="1"/>
      <c r="D2524" s="1"/>
      <c r="E2524" s="319" t="s">
        <v>1036</v>
      </c>
      <c r="F2524" s="320"/>
      <c r="G2524" s="19">
        <v>3.7484999999999999</v>
      </c>
    </row>
    <row r="2525" spans="1:7" ht="15" customHeight="1">
      <c r="A2525" s="321" t="s">
        <v>968</v>
      </c>
      <c r="B2525" s="322"/>
      <c r="C2525" s="8" t="s">
        <v>952</v>
      </c>
      <c r="D2525" s="8" t="s">
        <v>953</v>
      </c>
      <c r="E2525" s="8" t="s">
        <v>954</v>
      </c>
      <c r="F2525" s="8" t="s">
        <v>955</v>
      </c>
      <c r="G2525" s="8" t="s">
        <v>956</v>
      </c>
    </row>
    <row r="2526" spans="1:7" ht="15" customHeight="1">
      <c r="A2526" s="15" t="s">
        <v>1104</v>
      </c>
      <c r="B2526" s="16" t="s">
        <v>1105</v>
      </c>
      <c r="C2526" s="15" t="s">
        <v>959</v>
      </c>
      <c r="D2526" s="15" t="s">
        <v>960</v>
      </c>
      <c r="E2526" s="17">
        <v>4.3555469999999996</v>
      </c>
      <c r="F2526" s="18">
        <v>15.31</v>
      </c>
      <c r="G2526" s="18">
        <v>66.68342457</v>
      </c>
    </row>
    <row r="2527" spans="1:7" ht="15" customHeight="1">
      <c r="A2527" s="1"/>
      <c r="B2527" s="1"/>
      <c r="C2527" s="1"/>
      <c r="D2527" s="1"/>
      <c r="E2527" s="319" t="s">
        <v>971</v>
      </c>
      <c r="F2527" s="320"/>
      <c r="G2527" s="19">
        <v>66.68342457</v>
      </c>
    </row>
    <row r="2528" spans="1:7" ht="15" customHeight="1">
      <c r="A2528" s="321" t="s">
        <v>1010</v>
      </c>
      <c r="B2528" s="322"/>
      <c r="C2528" s="8" t="s">
        <v>952</v>
      </c>
      <c r="D2528" s="8" t="s">
        <v>953</v>
      </c>
      <c r="E2528" s="8" t="s">
        <v>954</v>
      </c>
      <c r="F2528" s="8" t="s">
        <v>955</v>
      </c>
      <c r="G2528" s="8" t="s">
        <v>956</v>
      </c>
    </row>
    <row r="2529" spans="1:7" ht="15" customHeight="1">
      <c r="A2529" s="15" t="s">
        <v>1041</v>
      </c>
      <c r="B2529" s="16" t="s">
        <v>1042</v>
      </c>
      <c r="C2529" s="15" t="s">
        <v>959</v>
      </c>
      <c r="D2529" s="15" t="s">
        <v>1020</v>
      </c>
      <c r="E2529" s="17">
        <v>281.52999999999997</v>
      </c>
      <c r="F2529" s="18">
        <v>1.04</v>
      </c>
      <c r="G2529" s="18">
        <v>292.7912</v>
      </c>
    </row>
    <row r="2530" spans="1:7" ht="20.100000000000001" customHeight="1">
      <c r="A2530" s="15" t="s">
        <v>1052</v>
      </c>
      <c r="B2530" s="16" t="s">
        <v>1053</v>
      </c>
      <c r="C2530" s="15" t="s">
        <v>959</v>
      </c>
      <c r="D2530" s="15" t="s">
        <v>1045</v>
      </c>
      <c r="E2530" s="17">
        <v>1.27</v>
      </c>
      <c r="F2530" s="18">
        <v>75</v>
      </c>
      <c r="G2530" s="18">
        <v>95.25</v>
      </c>
    </row>
    <row r="2531" spans="1:7" ht="20.100000000000001" customHeight="1">
      <c r="A2531" s="15" t="s">
        <v>1385</v>
      </c>
      <c r="B2531" s="16" t="s">
        <v>1386</v>
      </c>
      <c r="C2531" s="15" t="s">
        <v>959</v>
      </c>
      <c r="D2531" s="15" t="s">
        <v>1072</v>
      </c>
      <c r="E2531" s="17">
        <v>6.3E-2</v>
      </c>
      <c r="F2531" s="18">
        <v>5.21</v>
      </c>
      <c r="G2531" s="18">
        <v>0.32823000000000002</v>
      </c>
    </row>
    <row r="2532" spans="1:7" ht="15" customHeight="1">
      <c r="A2532" s="1"/>
      <c r="B2532" s="1"/>
      <c r="C2532" s="1"/>
      <c r="D2532" s="1"/>
      <c r="E2532" s="319" t="s">
        <v>1021</v>
      </c>
      <c r="F2532" s="320"/>
      <c r="G2532" s="19">
        <v>388.36943000000002</v>
      </c>
    </row>
    <row r="2533" spans="1:7" ht="15" customHeight="1">
      <c r="A2533" s="1"/>
      <c r="B2533" s="1"/>
      <c r="C2533" s="1"/>
      <c r="D2533" s="1"/>
      <c r="E2533" s="317" t="s">
        <v>972</v>
      </c>
      <c r="F2533" s="318"/>
      <c r="G2533" s="3">
        <v>454.5</v>
      </c>
    </row>
    <row r="2534" spans="1:7" ht="15" customHeight="1">
      <c r="A2534" s="1"/>
      <c r="B2534" s="1"/>
      <c r="C2534" s="1"/>
      <c r="D2534" s="1"/>
      <c r="E2534" s="317" t="s">
        <v>973</v>
      </c>
      <c r="F2534" s="318"/>
      <c r="G2534" s="3">
        <v>30.31</v>
      </c>
    </row>
    <row r="2535" spans="1:7" ht="15" customHeight="1">
      <c r="A2535" s="1"/>
      <c r="B2535" s="1"/>
      <c r="C2535" s="1"/>
      <c r="D2535" s="1"/>
      <c r="E2535" s="317" t="s">
        <v>974</v>
      </c>
      <c r="F2535" s="318"/>
      <c r="G2535" s="3">
        <v>484.81</v>
      </c>
    </row>
    <row r="2536" spans="1:7" ht="15" customHeight="1">
      <c r="A2536" s="1"/>
      <c r="B2536" s="1"/>
      <c r="C2536" s="1"/>
      <c r="D2536" s="1"/>
      <c r="E2536" s="317" t="s">
        <v>975</v>
      </c>
      <c r="F2536" s="318"/>
      <c r="G2536" s="3">
        <v>137.44</v>
      </c>
    </row>
    <row r="2537" spans="1:7" ht="15" customHeight="1">
      <c r="A2537" s="1"/>
      <c r="B2537" s="1"/>
      <c r="C2537" s="1"/>
      <c r="D2537" s="1"/>
      <c r="E2537" s="317" t="s">
        <v>976</v>
      </c>
      <c r="F2537" s="318"/>
      <c r="G2537" s="3">
        <v>622.25</v>
      </c>
    </row>
    <row r="2538" spans="1:7" ht="15" customHeight="1">
      <c r="A2538" s="1"/>
      <c r="B2538" s="1"/>
      <c r="C2538" s="1"/>
      <c r="D2538" s="1"/>
      <c r="E2538" s="317" t="s">
        <v>977</v>
      </c>
      <c r="F2538" s="318"/>
      <c r="G2538" s="3">
        <v>1</v>
      </c>
    </row>
    <row r="2539" spans="1:7" ht="15" customHeight="1">
      <c r="A2539" s="1"/>
      <c r="B2539" s="1"/>
      <c r="C2539" s="1"/>
      <c r="D2539" s="1"/>
      <c r="E2539" s="317" t="s">
        <v>978</v>
      </c>
      <c r="F2539" s="318"/>
      <c r="G2539" s="3">
        <v>622.25</v>
      </c>
    </row>
    <row r="2540" spans="1:7" ht="9.9499999999999993" customHeight="1">
      <c r="A2540" s="1"/>
      <c r="B2540" s="1"/>
      <c r="C2540" s="323" t="s">
        <v>949</v>
      </c>
      <c r="D2540" s="324"/>
      <c r="E2540" s="1"/>
      <c r="F2540" s="1"/>
      <c r="G2540" s="1"/>
    </row>
    <row r="2541" spans="1:7" ht="20.100000000000001" customHeight="1">
      <c r="A2541" s="325" t="s">
        <v>2333</v>
      </c>
      <c r="B2541" s="326"/>
      <c r="C2541" s="326"/>
      <c r="D2541" s="326"/>
      <c r="E2541" s="326"/>
      <c r="F2541" s="326"/>
      <c r="G2541" s="326"/>
    </row>
    <row r="2542" spans="1:7" ht="15" customHeight="1">
      <c r="A2542" s="321" t="s">
        <v>968</v>
      </c>
      <c r="B2542" s="322"/>
      <c r="C2542" s="8" t="s">
        <v>952</v>
      </c>
      <c r="D2542" s="8" t="s">
        <v>953</v>
      </c>
      <c r="E2542" s="8" t="s">
        <v>954</v>
      </c>
      <c r="F2542" s="8" t="s">
        <v>955</v>
      </c>
      <c r="G2542" s="8" t="s">
        <v>956</v>
      </c>
    </row>
    <row r="2543" spans="1:7" ht="15" customHeight="1">
      <c r="A2543" s="15" t="s">
        <v>1392</v>
      </c>
      <c r="B2543" s="16" t="s">
        <v>1393</v>
      </c>
      <c r="C2543" s="15" t="s">
        <v>959</v>
      </c>
      <c r="D2543" s="15" t="s">
        <v>960</v>
      </c>
      <c r="E2543" s="17">
        <v>1.2800000000000001E-2</v>
      </c>
      <c r="F2543" s="18">
        <v>8.94</v>
      </c>
      <c r="G2543" s="18">
        <v>0.11443200000000001</v>
      </c>
    </row>
    <row r="2544" spans="1:7" ht="15" customHeight="1">
      <c r="A2544" s="1"/>
      <c r="B2544" s="1"/>
      <c r="C2544" s="1"/>
      <c r="D2544" s="1"/>
      <c r="E2544" s="319" t="s">
        <v>971</v>
      </c>
      <c r="F2544" s="320"/>
      <c r="G2544" s="19">
        <v>0.11443200000000001</v>
      </c>
    </row>
    <row r="2545" spans="1:7" ht="15" customHeight="1">
      <c r="A2545" s="1"/>
      <c r="B2545" s="1"/>
      <c r="C2545" s="1"/>
      <c r="D2545" s="1"/>
      <c r="E2545" s="317" t="s">
        <v>972</v>
      </c>
      <c r="F2545" s="318"/>
      <c r="G2545" s="3">
        <v>0.06</v>
      </c>
    </row>
    <row r="2546" spans="1:7" ht="15" customHeight="1">
      <c r="A2546" s="1"/>
      <c r="B2546" s="1"/>
      <c r="C2546" s="1"/>
      <c r="D2546" s="1"/>
      <c r="E2546" s="317" t="s">
        <v>973</v>
      </c>
      <c r="F2546" s="318"/>
      <c r="G2546" s="3">
        <v>0.05</v>
      </c>
    </row>
    <row r="2547" spans="1:7" ht="15" customHeight="1">
      <c r="A2547" s="1"/>
      <c r="B2547" s="1"/>
      <c r="C2547" s="1"/>
      <c r="D2547" s="1"/>
      <c r="E2547" s="317" t="s">
        <v>974</v>
      </c>
      <c r="F2547" s="318"/>
      <c r="G2547" s="3">
        <v>0.11</v>
      </c>
    </row>
    <row r="2548" spans="1:7" ht="15" customHeight="1">
      <c r="A2548" s="1"/>
      <c r="B2548" s="1"/>
      <c r="C2548" s="1"/>
      <c r="D2548" s="1"/>
      <c r="E2548" s="317" t="s">
        <v>975</v>
      </c>
      <c r="F2548" s="318"/>
      <c r="G2548" s="3">
        <v>0.03</v>
      </c>
    </row>
    <row r="2549" spans="1:7" ht="15" customHeight="1">
      <c r="A2549" s="1"/>
      <c r="B2549" s="1"/>
      <c r="C2549" s="1"/>
      <c r="D2549" s="1"/>
      <c r="E2549" s="317" t="s">
        <v>976</v>
      </c>
      <c r="F2549" s="318"/>
      <c r="G2549" s="3">
        <v>0.14000000000000001</v>
      </c>
    </row>
    <row r="2550" spans="1:7" ht="15" customHeight="1">
      <c r="A2550" s="1"/>
      <c r="B2550" s="1"/>
      <c r="C2550" s="1"/>
      <c r="D2550" s="1"/>
      <c r="E2550" s="317" t="s">
        <v>977</v>
      </c>
      <c r="F2550" s="318"/>
      <c r="G2550" s="3">
        <v>1</v>
      </c>
    </row>
    <row r="2551" spans="1:7" ht="15" customHeight="1">
      <c r="A2551" s="1"/>
      <c r="B2551" s="1"/>
      <c r="C2551" s="1"/>
      <c r="D2551" s="1"/>
      <c r="E2551" s="317" t="s">
        <v>978</v>
      </c>
      <c r="F2551" s="318"/>
      <c r="G2551" s="3">
        <v>0.14000000000000001</v>
      </c>
    </row>
    <row r="2552" spans="1:7" ht="9.9499999999999993" customHeight="1">
      <c r="A2552" s="1"/>
      <c r="B2552" s="1"/>
      <c r="C2552" s="323" t="s">
        <v>949</v>
      </c>
      <c r="D2552" s="324"/>
      <c r="E2552" s="1"/>
      <c r="F2552" s="1"/>
      <c r="G2552" s="1"/>
    </row>
    <row r="2553" spans="1:7" ht="20.100000000000001" customHeight="1">
      <c r="A2553" s="325" t="s">
        <v>2334</v>
      </c>
      <c r="B2553" s="326"/>
      <c r="C2553" s="326"/>
      <c r="D2553" s="326"/>
      <c r="E2553" s="326"/>
      <c r="F2553" s="326"/>
      <c r="G2553" s="326"/>
    </row>
    <row r="2554" spans="1:7" ht="15" customHeight="1">
      <c r="A2554" s="321" t="s">
        <v>951</v>
      </c>
      <c r="B2554" s="322"/>
      <c r="C2554" s="8" t="s">
        <v>952</v>
      </c>
      <c r="D2554" s="8" t="s">
        <v>953</v>
      </c>
      <c r="E2554" s="8" t="s">
        <v>954</v>
      </c>
      <c r="F2554" s="8" t="s">
        <v>955</v>
      </c>
      <c r="G2554" s="8" t="s">
        <v>956</v>
      </c>
    </row>
    <row r="2555" spans="1:7" ht="15" customHeight="1">
      <c r="A2555" s="15" t="s">
        <v>994</v>
      </c>
      <c r="B2555" s="16" t="s">
        <v>995</v>
      </c>
      <c r="C2555" s="15" t="s">
        <v>959</v>
      </c>
      <c r="D2555" s="15" t="s">
        <v>960</v>
      </c>
      <c r="E2555" s="17">
        <v>1</v>
      </c>
      <c r="F2555" s="18">
        <v>1.04</v>
      </c>
      <c r="G2555" s="18">
        <v>1.04</v>
      </c>
    </row>
    <row r="2556" spans="1:7" ht="15" customHeight="1">
      <c r="A2556" s="15" t="s">
        <v>996</v>
      </c>
      <c r="B2556" s="16" t="s">
        <v>997</v>
      </c>
      <c r="C2556" s="15" t="s">
        <v>959</v>
      </c>
      <c r="D2556" s="15" t="s">
        <v>960</v>
      </c>
      <c r="E2556" s="17">
        <v>1</v>
      </c>
      <c r="F2556" s="18">
        <v>3.18</v>
      </c>
      <c r="G2556" s="18">
        <v>3.18</v>
      </c>
    </row>
    <row r="2557" spans="1:7" ht="20.100000000000001" customHeight="1">
      <c r="A2557" s="15" t="s">
        <v>1388</v>
      </c>
      <c r="B2557" s="16" t="s">
        <v>1389</v>
      </c>
      <c r="C2557" s="15" t="s">
        <v>959</v>
      </c>
      <c r="D2557" s="15" t="s">
        <v>960</v>
      </c>
      <c r="E2557" s="17">
        <v>1</v>
      </c>
      <c r="F2557" s="18">
        <v>0.28000000000000003</v>
      </c>
      <c r="G2557" s="18">
        <v>0.28000000000000003</v>
      </c>
    </row>
    <row r="2558" spans="1:7" ht="15" customHeight="1">
      <c r="A2558" s="15" t="s">
        <v>963</v>
      </c>
      <c r="B2558" s="16" t="s">
        <v>964</v>
      </c>
      <c r="C2558" s="15" t="s">
        <v>959</v>
      </c>
      <c r="D2558" s="15" t="s">
        <v>960</v>
      </c>
      <c r="E2558" s="17">
        <v>1</v>
      </c>
      <c r="F2558" s="18">
        <v>0.55000000000000004</v>
      </c>
      <c r="G2558" s="18">
        <v>0.55000000000000004</v>
      </c>
    </row>
    <row r="2559" spans="1:7" ht="20.100000000000001" customHeight="1">
      <c r="A2559" s="15" t="s">
        <v>1390</v>
      </c>
      <c r="B2559" s="16" t="s">
        <v>1391</v>
      </c>
      <c r="C2559" s="15" t="s">
        <v>959</v>
      </c>
      <c r="D2559" s="15" t="s">
        <v>960</v>
      </c>
      <c r="E2559" s="17">
        <v>1</v>
      </c>
      <c r="F2559" s="18">
        <v>0.8</v>
      </c>
      <c r="G2559" s="18">
        <v>0.8</v>
      </c>
    </row>
    <row r="2560" spans="1:7" ht="15" customHeight="1">
      <c r="A2560" s="15" t="s">
        <v>965</v>
      </c>
      <c r="B2560" s="16" t="s">
        <v>966</v>
      </c>
      <c r="C2560" s="15" t="s">
        <v>959</v>
      </c>
      <c r="D2560" s="15" t="s">
        <v>960</v>
      </c>
      <c r="E2560" s="17">
        <v>1</v>
      </c>
      <c r="F2560" s="18">
        <v>0.06</v>
      </c>
      <c r="G2560" s="18">
        <v>0.06</v>
      </c>
    </row>
    <row r="2561" spans="1:7" ht="17.100000000000001" customHeight="1">
      <c r="A2561" s="1"/>
      <c r="B2561" s="1"/>
      <c r="C2561" s="1"/>
      <c r="D2561" s="1"/>
      <c r="E2561" s="319" t="s">
        <v>967</v>
      </c>
      <c r="F2561" s="320"/>
      <c r="G2561" s="19">
        <v>5.91</v>
      </c>
    </row>
    <row r="2562" spans="1:7" ht="15" customHeight="1">
      <c r="A2562" s="321" t="s">
        <v>968</v>
      </c>
      <c r="B2562" s="322"/>
      <c r="C2562" s="8" t="s">
        <v>952</v>
      </c>
      <c r="D2562" s="8" t="s">
        <v>953</v>
      </c>
      <c r="E2562" s="8" t="s">
        <v>954</v>
      </c>
      <c r="F2562" s="8" t="s">
        <v>955</v>
      </c>
      <c r="G2562" s="8" t="s">
        <v>956</v>
      </c>
    </row>
    <row r="2563" spans="1:7" ht="15" customHeight="1">
      <c r="A2563" s="15" t="s">
        <v>1392</v>
      </c>
      <c r="B2563" s="16" t="s">
        <v>1393</v>
      </c>
      <c r="C2563" s="15" t="s">
        <v>959</v>
      </c>
      <c r="D2563" s="15" t="s">
        <v>960</v>
      </c>
      <c r="E2563" s="17">
        <v>1.0127999999999999</v>
      </c>
      <c r="F2563" s="18">
        <v>8.94</v>
      </c>
      <c r="G2563" s="18">
        <v>9.0544320000000003</v>
      </c>
    </row>
    <row r="2564" spans="1:7" ht="15" customHeight="1">
      <c r="A2564" s="1"/>
      <c r="B2564" s="1"/>
      <c r="C2564" s="1"/>
      <c r="D2564" s="1"/>
      <c r="E2564" s="319" t="s">
        <v>971</v>
      </c>
      <c r="F2564" s="320"/>
      <c r="G2564" s="19">
        <v>9.0544320000000003</v>
      </c>
    </row>
    <row r="2565" spans="1:7" ht="15" customHeight="1">
      <c r="A2565" s="1"/>
      <c r="B2565" s="1"/>
      <c r="C2565" s="1"/>
      <c r="D2565" s="1"/>
      <c r="E2565" s="317" t="s">
        <v>972</v>
      </c>
      <c r="F2565" s="318"/>
      <c r="G2565" s="3">
        <v>10.85</v>
      </c>
    </row>
    <row r="2566" spans="1:7" ht="15" customHeight="1">
      <c r="A2566" s="1"/>
      <c r="B2566" s="1"/>
      <c r="C2566" s="1"/>
      <c r="D2566" s="1"/>
      <c r="E2566" s="317" t="s">
        <v>973</v>
      </c>
      <c r="F2566" s="318"/>
      <c r="G2566" s="3">
        <v>4.1100000000000003</v>
      </c>
    </row>
    <row r="2567" spans="1:7" ht="15" customHeight="1">
      <c r="A2567" s="1"/>
      <c r="B2567" s="1"/>
      <c r="C2567" s="1"/>
      <c r="D2567" s="1"/>
      <c r="E2567" s="317" t="s">
        <v>974</v>
      </c>
      <c r="F2567" s="318"/>
      <c r="G2567" s="3">
        <v>14.96</v>
      </c>
    </row>
    <row r="2568" spans="1:7" ht="15" customHeight="1">
      <c r="A2568" s="1"/>
      <c r="B2568" s="1"/>
      <c r="C2568" s="1"/>
      <c r="D2568" s="1"/>
      <c r="E2568" s="317" t="s">
        <v>975</v>
      </c>
      <c r="F2568" s="318"/>
      <c r="G2568" s="3">
        <v>4.24</v>
      </c>
    </row>
    <row r="2569" spans="1:7" ht="15" customHeight="1">
      <c r="A2569" s="1"/>
      <c r="B2569" s="1"/>
      <c r="C2569" s="1"/>
      <c r="D2569" s="1"/>
      <c r="E2569" s="317" t="s">
        <v>976</v>
      </c>
      <c r="F2569" s="318"/>
      <c r="G2569" s="3">
        <v>19.2</v>
      </c>
    </row>
    <row r="2570" spans="1:7" ht="15" customHeight="1">
      <c r="A2570" s="1"/>
      <c r="B2570" s="1"/>
      <c r="C2570" s="1"/>
      <c r="D2570" s="1"/>
      <c r="E2570" s="317" t="s">
        <v>977</v>
      </c>
      <c r="F2570" s="318"/>
      <c r="G2570" s="3">
        <v>1</v>
      </c>
    </row>
    <row r="2571" spans="1:7" ht="15" customHeight="1">
      <c r="A2571" s="1"/>
      <c r="B2571" s="1"/>
      <c r="C2571" s="1"/>
      <c r="D2571" s="1"/>
      <c r="E2571" s="317" t="s">
        <v>978</v>
      </c>
      <c r="F2571" s="318"/>
      <c r="G2571" s="3">
        <v>19.2</v>
      </c>
    </row>
    <row r="2572" spans="1:7" ht="9.9499999999999993" customHeight="1">
      <c r="A2572" s="1"/>
      <c r="B2572" s="1"/>
      <c r="C2572" s="323" t="s">
        <v>949</v>
      </c>
      <c r="D2572" s="324"/>
      <c r="E2572" s="1"/>
      <c r="F2572" s="1"/>
      <c r="G2572" s="1"/>
    </row>
    <row r="2573" spans="1:7" ht="20.100000000000001" customHeight="1">
      <c r="A2573" s="325" t="s">
        <v>2335</v>
      </c>
      <c r="B2573" s="326"/>
      <c r="C2573" s="326"/>
      <c r="D2573" s="326"/>
      <c r="E2573" s="326"/>
      <c r="F2573" s="326"/>
      <c r="G2573" s="326"/>
    </row>
    <row r="2574" spans="1:7" ht="15" customHeight="1">
      <c r="A2574" s="321" t="s">
        <v>968</v>
      </c>
      <c r="B2574" s="322"/>
      <c r="C2574" s="8" t="s">
        <v>952</v>
      </c>
      <c r="D2574" s="8" t="s">
        <v>953</v>
      </c>
      <c r="E2574" s="8" t="s">
        <v>954</v>
      </c>
      <c r="F2574" s="8" t="s">
        <v>955</v>
      </c>
      <c r="G2574" s="8" t="s">
        <v>956</v>
      </c>
    </row>
    <row r="2575" spans="1:7" ht="15" customHeight="1">
      <c r="A2575" s="15" t="s">
        <v>1394</v>
      </c>
      <c r="B2575" s="16" t="s">
        <v>1395</v>
      </c>
      <c r="C2575" s="15" t="s">
        <v>959</v>
      </c>
      <c r="D2575" s="15" t="s">
        <v>960</v>
      </c>
      <c r="E2575" s="17">
        <v>1.2800000000000001E-2</v>
      </c>
      <c r="F2575" s="18">
        <v>12.62</v>
      </c>
      <c r="G2575" s="18">
        <v>0.16153600000000001</v>
      </c>
    </row>
    <row r="2576" spans="1:7" ht="15" customHeight="1">
      <c r="A2576" s="1"/>
      <c r="B2576" s="1"/>
      <c r="C2576" s="1"/>
      <c r="D2576" s="1"/>
      <c r="E2576" s="319" t="s">
        <v>971</v>
      </c>
      <c r="F2576" s="320"/>
      <c r="G2576" s="19">
        <v>0.16153600000000001</v>
      </c>
    </row>
    <row r="2577" spans="1:7" ht="15" customHeight="1">
      <c r="A2577" s="1"/>
      <c r="B2577" s="1"/>
      <c r="C2577" s="1"/>
      <c r="D2577" s="1"/>
      <c r="E2577" s="317" t="s">
        <v>972</v>
      </c>
      <c r="F2577" s="318"/>
      <c r="G2577" s="3">
        <v>0.08</v>
      </c>
    </row>
    <row r="2578" spans="1:7" ht="15" customHeight="1">
      <c r="A2578" s="1"/>
      <c r="B2578" s="1"/>
      <c r="C2578" s="1"/>
      <c r="D2578" s="1"/>
      <c r="E2578" s="317" t="s">
        <v>973</v>
      </c>
      <c r="F2578" s="318"/>
      <c r="G2578" s="3">
        <v>0.08</v>
      </c>
    </row>
    <row r="2579" spans="1:7" ht="15" customHeight="1">
      <c r="A2579" s="1"/>
      <c r="B2579" s="1"/>
      <c r="C2579" s="1"/>
      <c r="D2579" s="1"/>
      <c r="E2579" s="317" t="s">
        <v>974</v>
      </c>
      <c r="F2579" s="318"/>
      <c r="G2579" s="3">
        <v>0.16</v>
      </c>
    </row>
    <row r="2580" spans="1:7" ht="15" customHeight="1">
      <c r="A2580" s="1"/>
      <c r="B2580" s="1"/>
      <c r="C2580" s="1"/>
      <c r="D2580" s="1"/>
      <c r="E2580" s="317" t="s">
        <v>975</v>
      </c>
      <c r="F2580" s="318"/>
      <c r="G2580" s="3">
        <v>0.04</v>
      </c>
    </row>
    <row r="2581" spans="1:7" ht="15" customHeight="1">
      <c r="A2581" s="1"/>
      <c r="B2581" s="1"/>
      <c r="C2581" s="1"/>
      <c r="D2581" s="1"/>
      <c r="E2581" s="317" t="s">
        <v>976</v>
      </c>
      <c r="F2581" s="318"/>
      <c r="G2581" s="3">
        <v>0.2</v>
      </c>
    </row>
    <row r="2582" spans="1:7" ht="15" customHeight="1">
      <c r="A2582" s="1"/>
      <c r="B2582" s="1"/>
      <c r="C2582" s="1"/>
      <c r="D2582" s="1"/>
      <c r="E2582" s="317" t="s">
        <v>977</v>
      </c>
      <c r="F2582" s="318"/>
      <c r="G2582" s="3">
        <v>1</v>
      </c>
    </row>
    <row r="2583" spans="1:7" ht="15" customHeight="1">
      <c r="A2583" s="1"/>
      <c r="B2583" s="1"/>
      <c r="C2583" s="1"/>
      <c r="D2583" s="1"/>
      <c r="E2583" s="317" t="s">
        <v>978</v>
      </c>
      <c r="F2583" s="318"/>
      <c r="G2583" s="3">
        <v>0.2</v>
      </c>
    </row>
    <row r="2584" spans="1:7" ht="9.9499999999999993" customHeight="1">
      <c r="A2584" s="1"/>
      <c r="B2584" s="1"/>
      <c r="C2584" s="323" t="s">
        <v>949</v>
      </c>
      <c r="D2584" s="324"/>
      <c r="E2584" s="1"/>
      <c r="F2584" s="1"/>
      <c r="G2584" s="1"/>
    </row>
    <row r="2585" spans="1:7" ht="20.100000000000001" customHeight="1">
      <c r="A2585" s="325" t="s">
        <v>2336</v>
      </c>
      <c r="B2585" s="326"/>
      <c r="C2585" s="326"/>
      <c r="D2585" s="326"/>
      <c r="E2585" s="326"/>
      <c r="F2585" s="326"/>
      <c r="G2585" s="326"/>
    </row>
    <row r="2586" spans="1:7" ht="15" customHeight="1">
      <c r="A2586" s="321" t="s">
        <v>951</v>
      </c>
      <c r="B2586" s="322"/>
      <c r="C2586" s="8" t="s">
        <v>952</v>
      </c>
      <c r="D2586" s="8" t="s">
        <v>953</v>
      </c>
      <c r="E2586" s="8" t="s">
        <v>954</v>
      </c>
      <c r="F2586" s="8" t="s">
        <v>955</v>
      </c>
      <c r="G2586" s="8" t="s">
        <v>956</v>
      </c>
    </row>
    <row r="2587" spans="1:7" ht="15" customHeight="1">
      <c r="A2587" s="15" t="s">
        <v>994</v>
      </c>
      <c r="B2587" s="16" t="s">
        <v>995</v>
      </c>
      <c r="C2587" s="15" t="s">
        <v>959</v>
      </c>
      <c r="D2587" s="15" t="s">
        <v>960</v>
      </c>
      <c r="E2587" s="17">
        <v>1</v>
      </c>
      <c r="F2587" s="18">
        <v>1.04</v>
      </c>
      <c r="G2587" s="18">
        <v>1.04</v>
      </c>
    </row>
    <row r="2588" spans="1:7" ht="15" customHeight="1">
      <c r="A2588" s="15" t="s">
        <v>996</v>
      </c>
      <c r="B2588" s="16" t="s">
        <v>997</v>
      </c>
      <c r="C2588" s="15" t="s">
        <v>959</v>
      </c>
      <c r="D2588" s="15" t="s">
        <v>960</v>
      </c>
      <c r="E2588" s="17">
        <v>1</v>
      </c>
      <c r="F2588" s="18">
        <v>3.18</v>
      </c>
      <c r="G2588" s="18">
        <v>3.18</v>
      </c>
    </row>
    <row r="2589" spans="1:7" ht="20.100000000000001" customHeight="1">
      <c r="A2589" s="15" t="s">
        <v>1388</v>
      </c>
      <c r="B2589" s="16" t="s">
        <v>1389</v>
      </c>
      <c r="C2589" s="15" t="s">
        <v>959</v>
      </c>
      <c r="D2589" s="15" t="s">
        <v>960</v>
      </c>
      <c r="E2589" s="17">
        <v>1</v>
      </c>
      <c r="F2589" s="18">
        <v>0.28000000000000003</v>
      </c>
      <c r="G2589" s="18">
        <v>0.28000000000000003</v>
      </c>
    </row>
    <row r="2590" spans="1:7" ht="15" customHeight="1">
      <c r="A2590" s="15" t="s">
        <v>963</v>
      </c>
      <c r="B2590" s="16" t="s">
        <v>964</v>
      </c>
      <c r="C2590" s="15" t="s">
        <v>959</v>
      </c>
      <c r="D2590" s="15" t="s">
        <v>960</v>
      </c>
      <c r="E2590" s="17">
        <v>1</v>
      </c>
      <c r="F2590" s="18">
        <v>0.55000000000000004</v>
      </c>
      <c r="G2590" s="18">
        <v>0.55000000000000004</v>
      </c>
    </row>
    <row r="2591" spans="1:7" ht="20.100000000000001" customHeight="1">
      <c r="A2591" s="15" t="s">
        <v>1390</v>
      </c>
      <c r="B2591" s="16" t="s">
        <v>1391</v>
      </c>
      <c r="C2591" s="15" t="s">
        <v>959</v>
      </c>
      <c r="D2591" s="15" t="s">
        <v>960</v>
      </c>
      <c r="E2591" s="17">
        <v>1</v>
      </c>
      <c r="F2591" s="18">
        <v>0.8</v>
      </c>
      <c r="G2591" s="18">
        <v>0.8</v>
      </c>
    </row>
    <row r="2592" spans="1:7" ht="15" customHeight="1">
      <c r="A2592" s="15" t="s">
        <v>965</v>
      </c>
      <c r="B2592" s="16" t="s">
        <v>966</v>
      </c>
      <c r="C2592" s="15" t="s">
        <v>959</v>
      </c>
      <c r="D2592" s="15" t="s">
        <v>960</v>
      </c>
      <c r="E2592" s="17">
        <v>1</v>
      </c>
      <c r="F2592" s="18">
        <v>0.06</v>
      </c>
      <c r="G2592" s="18">
        <v>0.06</v>
      </c>
    </row>
    <row r="2593" spans="1:7" ht="17.100000000000001" customHeight="1">
      <c r="A2593" s="1"/>
      <c r="B2593" s="1"/>
      <c r="C2593" s="1"/>
      <c r="D2593" s="1"/>
      <c r="E2593" s="319" t="s">
        <v>967</v>
      </c>
      <c r="F2593" s="320"/>
      <c r="G2593" s="19">
        <v>5.91</v>
      </c>
    </row>
    <row r="2594" spans="1:7" ht="15" customHeight="1">
      <c r="A2594" s="321" t="s">
        <v>968</v>
      </c>
      <c r="B2594" s="322"/>
      <c r="C2594" s="8" t="s">
        <v>952</v>
      </c>
      <c r="D2594" s="8" t="s">
        <v>953</v>
      </c>
      <c r="E2594" s="8" t="s">
        <v>954</v>
      </c>
      <c r="F2594" s="8" t="s">
        <v>955</v>
      </c>
      <c r="G2594" s="8" t="s">
        <v>956</v>
      </c>
    </row>
    <row r="2595" spans="1:7" ht="15" customHeight="1">
      <c r="A2595" s="15" t="s">
        <v>1394</v>
      </c>
      <c r="B2595" s="16" t="s">
        <v>1395</v>
      </c>
      <c r="C2595" s="15" t="s">
        <v>959</v>
      </c>
      <c r="D2595" s="15" t="s">
        <v>960</v>
      </c>
      <c r="E2595" s="17">
        <v>1.0127999999999999</v>
      </c>
      <c r="F2595" s="18">
        <v>12.62</v>
      </c>
      <c r="G2595" s="18">
        <v>12.781535999999999</v>
      </c>
    </row>
    <row r="2596" spans="1:7" ht="15" customHeight="1">
      <c r="A2596" s="1"/>
      <c r="B2596" s="1"/>
      <c r="C2596" s="1"/>
      <c r="D2596" s="1"/>
      <c r="E2596" s="319" t="s">
        <v>971</v>
      </c>
      <c r="F2596" s="320"/>
      <c r="G2596" s="19">
        <v>12.781535999999999</v>
      </c>
    </row>
    <row r="2597" spans="1:7" ht="15" customHeight="1">
      <c r="A2597" s="1"/>
      <c r="B2597" s="1"/>
      <c r="C2597" s="1"/>
      <c r="D2597" s="1"/>
      <c r="E2597" s="317" t="s">
        <v>972</v>
      </c>
      <c r="F2597" s="318"/>
      <c r="G2597" s="3">
        <v>12.88</v>
      </c>
    </row>
    <row r="2598" spans="1:7" ht="15" customHeight="1">
      <c r="A2598" s="1"/>
      <c r="B2598" s="1"/>
      <c r="C2598" s="1"/>
      <c r="D2598" s="1"/>
      <c r="E2598" s="317" t="s">
        <v>973</v>
      </c>
      <c r="F2598" s="318"/>
      <c r="G2598" s="3">
        <v>5.81</v>
      </c>
    </row>
    <row r="2599" spans="1:7" ht="15" customHeight="1">
      <c r="A2599" s="1"/>
      <c r="B2599" s="1"/>
      <c r="C2599" s="1"/>
      <c r="D2599" s="1"/>
      <c r="E2599" s="317" t="s">
        <v>974</v>
      </c>
      <c r="F2599" s="318"/>
      <c r="G2599" s="3">
        <v>18.690000000000001</v>
      </c>
    </row>
    <row r="2600" spans="1:7" ht="15" customHeight="1">
      <c r="A2600" s="1"/>
      <c r="B2600" s="1"/>
      <c r="C2600" s="1"/>
      <c r="D2600" s="1"/>
      <c r="E2600" s="317" t="s">
        <v>975</v>
      </c>
      <c r="F2600" s="318"/>
      <c r="G2600" s="3">
        <v>5.29</v>
      </c>
    </row>
    <row r="2601" spans="1:7" ht="15" customHeight="1">
      <c r="A2601" s="1"/>
      <c r="B2601" s="1"/>
      <c r="C2601" s="1"/>
      <c r="D2601" s="1"/>
      <c r="E2601" s="317" t="s">
        <v>976</v>
      </c>
      <c r="F2601" s="318"/>
      <c r="G2601" s="3">
        <v>23.98</v>
      </c>
    </row>
    <row r="2602" spans="1:7" ht="15" customHeight="1">
      <c r="A2602" s="1"/>
      <c r="B2602" s="1"/>
      <c r="C2602" s="1"/>
      <c r="D2602" s="1"/>
      <c r="E2602" s="317" t="s">
        <v>977</v>
      </c>
      <c r="F2602" s="318"/>
      <c r="G2602" s="3">
        <v>1</v>
      </c>
    </row>
    <row r="2603" spans="1:7" ht="15" customHeight="1">
      <c r="A2603" s="1"/>
      <c r="B2603" s="1"/>
      <c r="C2603" s="1"/>
      <c r="D2603" s="1"/>
      <c r="E2603" s="317" t="s">
        <v>978</v>
      </c>
      <c r="F2603" s="318"/>
      <c r="G2603" s="3">
        <v>23.98</v>
      </c>
    </row>
    <row r="2604" spans="1:7" ht="9.9499999999999993" customHeight="1">
      <c r="A2604" s="1"/>
      <c r="B2604" s="1"/>
      <c r="C2604" s="323" t="s">
        <v>949</v>
      </c>
      <c r="D2604" s="324"/>
      <c r="E2604" s="1"/>
      <c r="F2604" s="1"/>
      <c r="G2604" s="1"/>
    </row>
    <row r="2605" spans="1:7" ht="20.100000000000001" customHeight="1">
      <c r="A2605" s="325" t="s">
        <v>2337</v>
      </c>
      <c r="B2605" s="326"/>
      <c r="C2605" s="326"/>
      <c r="D2605" s="326"/>
      <c r="E2605" s="326"/>
      <c r="F2605" s="326"/>
      <c r="G2605" s="326"/>
    </row>
    <row r="2606" spans="1:7" ht="15" customHeight="1">
      <c r="A2606" s="321" t="s">
        <v>951</v>
      </c>
      <c r="B2606" s="322"/>
      <c r="C2606" s="8" t="s">
        <v>952</v>
      </c>
      <c r="D2606" s="8" t="s">
        <v>953</v>
      </c>
      <c r="E2606" s="8" t="s">
        <v>954</v>
      </c>
      <c r="F2606" s="8" t="s">
        <v>955</v>
      </c>
      <c r="G2606" s="8" t="s">
        <v>956</v>
      </c>
    </row>
    <row r="2607" spans="1:7" ht="15" customHeight="1">
      <c r="A2607" s="15" t="s">
        <v>994</v>
      </c>
      <c r="B2607" s="16" t="s">
        <v>995</v>
      </c>
      <c r="C2607" s="15" t="s">
        <v>959</v>
      </c>
      <c r="D2607" s="15" t="s">
        <v>960</v>
      </c>
      <c r="E2607" s="17">
        <v>0.104</v>
      </c>
      <c r="F2607" s="18">
        <v>1.04</v>
      </c>
      <c r="G2607" s="18">
        <v>0.10816000000000001</v>
      </c>
    </row>
    <row r="2608" spans="1:7" ht="15" customHeight="1">
      <c r="A2608" s="15" t="s">
        <v>996</v>
      </c>
      <c r="B2608" s="16" t="s">
        <v>997</v>
      </c>
      <c r="C2608" s="15" t="s">
        <v>959</v>
      </c>
      <c r="D2608" s="15" t="s">
        <v>960</v>
      </c>
      <c r="E2608" s="17">
        <v>0.104</v>
      </c>
      <c r="F2608" s="18">
        <v>3.18</v>
      </c>
      <c r="G2608" s="18">
        <v>0.33072000000000001</v>
      </c>
    </row>
    <row r="2609" spans="1:7" ht="20.100000000000001" customHeight="1">
      <c r="A2609" s="15" t="s">
        <v>1388</v>
      </c>
      <c r="B2609" s="16" t="s">
        <v>1389</v>
      </c>
      <c r="C2609" s="15" t="s">
        <v>959</v>
      </c>
      <c r="D2609" s="15" t="s">
        <v>960</v>
      </c>
      <c r="E2609" s="17">
        <v>0.104</v>
      </c>
      <c r="F2609" s="18">
        <v>0.28000000000000003</v>
      </c>
      <c r="G2609" s="18">
        <v>2.912E-2</v>
      </c>
    </row>
    <row r="2610" spans="1:7" ht="15" customHeight="1">
      <c r="A2610" s="15" t="s">
        <v>963</v>
      </c>
      <c r="B2610" s="16" t="s">
        <v>964</v>
      </c>
      <c r="C2610" s="15" t="s">
        <v>959</v>
      </c>
      <c r="D2610" s="15" t="s">
        <v>960</v>
      </c>
      <c r="E2610" s="17">
        <v>0.104</v>
      </c>
      <c r="F2610" s="18">
        <v>0.55000000000000004</v>
      </c>
      <c r="G2610" s="18">
        <v>5.7200000000000001E-2</v>
      </c>
    </row>
    <row r="2611" spans="1:7" ht="20.100000000000001" customHeight="1">
      <c r="A2611" s="15" t="s">
        <v>1390</v>
      </c>
      <c r="B2611" s="16" t="s">
        <v>1391</v>
      </c>
      <c r="C2611" s="15" t="s">
        <v>959</v>
      </c>
      <c r="D2611" s="15" t="s">
        <v>960</v>
      </c>
      <c r="E2611" s="17">
        <v>0.104</v>
      </c>
      <c r="F2611" s="18">
        <v>0.8</v>
      </c>
      <c r="G2611" s="18">
        <v>8.3199999999999996E-2</v>
      </c>
    </row>
    <row r="2612" spans="1:7" ht="15" customHeight="1">
      <c r="A2612" s="15" t="s">
        <v>965</v>
      </c>
      <c r="B2612" s="16" t="s">
        <v>966</v>
      </c>
      <c r="C2612" s="15" t="s">
        <v>959</v>
      </c>
      <c r="D2612" s="15" t="s">
        <v>960</v>
      </c>
      <c r="E2612" s="17">
        <v>0.104</v>
      </c>
      <c r="F2612" s="18">
        <v>0.06</v>
      </c>
      <c r="G2612" s="18">
        <v>6.2399999999999999E-3</v>
      </c>
    </row>
    <row r="2613" spans="1:7" ht="17.100000000000001" customHeight="1">
      <c r="A2613" s="1"/>
      <c r="B2613" s="1"/>
      <c r="C2613" s="1"/>
      <c r="D2613" s="1"/>
      <c r="E2613" s="319" t="s">
        <v>967</v>
      </c>
      <c r="F2613" s="320"/>
      <c r="G2613" s="19">
        <v>0.61463999999999996</v>
      </c>
    </row>
    <row r="2614" spans="1:7" ht="15" customHeight="1">
      <c r="A2614" s="321" t="s">
        <v>968</v>
      </c>
      <c r="B2614" s="322"/>
      <c r="C2614" s="8" t="s">
        <v>952</v>
      </c>
      <c r="D2614" s="8" t="s">
        <v>953</v>
      </c>
      <c r="E2614" s="8" t="s">
        <v>954</v>
      </c>
      <c r="F2614" s="8" t="s">
        <v>955</v>
      </c>
      <c r="G2614" s="8" t="s">
        <v>956</v>
      </c>
    </row>
    <row r="2615" spans="1:7" ht="15" customHeight="1">
      <c r="A2615" s="15" t="s">
        <v>1392</v>
      </c>
      <c r="B2615" s="16" t="s">
        <v>1393</v>
      </c>
      <c r="C2615" s="15" t="s">
        <v>959</v>
      </c>
      <c r="D2615" s="15" t="s">
        <v>960</v>
      </c>
      <c r="E2615" s="17">
        <v>5.26656E-2</v>
      </c>
      <c r="F2615" s="18">
        <v>8.94</v>
      </c>
      <c r="G2615" s="18">
        <v>0.470830464</v>
      </c>
    </row>
    <row r="2616" spans="1:7" ht="15" customHeight="1">
      <c r="A2616" s="15" t="s">
        <v>1394</v>
      </c>
      <c r="B2616" s="16" t="s">
        <v>1395</v>
      </c>
      <c r="C2616" s="15" t="s">
        <v>959</v>
      </c>
      <c r="D2616" s="15" t="s">
        <v>960</v>
      </c>
      <c r="E2616" s="17">
        <v>5.26656E-2</v>
      </c>
      <c r="F2616" s="18">
        <v>12.62</v>
      </c>
      <c r="G2616" s="18">
        <v>0.66463987199999996</v>
      </c>
    </row>
    <row r="2617" spans="1:7" ht="15" customHeight="1">
      <c r="A2617" s="1"/>
      <c r="B2617" s="1"/>
      <c r="C2617" s="1"/>
      <c r="D2617" s="1"/>
      <c r="E2617" s="319" t="s">
        <v>971</v>
      </c>
      <c r="F2617" s="320"/>
      <c r="G2617" s="19">
        <v>1.135470336</v>
      </c>
    </row>
    <row r="2618" spans="1:7" ht="15" customHeight="1">
      <c r="A2618" s="321" t="s">
        <v>1010</v>
      </c>
      <c r="B2618" s="322"/>
      <c r="C2618" s="8" t="s">
        <v>952</v>
      </c>
      <c r="D2618" s="8" t="s">
        <v>953</v>
      </c>
      <c r="E2618" s="8" t="s">
        <v>954</v>
      </c>
      <c r="F2618" s="8" t="s">
        <v>955</v>
      </c>
      <c r="G2618" s="8" t="s">
        <v>956</v>
      </c>
    </row>
    <row r="2619" spans="1:7" ht="20.100000000000001" customHeight="1">
      <c r="A2619" s="15" t="s">
        <v>1396</v>
      </c>
      <c r="B2619" s="16" t="s">
        <v>1397</v>
      </c>
      <c r="C2619" s="15" t="s">
        <v>959</v>
      </c>
      <c r="D2619" s="15" t="s">
        <v>1030</v>
      </c>
      <c r="E2619" s="17">
        <v>1</v>
      </c>
      <c r="F2619" s="18">
        <v>0.61</v>
      </c>
      <c r="G2619" s="18">
        <v>0.61</v>
      </c>
    </row>
    <row r="2620" spans="1:7" ht="15" customHeight="1">
      <c r="A2620" s="15" t="s">
        <v>1398</v>
      </c>
      <c r="B2620" s="16" t="s">
        <v>1399</v>
      </c>
      <c r="C2620" s="15" t="s">
        <v>959</v>
      </c>
      <c r="D2620" s="15" t="s">
        <v>1030</v>
      </c>
      <c r="E2620" s="17">
        <v>6.0000000000000001E-3</v>
      </c>
      <c r="F2620" s="18">
        <v>50.01</v>
      </c>
      <c r="G2620" s="18">
        <v>0.30005999999999999</v>
      </c>
    </row>
    <row r="2621" spans="1:7" ht="20.100000000000001" customHeight="1">
      <c r="A2621" s="15" t="s">
        <v>1400</v>
      </c>
      <c r="B2621" s="16" t="s">
        <v>1401</v>
      </c>
      <c r="C2621" s="15" t="s">
        <v>959</v>
      </c>
      <c r="D2621" s="15" t="s">
        <v>1030</v>
      </c>
      <c r="E2621" s="17">
        <v>6.0000000000000001E-3</v>
      </c>
      <c r="F2621" s="18">
        <v>56.66</v>
      </c>
      <c r="G2621" s="18">
        <v>0.33995999999999998</v>
      </c>
    </row>
    <row r="2622" spans="1:7" ht="15" customHeight="1">
      <c r="A2622" s="15" t="s">
        <v>1402</v>
      </c>
      <c r="B2622" s="16" t="s">
        <v>1403</v>
      </c>
      <c r="C2622" s="15" t="s">
        <v>959</v>
      </c>
      <c r="D2622" s="15" t="s">
        <v>1030</v>
      </c>
      <c r="E2622" s="17">
        <v>2.5999999999999999E-2</v>
      </c>
      <c r="F2622" s="18">
        <v>1.29</v>
      </c>
      <c r="G2622" s="18">
        <v>3.354E-2</v>
      </c>
    </row>
    <row r="2623" spans="1:7" ht="15" customHeight="1">
      <c r="A2623" s="1"/>
      <c r="B2623" s="1"/>
      <c r="C2623" s="1"/>
      <c r="D2623" s="1"/>
      <c r="E2623" s="319" t="s">
        <v>1021</v>
      </c>
      <c r="F2623" s="320"/>
      <c r="G2623" s="19">
        <v>1.28356</v>
      </c>
    </row>
    <row r="2624" spans="1:7" ht="15" customHeight="1">
      <c r="A2624" s="1"/>
      <c r="B2624" s="1"/>
      <c r="C2624" s="1"/>
      <c r="D2624" s="1"/>
      <c r="E2624" s="317" t="s">
        <v>972</v>
      </c>
      <c r="F2624" s="318"/>
      <c r="G2624" s="3">
        <v>2.4900000000000002</v>
      </c>
    </row>
    <row r="2625" spans="1:7" ht="15" customHeight="1">
      <c r="A2625" s="1"/>
      <c r="B2625" s="1"/>
      <c r="C2625" s="1"/>
      <c r="D2625" s="1"/>
      <c r="E2625" s="317" t="s">
        <v>973</v>
      </c>
      <c r="F2625" s="318"/>
      <c r="G2625" s="3">
        <v>0.52</v>
      </c>
    </row>
    <row r="2626" spans="1:7" ht="15" customHeight="1">
      <c r="A2626" s="1"/>
      <c r="B2626" s="1"/>
      <c r="C2626" s="1"/>
      <c r="D2626" s="1"/>
      <c r="E2626" s="317" t="s">
        <v>974</v>
      </c>
      <c r="F2626" s="318"/>
      <c r="G2626" s="3">
        <v>3.01</v>
      </c>
    </row>
    <row r="2627" spans="1:7" ht="15" customHeight="1">
      <c r="A2627" s="1"/>
      <c r="B2627" s="1"/>
      <c r="C2627" s="1"/>
      <c r="D2627" s="1"/>
      <c r="E2627" s="317" t="s">
        <v>975</v>
      </c>
      <c r="F2627" s="318"/>
      <c r="G2627" s="3">
        <v>0.85</v>
      </c>
    </row>
    <row r="2628" spans="1:7" ht="15" customHeight="1">
      <c r="A2628" s="1"/>
      <c r="B2628" s="1"/>
      <c r="C2628" s="1"/>
      <c r="D2628" s="1"/>
      <c r="E2628" s="317" t="s">
        <v>976</v>
      </c>
      <c r="F2628" s="318"/>
      <c r="G2628" s="3">
        <v>3.86</v>
      </c>
    </row>
    <row r="2629" spans="1:7" ht="15" customHeight="1">
      <c r="A2629" s="1"/>
      <c r="B2629" s="1"/>
      <c r="C2629" s="1"/>
      <c r="D2629" s="1"/>
      <c r="E2629" s="317" t="s">
        <v>977</v>
      </c>
      <c r="F2629" s="318"/>
      <c r="G2629" s="3">
        <v>1</v>
      </c>
    </row>
    <row r="2630" spans="1:7" ht="15" customHeight="1">
      <c r="A2630" s="1"/>
      <c r="B2630" s="1"/>
      <c r="C2630" s="1"/>
      <c r="D2630" s="1"/>
      <c r="E2630" s="317" t="s">
        <v>978</v>
      </c>
      <c r="F2630" s="318"/>
      <c r="G2630" s="3">
        <v>3.86</v>
      </c>
    </row>
    <row r="2631" spans="1:7" ht="9.9499999999999993" customHeight="1">
      <c r="A2631" s="1"/>
      <c r="B2631" s="1"/>
      <c r="C2631" s="323" t="s">
        <v>949</v>
      </c>
      <c r="D2631" s="324"/>
      <c r="E2631" s="1"/>
      <c r="F2631" s="1"/>
      <c r="G2631" s="1"/>
    </row>
    <row r="2632" spans="1:7" ht="20.100000000000001" customHeight="1">
      <c r="A2632" s="325" t="s">
        <v>2338</v>
      </c>
      <c r="B2632" s="326"/>
      <c r="C2632" s="326"/>
      <c r="D2632" s="326"/>
      <c r="E2632" s="326"/>
      <c r="F2632" s="326"/>
      <c r="G2632" s="326"/>
    </row>
    <row r="2633" spans="1:7" ht="15" customHeight="1">
      <c r="A2633" s="321" t="s">
        <v>951</v>
      </c>
      <c r="B2633" s="322"/>
      <c r="C2633" s="8" t="s">
        <v>952</v>
      </c>
      <c r="D2633" s="8" t="s">
        <v>953</v>
      </c>
      <c r="E2633" s="8" t="s">
        <v>954</v>
      </c>
      <c r="F2633" s="8" t="s">
        <v>955</v>
      </c>
      <c r="G2633" s="8" t="s">
        <v>956</v>
      </c>
    </row>
    <row r="2634" spans="1:7" ht="15" customHeight="1">
      <c r="A2634" s="15" t="s">
        <v>994</v>
      </c>
      <c r="B2634" s="16" t="s">
        <v>995</v>
      </c>
      <c r="C2634" s="15" t="s">
        <v>959</v>
      </c>
      <c r="D2634" s="15" t="s">
        <v>960</v>
      </c>
      <c r="E2634" s="17">
        <v>0.17199999999999999</v>
      </c>
      <c r="F2634" s="18">
        <v>1.04</v>
      </c>
      <c r="G2634" s="18">
        <v>0.17888000000000001</v>
      </c>
    </row>
    <row r="2635" spans="1:7" ht="15" customHeight="1">
      <c r="A2635" s="15" t="s">
        <v>996</v>
      </c>
      <c r="B2635" s="16" t="s">
        <v>997</v>
      </c>
      <c r="C2635" s="15" t="s">
        <v>959</v>
      </c>
      <c r="D2635" s="15" t="s">
        <v>960</v>
      </c>
      <c r="E2635" s="17">
        <v>0.17199999999999999</v>
      </c>
      <c r="F2635" s="18">
        <v>3.18</v>
      </c>
      <c r="G2635" s="18">
        <v>0.54696</v>
      </c>
    </row>
    <row r="2636" spans="1:7" ht="20.100000000000001" customHeight="1">
      <c r="A2636" s="15" t="s">
        <v>1388</v>
      </c>
      <c r="B2636" s="16" t="s">
        <v>1389</v>
      </c>
      <c r="C2636" s="15" t="s">
        <v>959</v>
      </c>
      <c r="D2636" s="15" t="s">
        <v>960</v>
      </c>
      <c r="E2636" s="17">
        <v>0.17199999999999999</v>
      </c>
      <c r="F2636" s="18">
        <v>0.28000000000000003</v>
      </c>
      <c r="G2636" s="18">
        <v>4.8160000000000001E-2</v>
      </c>
    </row>
    <row r="2637" spans="1:7" ht="15" customHeight="1">
      <c r="A2637" s="15" t="s">
        <v>963</v>
      </c>
      <c r="B2637" s="16" t="s">
        <v>964</v>
      </c>
      <c r="C2637" s="15" t="s">
        <v>959</v>
      </c>
      <c r="D2637" s="15" t="s">
        <v>960</v>
      </c>
      <c r="E2637" s="17">
        <v>0.17199999999999999</v>
      </c>
      <c r="F2637" s="18">
        <v>0.55000000000000004</v>
      </c>
      <c r="G2637" s="18">
        <v>9.4600000000000004E-2</v>
      </c>
    </row>
    <row r="2638" spans="1:7" ht="20.100000000000001" customHeight="1">
      <c r="A2638" s="15" t="s">
        <v>1390</v>
      </c>
      <c r="B2638" s="16" t="s">
        <v>1391</v>
      </c>
      <c r="C2638" s="15" t="s">
        <v>959</v>
      </c>
      <c r="D2638" s="15" t="s">
        <v>960</v>
      </c>
      <c r="E2638" s="17">
        <v>0.17199999999999999</v>
      </c>
      <c r="F2638" s="18">
        <v>0.8</v>
      </c>
      <c r="G2638" s="18">
        <v>0.1376</v>
      </c>
    </row>
    <row r="2639" spans="1:7" ht="15" customHeight="1">
      <c r="A2639" s="15" t="s">
        <v>965</v>
      </c>
      <c r="B2639" s="16" t="s">
        <v>966</v>
      </c>
      <c r="C2639" s="15" t="s">
        <v>959</v>
      </c>
      <c r="D2639" s="15" t="s">
        <v>960</v>
      </c>
      <c r="E2639" s="17">
        <v>0.17199999999999999</v>
      </c>
      <c r="F2639" s="18">
        <v>0.06</v>
      </c>
      <c r="G2639" s="18">
        <v>1.0319999999999999E-2</v>
      </c>
    </row>
    <row r="2640" spans="1:7" ht="17.100000000000001" customHeight="1">
      <c r="A2640" s="1"/>
      <c r="B2640" s="1"/>
      <c r="C2640" s="1"/>
      <c r="D2640" s="1"/>
      <c r="E2640" s="319" t="s">
        <v>967</v>
      </c>
      <c r="F2640" s="320"/>
      <c r="G2640" s="19">
        <v>1.0165200000000001</v>
      </c>
    </row>
    <row r="2641" spans="1:7" ht="15" customHeight="1">
      <c r="A2641" s="321" t="s">
        <v>968</v>
      </c>
      <c r="B2641" s="322"/>
      <c r="C2641" s="8" t="s">
        <v>952</v>
      </c>
      <c r="D2641" s="8" t="s">
        <v>953</v>
      </c>
      <c r="E2641" s="8" t="s">
        <v>954</v>
      </c>
      <c r="F2641" s="8" t="s">
        <v>955</v>
      </c>
      <c r="G2641" s="8" t="s">
        <v>956</v>
      </c>
    </row>
    <row r="2642" spans="1:7" ht="15" customHeight="1">
      <c r="A2642" s="15" t="s">
        <v>1392</v>
      </c>
      <c r="B2642" s="16" t="s">
        <v>1393</v>
      </c>
      <c r="C2642" s="15" t="s">
        <v>959</v>
      </c>
      <c r="D2642" s="15" t="s">
        <v>960</v>
      </c>
      <c r="E2642" s="17">
        <v>8.7100800000000006E-2</v>
      </c>
      <c r="F2642" s="18">
        <v>8.94</v>
      </c>
      <c r="G2642" s="18">
        <v>0.77868115199999999</v>
      </c>
    </row>
    <row r="2643" spans="1:7" ht="15" customHeight="1">
      <c r="A2643" s="15" t="s">
        <v>1394</v>
      </c>
      <c r="B2643" s="16" t="s">
        <v>1395</v>
      </c>
      <c r="C2643" s="15" t="s">
        <v>959</v>
      </c>
      <c r="D2643" s="15" t="s">
        <v>960</v>
      </c>
      <c r="E2643" s="17">
        <v>8.7100800000000006E-2</v>
      </c>
      <c r="F2643" s="18">
        <v>12.62</v>
      </c>
      <c r="G2643" s="18">
        <v>1.099212096</v>
      </c>
    </row>
    <row r="2644" spans="1:7" ht="15" customHeight="1">
      <c r="A2644" s="1"/>
      <c r="B2644" s="1"/>
      <c r="C2644" s="1"/>
      <c r="D2644" s="1"/>
      <c r="E2644" s="319" t="s">
        <v>971</v>
      </c>
      <c r="F2644" s="320"/>
      <c r="G2644" s="19">
        <v>1.8778932479999999</v>
      </c>
    </row>
    <row r="2645" spans="1:7" ht="15" customHeight="1">
      <c r="A2645" s="321" t="s">
        <v>1010</v>
      </c>
      <c r="B2645" s="322"/>
      <c r="C2645" s="8" t="s">
        <v>952</v>
      </c>
      <c r="D2645" s="8" t="s">
        <v>953</v>
      </c>
      <c r="E2645" s="8" t="s">
        <v>954</v>
      </c>
      <c r="F2645" s="8" t="s">
        <v>955</v>
      </c>
      <c r="G2645" s="8" t="s">
        <v>956</v>
      </c>
    </row>
    <row r="2646" spans="1:7" ht="20.100000000000001" customHeight="1">
      <c r="A2646" s="15" t="s">
        <v>1396</v>
      </c>
      <c r="B2646" s="16" t="s">
        <v>1397</v>
      </c>
      <c r="C2646" s="15" t="s">
        <v>959</v>
      </c>
      <c r="D2646" s="15" t="s">
        <v>1030</v>
      </c>
      <c r="E2646" s="17">
        <v>1</v>
      </c>
      <c r="F2646" s="18">
        <v>0.61</v>
      </c>
      <c r="G2646" s="18">
        <v>0.61</v>
      </c>
    </row>
    <row r="2647" spans="1:7" ht="15" customHeight="1">
      <c r="A2647" s="15" t="s">
        <v>1398</v>
      </c>
      <c r="B2647" s="16" t="s">
        <v>1399</v>
      </c>
      <c r="C2647" s="15" t="s">
        <v>959</v>
      </c>
      <c r="D2647" s="15" t="s">
        <v>1030</v>
      </c>
      <c r="E2647" s="17">
        <v>6.0000000000000001E-3</v>
      </c>
      <c r="F2647" s="18">
        <v>50.01</v>
      </c>
      <c r="G2647" s="18">
        <v>0.30005999999999999</v>
      </c>
    </row>
    <row r="2648" spans="1:7" ht="20.100000000000001" customHeight="1">
      <c r="A2648" s="15" t="s">
        <v>1400</v>
      </c>
      <c r="B2648" s="16" t="s">
        <v>1401</v>
      </c>
      <c r="C2648" s="15" t="s">
        <v>959</v>
      </c>
      <c r="D2648" s="15" t="s">
        <v>1030</v>
      </c>
      <c r="E2648" s="17">
        <v>6.0000000000000001E-3</v>
      </c>
      <c r="F2648" s="18">
        <v>56.66</v>
      </c>
      <c r="G2648" s="18">
        <v>0.33995999999999998</v>
      </c>
    </row>
    <row r="2649" spans="1:7" ht="15" customHeight="1">
      <c r="A2649" s="15" t="s">
        <v>1402</v>
      </c>
      <c r="B2649" s="16" t="s">
        <v>1403</v>
      </c>
      <c r="C2649" s="15" t="s">
        <v>959</v>
      </c>
      <c r="D2649" s="15" t="s">
        <v>1030</v>
      </c>
      <c r="E2649" s="17">
        <v>4.2999999999999997E-2</v>
      </c>
      <c r="F2649" s="18">
        <v>1.29</v>
      </c>
      <c r="G2649" s="18">
        <v>5.5469999999999998E-2</v>
      </c>
    </row>
    <row r="2650" spans="1:7" ht="15" customHeight="1">
      <c r="A2650" s="1"/>
      <c r="B2650" s="1"/>
      <c r="C2650" s="1"/>
      <c r="D2650" s="1"/>
      <c r="E2650" s="319" t="s">
        <v>1021</v>
      </c>
      <c r="F2650" s="320"/>
      <c r="G2650" s="19">
        <v>1.30549</v>
      </c>
    </row>
    <row r="2651" spans="1:7" ht="15" customHeight="1">
      <c r="A2651" s="1"/>
      <c r="B2651" s="1"/>
      <c r="C2651" s="1"/>
      <c r="D2651" s="1"/>
      <c r="E2651" s="317" t="s">
        <v>972</v>
      </c>
      <c r="F2651" s="318"/>
      <c r="G2651" s="3">
        <v>3.32</v>
      </c>
    </row>
    <row r="2652" spans="1:7" ht="15" customHeight="1">
      <c r="A2652" s="1"/>
      <c r="B2652" s="1"/>
      <c r="C2652" s="1"/>
      <c r="D2652" s="1"/>
      <c r="E2652" s="317" t="s">
        <v>973</v>
      </c>
      <c r="F2652" s="318"/>
      <c r="G2652" s="3">
        <v>0.85</v>
      </c>
    </row>
    <row r="2653" spans="1:7" ht="15" customHeight="1">
      <c r="A2653" s="1"/>
      <c r="B2653" s="1"/>
      <c r="C2653" s="1"/>
      <c r="D2653" s="1"/>
      <c r="E2653" s="317" t="s">
        <v>974</v>
      </c>
      <c r="F2653" s="318"/>
      <c r="G2653" s="3">
        <v>4.17</v>
      </c>
    </row>
    <row r="2654" spans="1:7" ht="15" customHeight="1">
      <c r="A2654" s="1"/>
      <c r="B2654" s="1"/>
      <c r="C2654" s="1"/>
      <c r="D2654" s="1"/>
      <c r="E2654" s="317" t="s">
        <v>975</v>
      </c>
      <c r="F2654" s="318"/>
      <c r="G2654" s="3">
        <v>1.18</v>
      </c>
    </row>
    <row r="2655" spans="1:7" ht="15" customHeight="1">
      <c r="A2655" s="1"/>
      <c r="B2655" s="1"/>
      <c r="C2655" s="1"/>
      <c r="D2655" s="1"/>
      <c r="E2655" s="317" t="s">
        <v>976</v>
      </c>
      <c r="F2655" s="318"/>
      <c r="G2655" s="3">
        <v>5.35</v>
      </c>
    </row>
    <row r="2656" spans="1:7" ht="15" customHeight="1">
      <c r="A2656" s="1"/>
      <c r="B2656" s="1"/>
      <c r="C2656" s="1"/>
      <c r="D2656" s="1"/>
      <c r="E2656" s="317" t="s">
        <v>977</v>
      </c>
      <c r="F2656" s="318"/>
      <c r="G2656" s="3">
        <v>1</v>
      </c>
    </row>
    <row r="2657" spans="1:7" ht="15" customHeight="1">
      <c r="A2657" s="1"/>
      <c r="B2657" s="1"/>
      <c r="C2657" s="1"/>
      <c r="D2657" s="1"/>
      <c r="E2657" s="317" t="s">
        <v>978</v>
      </c>
      <c r="F2657" s="318"/>
      <c r="G2657" s="3">
        <v>5.35</v>
      </c>
    </row>
    <row r="2658" spans="1:7" ht="9.9499999999999993" customHeight="1">
      <c r="A2658" s="1"/>
      <c r="B2658" s="1"/>
      <c r="C2658" s="323" t="s">
        <v>949</v>
      </c>
      <c r="D2658" s="324"/>
      <c r="E2658" s="1"/>
      <c r="F2658" s="1"/>
      <c r="G2658" s="1"/>
    </row>
    <row r="2659" spans="1:7" ht="20.100000000000001" customHeight="1">
      <c r="A2659" s="325" t="s">
        <v>2339</v>
      </c>
      <c r="B2659" s="326"/>
      <c r="C2659" s="326"/>
      <c r="D2659" s="326"/>
      <c r="E2659" s="326"/>
      <c r="F2659" s="326"/>
      <c r="G2659" s="326"/>
    </row>
    <row r="2660" spans="1:7" ht="15" customHeight="1">
      <c r="A2660" s="321" t="s">
        <v>951</v>
      </c>
      <c r="B2660" s="322"/>
      <c r="C2660" s="8" t="s">
        <v>952</v>
      </c>
      <c r="D2660" s="8" t="s">
        <v>953</v>
      </c>
      <c r="E2660" s="8" t="s">
        <v>954</v>
      </c>
      <c r="F2660" s="8" t="s">
        <v>955</v>
      </c>
      <c r="G2660" s="8" t="s">
        <v>956</v>
      </c>
    </row>
    <row r="2661" spans="1:7" ht="15" customHeight="1">
      <c r="A2661" s="15" t="s">
        <v>994</v>
      </c>
      <c r="B2661" s="16" t="s">
        <v>995</v>
      </c>
      <c r="C2661" s="15" t="s">
        <v>959</v>
      </c>
      <c r="D2661" s="15" t="s">
        <v>960</v>
      </c>
      <c r="E2661" s="17">
        <v>8.57</v>
      </c>
      <c r="F2661" s="18">
        <v>1.04</v>
      </c>
      <c r="G2661" s="18">
        <v>8.9128000000000007</v>
      </c>
    </row>
    <row r="2662" spans="1:7" ht="15" customHeight="1">
      <c r="A2662" s="15" t="s">
        <v>996</v>
      </c>
      <c r="B2662" s="16" t="s">
        <v>997</v>
      </c>
      <c r="C2662" s="15" t="s">
        <v>959</v>
      </c>
      <c r="D2662" s="15" t="s">
        <v>960</v>
      </c>
      <c r="E2662" s="17">
        <v>8.57</v>
      </c>
      <c r="F2662" s="18">
        <v>3.18</v>
      </c>
      <c r="G2662" s="18">
        <v>27.252600000000001</v>
      </c>
    </row>
    <row r="2663" spans="1:7" ht="20.100000000000001" customHeight="1">
      <c r="A2663" s="15" t="s">
        <v>998</v>
      </c>
      <c r="B2663" s="16" t="s">
        <v>999</v>
      </c>
      <c r="C2663" s="15" t="s">
        <v>959</v>
      </c>
      <c r="D2663" s="15" t="s">
        <v>960</v>
      </c>
      <c r="E2663" s="17">
        <v>8.57</v>
      </c>
      <c r="F2663" s="18">
        <v>0.41</v>
      </c>
      <c r="G2663" s="18">
        <v>3.5137</v>
      </c>
    </row>
    <row r="2664" spans="1:7" ht="20.100000000000001" customHeight="1">
      <c r="A2664" s="15" t="s">
        <v>1000</v>
      </c>
      <c r="B2664" s="16" t="s">
        <v>1001</v>
      </c>
      <c r="C2664" s="15" t="s">
        <v>959</v>
      </c>
      <c r="D2664" s="15" t="s">
        <v>960</v>
      </c>
      <c r="E2664" s="17">
        <v>8.57</v>
      </c>
      <c r="F2664" s="18">
        <v>1.01</v>
      </c>
      <c r="G2664" s="18">
        <v>8.6556999999999995</v>
      </c>
    </row>
    <row r="2665" spans="1:7" ht="15" customHeight="1">
      <c r="A2665" s="15" t="s">
        <v>963</v>
      </c>
      <c r="B2665" s="16" t="s">
        <v>964</v>
      </c>
      <c r="C2665" s="15" t="s">
        <v>959</v>
      </c>
      <c r="D2665" s="15" t="s">
        <v>960</v>
      </c>
      <c r="E2665" s="17">
        <v>8.57</v>
      </c>
      <c r="F2665" s="18">
        <v>0.55000000000000004</v>
      </c>
      <c r="G2665" s="18">
        <v>4.7134999999999998</v>
      </c>
    </row>
    <row r="2666" spans="1:7" ht="15" customHeight="1">
      <c r="A2666" s="15" t="s">
        <v>965</v>
      </c>
      <c r="B2666" s="16" t="s">
        <v>966</v>
      </c>
      <c r="C2666" s="15" t="s">
        <v>959</v>
      </c>
      <c r="D2666" s="15" t="s">
        <v>960</v>
      </c>
      <c r="E2666" s="17">
        <v>8.57</v>
      </c>
      <c r="F2666" s="18">
        <v>0.06</v>
      </c>
      <c r="G2666" s="18">
        <v>0.51419999999999999</v>
      </c>
    </row>
    <row r="2667" spans="1:7" ht="15" customHeight="1">
      <c r="A2667" s="1"/>
      <c r="B2667" s="1"/>
      <c r="C2667" s="1"/>
      <c r="D2667" s="1"/>
      <c r="E2667" s="319" t="s">
        <v>967</v>
      </c>
      <c r="F2667" s="320"/>
      <c r="G2667" s="19">
        <v>53.5625</v>
      </c>
    </row>
    <row r="2668" spans="1:7" ht="2.1" customHeight="1">
      <c r="A2668" s="1"/>
      <c r="B2668" s="1"/>
      <c r="C2668" s="1"/>
      <c r="D2668" s="1"/>
      <c r="E2668" s="320"/>
      <c r="F2668" s="320"/>
      <c r="G2668" s="1"/>
    </row>
    <row r="2669" spans="1:7" ht="15" customHeight="1">
      <c r="A2669" s="321" t="s">
        <v>968</v>
      </c>
      <c r="B2669" s="322"/>
      <c r="C2669" s="8" t="s">
        <v>952</v>
      </c>
      <c r="D2669" s="8" t="s">
        <v>953</v>
      </c>
      <c r="E2669" s="8" t="s">
        <v>954</v>
      </c>
      <c r="F2669" s="8" t="s">
        <v>955</v>
      </c>
      <c r="G2669" s="8" t="s">
        <v>956</v>
      </c>
    </row>
    <row r="2670" spans="1:7" ht="15" customHeight="1">
      <c r="A2670" s="15" t="s">
        <v>1006</v>
      </c>
      <c r="B2670" s="16" t="s">
        <v>1007</v>
      </c>
      <c r="C2670" s="15" t="s">
        <v>959</v>
      </c>
      <c r="D2670" s="15" t="s">
        <v>960</v>
      </c>
      <c r="E2670" s="17">
        <v>8.6994070000000008</v>
      </c>
      <c r="F2670" s="18">
        <v>9.25</v>
      </c>
      <c r="G2670" s="18">
        <v>80.469514750000002</v>
      </c>
    </row>
    <row r="2671" spans="1:7" ht="15" customHeight="1">
      <c r="A2671" s="1"/>
      <c r="B2671" s="1"/>
      <c r="C2671" s="1"/>
      <c r="D2671" s="1"/>
      <c r="E2671" s="319" t="s">
        <v>971</v>
      </c>
      <c r="F2671" s="320"/>
      <c r="G2671" s="19">
        <v>80.469514750000002</v>
      </c>
    </row>
    <row r="2672" spans="1:7" ht="15" customHeight="1">
      <c r="A2672" s="321" t="s">
        <v>1010</v>
      </c>
      <c r="B2672" s="322"/>
      <c r="C2672" s="8" t="s">
        <v>952</v>
      </c>
      <c r="D2672" s="8" t="s">
        <v>953</v>
      </c>
      <c r="E2672" s="8" t="s">
        <v>954</v>
      </c>
      <c r="F2672" s="8" t="s">
        <v>955</v>
      </c>
      <c r="G2672" s="8" t="s">
        <v>956</v>
      </c>
    </row>
    <row r="2673" spans="1:7" ht="15" customHeight="1">
      <c r="A2673" s="15" t="s">
        <v>1041</v>
      </c>
      <c r="B2673" s="16" t="s">
        <v>1042</v>
      </c>
      <c r="C2673" s="15" t="s">
        <v>959</v>
      </c>
      <c r="D2673" s="15" t="s">
        <v>1020</v>
      </c>
      <c r="E2673" s="17">
        <v>482.96</v>
      </c>
      <c r="F2673" s="18">
        <v>1.04</v>
      </c>
      <c r="G2673" s="18">
        <v>502.27839999999998</v>
      </c>
    </row>
    <row r="2674" spans="1:7" ht="20.100000000000001" customHeight="1">
      <c r="A2674" s="15" t="s">
        <v>1052</v>
      </c>
      <c r="B2674" s="16" t="s">
        <v>1053</v>
      </c>
      <c r="C2674" s="15" t="s">
        <v>959</v>
      </c>
      <c r="D2674" s="15" t="s">
        <v>1045</v>
      </c>
      <c r="E2674" s="17">
        <v>1.07</v>
      </c>
      <c r="F2674" s="18">
        <v>75</v>
      </c>
      <c r="G2674" s="18">
        <v>80.25</v>
      </c>
    </row>
    <row r="2675" spans="1:7" ht="15" customHeight="1">
      <c r="A2675" s="1"/>
      <c r="B2675" s="1"/>
      <c r="C2675" s="1"/>
      <c r="D2675" s="1"/>
      <c r="E2675" s="319" t="s">
        <v>1021</v>
      </c>
      <c r="F2675" s="320"/>
      <c r="G2675" s="19">
        <v>582.52840000000003</v>
      </c>
    </row>
    <row r="2676" spans="1:7" ht="15" customHeight="1">
      <c r="A2676" s="1"/>
      <c r="B2676" s="1"/>
      <c r="C2676" s="1"/>
      <c r="D2676" s="1"/>
      <c r="E2676" s="317" t="s">
        <v>972</v>
      </c>
      <c r="F2676" s="318"/>
      <c r="G2676" s="3">
        <v>679.96</v>
      </c>
    </row>
    <row r="2677" spans="1:7" ht="15" customHeight="1">
      <c r="A2677" s="1"/>
      <c r="B2677" s="1"/>
      <c r="C2677" s="1"/>
      <c r="D2677" s="1"/>
      <c r="E2677" s="317" t="s">
        <v>973</v>
      </c>
      <c r="F2677" s="318"/>
      <c r="G2677" s="3">
        <v>36.5</v>
      </c>
    </row>
    <row r="2678" spans="1:7" ht="15" customHeight="1">
      <c r="A2678" s="1"/>
      <c r="B2678" s="1"/>
      <c r="C2678" s="1"/>
      <c r="D2678" s="1"/>
      <c r="E2678" s="317" t="s">
        <v>974</v>
      </c>
      <c r="F2678" s="318"/>
      <c r="G2678" s="3">
        <v>716.46</v>
      </c>
    </row>
    <row r="2679" spans="1:7" ht="15" customHeight="1">
      <c r="A2679" s="1"/>
      <c r="B2679" s="1"/>
      <c r="C2679" s="1"/>
      <c r="D2679" s="1"/>
      <c r="E2679" s="317" t="s">
        <v>975</v>
      </c>
      <c r="F2679" s="318"/>
      <c r="G2679" s="3">
        <v>203.11</v>
      </c>
    </row>
    <row r="2680" spans="1:7" ht="15" customHeight="1">
      <c r="A2680" s="1"/>
      <c r="B2680" s="1"/>
      <c r="C2680" s="1"/>
      <c r="D2680" s="1"/>
      <c r="E2680" s="317" t="s">
        <v>976</v>
      </c>
      <c r="F2680" s="318"/>
      <c r="G2680" s="3">
        <v>919.57</v>
      </c>
    </row>
    <row r="2681" spans="1:7" ht="15" customHeight="1">
      <c r="A2681" s="1"/>
      <c r="B2681" s="1"/>
      <c r="C2681" s="1"/>
      <c r="D2681" s="1"/>
      <c r="E2681" s="317" t="s">
        <v>977</v>
      </c>
      <c r="F2681" s="318"/>
      <c r="G2681" s="3">
        <v>1</v>
      </c>
    </row>
    <row r="2682" spans="1:7" ht="15" customHeight="1">
      <c r="A2682" s="1"/>
      <c r="B2682" s="1"/>
      <c r="C2682" s="1"/>
      <c r="D2682" s="1"/>
      <c r="E2682" s="317" t="s">
        <v>978</v>
      </c>
      <c r="F2682" s="318"/>
      <c r="G2682" s="3">
        <v>919.57</v>
      </c>
    </row>
    <row r="2683" spans="1:7" ht="9.9499999999999993" customHeight="1">
      <c r="A2683" s="1"/>
      <c r="B2683" s="1"/>
      <c r="C2683" s="323" t="s">
        <v>949</v>
      </c>
      <c r="D2683" s="324"/>
      <c r="E2683" s="1"/>
      <c r="F2683" s="1"/>
      <c r="G2683" s="1"/>
    </row>
    <row r="2684" spans="1:7" ht="20.100000000000001" customHeight="1">
      <c r="A2684" s="325" t="s">
        <v>2340</v>
      </c>
      <c r="B2684" s="326"/>
      <c r="C2684" s="326"/>
      <c r="D2684" s="326"/>
      <c r="E2684" s="326"/>
      <c r="F2684" s="326"/>
      <c r="G2684" s="326"/>
    </row>
    <row r="2685" spans="1:7" ht="15" customHeight="1">
      <c r="A2685" s="321" t="s">
        <v>951</v>
      </c>
      <c r="B2685" s="322"/>
      <c r="C2685" s="8" t="s">
        <v>952</v>
      </c>
      <c r="D2685" s="8" t="s">
        <v>953</v>
      </c>
      <c r="E2685" s="8" t="s">
        <v>954</v>
      </c>
      <c r="F2685" s="8" t="s">
        <v>955</v>
      </c>
      <c r="G2685" s="8" t="s">
        <v>956</v>
      </c>
    </row>
    <row r="2686" spans="1:7" ht="15" customHeight="1">
      <c r="A2686" s="15" t="s">
        <v>994</v>
      </c>
      <c r="B2686" s="16" t="s">
        <v>995</v>
      </c>
      <c r="C2686" s="15" t="s">
        <v>959</v>
      </c>
      <c r="D2686" s="15" t="s">
        <v>960</v>
      </c>
      <c r="E2686" s="17">
        <v>0.47171000000000002</v>
      </c>
      <c r="F2686" s="18">
        <v>1.04</v>
      </c>
      <c r="G2686" s="18">
        <v>0.49057840000000003</v>
      </c>
    </row>
    <row r="2687" spans="1:7" ht="15" customHeight="1">
      <c r="A2687" s="15" t="s">
        <v>996</v>
      </c>
      <c r="B2687" s="16" t="s">
        <v>997</v>
      </c>
      <c r="C2687" s="15" t="s">
        <v>959</v>
      </c>
      <c r="D2687" s="15" t="s">
        <v>960</v>
      </c>
      <c r="E2687" s="17">
        <v>0.47171000000000002</v>
      </c>
      <c r="F2687" s="18">
        <v>3.18</v>
      </c>
      <c r="G2687" s="18">
        <v>1.5000378000000001</v>
      </c>
    </row>
    <row r="2688" spans="1:7" ht="20.100000000000001" customHeight="1">
      <c r="A2688" s="15" t="s">
        <v>998</v>
      </c>
      <c r="B2688" s="16" t="s">
        <v>999</v>
      </c>
      <c r="C2688" s="15" t="s">
        <v>959</v>
      </c>
      <c r="D2688" s="15" t="s">
        <v>960</v>
      </c>
      <c r="E2688" s="17">
        <v>2.571E-2</v>
      </c>
      <c r="F2688" s="18">
        <v>0.41</v>
      </c>
      <c r="G2688" s="18">
        <v>1.0541099999999999E-2</v>
      </c>
    </row>
    <row r="2689" spans="1:7" ht="20.100000000000001" customHeight="1">
      <c r="A2689" s="15" t="s">
        <v>1000</v>
      </c>
      <c r="B2689" s="16" t="s">
        <v>1001</v>
      </c>
      <c r="C2689" s="15" t="s">
        <v>959</v>
      </c>
      <c r="D2689" s="15" t="s">
        <v>960</v>
      </c>
      <c r="E2689" s="17">
        <v>2.571E-2</v>
      </c>
      <c r="F2689" s="18">
        <v>1.01</v>
      </c>
      <c r="G2689" s="18">
        <v>2.59671E-2</v>
      </c>
    </row>
    <row r="2690" spans="1:7" ht="20.100000000000001" customHeight="1">
      <c r="A2690" s="15" t="s">
        <v>1388</v>
      </c>
      <c r="B2690" s="16" t="s">
        <v>1389</v>
      </c>
      <c r="C2690" s="15" t="s">
        <v>959</v>
      </c>
      <c r="D2690" s="15" t="s">
        <v>960</v>
      </c>
      <c r="E2690" s="17">
        <v>0.44600000000000001</v>
      </c>
      <c r="F2690" s="18">
        <v>0.28000000000000003</v>
      </c>
      <c r="G2690" s="18">
        <v>0.12488</v>
      </c>
    </row>
    <row r="2691" spans="1:7" ht="20.100000000000001" customHeight="1">
      <c r="A2691" s="15" t="s">
        <v>1390</v>
      </c>
      <c r="B2691" s="16" t="s">
        <v>1391</v>
      </c>
      <c r="C2691" s="15" t="s">
        <v>959</v>
      </c>
      <c r="D2691" s="15" t="s">
        <v>960</v>
      </c>
      <c r="E2691" s="17">
        <v>0.44600000000000001</v>
      </c>
      <c r="F2691" s="18">
        <v>0.8</v>
      </c>
      <c r="G2691" s="18">
        <v>0.35680000000000001</v>
      </c>
    </row>
    <row r="2692" spans="1:7" ht="15" customHeight="1">
      <c r="A2692" s="15" t="s">
        <v>965</v>
      </c>
      <c r="B2692" s="16" t="s">
        <v>966</v>
      </c>
      <c r="C2692" s="15" t="s">
        <v>959</v>
      </c>
      <c r="D2692" s="15" t="s">
        <v>960</v>
      </c>
      <c r="E2692" s="17">
        <v>0.47171000000000002</v>
      </c>
      <c r="F2692" s="18">
        <v>0.06</v>
      </c>
      <c r="G2692" s="18">
        <v>2.8302600000000001E-2</v>
      </c>
    </row>
    <row r="2693" spans="1:7" ht="15" customHeight="1">
      <c r="A2693" s="15" t="s">
        <v>963</v>
      </c>
      <c r="B2693" s="16" t="s">
        <v>964</v>
      </c>
      <c r="C2693" s="15" t="s">
        <v>959</v>
      </c>
      <c r="D2693" s="15" t="s">
        <v>960</v>
      </c>
      <c r="E2693" s="17">
        <v>0.47171000000000002</v>
      </c>
      <c r="F2693" s="18">
        <v>0.55000000000000004</v>
      </c>
      <c r="G2693" s="18">
        <v>0.25944050000000002</v>
      </c>
    </row>
    <row r="2694" spans="1:7" ht="17.100000000000001" customHeight="1">
      <c r="A2694" s="1"/>
      <c r="B2694" s="1"/>
      <c r="C2694" s="1"/>
      <c r="D2694" s="1"/>
      <c r="E2694" s="319" t="s">
        <v>967</v>
      </c>
      <c r="F2694" s="320"/>
      <c r="G2694" s="19">
        <v>2.7965475</v>
      </c>
    </row>
    <row r="2695" spans="1:7" ht="15" customHeight="1">
      <c r="A2695" s="321" t="s">
        <v>968</v>
      </c>
      <c r="B2695" s="322"/>
      <c r="C2695" s="8" t="s">
        <v>952</v>
      </c>
      <c r="D2695" s="8" t="s">
        <v>953</v>
      </c>
      <c r="E2695" s="8" t="s">
        <v>954</v>
      </c>
      <c r="F2695" s="8" t="s">
        <v>955</v>
      </c>
      <c r="G2695" s="8" t="s">
        <v>956</v>
      </c>
    </row>
    <row r="2696" spans="1:7" ht="15" customHeight="1">
      <c r="A2696" s="15" t="s">
        <v>1006</v>
      </c>
      <c r="B2696" s="16" t="s">
        <v>1007</v>
      </c>
      <c r="C2696" s="15" t="s">
        <v>959</v>
      </c>
      <c r="D2696" s="15" t="s">
        <v>960</v>
      </c>
      <c r="E2696" s="17">
        <v>2.6098221000000001E-2</v>
      </c>
      <c r="F2696" s="18">
        <v>9.25</v>
      </c>
      <c r="G2696" s="18">
        <v>0.24140854425</v>
      </c>
    </row>
    <row r="2697" spans="1:7" ht="15" customHeight="1">
      <c r="A2697" s="15" t="s">
        <v>1394</v>
      </c>
      <c r="B2697" s="16" t="s">
        <v>1395</v>
      </c>
      <c r="C2697" s="15" t="s">
        <v>959</v>
      </c>
      <c r="D2697" s="15" t="s">
        <v>960</v>
      </c>
      <c r="E2697" s="17">
        <v>0.39600479999999999</v>
      </c>
      <c r="F2697" s="18">
        <v>12.62</v>
      </c>
      <c r="G2697" s="18">
        <v>4.9975805759999998</v>
      </c>
    </row>
    <row r="2698" spans="1:7" ht="15" customHeight="1">
      <c r="A2698" s="15" t="s">
        <v>1392</v>
      </c>
      <c r="B2698" s="16" t="s">
        <v>1393</v>
      </c>
      <c r="C2698" s="15" t="s">
        <v>959</v>
      </c>
      <c r="D2698" s="15" t="s">
        <v>960</v>
      </c>
      <c r="E2698" s="17">
        <v>5.5703999999999997E-2</v>
      </c>
      <c r="F2698" s="18">
        <v>8.94</v>
      </c>
      <c r="G2698" s="18">
        <v>0.49799376000000001</v>
      </c>
    </row>
    <row r="2699" spans="1:7" ht="15" customHeight="1">
      <c r="A2699" s="1"/>
      <c r="B2699" s="1"/>
      <c r="C2699" s="1"/>
      <c r="D2699" s="1"/>
      <c r="E2699" s="319" t="s">
        <v>971</v>
      </c>
      <c r="F2699" s="320"/>
      <c r="G2699" s="19">
        <v>5.7369828802500002</v>
      </c>
    </row>
    <row r="2700" spans="1:7" ht="15" customHeight="1">
      <c r="A2700" s="321" t="s">
        <v>1010</v>
      </c>
      <c r="B2700" s="322"/>
      <c r="C2700" s="8" t="s">
        <v>952</v>
      </c>
      <c r="D2700" s="8" t="s">
        <v>953</v>
      </c>
      <c r="E2700" s="8" t="s">
        <v>954</v>
      </c>
      <c r="F2700" s="8" t="s">
        <v>955</v>
      </c>
      <c r="G2700" s="8" t="s">
        <v>956</v>
      </c>
    </row>
    <row r="2701" spans="1:7" ht="15" customHeight="1">
      <c r="A2701" s="15" t="s">
        <v>1041</v>
      </c>
      <c r="B2701" s="16" t="s">
        <v>1042</v>
      </c>
      <c r="C2701" s="15" t="s">
        <v>959</v>
      </c>
      <c r="D2701" s="15" t="s">
        <v>1020</v>
      </c>
      <c r="E2701" s="17">
        <v>1.4488799999999999</v>
      </c>
      <c r="F2701" s="18">
        <v>1.04</v>
      </c>
      <c r="G2701" s="18">
        <v>1.5068352</v>
      </c>
    </row>
    <row r="2702" spans="1:7" ht="20.100000000000001" customHeight="1">
      <c r="A2702" s="15" t="s">
        <v>1052</v>
      </c>
      <c r="B2702" s="16" t="s">
        <v>1053</v>
      </c>
      <c r="C2702" s="15" t="s">
        <v>959</v>
      </c>
      <c r="D2702" s="15" t="s">
        <v>1045</v>
      </c>
      <c r="E2702" s="17">
        <v>3.2100000000000002E-3</v>
      </c>
      <c r="F2702" s="18">
        <v>75</v>
      </c>
      <c r="G2702" s="18">
        <v>0.24074999999999999</v>
      </c>
    </row>
    <row r="2703" spans="1:7" ht="15" customHeight="1">
      <c r="A2703" s="1"/>
      <c r="B2703" s="1"/>
      <c r="C2703" s="1"/>
      <c r="D2703" s="1"/>
      <c r="E2703" s="319" t="s">
        <v>1021</v>
      </c>
      <c r="F2703" s="320"/>
      <c r="G2703" s="19">
        <v>1.7475852000000001</v>
      </c>
    </row>
    <row r="2704" spans="1:7" ht="15" customHeight="1">
      <c r="A2704" s="1"/>
      <c r="B2704" s="1"/>
      <c r="C2704" s="1"/>
      <c r="D2704" s="1"/>
      <c r="E2704" s="317" t="s">
        <v>972</v>
      </c>
      <c r="F2704" s="318"/>
      <c r="G2704" s="3">
        <v>7.65</v>
      </c>
    </row>
    <row r="2705" spans="1:7" ht="15" customHeight="1">
      <c r="A2705" s="1"/>
      <c r="B2705" s="1"/>
      <c r="C2705" s="1"/>
      <c r="D2705" s="1"/>
      <c r="E2705" s="317" t="s">
        <v>973</v>
      </c>
      <c r="F2705" s="318"/>
      <c r="G2705" s="3">
        <v>2.61</v>
      </c>
    </row>
    <row r="2706" spans="1:7" ht="15" customHeight="1">
      <c r="A2706" s="1"/>
      <c r="B2706" s="1"/>
      <c r="C2706" s="1"/>
      <c r="D2706" s="1"/>
      <c r="E2706" s="317" t="s">
        <v>974</v>
      </c>
      <c r="F2706" s="318"/>
      <c r="G2706" s="3">
        <v>10.26</v>
      </c>
    </row>
    <row r="2707" spans="1:7" ht="15" customHeight="1">
      <c r="A2707" s="1"/>
      <c r="B2707" s="1"/>
      <c r="C2707" s="1"/>
      <c r="D2707" s="1"/>
      <c r="E2707" s="317" t="s">
        <v>975</v>
      </c>
      <c r="F2707" s="318"/>
      <c r="G2707" s="3">
        <v>2.9</v>
      </c>
    </row>
    <row r="2708" spans="1:7" ht="15" customHeight="1">
      <c r="A2708" s="1"/>
      <c r="B2708" s="1"/>
      <c r="C2708" s="1"/>
      <c r="D2708" s="1"/>
      <c r="E2708" s="317" t="s">
        <v>976</v>
      </c>
      <c r="F2708" s="318"/>
      <c r="G2708" s="3">
        <v>13.16</v>
      </c>
    </row>
    <row r="2709" spans="1:7" ht="15" customHeight="1">
      <c r="A2709" s="1"/>
      <c r="B2709" s="1"/>
      <c r="C2709" s="1"/>
      <c r="D2709" s="1"/>
      <c r="E2709" s="317" t="s">
        <v>977</v>
      </c>
      <c r="F2709" s="318"/>
      <c r="G2709" s="3">
        <v>1</v>
      </c>
    </row>
    <row r="2710" spans="1:7" ht="15" customHeight="1">
      <c r="A2710" s="1"/>
      <c r="B2710" s="1"/>
      <c r="C2710" s="1"/>
      <c r="D2710" s="1"/>
      <c r="E2710" s="317" t="s">
        <v>978</v>
      </c>
      <c r="F2710" s="318"/>
      <c r="G2710" s="3">
        <v>13.16</v>
      </c>
    </row>
    <row r="2711" spans="1:7" ht="9.9499999999999993" customHeight="1">
      <c r="A2711" s="1"/>
      <c r="B2711" s="1"/>
      <c r="C2711" s="323" t="s">
        <v>949</v>
      </c>
      <c r="D2711" s="324"/>
      <c r="E2711" s="1"/>
      <c r="F2711" s="1"/>
      <c r="G2711" s="1"/>
    </row>
    <row r="2712" spans="1:7" ht="20.100000000000001" customHeight="1">
      <c r="A2712" s="325" t="s">
        <v>2341</v>
      </c>
      <c r="B2712" s="326"/>
      <c r="C2712" s="326"/>
      <c r="D2712" s="326"/>
      <c r="E2712" s="326"/>
      <c r="F2712" s="326"/>
      <c r="G2712" s="326"/>
    </row>
    <row r="2713" spans="1:7" ht="15" customHeight="1">
      <c r="A2713" s="321" t="s">
        <v>951</v>
      </c>
      <c r="B2713" s="322"/>
      <c r="C2713" s="8" t="s">
        <v>952</v>
      </c>
      <c r="D2713" s="8" t="s">
        <v>953</v>
      </c>
      <c r="E2713" s="8" t="s">
        <v>954</v>
      </c>
      <c r="F2713" s="8" t="s">
        <v>955</v>
      </c>
      <c r="G2713" s="8" t="s">
        <v>956</v>
      </c>
    </row>
    <row r="2714" spans="1:7" ht="15" customHeight="1">
      <c r="A2714" s="15" t="s">
        <v>994</v>
      </c>
      <c r="B2714" s="16" t="s">
        <v>995</v>
      </c>
      <c r="C2714" s="15" t="s">
        <v>959</v>
      </c>
      <c r="D2714" s="15" t="s">
        <v>960</v>
      </c>
      <c r="E2714" s="17">
        <v>0.18557000000000001</v>
      </c>
      <c r="F2714" s="18">
        <v>1.04</v>
      </c>
      <c r="G2714" s="18">
        <v>0.19299279999999999</v>
      </c>
    </row>
    <row r="2715" spans="1:7" ht="15" customHeight="1">
      <c r="A2715" s="15" t="s">
        <v>996</v>
      </c>
      <c r="B2715" s="16" t="s">
        <v>997</v>
      </c>
      <c r="C2715" s="15" t="s">
        <v>959</v>
      </c>
      <c r="D2715" s="15" t="s">
        <v>960</v>
      </c>
      <c r="E2715" s="17">
        <v>0.18557000000000001</v>
      </c>
      <c r="F2715" s="18">
        <v>3.18</v>
      </c>
      <c r="G2715" s="18">
        <v>0.59011259999999999</v>
      </c>
    </row>
    <row r="2716" spans="1:7" ht="20.100000000000001" customHeight="1">
      <c r="A2716" s="15" t="s">
        <v>998</v>
      </c>
      <c r="B2716" s="16" t="s">
        <v>999</v>
      </c>
      <c r="C2716" s="15" t="s">
        <v>959</v>
      </c>
      <c r="D2716" s="15" t="s">
        <v>960</v>
      </c>
      <c r="E2716" s="17">
        <v>8.5699999999999995E-3</v>
      </c>
      <c r="F2716" s="18">
        <v>0.41</v>
      </c>
      <c r="G2716" s="18">
        <v>3.5136999999999998E-3</v>
      </c>
    </row>
    <row r="2717" spans="1:7" ht="20.100000000000001" customHeight="1">
      <c r="A2717" s="15" t="s">
        <v>1000</v>
      </c>
      <c r="B2717" s="16" t="s">
        <v>1001</v>
      </c>
      <c r="C2717" s="15" t="s">
        <v>959</v>
      </c>
      <c r="D2717" s="15" t="s">
        <v>960</v>
      </c>
      <c r="E2717" s="17">
        <v>8.5699999999999995E-3</v>
      </c>
      <c r="F2717" s="18">
        <v>1.01</v>
      </c>
      <c r="G2717" s="18">
        <v>8.6557000000000005E-3</v>
      </c>
    </row>
    <row r="2718" spans="1:7" ht="20.100000000000001" customHeight="1">
      <c r="A2718" s="15" t="s">
        <v>1388</v>
      </c>
      <c r="B2718" s="16" t="s">
        <v>1389</v>
      </c>
      <c r="C2718" s="15" t="s">
        <v>959</v>
      </c>
      <c r="D2718" s="15" t="s">
        <v>960</v>
      </c>
      <c r="E2718" s="17">
        <v>0.17699999999999999</v>
      </c>
      <c r="F2718" s="18">
        <v>0.28000000000000003</v>
      </c>
      <c r="G2718" s="18">
        <v>4.956E-2</v>
      </c>
    </row>
    <row r="2719" spans="1:7" ht="20.100000000000001" customHeight="1">
      <c r="A2719" s="15" t="s">
        <v>1390</v>
      </c>
      <c r="B2719" s="16" t="s">
        <v>1391</v>
      </c>
      <c r="C2719" s="15" t="s">
        <v>959</v>
      </c>
      <c r="D2719" s="15" t="s">
        <v>960</v>
      </c>
      <c r="E2719" s="17">
        <v>0.17699999999999999</v>
      </c>
      <c r="F2719" s="18">
        <v>0.8</v>
      </c>
      <c r="G2719" s="18">
        <v>0.1416</v>
      </c>
    </row>
    <row r="2720" spans="1:7" ht="15" customHeight="1">
      <c r="A2720" s="15" t="s">
        <v>965</v>
      </c>
      <c r="B2720" s="16" t="s">
        <v>966</v>
      </c>
      <c r="C2720" s="15" t="s">
        <v>959</v>
      </c>
      <c r="D2720" s="15" t="s">
        <v>960</v>
      </c>
      <c r="E2720" s="17">
        <v>0.18557000000000001</v>
      </c>
      <c r="F2720" s="18">
        <v>0.06</v>
      </c>
      <c r="G2720" s="18">
        <v>1.11342E-2</v>
      </c>
    </row>
    <row r="2721" spans="1:7" ht="15" customHeight="1">
      <c r="A2721" s="15" t="s">
        <v>963</v>
      </c>
      <c r="B2721" s="16" t="s">
        <v>964</v>
      </c>
      <c r="C2721" s="15" t="s">
        <v>959</v>
      </c>
      <c r="D2721" s="15" t="s">
        <v>960</v>
      </c>
      <c r="E2721" s="17">
        <v>0.18557000000000001</v>
      </c>
      <c r="F2721" s="18">
        <v>0.55000000000000004</v>
      </c>
      <c r="G2721" s="18">
        <v>0.1020635</v>
      </c>
    </row>
    <row r="2722" spans="1:7" ht="17.100000000000001" customHeight="1">
      <c r="A2722" s="1"/>
      <c r="B2722" s="1"/>
      <c r="C2722" s="1"/>
      <c r="D2722" s="1"/>
      <c r="E2722" s="319" t="s">
        <v>967</v>
      </c>
      <c r="F2722" s="320"/>
      <c r="G2722" s="19">
        <v>1.0996325</v>
      </c>
    </row>
    <row r="2723" spans="1:7" ht="15" customHeight="1">
      <c r="A2723" s="321" t="s">
        <v>968</v>
      </c>
      <c r="B2723" s="322"/>
      <c r="C2723" s="8" t="s">
        <v>952</v>
      </c>
      <c r="D2723" s="8" t="s">
        <v>953</v>
      </c>
      <c r="E2723" s="8" t="s">
        <v>954</v>
      </c>
      <c r="F2723" s="8" t="s">
        <v>955</v>
      </c>
      <c r="G2723" s="8" t="s">
        <v>956</v>
      </c>
    </row>
    <row r="2724" spans="1:7" ht="15" customHeight="1">
      <c r="A2724" s="15" t="s">
        <v>1006</v>
      </c>
      <c r="B2724" s="16" t="s">
        <v>1007</v>
      </c>
      <c r="C2724" s="15" t="s">
        <v>959</v>
      </c>
      <c r="D2724" s="15" t="s">
        <v>960</v>
      </c>
      <c r="E2724" s="17">
        <v>8.6994069999999993E-3</v>
      </c>
      <c r="F2724" s="18">
        <v>9.25</v>
      </c>
      <c r="G2724" s="18">
        <v>8.0469514749999999E-2</v>
      </c>
    </row>
    <row r="2725" spans="1:7" ht="15" customHeight="1">
      <c r="A2725" s="15" t="s">
        <v>1394</v>
      </c>
      <c r="B2725" s="16" t="s">
        <v>1395</v>
      </c>
      <c r="C2725" s="15" t="s">
        <v>959</v>
      </c>
      <c r="D2725" s="15" t="s">
        <v>960</v>
      </c>
      <c r="E2725" s="17">
        <v>0.15698400000000001</v>
      </c>
      <c r="F2725" s="18">
        <v>12.62</v>
      </c>
      <c r="G2725" s="18">
        <v>1.98113808</v>
      </c>
    </row>
    <row r="2726" spans="1:7" ht="15" customHeight="1">
      <c r="A2726" s="15" t="s">
        <v>1392</v>
      </c>
      <c r="B2726" s="16" t="s">
        <v>1393</v>
      </c>
      <c r="C2726" s="15" t="s">
        <v>959</v>
      </c>
      <c r="D2726" s="15" t="s">
        <v>960</v>
      </c>
      <c r="E2726" s="17">
        <v>2.2281599999999999E-2</v>
      </c>
      <c r="F2726" s="18">
        <v>8.94</v>
      </c>
      <c r="G2726" s="18">
        <v>0.199197504</v>
      </c>
    </row>
    <row r="2727" spans="1:7" ht="15" customHeight="1">
      <c r="A2727" s="1"/>
      <c r="B2727" s="1"/>
      <c r="C2727" s="1"/>
      <c r="D2727" s="1"/>
      <c r="E2727" s="319" t="s">
        <v>971</v>
      </c>
      <c r="F2727" s="320"/>
      <c r="G2727" s="19">
        <v>2.2608050987500001</v>
      </c>
    </row>
    <row r="2728" spans="1:7" ht="15" customHeight="1">
      <c r="A2728" s="321" t="s">
        <v>1010</v>
      </c>
      <c r="B2728" s="322"/>
      <c r="C2728" s="8" t="s">
        <v>952</v>
      </c>
      <c r="D2728" s="8" t="s">
        <v>953</v>
      </c>
      <c r="E2728" s="8" t="s">
        <v>954</v>
      </c>
      <c r="F2728" s="8" t="s">
        <v>955</v>
      </c>
      <c r="G2728" s="8" t="s">
        <v>956</v>
      </c>
    </row>
    <row r="2729" spans="1:7" ht="15" customHeight="1">
      <c r="A2729" s="15" t="s">
        <v>1041</v>
      </c>
      <c r="B2729" s="16" t="s">
        <v>1042</v>
      </c>
      <c r="C2729" s="15" t="s">
        <v>959</v>
      </c>
      <c r="D2729" s="15" t="s">
        <v>1020</v>
      </c>
      <c r="E2729" s="17">
        <v>0.48296</v>
      </c>
      <c r="F2729" s="18">
        <v>1.04</v>
      </c>
      <c r="G2729" s="18">
        <v>0.50227840000000001</v>
      </c>
    </row>
    <row r="2730" spans="1:7" ht="20.100000000000001" customHeight="1">
      <c r="A2730" s="15" t="s">
        <v>1052</v>
      </c>
      <c r="B2730" s="16" t="s">
        <v>1053</v>
      </c>
      <c r="C2730" s="15" t="s">
        <v>959</v>
      </c>
      <c r="D2730" s="15" t="s">
        <v>1045</v>
      </c>
      <c r="E2730" s="17">
        <v>1.07E-3</v>
      </c>
      <c r="F2730" s="18">
        <v>75</v>
      </c>
      <c r="G2730" s="18">
        <v>8.0250000000000002E-2</v>
      </c>
    </row>
    <row r="2731" spans="1:7" ht="15" customHeight="1">
      <c r="A2731" s="1"/>
      <c r="B2731" s="1"/>
      <c r="C2731" s="1"/>
      <c r="D2731" s="1"/>
      <c r="E2731" s="319" t="s">
        <v>1021</v>
      </c>
      <c r="F2731" s="320"/>
      <c r="G2731" s="19">
        <v>0.58252839999999995</v>
      </c>
    </row>
    <row r="2732" spans="1:7" ht="15" customHeight="1">
      <c r="A2732" s="1"/>
      <c r="B2732" s="1"/>
      <c r="C2732" s="1"/>
      <c r="D2732" s="1"/>
      <c r="E2732" s="317" t="s">
        <v>972</v>
      </c>
      <c r="F2732" s="318"/>
      <c r="G2732" s="3">
        <v>2.89</v>
      </c>
    </row>
    <row r="2733" spans="1:7" ht="15" customHeight="1">
      <c r="A2733" s="1"/>
      <c r="B2733" s="1"/>
      <c r="C2733" s="1"/>
      <c r="D2733" s="1"/>
      <c r="E2733" s="317" t="s">
        <v>973</v>
      </c>
      <c r="F2733" s="318"/>
      <c r="G2733" s="3">
        <v>1.03</v>
      </c>
    </row>
    <row r="2734" spans="1:7" ht="15" customHeight="1">
      <c r="A2734" s="1"/>
      <c r="B2734" s="1"/>
      <c r="C2734" s="1"/>
      <c r="D2734" s="1"/>
      <c r="E2734" s="317" t="s">
        <v>974</v>
      </c>
      <c r="F2734" s="318"/>
      <c r="G2734" s="3">
        <v>3.92</v>
      </c>
    </row>
    <row r="2735" spans="1:7" ht="15" customHeight="1">
      <c r="A2735" s="1"/>
      <c r="B2735" s="1"/>
      <c r="C2735" s="1"/>
      <c r="D2735" s="1"/>
      <c r="E2735" s="317" t="s">
        <v>975</v>
      </c>
      <c r="F2735" s="318"/>
      <c r="G2735" s="3">
        <v>1.1100000000000001</v>
      </c>
    </row>
    <row r="2736" spans="1:7" ht="15" customHeight="1">
      <c r="A2736" s="1"/>
      <c r="B2736" s="1"/>
      <c r="C2736" s="1"/>
      <c r="D2736" s="1"/>
      <c r="E2736" s="317" t="s">
        <v>976</v>
      </c>
      <c r="F2736" s="318"/>
      <c r="G2736" s="3">
        <v>5.03</v>
      </c>
    </row>
    <row r="2737" spans="1:7" ht="15" customHeight="1">
      <c r="A2737" s="1"/>
      <c r="B2737" s="1"/>
      <c r="C2737" s="1"/>
      <c r="D2737" s="1"/>
      <c r="E2737" s="317" t="s">
        <v>977</v>
      </c>
      <c r="F2737" s="318"/>
      <c r="G2737" s="3">
        <v>1</v>
      </c>
    </row>
    <row r="2738" spans="1:7" ht="15" customHeight="1">
      <c r="A2738" s="1"/>
      <c r="B2738" s="1"/>
      <c r="C2738" s="1"/>
      <c r="D2738" s="1"/>
      <c r="E2738" s="317" t="s">
        <v>978</v>
      </c>
      <c r="F2738" s="318"/>
      <c r="G2738" s="3">
        <v>5.03</v>
      </c>
    </row>
    <row r="2739" spans="1:7" ht="9.9499999999999993" customHeight="1">
      <c r="A2739" s="1"/>
      <c r="B2739" s="1"/>
      <c r="C2739" s="323" t="s">
        <v>949</v>
      </c>
      <c r="D2739" s="324"/>
      <c r="E2739" s="1"/>
      <c r="F2739" s="1"/>
      <c r="G2739" s="1"/>
    </row>
    <row r="2740" spans="1:7" ht="20.100000000000001" customHeight="1">
      <c r="A2740" s="325" t="s">
        <v>2342</v>
      </c>
      <c r="B2740" s="326"/>
      <c r="C2740" s="326"/>
      <c r="D2740" s="326"/>
      <c r="E2740" s="326"/>
      <c r="F2740" s="326"/>
      <c r="G2740" s="326"/>
    </row>
    <row r="2741" spans="1:7" ht="15" customHeight="1">
      <c r="A2741" s="321" t="s">
        <v>951</v>
      </c>
      <c r="B2741" s="322"/>
      <c r="C2741" s="8" t="s">
        <v>952</v>
      </c>
      <c r="D2741" s="8" t="s">
        <v>953</v>
      </c>
      <c r="E2741" s="8" t="s">
        <v>954</v>
      </c>
      <c r="F2741" s="8" t="s">
        <v>955</v>
      </c>
      <c r="G2741" s="8" t="s">
        <v>956</v>
      </c>
    </row>
    <row r="2742" spans="1:7" ht="15" customHeight="1">
      <c r="A2742" s="15" t="s">
        <v>994</v>
      </c>
      <c r="B2742" s="16" t="s">
        <v>995</v>
      </c>
      <c r="C2742" s="15" t="s">
        <v>959</v>
      </c>
      <c r="D2742" s="15" t="s">
        <v>960</v>
      </c>
      <c r="E2742" s="17">
        <v>0.57099999999999995</v>
      </c>
      <c r="F2742" s="18">
        <v>1.04</v>
      </c>
      <c r="G2742" s="18">
        <v>0.59384000000000003</v>
      </c>
    </row>
    <row r="2743" spans="1:7" ht="15" customHeight="1">
      <c r="A2743" s="15" t="s">
        <v>996</v>
      </c>
      <c r="B2743" s="16" t="s">
        <v>997</v>
      </c>
      <c r="C2743" s="15" t="s">
        <v>959</v>
      </c>
      <c r="D2743" s="15" t="s">
        <v>960</v>
      </c>
      <c r="E2743" s="17">
        <v>0.57099999999999995</v>
      </c>
      <c r="F2743" s="18">
        <v>3.18</v>
      </c>
      <c r="G2743" s="18">
        <v>1.8157799999999999</v>
      </c>
    </row>
    <row r="2744" spans="1:7" ht="20.100000000000001" customHeight="1">
      <c r="A2744" s="15" t="s">
        <v>1388</v>
      </c>
      <c r="B2744" s="16" t="s">
        <v>1389</v>
      </c>
      <c r="C2744" s="15" t="s">
        <v>959</v>
      </c>
      <c r="D2744" s="15" t="s">
        <v>960</v>
      </c>
      <c r="E2744" s="17">
        <v>0.57099999999999995</v>
      </c>
      <c r="F2744" s="18">
        <v>0.28000000000000003</v>
      </c>
      <c r="G2744" s="18">
        <v>0.15987999999999999</v>
      </c>
    </row>
    <row r="2745" spans="1:7" ht="15" customHeight="1">
      <c r="A2745" s="15" t="s">
        <v>963</v>
      </c>
      <c r="B2745" s="16" t="s">
        <v>964</v>
      </c>
      <c r="C2745" s="15" t="s">
        <v>959</v>
      </c>
      <c r="D2745" s="15" t="s">
        <v>960</v>
      </c>
      <c r="E2745" s="17">
        <v>0.57099999999999995</v>
      </c>
      <c r="F2745" s="18">
        <v>0.55000000000000004</v>
      </c>
      <c r="G2745" s="18">
        <v>0.31405</v>
      </c>
    </row>
    <row r="2746" spans="1:7" ht="20.100000000000001" customHeight="1">
      <c r="A2746" s="15" t="s">
        <v>1390</v>
      </c>
      <c r="B2746" s="16" t="s">
        <v>1391</v>
      </c>
      <c r="C2746" s="15" t="s">
        <v>959</v>
      </c>
      <c r="D2746" s="15" t="s">
        <v>960</v>
      </c>
      <c r="E2746" s="17">
        <v>0.57099999999999995</v>
      </c>
      <c r="F2746" s="18">
        <v>0.8</v>
      </c>
      <c r="G2746" s="18">
        <v>0.45679999999999998</v>
      </c>
    </row>
    <row r="2747" spans="1:7" ht="15" customHeight="1">
      <c r="A2747" s="15" t="s">
        <v>965</v>
      </c>
      <c r="B2747" s="16" t="s">
        <v>966</v>
      </c>
      <c r="C2747" s="15" t="s">
        <v>959</v>
      </c>
      <c r="D2747" s="15" t="s">
        <v>960</v>
      </c>
      <c r="E2747" s="17">
        <v>0.57099999999999995</v>
      </c>
      <c r="F2747" s="18">
        <v>0.06</v>
      </c>
      <c r="G2747" s="18">
        <v>3.4259999999999999E-2</v>
      </c>
    </row>
    <row r="2748" spans="1:7" ht="17.100000000000001" customHeight="1">
      <c r="A2748" s="1"/>
      <c r="B2748" s="1"/>
      <c r="C2748" s="1"/>
      <c r="D2748" s="1"/>
      <c r="E2748" s="319" t="s">
        <v>967</v>
      </c>
      <c r="F2748" s="320"/>
      <c r="G2748" s="19">
        <v>3.3746100000000001</v>
      </c>
    </row>
    <row r="2749" spans="1:7" ht="15" customHeight="1">
      <c r="A2749" s="321" t="s">
        <v>968</v>
      </c>
      <c r="B2749" s="322"/>
      <c r="C2749" s="8" t="s">
        <v>952</v>
      </c>
      <c r="D2749" s="8" t="s">
        <v>953</v>
      </c>
      <c r="E2749" s="8" t="s">
        <v>954</v>
      </c>
      <c r="F2749" s="8" t="s">
        <v>955</v>
      </c>
      <c r="G2749" s="8" t="s">
        <v>956</v>
      </c>
    </row>
    <row r="2750" spans="1:7" ht="15" customHeight="1">
      <c r="A2750" s="15" t="s">
        <v>1392</v>
      </c>
      <c r="B2750" s="16" t="s">
        <v>1393</v>
      </c>
      <c r="C2750" s="15" t="s">
        <v>959</v>
      </c>
      <c r="D2750" s="15" t="s">
        <v>960</v>
      </c>
      <c r="E2750" s="17">
        <v>7.7985600000000002E-2</v>
      </c>
      <c r="F2750" s="18">
        <v>8.94</v>
      </c>
      <c r="G2750" s="18">
        <v>0.69719126399999998</v>
      </c>
    </row>
    <row r="2751" spans="1:7" ht="15" customHeight="1">
      <c r="A2751" s="15" t="s">
        <v>1394</v>
      </c>
      <c r="B2751" s="16" t="s">
        <v>1395</v>
      </c>
      <c r="C2751" s="15" t="s">
        <v>959</v>
      </c>
      <c r="D2751" s="15" t="s">
        <v>960</v>
      </c>
      <c r="E2751" s="17">
        <v>0.50032319999999997</v>
      </c>
      <c r="F2751" s="18">
        <v>12.62</v>
      </c>
      <c r="G2751" s="18">
        <v>6.3140787840000003</v>
      </c>
    </row>
    <row r="2752" spans="1:7" ht="15" customHeight="1">
      <c r="A2752" s="1"/>
      <c r="B2752" s="1"/>
      <c r="C2752" s="1"/>
      <c r="D2752" s="1"/>
      <c r="E2752" s="319" t="s">
        <v>971</v>
      </c>
      <c r="F2752" s="320"/>
      <c r="G2752" s="19">
        <v>7.0112700480000001</v>
      </c>
    </row>
    <row r="2753" spans="1:7" ht="15" customHeight="1">
      <c r="A2753" s="1"/>
      <c r="B2753" s="1"/>
      <c r="C2753" s="1"/>
      <c r="D2753" s="1"/>
      <c r="E2753" s="317" t="s">
        <v>972</v>
      </c>
      <c r="F2753" s="318"/>
      <c r="G2753" s="3">
        <v>7.19</v>
      </c>
    </row>
    <row r="2754" spans="1:7" ht="15" customHeight="1">
      <c r="A2754" s="1"/>
      <c r="B2754" s="1"/>
      <c r="C2754" s="1"/>
      <c r="D2754" s="1"/>
      <c r="E2754" s="317" t="s">
        <v>973</v>
      </c>
      <c r="F2754" s="318"/>
      <c r="G2754" s="3">
        <v>3.19</v>
      </c>
    </row>
    <row r="2755" spans="1:7" ht="15" customHeight="1">
      <c r="A2755" s="1"/>
      <c r="B2755" s="1"/>
      <c r="C2755" s="1"/>
      <c r="D2755" s="1"/>
      <c r="E2755" s="317" t="s">
        <v>974</v>
      </c>
      <c r="F2755" s="318"/>
      <c r="G2755" s="3">
        <v>10.38</v>
      </c>
    </row>
    <row r="2756" spans="1:7" ht="15" customHeight="1">
      <c r="A2756" s="1"/>
      <c r="B2756" s="1"/>
      <c r="C2756" s="1"/>
      <c r="D2756" s="1"/>
      <c r="E2756" s="317" t="s">
        <v>975</v>
      </c>
      <c r="F2756" s="318"/>
      <c r="G2756" s="3">
        <v>2.94</v>
      </c>
    </row>
    <row r="2757" spans="1:7" ht="15" customHeight="1">
      <c r="A2757" s="1"/>
      <c r="B2757" s="1"/>
      <c r="C2757" s="1"/>
      <c r="D2757" s="1"/>
      <c r="E2757" s="317" t="s">
        <v>976</v>
      </c>
      <c r="F2757" s="318"/>
      <c r="G2757" s="3">
        <v>13.32</v>
      </c>
    </row>
    <row r="2758" spans="1:7" ht="15" customHeight="1">
      <c r="A2758" s="1"/>
      <c r="B2758" s="1"/>
      <c r="C2758" s="1"/>
      <c r="D2758" s="1"/>
      <c r="E2758" s="317" t="s">
        <v>977</v>
      </c>
      <c r="F2758" s="318"/>
      <c r="G2758" s="3">
        <v>1</v>
      </c>
    </row>
    <row r="2759" spans="1:7" ht="15" customHeight="1">
      <c r="A2759" s="1"/>
      <c r="B2759" s="1"/>
      <c r="C2759" s="1"/>
      <c r="D2759" s="1"/>
      <c r="E2759" s="317" t="s">
        <v>978</v>
      </c>
      <c r="F2759" s="318"/>
      <c r="G2759" s="3">
        <v>13.32</v>
      </c>
    </row>
    <row r="2760" spans="1:7" ht="9.9499999999999993" customHeight="1">
      <c r="A2760" s="1"/>
      <c r="B2760" s="1"/>
      <c r="C2760" s="323" t="s">
        <v>949</v>
      </c>
      <c r="D2760" s="324"/>
      <c r="E2760" s="1"/>
      <c r="F2760" s="1"/>
      <c r="G2760" s="1"/>
    </row>
    <row r="2761" spans="1:7" ht="20.100000000000001" customHeight="1">
      <c r="A2761" s="325" t="s">
        <v>2343</v>
      </c>
      <c r="B2761" s="326"/>
      <c r="C2761" s="326"/>
      <c r="D2761" s="326"/>
      <c r="E2761" s="326"/>
      <c r="F2761" s="326"/>
      <c r="G2761" s="326"/>
    </row>
    <row r="2762" spans="1:7" ht="15" customHeight="1">
      <c r="A2762" s="321" t="s">
        <v>951</v>
      </c>
      <c r="B2762" s="322"/>
      <c r="C2762" s="8" t="s">
        <v>952</v>
      </c>
      <c r="D2762" s="8" t="s">
        <v>953</v>
      </c>
      <c r="E2762" s="8" t="s">
        <v>954</v>
      </c>
      <c r="F2762" s="8" t="s">
        <v>955</v>
      </c>
      <c r="G2762" s="8" t="s">
        <v>956</v>
      </c>
    </row>
    <row r="2763" spans="1:7" ht="15" customHeight="1">
      <c r="A2763" s="15" t="s">
        <v>994</v>
      </c>
      <c r="B2763" s="16" t="s">
        <v>995</v>
      </c>
      <c r="C2763" s="15" t="s">
        <v>959</v>
      </c>
      <c r="D2763" s="15" t="s">
        <v>960</v>
      </c>
      <c r="E2763" s="17">
        <v>0.154</v>
      </c>
      <c r="F2763" s="18">
        <v>1.04</v>
      </c>
      <c r="G2763" s="18">
        <v>0.16016</v>
      </c>
    </row>
    <row r="2764" spans="1:7" ht="15" customHeight="1">
      <c r="A2764" s="15" t="s">
        <v>996</v>
      </c>
      <c r="B2764" s="16" t="s">
        <v>997</v>
      </c>
      <c r="C2764" s="15" t="s">
        <v>959</v>
      </c>
      <c r="D2764" s="15" t="s">
        <v>960</v>
      </c>
      <c r="E2764" s="17">
        <v>0.154</v>
      </c>
      <c r="F2764" s="18">
        <v>3.18</v>
      </c>
      <c r="G2764" s="18">
        <v>0.48971999999999999</v>
      </c>
    </row>
    <row r="2765" spans="1:7" ht="20.100000000000001" customHeight="1">
      <c r="A2765" s="15" t="s">
        <v>1388</v>
      </c>
      <c r="B2765" s="16" t="s">
        <v>1389</v>
      </c>
      <c r="C2765" s="15" t="s">
        <v>959</v>
      </c>
      <c r="D2765" s="15" t="s">
        <v>960</v>
      </c>
      <c r="E2765" s="17">
        <v>0.154</v>
      </c>
      <c r="F2765" s="18">
        <v>0.28000000000000003</v>
      </c>
      <c r="G2765" s="18">
        <v>4.3119999999999999E-2</v>
      </c>
    </row>
    <row r="2766" spans="1:7" ht="15" customHeight="1">
      <c r="A2766" s="15" t="s">
        <v>963</v>
      </c>
      <c r="B2766" s="16" t="s">
        <v>964</v>
      </c>
      <c r="C2766" s="15" t="s">
        <v>959</v>
      </c>
      <c r="D2766" s="15" t="s">
        <v>960</v>
      </c>
      <c r="E2766" s="17">
        <v>0.154</v>
      </c>
      <c r="F2766" s="18">
        <v>0.55000000000000004</v>
      </c>
      <c r="G2766" s="18">
        <v>8.4699999999999998E-2</v>
      </c>
    </row>
    <row r="2767" spans="1:7" ht="20.100000000000001" customHeight="1">
      <c r="A2767" s="15" t="s">
        <v>1390</v>
      </c>
      <c r="B2767" s="16" t="s">
        <v>1391</v>
      </c>
      <c r="C2767" s="15" t="s">
        <v>959</v>
      </c>
      <c r="D2767" s="15" t="s">
        <v>960</v>
      </c>
      <c r="E2767" s="17">
        <v>0.154</v>
      </c>
      <c r="F2767" s="18">
        <v>0.8</v>
      </c>
      <c r="G2767" s="18">
        <v>0.1232</v>
      </c>
    </row>
    <row r="2768" spans="1:7" ht="15" customHeight="1">
      <c r="A2768" s="15" t="s">
        <v>965</v>
      </c>
      <c r="B2768" s="16" t="s">
        <v>966</v>
      </c>
      <c r="C2768" s="15" t="s">
        <v>959</v>
      </c>
      <c r="D2768" s="15" t="s">
        <v>960</v>
      </c>
      <c r="E2768" s="17">
        <v>0.154</v>
      </c>
      <c r="F2768" s="18">
        <v>0.06</v>
      </c>
      <c r="G2768" s="18">
        <v>9.2399999999999999E-3</v>
      </c>
    </row>
    <row r="2769" spans="1:7" ht="17.100000000000001" customHeight="1">
      <c r="A2769" s="1"/>
      <c r="B2769" s="1"/>
      <c r="C2769" s="1"/>
      <c r="D2769" s="1"/>
      <c r="E2769" s="319" t="s">
        <v>967</v>
      </c>
      <c r="F2769" s="320"/>
      <c r="G2769" s="19">
        <v>0.91013999999999995</v>
      </c>
    </row>
    <row r="2770" spans="1:7" ht="15" customHeight="1">
      <c r="A2770" s="321" t="s">
        <v>968</v>
      </c>
      <c r="B2770" s="322"/>
      <c r="C2770" s="8" t="s">
        <v>952</v>
      </c>
      <c r="D2770" s="8" t="s">
        <v>953</v>
      </c>
      <c r="E2770" s="8" t="s">
        <v>954</v>
      </c>
      <c r="F2770" s="8" t="s">
        <v>955</v>
      </c>
      <c r="G2770" s="8" t="s">
        <v>956</v>
      </c>
    </row>
    <row r="2771" spans="1:7" ht="15" customHeight="1">
      <c r="A2771" s="15" t="s">
        <v>1392</v>
      </c>
      <c r="B2771" s="16" t="s">
        <v>1393</v>
      </c>
      <c r="C2771" s="15" t="s">
        <v>959</v>
      </c>
      <c r="D2771" s="15" t="s">
        <v>960</v>
      </c>
      <c r="E2771" s="17">
        <v>7.7985600000000002E-2</v>
      </c>
      <c r="F2771" s="18">
        <v>8.94</v>
      </c>
      <c r="G2771" s="18">
        <v>0.69719126399999998</v>
      </c>
    </row>
    <row r="2772" spans="1:7" ht="15" customHeight="1">
      <c r="A2772" s="15" t="s">
        <v>1394</v>
      </c>
      <c r="B2772" s="16" t="s">
        <v>1395</v>
      </c>
      <c r="C2772" s="15" t="s">
        <v>959</v>
      </c>
      <c r="D2772" s="15" t="s">
        <v>960</v>
      </c>
      <c r="E2772" s="17">
        <v>7.7985600000000002E-2</v>
      </c>
      <c r="F2772" s="18">
        <v>12.62</v>
      </c>
      <c r="G2772" s="18">
        <v>0.98417827199999997</v>
      </c>
    </row>
    <row r="2773" spans="1:7" ht="15" customHeight="1">
      <c r="A2773" s="1"/>
      <c r="B2773" s="1"/>
      <c r="C2773" s="1"/>
      <c r="D2773" s="1"/>
      <c r="E2773" s="319" t="s">
        <v>971</v>
      </c>
      <c r="F2773" s="320"/>
      <c r="G2773" s="19">
        <v>1.6813695360000001</v>
      </c>
    </row>
    <row r="2774" spans="1:7" ht="15" customHeight="1">
      <c r="A2774" s="321" t="s">
        <v>1010</v>
      </c>
      <c r="B2774" s="322"/>
      <c r="C2774" s="8" t="s">
        <v>952</v>
      </c>
      <c r="D2774" s="8" t="s">
        <v>953</v>
      </c>
      <c r="E2774" s="8" t="s">
        <v>954</v>
      </c>
      <c r="F2774" s="8" t="s">
        <v>955</v>
      </c>
      <c r="G2774" s="8" t="s">
        <v>956</v>
      </c>
    </row>
    <row r="2775" spans="1:7" ht="15" customHeight="1">
      <c r="A2775" s="15" t="s">
        <v>1398</v>
      </c>
      <c r="B2775" s="16" t="s">
        <v>1399</v>
      </c>
      <c r="C2775" s="15" t="s">
        <v>959</v>
      </c>
      <c r="D2775" s="15" t="s">
        <v>1030</v>
      </c>
      <c r="E2775" s="17">
        <v>6.0000000000000001E-3</v>
      </c>
      <c r="F2775" s="18">
        <v>50.01</v>
      </c>
      <c r="G2775" s="18">
        <v>0.30005999999999999</v>
      </c>
    </row>
    <row r="2776" spans="1:7" ht="20.100000000000001" customHeight="1">
      <c r="A2776" s="15" t="s">
        <v>1400</v>
      </c>
      <c r="B2776" s="16" t="s">
        <v>1401</v>
      </c>
      <c r="C2776" s="15" t="s">
        <v>959</v>
      </c>
      <c r="D2776" s="15" t="s">
        <v>1030</v>
      </c>
      <c r="E2776" s="17">
        <v>6.0000000000000001E-3</v>
      </c>
      <c r="F2776" s="18">
        <v>56.66</v>
      </c>
      <c r="G2776" s="18">
        <v>0.33995999999999998</v>
      </c>
    </row>
    <row r="2777" spans="1:7" ht="15" customHeight="1">
      <c r="A2777" s="15" t="s">
        <v>1402</v>
      </c>
      <c r="B2777" s="16" t="s">
        <v>1403</v>
      </c>
      <c r="C2777" s="15" t="s">
        <v>959</v>
      </c>
      <c r="D2777" s="15" t="s">
        <v>1030</v>
      </c>
      <c r="E2777" s="17">
        <v>2.5999999999999999E-2</v>
      </c>
      <c r="F2777" s="18">
        <v>1.29</v>
      </c>
      <c r="G2777" s="18">
        <v>3.354E-2</v>
      </c>
    </row>
    <row r="2778" spans="1:7" ht="20.100000000000001" customHeight="1">
      <c r="A2778" s="15" t="s">
        <v>1430</v>
      </c>
      <c r="B2778" s="16" t="s">
        <v>1431</v>
      </c>
      <c r="C2778" s="15" t="s">
        <v>959</v>
      </c>
      <c r="D2778" s="15" t="s">
        <v>1030</v>
      </c>
      <c r="E2778" s="17">
        <v>1</v>
      </c>
      <c r="F2778" s="18">
        <v>0.76</v>
      </c>
      <c r="G2778" s="18">
        <v>0.76</v>
      </c>
    </row>
    <row r="2779" spans="1:7" ht="15" customHeight="1">
      <c r="A2779" s="1"/>
      <c r="B2779" s="1"/>
      <c r="C2779" s="1"/>
      <c r="D2779" s="1"/>
      <c r="E2779" s="319" t="s">
        <v>1021</v>
      </c>
      <c r="F2779" s="320"/>
      <c r="G2779" s="19">
        <v>1.4335599999999999</v>
      </c>
    </row>
    <row r="2780" spans="1:7" ht="15" customHeight="1">
      <c r="A2780" s="1"/>
      <c r="B2780" s="1"/>
      <c r="C2780" s="1"/>
      <c r="D2780" s="1"/>
      <c r="E2780" s="317" t="s">
        <v>972</v>
      </c>
      <c r="F2780" s="318"/>
      <c r="G2780" s="3">
        <v>3.24</v>
      </c>
    </row>
    <row r="2781" spans="1:7" ht="15" customHeight="1">
      <c r="A2781" s="1"/>
      <c r="B2781" s="1"/>
      <c r="C2781" s="1"/>
      <c r="D2781" s="1"/>
      <c r="E2781" s="317" t="s">
        <v>973</v>
      </c>
      <c r="F2781" s="318"/>
      <c r="G2781" s="3">
        <v>0.76</v>
      </c>
    </row>
    <row r="2782" spans="1:7" ht="15" customHeight="1">
      <c r="A2782" s="1"/>
      <c r="B2782" s="1"/>
      <c r="C2782" s="1"/>
      <c r="D2782" s="1"/>
      <c r="E2782" s="317" t="s">
        <v>974</v>
      </c>
      <c r="F2782" s="318"/>
      <c r="G2782" s="3">
        <v>4</v>
      </c>
    </row>
    <row r="2783" spans="1:7" ht="15" customHeight="1">
      <c r="A2783" s="1"/>
      <c r="B2783" s="1"/>
      <c r="C2783" s="1"/>
      <c r="D2783" s="1"/>
      <c r="E2783" s="317" t="s">
        <v>975</v>
      </c>
      <c r="F2783" s="318"/>
      <c r="G2783" s="3">
        <v>1.1299999999999999</v>
      </c>
    </row>
    <row r="2784" spans="1:7" ht="15" customHeight="1">
      <c r="A2784" s="1"/>
      <c r="B2784" s="1"/>
      <c r="C2784" s="1"/>
      <c r="D2784" s="1"/>
      <c r="E2784" s="317" t="s">
        <v>976</v>
      </c>
      <c r="F2784" s="318"/>
      <c r="G2784" s="3">
        <v>5.13</v>
      </c>
    </row>
    <row r="2785" spans="1:7" ht="15" customHeight="1">
      <c r="A2785" s="1"/>
      <c r="B2785" s="1"/>
      <c r="C2785" s="1"/>
      <c r="D2785" s="1"/>
      <c r="E2785" s="317" t="s">
        <v>977</v>
      </c>
      <c r="F2785" s="318"/>
      <c r="G2785" s="3">
        <v>1</v>
      </c>
    </row>
    <row r="2786" spans="1:7" ht="15" customHeight="1">
      <c r="A2786" s="1"/>
      <c r="B2786" s="1"/>
      <c r="C2786" s="1"/>
      <c r="D2786" s="1"/>
      <c r="E2786" s="317" t="s">
        <v>978</v>
      </c>
      <c r="F2786" s="318"/>
      <c r="G2786" s="3">
        <v>5.13</v>
      </c>
    </row>
    <row r="2787" spans="1:7" ht="9.9499999999999993" customHeight="1">
      <c r="A2787" s="1"/>
      <c r="B2787" s="1"/>
      <c r="C2787" s="323" t="s">
        <v>949</v>
      </c>
      <c r="D2787" s="324"/>
      <c r="E2787" s="1"/>
      <c r="F2787" s="1"/>
      <c r="G2787" s="1"/>
    </row>
    <row r="2788" spans="1:7" ht="20.100000000000001" customHeight="1">
      <c r="A2788" s="325" t="s">
        <v>2344</v>
      </c>
      <c r="B2788" s="326"/>
      <c r="C2788" s="326"/>
      <c r="D2788" s="326"/>
      <c r="E2788" s="326"/>
      <c r="F2788" s="326"/>
      <c r="G2788" s="326"/>
    </row>
    <row r="2789" spans="1:7" ht="15" customHeight="1">
      <c r="A2789" s="321" t="s">
        <v>951</v>
      </c>
      <c r="B2789" s="322"/>
      <c r="C2789" s="8" t="s">
        <v>952</v>
      </c>
      <c r="D2789" s="8" t="s">
        <v>953</v>
      </c>
      <c r="E2789" s="8" t="s">
        <v>954</v>
      </c>
      <c r="F2789" s="8" t="s">
        <v>955</v>
      </c>
      <c r="G2789" s="8" t="s">
        <v>956</v>
      </c>
    </row>
    <row r="2790" spans="1:7" ht="15" customHeight="1">
      <c r="A2790" s="15" t="s">
        <v>994</v>
      </c>
      <c r="B2790" s="16" t="s">
        <v>995</v>
      </c>
      <c r="C2790" s="15" t="s">
        <v>959</v>
      </c>
      <c r="D2790" s="15" t="s">
        <v>960</v>
      </c>
      <c r="E2790" s="17">
        <v>0.154</v>
      </c>
      <c r="F2790" s="18">
        <v>1.04</v>
      </c>
      <c r="G2790" s="18">
        <v>0.16016</v>
      </c>
    </row>
    <row r="2791" spans="1:7" ht="15" customHeight="1">
      <c r="A2791" s="15" t="s">
        <v>996</v>
      </c>
      <c r="B2791" s="16" t="s">
        <v>997</v>
      </c>
      <c r="C2791" s="15" t="s">
        <v>959</v>
      </c>
      <c r="D2791" s="15" t="s">
        <v>960</v>
      </c>
      <c r="E2791" s="17">
        <v>0.154</v>
      </c>
      <c r="F2791" s="18">
        <v>3.18</v>
      </c>
      <c r="G2791" s="18">
        <v>0.48971999999999999</v>
      </c>
    </row>
    <row r="2792" spans="1:7" ht="20.100000000000001" customHeight="1">
      <c r="A2792" s="15" t="s">
        <v>1388</v>
      </c>
      <c r="B2792" s="16" t="s">
        <v>1389</v>
      </c>
      <c r="C2792" s="15" t="s">
        <v>959</v>
      </c>
      <c r="D2792" s="15" t="s">
        <v>960</v>
      </c>
      <c r="E2792" s="17">
        <v>0.154</v>
      </c>
      <c r="F2792" s="18">
        <v>0.28000000000000003</v>
      </c>
      <c r="G2792" s="18">
        <v>4.3119999999999999E-2</v>
      </c>
    </row>
    <row r="2793" spans="1:7" ht="15" customHeight="1">
      <c r="A2793" s="15" t="s">
        <v>963</v>
      </c>
      <c r="B2793" s="16" t="s">
        <v>964</v>
      </c>
      <c r="C2793" s="15" t="s">
        <v>959</v>
      </c>
      <c r="D2793" s="15" t="s">
        <v>960</v>
      </c>
      <c r="E2793" s="17">
        <v>0.154</v>
      </c>
      <c r="F2793" s="18">
        <v>0.55000000000000004</v>
      </c>
      <c r="G2793" s="18">
        <v>8.4699999999999998E-2</v>
      </c>
    </row>
    <row r="2794" spans="1:7" ht="20.100000000000001" customHeight="1">
      <c r="A2794" s="15" t="s">
        <v>1390</v>
      </c>
      <c r="B2794" s="16" t="s">
        <v>1391</v>
      </c>
      <c r="C2794" s="15" t="s">
        <v>959</v>
      </c>
      <c r="D2794" s="15" t="s">
        <v>960</v>
      </c>
      <c r="E2794" s="17">
        <v>0.154</v>
      </c>
      <c r="F2794" s="18">
        <v>0.8</v>
      </c>
      <c r="G2794" s="18">
        <v>0.1232</v>
      </c>
    </row>
    <row r="2795" spans="1:7" ht="15" customHeight="1">
      <c r="A2795" s="15" t="s">
        <v>965</v>
      </c>
      <c r="B2795" s="16" t="s">
        <v>966</v>
      </c>
      <c r="C2795" s="15" t="s">
        <v>959</v>
      </c>
      <c r="D2795" s="15" t="s">
        <v>960</v>
      </c>
      <c r="E2795" s="17">
        <v>0.154</v>
      </c>
      <c r="F2795" s="18">
        <v>0.06</v>
      </c>
      <c r="G2795" s="18">
        <v>9.2399999999999999E-3</v>
      </c>
    </row>
    <row r="2796" spans="1:7" ht="17.100000000000001" customHeight="1">
      <c r="A2796" s="1"/>
      <c r="B2796" s="1"/>
      <c r="C2796" s="1"/>
      <c r="D2796" s="1"/>
      <c r="E2796" s="319" t="s">
        <v>967</v>
      </c>
      <c r="F2796" s="320"/>
      <c r="G2796" s="19">
        <v>0.91013999999999995</v>
      </c>
    </row>
    <row r="2797" spans="1:7" ht="15" customHeight="1">
      <c r="A2797" s="321" t="s">
        <v>968</v>
      </c>
      <c r="B2797" s="322"/>
      <c r="C2797" s="8" t="s">
        <v>952</v>
      </c>
      <c r="D2797" s="8" t="s">
        <v>953</v>
      </c>
      <c r="E2797" s="8" t="s">
        <v>954</v>
      </c>
      <c r="F2797" s="8" t="s">
        <v>955</v>
      </c>
      <c r="G2797" s="8" t="s">
        <v>956</v>
      </c>
    </row>
    <row r="2798" spans="1:7" ht="15" customHeight="1">
      <c r="A2798" s="15" t="s">
        <v>1392</v>
      </c>
      <c r="B2798" s="16" t="s">
        <v>1393</v>
      </c>
      <c r="C2798" s="15" t="s">
        <v>959</v>
      </c>
      <c r="D2798" s="15" t="s">
        <v>960</v>
      </c>
      <c r="E2798" s="17">
        <v>7.7985600000000002E-2</v>
      </c>
      <c r="F2798" s="18">
        <v>8.94</v>
      </c>
      <c r="G2798" s="18">
        <v>0.69719126399999998</v>
      </c>
    </row>
    <row r="2799" spans="1:7" ht="15" customHeight="1">
      <c r="A2799" s="15" t="s">
        <v>1394</v>
      </c>
      <c r="B2799" s="16" t="s">
        <v>1395</v>
      </c>
      <c r="C2799" s="15" t="s">
        <v>959</v>
      </c>
      <c r="D2799" s="15" t="s">
        <v>960</v>
      </c>
      <c r="E2799" s="17">
        <v>7.7985600000000002E-2</v>
      </c>
      <c r="F2799" s="18">
        <v>12.62</v>
      </c>
      <c r="G2799" s="18">
        <v>0.98417827199999997</v>
      </c>
    </row>
    <row r="2800" spans="1:7" ht="15" customHeight="1">
      <c r="A2800" s="1"/>
      <c r="B2800" s="1"/>
      <c r="C2800" s="1"/>
      <c r="D2800" s="1"/>
      <c r="E2800" s="319" t="s">
        <v>971</v>
      </c>
      <c r="F2800" s="320"/>
      <c r="G2800" s="19">
        <v>1.6813695360000001</v>
      </c>
    </row>
    <row r="2801" spans="1:7" ht="15" customHeight="1">
      <c r="A2801" s="321" t="s">
        <v>1010</v>
      </c>
      <c r="B2801" s="322"/>
      <c r="C2801" s="8" t="s">
        <v>952</v>
      </c>
      <c r="D2801" s="8" t="s">
        <v>953</v>
      </c>
      <c r="E2801" s="8" t="s">
        <v>954</v>
      </c>
      <c r="F2801" s="8" t="s">
        <v>955</v>
      </c>
      <c r="G2801" s="8" t="s">
        <v>956</v>
      </c>
    </row>
    <row r="2802" spans="1:7" ht="15" customHeight="1">
      <c r="A2802" s="15" t="s">
        <v>1398</v>
      </c>
      <c r="B2802" s="16" t="s">
        <v>1399</v>
      </c>
      <c r="C2802" s="15" t="s">
        <v>959</v>
      </c>
      <c r="D2802" s="15" t="s">
        <v>1030</v>
      </c>
      <c r="E2802" s="17">
        <v>6.0000000000000001E-3</v>
      </c>
      <c r="F2802" s="18">
        <v>50.01</v>
      </c>
      <c r="G2802" s="18">
        <v>0.30005999999999999</v>
      </c>
    </row>
    <row r="2803" spans="1:7" ht="20.100000000000001" customHeight="1">
      <c r="A2803" s="15" t="s">
        <v>1400</v>
      </c>
      <c r="B2803" s="16" t="s">
        <v>1401</v>
      </c>
      <c r="C2803" s="15" t="s">
        <v>959</v>
      </c>
      <c r="D2803" s="15" t="s">
        <v>1030</v>
      </c>
      <c r="E2803" s="17">
        <v>6.0000000000000001E-3</v>
      </c>
      <c r="F2803" s="18">
        <v>56.66</v>
      </c>
      <c r="G2803" s="18">
        <v>0.33995999999999998</v>
      </c>
    </row>
    <row r="2804" spans="1:7" ht="15" customHeight="1">
      <c r="A2804" s="15" t="s">
        <v>1402</v>
      </c>
      <c r="B2804" s="16" t="s">
        <v>1403</v>
      </c>
      <c r="C2804" s="15" t="s">
        <v>959</v>
      </c>
      <c r="D2804" s="15" t="s">
        <v>1030</v>
      </c>
      <c r="E2804" s="17">
        <v>2.5999999999999999E-2</v>
      </c>
      <c r="F2804" s="18">
        <v>1.29</v>
      </c>
      <c r="G2804" s="18">
        <v>3.354E-2</v>
      </c>
    </row>
    <row r="2805" spans="1:7" ht="20.100000000000001" customHeight="1">
      <c r="A2805" s="15" t="s">
        <v>1424</v>
      </c>
      <c r="B2805" s="16" t="s">
        <v>1425</v>
      </c>
      <c r="C2805" s="15" t="s">
        <v>959</v>
      </c>
      <c r="D2805" s="15" t="s">
        <v>1030</v>
      </c>
      <c r="E2805" s="17">
        <v>1</v>
      </c>
      <c r="F2805" s="18">
        <v>0.45</v>
      </c>
      <c r="G2805" s="18">
        <v>0.45</v>
      </c>
    </row>
    <row r="2806" spans="1:7" ht="15" customHeight="1">
      <c r="A2806" s="1"/>
      <c r="B2806" s="1"/>
      <c r="C2806" s="1"/>
      <c r="D2806" s="1"/>
      <c r="E2806" s="319" t="s">
        <v>1021</v>
      </c>
      <c r="F2806" s="320"/>
      <c r="G2806" s="19">
        <v>1.1235599999999999</v>
      </c>
    </row>
    <row r="2807" spans="1:7" ht="15" customHeight="1">
      <c r="A2807" s="1"/>
      <c r="B2807" s="1"/>
      <c r="C2807" s="1"/>
      <c r="D2807" s="1"/>
      <c r="E2807" s="317" t="s">
        <v>972</v>
      </c>
      <c r="F2807" s="318"/>
      <c r="G2807" s="3">
        <v>2.93</v>
      </c>
    </row>
    <row r="2808" spans="1:7" ht="15" customHeight="1">
      <c r="A2808" s="1"/>
      <c r="B2808" s="1"/>
      <c r="C2808" s="1"/>
      <c r="D2808" s="1"/>
      <c r="E2808" s="317" t="s">
        <v>973</v>
      </c>
      <c r="F2808" s="318"/>
      <c r="G2808" s="3">
        <v>0.76</v>
      </c>
    </row>
    <row r="2809" spans="1:7" ht="15" customHeight="1">
      <c r="A2809" s="1"/>
      <c r="B2809" s="1"/>
      <c r="C2809" s="1"/>
      <c r="D2809" s="1"/>
      <c r="E2809" s="317" t="s">
        <v>974</v>
      </c>
      <c r="F2809" s="318"/>
      <c r="G2809" s="3">
        <v>3.69</v>
      </c>
    </row>
    <row r="2810" spans="1:7" ht="15" customHeight="1">
      <c r="A2810" s="1"/>
      <c r="B2810" s="1"/>
      <c r="C2810" s="1"/>
      <c r="D2810" s="1"/>
      <c r="E2810" s="317" t="s">
        <v>975</v>
      </c>
      <c r="F2810" s="318"/>
      <c r="G2810" s="3">
        <v>1.04</v>
      </c>
    </row>
    <row r="2811" spans="1:7" ht="15" customHeight="1">
      <c r="A2811" s="1"/>
      <c r="B2811" s="1"/>
      <c r="C2811" s="1"/>
      <c r="D2811" s="1"/>
      <c r="E2811" s="317" t="s">
        <v>976</v>
      </c>
      <c r="F2811" s="318"/>
      <c r="G2811" s="3">
        <v>4.7300000000000004</v>
      </c>
    </row>
    <row r="2812" spans="1:7" ht="15" customHeight="1">
      <c r="A2812" s="1"/>
      <c r="B2812" s="1"/>
      <c r="C2812" s="1"/>
      <c r="D2812" s="1"/>
      <c r="E2812" s="317" t="s">
        <v>977</v>
      </c>
      <c r="F2812" s="318"/>
      <c r="G2812" s="3">
        <v>1</v>
      </c>
    </row>
    <row r="2813" spans="1:7" ht="15" customHeight="1">
      <c r="A2813" s="1"/>
      <c r="B2813" s="1"/>
      <c r="C2813" s="1"/>
      <c r="D2813" s="1"/>
      <c r="E2813" s="317" t="s">
        <v>978</v>
      </c>
      <c r="F2813" s="318"/>
      <c r="G2813" s="3">
        <v>4.7300000000000004</v>
      </c>
    </row>
    <row r="2814" spans="1:7" ht="9.9499999999999993" customHeight="1">
      <c r="A2814" s="1"/>
      <c r="B2814" s="1"/>
      <c r="C2814" s="323" t="s">
        <v>949</v>
      </c>
      <c r="D2814" s="324"/>
      <c r="E2814" s="1"/>
      <c r="F2814" s="1"/>
      <c r="G2814" s="1"/>
    </row>
    <row r="2815" spans="1:7" ht="20.100000000000001" customHeight="1">
      <c r="A2815" s="325" t="s">
        <v>2345</v>
      </c>
      <c r="B2815" s="326"/>
      <c r="C2815" s="326"/>
      <c r="D2815" s="326"/>
      <c r="E2815" s="326"/>
      <c r="F2815" s="326"/>
      <c r="G2815" s="326"/>
    </row>
    <row r="2816" spans="1:7" ht="15" customHeight="1">
      <c r="A2816" s="321" t="s">
        <v>951</v>
      </c>
      <c r="B2816" s="322"/>
      <c r="C2816" s="8" t="s">
        <v>952</v>
      </c>
      <c r="D2816" s="8" t="s">
        <v>953</v>
      </c>
      <c r="E2816" s="8" t="s">
        <v>954</v>
      </c>
      <c r="F2816" s="8" t="s">
        <v>955</v>
      </c>
      <c r="G2816" s="8" t="s">
        <v>956</v>
      </c>
    </row>
    <row r="2817" spans="1:7" ht="15" customHeight="1">
      <c r="A2817" s="15" t="s">
        <v>994</v>
      </c>
      <c r="B2817" s="16" t="s">
        <v>995</v>
      </c>
      <c r="C2817" s="15" t="s">
        <v>959</v>
      </c>
      <c r="D2817" s="15" t="s">
        <v>960</v>
      </c>
      <c r="E2817" s="17">
        <v>0.25800000000000001</v>
      </c>
      <c r="F2817" s="18">
        <v>1.04</v>
      </c>
      <c r="G2817" s="18">
        <v>0.26832</v>
      </c>
    </row>
    <row r="2818" spans="1:7" ht="15" customHeight="1">
      <c r="A2818" s="15" t="s">
        <v>996</v>
      </c>
      <c r="B2818" s="16" t="s">
        <v>997</v>
      </c>
      <c r="C2818" s="15" t="s">
        <v>959</v>
      </c>
      <c r="D2818" s="15" t="s">
        <v>960</v>
      </c>
      <c r="E2818" s="17">
        <v>0.25800000000000001</v>
      </c>
      <c r="F2818" s="18">
        <v>3.18</v>
      </c>
      <c r="G2818" s="18">
        <v>0.82043999999999995</v>
      </c>
    </row>
    <row r="2819" spans="1:7" ht="20.100000000000001" customHeight="1">
      <c r="A2819" s="15" t="s">
        <v>1388</v>
      </c>
      <c r="B2819" s="16" t="s">
        <v>1389</v>
      </c>
      <c r="C2819" s="15" t="s">
        <v>959</v>
      </c>
      <c r="D2819" s="15" t="s">
        <v>960</v>
      </c>
      <c r="E2819" s="17">
        <v>0.25800000000000001</v>
      </c>
      <c r="F2819" s="18">
        <v>0.28000000000000003</v>
      </c>
      <c r="G2819" s="18">
        <v>7.2239999999999999E-2</v>
      </c>
    </row>
    <row r="2820" spans="1:7" ht="15" customHeight="1">
      <c r="A2820" s="15" t="s">
        <v>963</v>
      </c>
      <c r="B2820" s="16" t="s">
        <v>964</v>
      </c>
      <c r="C2820" s="15" t="s">
        <v>959</v>
      </c>
      <c r="D2820" s="15" t="s">
        <v>960</v>
      </c>
      <c r="E2820" s="17">
        <v>0.25800000000000001</v>
      </c>
      <c r="F2820" s="18">
        <v>0.55000000000000004</v>
      </c>
      <c r="G2820" s="18">
        <v>0.1419</v>
      </c>
    </row>
    <row r="2821" spans="1:7" ht="20.100000000000001" customHeight="1">
      <c r="A2821" s="15" t="s">
        <v>1390</v>
      </c>
      <c r="B2821" s="16" t="s">
        <v>1391</v>
      </c>
      <c r="C2821" s="15" t="s">
        <v>959</v>
      </c>
      <c r="D2821" s="15" t="s">
        <v>960</v>
      </c>
      <c r="E2821" s="17">
        <v>0.25800000000000001</v>
      </c>
      <c r="F2821" s="18">
        <v>0.8</v>
      </c>
      <c r="G2821" s="18">
        <v>0.2064</v>
      </c>
    </row>
    <row r="2822" spans="1:7" ht="15" customHeight="1">
      <c r="A2822" s="15" t="s">
        <v>965</v>
      </c>
      <c r="B2822" s="16" t="s">
        <v>966</v>
      </c>
      <c r="C2822" s="15" t="s">
        <v>959</v>
      </c>
      <c r="D2822" s="15" t="s">
        <v>960</v>
      </c>
      <c r="E2822" s="17">
        <v>0.25800000000000001</v>
      </c>
      <c r="F2822" s="18">
        <v>0.06</v>
      </c>
      <c r="G2822" s="18">
        <v>1.5480000000000001E-2</v>
      </c>
    </row>
    <row r="2823" spans="1:7" ht="17.100000000000001" customHeight="1">
      <c r="A2823" s="1"/>
      <c r="B2823" s="1"/>
      <c r="C2823" s="1"/>
      <c r="D2823" s="1"/>
      <c r="E2823" s="319" t="s">
        <v>967</v>
      </c>
      <c r="F2823" s="320"/>
      <c r="G2823" s="19">
        <v>1.52478</v>
      </c>
    </row>
    <row r="2824" spans="1:7" ht="15" customHeight="1">
      <c r="A2824" s="321" t="s">
        <v>968</v>
      </c>
      <c r="B2824" s="322"/>
      <c r="C2824" s="8" t="s">
        <v>952</v>
      </c>
      <c r="D2824" s="8" t="s">
        <v>953</v>
      </c>
      <c r="E2824" s="8" t="s">
        <v>954</v>
      </c>
      <c r="F2824" s="8" t="s">
        <v>955</v>
      </c>
      <c r="G2824" s="8" t="s">
        <v>956</v>
      </c>
    </row>
    <row r="2825" spans="1:7" ht="15" customHeight="1">
      <c r="A2825" s="15" t="s">
        <v>1392</v>
      </c>
      <c r="B2825" s="16" t="s">
        <v>1393</v>
      </c>
      <c r="C2825" s="15" t="s">
        <v>959</v>
      </c>
      <c r="D2825" s="15" t="s">
        <v>960</v>
      </c>
      <c r="E2825" s="17">
        <v>0.1306512</v>
      </c>
      <c r="F2825" s="18">
        <v>8.94</v>
      </c>
      <c r="G2825" s="18">
        <v>1.168021728</v>
      </c>
    </row>
    <row r="2826" spans="1:7" ht="15" customHeight="1">
      <c r="A2826" s="15" t="s">
        <v>1394</v>
      </c>
      <c r="B2826" s="16" t="s">
        <v>1395</v>
      </c>
      <c r="C2826" s="15" t="s">
        <v>959</v>
      </c>
      <c r="D2826" s="15" t="s">
        <v>960</v>
      </c>
      <c r="E2826" s="17">
        <v>0.1306512</v>
      </c>
      <c r="F2826" s="18">
        <v>12.62</v>
      </c>
      <c r="G2826" s="18">
        <v>1.648818144</v>
      </c>
    </row>
    <row r="2827" spans="1:7" ht="15" customHeight="1">
      <c r="A2827" s="1"/>
      <c r="B2827" s="1"/>
      <c r="C2827" s="1"/>
      <c r="D2827" s="1"/>
      <c r="E2827" s="319" t="s">
        <v>971</v>
      </c>
      <c r="F2827" s="320"/>
      <c r="G2827" s="19">
        <v>2.8168398720000001</v>
      </c>
    </row>
    <row r="2828" spans="1:7" ht="15" customHeight="1">
      <c r="A2828" s="321" t="s">
        <v>1010</v>
      </c>
      <c r="B2828" s="322"/>
      <c r="C2828" s="8" t="s">
        <v>952</v>
      </c>
      <c r="D2828" s="8" t="s">
        <v>953</v>
      </c>
      <c r="E2828" s="8" t="s">
        <v>954</v>
      </c>
      <c r="F2828" s="8" t="s">
        <v>955</v>
      </c>
      <c r="G2828" s="8" t="s">
        <v>956</v>
      </c>
    </row>
    <row r="2829" spans="1:7" ht="15" customHeight="1">
      <c r="A2829" s="15" t="s">
        <v>1398</v>
      </c>
      <c r="B2829" s="16" t="s">
        <v>1399</v>
      </c>
      <c r="C2829" s="15" t="s">
        <v>959</v>
      </c>
      <c r="D2829" s="15" t="s">
        <v>1030</v>
      </c>
      <c r="E2829" s="17">
        <v>6.0000000000000001E-3</v>
      </c>
      <c r="F2829" s="18">
        <v>50.01</v>
      </c>
      <c r="G2829" s="18">
        <v>0.30005999999999999</v>
      </c>
    </row>
    <row r="2830" spans="1:7" ht="20.100000000000001" customHeight="1">
      <c r="A2830" s="15" t="s">
        <v>1400</v>
      </c>
      <c r="B2830" s="16" t="s">
        <v>1401</v>
      </c>
      <c r="C2830" s="15" t="s">
        <v>959</v>
      </c>
      <c r="D2830" s="15" t="s">
        <v>1030</v>
      </c>
      <c r="E2830" s="17">
        <v>6.0000000000000001E-3</v>
      </c>
      <c r="F2830" s="18">
        <v>56.66</v>
      </c>
      <c r="G2830" s="18">
        <v>0.33995999999999998</v>
      </c>
    </row>
    <row r="2831" spans="1:7" ht="15" customHeight="1">
      <c r="A2831" s="15" t="s">
        <v>1402</v>
      </c>
      <c r="B2831" s="16" t="s">
        <v>1403</v>
      </c>
      <c r="C2831" s="15" t="s">
        <v>959</v>
      </c>
      <c r="D2831" s="15" t="s">
        <v>1030</v>
      </c>
      <c r="E2831" s="17">
        <v>4.2999999999999997E-2</v>
      </c>
      <c r="F2831" s="18">
        <v>1.29</v>
      </c>
      <c r="G2831" s="18">
        <v>5.5469999999999998E-2</v>
      </c>
    </row>
    <row r="2832" spans="1:7" ht="20.100000000000001" customHeight="1">
      <c r="A2832" s="15" t="s">
        <v>1424</v>
      </c>
      <c r="B2832" s="16" t="s">
        <v>1425</v>
      </c>
      <c r="C2832" s="15" t="s">
        <v>959</v>
      </c>
      <c r="D2832" s="15" t="s">
        <v>1030</v>
      </c>
      <c r="E2832" s="17">
        <v>1</v>
      </c>
      <c r="F2832" s="18">
        <v>0.45</v>
      </c>
      <c r="G2832" s="18">
        <v>0.45</v>
      </c>
    </row>
    <row r="2833" spans="1:7" ht="15" customHeight="1">
      <c r="A2833" s="1"/>
      <c r="B2833" s="1"/>
      <c r="C2833" s="1"/>
      <c r="D2833" s="1"/>
      <c r="E2833" s="319" t="s">
        <v>1021</v>
      </c>
      <c r="F2833" s="320"/>
      <c r="G2833" s="19">
        <v>1.1454899999999999</v>
      </c>
    </row>
    <row r="2834" spans="1:7" ht="15" customHeight="1">
      <c r="A2834" s="1"/>
      <c r="B2834" s="1"/>
      <c r="C2834" s="1"/>
      <c r="D2834" s="1"/>
      <c r="E2834" s="317" t="s">
        <v>972</v>
      </c>
      <c r="F2834" s="318"/>
      <c r="G2834" s="3">
        <v>4.18</v>
      </c>
    </row>
    <row r="2835" spans="1:7" ht="15" customHeight="1">
      <c r="A2835" s="1"/>
      <c r="B2835" s="1"/>
      <c r="C2835" s="1"/>
      <c r="D2835" s="1"/>
      <c r="E2835" s="317" t="s">
        <v>973</v>
      </c>
      <c r="F2835" s="318"/>
      <c r="G2835" s="3">
        <v>1.28</v>
      </c>
    </row>
    <row r="2836" spans="1:7" ht="15" customHeight="1">
      <c r="A2836" s="1"/>
      <c r="B2836" s="1"/>
      <c r="C2836" s="1"/>
      <c r="D2836" s="1"/>
      <c r="E2836" s="317" t="s">
        <v>974</v>
      </c>
      <c r="F2836" s="318"/>
      <c r="G2836" s="3">
        <v>5.46</v>
      </c>
    </row>
    <row r="2837" spans="1:7" ht="15" customHeight="1">
      <c r="A2837" s="1"/>
      <c r="B2837" s="1"/>
      <c r="C2837" s="1"/>
      <c r="D2837" s="1"/>
      <c r="E2837" s="317" t="s">
        <v>975</v>
      </c>
      <c r="F2837" s="318"/>
      <c r="G2837" s="3">
        <v>1.54</v>
      </c>
    </row>
    <row r="2838" spans="1:7" ht="15" customHeight="1">
      <c r="A2838" s="1"/>
      <c r="B2838" s="1"/>
      <c r="C2838" s="1"/>
      <c r="D2838" s="1"/>
      <c r="E2838" s="317" t="s">
        <v>976</v>
      </c>
      <c r="F2838" s="318"/>
      <c r="G2838" s="3">
        <v>7</v>
      </c>
    </row>
    <row r="2839" spans="1:7" ht="15" customHeight="1">
      <c r="A2839" s="1"/>
      <c r="B2839" s="1"/>
      <c r="C2839" s="1"/>
      <c r="D2839" s="1"/>
      <c r="E2839" s="317" t="s">
        <v>977</v>
      </c>
      <c r="F2839" s="318"/>
      <c r="G2839" s="3">
        <v>1</v>
      </c>
    </row>
    <row r="2840" spans="1:7" ht="15" customHeight="1">
      <c r="A2840" s="1"/>
      <c r="B2840" s="1"/>
      <c r="C2840" s="1"/>
      <c r="D2840" s="1"/>
      <c r="E2840" s="317" t="s">
        <v>978</v>
      </c>
      <c r="F2840" s="318"/>
      <c r="G2840" s="3">
        <v>7</v>
      </c>
    </row>
    <row r="2841" spans="1:7" ht="9.9499999999999993" customHeight="1">
      <c r="A2841" s="1"/>
      <c r="B2841" s="1"/>
      <c r="C2841" s="323" t="s">
        <v>949</v>
      </c>
      <c r="D2841" s="324"/>
      <c r="E2841" s="1"/>
      <c r="F2841" s="1"/>
      <c r="G2841" s="1"/>
    </row>
    <row r="2842" spans="1:7" ht="20.100000000000001" customHeight="1">
      <c r="A2842" s="325" t="s">
        <v>2346</v>
      </c>
      <c r="B2842" s="326"/>
      <c r="C2842" s="326"/>
      <c r="D2842" s="326"/>
      <c r="E2842" s="326"/>
      <c r="F2842" s="326"/>
      <c r="G2842" s="326"/>
    </row>
    <row r="2843" spans="1:7" ht="15" customHeight="1">
      <c r="A2843" s="321" t="s">
        <v>951</v>
      </c>
      <c r="B2843" s="322"/>
      <c r="C2843" s="8" t="s">
        <v>952</v>
      </c>
      <c r="D2843" s="8" t="s">
        <v>953</v>
      </c>
      <c r="E2843" s="8" t="s">
        <v>954</v>
      </c>
      <c r="F2843" s="8" t="s">
        <v>955</v>
      </c>
      <c r="G2843" s="8" t="s">
        <v>956</v>
      </c>
    </row>
    <row r="2844" spans="1:7" ht="15" customHeight="1">
      <c r="A2844" s="15" t="s">
        <v>994</v>
      </c>
      <c r="B2844" s="16" t="s">
        <v>995</v>
      </c>
      <c r="C2844" s="15" t="s">
        <v>959</v>
      </c>
      <c r="D2844" s="15" t="s">
        <v>960</v>
      </c>
      <c r="E2844" s="17">
        <v>0.17199999999999999</v>
      </c>
      <c r="F2844" s="18">
        <v>1.04</v>
      </c>
      <c r="G2844" s="18">
        <v>0.17888000000000001</v>
      </c>
    </row>
    <row r="2845" spans="1:7" ht="15" customHeight="1">
      <c r="A2845" s="15" t="s">
        <v>996</v>
      </c>
      <c r="B2845" s="16" t="s">
        <v>997</v>
      </c>
      <c r="C2845" s="15" t="s">
        <v>959</v>
      </c>
      <c r="D2845" s="15" t="s">
        <v>960</v>
      </c>
      <c r="E2845" s="17">
        <v>0.17199999999999999</v>
      </c>
      <c r="F2845" s="18">
        <v>3.18</v>
      </c>
      <c r="G2845" s="18">
        <v>0.54696</v>
      </c>
    </row>
    <row r="2846" spans="1:7" ht="20.100000000000001" customHeight="1">
      <c r="A2846" s="15" t="s">
        <v>1388</v>
      </c>
      <c r="B2846" s="16" t="s">
        <v>1389</v>
      </c>
      <c r="C2846" s="15" t="s">
        <v>959</v>
      </c>
      <c r="D2846" s="15" t="s">
        <v>960</v>
      </c>
      <c r="E2846" s="17">
        <v>0.17199999999999999</v>
      </c>
      <c r="F2846" s="18">
        <v>0.28000000000000003</v>
      </c>
      <c r="G2846" s="18">
        <v>4.8160000000000001E-2</v>
      </c>
    </row>
    <row r="2847" spans="1:7" ht="15" customHeight="1">
      <c r="A2847" s="15" t="s">
        <v>963</v>
      </c>
      <c r="B2847" s="16" t="s">
        <v>964</v>
      </c>
      <c r="C2847" s="15" t="s">
        <v>959</v>
      </c>
      <c r="D2847" s="15" t="s">
        <v>960</v>
      </c>
      <c r="E2847" s="17">
        <v>0.17199999999999999</v>
      </c>
      <c r="F2847" s="18">
        <v>0.55000000000000004</v>
      </c>
      <c r="G2847" s="18">
        <v>9.4600000000000004E-2</v>
      </c>
    </row>
    <row r="2848" spans="1:7" ht="20.100000000000001" customHeight="1">
      <c r="A2848" s="15" t="s">
        <v>1390</v>
      </c>
      <c r="B2848" s="16" t="s">
        <v>1391</v>
      </c>
      <c r="C2848" s="15" t="s">
        <v>959</v>
      </c>
      <c r="D2848" s="15" t="s">
        <v>960</v>
      </c>
      <c r="E2848" s="17">
        <v>0.17199999999999999</v>
      </c>
      <c r="F2848" s="18">
        <v>0.8</v>
      </c>
      <c r="G2848" s="18">
        <v>0.1376</v>
      </c>
    </row>
    <row r="2849" spans="1:7" ht="15" customHeight="1">
      <c r="A2849" s="15" t="s">
        <v>965</v>
      </c>
      <c r="B2849" s="16" t="s">
        <v>966</v>
      </c>
      <c r="C2849" s="15" t="s">
        <v>959</v>
      </c>
      <c r="D2849" s="15" t="s">
        <v>960</v>
      </c>
      <c r="E2849" s="17">
        <v>0.17199999999999999</v>
      </c>
      <c r="F2849" s="18">
        <v>0.06</v>
      </c>
      <c r="G2849" s="18">
        <v>1.0319999999999999E-2</v>
      </c>
    </row>
    <row r="2850" spans="1:7" ht="17.100000000000001" customHeight="1">
      <c r="A2850" s="1"/>
      <c r="B2850" s="1"/>
      <c r="C2850" s="1"/>
      <c r="D2850" s="1"/>
      <c r="E2850" s="319" t="s">
        <v>967</v>
      </c>
      <c r="F2850" s="320"/>
      <c r="G2850" s="19">
        <v>1.0165200000000001</v>
      </c>
    </row>
    <row r="2851" spans="1:7" ht="15" customHeight="1">
      <c r="A2851" s="321" t="s">
        <v>968</v>
      </c>
      <c r="B2851" s="322"/>
      <c r="C2851" s="8" t="s">
        <v>952</v>
      </c>
      <c r="D2851" s="8" t="s">
        <v>953</v>
      </c>
      <c r="E2851" s="8" t="s">
        <v>954</v>
      </c>
      <c r="F2851" s="8" t="s">
        <v>955</v>
      </c>
      <c r="G2851" s="8" t="s">
        <v>956</v>
      </c>
    </row>
    <row r="2852" spans="1:7" ht="15" customHeight="1">
      <c r="A2852" s="15" t="s">
        <v>1392</v>
      </c>
      <c r="B2852" s="16" t="s">
        <v>1393</v>
      </c>
      <c r="C2852" s="15" t="s">
        <v>959</v>
      </c>
      <c r="D2852" s="15" t="s">
        <v>960</v>
      </c>
      <c r="E2852" s="17">
        <v>8.7100800000000006E-2</v>
      </c>
      <c r="F2852" s="18">
        <v>8.94</v>
      </c>
      <c r="G2852" s="18">
        <v>0.77868115199999999</v>
      </c>
    </row>
    <row r="2853" spans="1:7" ht="15" customHeight="1">
      <c r="A2853" s="15" t="s">
        <v>1394</v>
      </c>
      <c r="B2853" s="16" t="s">
        <v>1395</v>
      </c>
      <c r="C2853" s="15" t="s">
        <v>959</v>
      </c>
      <c r="D2853" s="15" t="s">
        <v>960</v>
      </c>
      <c r="E2853" s="17">
        <v>8.7100800000000006E-2</v>
      </c>
      <c r="F2853" s="18">
        <v>12.62</v>
      </c>
      <c r="G2853" s="18">
        <v>1.099212096</v>
      </c>
    </row>
    <row r="2854" spans="1:7" ht="15" customHeight="1">
      <c r="A2854" s="1"/>
      <c r="B2854" s="1"/>
      <c r="C2854" s="1"/>
      <c r="D2854" s="1"/>
      <c r="E2854" s="319" t="s">
        <v>971</v>
      </c>
      <c r="F2854" s="320"/>
      <c r="G2854" s="19">
        <v>1.8778932479999999</v>
      </c>
    </row>
    <row r="2855" spans="1:7" ht="15" customHeight="1">
      <c r="A2855" s="321" t="s">
        <v>1010</v>
      </c>
      <c r="B2855" s="322"/>
      <c r="C2855" s="8" t="s">
        <v>952</v>
      </c>
      <c r="D2855" s="8" t="s">
        <v>953</v>
      </c>
      <c r="E2855" s="8" t="s">
        <v>954</v>
      </c>
      <c r="F2855" s="8" t="s">
        <v>955</v>
      </c>
      <c r="G2855" s="8" t="s">
        <v>956</v>
      </c>
    </row>
    <row r="2856" spans="1:7" ht="15" customHeight="1">
      <c r="A2856" s="15" t="s">
        <v>1398</v>
      </c>
      <c r="B2856" s="16" t="s">
        <v>1399</v>
      </c>
      <c r="C2856" s="15" t="s">
        <v>959</v>
      </c>
      <c r="D2856" s="15" t="s">
        <v>1030</v>
      </c>
      <c r="E2856" s="17">
        <v>6.0000000000000001E-3</v>
      </c>
      <c r="F2856" s="18">
        <v>50.01</v>
      </c>
      <c r="G2856" s="18">
        <v>0.30005999999999999</v>
      </c>
    </row>
    <row r="2857" spans="1:7" ht="20.100000000000001" customHeight="1">
      <c r="A2857" s="15" t="s">
        <v>1400</v>
      </c>
      <c r="B2857" s="16" t="s">
        <v>1401</v>
      </c>
      <c r="C2857" s="15" t="s">
        <v>959</v>
      </c>
      <c r="D2857" s="15" t="s">
        <v>1030</v>
      </c>
      <c r="E2857" s="17">
        <v>6.0000000000000001E-3</v>
      </c>
      <c r="F2857" s="18">
        <v>56.66</v>
      </c>
      <c r="G2857" s="18">
        <v>0.33995999999999998</v>
      </c>
    </row>
    <row r="2858" spans="1:7" ht="15" customHeight="1">
      <c r="A2858" s="15" t="s">
        <v>1420</v>
      </c>
      <c r="B2858" s="16" t="s">
        <v>1421</v>
      </c>
      <c r="C2858" s="15" t="s">
        <v>959</v>
      </c>
      <c r="D2858" s="15" t="s">
        <v>1030</v>
      </c>
      <c r="E2858" s="17">
        <v>1</v>
      </c>
      <c r="F2858" s="18">
        <v>4.37</v>
      </c>
      <c r="G2858" s="18">
        <v>4.37</v>
      </c>
    </row>
    <row r="2859" spans="1:7" ht="15" customHeight="1">
      <c r="A2859" s="15" t="s">
        <v>1402</v>
      </c>
      <c r="B2859" s="16" t="s">
        <v>1403</v>
      </c>
      <c r="C2859" s="15" t="s">
        <v>959</v>
      </c>
      <c r="D2859" s="15" t="s">
        <v>1030</v>
      </c>
      <c r="E2859" s="17">
        <v>4.2999999999999997E-2</v>
      </c>
      <c r="F2859" s="18">
        <v>1.29</v>
      </c>
      <c r="G2859" s="18">
        <v>5.5469999999999998E-2</v>
      </c>
    </row>
    <row r="2860" spans="1:7" ht="15" customHeight="1">
      <c r="A2860" s="1"/>
      <c r="B2860" s="1"/>
      <c r="C2860" s="1"/>
      <c r="D2860" s="1"/>
      <c r="E2860" s="319" t="s">
        <v>1021</v>
      </c>
      <c r="F2860" s="320"/>
      <c r="G2860" s="19">
        <v>5.0654899999999996</v>
      </c>
    </row>
    <row r="2861" spans="1:7" ht="15" customHeight="1">
      <c r="A2861" s="1"/>
      <c r="B2861" s="1"/>
      <c r="C2861" s="1"/>
      <c r="D2861" s="1"/>
      <c r="E2861" s="317" t="s">
        <v>972</v>
      </c>
      <c r="F2861" s="318"/>
      <c r="G2861" s="3">
        <v>7.08</v>
      </c>
    </row>
    <row r="2862" spans="1:7" ht="15" customHeight="1">
      <c r="A2862" s="1"/>
      <c r="B2862" s="1"/>
      <c r="C2862" s="1"/>
      <c r="D2862" s="1"/>
      <c r="E2862" s="317" t="s">
        <v>973</v>
      </c>
      <c r="F2862" s="318"/>
      <c r="G2862" s="3">
        <v>0.85</v>
      </c>
    </row>
    <row r="2863" spans="1:7" ht="15" customHeight="1">
      <c r="A2863" s="1"/>
      <c r="B2863" s="1"/>
      <c r="C2863" s="1"/>
      <c r="D2863" s="1"/>
      <c r="E2863" s="317" t="s">
        <v>974</v>
      </c>
      <c r="F2863" s="318"/>
      <c r="G2863" s="3">
        <v>7.93</v>
      </c>
    </row>
    <row r="2864" spans="1:7" ht="15" customHeight="1">
      <c r="A2864" s="1"/>
      <c r="B2864" s="1"/>
      <c r="C2864" s="1"/>
      <c r="D2864" s="1"/>
      <c r="E2864" s="317" t="s">
        <v>975</v>
      </c>
      <c r="F2864" s="318"/>
      <c r="G2864" s="3">
        <v>2.2400000000000002</v>
      </c>
    </row>
    <row r="2865" spans="1:7" ht="15" customHeight="1">
      <c r="A2865" s="1"/>
      <c r="B2865" s="1"/>
      <c r="C2865" s="1"/>
      <c r="D2865" s="1"/>
      <c r="E2865" s="317" t="s">
        <v>976</v>
      </c>
      <c r="F2865" s="318"/>
      <c r="G2865" s="3">
        <v>10.17</v>
      </c>
    </row>
    <row r="2866" spans="1:7" ht="15" customHeight="1">
      <c r="A2866" s="1"/>
      <c r="B2866" s="1"/>
      <c r="C2866" s="1"/>
      <c r="D2866" s="1"/>
      <c r="E2866" s="317" t="s">
        <v>977</v>
      </c>
      <c r="F2866" s="318"/>
      <c r="G2866" s="3">
        <v>1</v>
      </c>
    </row>
    <row r="2867" spans="1:7" ht="15" customHeight="1">
      <c r="A2867" s="1"/>
      <c r="B2867" s="1"/>
      <c r="C2867" s="1"/>
      <c r="D2867" s="1"/>
      <c r="E2867" s="317" t="s">
        <v>978</v>
      </c>
      <c r="F2867" s="318"/>
      <c r="G2867" s="3">
        <v>10.17</v>
      </c>
    </row>
    <row r="2868" spans="1:7" ht="9.9499999999999993" customHeight="1">
      <c r="A2868" s="1"/>
      <c r="B2868" s="1"/>
      <c r="C2868" s="323" t="s">
        <v>949</v>
      </c>
      <c r="D2868" s="324"/>
      <c r="E2868" s="1"/>
      <c r="F2868" s="1"/>
      <c r="G2868" s="1"/>
    </row>
    <row r="2869" spans="1:7" ht="20.100000000000001" customHeight="1">
      <c r="A2869" s="325" t="s">
        <v>2347</v>
      </c>
      <c r="B2869" s="326"/>
      <c r="C2869" s="326"/>
      <c r="D2869" s="326"/>
      <c r="E2869" s="326"/>
      <c r="F2869" s="326"/>
      <c r="G2869" s="326"/>
    </row>
    <row r="2870" spans="1:7" ht="15" customHeight="1">
      <c r="A2870" s="321" t="s">
        <v>951</v>
      </c>
      <c r="B2870" s="322"/>
      <c r="C2870" s="8" t="s">
        <v>952</v>
      </c>
      <c r="D2870" s="8" t="s">
        <v>953</v>
      </c>
      <c r="E2870" s="8" t="s">
        <v>954</v>
      </c>
      <c r="F2870" s="8" t="s">
        <v>955</v>
      </c>
      <c r="G2870" s="8" t="s">
        <v>956</v>
      </c>
    </row>
    <row r="2871" spans="1:7" ht="15" customHeight="1">
      <c r="A2871" s="15" t="s">
        <v>994</v>
      </c>
      <c r="B2871" s="16" t="s">
        <v>995</v>
      </c>
      <c r="C2871" s="15" t="s">
        <v>959</v>
      </c>
      <c r="D2871" s="15" t="s">
        <v>960</v>
      </c>
      <c r="E2871" s="17">
        <v>0.17199999999999999</v>
      </c>
      <c r="F2871" s="18">
        <v>1.04</v>
      </c>
      <c r="G2871" s="18">
        <v>0.17888000000000001</v>
      </c>
    </row>
    <row r="2872" spans="1:7" ht="15" customHeight="1">
      <c r="A2872" s="15" t="s">
        <v>996</v>
      </c>
      <c r="B2872" s="16" t="s">
        <v>997</v>
      </c>
      <c r="C2872" s="15" t="s">
        <v>959</v>
      </c>
      <c r="D2872" s="15" t="s">
        <v>960</v>
      </c>
      <c r="E2872" s="17">
        <v>0.17199999999999999</v>
      </c>
      <c r="F2872" s="18">
        <v>3.18</v>
      </c>
      <c r="G2872" s="18">
        <v>0.54696</v>
      </c>
    </row>
    <row r="2873" spans="1:7" ht="20.100000000000001" customHeight="1">
      <c r="A2873" s="15" t="s">
        <v>1388</v>
      </c>
      <c r="B2873" s="16" t="s">
        <v>1389</v>
      </c>
      <c r="C2873" s="15" t="s">
        <v>959</v>
      </c>
      <c r="D2873" s="15" t="s">
        <v>960</v>
      </c>
      <c r="E2873" s="17">
        <v>0.17199999999999999</v>
      </c>
      <c r="F2873" s="18">
        <v>0.28000000000000003</v>
      </c>
      <c r="G2873" s="18">
        <v>4.8160000000000001E-2</v>
      </c>
    </row>
    <row r="2874" spans="1:7" ht="15" customHeight="1">
      <c r="A2874" s="15" t="s">
        <v>963</v>
      </c>
      <c r="B2874" s="16" t="s">
        <v>964</v>
      </c>
      <c r="C2874" s="15" t="s">
        <v>959</v>
      </c>
      <c r="D2874" s="15" t="s">
        <v>960</v>
      </c>
      <c r="E2874" s="17">
        <v>0.17199999999999999</v>
      </c>
      <c r="F2874" s="18">
        <v>0.55000000000000004</v>
      </c>
      <c r="G2874" s="18">
        <v>9.4600000000000004E-2</v>
      </c>
    </row>
    <row r="2875" spans="1:7" ht="20.100000000000001" customHeight="1">
      <c r="A2875" s="15" t="s">
        <v>1390</v>
      </c>
      <c r="B2875" s="16" t="s">
        <v>1391</v>
      </c>
      <c r="C2875" s="15" t="s">
        <v>959</v>
      </c>
      <c r="D2875" s="15" t="s">
        <v>960</v>
      </c>
      <c r="E2875" s="17">
        <v>0.17199999999999999</v>
      </c>
      <c r="F2875" s="18">
        <v>0.8</v>
      </c>
      <c r="G2875" s="18">
        <v>0.1376</v>
      </c>
    </row>
    <row r="2876" spans="1:7" ht="15" customHeight="1">
      <c r="A2876" s="15" t="s">
        <v>965</v>
      </c>
      <c r="B2876" s="16" t="s">
        <v>966</v>
      </c>
      <c r="C2876" s="15" t="s">
        <v>959</v>
      </c>
      <c r="D2876" s="15" t="s">
        <v>960</v>
      </c>
      <c r="E2876" s="17">
        <v>0.17199999999999999</v>
      </c>
      <c r="F2876" s="18">
        <v>0.06</v>
      </c>
      <c r="G2876" s="18">
        <v>1.0319999999999999E-2</v>
      </c>
    </row>
    <row r="2877" spans="1:7" ht="17.100000000000001" customHeight="1">
      <c r="A2877" s="1"/>
      <c r="B2877" s="1"/>
      <c r="C2877" s="1"/>
      <c r="D2877" s="1"/>
      <c r="E2877" s="319" t="s">
        <v>967</v>
      </c>
      <c r="F2877" s="320"/>
      <c r="G2877" s="19">
        <v>1.0165200000000001</v>
      </c>
    </row>
    <row r="2878" spans="1:7" ht="15" customHeight="1">
      <c r="A2878" s="321" t="s">
        <v>968</v>
      </c>
      <c r="B2878" s="322"/>
      <c r="C2878" s="8" t="s">
        <v>952</v>
      </c>
      <c r="D2878" s="8" t="s">
        <v>953</v>
      </c>
      <c r="E2878" s="8" t="s">
        <v>954</v>
      </c>
      <c r="F2878" s="8" t="s">
        <v>955</v>
      </c>
      <c r="G2878" s="8" t="s">
        <v>956</v>
      </c>
    </row>
    <row r="2879" spans="1:7" ht="15" customHeight="1">
      <c r="A2879" s="15" t="s">
        <v>1392</v>
      </c>
      <c r="B2879" s="16" t="s">
        <v>1393</v>
      </c>
      <c r="C2879" s="15" t="s">
        <v>959</v>
      </c>
      <c r="D2879" s="15" t="s">
        <v>960</v>
      </c>
      <c r="E2879" s="17">
        <v>8.7100800000000006E-2</v>
      </c>
      <c r="F2879" s="18">
        <v>8.94</v>
      </c>
      <c r="G2879" s="18">
        <v>0.77868115199999999</v>
      </c>
    </row>
    <row r="2880" spans="1:7" ht="15" customHeight="1">
      <c r="A2880" s="15" t="s">
        <v>1394</v>
      </c>
      <c r="B2880" s="16" t="s">
        <v>1395</v>
      </c>
      <c r="C2880" s="15" t="s">
        <v>959</v>
      </c>
      <c r="D2880" s="15" t="s">
        <v>960</v>
      </c>
      <c r="E2880" s="17">
        <v>8.7100800000000006E-2</v>
      </c>
      <c r="F2880" s="18">
        <v>12.62</v>
      </c>
      <c r="G2880" s="18">
        <v>1.099212096</v>
      </c>
    </row>
    <row r="2881" spans="1:7" ht="15" customHeight="1">
      <c r="A2881" s="1"/>
      <c r="B2881" s="1"/>
      <c r="C2881" s="1"/>
      <c r="D2881" s="1"/>
      <c r="E2881" s="319" t="s">
        <v>971</v>
      </c>
      <c r="F2881" s="320"/>
      <c r="G2881" s="19">
        <v>1.8778932479999999</v>
      </c>
    </row>
    <row r="2882" spans="1:7" ht="15" customHeight="1">
      <c r="A2882" s="321" t="s">
        <v>1010</v>
      </c>
      <c r="B2882" s="322"/>
      <c r="C2882" s="8" t="s">
        <v>952</v>
      </c>
      <c r="D2882" s="8" t="s">
        <v>953</v>
      </c>
      <c r="E2882" s="8" t="s">
        <v>954</v>
      </c>
      <c r="F2882" s="8" t="s">
        <v>955</v>
      </c>
      <c r="G2882" s="8" t="s">
        <v>956</v>
      </c>
    </row>
    <row r="2883" spans="1:7" ht="15" customHeight="1">
      <c r="A2883" s="15" t="s">
        <v>1398</v>
      </c>
      <c r="B2883" s="16" t="s">
        <v>1399</v>
      </c>
      <c r="C2883" s="15" t="s">
        <v>959</v>
      </c>
      <c r="D2883" s="15" t="s">
        <v>1030</v>
      </c>
      <c r="E2883" s="17">
        <v>6.0000000000000001E-3</v>
      </c>
      <c r="F2883" s="18">
        <v>50.01</v>
      </c>
      <c r="G2883" s="18">
        <v>0.30005999999999999</v>
      </c>
    </row>
    <row r="2884" spans="1:7" ht="20.100000000000001" customHeight="1">
      <c r="A2884" s="15" t="s">
        <v>1400</v>
      </c>
      <c r="B2884" s="16" t="s">
        <v>1401</v>
      </c>
      <c r="C2884" s="15" t="s">
        <v>959</v>
      </c>
      <c r="D2884" s="15" t="s">
        <v>1030</v>
      </c>
      <c r="E2884" s="17">
        <v>6.0000000000000001E-3</v>
      </c>
      <c r="F2884" s="18">
        <v>56.66</v>
      </c>
      <c r="G2884" s="18">
        <v>0.33995999999999998</v>
      </c>
    </row>
    <row r="2885" spans="1:7" ht="20.100000000000001" customHeight="1">
      <c r="A2885" s="15" t="s">
        <v>1422</v>
      </c>
      <c r="B2885" s="16" t="s">
        <v>1423</v>
      </c>
      <c r="C2885" s="15" t="s">
        <v>959</v>
      </c>
      <c r="D2885" s="15" t="s">
        <v>1030</v>
      </c>
      <c r="E2885" s="17">
        <v>1</v>
      </c>
      <c r="F2885" s="18">
        <v>1.0900000000000001</v>
      </c>
      <c r="G2885" s="18">
        <v>1.0900000000000001</v>
      </c>
    </row>
    <row r="2886" spans="1:7" ht="15" customHeight="1">
      <c r="A2886" s="15" t="s">
        <v>1402</v>
      </c>
      <c r="B2886" s="16" t="s">
        <v>1403</v>
      </c>
      <c r="C2886" s="15" t="s">
        <v>959</v>
      </c>
      <c r="D2886" s="15" t="s">
        <v>1030</v>
      </c>
      <c r="E2886" s="17">
        <v>4.2999999999999997E-2</v>
      </c>
      <c r="F2886" s="18">
        <v>1.29</v>
      </c>
      <c r="G2886" s="18">
        <v>5.5469999999999998E-2</v>
      </c>
    </row>
    <row r="2887" spans="1:7" ht="15" customHeight="1">
      <c r="A2887" s="1"/>
      <c r="B2887" s="1"/>
      <c r="C2887" s="1"/>
      <c r="D2887" s="1"/>
      <c r="E2887" s="319" t="s">
        <v>1021</v>
      </c>
      <c r="F2887" s="320"/>
      <c r="G2887" s="19">
        <v>1.78549</v>
      </c>
    </row>
    <row r="2888" spans="1:7" ht="15" customHeight="1">
      <c r="A2888" s="1"/>
      <c r="B2888" s="1"/>
      <c r="C2888" s="1"/>
      <c r="D2888" s="1"/>
      <c r="E2888" s="317" t="s">
        <v>972</v>
      </c>
      <c r="F2888" s="318"/>
      <c r="G2888" s="3">
        <v>3.8</v>
      </c>
    </row>
    <row r="2889" spans="1:7" ht="15" customHeight="1">
      <c r="A2889" s="1"/>
      <c r="B2889" s="1"/>
      <c r="C2889" s="1"/>
      <c r="D2889" s="1"/>
      <c r="E2889" s="317" t="s">
        <v>973</v>
      </c>
      <c r="F2889" s="318"/>
      <c r="G2889" s="3">
        <v>0.85</v>
      </c>
    </row>
    <row r="2890" spans="1:7" ht="15" customHeight="1">
      <c r="A2890" s="1"/>
      <c r="B2890" s="1"/>
      <c r="C2890" s="1"/>
      <c r="D2890" s="1"/>
      <c r="E2890" s="317" t="s">
        <v>974</v>
      </c>
      <c r="F2890" s="318"/>
      <c r="G2890" s="3">
        <v>4.6500000000000004</v>
      </c>
    </row>
    <row r="2891" spans="1:7" ht="15" customHeight="1">
      <c r="A2891" s="1"/>
      <c r="B2891" s="1"/>
      <c r="C2891" s="1"/>
      <c r="D2891" s="1"/>
      <c r="E2891" s="317" t="s">
        <v>975</v>
      </c>
      <c r="F2891" s="318"/>
      <c r="G2891" s="3">
        <v>1.31</v>
      </c>
    </row>
    <row r="2892" spans="1:7" ht="15" customHeight="1">
      <c r="A2892" s="1"/>
      <c r="B2892" s="1"/>
      <c r="C2892" s="1"/>
      <c r="D2892" s="1"/>
      <c r="E2892" s="317" t="s">
        <v>976</v>
      </c>
      <c r="F2892" s="318"/>
      <c r="G2892" s="3">
        <v>5.96</v>
      </c>
    </row>
    <row r="2893" spans="1:7" ht="15" customHeight="1">
      <c r="A2893" s="1"/>
      <c r="B2893" s="1"/>
      <c r="C2893" s="1"/>
      <c r="D2893" s="1"/>
      <c r="E2893" s="317" t="s">
        <v>977</v>
      </c>
      <c r="F2893" s="318"/>
      <c r="G2893" s="3">
        <v>1</v>
      </c>
    </row>
    <row r="2894" spans="1:7" ht="15" customHeight="1">
      <c r="A2894" s="1"/>
      <c r="B2894" s="1"/>
      <c r="C2894" s="1"/>
      <c r="D2894" s="1"/>
      <c r="E2894" s="317" t="s">
        <v>978</v>
      </c>
      <c r="F2894" s="318"/>
      <c r="G2894" s="3">
        <v>5.96</v>
      </c>
    </row>
    <row r="2895" spans="1:7" ht="9.9499999999999993" customHeight="1">
      <c r="A2895" s="1"/>
      <c r="B2895" s="1"/>
      <c r="C2895" s="323" t="s">
        <v>949</v>
      </c>
      <c r="D2895" s="324"/>
      <c r="E2895" s="1"/>
      <c r="F2895" s="1"/>
      <c r="G2895" s="1"/>
    </row>
    <row r="2896" spans="1:7" ht="20.100000000000001" customHeight="1">
      <c r="A2896" s="325" t="s">
        <v>2348</v>
      </c>
      <c r="B2896" s="326"/>
      <c r="C2896" s="326"/>
      <c r="D2896" s="326"/>
      <c r="E2896" s="326"/>
      <c r="F2896" s="326"/>
      <c r="G2896" s="326"/>
    </row>
    <row r="2897" spans="1:7" ht="15" customHeight="1">
      <c r="A2897" s="321" t="s">
        <v>951</v>
      </c>
      <c r="B2897" s="322"/>
      <c r="C2897" s="8" t="s">
        <v>952</v>
      </c>
      <c r="D2897" s="8" t="s">
        <v>953</v>
      </c>
      <c r="E2897" s="8" t="s">
        <v>954</v>
      </c>
      <c r="F2897" s="8" t="s">
        <v>955</v>
      </c>
      <c r="G2897" s="8" t="s">
        <v>956</v>
      </c>
    </row>
    <row r="2898" spans="1:7" ht="15" customHeight="1">
      <c r="A2898" s="15" t="s">
        <v>994</v>
      </c>
      <c r="B2898" s="16" t="s">
        <v>995</v>
      </c>
      <c r="C2898" s="15" t="s">
        <v>959</v>
      </c>
      <c r="D2898" s="15" t="s">
        <v>960</v>
      </c>
      <c r="E2898" s="17">
        <v>0.104</v>
      </c>
      <c r="F2898" s="18">
        <v>1.04</v>
      </c>
      <c r="G2898" s="18">
        <v>0.10816000000000001</v>
      </c>
    </row>
    <row r="2899" spans="1:7" ht="15" customHeight="1">
      <c r="A2899" s="15" t="s">
        <v>996</v>
      </c>
      <c r="B2899" s="16" t="s">
        <v>997</v>
      </c>
      <c r="C2899" s="15" t="s">
        <v>959</v>
      </c>
      <c r="D2899" s="15" t="s">
        <v>960</v>
      </c>
      <c r="E2899" s="17">
        <v>0.104</v>
      </c>
      <c r="F2899" s="18">
        <v>3.18</v>
      </c>
      <c r="G2899" s="18">
        <v>0.33072000000000001</v>
      </c>
    </row>
    <row r="2900" spans="1:7" ht="20.100000000000001" customHeight="1">
      <c r="A2900" s="15" t="s">
        <v>1388</v>
      </c>
      <c r="B2900" s="16" t="s">
        <v>1389</v>
      </c>
      <c r="C2900" s="15" t="s">
        <v>959</v>
      </c>
      <c r="D2900" s="15" t="s">
        <v>960</v>
      </c>
      <c r="E2900" s="17">
        <v>0.104</v>
      </c>
      <c r="F2900" s="18">
        <v>0.28000000000000003</v>
      </c>
      <c r="G2900" s="18">
        <v>2.912E-2</v>
      </c>
    </row>
    <row r="2901" spans="1:7" ht="15" customHeight="1">
      <c r="A2901" s="15" t="s">
        <v>963</v>
      </c>
      <c r="B2901" s="16" t="s">
        <v>964</v>
      </c>
      <c r="C2901" s="15" t="s">
        <v>959</v>
      </c>
      <c r="D2901" s="15" t="s">
        <v>960</v>
      </c>
      <c r="E2901" s="17">
        <v>0.104</v>
      </c>
      <c r="F2901" s="18">
        <v>0.55000000000000004</v>
      </c>
      <c r="G2901" s="18">
        <v>5.7200000000000001E-2</v>
      </c>
    </row>
    <row r="2902" spans="1:7" ht="20.100000000000001" customHeight="1">
      <c r="A2902" s="15" t="s">
        <v>1390</v>
      </c>
      <c r="B2902" s="16" t="s">
        <v>1391</v>
      </c>
      <c r="C2902" s="15" t="s">
        <v>959</v>
      </c>
      <c r="D2902" s="15" t="s">
        <v>960</v>
      </c>
      <c r="E2902" s="17">
        <v>0.104</v>
      </c>
      <c r="F2902" s="18">
        <v>0.8</v>
      </c>
      <c r="G2902" s="18">
        <v>8.3199999999999996E-2</v>
      </c>
    </row>
    <row r="2903" spans="1:7" ht="15" customHeight="1">
      <c r="A2903" s="15" t="s">
        <v>965</v>
      </c>
      <c r="B2903" s="16" t="s">
        <v>966</v>
      </c>
      <c r="C2903" s="15" t="s">
        <v>959</v>
      </c>
      <c r="D2903" s="15" t="s">
        <v>960</v>
      </c>
      <c r="E2903" s="17">
        <v>0.104</v>
      </c>
      <c r="F2903" s="18">
        <v>0.06</v>
      </c>
      <c r="G2903" s="18">
        <v>6.2399999999999999E-3</v>
      </c>
    </row>
    <row r="2904" spans="1:7" ht="17.100000000000001" customHeight="1">
      <c r="A2904" s="1"/>
      <c r="B2904" s="1"/>
      <c r="C2904" s="1"/>
      <c r="D2904" s="1"/>
      <c r="E2904" s="319" t="s">
        <v>967</v>
      </c>
      <c r="F2904" s="320"/>
      <c r="G2904" s="19">
        <v>0.61463999999999996</v>
      </c>
    </row>
    <row r="2905" spans="1:7" ht="15" customHeight="1">
      <c r="A2905" s="321" t="s">
        <v>968</v>
      </c>
      <c r="B2905" s="322"/>
      <c r="C2905" s="8" t="s">
        <v>952</v>
      </c>
      <c r="D2905" s="8" t="s">
        <v>953</v>
      </c>
      <c r="E2905" s="8" t="s">
        <v>954</v>
      </c>
      <c r="F2905" s="8" t="s">
        <v>955</v>
      </c>
      <c r="G2905" s="8" t="s">
        <v>956</v>
      </c>
    </row>
    <row r="2906" spans="1:7" ht="15" customHeight="1">
      <c r="A2906" s="15" t="s">
        <v>1392</v>
      </c>
      <c r="B2906" s="16" t="s">
        <v>1393</v>
      </c>
      <c r="C2906" s="15" t="s">
        <v>959</v>
      </c>
      <c r="D2906" s="15" t="s">
        <v>960</v>
      </c>
      <c r="E2906" s="17">
        <v>5.26656E-2</v>
      </c>
      <c r="F2906" s="18">
        <v>8.94</v>
      </c>
      <c r="G2906" s="18">
        <v>0.470830464</v>
      </c>
    </row>
    <row r="2907" spans="1:7" ht="15" customHeight="1">
      <c r="A2907" s="15" t="s">
        <v>1394</v>
      </c>
      <c r="B2907" s="16" t="s">
        <v>1395</v>
      </c>
      <c r="C2907" s="15" t="s">
        <v>959</v>
      </c>
      <c r="D2907" s="15" t="s">
        <v>960</v>
      </c>
      <c r="E2907" s="17">
        <v>5.26656E-2</v>
      </c>
      <c r="F2907" s="18">
        <v>12.62</v>
      </c>
      <c r="G2907" s="18">
        <v>0.66463987199999996</v>
      </c>
    </row>
    <row r="2908" spans="1:7" ht="15" customHeight="1">
      <c r="A2908" s="1"/>
      <c r="B2908" s="1"/>
      <c r="C2908" s="1"/>
      <c r="D2908" s="1"/>
      <c r="E2908" s="319" t="s">
        <v>971</v>
      </c>
      <c r="F2908" s="320"/>
      <c r="G2908" s="19">
        <v>1.135470336</v>
      </c>
    </row>
    <row r="2909" spans="1:7" ht="15" customHeight="1">
      <c r="A2909" s="321" t="s">
        <v>1010</v>
      </c>
      <c r="B2909" s="322"/>
      <c r="C2909" s="8" t="s">
        <v>952</v>
      </c>
      <c r="D2909" s="8" t="s">
        <v>953</v>
      </c>
      <c r="E2909" s="8" t="s">
        <v>954</v>
      </c>
      <c r="F2909" s="8" t="s">
        <v>955</v>
      </c>
      <c r="G2909" s="8" t="s">
        <v>956</v>
      </c>
    </row>
    <row r="2910" spans="1:7" ht="15" customHeight="1">
      <c r="A2910" s="15" t="s">
        <v>1398</v>
      </c>
      <c r="B2910" s="16" t="s">
        <v>1399</v>
      </c>
      <c r="C2910" s="15" t="s">
        <v>959</v>
      </c>
      <c r="D2910" s="15" t="s">
        <v>1030</v>
      </c>
      <c r="E2910" s="17">
        <v>6.0000000000000001E-3</v>
      </c>
      <c r="F2910" s="18">
        <v>50.01</v>
      </c>
      <c r="G2910" s="18">
        <v>0.30005999999999999</v>
      </c>
    </row>
    <row r="2911" spans="1:7" ht="20.100000000000001" customHeight="1">
      <c r="A2911" s="15" t="s">
        <v>1400</v>
      </c>
      <c r="B2911" s="16" t="s">
        <v>1401</v>
      </c>
      <c r="C2911" s="15" t="s">
        <v>959</v>
      </c>
      <c r="D2911" s="15" t="s">
        <v>1030</v>
      </c>
      <c r="E2911" s="17">
        <v>6.0000000000000001E-3</v>
      </c>
      <c r="F2911" s="18">
        <v>56.66</v>
      </c>
      <c r="G2911" s="18">
        <v>0.33995999999999998</v>
      </c>
    </row>
    <row r="2912" spans="1:7" ht="15" customHeight="1">
      <c r="A2912" s="15" t="s">
        <v>1418</v>
      </c>
      <c r="B2912" s="16" t="s">
        <v>1419</v>
      </c>
      <c r="C2912" s="15" t="s">
        <v>959</v>
      </c>
      <c r="D2912" s="15" t="s">
        <v>1030</v>
      </c>
      <c r="E2912" s="17">
        <v>1</v>
      </c>
      <c r="F2912" s="18">
        <v>0.55000000000000004</v>
      </c>
      <c r="G2912" s="18">
        <v>0.55000000000000004</v>
      </c>
    </row>
    <row r="2913" spans="1:7" ht="15" customHeight="1">
      <c r="A2913" s="15" t="s">
        <v>1402</v>
      </c>
      <c r="B2913" s="16" t="s">
        <v>1403</v>
      </c>
      <c r="C2913" s="15" t="s">
        <v>959</v>
      </c>
      <c r="D2913" s="15" t="s">
        <v>1030</v>
      </c>
      <c r="E2913" s="17">
        <v>2.5999999999999999E-2</v>
      </c>
      <c r="F2913" s="18">
        <v>1.29</v>
      </c>
      <c r="G2913" s="18">
        <v>3.354E-2</v>
      </c>
    </row>
    <row r="2914" spans="1:7" ht="15" customHeight="1">
      <c r="A2914" s="1"/>
      <c r="B2914" s="1"/>
      <c r="C2914" s="1"/>
      <c r="D2914" s="1"/>
      <c r="E2914" s="319" t="s">
        <v>1021</v>
      </c>
      <c r="F2914" s="320"/>
      <c r="G2914" s="19">
        <v>1.22356</v>
      </c>
    </row>
    <row r="2915" spans="1:7" ht="15" customHeight="1">
      <c r="A2915" s="1"/>
      <c r="B2915" s="1"/>
      <c r="C2915" s="1"/>
      <c r="D2915" s="1"/>
      <c r="E2915" s="317" t="s">
        <v>972</v>
      </c>
      <c r="F2915" s="318"/>
      <c r="G2915" s="3">
        <v>2.4300000000000002</v>
      </c>
    </row>
    <row r="2916" spans="1:7" ht="15" customHeight="1">
      <c r="A2916" s="1"/>
      <c r="B2916" s="1"/>
      <c r="C2916" s="1"/>
      <c r="D2916" s="1"/>
      <c r="E2916" s="317" t="s">
        <v>973</v>
      </c>
      <c r="F2916" s="318"/>
      <c r="G2916" s="3">
        <v>0.52</v>
      </c>
    </row>
    <row r="2917" spans="1:7" ht="15" customHeight="1">
      <c r="A2917" s="1"/>
      <c r="B2917" s="1"/>
      <c r="C2917" s="1"/>
      <c r="D2917" s="1"/>
      <c r="E2917" s="317" t="s">
        <v>974</v>
      </c>
      <c r="F2917" s="318"/>
      <c r="G2917" s="3">
        <v>2.95</v>
      </c>
    </row>
    <row r="2918" spans="1:7" ht="15" customHeight="1">
      <c r="A2918" s="1"/>
      <c r="B2918" s="1"/>
      <c r="C2918" s="1"/>
      <c r="D2918" s="1"/>
      <c r="E2918" s="317" t="s">
        <v>975</v>
      </c>
      <c r="F2918" s="318"/>
      <c r="G2918" s="3">
        <v>0.83</v>
      </c>
    </row>
    <row r="2919" spans="1:7" ht="15" customHeight="1">
      <c r="A2919" s="1"/>
      <c r="B2919" s="1"/>
      <c r="C2919" s="1"/>
      <c r="D2919" s="1"/>
      <c r="E2919" s="317" t="s">
        <v>976</v>
      </c>
      <c r="F2919" s="318"/>
      <c r="G2919" s="3">
        <v>3.78</v>
      </c>
    </row>
    <row r="2920" spans="1:7" ht="15" customHeight="1">
      <c r="A2920" s="1"/>
      <c r="B2920" s="1"/>
      <c r="C2920" s="1"/>
      <c r="D2920" s="1"/>
      <c r="E2920" s="317" t="s">
        <v>977</v>
      </c>
      <c r="F2920" s="318"/>
      <c r="G2920" s="3">
        <v>1</v>
      </c>
    </row>
    <row r="2921" spans="1:7" ht="15" customHeight="1">
      <c r="A2921" s="1"/>
      <c r="B2921" s="1"/>
      <c r="C2921" s="1"/>
      <c r="D2921" s="1"/>
      <c r="E2921" s="317" t="s">
        <v>978</v>
      </c>
      <c r="F2921" s="318"/>
      <c r="G2921" s="3">
        <v>3.78</v>
      </c>
    </row>
    <row r="2922" spans="1:7" ht="9.9499999999999993" customHeight="1">
      <c r="A2922" s="1"/>
      <c r="B2922" s="1"/>
      <c r="C2922" s="323" t="s">
        <v>949</v>
      </c>
      <c r="D2922" s="324"/>
      <c r="E2922" s="1"/>
      <c r="F2922" s="1"/>
      <c r="G2922" s="1"/>
    </row>
    <row r="2923" spans="1:7" ht="20.100000000000001" customHeight="1">
      <c r="A2923" s="325" t="s">
        <v>2349</v>
      </c>
      <c r="B2923" s="326"/>
      <c r="C2923" s="326"/>
      <c r="D2923" s="326"/>
      <c r="E2923" s="326"/>
      <c r="F2923" s="326"/>
      <c r="G2923" s="326"/>
    </row>
    <row r="2924" spans="1:7" ht="15" customHeight="1">
      <c r="A2924" s="321" t="s">
        <v>951</v>
      </c>
      <c r="B2924" s="322"/>
      <c r="C2924" s="8" t="s">
        <v>952</v>
      </c>
      <c r="D2924" s="8" t="s">
        <v>953</v>
      </c>
      <c r="E2924" s="8" t="s">
        <v>954</v>
      </c>
      <c r="F2924" s="8" t="s">
        <v>955</v>
      </c>
      <c r="G2924" s="8" t="s">
        <v>956</v>
      </c>
    </row>
    <row r="2925" spans="1:7" ht="15" customHeight="1">
      <c r="A2925" s="15" t="s">
        <v>994</v>
      </c>
      <c r="B2925" s="16" t="s">
        <v>995</v>
      </c>
      <c r="C2925" s="15" t="s">
        <v>959</v>
      </c>
      <c r="D2925" s="15" t="s">
        <v>960</v>
      </c>
      <c r="E2925" s="17">
        <v>0.17199999999999999</v>
      </c>
      <c r="F2925" s="18">
        <v>1.04</v>
      </c>
      <c r="G2925" s="18">
        <v>0.17888000000000001</v>
      </c>
    </row>
    <row r="2926" spans="1:7" ht="15" customHeight="1">
      <c r="A2926" s="15" t="s">
        <v>996</v>
      </c>
      <c r="B2926" s="16" t="s">
        <v>997</v>
      </c>
      <c r="C2926" s="15" t="s">
        <v>959</v>
      </c>
      <c r="D2926" s="15" t="s">
        <v>960</v>
      </c>
      <c r="E2926" s="17">
        <v>0.17199999999999999</v>
      </c>
      <c r="F2926" s="18">
        <v>3.18</v>
      </c>
      <c r="G2926" s="18">
        <v>0.54696</v>
      </c>
    </row>
    <row r="2927" spans="1:7" ht="20.100000000000001" customHeight="1">
      <c r="A2927" s="15" t="s">
        <v>1388</v>
      </c>
      <c r="B2927" s="16" t="s">
        <v>1389</v>
      </c>
      <c r="C2927" s="15" t="s">
        <v>959</v>
      </c>
      <c r="D2927" s="15" t="s">
        <v>960</v>
      </c>
      <c r="E2927" s="17">
        <v>0.17199999999999999</v>
      </c>
      <c r="F2927" s="18">
        <v>0.28000000000000003</v>
      </c>
      <c r="G2927" s="18">
        <v>4.8160000000000001E-2</v>
      </c>
    </row>
    <row r="2928" spans="1:7" ht="15" customHeight="1">
      <c r="A2928" s="15" t="s">
        <v>963</v>
      </c>
      <c r="B2928" s="16" t="s">
        <v>964</v>
      </c>
      <c r="C2928" s="15" t="s">
        <v>959</v>
      </c>
      <c r="D2928" s="15" t="s">
        <v>960</v>
      </c>
      <c r="E2928" s="17">
        <v>0.17199999999999999</v>
      </c>
      <c r="F2928" s="18">
        <v>0.55000000000000004</v>
      </c>
      <c r="G2928" s="18">
        <v>9.4600000000000004E-2</v>
      </c>
    </row>
    <row r="2929" spans="1:7" ht="20.100000000000001" customHeight="1">
      <c r="A2929" s="15" t="s">
        <v>1390</v>
      </c>
      <c r="B2929" s="16" t="s">
        <v>1391</v>
      </c>
      <c r="C2929" s="15" t="s">
        <v>959</v>
      </c>
      <c r="D2929" s="15" t="s">
        <v>960</v>
      </c>
      <c r="E2929" s="17">
        <v>0.17199999999999999</v>
      </c>
      <c r="F2929" s="18">
        <v>0.8</v>
      </c>
      <c r="G2929" s="18">
        <v>0.1376</v>
      </c>
    </row>
    <row r="2930" spans="1:7" ht="15" customHeight="1">
      <c r="A2930" s="15" t="s">
        <v>965</v>
      </c>
      <c r="B2930" s="16" t="s">
        <v>966</v>
      </c>
      <c r="C2930" s="15" t="s">
        <v>959</v>
      </c>
      <c r="D2930" s="15" t="s">
        <v>960</v>
      </c>
      <c r="E2930" s="17">
        <v>0.17199999999999999</v>
      </c>
      <c r="F2930" s="18">
        <v>0.06</v>
      </c>
      <c r="G2930" s="18">
        <v>1.0319999999999999E-2</v>
      </c>
    </row>
    <row r="2931" spans="1:7" ht="17.100000000000001" customHeight="1">
      <c r="A2931" s="1"/>
      <c r="B2931" s="1"/>
      <c r="C2931" s="1"/>
      <c r="D2931" s="1"/>
      <c r="E2931" s="319" t="s">
        <v>967</v>
      </c>
      <c r="F2931" s="320"/>
      <c r="G2931" s="19">
        <v>1.0165200000000001</v>
      </c>
    </row>
    <row r="2932" spans="1:7" ht="15" customHeight="1">
      <c r="A2932" s="321" t="s">
        <v>968</v>
      </c>
      <c r="B2932" s="322"/>
      <c r="C2932" s="8" t="s">
        <v>952</v>
      </c>
      <c r="D2932" s="8" t="s">
        <v>953</v>
      </c>
      <c r="E2932" s="8" t="s">
        <v>954</v>
      </c>
      <c r="F2932" s="8" t="s">
        <v>955</v>
      </c>
      <c r="G2932" s="8" t="s">
        <v>956</v>
      </c>
    </row>
    <row r="2933" spans="1:7" ht="15" customHeight="1">
      <c r="A2933" s="15" t="s">
        <v>1392</v>
      </c>
      <c r="B2933" s="16" t="s">
        <v>1393</v>
      </c>
      <c r="C2933" s="15" t="s">
        <v>959</v>
      </c>
      <c r="D2933" s="15" t="s">
        <v>960</v>
      </c>
      <c r="E2933" s="17">
        <v>8.7100800000000006E-2</v>
      </c>
      <c r="F2933" s="18">
        <v>8.94</v>
      </c>
      <c r="G2933" s="18">
        <v>0.77868115199999999</v>
      </c>
    </row>
    <row r="2934" spans="1:7" ht="15" customHeight="1">
      <c r="A2934" s="15" t="s">
        <v>1394</v>
      </c>
      <c r="B2934" s="16" t="s">
        <v>1395</v>
      </c>
      <c r="C2934" s="15" t="s">
        <v>959</v>
      </c>
      <c r="D2934" s="15" t="s">
        <v>960</v>
      </c>
      <c r="E2934" s="17">
        <v>8.7100800000000006E-2</v>
      </c>
      <c r="F2934" s="18">
        <v>12.62</v>
      </c>
      <c r="G2934" s="18">
        <v>1.099212096</v>
      </c>
    </row>
    <row r="2935" spans="1:7" ht="15" customHeight="1">
      <c r="A2935" s="1"/>
      <c r="B2935" s="1"/>
      <c r="C2935" s="1"/>
      <c r="D2935" s="1"/>
      <c r="E2935" s="319" t="s">
        <v>971</v>
      </c>
      <c r="F2935" s="320"/>
      <c r="G2935" s="19">
        <v>1.8778932479999999</v>
      </c>
    </row>
    <row r="2936" spans="1:7" ht="15" customHeight="1">
      <c r="A2936" s="321" t="s">
        <v>1010</v>
      </c>
      <c r="B2936" s="322"/>
      <c r="C2936" s="8" t="s">
        <v>952</v>
      </c>
      <c r="D2936" s="8" t="s">
        <v>953</v>
      </c>
      <c r="E2936" s="8" t="s">
        <v>954</v>
      </c>
      <c r="F2936" s="8" t="s">
        <v>955</v>
      </c>
      <c r="G2936" s="8" t="s">
        <v>956</v>
      </c>
    </row>
    <row r="2937" spans="1:7" ht="15" customHeight="1">
      <c r="A2937" s="15" t="s">
        <v>1398</v>
      </c>
      <c r="B2937" s="16" t="s">
        <v>1399</v>
      </c>
      <c r="C2937" s="15" t="s">
        <v>959</v>
      </c>
      <c r="D2937" s="15" t="s">
        <v>1030</v>
      </c>
      <c r="E2937" s="17">
        <v>6.0000000000000001E-3</v>
      </c>
      <c r="F2937" s="18">
        <v>50.01</v>
      </c>
      <c r="G2937" s="18">
        <v>0.30005999999999999</v>
      </c>
    </row>
    <row r="2938" spans="1:7" ht="20.100000000000001" customHeight="1">
      <c r="A2938" s="15" t="s">
        <v>1400</v>
      </c>
      <c r="B2938" s="16" t="s">
        <v>1401</v>
      </c>
      <c r="C2938" s="15" t="s">
        <v>959</v>
      </c>
      <c r="D2938" s="15" t="s">
        <v>1030</v>
      </c>
      <c r="E2938" s="17">
        <v>6.0000000000000001E-3</v>
      </c>
      <c r="F2938" s="18">
        <v>56.66</v>
      </c>
      <c r="G2938" s="18">
        <v>0.33995999999999998</v>
      </c>
    </row>
    <row r="2939" spans="1:7" ht="15" customHeight="1">
      <c r="A2939" s="15" t="s">
        <v>1418</v>
      </c>
      <c r="B2939" s="16" t="s">
        <v>1419</v>
      </c>
      <c r="C2939" s="15" t="s">
        <v>959</v>
      </c>
      <c r="D2939" s="15" t="s">
        <v>1030</v>
      </c>
      <c r="E2939" s="17">
        <v>1</v>
      </c>
      <c r="F2939" s="18">
        <v>0.55000000000000004</v>
      </c>
      <c r="G2939" s="18">
        <v>0.55000000000000004</v>
      </c>
    </row>
    <row r="2940" spans="1:7" ht="15" customHeight="1">
      <c r="A2940" s="15" t="s">
        <v>1402</v>
      </c>
      <c r="B2940" s="16" t="s">
        <v>1403</v>
      </c>
      <c r="C2940" s="15" t="s">
        <v>959</v>
      </c>
      <c r="D2940" s="15" t="s">
        <v>1030</v>
      </c>
      <c r="E2940" s="17">
        <v>4.2999999999999997E-2</v>
      </c>
      <c r="F2940" s="18">
        <v>1.29</v>
      </c>
      <c r="G2940" s="18">
        <v>5.5469999999999998E-2</v>
      </c>
    </row>
    <row r="2941" spans="1:7" ht="15" customHeight="1">
      <c r="A2941" s="1"/>
      <c r="B2941" s="1"/>
      <c r="C2941" s="1"/>
      <c r="D2941" s="1"/>
      <c r="E2941" s="319" t="s">
        <v>1021</v>
      </c>
      <c r="F2941" s="320"/>
      <c r="G2941" s="19">
        <v>1.24549</v>
      </c>
    </row>
    <row r="2942" spans="1:7" ht="15" customHeight="1">
      <c r="A2942" s="1"/>
      <c r="B2942" s="1"/>
      <c r="C2942" s="1"/>
      <c r="D2942" s="1"/>
      <c r="E2942" s="317" t="s">
        <v>972</v>
      </c>
      <c r="F2942" s="318"/>
      <c r="G2942" s="3">
        <v>3.26</v>
      </c>
    </row>
    <row r="2943" spans="1:7" ht="15" customHeight="1">
      <c r="A2943" s="1"/>
      <c r="B2943" s="1"/>
      <c r="C2943" s="1"/>
      <c r="D2943" s="1"/>
      <c r="E2943" s="317" t="s">
        <v>973</v>
      </c>
      <c r="F2943" s="318"/>
      <c r="G2943" s="3">
        <v>0.85</v>
      </c>
    </row>
    <row r="2944" spans="1:7" ht="15" customHeight="1">
      <c r="A2944" s="1"/>
      <c r="B2944" s="1"/>
      <c r="C2944" s="1"/>
      <c r="D2944" s="1"/>
      <c r="E2944" s="317" t="s">
        <v>974</v>
      </c>
      <c r="F2944" s="318"/>
      <c r="G2944" s="3">
        <v>4.1100000000000003</v>
      </c>
    </row>
    <row r="2945" spans="1:7" ht="15" customHeight="1">
      <c r="A2945" s="1"/>
      <c r="B2945" s="1"/>
      <c r="C2945" s="1"/>
      <c r="D2945" s="1"/>
      <c r="E2945" s="317" t="s">
        <v>975</v>
      </c>
      <c r="F2945" s="318"/>
      <c r="G2945" s="3">
        <v>1.1599999999999999</v>
      </c>
    </row>
    <row r="2946" spans="1:7" ht="15" customHeight="1">
      <c r="A2946" s="1"/>
      <c r="B2946" s="1"/>
      <c r="C2946" s="1"/>
      <c r="D2946" s="1"/>
      <c r="E2946" s="317" t="s">
        <v>976</v>
      </c>
      <c r="F2946" s="318"/>
      <c r="G2946" s="3">
        <v>5.27</v>
      </c>
    </row>
    <row r="2947" spans="1:7" ht="15" customHeight="1">
      <c r="A2947" s="1"/>
      <c r="B2947" s="1"/>
      <c r="C2947" s="1"/>
      <c r="D2947" s="1"/>
      <c r="E2947" s="317" t="s">
        <v>977</v>
      </c>
      <c r="F2947" s="318"/>
      <c r="G2947" s="3">
        <v>1</v>
      </c>
    </row>
    <row r="2948" spans="1:7" ht="15" customHeight="1">
      <c r="A2948" s="1"/>
      <c r="B2948" s="1"/>
      <c r="C2948" s="1"/>
      <c r="D2948" s="1"/>
      <c r="E2948" s="317" t="s">
        <v>978</v>
      </c>
      <c r="F2948" s="318"/>
      <c r="G2948" s="3">
        <v>5.27</v>
      </c>
    </row>
    <row r="2949" spans="1:7" ht="9.9499999999999993" customHeight="1">
      <c r="A2949" s="1"/>
      <c r="B2949" s="1"/>
      <c r="C2949" s="323" t="s">
        <v>949</v>
      </c>
      <c r="D2949" s="324"/>
      <c r="E2949" s="1"/>
      <c r="F2949" s="1"/>
      <c r="G2949" s="1"/>
    </row>
    <row r="2950" spans="1:7" ht="20.100000000000001" customHeight="1">
      <c r="A2950" s="325" t="s">
        <v>2350</v>
      </c>
      <c r="B2950" s="326"/>
      <c r="C2950" s="326"/>
      <c r="D2950" s="326"/>
      <c r="E2950" s="326"/>
      <c r="F2950" s="326"/>
      <c r="G2950" s="326"/>
    </row>
    <row r="2951" spans="1:7" ht="15" customHeight="1">
      <c r="A2951" s="321" t="s">
        <v>951</v>
      </c>
      <c r="B2951" s="322"/>
      <c r="C2951" s="8" t="s">
        <v>952</v>
      </c>
      <c r="D2951" s="8" t="s">
        <v>953</v>
      </c>
      <c r="E2951" s="8" t="s">
        <v>954</v>
      </c>
      <c r="F2951" s="8" t="s">
        <v>955</v>
      </c>
      <c r="G2951" s="8" t="s">
        <v>956</v>
      </c>
    </row>
    <row r="2952" spans="1:7" ht="15" customHeight="1">
      <c r="A2952" s="15" t="s">
        <v>994</v>
      </c>
      <c r="B2952" s="16" t="s">
        <v>995</v>
      </c>
      <c r="C2952" s="15" t="s">
        <v>959</v>
      </c>
      <c r="D2952" s="15" t="s">
        <v>960</v>
      </c>
      <c r="E2952" s="17">
        <v>0.51900000000000002</v>
      </c>
      <c r="F2952" s="18">
        <v>1.04</v>
      </c>
      <c r="G2952" s="18">
        <v>0.53976000000000002</v>
      </c>
    </row>
    <row r="2953" spans="1:7" ht="15" customHeight="1">
      <c r="A2953" s="15" t="s">
        <v>996</v>
      </c>
      <c r="B2953" s="16" t="s">
        <v>997</v>
      </c>
      <c r="C2953" s="15" t="s">
        <v>959</v>
      </c>
      <c r="D2953" s="15" t="s">
        <v>960</v>
      </c>
      <c r="E2953" s="17">
        <v>0.51900000000000002</v>
      </c>
      <c r="F2953" s="18">
        <v>3.18</v>
      </c>
      <c r="G2953" s="18">
        <v>1.65042</v>
      </c>
    </row>
    <row r="2954" spans="1:7" ht="20.100000000000001" customHeight="1">
      <c r="A2954" s="15" t="s">
        <v>1388</v>
      </c>
      <c r="B2954" s="16" t="s">
        <v>1389</v>
      </c>
      <c r="C2954" s="15" t="s">
        <v>959</v>
      </c>
      <c r="D2954" s="15" t="s">
        <v>960</v>
      </c>
      <c r="E2954" s="17">
        <v>0.51900000000000002</v>
      </c>
      <c r="F2954" s="18">
        <v>0.28000000000000003</v>
      </c>
      <c r="G2954" s="18">
        <v>0.14532</v>
      </c>
    </row>
    <row r="2955" spans="1:7" ht="15" customHeight="1">
      <c r="A2955" s="15" t="s">
        <v>963</v>
      </c>
      <c r="B2955" s="16" t="s">
        <v>964</v>
      </c>
      <c r="C2955" s="15" t="s">
        <v>959</v>
      </c>
      <c r="D2955" s="15" t="s">
        <v>960</v>
      </c>
      <c r="E2955" s="17">
        <v>0.51900000000000002</v>
      </c>
      <c r="F2955" s="18">
        <v>0.55000000000000004</v>
      </c>
      <c r="G2955" s="18">
        <v>0.28544999999999998</v>
      </c>
    </row>
    <row r="2956" spans="1:7" ht="20.100000000000001" customHeight="1">
      <c r="A2956" s="15" t="s">
        <v>1390</v>
      </c>
      <c r="B2956" s="16" t="s">
        <v>1391</v>
      </c>
      <c r="C2956" s="15" t="s">
        <v>959</v>
      </c>
      <c r="D2956" s="15" t="s">
        <v>960</v>
      </c>
      <c r="E2956" s="17">
        <v>0.51900000000000002</v>
      </c>
      <c r="F2956" s="18">
        <v>0.8</v>
      </c>
      <c r="G2956" s="18">
        <v>0.41520000000000001</v>
      </c>
    </row>
    <row r="2957" spans="1:7" ht="15" customHeight="1">
      <c r="A2957" s="15" t="s">
        <v>965</v>
      </c>
      <c r="B2957" s="16" t="s">
        <v>966</v>
      </c>
      <c r="C2957" s="15" t="s">
        <v>959</v>
      </c>
      <c r="D2957" s="15" t="s">
        <v>960</v>
      </c>
      <c r="E2957" s="17">
        <v>0.51900000000000002</v>
      </c>
      <c r="F2957" s="18">
        <v>0.06</v>
      </c>
      <c r="G2957" s="18">
        <v>3.1140000000000001E-2</v>
      </c>
    </row>
    <row r="2958" spans="1:7" ht="17.100000000000001" customHeight="1">
      <c r="A2958" s="1"/>
      <c r="B2958" s="1"/>
      <c r="C2958" s="1"/>
      <c r="D2958" s="1"/>
      <c r="E2958" s="319" t="s">
        <v>967</v>
      </c>
      <c r="F2958" s="320"/>
      <c r="G2958" s="19">
        <v>3.0672899999999998</v>
      </c>
    </row>
    <row r="2959" spans="1:7" ht="15" customHeight="1">
      <c r="A2959" s="321" t="s">
        <v>968</v>
      </c>
      <c r="B2959" s="322"/>
      <c r="C2959" s="8" t="s">
        <v>952</v>
      </c>
      <c r="D2959" s="8" t="s">
        <v>953</v>
      </c>
      <c r="E2959" s="8" t="s">
        <v>954</v>
      </c>
      <c r="F2959" s="8" t="s">
        <v>955</v>
      </c>
      <c r="G2959" s="8" t="s">
        <v>956</v>
      </c>
    </row>
    <row r="2960" spans="1:7" ht="15" customHeight="1">
      <c r="A2960" s="15" t="s">
        <v>1392</v>
      </c>
      <c r="B2960" s="16" t="s">
        <v>1393</v>
      </c>
      <c r="C2960" s="15" t="s">
        <v>959</v>
      </c>
      <c r="D2960" s="15" t="s">
        <v>960</v>
      </c>
      <c r="E2960" s="17">
        <v>7.0896000000000001E-2</v>
      </c>
      <c r="F2960" s="18">
        <v>8.94</v>
      </c>
      <c r="G2960" s="18">
        <v>0.63381023999999997</v>
      </c>
    </row>
    <row r="2961" spans="1:7" ht="15" customHeight="1">
      <c r="A2961" s="15" t="s">
        <v>1394</v>
      </c>
      <c r="B2961" s="16" t="s">
        <v>1395</v>
      </c>
      <c r="C2961" s="15" t="s">
        <v>959</v>
      </c>
      <c r="D2961" s="15" t="s">
        <v>960</v>
      </c>
      <c r="E2961" s="17">
        <v>0.45474720000000002</v>
      </c>
      <c r="F2961" s="18">
        <v>12.62</v>
      </c>
      <c r="G2961" s="18">
        <v>5.7389096640000004</v>
      </c>
    </row>
    <row r="2962" spans="1:7" ht="15" customHeight="1">
      <c r="A2962" s="1"/>
      <c r="B2962" s="1"/>
      <c r="C2962" s="1"/>
      <c r="D2962" s="1"/>
      <c r="E2962" s="319" t="s">
        <v>971</v>
      </c>
      <c r="F2962" s="320"/>
      <c r="G2962" s="19">
        <v>6.3727199040000002</v>
      </c>
    </row>
    <row r="2963" spans="1:7" ht="15" customHeight="1">
      <c r="A2963" s="1"/>
      <c r="B2963" s="1"/>
      <c r="C2963" s="1"/>
      <c r="D2963" s="1"/>
      <c r="E2963" s="317" t="s">
        <v>972</v>
      </c>
      <c r="F2963" s="318"/>
      <c r="G2963" s="3">
        <v>6.53</v>
      </c>
    </row>
    <row r="2964" spans="1:7" ht="15" customHeight="1">
      <c r="A2964" s="1"/>
      <c r="B2964" s="1"/>
      <c r="C2964" s="1"/>
      <c r="D2964" s="1"/>
      <c r="E2964" s="317" t="s">
        <v>973</v>
      </c>
      <c r="F2964" s="318"/>
      <c r="G2964" s="3">
        <v>2.9</v>
      </c>
    </row>
    <row r="2965" spans="1:7" ht="15" customHeight="1">
      <c r="A2965" s="1"/>
      <c r="B2965" s="1"/>
      <c r="C2965" s="1"/>
      <c r="D2965" s="1"/>
      <c r="E2965" s="317" t="s">
        <v>974</v>
      </c>
      <c r="F2965" s="318"/>
      <c r="G2965" s="3">
        <v>9.43</v>
      </c>
    </row>
    <row r="2966" spans="1:7" ht="15" customHeight="1">
      <c r="A2966" s="1"/>
      <c r="B2966" s="1"/>
      <c r="C2966" s="1"/>
      <c r="D2966" s="1"/>
      <c r="E2966" s="317" t="s">
        <v>975</v>
      </c>
      <c r="F2966" s="318"/>
      <c r="G2966" s="3">
        <v>2.67</v>
      </c>
    </row>
    <row r="2967" spans="1:7" ht="15" customHeight="1">
      <c r="A2967" s="1"/>
      <c r="B2967" s="1"/>
      <c r="C2967" s="1"/>
      <c r="D2967" s="1"/>
      <c r="E2967" s="317" t="s">
        <v>976</v>
      </c>
      <c r="F2967" s="318"/>
      <c r="G2967" s="3">
        <v>12.1</v>
      </c>
    </row>
    <row r="2968" spans="1:7" ht="15" customHeight="1">
      <c r="A2968" s="1"/>
      <c r="B2968" s="1"/>
      <c r="C2968" s="1"/>
      <c r="D2968" s="1"/>
      <c r="E2968" s="317" t="s">
        <v>977</v>
      </c>
      <c r="F2968" s="318"/>
      <c r="G2968" s="3">
        <v>1</v>
      </c>
    </row>
    <row r="2969" spans="1:7" ht="15" customHeight="1">
      <c r="A2969" s="1"/>
      <c r="B2969" s="1"/>
      <c r="C2969" s="1"/>
      <c r="D2969" s="1"/>
      <c r="E2969" s="317" t="s">
        <v>978</v>
      </c>
      <c r="F2969" s="318"/>
      <c r="G2969" s="3">
        <v>12.1</v>
      </c>
    </row>
    <row r="2970" spans="1:7" ht="9.9499999999999993" customHeight="1">
      <c r="A2970" s="1"/>
      <c r="B2970" s="1"/>
      <c r="C2970" s="323" t="s">
        <v>949</v>
      </c>
      <c r="D2970" s="324"/>
      <c r="E2970" s="1"/>
      <c r="F2970" s="1"/>
      <c r="G2970" s="1"/>
    </row>
    <row r="2971" spans="1:7" ht="20.100000000000001" customHeight="1">
      <c r="A2971" s="325" t="s">
        <v>2351</v>
      </c>
      <c r="B2971" s="326"/>
      <c r="C2971" s="326"/>
      <c r="D2971" s="326"/>
      <c r="E2971" s="326"/>
      <c r="F2971" s="326"/>
      <c r="G2971" s="326"/>
    </row>
    <row r="2972" spans="1:7" ht="15" customHeight="1">
      <c r="A2972" s="321" t="s">
        <v>951</v>
      </c>
      <c r="B2972" s="322"/>
      <c r="C2972" s="8" t="s">
        <v>952</v>
      </c>
      <c r="D2972" s="8" t="s">
        <v>953</v>
      </c>
      <c r="E2972" s="8" t="s">
        <v>954</v>
      </c>
      <c r="F2972" s="8" t="s">
        <v>955</v>
      </c>
      <c r="G2972" s="8" t="s">
        <v>956</v>
      </c>
    </row>
    <row r="2973" spans="1:7" ht="15" customHeight="1">
      <c r="A2973" s="15" t="s">
        <v>994</v>
      </c>
      <c r="B2973" s="16" t="s">
        <v>995</v>
      </c>
      <c r="C2973" s="15" t="s">
        <v>959</v>
      </c>
      <c r="D2973" s="15" t="s">
        <v>960</v>
      </c>
      <c r="E2973" s="17">
        <v>0.20599999999999999</v>
      </c>
      <c r="F2973" s="18">
        <v>1.04</v>
      </c>
      <c r="G2973" s="18">
        <v>0.21424000000000001</v>
      </c>
    </row>
    <row r="2974" spans="1:7" ht="15" customHeight="1">
      <c r="A2974" s="15" t="s">
        <v>996</v>
      </c>
      <c r="B2974" s="16" t="s">
        <v>997</v>
      </c>
      <c r="C2974" s="15" t="s">
        <v>959</v>
      </c>
      <c r="D2974" s="15" t="s">
        <v>960</v>
      </c>
      <c r="E2974" s="17">
        <v>0.20599999999999999</v>
      </c>
      <c r="F2974" s="18">
        <v>3.18</v>
      </c>
      <c r="G2974" s="18">
        <v>0.65508</v>
      </c>
    </row>
    <row r="2975" spans="1:7" ht="20.100000000000001" customHeight="1">
      <c r="A2975" s="15" t="s">
        <v>1388</v>
      </c>
      <c r="B2975" s="16" t="s">
        <v>1389</v>
      </c>
      <c r="C2975" s="15" t="s">
        <v>959</v>
      </c>
      <c r="D2975" s="15" t="s">
        <v>960</v>
      </c>
      <c r="E2975" s="17">
        <v>0.20599999999999999</v>
      </c>
      <c r="F2975" s="18">
        <v>0.28000000000000003</v>
      </c>
      <c r="G2975" s="18">
        <v>5.7680000000000002E-2</v>
      </c>
    </row>
    <row r="2976" spans="1:7" ht="15" customHeight="1">
      <c r="A2976" s="15" t="s">
        <v>963</v>
      </c>
      <c r="B2976" s="16" t="s">
        <v>964</v>
      </c>
      <c r="C2976" s="15" t="s">
        <v>959</v>
      </c>
      <c r="D2976" s="15" t="s">
        <v>960</v>
      </c>
      <c r="E2976" s="17">
        <v>0.20599999999999999</v>
      </c>
      <c r="F2976" s="18">
        <v>0.55000000000000004</v>
      </c>
      <c r="G2976" s="18">
        <v>0.1133</v>
      </c>
    </row>
    <row r="2977" spans="1:7" ht="20.100000000000001" customHeight="1">
      <c r="A2977" s="15" t="s">
        <v>1390</v>
      </c>
      <c r="B2977" s="16" t="s">
        <v>1391</v>
      </c>
      <c r="C2977" s="15" t="s">
        <v>959</v>
      </c>
      <c r="D2977" s="15" t="s">
        <v>960</v>
      </c>
      <c r="E2977" s="17">
        <v>0.20599999999999999</v>
      </c>
      <c r="F2977" s="18">
        <v>0.8</v>
      </c>
      <c r="G2977" s="18">
        <v>0.1648</v>
      </c>
    </row>
    <row r="2978" spans="1:7" ht="15" customHeight="1">
      <c r="A2978" s="15" t="s">
        <v>965</v>
      </c>
      <c r="B2978" s="16" t="s">
        <v>966</v>
      </c>
      <c r="C2978" s="15" t="s">
        <v>959</v>
      </c>
      <c r="D2978" s="15" t="s">
        <v>960</v>
      </c>
      <c r="E2978" s="17">
        <v>0.20599999999999999</v>
      </c>
      <c r="F2978" s="18">
        <v>0.06</v>
      </c>
      <c r="G2978" s="18">
        <v>1.2359999999999999E-2</v>
      </c>
    </row>
    <row r="2979" spans="1:7" ht="17.100000000000001" customHeight="1">
      <c r="A2979" s="1"/>
      <c r="B2979" s="1"/>
      <c r="C2979" s="1"/>
      <c r="D2979" s="1"/>
      <c r="E2979" s="319" t="s">
        <v>967</v>
      </c>
      <c r="F2979" s="320"/>
      <c r="G2979" s="19">
        <v>1.21746</v>
      </c>
    </row>
    <row r="2980" spans="1:7" ht="15" customHeight="1">
      <c r="A2980" s="321" t="s">
        <v>968</v>
      </c>
      <c r="B2980" s="322"/>
      <c r="C2980" s="8" t="s">
        <v>952</v>
      </c>
      <c r="D2980" s="8" t="s">
        <v>953</v>
      </c>
      <c r="E2980" s="8" t="s">
        <v>954</v>
      </c>
      <c r="F2980" s="8" t="s">
        <v>955</v>
      </c>
      <c r="G2980" s="8" t="s">
        <v>956</v>
      </c>
    </row>
    <row r="2981" spans="1:7" ht="15" customHeight="1">
      <c r="A2981" s="15" t="s">
        <v>1392</v>
      </c>
      <c r="B2981" s="16" t="s">
        <v>1393</v>
      </c>
      <c r="C2981" s="15" t="s">
        <v>959</v>
      </c>
      <c r="D2981" s="15" t="s">
        <v>960</v>
      </c>
      <c r="E2981" s="17">
        <v>0.10431840000000001</v>
      </c>
      <c r="F2981" s="18">
        <v>8.94</v>
      </c>
      <c r="G2981" s="18">
        <v>0.93260649600000001</v>
      </c>
    </row>
    <row r="2982" spans="1:7" ht="15" customHeight="1">
      <c r="A2982" s="15" t="s">
        <v>1394</v>
      </c>
      <c r="B2982" s="16" t="s">
        <v>1395</v>
      </c>
      <c r="C2982" s="15" t="s">
        <v>959</v>
      </c>
      <c r="D2982" s="15" t="s">
        <v>960</v>
      </c>
      <c r="E2982" s="17">
        <v>0.10431840000000001</v>
      </c>
      <c r="F2982" s="18">
        <v>12.62</v>
      </c>
      <c r="G2982" s="18">
        <v>1.3164982080000001</v>
      </c>
    </row>
    <row r="2983" spans="1:7" ht="15" customHeight="1">
      <c r="A2983" s="1"/>
      <c r="B2983" s="1"/>
      <c r="C2983" s="1"/>
      <c r="D2983" s="1"/>
      <c r="E2983" s="319" t="s">
        <v>971</v>
      </c>
      <c r="F2983" s="320"/>
      <c r="G2983" s="19">
        <v>2.2491047040000001</v>
      </c>
    </row>
    <row r="2984" spans="1:7" ht="15" customHeight="1">
      <c r="A2984" s="321" t="s">
        <v>1010</v>
      </c>
      <c r="B2984" s="322"/>
      <c r="C2984" s="8" t="s">
        <v>952</v>
      </c>
      <c r="D2984" s="8" t="s">
        <v>953</v>
      </c>
      <c r="E2984" s="8" t="s">
        <v>954</v>
      </c>
      <c r="F2984" s="8" t="s">
        <v>955</v>
      </c>
      <c r="G2984" s="8" t="s">
        <v>956</v>
      </c>
    </row>
    <row r="2985" spans="1:7" ht="20.100000000000001" customHeight="1">
      <c r="A2985" s="15" t="s">
        <v>1416</v>
      </c>
      <c r="B2985" s="16" t="s">
        <v>1417</v>
      </c>
      <c r="C2985" s="15" t="s">
        <v>959</v>
      </c>
      <c r="D2985" s="15" t="s">
        <v>1030</v>
      </c>
      <c r="E2985" s="17">
        <v>1</v>
      </c>
      <c r="F2985" s="18">
        <v>0.81</v>
      </c>
      <c r="G2985" s="18">
        <v>0.81</v>
      </c>
    </row>
    <row r="2986" spans="1:7" ht="15" customHeight="1">
      <c r="A2986" s="15" t="s">
        <v>1398</v>
      </c>
      <c r="B2986" s="16" t="s">
        <v>1399</v>
      </c>
      <c r="C2986" s="15" t="s">
        <v>959</v>
      </c>
      <c r="D2986" s="15" t="s">
        <v>1030</v>
      </c>
      <c r="E2986" s="17">
        <v>8.9999999999999993E-3</v>
      </c>
      <c r="F2986" s="18">
        <v>50.01</v>
      </c>
      <c r="G2986" s="18">
        <v>0.45008999999999999</v>
      </c>
    </row>
    <row r="2987" spans="1:7" ht="20.100000000000001" customHeight="1">
      <c r="A2987" s="15" t="s">
        <v>1400</v>
      </c>
      <c r="B2987" s="16" t="s">
        <v>1401</v>
      </c>
      <c r="C2987" s="15" t="s">
        <v>959</v>
      </c>
      <c r="D2987" s="15" t="s">
        <v>1030</v>
      </c>
      <c r="E2987" s="17">
        <v>8.9999999999999993E-3</v>
      </c>
      <c r="F2987" s="18">
        <v>56.66</v>
      </c>
      <c r="G2987" s="18">
        <v>0.50993999999999995</v>
      </c>
    </row>
    <row r="2988" spans="1:7" ht="15" customHeight="1">
      <c r="A2988" s="15" t="s">
        <v>1402</v>
      </c>
      <c r="B2988" s="16" t="s">
        <v>1403</v>
      </c>
      <c r="C2988" s="15" t="s">
        <v>959</v>
      </c>
      <c r="D2988" s="15" t="s">
        <v>1030</v>
      </c>
      <c r="E2988" s="17">
        <v>3.9E-2</v>
      </c>
      <c r="F2988" s="18">
        <v>1.29</v>
      </c>
      <c r="G2988" s="18">
        <v>5.0310000000000001E-2</v>
      </c>
    </row>
    <row r="2989" spans="1:7" ht="15" customHeight="1">
      <c r="A2989" s="1"/>
      <c r="B2989" s="1"/>
      <c r="C2989" s="1"/>
      <c r="D2989" s="1"/>
      <c r="E2989" s="319" t="s">
        <v>1021</v>
      </c>
      <c r="F2989" s="320"/>
      <c r="G2989" s="19">
        <v>1.8203400000000001</v>
      </c>
    </row>
    <row r="2990" spans="1:7" ht="15" customHeight="1">
      <c r="A2990" s="1"/>
      <c r="B2990" s="1"/>
      <c r="C2990" s="1"/>
      <c r="D2990" s="1"/>
      <c r="E2990" s="317" t="s">
        <v>972</v>
      </c>
      <c r="F2990" s="318"/>
      <c r="G2990" s="3">
        <v>4.24</v>
      </c>
    </row>
    <row r="2991" spans="1:7" ht="15" customHeight="1">
      <c r="A2991" s="1"/>
      <c r="B2991" s="1"/>
      <c r="C2991" s="1"/>
      <c r="D2991" s="1"/>
      <c r="E2991" s="317" t="s">
        <v>973</v>
      </c>
      <c r="F2991" s="318"/>
      <c r="G2991" s="3">
        <v>1.03</v>
      </c>
    </row>
    <row r="2992" spans="1:7" ht="15" customHeight="1">
      <c r="A2992" s="1"/>
      <c r="B2992" s="1"/>
      <c r="C2992" s="1"/>
      <c r="D2992" s="1"/>
      <c r="E2992" s="317" t="s">
        <v>974</v>
      </c>
      <c r="F2992" s="318"/>
      <c r="G2992" s="3">
        <v>5.27</v>
      </c>
    </row>
    <row r="2993" spans="1:7" ht="15" customHeight="1">
      <c r="A2993" s="1"/>
      <c r="B2993" s="1"/>
      <c r="C2993" s="1"/>
      <c r="D2993" s="1"/>
      <c r="E2993" s="317" t="s">
        <v>975</v>
      </c>
      <c r="F2993" s="318"/>
      <c r="G2993" s="3">
        <v>1.49</v>
      </c>
    </row>
    <row r="2994" spans="1:7" ht="15" customHeight="1">
      <c r="A2994" s="1"/>
      <c r="B2994" s="1"/>
      <c r="C2994" s="1"/>
      <c r="D2994" s="1"/>
      <c r="E2994" s="317" t="s">
        <v>976</v>
      </c>
      <c r="F2994" s="318"/>
      <c r="G2994" s="3">
        <v>6.76</v>
      </c>
    </row>
    <row r="2995" spans="1:7" ht="15" customHeight="1">
      <c r="A2995" s="1"/>
      <c r="B2995" s="1"/>
      <c r="C2995" s="1"/>
      <c r="D2995" s="1"/>
      <c r="E2995" s="317" t="s">
        <v>977</v>
      </c>
      <c r="F2995" s="318"/>
      <c r="G2995" s="3">
        <v>1</v>
      </c>
    </row>
    <row r="2996" spans="1:7" ht="15" customHeight="1">
      <c r="A2996" s="1"/>
      <c r="B2996" s="1"/>
      <c r="C2996" s="1"/>
      <c r="D2996" s="1"/>
      <c r="E2996" s="317" t="s">
        <v>978</v>
      </c>
      <c r="F2996" s="318"/>
      <c r="G2996" s="3">
        <v>6.76</v>
      </c>
    </row>
    <row r="2997" spans="1:7" ht="9.9499999999999993" customHeight="1">
      <c r="A2997" s="1"/>
      <c r="B2997" s="1"/>
      <c r="C2997" s="323" t="s">
        <v>949</v>
      </c>
      <c r="D2997" s="324"/>
      <c r="E2997" s="1"/>
      <c r="F2997" s="1"/>
      <c r="G2997" s="1"/>
    </row>
    <row r="2998" spans="1:7" ht="20.100000000000001" customHeight="1">
      <c r="A2998" s="325" t="s">
        <v>2352</v>
      </c>
      <c r="B2998" s="326"/>
      <c r="C2998" s="326"/>
      <c r="D2998" s="326"/>
      <c r="E2998" s="326"/>
      <c r="F2998" s="326"/>
      <c r="G2998" s="326"/>
    </row>
    <row r="2999" spans="1:7" ht="15" customHeight="1">
      <c r="A2999" s="321" t="s">
        <v>951</v>
      </c>
      <c r="B2999" s="322"/>
      <c r="C2999" s="8" t="s">
        <v>952</v>
      </c>
      <c r="D2999" s="8" t="s">
        <v>953</v>
      </c>
      <c r="E2999" s="8" t="s">
        <v>954</v>
      </c>
      <c r="F2999" s="8" t="s">
        <v>955</v>
      </c>
      <c r="G2999" s="8" t="s">
        <v>956</v>
      </c>
    </row>
    <row r="3000" spans="1:7" ht="15" customHeight="1">
      <c r="A3000" s="15" t="s">
        <v>994</v>
      </c>
      <c r="B3000" s="16" t="s">
        <v>995</v>
      </c>
      <c r="C3000" s="15" t="s">
        <v>959</v>
      </c>
      <c r="D3000" s="15" t="s">
        <v>960</v>
      </c>
      <c r="E3000" s="17">
        <v>0.34399999999999997</v>
      </c>
      <c r="F3000" s="18">
        <v>1.04</v>
      </c>
      <c r="G3000" s="18">
        <v>0.35776000000000002</v>
      </c>
    </row>
    <row r="3001" spans="1:7" ht="15" customHeight="1">
      <c r="A3001" s="15" t="s">
        <v>996</v>
      </c>
      <c r="B3001" s="16" t="s">
        <v>997</v>
      </c>
      <c r="C3001" s="15" t="s">
        <v>959</v>
      </c>
      <c r="D3001" s="15" t="s">
        <v>960</v>
      </c>
      <c r="E3001" s="17">
        <v>0.34399999999999997</v>
      </c>
      <c r="F3001" s="18">
        <v>3.18</v>
      </c>
      <c r="G3001" s="18">
        <v>1.09392</v>
      </c>
    </row>
    <row r="3002" spans="1:7" ht="20.100000000000001" customHeight="1">
      <c r="A3002" s="15" t="s">
        <v>1388</v>
      </c>
      <c r="B3002" s="16" t="s">
        <v>1389</v>
      </c>
      <c r="C3002" s="15" t="s">
        <v>959</v>
      </c>
      <c r="D3002" s="15" t="s">
        <v>960</v>
      </c>
      <c r="E3002" s="17">
        <v>0.34399999999999997</v>
      </c>
      <c r="F3002" s="18">
        <v>0.28000000000000003</v>
      </c>
      <c r="G3002" s="18">
        <v>9.6320000000000003E-2</v>
      </c>
    </row>
    <row r="3003" spans="1:7" ht="15" customHeight="1">
      <c r="A3003" s="15" t="s">
        <v>963</v>
      </c>
      <c r="B3003" s="16" t="s">
        <v>964</v>
      </c>
      <c r="C3003" s="15" t="s">
        <v>959</v>
      </c>
      <c r="D3003" s="15" t="s">
        <v>960</v>
      </c>
      <c r="E3003" s="17">
        <v>0.34399999999999997</v>
      </c>
      <c r="F3003" s="18">
        <v>0.55000000000000004</v>
      </c>
      <c r="G3003" s="18">
        <v>0.18920000000000001</v>
      </c>
    </row>
    <row r="3004" spans="1:7" ht="20.100000000000001" customHeight="1">
      <c r="A3004" s="15" t="s">
        <v>1390</v>
      </c>
      <c r="B3004" s="16" t="s">
        <v>1391</v>
      </c>
      <c r="C3004" s="15" t="s">
        <v>959</v>
      </c>
      <c r="D3004" s="15" t="s">
        <v>960</v>
      </c>
      <c r="E3004" s="17">
        <v>0.34399999999999997</v>
      </c>
      <c r="F3004" s="18">
        <v>0.8</v>
      </c>
      <c r="G3004" s="18">
        <v>0.2752</v>
      </c>
    </row>
    <row r="3005" spans="1:7" ht="15" customHeight="1">
      <c r="A3005" s="15" t="s">
        <v>965</v>
      </c>
      <c r="B3005" s="16" t="s">
        <v>966</v>
      </c>
      <c r="C3005" s="15" t="s">
        <v>959</v>
      </c>
      <c r="D3005" s="15" t="s">
        <v>960</v>
      </c>
      <c r="E3005" s="17">
        <v>0.34399999999999997</v>
      </c>
      <c r="F3005" s="18">
        <v>0.06</v>
      </c>
      <c r="G3005" s="18">
        <v>2.0639999999999999E-2</v>
      </c>
    </row>
    <row r="3006" spans="1:7" ht="17.100000000000001" customHeight="1">
      <c r="A3006" s="1"/>
      <c r="B3006" s="1"/>
      <c r="C3006" s="1"/>
      <c r="D3006" s="1"/>
      <c r="E3006" s="319" t="s">
        <v>967</v>
      </c>
      <c r="F3006" s="320"/>
      <c r="G3006" s="19">
        <v>2.0330400000000002</v>
      </c>
    </row>
    <row r="3007" spans="1:7" ht="15" customHeight="1">
      <c r="A3007" s="321" t="s">
        <v>968</v>
      </c>
      <c r="B3007" s="322"/>
      <c r="C3007" s="8" t="s">
        <v>952</v>
      </c>
      <c r="D3007" s="8" t="s">
        <v>953</v>
      </c>
      <c r="E3007" s="8" t="s">
        <v>954</v>
      </c>
      <c r="F3007" s="8" t="s">
        <v>955</v>
      </c>
      <c r="G3007" s="8" t="s">
        <v>956</v>
      </c>
    </row>
    <row r="3008" spans="1:7" ht="15" customHeight="1">
      <c r="A3008" s="15" t="s">
        <v>1392</v>
      </c>
      <c r="B3008" s="16" t="s">
        <v>1393</v>
      </c>
      <c r="C3008" s="15" t="s">
        <v>959</v>
      </c>
      <c r="D3008" s="15" t="s">
        <v>960</v>
      </c>
      <c r="E3008" s="17">
        <v>0.17420160000000001</v>
      </c>
      <c r="F3008" s="18">
        <v>8.94</v>
      </c>
      <c r="G3008" s="18">
        <v>1.557362304</v>
      </c>
    </row>
    <row r="3009" spans="1:7" ht="15" customHeight="1">
      <c r="A3009" s="15" t="s">
        <v>1394</v>
      </c>
      <c r="B3009" s="16" t="s">
        <v>1395</v>
      </c>
      <c r="C3009" s="15" t="s">
        <v>959</v>
      </c>
      <c r="D3009" s="15" t="s">
        <v>960</v>
      </c>
      <c r="E3009" s="17">
        <v>0.17420160000000001</v>
      </c>
      <c r="F3009" s="18">
        <v>12.62</v>
      </c>
      <c r="G3009" s="18">
        <v>2.1984241920000001</v>
      </c>
    </row>
    <row r="3010" spans="1:7" ht="15" customHeight="1">
      <c r="A3010" s="1"/>
      <c r="B3010" s="1"/>
      <c r="C3010" s="1"/>
      <c r="D3010" s="1"/>
      <c r="E3010" s="319" t="s">
        <v>971</v>
      </c>
      <c r="F3010" s="320"/>
      <c r="G3010" s="19">
        <v>3.7557864959999998</v>
      </c>
    </row>
    <row r="3011" spans="1:7" ht="15" customHeight="1">
      <c r="A3011" s="321" t="s">
        <v>1010</v>
      </c>
      <c r="B3011" s="322"/>
      <c r="C3011" s="8" t="s">
        <v>952</v>
      </c>
      <c r="D3011" s="8" t="s">
        <v>953</v>
      </c>
      <c r="E3011" s="8" t="s">
        <v>954</v>
      </c>
      <c r="F3011" s="8" t="s">
        <v>955</v>
      </c>
      <c r="G3011" s="8" t="s">
        <v>956</v>
      </c>
    </row>
    <row r="3012" spans="1:7" ht="20.100000000000001" customHeight="1">
      <c r="A3012" s="15" t="s">
        <v>1416</v>
      </c>
      <c r="B3012" s="16" t="s">
        <v>1417</v>
      </c>
      <c r="C3012" s="15" t="s">
        <v>959</v>
      </c>
      <c r="D3012" s="15" t="s">
        <v>1030</v>
      </c>
      <c r="E3012" s="17">
        <v>1</v>
      </c>
      <c r="F3012" s="18">
        <v>0.81</v>
      </c>
      <c r="G3012" s="18">
        <v>0.81</v>
      </c>
    </row>
    <row r="3013" spans="1:7" ht="15" customHeight="1">
      <c r="A3013" s="15" t="s">
        <v>1398</v>
      </c>
      <c r="B3013" s="16" t="s">
        <v>1399</v>
      </c>
      <c r="C3013" s="15" t="s">
        <v>959</v>
      </c>
      <c r="D3013" s="15" t="s">
        <v>1030</v>
      </c>
      <c r="E3013" s="17">
        <v>8.9999999999999993E-3</v>
      </c>
      <c r="F3013" s="18">
        <v>50.01</v>
      </c>
      <c r="G3013" s="18">
        <v>0.45008999999999999</v>
      </c>
    </row>
    <row r="3014" spans="1:7" ht="20.100000000000001" customHeight="1">
      <c r="A3014" s="15" t="s">
        <v>1400</v>
      </c>
      <c r="B3014" s="16" t="s">
        <v>1401</v>
      </c>
      <c r="C3014" s="15" t="s">
        <v>959</v>
      </c>
      <c r="D3014" s="15" t="s">
        <v>1030</v>
      </c>
      <c r="E3014" s="17">
        <v>8.9999999999999993E-3</v>
      </c>
      <c r="F3014" s="18">
        <v>56.66</v>
      </c>
      <c r="G3014" s="18">
        <v>0.50993999999999995</v>
      </c>
    </row>
    <row r="3015" spans="1:7" ht="15" customHeight="1">
      <c r="A3015" s="15" t="s">
        <v>1402</v>
      </c>
      <c r="B3015" s="16" t="s">
        <v>1403</v>
      </c>
      <c r="C3015" s="15" t="s">
        <v>959</v>
      </c>
      <c r="D3015" s="15" t="s">
        <v>1030</v>
      </c>
      <c r="E3015" s="17">
        <v>6.5000000000000002E-2</v>
      </c>
      <c r="F3015" s="18">
        <v>1.29</v>
      </c>
      <c r="G3015" s="18">
        <v>8.3849999999999994E-2</v>
      </c>
    </row>
    <row r="3016" spans="1:7" ht="15" customHeight="1">
      <c r="A3016" s="1"/>
      <c r="B3016" s="1"/>
      <c r="C3016" s="1"/>
      <c r="D3016" s="1"/>
      <c r="E3016" s="319" t="s">
        <v>1021</v>
      </c>
      <c r="F3016" s="320"/>
      <c r="G3016" s="19">
        <v>1.85388</v>
      </c>
    </row>
    <row r="3017" spans="1:7" ht="15" customHeight="1">
      <c r="A3017" s="1"/>
      <c r="B3017" s="1"/>
      <c r="C3017" s="1"/>
      <c r="D3017" s="1"/>
      <c r="E3017" s="317" t="s">
        <v>972</v>
      </c>
      <c r="F3017" s="318"/>
      <c r="G3017" s="3">
        <v>5.91</v>
      </c>
    </row>
    <row r="3018" spans="1:7" ht="15" customHeight="1">
      <c r="A3018" s="1"/>
      <c r="B3018" s="1"/>
      <c r="C3018" s="1"/>
      <c r="D3018" s="1"/>
      <c r="E3018" s="317" t="s">
        <v>973</v>
      </c>
      <c r="F3018" s="318"/>
      <c r="G3018" s="3">
        <v>1.71</v>
      </c>
    </row>
    <row r="3019" spans="1:7" ht="15" customHeight="1">
      <c r="A3019" s="1"/>
      <c r="B3019" s="1"/>
      <c r="C3019" s="1"/>
      <c r="D3019" s="1"/>
      <c r="E3019" s="317" t="s">
        <v>974</v>
      </c>
      <c r="F3019" s="318"/>
      <c r="G3019" s="3">
        <v>7.62</v>
      </c>
    </row>
    <row r="3020" spans="1:7" ht="15" customHeight="1">
      <c r="A3020" s="1"/>
      <c r="B3020" s="1"/>
      <c r="C3020" s="1"/>
      <c r="D3020" s="1"/>
      <c r="E3020" s="317" t="s">
        <v>975</v>
      </c>
      <c r="F3020" s="318"/>
      <c r="G3020" s="3">
        <v>2.16</v>
      </c>
    </row>
    <row r="3021" spans="1:7" ht="15" customHeight="1">
      <c r="A3021" s="1"/>
      <c r="B3021" s="1"/>
      <c r="C3021" s="1"/>
      <c r="D3021" s="1"/>
      <c r="E3021" s="317" t="s">
        <v>976</v>
      </c>
      <c r="F3021" s="318"/>
      <c r="G3021" s="3">
        <v>9.7799999999999994</v>
      </c>
    </row>
    <row r="3022" spans="1:7" ht="15" customHeight="1">
      <c r="A3022" s="1"/>
      <c r="B3022" s="1"/>
      <c r="C3022" s="1"/>
      <c r="D3022" s="1"/>
      <c r="E3022" s="317" t="s">
        <v>977</v>
      </c>
      <c r="F3022" s="318"/>
      <c r="G3022" s="3">
        <v>1</v>
      </c>
    </row>
    <row r="3023" spans="1:7" ht="15" customHeight="1">
      <c r="A3023" s="1"/>
      <c r="B3023" s="1"/>
      <c r="C3023" s="1"/>
      <c r="D3023" s="1"/>
      <c r="E3023" s="317" t="s">
        <v>978</v>
      </c>
      <c r="F3023" s="318"/>
      <c r="G3023" s="3">
        <v>9.7799999999999994</v>
      </c>
    </row>
    <row r="3024" spans="1:7" ht="9.9499999999999993" customHeight="1">
      <c r="A3024" s="1"/>
      <c r="B3024" s="1"/>
      <c r="C3024" s="323" t="s">
        <v>949</v>
      </c>
      <c r="D3024" s="324"/>
      <c r="E3024" s="1"/>
      <c r="F3024" s="1"/>
      <c r="G3024" s="1"/>
    </row>
    <row r="3025" spans="1:7" ht="20.100000000000001" customHeight="1">
      <c r="A3025" s="325" t="s">
        <v>2353</v>
      </c>
      <c r="B3025" s="326"/>
      <c r="C3025" s="326"/>
      <c r="D3025" s="326"/>
      <c r="E3025" s="326"/>
      <c r="F3025" s="326"/>
      <c r="G3025" s="326"/>
    </row>
    <row r="3026" spans="1:7" ht="15" customHeight="1">
      <c r="A3026" s="321" t="s">
        <v>951</v>
      </c>
      <c r="B3026" s="322"/>
      <c r="C3026" s="8" t="s">
        <v>952</v>
      </c>
      <c r="D3026" s="8" t="s">
        <v>953</v>
      </c>
      <c r="E3026" s="8" t="s">
        <v>954</v>
      </c>
      <c r="F3026" s="8" t="s">
        <v>955</v>
      </c>
      <c r="G3026" s="8" t="s">
        <v>956</v>
      </c>
    </row>
    <row r="3027" spans="1:7" ht="15" customHeight="1">
      <c r="A3027" s="15" t="s">
        <v>994</v>
      </c>
      <c r="B3027" s="16" t="s">
        <v>995</v>
      </c>
      <c r="C3027" s="15" t="s">
        <v>959</v>
      </c>
      <c r="D3027" s="15" t="s">
        <v>960</v>
      </c>
      <c r="E3027" s="17">
        <v>0.19400000000000001</v>
      </c>
      <c r="F3027" s="18">
        <v>1.04</v>
      </c>
      <c r="G3027" s="18">
        <v>0.20175999999999999</v>
      </c>
    </row>
    <row r="3028" spans="1:7" ht="15" customHeight="1">
      <c r="A3028" s="15" t="s">
        <v>996</v>
      </c>
      <c r="B3028" s="16" t="s">
        <v>997</v>
      </c>
      <c r="C3028" s="15" t="s">
        <v>959</v>
      </c>
      <c r="D3028" s="15" t="s">
        <v>960</v>
      </c>
      <c r="E3028" s="17">
        <v>0.19400000000000001</v>
      </c>
      <c r="F3028" s="18">
        <v>3.18</v>
      </c>
      <c r="G3028" s="18">
        <v>0.61692000000000002</v>
      </c>
    </row>
    <row r="3029" spans="1:7" ht="20.100000000000001" customHeight="1">
      <c r="A3029" s="15" t="s">
        <v>1388</v>
      </c>
      <c r="B3029" s="16" t="s">
        <v>1389</v>
      </c>
      <c r="C3029" s="15" t="s">
        <v>959</v>
      </c>
      <c r="D3029" s="15" t="s">
        <v>960</v>
      </c>
      <c r="E3029" s="17">
        <v>0.19400000000000001</v>
      </c>
      <c r="F3029" s="18">
        <v>0.28000000000000003</v>
      </c>
      <c r="G3029" s="18">
        <v>5.432E-2</v>
      </c>
    </row>
    <row r="3030" spans="1:7" ht="15" customHeight="1">
      <c r="A3030" s="15" t="s">
        <v>963</v>
      </c>
      <c r="B3030" s="16" t="s">
        <v>964</v>
      </c>
      <c r="C3030" s="15" t="s">
        <v>959</v>
      </c>
      <c r="D3030" s="15" t="s">
        <v>960</v>
      </c>
      <c r="E3030" s="17">
        <v>0.19400000000000001</v>
      </c>
      <c r="F3030" s="18">
        <v>0.55000000000000004</v>
      </c>
      <c r="G3030" s="18">
        <v>0.1067</v>
      </c>
    </row>
    <row r="3031" spans="1:7" ht="20.100000000000001" customHeight="1">
      <c r="A3031" s="15" t="s">
        <v>1390</v>
      </c>
      <c r="B3031" s="16" t="s">
        <v>1391</v>
      </c>
      <c r="C3031" s="15" t="s">
        <v>959</v>
      </c>
      <c r="D3031" s="15" t="s">
        <v>960</v>
      </c>
      <c r="E3031" s="17">
        <v>0.19400000000000001</v>
      </c>
      <c r="F3031" s="18">
        <v>0.8</v>
      </c>
      <c r="G3031" s="18">
        <v>0.1552</v>
      </c>
    </row>
    <row r="3032" spans="1:7" ht="15" customHeight="1">
      <c r="A3032" s="15" t="s">
        <v>965</v>
      </c>
      <c r="B3032" s="16" t="s">
        <v>966</v>
      </c>
      <c r="C3032" s="15" t="s">
        <v>959</v>
      </c>
      <c r="D3032" s="15" t="s">
        <v>960</v>
      </c>
      <c r="E3032" s="17">
        <v>0.19400000000000001</v>
      </c>
      <c r="F3032" s="18">
        <v>0.06</v>
      </c>
      <c r="G3032" s="18">
        <v>1.1639999999999999E-2</v>
      </c>
    </row>
    <row r="3033" spans="1:7" ht="17.100000000000001" customHeight="1">
      <c r="A3033" s="1"/>
      <c r="B3033" s="1"/>
      <c r="C3033" s="1"/>
      <c r="D3033" s="1"/>
      <c r="E3033" s="319" t="s">
        <v>967</v>
      </c>
      <c r="F3033" s="320"/>
      <c r="G3033" s="19">
        <v>1.1465399999999999</v>
      </c>
    </row>
    <row r="3034" spans="1:7" ht="15" customHeight="1">
      <c r="A3034" s="321" t="s">
        <v>968</v>
      </c>
      <c r="B3034" s="322"/>
      <c r="C3034" s="8" t="s">
        <v>952</v>
      </c>
      <c r="D3034" s="8" t="s">
        <v>953</v>
      </c>
      <c r="E3034" s="8" t="s">
        <v>954</v>
      </c>
      <c r="F3034" s="8" t="s">
        <v>955</v>
      </c>
      <c r="G3034" s="8" t="s">
        <v>956</v>
      </c>
    </row>
    <row r="3035" spans="1:7" ht="15" customHeight="1">
      <c r="A3035" s="15" t="s">
        <v>1392</v>
      </c>
      <c r="B3035" s="16" t="s">
        <v>1393</v>
      </c>
      <c r="C3035" s="15" t="s">
        <v>959</v>
      </c>
      <c r="D3035" s="15" t="s">
        <v>960</v>
      </c>
      <c r="E3035" s="17">
        <v>9.8241599999999998E-2</v>
      </c>
      <c r="F3035" s="18">
        <v>8.94</v>
      </c>
      <c r="G3035" s="18">
        <v>0.878279904</v>
      </c>
    </row>
    <row r="3036" spans="1:7" ht="15" customHeight="1">
      <c r="A3036" s="15" t="s">
        <v>1394</v>
      </c>
      <c r="B3036" s="16" t="s">
        <v>1395</v>
      </c>
      <c r="C3036" s="15" t="s">
        <v>959</v>
      </c>
      <c r="D3036" s="15" t="s">
        <v>960</v>
      </c>
      <c r="E3036" s="17">
        <v>9.8241599999999998E-2</v>
      </c>
      <c r="F3036" s="18">
        <v>12.62</v>
      </c>
      <c r="G3036" s="18">
        <v>1.2398089919999999</v>
      </c>
    </row>
    <row r="3037" spans="1:7" ht="15" customHeight="1">
      <c r="A3037" s="1"/>
      <c r="B3037" s="1"/>
      <c r="C3037" s="1"/>
      <c r="D3037" s="1"/>
      <c r="E3037" s="319" t="s">
        <v>971</v>
      </c>
      <c r="F3037" s="320"/>
      <c r="G3037" s="19">
        <v>2.1180888960000002</v>
      </c>
    </row>
    <row r="3038" spans="1:7" ht="15" customHeight="1">
      <c r="A3038" s="321" t="s">
        <v>1010</v>
      </c>
      <c r="B3038" s="322"/>
      <c r="C3038" s="8" t="s">
        <v>952</v>
      </c>
      <c r="D3038" s="8" t="s">
        <v>953</v>
      </c>
      <c r="E3038" s="8" t="s">
        <v>954</v>
      </c>
      <c r="F3038" s="8" t="s">
        <v>955</v>
      </c>
      <c r="G3038" s="8" t="s">
        <v>956</v>
      </c>
    </row>
    <row r="3039" spans="1:7" ht="15" customHeight="1">
      <c r="A3039" s="15" t="s">
        <v>1426</v>
      </c>
      <c r="B3039" s="16" t="s">
        <v>1427</v>
      </c>
      <c r="C3039" s="15" t="s">
        <v>959</v>
      </c>
      <c r="D3039" s="15" t="s">
        <v>1013</v>
      </c>
      <c r="E3039" s="17">
        <v>1.0609999999999999</v>
      </c>
      <c r="F3039" s="18">
        <v>2.4700000000000002</v>
      </c>
      <c r="G3039" s="18">
        <v>2.6206700000000001</v>
      </c>
    </row>
    <row r="3040" spans="1:7" ht="15" customHeight="1">
      <c r="A3040" s="15" t="s">
        <v>1402</v>
      </c>
      <c r="B3040" s="16" t="s">
        <v>1403</v>
      </c>
      <c r="C3040" s="15" t="s">
        <v>959</v>
      </c>
      <c r="D3040" s="15" t="s">
        <v>1030</v>
      </c>
      <c r="E3040" s="17">
        <v>3.2000000000000001E-2</v>
      </c>
      <c r="F3040" s="18">
        <v>1.29</v>
      </c>
      <c r="G3040" s="18">
        <v>4.1279999999999997E-2</v>
      </c>
    </row>
    <row r="3041" spans="1:7" ht="15" customHeight="1">
      <c r="A3041" s="1"/>
      <c r="B3041" s="1"/>
      <c r="C3041" s="1"/>
      <c r="D3041" s="1"/>
      <c r="E3041" s="319" t="s">
        <v>1021</v>
      </c>
      <c r="F3041" s="320"/>
      <c r="G3041" s="19">
        <v>2.66195</v>
      </c>
    </row>
    <row r="3042" spans="1:7" ht="15" customHeight="1">
      <c r="A3042" s="1"/>
      <c r="B3042" s="1"/>
      <c r="C3042" s="1"/>
      <c r="D3042" s="1"/>
      <c r="E3042" s="317" t="s">
        <v>972</v>
      </c>
      <c r="F3042" s="318"/>
      <c r="G3042" s="3">
        <v>4.95</v>
      </c>
    </row>
    <row r="3043" spans="1:7" ht="15" customHeight="1">
      <c r="A3043" s="1"/>
      <c r="B3043" s="1"/>
      <c r="C3043" s="1"/>
      <c r="D3043" s="1"/>
      <c r="E3043" s="317" t="s">
        <v>973</v>
      </c>
      <c r="F3043" s="318"/>
      <c r="G3043" s="3">
        <v>0.97</v>
      </c>
    </row>
    <row r="3044" spans="1:7" ht="15" customHeight="1">
      <c r="A3044" s="1"/>
      <c r="B3044" s="1"/>
      <c r="C3044" s="1"/>
      <c r="D3044" s="1"/>
      <c r="E3044" s="317" t="s">
        <v>974</v>
      </c>
      <c r="F3044" s="318"/>
      <c r="G3044" s="3">
        <v>5.92</v>
      </c>
    </row>
    <row r="3045" spans="1:7" ht="15" customHeight="1">
      <c r="A3045" s="1"/>
      <c r="B3045" s="1"/>
      <c r="C3045" s="1"/>
      <c r="D3045" s="1"/>
      <c r="E3045" s="317" t="s">
        <v>975</v>
      </c>
      <c r="F3045" s="318"/>
      <c r="G3045" s="3">
        <v>1.67</v>
      </c>
    </row>
    <row r="3046" spans="1:7" ht="15" customHeight="1">
      <c r="A3046" s="1"/>
      <c r="B3046" s="1"/>
      <c r="C3046" s="1"/>
      <c r="D3046" s="1"/>
      <c r="E3046" s="317" t="s">
        <v>976</v>
      </c>
      <c r="F3046" s="318"/>
      <c r="G3046" s="3">
        <v>7.59</v>
      </c>
    </row>
    <row r="3047" spans="1:7" ht="15" customHeight="1">
      <c r="A3047" s="1"/>
      <c r="B3047" s="1"/>
      <c r="C3047" s="1"/>
      <c r="D3047" s="1"/>
      <c r="E3047" s="317" t="s">
        <v>977</v>
      </c>
      <c r="F3047" s="318"/>
      <c r="G3047" s="3">
        <v>1</v>
      </c>
    </row>
    <row r="3048" spans="1:7" ht="15" customHeight="1">
      <c r="A3048" s="1"/>
      <c r="B3048" s="1"/>
      <c r="C3048" s="1"/>
      <c r="D3048" s="1"/>
      <c r="E3048" s="317" t="s">
        <v>978</v>
      </c>
      <c r="F3048" s="318"/>
      <c r="G3048" s="3">
        <v>7.59</v>
      </c>
    </row>
    <row r="3049" spans="1:7" ht="9.9499999999999993" customHeight="1">
      <c r="A3049" s="1"/>
      <c r="B3049" s="1"/>
      <c r="C3049" s="323" t="s">
        <v>949</v>
      </c>
      <c r="D3049" s="324"/>
      <c r="E3049" s="1"/>
      <c r="F3049" s="1"/>
      <c r="G3049" s="1"/>
    </row>
    <row r="3050" spans="1:7" ht="20.100000000000001" customHeight="1">
      <c r="A3050" s="325" t="s">
        <v>2354</v>
      </c>
      <c r="B3050" s="326"/>
      <c r="C3050" s="326"/>
      <c r="D3050" s="326"/>
      <c r="E3050" s="326"/>
      <c r="F3050" s="326"/>
      <c r="G3050" s="326"/>
    </row>
    <row r="3051" spans="1:7" ht="15" customHeight="1">
      <c r="A3051" s="321" t="s">
        <v>951</v>
      </c>
      <c r="B3051" s="322"/>
      <c r="C3051" s="8" t="s">
        <v>952</v>
      </c>
      <c r="D3051" s="8" t="s">
        <v>953</v>
      </c>
      <c r="E3051" s="8" t="s">
        <v>954</v>
      </c>
      <c r="F3051" s="8" t="s">
        <v>955</v>
      </c>
      <c r="G3051" s="8" t="s">
        <v>956</v>
      </c>
    </row>
    <row r="3052" spans="1:7" ht="15" customHeight="1">
      <c r="A3052" s="15" t="s">
        <v>994</v>
      </c>
      <c r="B3052" s="16" t="s">
        <v>995</v>
      </c>
      <c r="C3052" s="15" t="s">
        <v>959</v>
      </c>
      <c r="D3052" s="15" t="s">
        <v>960</v>
      </c>
      <c r="E3052" s="17">
        <v>0.63800000000000001</v>
      </c>
      <c r="F3052" s="18">
        <v>1.04</v>
      </c>
      <c r="G3052" s="18">
        <v>0.66352</v>
      </c>
    </row>
    <row r="3053" spans="1:7" ht="15" customHeight="1">
      <c r="A3053" s="15" t="s">
        <v>996</v>
      </c>
      <c r="B3053" s="16" t="s">
        <v>997</v>
      </c>
      <c r="C3053" s="15" t="s">
        <v>959</v>
      </c>
      <c r="D3053" s="15" t="s">
        <v>960</v>
      </c>
      <c r="E3053" s="17">
        <v>0.63800000000000001</v>
      </c>
      <c r="F3053" s="18">
        <v>3.18</v>
      </c>
      <c r="G3053" s="18">
        <v>2.0288400000000002</v>
      </c>
    </row>
    <row r="3054" spans="1:7" ht="20.100000000000001" customHeight="1">
      <c r="A3054" s="15" t="s">
        <v>1388</v>
      </c>
      <c r="B3054" s="16" t="s">
        <v>1389</v>
      </c>
      <c r="C3054" s="15" t="s">
        <v>959</v>
      </c>
      <c r="D3054" s="15" t="s">
        <v>960</v>
      </c>
      <c r="E3054" s="17">
        <v>0.63800000000000001</v>
      </c>
      <c r="F3054" s="18">
        <v>0.28000000000000003</v>
      </c>
      <c r="G3054" s="18">
        <v>0.17863999999999999</v>
      </c>
    </row>
    <row r="3055" spans="1:7" ht="15" customHeight="1">
      <c r="A3055" s="15" t="s">
        <v>963</v>
      </c>
      <c r="B3055" s="16" t="s">
        <v>964</v>
      </c>
      <c r="C3055" s="15" t="s">
        <v>959</v>
      </c>
      <c r="D3055" s="15" t="s">
        <v>960</v>
      </c>
      <c r="E3055" s="17">
        <v>0.63800000000000001</v>
      </c>
      <c r="F3055" s="18">
        <v>0.55000000000000004</v>
      </c>
      <c r="G3055" s="18">
        <v>0.35089999999999999</v>
      </c>
    </row>
    <row r="3056" spans="1:7" ht="20.100000000000001" customHeight="1">
      <c r="A3056" s="15" t="s">
        <v>1390</v>
      </c>
      <c r="B3056" s="16" t="s">
        <v>1391</v>
      </c>
      <c r="C3056" s="15" t="s">
        <v>959</v>
      </c>
      <c r="D3056" s="15" t="s">
        <v>960</v>
      </c>
      <c r="E3056" s="17">
        <v>0.63800000000000001</v>
      </c>
      <c r="F3056" s="18">
        <v>0.8</v>
      </c>
      <c r="G3056" s="18">
        <v>0.51039999999999996</v>
      </c>
    </row>
    <row r="3057" spans="1:7" ht="15" customHeight="1">
      <c r="A3057" s="15" t="s">
        <v>965</v>
      </c>
      <c r="B3057" s="16" t="s">
        <v>966</v>
      </c>
      <c r="C3057" s="15" t="s">
        <v>959</v>
      </c>
      <c r="D3057" s="15" t="s">
        <v>960</v>
      </c>
      <c r="E3057" s="17">
        <v>0.63800000000000001</v>
      </c>
      <c r="F3057" s="18">
        <v>0.06</v>
      </c>
      <c r="G3057" s="18">
        <v>3.8280000000000002E-2</v>
      </c>
    </row>
    <row r="3058" spans="1:7" ht="17.100000000000001" customHeight="1">
      <c r="A3058" s="1"/>
      <c r="B3058" s="1"/>
      <c r="C3058" s="1"/>
      <c r="D3058" s="1"/>
      <c r="E3058" s="319" t="s">
        <v>967</v>
      </c>
      <c r="F3058" s="320"/>
      <c r="G3058" s="19">
        <v>3.7705799999999998</v>
      </c>
    </row>
    <row r="3059" spans="1:7" ht="15" customHeight="1">
      <c r="A3059" s="321" t="s">
        <v>968</v>
      </c>
      <c r="B3059" s="322"/>
      <c r="C3059" s="8" t="s">
        <v>952</v>
      </c>
      <c r="D3059" s="8" t="s">
        <v>953</v>
      </c>
      <c r="E3059" s="8" t="s">
        <v>954</v>
      </c>
      <c r="F3059" s="8" t="s">
        <v>955</v>
      </c>
      <c r="G3059" s="8" t="s">
        <v>956</v>
      </c>
    </row>
    <row r="3060" spans="1:7" ht="15" customHeight="1">
      <c r="A3060" s="15" t="s">
        <v>1392</v>
      </c>
      <c r="B3060" s="16" t="s">
        <v>1393</v>
      </c>
      <c r="C3060" s="15" t="s">
        <v>959</v>
      </c>
      <c r="D3060" s="15" t="s">
        <v>960</v>
      </c>
      <c r="E3060" s="17">
        <v>0.32308320000000001</v>
      </c>
      <c r="F3060" s="18">
        <v>8.94</v>
      </c>
      <c r="G3060" s="18">
        <v>2.8883638079999998</v>
      </c>
    </row>
    <row r="3061" spans="1:7" ht="15" customHeight="1">
      <c r="A3061" s="15" t="s">
        <v>1394</v>
      </c>
      <c r="B3061" s="16" t="s">
        <v>1395</v>
      </c>
      <c r="C3061" s="15" t="s">
        <v>959</v>
      </c>
      <c r="D3061" s="15" t="s">
        <v>960</v>
      </c>
      <c r="E3061" s="17">
        <v>0.32308320000000001</v>
      </c>
      <c r="F3061" s="18">
        <v>12.62</v>
      </c>
      <c r="G3061" s="18">
        <v>4.0773099840000002</v>
      </c>
    </row>
    <row r="3062" spans="1:7" ht="15" customHeight="1">
      <c r="A3062" s="1"/>
      <c r="B3062" s="1"/>
      <c r="C3062" s="1"/>
      <c r="D3062" s="1"/>
      <c r="E3062" s="319" t="s">
        <v>971</v>
      </c>
      <c r="F3062" s="320"/>
      <c r="G3062" s="19">
        <v>6.9656737919999996</v>
      </c>
    </row>
    <row r="3063" spans="1:7" ht="15" customHeight="1">
      <c r="A3063" s="321" t="s">
        <v>1010</v>
      </c>
      <c r="B3063" s="322"/>
      <c r="C3063" s="8" t="s">
        <v>952</v>
      </c>
      <c r="D3063" s="8" t="s">
        <v>953</v>
      </c>
      <c r="E3063" s="8" t="s">
        <v>954</v>
      </c>
      <c r="F3063" s="8" t="s">
        <v>955</v>
      </c>
      <c r="G3063" s="8" t="s">
        <v>956</v>
      </c>
    </row>
    <row r="3064" spans="1:7" ht="15" customHeight="1">
      <c r="A3064" s="15" t="s">
        <v>1426</v>
      </c>
      <c r="B3064" s="16" t="s">
        <v>1427</v>
      </c>
      <c r="C3064" s="15" t="s">
        <v>959</v>
      </c>
      <c r="D3064" s="15" t="s">
        <v>1013</v>
      </c>
      <c r="E3064" s="17">
        <v>1.0609999999999999</v>
      </c>
      <c r="F3064" s="18">
        <v>2.4700000000000002</v>
      </c>
      <c r="G3064" s="18">
        <v>2.6206700000000001</v>
      </c>
    </row>
    <row r="3065" spans="1:7" ht="15" customHeight="1">
      <c r="A3065" s="15" t="s">
        <v>1402</v>
      </c>
      <c r="B3065" s="16" t="s">
        <v>1403</v>
      </c>
      <c r="C3065" s="15" t="s">
        <v>959</v>
      </c>
      <c r="D3065" s="15" t="s">
        <v>1030</v>
      </c>
      <c r="E3065" s="17">
        <v>0.106</v>
      </c>
      <c r="F3065" s="18">
        <v>1.29</v>
      </c>
      <c r="G3065" s="18">
        <v>0.13674</v>
      </c>
    </row>
    <row r="3066" spans="1:7" ht="15" customHeight="1">
      <c r="A3066" s="1"/>
      <c r="B3066" s="1"/>
      <c r="C3066" s="1"/>
      <c r="D3066" s="1"/>
      <c r="E3066" s="319" t="s">
        <v>1021</v>
      </c>
      <c r="F3066" s="320"/>
      <c r="G3066" s="19">
        <v>2.7574100000000001</v>
      </c>
    </row>
    <row r="3067" spans="1:7" ht="15" customHeight="1">
      <c r="A3067" s="1"/>
      <c r="B3067" s="1"/>
      <c r="C3067" s="1"/>
      <c r="D3067" s="1"/>
      <c r="E3067" s="317" t="s">
        <v>972</v>
      </c>
      <c r="F3067" s="318"/>
      <c r="G3067" s="3">
        <v>10.31</v>
      </c>
    </row>
    <row r="3068" spans="1:7" ht="15" customHeight="1">
      <c r="A3068" s="1"/>
      <c r="B3068" s="1"/>
      <c r="C3068" s="1"/>
      <c r="D3068" s="1"/>
      <c r="E3068" s="317" t="s">
        <v>973</v>
      </c>
      <c r="F3068" s="318"/>
      <c r="G3068" s="3">
        <v>3.17</v>
      </c>
    </row>
    <row r="3069" spans="1:7" ht="15" customHeight="1">
      <c r="A3069" s="1"/>
      <c r="B3069" s="1"/>
      <c r="C3069" s="1"/>
      <c r="D3069" s="1"/>
      <c r="E3069" s="317" t="s">
        <v>974</v>
      </c>
      <c r="F3069" s="318"/>
      <c r="G3069" s="3">
        <v>13.48</v>
      </c>
    </row>
    <row r="3070" spans="1:7" ht="15" customHeight="1">
      <c r="A3070" s="1"/>
      <c r="B3070" s="1"/>
      <c r="C3070" s="1"/>
      <c r="D3070" s="1"/>
      <c r="E3070" s="317" t="s">
        <v>975</v>
      </c>
      <c r="F3070" s="318"/>
      <c r="G3070" s="3">
        <v>3.82</v>
      </c>
    </row>
    <row r="3071" spans="1:7" ht="15" customHeight="1">
      <c r="A3071" s="1"/>
      <c r="B3071" s="1"/>
      <c r="C3071" s="1"/>
      <c r="D3071" s="1"/>
      <c r="E3071" s="317" t="s">
        <v>976</v>
      </c>
      <c r="F3071" s="318"/>
      <c r="G3071" s="3">
        <v>17.3</v>
      </c>
    </row>
    <row r="3072" spans="1:7" ht="15" customHeight="1">
      <c r="A3072" s="1"/>
      <c r="B3072" s="1"/>
      <c r="C3072" s="1"/>
      <c r="D3072" s="1"/>
      <c r="E3072" s="317" t="s">
        <v>977</v>
      </c>
      <c r="F3072" s="318"/>
      <c r="G3072" s="3">
        <v>1</v>
      </c>
    </row>
    <row r="3073" spans="1:7" ht="15" customHeight="1">
      <c r="A3073" s="1"/>
      <c r="B3073" s="1"/>
      <c r="C3073" s="1"/>
      <c r="D3073" s="1"/>
      <c r="E3073" s="317" t="s">
        <v>978</v>
      </c>
      <c r="F3073" s="318"/>
      <c r="G3073" s="3">
        <v>17.3</v>
      </c>
    </row>
    <row r="3074" spans="1:7" ht="9.9499999999999993" customHeight="1">
      <c r="A3074" s="1"/>
      <c r="B3074" s="1"/>
      <c r="C3074" s="323" t="s">
        <v>949</v>
      </c>
      <c r="D3074" s="324"/>
      <c r="E3074" s="1"/>
      <c r="F3074" s="1"/>
      <c r="G3074" s="1"/>
    </row>
    <row r="3075" spans="1:7" ht="20.100000000000001" customHeight="1">
      <c r="A3075" s="325" t="s">
        <v>2355</v>
      </c>
      <c r="B3075" s="326"/>
      <c r="C3075" s="326"/>
      <c r="D3075" s="326"/>
      <c r="E3075" s="326"/>
      <c r="F3075" s="326"/>
      <c r="G3075" s="326"/>
    </row>
    <row r="3076" spans="1:7" ht="15" customHeight="1">
      <c r="A3076" s="321" t="s">
        <v>951</v>
      </c>
      <c r="B3076" s="322"/>
      <c r="C3076" s="8" t="s">
        <v>952</v>
      </c>
      <c r="D3076" s="8" t="s">
        <v>953</v>
      </c>
      <c r="E3076" s="8" t="s">
        <v>954</v>
      </c>
      <c r="F3076" s="8" t="s">
        <v>955</v>
      </c>
      <c r="G3076" s="8" t="s">
        <v>956</v>
      </c>
    </row>
    <row r="3077" spans="1:7" ht="15" customHeight="1">
      <c r="A3077" s="15" t="s">
        <v>994</v>
      </c>
      <c r="B3077" s="16" t="s">
        <v>995</v>
      </c>
      <c r="C3077" s="15" t="s">
        <v>959</v>
      </c>
      <c r="D3077" s="15" t="s">
        <v>960</v>
      </c>
      <c r="E3077" s="17">
        <v>0.24</v>
      </c>
      <c r="F3077" s="18">
        <v>1.04</v>
      </c>
      <c r="G3077" s="18">
        <v>0.24959999999999999</v>
      </c>
    </row>
    <row r="3078" spans="1:7" ht="15" customHeight="1">
      <c r="A3078" s="15" t="s">
        <v>996</v>
      </c>
      <c r="B3078" s="16" t="s">
        <v>997</v>
      </c>
      <c r="C3078" s="15" t="s">
        <v>959</v>
      </c>
      <c r="D3078" s="15" t="s">
        <v>960</v>
      </c>
      <c r="E3078" s="17">
        <v>0.24</v>
      </c>
      <c r="F3078" s="18">
        <v>3.18</v>
      </c>
      <c r="G3078" s="18">
        <v>0.76319999999999999</v>
      </c>
    </row>
    <row r="3079" spans="1:7" ht="20.100000000000001" customHeight="1">
      <c r="A3079" s="15" t="s">
        <v>1388</v>
      </c>
      <c r="B3079" s="16" t="s">
        <v>1389</v>
      </c>
      <c r="C3079" s="15" t="s">
        <v>959</v>
      </c>
      <c r="D3079" s="15" t="s">
        <v>960</v>
      </c>
      <c r="E3079" s="17">
        <v>0.24</v>
      </c>
      <c r="F3079" s="18">
        <v>0.28000000000000003</v>
      </c>
      <c r="G3079" s="18">
        <v>6.7199999999999996E-2</v>
      </c>
    </row>
    <row r="3080" spans="1:7" ht="15" customHeight="1">
      <c r="A3080" s="15" t="s">
        <v>963</v>
      </c>
      <c r="B3080" s="16" t="s">
        <v>964</v>
      </c>
      <c r="C3080" s="15" t="s">
        <v>959</v>
      </c>
      <c r="D3080" s="15" t="s">
        <v>960</v>
      </c>
      <c r="E3080" s="17">
        <v>0.24</v>
      </c>
      <c r="F3080" s="18">
        <v>0.55000000000000004</v>
      </c>
      <c r="G3080" s="18">
        <v>0.13200000000000001</v>
      </c>
    </row>
    <row r="3081" spans="1:7" ht="20.100000000000001" customHeight="1">
      <c r="A3081" s="15" t="s">
        <v>1390</v>
      </c>
      <c r="B3081" s="16" t="s">
        <v>1391</v>
      </c>
      <c r="C3081" s="15" t="s">
        <v>959</v>
      </c>
      <c r="D3081" s="15" t="s">
        <v>960</v>
      </c>
      <c r="E3081" s="17">
        <v>0.24</v>
      </c>
      <c r="F3081" s="18">
        <v>0.8</v>
      </c>
      <c r="G3081" s="18">
        <v>0.192</v>
      </c>
    </row>
    <row r="3082" spans="1:7" ht="15" customHeight="1">
      <c r="A3082" s="15" t="s">
        <v>965</v>
      </c>
      <c r="B3082" s="16" t="s">
        <v>966</v>
      </c>
      <c r="C3082" s="15" t="s">
        <v>959</v>
      </c>
      <c r="D3082" s="15" t="s">
        <v>960</v>
      </c>
      <c r="E3082" s="17">
        <v>0.24</v>
      </c>
      <c r="F3082" s="18">
        <v>0.06</v>
      </c>
      <c r="G3082" s="18">
        <v>1.44E-2</v>
      </c>
    </row>
    <row r="3083" spans="1:7" ht="17.100000000000001" customHeight="1">
      <c r="A3083" s="1"/>
      <c r="B3083" s="1"/>
      <c r="C3083" s="1"/>
      <c r="D3083" s="1"/>
      <c r="E3083" s="319" t="s">
        <v>967</v>
      </c>
      <c r="F3083" s="320"/>
      <c r="G3083" s="19">
        <v>1.4184000000000001</v>
      </c>
    </row>
    <row r="3084" spans="1:7" ht="15" customHeight="1">
      <c r="A3084" s="321" t="s">
        <v>968</v>
      </c>
      <c r="B3084" s="322"/>
      <c r="C3084" s="8" t="s">
        <v>952</v>
      </c>
      <c r="D3084" s="8" t="s">
        <v>953</v>
      </c>
      <c r="E3084" s="8" t="s">
        <v>954</v>
      </c>
      <c r="F3084" s="8" t="s">
        <v>955</v>
      </c>
      <c r="G3084" s="8" t="s">
        <v>956</v>
      </c>
    </row>
    <row r="3085" spans="1:7" ht="15" customHeight="1">
      <c r="A3085" s="15" t="s">
        <v>1392</v>
      </c>
      <c r="B3085" s="16" t="s">
        <v>1393</v>
      </c>
      <c r="C3085" s="15" t="s">
        <v>959</v>
      </c>
      <c r="D3085" s="15" t="s">
        <v>960</v>
      </c>
      <c r="E3085" s="17">
        <v>0.12153600000000001</v>
      </c>
      <c r="F3085" s="18">
        <v>8.94</v>
      </c>
      <c r="G3085" s="18">
        <v>1.0865318399999999</v>
      </c>
    </row>
    <row r="3086" spans="1:7" ht="15" customHeight="1">
      <c r="A3086" s="15" t="s">
        <v>1394</v>
      </c>
      <c r="B3086" s="16" t="s">
        <v>1395</v>
      </c>
      <c r="C3086" s="15" t="s">
        <v>959</v>
      </c>
      <c r="D3086" s="15" t="s">
        <v>960</v>
      </c>
      <c r="E3086" s="17">
        <v>0.12153600000000001</v>
      </c>
      <c r="F3086" s="18">
        <v>12.62</v>
      </c>
      <c r="G3086" s="18">
        <v>1.5337843200000001</v>
      </c>
    </row>
    <row r="3087" spans="1:7" ht="15" customHeight="1">
      <c r="A3087" s="1"/>
      <c r="B3087" s="1"/>
      <c r="C3087" s="1"/>
      <c r="D3087" s="1"/>
      <c r="E3087" s="319" t="s">
        <v>971</v>
      </c>
      <c r="F3087" s="320"/>
      <c r="G3087" s="19">
        <v>2.6203161599999998</v>
      </c>
    </row>
    <row r="3088" spans="1:7" ht="15" customHeight="1">
      <c r="A3088" s="321" t="s">
        <v>1010</v>
      </c>
      <c r="B3088" s="322"/>
      <c r="C3088" s="8" t="s">
        <v>952</v>
      </c>
      <c r="D3088" s="8" t="s">
        <v>953</v>
      </c>
      <c r="E3088" s="8" t="s">
        <v>954</v>
      </c>
      <c r="F3088" s="8" t="s">
        <v>955</v>
      </c>
      <c r="G3088" s="8" t="s">
        <v>956</v>
      </c>
    </row>
    <row r="3089" spans="1:7" ht="15" customHeight="1">
      <c r="A3089" s="15" t="s">
        <v>1398</v>
      </c>
      <c r="B3089" s="16" t="s">
        <v>1399</v>
      </c>
      <c r="C3089" s="15" t="s">
        <v>959</v>
      </c>
      <c r="D3089" s="15" t="s">
        <v>1030</v>
      </c>
      <c r="E3089" s="17">
        <v>1.0999999999999999E-2</v>
      </c>
      <c r="F3089" s="18">
        <v>50.01</v>
      </c>
      <c r="G3089" s="18">
        <v>0.55010999999999999</v>
      </c>
    </row>
    <row r="3090" spans="1:7" ht="20.100000000000001" customHeight="1">
      <c r="A3090" s="15" t="s">
        <v>1400</v>
      </c>
      <c r="B3090" s="16" t="s">
        <v>1401</v>
      </c>
      <c r="C3090" s="15" t="s">
        <v>959</v>
      </c>
      <c r="D3090" s="15" t="s">
        <v>1030</v>
      </c>
      <c r="E3090" s="17">
        <v>1.2E-2</v>
      </c>
      <c r="F3090" s="18">
        <v>56.66</v>
      </c>
      <c r="G3090" s="18">
        <v>0.67991999999999997</v>
      </c>
    </row>
    <row r="3091" spans="1:7" ht="15" customHeight="1">
      <c r="A3091" s="15" t="s">
        <v>1402</v>
      </c>
      <c r="B3091" s="16" t="s">
        <v>1403</v>
      </c>
      <c r="C3091" s="15" t="s">
        <v>959</v>
      </c>
      <c r="D3091" s="15" t="s">
        <v>1030</v>
      </c>
      <c r="E3091" s="17">
        <v>4.4999999999999998E-2</v>
      </c>
      <c r="F3091" s="18">
        <v>1.29</v>
      </c>
      <c r="G3091" s="18">
        <v>5.8049999999999997E-2</v>
      </c>
    </row>
    <row r="3092" spans="1:7" ht="20.100000000000001" customHeight="1">
      <c r="A3092" s="15" t="s">
        <v>1428</v>
      </c>
      <c r="B3092" s="16" t="s">
        <v>1429</v>
      </c>
      <c r="C3092" s="15" t="s">
        <v>959</v>
      </c>
      <c r="D3092" s="15" t="s">
        <v>1030</v>
      </c>
      <c r="E3092" s="17">
        <v>1</v>
      </c>
      <c r="F3092" s="18">
        <v>2.78</v>
      </c>
      <c r="G3092" s="18">
        <v>2.78</v>
      </c>
    </row>
    <row r="3093" spans="1:7" ht="15" customHeight="1">
      <c r="A3093" s="1"/>
      <c r="B3093" s="1"/>
      <c r="C3093" s="1"/>
      <c r="D3093" s="1"/>
      <c r="E3093" s="319" t="s">
        <v>1021</v>
      </c>
      <c r="F3093" s="320"/>
      <c r="G3093" s="19">
        <v>4.0680800000000001</v>
      </c>
    </row>
    <row r="3094" spans="1:7" ht="15" customHeight="1">
      <c r="A3094" s="1"/>
      <c r="B3094" s="1"/>
      <c r="C3094" s="1"/>
      <c r="D3094" s="1"/>
      <c r="E3094" s="317" t="s">
        <v>972</v>
      </c>
      <c r="F3094" s="318"/>
      <c r="G3094" s="3">
        <v>6.89</v>
      </c>
    </row>
    <row r="3095" spans="1:7" ht="15" customHeight="1">
      <c r="A3095" s="1"/>
      <c r="B3095" s="1"/>
      <c r="C3095" s="1"/>
      <c r="D3095" s="1"/>
      <c r="E3095" s="317" t="s">
        <v>973</v>
      </c>
      <c r="F3095" s="318"/>
      <c r="G3095" s="3">
        <v>1.19</v>
      </c>
    </row>
    <row r="3096" spans="1:7" ht="15" customHeight="1">
      <c r="A3096" s="1"/>
      <c r="B3096" s="1"/>
      <c r="C3096" s="1"/>
      <c r="D3096" s="1"/>
      <c r="E3096" s="317" t="s">
        <v>974</v>
      </c>
      <c r="F3096" s="318"/>
      <c r="G3096" s="3">
        <v>8.08</v>
      </c>
    </row>
    <row r="3097" spans="1:7" ht="15" customHeight="1">
      <c r="A3097" s="1"/>
      <c r="B3097" s="1"/>
      <c r="C3097" s="1"/>
      <c r="D3097" s="1"/>
      <c r="E3097" s="317" t="s">
        <v>975</v>
      </c>
      <c r="F3097" s="318"/>
      <c r="G3097" s="3">
        <v>2.29</v>
      </c>
    </row>
    <row r="3098" spans="1:7" ht="15" customHeight="1">
      <c r="A3098" s="1"/>
      <c r="B3098" s="1"/>
      <c r="C3098" s="1"/>
      <c r="D3098" s="1"/>
      <c r="E3098" s="317" t="s">
        <v>976</v>
      </c>
      <c r="F3098" s="318"/>
      <c r="G3098" s="3">
        <v>10.37</v>
      </c>
    </row>
    <row r="3099" spans="1:7" ht="15" customHeight="1">
      <c r="A3099" s="1"/>
      <c r="B3099" s="1"/>
      <c r="C3099" s="1"/>
      <c r="D3099" s="1"/>
      <c r="E3099" s="317" t="s">
        <v>977</v>
      </c>
      <c r="F3099" s="318"/>
      <c r="G3099" s="3">
        <v>1</v>
      </c>
    </row>
    <row r="3100" spans="1:7" ht="15" customHeight="1">
      <c r="A3100" s="1"/>
      <c r="B3100" s="1"/>
      <c r="C3100" s="1"/>
      <c r="D3100" s="1"/>
      <c r="E3100" s="317" t="s">
        <v>978</v>
      </c>
      <c r="F3100" s="318"/>
      <c r="G3100" s="3">
        <v>10.37</v>
      </c>
    </row>
    <row r="3101" spans="1:7" ht="9.9499999999999993" customHeight="1">
      <c r="A3101" s="1"/>
      <c r="B3101" s="1"/>
      <c r="C3101" s="323" t="s">
        <v>949</v>
      </c>
      <c r="D3101" s="324"/>
      <c r="E3101" s="1"/>
      <c r="F3101" s="1"/>
      <c r="G3101" s="1"/>
    </row>
    <row r="3102" spans="1:7" ht="20.100000000000001" customHeight="1">
      <c r="A3102" s="325" t="s">
        <v>2356</v>
      </c>
      <c r="B3102" s="326"/>
      <c r="C3102" s="326"/>
      <c r="D3102" s="326"/>
      <c r="E3102" s="326"/>
      <c r="F3102" s="326"/>
      <c r="G3102" s="326"/>
    </row>
    <row r="3103" spans="1:7" ht="15" customHeight="1">
      <c r="A3103" s="321" t="s">
        <v>951</v>
      </c>
      <c r="B3103" s="322"/>
      <c r="C3103" s="8" t="s">
        <v>952</v>
      </c>
      <c r="D3103" s="8" t="s">
        <v>953</v>
      </c>
      <c r="E3103" s="8" t="s">
        <v>954</v>
      </c>
      <c r="F3103" s="8" t="s">
        <v>955</v>
      </c>
      <c r="G3103" s="8" t="s">
        <v>956</v>
      </c>
    </row>
    <row r="3104" spans="1:7" ht="15" customHeight="1">
      <c r="A3104" s="15" t="s">
        <v>994</v>
      </c>
      <c r="B3104" s="16" t="s">
        <v>995</v>
      </c>
      <c r="C3104" s="15" t="s">
        <v>959</v>
      </c>
      <c r="D3104" s="15" t="s">
        <v>960</v>
      </c>
      <c r="E3104" s="17">
        <v>0.4</v>
      </c>
      <c r="F3104" s="18">
        <v>1.04</v>
      </c>
      <c r="G3104" s="18">
        <v>0.41599999999999998</v>
      </c>
    </row>
    <row r="3105" spans="1:7" ht="15" customHeight="1">
      <c r="A3105" s="15" t="s">
        <v>996</v>
      </c>
      <c r="B3105" s="16" t="s">
        <v>997</v>
      </c>
      <c r="C3105" s="15" t="s">
        <v>959</v>
      </c>
      <c r="D3105" s="15" t="s">
        <v>960</v>
      </c>
      <c r="E3105" s="17">
        <v>0.4</v>
      </c>
      <c r="F3105" s="18">
        <v>3.18</v>
      </c>
      <c r="G3105" s="18">
        <v>1.272</v>
      </c>
    </row>
    <row r="3106" spans="1:7" ht="20.100000000000001" customHeight="1">
      <c r="A3106" s="15" t="s">
        <v>1388</v>
      </c>
      <c r="B3106" s="16" t="s">
        <v>1389</v>
      </c>
      <c r="C3106" s="15" t="s">
        <v>959</v>
      </c>
      <c r="D3106" s="15" t="s">
        <v>960</v>
      </c>
      <c r="E3106" s="17">
        <v>0.4</v>
      </c>
      <c r="F3106" s="18">
        <v>0.28000000000000003</v>
      </c>
      <c r="G3106" s="18">
        <v>0.112</v>
      </c>
    </row>
    <row r="3107" spans="1:7" ht="15" customHeight="1">
      <c r="A3107" s="15" t="s">
        <v>963</v>
      </c>
      <c r="B3107" s="16" t="s">
        <v>964</v>
      </c>
      <c r="C3107" s="15" t="s">
        <v>959</v>
      </c>
      <c r="D3107" s="15" t="s">
        <v>960</v>
      </c>
      <c r="E3107" s="17">
        <v>0.4</v>
      </c>
      <c r="F3107" s="18">
        <v>0.55000000000000004</v>
      </c>
      <c r="G3107" s="18">
        <v>0.22</v>
      </c>
    </row>
    <row r="3108" spans="1:7" ht="20.100000000000001" customHeight="1">
      <c r="A3108" s="15" t="s">
        <v>1390</v>
      </c>
      <c r="B3108" s="16" t="s">
        <v>1391</v>
      </c>
      <c r="C3108" s="15" t="s">
        <v>959</v>
      </c>
      <c r="D3108" s="15" t="s">
        <v>960</v>
      </c>
      <c r="E3108" s="17">
        <v>0.4</v>
      </c>
      <c r="F3108" s="18">
        <v>0.8</v>
      </c>
      <c r="G3108" s="18">
        <v>0.32</v>
      </c>
    </row>
    <row r="3109" spans="1:7" ht="15" customHeight="1">
      <c r="A3109" s="15" t="s">
        <v>965</v>
      </c>
      <c r="B3109" s="16" t="s">
        <v>966</v>
      </c>
      <c r="C3109" s="15" t="s">
        <v>959</v>
      </c>
      <c r="D3109" s="15" t="s">
        <v>960</v>
      </c>
      <c r="E3109" s="17">
        <v>0.4</v>
      </c>
      <c r="F3109" s="18">
        <v>0.06</v>
      </c>
      <c r="G3109" s="18">
        <v>2.4E-2</v>
      </c>
    </row>
    <row r="3110" spans="1:7" ht="17.100000000000001" customHeight="1">
      <c r="A3110" s="1"/>
      <c r="B3110" s="1"/>
      <c r="C3110" s="1"/>
      <c r="D3110" s="1"/>
      <c r="E3110" s="319" t="s">
        <v>967</v>
      </c>
      <c r="F3110" s="320"/>
      <c r="G3110" s="19">
        <v>2.3639999999999999</v>
      </c>
    </row>
    <row r="3111" spans="1:7" ht="15" customHeight="1">
      <c r="A3111" s="321" t="s">
        <v>968</v>
      </c>
      <c r="B3111" s="322"/>
      <c r="C3111" s="8" t="s">
        <v>952</v>
      </c>
      <c r="D3111" s="8" t="s">
        <v>953</v>
      </c>
      <c r="E3111" s="8" t="s">
        <v>954</v>
      </c>
      <c r="F3111" s="8" t="s">
        <v>955</v>
      </c>
      <c r="G3111" s="8" t="s">
        <v>956</v>
      </c>
    </row>
    <row r="3112" spans="1:7" ht="15" customHeight="1">
      <c r="A3112" s="15" t="s">
        <v>1392</v>
      </c>
      <c r="B3112" s="16" t="s">
        <v>1393</v>
      </c>
      <c r="C3112" s="15" t="s">
        <v>959</v>
      </c>
      <c r="D3112" s="15" t="s">
        <v>960</v>
      </c>
      <c r="E3112" s="17">
        <v>0.20255999999999999</v>
      </c>
      <c r="F3112" s="18">
        <v>8.94</v>
      </c>
      <c r="G3112" s="18">
        <v>1.8108864</v>
      </c>
    </row>
    <row r="3113" spans="1:7" ht="15" customHeight="1">
      <c r="A3113" s="15" t="s">
        <v>1394</v>
      </c>
      <c r="B3113" s="16" t="s">
        <v>1395</v>
      </c>
      <c r="C3113" s="15" t="s">
        <v>959</v>
      </c>
      <c r="D3113" s="15" t="s">
        <v>960</v>
      </c>
      <c r="E3113" s="17">
        <v>0.20255999999999999</v>
      </c>
      <c r="F3113" s="18">
        <v>12.62</v>
      </c>
      <c r="G3113" s="18">
        <v>2.5563072</v>
      </c>
    </row>
    <row r="3114" spans="1:7" ht="15" customHeight="1">
      <c r="A3114" s="1"/>
      <c r="B3114" s="1"/>
      <c r="C3114" s="1"/>
      <c r="D3114" s="1"/>
      <c r="E3114" s="319" t="s">
        <v>971</v>
      </c>
      <c r="F3114" s="320"/>
      <c r="G3114" s="19">
        <v>4.3671936000000002</v>
      </c>
    </row>
    <row r="3115" spans="1:7" ht="15" customHeight="1">
      <c r="A3115" s="321" t="s">
        <v>1010</v>
      </c>
      <c r="B3115" s="322"/>
      <c r="C3115" s="8" t="s">
        <v>952</v>
      </c>
      <c r="D3115" s="8" t="s">
        <v>953</v>
      </c>
      <c r="E3115" s="8" t="s">
        <v>954</v>
      </c>
      <c r="F3115" s="8" t="s">
        <v>955</v>
      </c>
      <c r="G3115" s="8" t="s">
        <v>956</v>
      </c>
    </row>
    <row r="3116" spans="1:7" ht="15" customHeight="1">
      <c r="A3116" s="15" t="s">
        <v>1398</v>
      </c>
      <c r="B3116" s="16" t="s">
        <v>1399</v>
      </c>
      <c r="C3116" s="15" t="s">
        <v>959</v>
      </c>
      <c r="D3116" s="15" t="s">
        <v>1030</v>
      </c>
      <c r="E3116" s="17">
        <v>1.0999999999999999E-2</v>
      </c>
      <c r="F3116" s="18">
        <v>50.01</v>
      </c>
      <c r="G3116" s="18">
        <v>0.55010999999999999</v>
      </c>
    </row>
    <row r="3117" spans="1:7" ht="20.100000000000001" customHeight="1">
      <c r="A3117" s="15" t="s">
        <v>1400</v>
      </c>
      <c r="B3117" s="16" t="s">
        <v>1401</v>
      </c>
      <c r="C3117" s="15" t="s">
        <v>959</v>
      </c>
      <c r="D3117" s="15" t="s">
        <v>1030</v>
      </c>
      <c r="E3117" s="17">
        <v>1.2E-2</v>
      </c>
      <c r="F3117" s="18">
        <v>56.66</v>
      </c>
      <c r="G3117" s="18">
        <v>0.67991999999999997</v>
      </c>
    </row>
    <row r="3118" spans="1:7" ht="15" customHeight="1">
      <c r="A3118" s="15" t="s">
        <v>1402</v>
      </c>
      <c r="B3118" s="16" t="s">
        <v>1403</v>
      </c>
      <c r="C3118" s="15" t="s">
        <v>959</v>
      </c>
      <c r="D3118" s="15" t="s">
        <v>1030</v>
      </c>
      <c r="E3118" s="17">
        <v>7.4999999999999997E-2</v>
      </c>
      <c r="F3118" s="18">
        <v>1.29</v>
      </c>
      <c r="G3118" s="18">
        <v>9.6750000000000003E-2</v>
      </c>
    </row>
    <row r="3119" spans="1:7" ht="20.100000000000001" customHeight="1">
      <c r="A3119" s="15" t="s">
        <v>1428</v>
      </c>
      <c r="B3119" s="16" t="s">
        <v>1429</v>
      </c>
      <c r="C3119" s="15" t="s">
        <v>959</v>
      </c>
      <c r="D3119" s="15" t="s">
        <v>1030</v>
      </c>
      <c r="E3119" s="17">
        <v>1</v>
      </c>
      <c r="F3119" s="18">
        <v>2.78</v>
      </c>
      <c r="G3119" s="18">
        <v>2.78</v>
      </c>
    </row>
    <row r="3120" spans="1:7" ht="15" customHeight="1">
      <c r="A3120" s="1"/>
      <c r="B3120" s="1"/>
      <c r="C3120" s="1"/>
      <c r="D3120" s="1"/>
      <c r="E3120" s="319" t="s">
        <v>1021</v>
      </c>
      <c r="F3120" s="320"/>
      <c r="G3120" s="19">
        <v>4.1067799999999997</v>
      </c>
    </row>
    <row r="3121" spans="1:7" ht="15" customHeight="1">
      <c r="A3121" s="1"/>
      <c r="B3121" s="1"/>
      <c r="C3121" s="1"/>
      <c r="D3121" s="1"/>
      <c r="E3121" s="317" t="s">
        <v>972</v>
      </c>
      <c r="F3121" s="318"/>
      <c r="G3121" s="3">
        <v>8.83</v>
      </c>
    </row>
    <row r="3122" spans="1:7" ht="15" customHeight="1">
      <c r="A3122" s="1"/>
      <c r="B3122" s="1"/>
      <c r="C3122" s="1"/>
      <c r="D3122" s="1"/>
      <c r="E3122" s="317" t="s">
        <v>973</v>
      </c>
      <c r="F3122" s="318"/>
      <c r="G3122" s="3">
        <v>1.98</v>
      </c>
    </row>
    <row r="3123" spans="1:7" ht="15" customHeight="1">
      <c r="A3123" s="1"/>
      <c r="B3123" s="1"/>
      <c r="C3123" s="1"/>
      <c r="D3123" s="1"/>
      <c r="E3123" s="317" t="s">
        <v>974</v>
      </c>
      <c r="F3123" s="318"/>
      <c r="G3123" s="3">
        <v>10.81</v>
      </c>
    </row>
    <row r="3124" spans="1:7" ht="15" customHeight="1">
      <c r="A3124" s="1"/>
      <c r="B3124" s="1"/>
      <c r="C3124" s="1"/>
      <c r="D3124" s="1"/>
      <c r="E3124" s="317" t="s">
        <v>975</v>
      </c>
      <c r="F3124" s="318"/>
      <c r="G3124" s="3">
        <v>3.06</v>
      </c>
    </row>
    <row r="3125" spans="1:7" ht="15" customHeight="1">
      <c r="A3125" s="1"/>
      <c r="B3125" s="1"/>
      <c r="C3125" s="1"/>
      <c r="D3125" s="1"/>
      <c r="E3125" s="317" t="s">
        <v>976</v>
      </c>
      <c r="F3125" s="318"/>
      <c r="G3125" s="3">
        <v>13.87</v>
      </c>
    </row>
    <row r="3126" spans="1:7" ht="15" customHeight="1">
      <c r="A3126" s="1"/>
      <c r="B3126" s="1"/>
      <c r="C3126" s="1"/>
      <c r="D3126" s="1"/>
      <c r="E3126" s="317" t="s">
        <v>977</v>
      </c>
      <c r="F3126" s="318"/>
      <c r="G3126" s="3">
        <v>1</v>
      </c>
    </row>
    <row r="3127" spans="1:7" ht="15" customHeight="1">
      <c r="A3127" s="1"/>
      <c r="B3127" s="1"/>
      <c r="C3127" s="1"/>
      <c r="D3127" s="1"/>
      <c r="E3127" s="317" t="s">
        <v>978</v>
      </c>
      <c r="F3127" s="318"/>
      <c r="G3127" s="3">
        <v>13.87</v>
      </c>
    </row>
    <row r="3128" spans="1:7" ht="9.9499999999999993" customHeight="1">
      <c r="A3128" s="1"/>
      <c r="B3128" s="1"/>
      <c r="C3128" s="323" t="s">
        <v>949</v>
      </c>
      <c r="D3128" s="324"/>
      <c r="E3128" s="1"/>
      <c r="F3128" s="1"/>
      <c r="G3128" s="1"/>
    </row>
    <row r="3129" spans="1:7" ht="20.100000000000001" customHeight="1">
      <c r="A3129" s="325" t="s">
        <v>2357</v>
      </c>
      <c r="B3129" s="326"/>
      <c r="C3129" s="326"/>
      <c r="D3129" s="326"/>
      <c r="E3129" s="326"/>
      <c r="F3129" s="326"/>
      <c r="G3129" s="326"/>
    </row>
    <row r="3130" spans="1:7" ht="15" customHeight="1">
      <c r="A3130" s="321" t="s">
        <v>951</v>
      </c>
      <c r="B3130" s="322"/>
      <c r="C3130" s="8" t="s">
        <v>952</v>
      </c>
      <c r="D3130" s="8" t="s">
        <v>953</v>
      </c>
      <c r="E3130" s="8" t="s">
        <v>954</v>
      </c>
      <c r="F3130" s="8" t="s">
        <v>955</v>
      </c>
      <c r="G3130" s="8" t="s">
        <v>956</v>
      </c>
    </row>
    <row r="3131" spans="1:7" ht="15" customHeight="1">
      <c r="A3131" s="15" t="s">
        <v>994</v>
      </c>
      <c r="B3131" s="16" t="s">
        <v>995</v>
      </c>
      <c r="C3131" s="15" t="s">
        <v>959</v>
      </c>
      <c r="D3131" s="15" t="s">
        <v>960</v>
      </c>
      <c r="E3131" s="17">
        <v>0.2</v>
      </c>
      <c r="F3131" s="18">
        <v>1.04</v>
      </c>
      <c r="G3131" s="18">
        <v>0.20799999999999999</v>
      </c>
    </row>
    <row r="3132" spans="1:7" ht="15" customHeight="1">
      <c r="A3132" s="15" t="s">
        <v>996</v>
      </c>
      <c r="B3132" s="16" t="s">
        <v>997</v>
      </c>
      <c r="C3132" s="15" t="s">
        <v>959</v>
      </c>
      <c r="D3132" s="15" t="s">
        <v>960</v>
      </c>
      <c r="E3132" s="17">
        <v>0.2</v>
      </c>
      <c r="F3132" s="18">
        <v>3.18</v>
      </c>
      <c r="G3132" s="18">
        <v>0.63600000000000001</v>
      </c>
    </row>
    <row r="3133" spans="1:7" ht="20.100000000000001" customHeight="1">
      <c r="A3133" s="15" t="s">
        <v>1388</v>
      </c>
      <c r="B3133" s="16" t="s">
        <v>1389</v>
      </c>
      <c r="C3133" s="15" t="s">
        <v>959</v>
      </c>
      <c r="D3133" s="15" t="s">
        <v>960</v>
      </c>
      <c r="E3133" s="17">
        <v>0.2</v>
      </c>
      <c r="F3133" s="18">
        <v>0.28000000000000003</v>
      </c>
      <c r="G3133" s="18">
        <v>5.6000000000000001E-2</v>
      </c>
    </row>
    <row r="3134" spans="1:7" ht="15" customHeight="1">
      <c r="A3134" s="15" t="s">
        <v>963</v>
      </c>
      <c r="B3134" s="16" t="s">
        <v>964</v>
      </c>
      <c r="C3134" s="15" t="s">
        <v>959</v>
      </c>
      <c r="D3134" s="15" t="s">
        <v>960</v>
      </c>
      <c r="E3134" s="17">
        <v>0.2</v>
      </c>
      <c r="F3134" s="18">
        <v>0.55000000000000004</v>
      </c>
      <c r="G3134" s="18">
        <v>0.11</v>
      </c>
    </row>
    <row r="3135" spans="1:7" ht="20.100000000000001" customHeight="1">
      <c r="A3135" s="15" t="s">
        <v>1390</v>
      </c>
      <c r="B3135" s="16" t="s">
        <v>1391</v>
      </c>
      <c r="C3135" s="15" t="s">
        <v>959</v>
      </c>
      <c r="D3135" s="15" t="s">
        <v>960</v>
      </c>
      <c r="E3135" s="17">
        <v>0.2</v>
      </c>
      <c r="F3135" s="18">
        <v>0.8</v>
      </c>
      <c r="G3135" s="18">
        <v>0.16</v>
      </c>
    </row>
    <row r="3136" spans="1:7" ht="15" customHeight="1">
      <c r="A3136" s="15" t="s">
        <v>965</v>
      </c>
      <c r="B3136" s="16" t="s">
        <v>966</v>
      </c>
      <c r="C3136" s="15" t="s">
        <v>959</v>
      </c>
      <c r="D3136" s="15" t="s">
        <v>960</v>
      </c>
      <c r="E3136" s="17">
        <v>0.2</v>
      </c>
      <c r="F3136" s="18">
        <v>0.06</v>
      </c>
      <c r="G3136" s="18">
        <v>1.2E-2</v>
      </c>
    </row>
    <row r="3137" spans="1:7" ht="17.100000000000001" customHeight="1">
      <c r="A3137" s="1"/>
      <c r="B3137" s="1"/>
      <c r="C3137" s="1"/>
      <c r="D3137" s="1"/>
      <c r="E3137" s="319" t="s">
        <v>967</v>
      </c>
      <c r="F3137" s="320"/>
      <c r="G3137" s="19">
        <v>1.1819999999999999</v>
      </c>
    </row>
    <row r="3138" spans="1:7" ht="15" customHeight="1">
      <c r="A3138" s="321" t="s">
        <v>968</v>
      </c>
      <c r="B3138" s="322"/>
      <c r="C3138" s="8" t="s">
        <v>952</v>
      </c>
      <c r="D3138" s="8" t="s">
        <v>953</v>
      </c>
      <c r="E3138" s="8" t="s">
        <v>954</v>
      </c>
      <c r="F3138" s="8" t="s">
        <v>955</v>
      </c>
      <c r="G3138" s="8" t="s">
        <v>956</v>
      </c>
    </row>
    <row r="3139" spans="1:7" ht="15" customHeight="1">
      <c r="A3139" s="15" t="s">
        <v>1392</v>
      </c>
      <c r="B3139" s="16" t="s">
        <v>1393</v>
      </c>
      <c r="C3139" s="15" t="s">
        <v>959</v>
      </c>
      <c r="D3139" s="15" t="s">
        <v>960</v>
      </c>
      <c r="E3139" s="17">
        <v>0.10128</v>
      </c>
      <c r="F3139" s="18">
        <v>8.94</v>
      </c>
      <c r="G3139" s="18">
        <v>0.9054432</v>
      </c>
    </row>
    <row r="3140" spans="1:7" ht="15" customHeight="1">
      <c r="A3140" s="15" t="s">
        <v>1394</v>
      </c>
      <c r="B3140" s="16" t="s">
        <v>1395</v>
      </c>
      <c r="C3140" s="15" t="s">
        <v>959</v>
      </c>
      <c r="D3140" s="15" t="s">
        <v>960</v>
      </c>
      <c r="E3140" s="17">
        <v>0.10128</v>
      </c>
      <c r="F3140" s="18">
        <v>12.62</v>
      </c>
      <c r="G3140" s="18">
        <v>1.2781536</v>
      </c>
    </row>
    <row r="3141" spans="1:7" ht="15" customHeight="1">
      <c r="A3141" s="1"/>
      <c r="B3141" s="1"/>
      <c r="C3141" s="1"/>
      <c r="D3141" s="1"/>
      <c r="E3141" s="319" t="s">
        <v>971</v>
      </c>
      <c r="F3141" s="320"/>
      <c r="G3141" s="19">
        <v>2.1835968000000001</v>
      </c>
    </row>
    <row r="3142" spans="1:7" ht="15" customHeight="1">
      <c r="A3142" s="321" t="s">
        <v>1010</v>
      </c>
      <c r="B3142" s="322"/>
      <c r="C3142" s="8" t="s">
        <v>952</v>
      </c>
      <c r="D3142" s="8" t="s">
        <v>953</v>
      </c>
      <c r="E3142" s="8" t="s">
        <v>954</v>
      </c>
      <c r="F3142" s="8" t="s">
        <v>955</v>
      </c>
      <c r="G3142" s="8" t="s">
        <v>956</v>
      </c>
    </row>
    <row r="3143" spans="1:7" ht="15" customHeight="1">
      <c r="A3143" s="15" t="s">
        <v>1398</v>
      </c>
      <c r="B3143" s="16" t="s">
        <v>1399</v>
      </c>
      <c r="C3143" s="15" t="s">
        <v>959</v>
      </c>
      <c r="D3143" s="15" t="s">
        <v>1030</v>
      </c>
      <c r="E3143" s="17">
        <v>7.0000000000000001E-3</v>
      </c>
      <c r="F3143" s="18">
        <v>50.01</v>
      </c>
      <c r="G3143" s="18">
        <v>0.35006999999999999</v>
      </c>
    </row>
    <row r="3144" spans="1:7" ht="20.100000000000001" customHeight="1">
      <c r="A3144" s="15" t="s">
        <v>1400</v>
      </c>
      <c r="B3144" s="16" t="s">
        <v>1401</v>
      </c>
      <c r="C3144" s="15" t="s">
        <v>959</v>
      </c>
      <c r="D3144" s="15" t="s">
        <v>1030</v>
      </c>
      <c r="E3144" s="17">
        <v>8.0000000000000002E-3</v>
      </c>
      <c r="F3144" s="18">
        <v>56.66</v>
      </c>
      <c r="G3144" s="18">
        <v>0.45328000000000002</v>
      </c>
    </row>
    <row r="3145" spans="1:7" ht="15" customHeight="1">
      <c r="A3145" s="15" t="s">
        <v>1402</v>
      </c>
      <c r="B3145" s="16" t="s">
        <v>1403</v>
      </c>
      <c r="C3145" s="15" t="s">
        <v>959</v>
      </c>
      <c r="D3145" s="15" t="s">
        <v>1030</v>
      </c>
      <c r="E3145" s="17">
        <v>0.05</v>
      </c>
      <c r="F3145" s="18">
        <v>1.29</v>
      </c>
      <c r="G3145" s="18">
        <v>6.4500000000000002E-2</v>
      </c>
    </row>
    <row r="3146" spans="1:7" ht="20.100000000000001" customHeight="1">
      <c r="A3146" s="15" t="s">
        <v>1405</v>
      </c>
      <c r="B3146" s="16" t="s">
        <v>1406</v>
      </c>
      <c r="C3146" s="15" t="s">
        <v>959</v>
      </c>
      <c r="D3146" s="15" t="s">
        <v>1030</v>
      </c>
      <c r="E3146" s="17">
        <v>1</v>
      </c>
      <c r="F3146" s="18">
        <v>0.75</v>
      </c>
      <c r="G3146" s="18">
        <v>0.75</v>
      </c>
    </row>
    <row r="3147" spans="1:7" ht="15" customHeight="1">
      <c r="A3147" s="1"/>
      <c r="B3147" s="1"/>
      <c r="C3147" s="1"/>
      <c r="D3147" s="1"/>
      <c r="E3147" s="319" t="s">
        <v>1021</v>
      </c>
      <c r="F3147" s="320"/>
      <c r="G3147" s="19">
        <v>1.61785</v>
      </c>
    </row>
    <row r="3148" spans="1:7" ht="15" customHeight="1">
      <c r="A3148" s="1"/>
      <c r="B3148" s="1"/>
      <c r="C3148" s="1"/>
      <c r="D3148" s="1"/>
      <c r="E3148" s="317" t="s">
        <v>972</v>
      </c>
      <c r="F3148" s="318"/>
      <c r="G3148" s="3">
        <v>3.97</v>
      </c>
    </row>
    <row r="3149" spans="1:7" ht="15" customHeight="1">
      <c r="A3149" s="1"/>
      <c r="B3149" s="1"/>
      <c r="C3149" s="1"/>
      <c r="D3149" s="1"/>
      <c r="E3149" s="317" t="s">
        <v>973</v>
      </c>
      <c r="F3149" s="318"/>
      <c r="G3149" s="3">
        <v>0.99</v>
      </c>
    </row>
    <row r="3150" spans="1:7" ht="15" customHeight="1">
      <c r="A3150" s="1"/>
      <c r="B3150" s="1"/>
      <c r="C3150" s="1"/>
      <c r="D3150" s="1"/>
      <c r="E3150" s="317" t="s">
        <v>974</v>
      </c>
      <c r="F3150" s="318"/>
      <c r="G3150" s="3">
        <v>4.96</v>
      </c>
    </row>
    <row r="3151" spans="1:7" ht="15" customHeight="1">
      <c r="A3151" s="1"/>
      <c r="B3151" s="1"/>
      <c r="C3151" s="1"/>
      <c r="D3151" s="1"/>
      <c r="E3151" s="317" t="s">
        <v>975</v>
      </c>
      <c r="F3151" s="318"/>
      <c r="G3151" s="3">
        <v>1.4</v>
      </c>
    </row>
    <row r="3152" spans="1:7" ht="15" customHeight="1">
      <c r="A3152" s="1"/>
      <c r="B3152" s="1"/>
      <c r="C3152" s="1"/>
      <c r="D3152" s="1"/>
      <c r="E3152" s="317" t="s">
        <v>976</v>
      </c>
      <c r="F3152" s="318"/>
      <c r="G3152" s="3">
        <v>6.36</v>
      </c>
    </row>
    <row r="3153" spans="1:7" ht="15" customHeight="1">
      <c r="A3153" s="1"/>
      <c r="B3153" s="1"/>
      <c r="C3153" s="1"/>
      <c r="D3153" s="1"/>
      <c r="E3153" s="317" t="s">
        <v>977</v>
      </c>
      <c r="F3153" s="318"/>
      <c r="G3153" s="3">
        <v>1</v>
      </c>
    </row>
    <row r="3154" spans="1:7" ht="15" customHeight="1">
      <c r="A3154" s="1"/>
      <c r="B3154" s="1"/>
      <c r="C3154" s="1"/>
      <c r="D3154" s="1"/>
      <c r="E3154" s="317" t="s">
        <v>978</v>
      </c>
      <c r="F3154" s="318"/>
      <c r="G3154" s="3">
        <v>6.36</v>
      </c>
    </row>
    <row r="3155" spans="1:7" ht="9.9499999999999993" customHeight="1">
      <c r="A3155" s="1"/>
      <c r="B3155" s="1"/>
      <c r="C3155" s="323" t="s">
        <v>949</v>
      </c>
      <c r="D3155" s="324"/>
      <c r="E3155" s="1"/>
      <c r="F3155" s="1"/>
      <c r="G3155" s="1"/>
    </row>
    <row r="3156" spans="1:7" ht="20.100000000000001" customHeight="1">
      <c r="A3156" s="325" t="s">
        <v>2358</v>
      </c>
      <c r="B3156" s="326"/>
      <c r="C3156" s="326"/>
      <c r="D3156" s="326"/>
      <c r="E3156" s="326"/>
      <c r="F3156" s="326"/>
      <c r="G3156" s="326"/>
    </row>
    <row r="3157" spans="1:7" ht="15" customHeight="1">
      <c r="A3157" s="321" t="s">
        <v>951</v>
      </c>
      <c r="B3157" s="322"/>
      <c r="C3157" s="8" t="s">
        <v>952</v>
      </c>
      <c r="D3157" s="8" t="s">
        <v>953</v>
      </c>
      <c r="E3157" s="8" t="s">
        <v>954</v>
      </c>
      <c r="F3157" s="8" t="s">
        <v>955</v>
      </c>
      <c r="G3157" s="8" t="s">
        <v>956</v>
      </c>
    </row>
    <row r="3158" spans="1:7" ht="15" customHeight="1">
      <c r="A3158" s="15" t="s">
        <v>994</v>
      </c>
      <c r="B3158" s="16" t="s">
        <v>995</v>
      </c>
      <c r="C3158" s="15" t="s">
        <v>959</v>
      </c>
      <c r="D3158" s="15" t="s">
        <v>960</v>
      </c>
      <c r="E3158" s="17">
        <v>0.24</v>
      </c>
      <c r="F3158" s="18">
        <v>1.04</v>
      </c>
      <c r="G3158" s="18">
        <v>0.24959999999999999</v>
      </c>
    </row>
    <row r="3159" spans="1:7" ht="15" customHeight="1">
      <c r="A3159" s="15" t="s">
        <v>996</v>
      </c>
      <c r="B3159" s="16" t="s">
        <v>997</v>
      </c>
      <c r="C3159" s="15" t="s">
        <v>959</v>
      </c>
      <c r="D3159" s="15" t="s">
        <v>960</v>
      </c>
      <c r="E3159" s="17">
        <v>0.24</v>
      </c>
      <c r="F3159" s="18">
        <v>3.18</v>
      </c>
      <c r="G3159" s="18">
        <v>0.76319999999999999</v>
      </c>
    </row>
    <row r="3160" spans="1:7" ht="20.100000000000001" customHeight="1">
      <c r="A3160" s="15" t="s">
        <v>1388</v>
      </c>
      <c r="B3160" s="16" t="s">
        <v>1389</v>
      </c>
      <c r="C3160" s="15" t="s">
        <v>959</v>
      </c>
      <c r="D3160" s="15" t="s">
        <v>960</v>
      </c>
      <c r="E3160" s="17">
        <v>0.24</v>
      </c>
      <c r="F3160" s="18">
        <v>0.28000000000000003</v>
      </c>
      <c r="G3160" s="18">
        <v>6.7199999999999996E-2</v>
      </c>
    </row>
    <row r="3161" spans="1:7" ht="15" customHeight="1">
      <c r="A3161" s="15" t="s">
        <v>963</v>
      </c>
      <c r="B3161" s="16" t="s">
        <v>964</v>
      </c>
      <c r="C3161" s="15" t="s">
        <v>959</v>
      </c>
      <c r="D3161" s="15" t="s">
        <v>960</v>
      </c>
      <c r="E3161" s="17">
        <v>0.24</v>
      </c>
      <c r="F3161" s="18">
        <v>0.55000000000000004</v>
      </c>
      <c r="G3161" s="18">
        <v>0.13200000000000001</v>
      </c>
    </row>
    <row r="3162" spans="1:7" ht="20.100000000000001" customHeight="1">
      <c r="A3162" s="15" t="s">
        <v>1390</v>
      </c>
      <c r="B3162" s="16" t="s">
        <v>1391</v>
      </c>
      <c r="C3162" s="15" t="s">
        <v>959</v>
      </c>
      <c r="D3162" s="15" t="s">
        <v>960</v>
      </c>
      <c r="E3162" s="17">
        <v>0.24</v>
      </c>
      <c r="F3162" s="18">
        <v>0.8</v>
      </c>
      <c r="G3162" s="18">
        <v>0.192</v>
      </c>
    </row>
    <row r="3163" spans="1:7" ht="15" customHeight="1">
      <c r="A3163" s="15" t="s">
        <v>965</v>
      </c>
      <c r="B3163" s="16" t="s">
        <v>966</v>
      </c>
      <c r="C3163" s="15" t="s">
        <v>959</v>
      </c>
      <c r="D3163" s="15" t="s">
        <v>960</v>
      </c>
      <c r="E3163" s="17">
        <v>0.24</v>
      </c>
      <c r="F3163" s="18">
        <v>0.06</v>
      </c>
      <c r="G3163" s="18">
        <v>1.44E-2</v>
      </c>
    </row>
    <row r="3164" spans="1:7" ht="17.100000000000001" customHeight="1">
      <c r="A3164" s="1"/>
      <c r="B3164" s="1"/>
      <c r="C3164" s="1"/>
      <c r="D3164" s="1"/>
      <c r="E3164" s="319" t="s">
        <v>967</v>
      </c>
      <c r="F3164" s="320"/>
      <c r="G3164" s="19">
        <v>1.4184000000000001</v>
      </c>
    </row>
    <row r="3165" spans="1:7" ht="15" customHeight="1">
      <c r="A3165" s="321" t="s">
        <v>968</v>
      </c>
      <c r="B3165" s="322"/>
      <c r="C3165" s="8" t="s">
        <v>952</v>
      </c>
      <c r="D3165" s="8" t="s">
        <v>953</v>
      </c>
      <c r="E3165" s="8" t="s">
        <v>954</v>
      </c>
      <c r="F3165" s="8" t="s">
        <v>955</v>
      </c>
      <c r="G3165" s="8" t="s">
        <v>956</v>
      </c>
    </row>
    <row r="3166" spans="1:7" ht="15" customHeight="1">
      <c r="A3166" s="15" t="s">
        <v>1392</v>
      </c>
      <c r="B3166" s="16" t="s">
        <v>1393</v>
      </c>
      <c r="C3166" s="15" t="s">
        <v>959</v>
      </c>
      <c r="D3166" s="15" t="s">
        <v>960</v>
      </c>
      <c r="E3166" s="17">
        <v>2.93712E-2</v>
      </c>
      <c r="F3166" s="18">
        <v>8.94</v>
      </c>
      <c r="G3166" s="18">
        <v>0.26257852799999998</v>
      </c>
    </row>
    <row r="3167" spans="1:7" ht="15" customHeight="1">
      <c r="A3167" s="15" t="s">
        <v>1394</v>
      </c>
      <c r="B3167" s="16" t="s">
        <v>1395</v>
      </c>
      <c r="C3167" s="15" t="s">
        <v>959</v>
      </c>
      <c r="D3167" s="15" t="s">
        <v>960</v>
      </c>
      <c r="E3167" s="17">
        <v>0.2137008</v>
      </c>
      <c r="F3167" s="18">
        <v>12.62</v>
      </c>
      <c r="G3167" s="18">
        <v>2.6969040959999999</v>
      </c>
    </row>
    <row r="3168" spans="1:7" ht="15" customHeight="1">
      <c r="A3168" s="1"/>
      <c r="B3168" s="1"/>
      <c r="C3168" s="1"/>
      <c r="D3168" s="1"/>
      <c r="E3168" s="319" t="s">
        <v>971</v>
      </c>
      <c r="F3168" s="320"/>
      <c r="G3168" s="19">
        <v>2.9594826240000001</v>
      </c>
    </row>
    <row r="3169" spans="1:7" ht="15" customHeight="1">
      <c r="A3169" s="321" t="s">
        <v>1010</v>
      </c>
      <c r="B3169" s="322"/>
      <c r="C3169" s="8" t="s">
        <v>952</v>
      </c>
      <c r="D3169" s="8" t="s">
        <v>953</v>
      </c>
      <c r="E3169" s="8" t="s">
        <v>954</v>
      </c>
      <c r="F3169" s="8" t="s">
        <v>955</v>
      </c>
      <c r="G3169" s="8" t="s">
        <v>956</v>
      </c>
    </row>
    <row r="3170" spans="1:7" ht="27.95" customHeight="1">
      <c r="A3170" s="15" t="s">
        <v>1437</v>
      </c>
      <c r="B3170" s="16" t="s">
        <v>1438</v>
      </c>
      <c r="C3170" s="15" t="s">
        <v>959</v>
      </c>
      <c r="D3170" s="15" t="s">
        <v>1030</v>
      </c>
      <c r="E3170" s="17">
        <v>1.3</v>
      </c>
      <c r="F3170" s="18">
        <v>0.44</v>
      </c>
      <c r="G3170" s="18">
        <v>0.57199999999999995</v>
      </c>
    </row>
    <row r="3171" spans="1:7" ht="20.100000000000001" customHeight="1">
      <c r="A3171" s="15" t="s">
        <v>1453</v>
      </c>
      <c r="B3171" s="16" t="s">
        <v>1454</v>
      </c>
      <c r="C3171" s="15" t="s">
        <v>959</v>
      </c>
      <c r="D3171" s="15" t="s">
        <v>1030</v>
      </c>
      <c r="E3171" s="17">
        <v>5.0000000000000001E-3</v>
      </c>
      <c r="F3171" s="18">
        <v>55.32</v>
      </c>
      <c r="G3171" s="18">
        <v>0.27660000000000001</v>
      </c>
    </row>
    <row r="3172" spans="1:7" ht="15" customHeight="1">
      <c r="A3172" s="1"/>
      <c r="B3172" s="1"/>
      <c r="C3172" s="1"/>
      <c r="D3172" s="1"/>
      <c r="E3172" s="319" t="s">
        <v>1021</v>
      </c>
      <c r="F3172" s="320"/>
      <c r="G3172" s="19">
        <v>0.84860000000000002</v>
      </c>
    </row>
    <row r="3173" spans="1:7" ht="15" customHeight="1">
      <c r="A3173" s="1"/>
      <c r="B3173" s="1"/>
      <c r="C3173" s="1"/>
      <c r="D3173" s="1"/>
      <c r="E3173" s="317" t="s">
        <v>972</v>
      </c>
      <c r="F3173" s="318"/>
      <c r="G3173" s="3">
        <v>3.86</v>
      </c>
    </row>
    <row r="3174" spans="1:7" ht="15" customHeight="1">
      <c r="A3174" s="1"/>
      <c r="B3174" s="1"/>
      <c r="C3174" s="1"/>
      <c r="D3174" s="1"/>
      <c r="E3174" s="317" t="s">
        <v>973</v>
      </c>
      <c r="F3174" s="318"/>
      <c r="G3174" s="3">
        <v>1.35</v>
      </c>
    </row>
    <row r="3175" spans="1:7" ht="15" customHeight="1">
      <c r="A3175" s="1"/>
      <c r="B3175" s="1"/>
      <c r="C3175" s="1"/>
      <c r="D3175" s="1"/>
      <c r="E3175" s="317" t="s">
        <v>974</v>
      </c>
      <c r="F3175" s="318"/>
      <c r="G3175" s="3">
        <v>5.21</v>
      </c>
    </row>
    <row r="3176" spans="1:7" ht="15" customHeight="1">
      <c r="A3176" s="1"/>
      <c r="B3176" s="1"/>
      <c r="C3176" s="1"/>
      <c r="D3176" s="1"/>
      <c r="E3176" s="317" t="s">
        <v>975</v>
      </c>
      <c r="F3176" s="318"/>
      <c r="G3176" s="3">
        <v>1.47</v>
      </c>
    </row>
    <row r="3177" spans="1:7" ht="15" customHeight="1">
      <c r="A3177" s="1"/>
      <c r="B3177" s="1"/>
      <c r="C3177" s="1"/>
      <c r="D3177" s="1"/>
      <c r="E3177" s="317" t="s">
        <v>976</v>
      </c>
      <c r="F3177" s="318"/>
      <c r="G3177" s="3">
        <v>6.68</v>
      </c>
    </row>
    <row r="3178" spans="1:7" ht="15" customHeight="1">
      <c r="A3178" s="1"/>
      <c r="B3178" s="1"/>
      <c r="C3178" s="1"/>
      <c r="D3178" s="1"/>
      <c r="E3178" s="317" t="s">
        <v>977</v>
      </c>
      <c r="F3178" s="318"/>
      <c r="G3178" s="3">
        <v>1</v>
      </c>
    </row>
    <row r="3179" spans="1:7" ht="15" customHeight="1">
      <c r="A3179" s="1"/>
      <c r="B3179" s="1"/>
      <c r="C3179" s="1"/>
      <c r="D3179" s="1"/>
      <c r="E3179" s="317" t="s">
        <v>978</v>
      </c>
      <c r="F3179" s="318"/>
      <c r="G3179" s="3">
        <v>6.68</v>
      </c>
    </row>
    <row r="3180" spans="1:7" ht="9.9499999999999993" customHeight="1">
      <c r="A3180" s="1"/>
      <c r="B3180" s="1"/>
      <c r="C3180" s="323" t="s">
        <v>949</v>
      </c>
      <c r="D3180" s="324"/>
      <c r="E3180" s="1"/>
      <c r="F3180" s="1"/>
      <c r="G3180" s="1"/>
    </row>
    <row r="3181" spans="1:7" ht="20.100000000000001" customHeight="1">
      <c r="A3181" s="325" t="s">
        <v>2359</v>
      </c>
      <c r="B3181" s="326"/>
      <c r="C3181" s="326"/>
      <c r="D3181" s="326"/>
      <c r="E3181" s="326"/>
      <c r="F3181" s="326"/>
      <c r="G3181" s="326"/>
    </row>
    <row r="3182" spans="1:7" ht="15" customHeight="1">
      <c r="A3182" s="321" t="s">
        <v>951</v>
      </c>
      <c r="B3182" s="322"/>
      <c r="C3182" s="8" t="s">
        <v>952</v>
      </c>
      <c r="D3182" s="8" t="s">
        <v>953</v>
      </c>
      <c r="E3182" s="8" t="s">
        <v>954</v>
      </c>
      <c r="F3182" s="8" t="s">
        <v>955</v>
      </c>
      <c r="G3182" s="8" t="s">
        <v>956</v>
      </c>
    </row>
    <row r="3183" spans="1:7" ht="15" customHeight="1">
      <c r="A3183" s="15" t="s">
        <v>994</v>
      </c>
      <c r="B3183" s="16" t="s">
        <v>995</v>
      </c>
      <c r="C3183" s="15" t="s">
        <v>959</v>
      </c>
      <c r="D3183" s="15" t="s">
        <v>960</v>
      </c>
      <c r="E3183" s="17">
        <v>0.3</v>
      </c>
      <c r="F3183" s="18">
        <v>1.04</v>
      </c>
      <c r="G3183" s="18">
        <v>0.312</v>
      </c>
    </row>
    <row r="3184" spans="1:7" ht="15" customHeight="1">
      <c r="A3184" s="15" t="s">
        <v>996</v>
      </c>
      <c r="B3184" s="16" t="s">
        <v>997</v>
      </c>
      <c r="C3184" s="15" t="s">
        <v>959</v>
      </c>
      <c r="D3184" s="15" t="s">
        <v>960</v>
      </c>
      <c r="E3184" s="17">
        <v>0.3</v>
      </c>
      <c r="F3184" s="18">
        <v>3.18</v>
      </c>
      <c r="G3184" s="18">
        <v>0.95399999999999996</v>
      </c>
    </row>
    <row r="3185" spans="1:7" ht="20.100000000000001" customHeight="1">
      <c r="A3185" s="15" t="s">
        <v>1388</v>
      </c>
      <c r="B3185" s="16" t="s">
        <v>1389</v>
      </c>
      <c r="C3185" s="15" t="s">
        <v>959</v>
      </c>
      <c r="D3185" s="15" t="s">
        <v>960</v>
      </c>
      <c r="E3185" s="17">
        <v>0.3</v>
      </c>
      <c r="F3185" s="18">
        <v>0.28000000000000003</v>
      </c>
      <c r="G3185" s="18">
        <v>8.4000000000000005E-2</v>
      </c>
    </row>
    <row r="3186" spans="1:7" ht="15" customHeight="1">
      <c r="A3186" s="15" t="s">
        <v>963</v>
      </c>
      <c r="B3186" s="16" t="s">
        <v>964</v>
      </c>
      <c r="C3186" s="15" t="s">
        <v>959</v>
      </c>
      <c r="D3186" s="15" t="s">
        <v>960</v>
      </c>
      <c r="E3186" s="17">
        <v>0.3</v>
      </c>
      <c r="F3186" s="18">
        <v>0.55000000000000004</v>
      </c>
      <c r="G3186" s="18">
        <v>0.16500000000000001</v>
      </c>
    </row>
    <row r="3187" spans="1:7" ht="20.100000000000001" customHeight="1">
      <c r="A3187" s="15" t="s">
        <v>1390</v>
      </c>
      <c r="B3187" s="16" t="s">
        <v>1391</v>
      </c>
      <c r="C3187" s="15" t="s">
        <v>959</v>
      </c>
      <c r="D3187" s="15" t="s">
        <v>960</v>
      </c>
      <c r="E3187" s="17">
        <v>0.3</v>
      </c>
      <c r="F3187" s="18">
        <v>0.8</v>
      </c>
      <c r="G3187" s="18">
        <v>0.24</v>
      </c>
    </row>
    <row r="3188" spans="1:7" ht="15" customHeight="1">
      <c r="A3188" s="15" t="s">
        <v>965</v>
      </c>
      <c r="B3188" s="16" t="s">
        <v>966</v>
      </c>
      <c r="C3188" s="15" t="s">
        <v>959</v>
      </c>
      <c r="D3188" s="15" t="s">
        <v>960</v>
      </c>
      <c r="E3188" s="17">
        <v>0.3</v>
      </c>
      <c r="F3188" s="18">
        <v>0.06</v>
      </c>
      <c r="G3188" s="18">
        <v>1.7999999999999999E-2</v>
      </c>
    </row>
    <row r="3189" spans="1:7" ht="17.100000000000001" customHeight="1">
      <c r="A3189" s="1"/>
      <c r="B3189" s="1"/>
      <c r="C3189" s="1"/>
      <c r="D3189" s="1"/>
      <c r="E3189" s="319" t="s">
        <v>967</v>
      </c>
      <c r="F3189" s="320"/>
      <c r="G3189" s="19">
        <v>1.7729999999999999</v>
      </c>
    </row>
    <row r="3190" spans="1:7" ht="15" customHeight="1">
      <c r="A3190" s="321" t="s">
        <v>968</v>
      </c>
      <c r="B3190" s="322"/>
      <c r="C3190" s="8" t="s">
        <v>952</v>
      </c>
      <c r="D3190" s="8" t="s">
        <v>953</v>
      </c>
      <c r="E3190" s="8" t="s">
        <v>954</v>
      </c>
      <c r="F3190" s="8" t="s">
        <v>955</v>
      </c>
      <c r="G3190" s="8" t="s">
        <v>956</v>
      </c>
    </row>
    <row r="3191" spans="1:7" ht="15" customHeight="1">
      <c r="A3191" s="15" t="s">
        <v>1392</v>
      </c>
      <c r="B3191" s="16" t="s">
        <v>1393</v>
      </c>
      <c r="C3191" s="15" t="s">
        <v>959</v>
      </c>
      <c r="D3191" s="15" t="s">
        <v>960</v>
      </c>
      <c r="E3191" s="17">
        <v>0.15192</v>
      </c>
      <c r="F3191" s="18">
        <v>8.94</v>
      </c>
      <c r="G3191" s="18">
        <v>1.3581647999999999</v>
      </c>
    </row>
    <row r="3192" spans="1:7" ht="15" customHeight="1">
      <c r="A3192" s="15" t="s">
        <v>1394</v>
      </c>
      <c r="B3192" s="16" t="s">
        <v>1395</v>
      </c>
      <c r="C3192" s="15" t="s">
        <v>959</v>
      </c>
      <c r="D3192" s="15" t="s">
        <v>960</v>
      </c>
      <c r="E3192" s="17">
        <v>0.15192</v>
      </c>
      <c r="F3192" s="18">
        <v>12.62</v>
      </c>
      <c r="G3192" s="18">
        <v>1.9172304</v>
      </c>
    </row>
    <row r="3193" spans="1:7" ht="15" customHeight="1">
      <c r="A3193" s="1"/>
      <c r="B3193" s="1"/>
      <c r="C3193" s="1"/>
      <c r="D3193" s="1"/>
      <c r="E3193" s="319" t="s">
        <v>971</v>
      </c>
      <c r="F3193" s="320"/>
      <c r="G3193" s="19">
        <v>3.2753952000000002</v>
      </c>
    </row>
    <row r="3194" spans="1:7" ht="15" customHeight="1">
      <c r="A3194" s="321" t="s">
        <v>1010</v>
      </c>
      <c r="B3194" s="322"/>
      <c r="C3194" s="8" t="s">
        <v>952</v>
      </c>
      <c r="D3194" s="8" t="s">
        <v>953</v>
      </c>
      <c r="E3194" s="8" t="s">
        <v>954</v>
      </c>
      <c r="F3194" s="8" t="s">
        <v>955</v>
      </c>
      <c r="G3194" s="8" t="s">
        <v>956</v>
      </c>
    </row>
    <row r="3195" spans="1:7" ht="15" customHeight="1">
      <c r="A3195" s="15" t="s">
        <v>1398</v>
      </c>
      <c r="B3195" s="16" t="s">
        <v>1399</v>
      </c>
      <c r="C3195" s="15" t="s">
        <v>959</v>
      </c>
      <c r="D3195" s="15" t="s">
        <v>1030</v>
      </c>
      <c r="E3195" s="17">
        <v>7.0000000000000001E-3</v>
      </c>
      <c r="F3195" s="18">
        <v>50.01</v>
      </c>
      <c r="G3195" s="18">
        <v>0.35006999999999999</v>
      </c>
    </row>
    <row r="3196" spans="1:7" ht="20.100000000000001" customHeight="1">
      <c r="A3196" s="15" t="s">
        <v>1400</v>
      </c>
      <c r="B3196" s="16" t="s">
        <v>1401</v>
      </c>
      <c r="C3196" s="15" t="s">
        <v>959</v>
      </c>
      <c r="D3196" s="15" t="s">
        <v>1030</v>
      </c>
      <c r="E3196" s="17">
        <v>8.0000000000000002E-3</v>
      </c>
      <c r="F3196" s="18">
        <v>56.66</v>
      </c>
      <c r="G3196" s="18">
        <v>0.45328000000000002</v>
      </c>
    </row>
    <row r="3197" spans="1:7" ht="15" customHeight="1">
      <c r="A3197" s="15" t="s">
        <v>1402</v>
      </c>
      <c r="B3197" s="16" t="s">
        <v>1403</v>
      </c>
      <c r="C3197" s="15" t="s">
        <v>959</v>
      </c>
      <c r="D3197" s="15" t="s">
        <v>1030</v>
      </c>
      <c r="E3197" s="17">
        <v>0.05</v>
      </c>
      <c r="F3197" s="18">
        <v>1.29</v>
      </c>
      <c r="G3197" s="18">
        <v>6.4500000000000002E-2</v>
      </c>
    </row>
    <row r="3198" spans="1:7" ht="20.100000000000001" customHeight="1">
      <c r="A3198" s="15" t="s">
        <v>1449</v>
      </c>
      <c r="B3198" s="16" t="s">
        <v>1450</v>
      </c>
      <c r="C3198" s="15" t="s">
        <v>959</v>
      </c>
      <c r="D3198" s="15" t="s">
        <v>1030</v>
      </c>
      <c r="E3198" s="17">
        <v>1</v>
      </c>
      <c r="F3198" s="18">
        <v>6.19</v>
      </c>
      <c r="G3198" s="18">
        <v>6.19</v>
      </c>
    </row>
    <row r="3199" spans="1:7" ht="15" customHeight="1">
      <c r="A3199" s="1"/>
      <c r="B3199" s="1"/>
      <c r="C3199" s="1"/>
      <c r="D3199" s="1"/>
      <c r="E3199" s="319" t="s">
        <v>1021</v>
      </c>
      <c r="F3199" s="320"/>
      <c r="G3199" s="19">
        <v>7.0578500000000002</v>
      </c>
    </row>
    <row r="3200" spans="1:7" ht="15" customHeight="1">
      <c r="A3200" s="1"/>
      <c r="B3200" s="1"/>
      <c r="C3200" s="1"/>
      <c r="D3200" s="1"/>
      <c r="E3200" s="317" t="s">
        <v>972</v>
      </c>
      <c r="F3200" s="318"/>
      <c r="G3200" s="3">
        <v>10.6</v>
      </c>
    </row>
    <row r="3201" spans="1:7" ht="15" customHeight="1">
      <c r="A3201" s="1"/>
      <c r="B3201" s="1"/>
      <c r="C3201" s="1"/>
      <c r="D3201" s="1"/>
      <c r="E3201" s="317" t="s">
        <v>973</v>
      </c>
      <c r="F3201" s="318"/>
      <c r="G3201" s="3">
        <v>1.49</v>
      </c>
    </row>
    <row r="3202" spans="1:7" ht="15" customHeight="1">
      <c r="A3202" s="1"/>
      <c r="B3202" s="1"/>
      <c r="C3202" s="1"/>
      <c r="D3202" s="1"/>
      <c r="E3202" s="317" t="s">
        <v>974</v>
      </c>
      <c r="F3202" s="318"/>
      <c r="G3202" s="3">
        <v>12.09</v>
      </c>
    </row>
    <row r="3203" spans="1:7" ht="15" customHeight="1">
      <c r="A3203" s="1"/>
      <c r="B3203" s="1"/>
      <c r="C3203" s="1"/>
      <c r="D3203" s="1"/>
      <c r="E3203" s="317" t="s">
        <v>975</v>
      </c>
      <c r="F3203" s="318"/>
      <c r="G3203" s="3">
        <v>3.42</v>
      </c>
    </row>
    <row r="3204" spans="1:7" ht="15" customHeight="1">
      <c r="A3204" s="1"/>
      <c r="B3204" s="1"/>
      <c r="C3204" s="1"/>
      <c r="D3204" s="1"/>
      <c r="E3204" s="317" t="s">
        <v>976</v>
      </c>
      <c r="F3204" s="318"/>
      <c r="G3204" s="3">
        <v>15.51</v>
      </c>
    </row>
    <row r="3205" spans="1:7" ht="15" customHeight="1">
      <c r="A3205" s="1"/>
      <c r="B3205" s="1"/>
      <c r="C3205" s="1"/>
      <c r="D3205" s="1"/>
      <c r="E3205" s="317" t="s">
        <v>977</v>
      </c>
      <c r="F3205" s="318"/>
      <c r="G3205" s="3">
        <v>1</v>
      </c>
    </row>
    <row r="3206" spans="1:7" ht="15" customHeight="1">
      <c r="A3206" s="1"/>
      <c r="B3206" s="1"/>
      <c r="C3206" s="1"/>
      <c r="D3206" s="1"/>
      <c r="E3206" s="317" t="s">
        <v>978</v>
      </c>
      <c r="F3206" s="318"/>
      <c r="G3206" s="3">
        <v>15.51</v>
      </c>
    </row>
    <row r="3207" spans="1:7" ht="9.9499999999999993" customHeight="1">
      <c r="A3207" s="1"/>
      <c r="B3207" s="1"/>
      <c r="C3207" s="323" t="s">
        <v>949</v>
      </c>
      <c r="D3207" s="324"/>
      <c r="E3207" s="1"/>
      <c r="F3207" s="1"/>
      <c r="G3207" s="1"/>
    </row>
    <row r="3208" spans="1:7" ht="20.100000000000001" customHeight="1">
      <c r="A3208" s="325" t="s">
        <v>2360</v>
      </c>
      <c r="B3208" s="326"/>
      <c r="C3208" s="326"/>
      <c r="D3208" s="326"/>
      <c r="E3208" s="326"/>
      <c r="F3208" s="326"/>
      <c r="G3208" s="326"/>
    </row>
    <row r="3209" spans="1:7" ht="15" customHeight="1">
      <c r="A3209" s="321" t="s">
        <v>951</v>
      </c>
      <c r="B3209" s="322"/>
      <c r="C3209" s="8" t="s">
        <v>952</v>
      </c>
      <c r="D3209" s="8" t="s">
        <v>953</v>
      </c>
      <c r="E3209" s="8" t="s">
        <v>954</v>
      </c>
      <c r="F3209" s="8" t="s">
        <v>955</v>
      </c>
      <c r="G3209" s="8" t="s">
        <v>956</v>
      </c>
    </row>
    <row r="3210" spans="1:7" ht="15" customHeight="1">
      <c r="A3210" s="15" t="s">
        <v>994</v>
      </c>
      <c r="B3210" s="16" t="s">
        <v>995</v>
      </c>
      <c r="C3210" s="15" t="s">
        <v>959</v>
      </c>
      <c r="D3210" s="15" t="s">
        <v>960</v>
      </c>
      <c r="E3210" s="17">
        <v>0.12</v>
      </c>
      <c r="F3210" s="18">
        <v>1.04</v>
      </c>
      <c r="G3210" s="18">
        <v>0.12479999999999999</v>
      </c>
    </row>
    <row r="3211" spans="1:7" ht="15" customHeight="1">
      <c r="A3211" s="15" t="s">
        <v>996</v>
      </c>
      <c r="B3211" s="16" t="s">
        <v>997</v>
      </c>
      <c r="C3211" s="15" t="s">
        <v>959</v>
      </c>
      <c r="D3211" s="15" t="s">
        <v>960</v>
      </c>
      <c r="E3211" s="17">
        <v>0.12</v>
      </c>
      <c r="F3211" s="18">
        <v>3.18</v>
      </c>
      <c r="G3211" s="18">
        <v>0.38159999999999999</v>
      </c>
    </row>
    <row r="3212" spans="1:7" ht="20.100000000000001" customHeight="1">
      <c r="A3212" s="15" t="s">
        <v>1388</v>
      </c>
      <c r="B3212" s="16" t="s">
        <v>1389</v>
      </c>
      <c r="C3212" s="15" t="s">
        <v>959</v>
      </c>
      <c r="D3212" s="15" t="s">
        <v>960</v>
      </c>
      <c r="E3212" s="17">
        <v>0.12</v>
      </c>
      <c r="F3212" s="18">
        <v>0.28000000000000003</v>
      </c>
      <c r="G3212" s="18">
        <v>3.3599999999999998E-2</v>
      </c>
    </row>
    <row r="3213" spans="1:7" ht="15" customHeight="1">
      <c r="A3213" s="15" t="s">
        <v>963</v>
      </c>
      <c r="B3213" s="16" t="s">
        <v>964</v>
      </c>
      <c r="C3213" s="15" t="s">
        <v>959</v>
      </c>
      <c r="D3213" s="15" t="s">
        <v>960</v>
      </c>
      <c r="E3213" s="17">
        <v>0.12</v>
      </c>
      <c r="F3213" s="18">
        <v>0.55000000000000004</v>
      </c>
      <c r="G3213" s="18">
        <v>6.6000000000000003E-2</v>
      </c>
    </row>
    <row r="3214" spans="1:7" ht="20.100000000000001" customHeight="1">
      <c r="A3214" s="15" t="s">
        <v>1390</v>
      </c>
      <c r="B3214" s="16" t="s">
        <v>1391</v>
      </c>
      <c r="C3214" s="15" t="s">
        <v>959</v>
      </c>
      <c r="D3214" s="15" t="s">
        <v>960</v>
      </c>
      <c r="E3214" s="17">
        <v>0.12</v>
      </c>
      <c r="F3214" s="18">
        <v>0.8</v>
      </c>
      <c r="G3214" s="18">
        <v>9.6000000000000002E-2</v>
      </c>
    </row>
    <row r="3215" spans="1:7" ht="15" customHeight="1">
      <c r="A3215" s="15" t="s">
        <v>965</v>
      </c>
      <c r="B3215" s="16" t="s">
        <v>966</v>
      </c>
      <c r="C3215" s="15" t="s">
        <v>959</v>
      </c>
      <c r="D3215" s="15" t="s">
        <v>960</v>
      </c>
      <c r="E3215" s="17">
        <v>0.12</v>
      </c>
      <c r="F3215" s="18">
        <v>0.06</v>
      </c>
      <c r="G3215" s="18">
        <v>7.1999999999999998E-3</v>
      </c>
    </row>
    <row r="3216" spans="1:7" ht="17.100000000000001" customHeight="1">
      <c r="A3216" s="1"/>
      <c r="B3216" s="1"/>
      <c r="C3216" s="1"/>
      <c r="D3216" s="1"/>
      <c r="E3216" s="319" t="s">
        <v>967</v>
      </c>
      <c r="F3216" s="320"/>
      <c r="G3216" s="19">
        <v>0.70920000000000005</v>
      </c>
    </row>
    <row r="3217" spans="1:7" ht="15" customHeight="1">
      <c r="A3217" s="321" t="s">
        <v>968</v>
      </c>
      <c r="B3217" s="322"/>
      <c r="C3217" s="8" t="s">
        <v>952</v>
      </c>
      <c r="D3217" s="8" t="s">
        <v>953</v>
      </c>
      <c r="E3217" s="8" t="s">
        <v>954</v>
      </c>
      <c r="F3217" s="8" t="s">
        <v>955</v>
      </c>
      <c r="G3217" s="8" t="s">
        <v>956</v>
      </c>
    </row>
    <row r="3218" spans="1:7" ht="15" customHeight="1">
      <c r="A3218" s="15" t="s">
        <v>1392</v>
      </c>
      <c r="B3218" s="16" t="s">
        <v>1393</v>
      </c>
      <c r="C3218" s="15" t="s">
        <v>959</v>
      </c>
      <c r="D3218" s="15" t="s">
        <v>960</v>
      </c>
      <c r="E3218" s="17">
        <v>6.0768000000000003E-2</v>
      </c>
      <c r="F3218" s="18">
        <v>8.94</v>
      </c>
      <c r="G3218" s="18">
        <v>0.54326591999999996</v>
      </c>
    </row>
    <row r="3219" spans="1:7" ht="15" customHeight="1">
      <c r="A3219" s="15" t="s">
        <v>1394</v>
      </c>
      <c r="B3219" s="16" t="s">
        <v>1395</v>
      </c>
      <c r="C3219" s="15" t="s">
        <v>959</v>
      </c>
      <c r="D3219" s="15" t="s">
        <v>960</v>
      </c>
      <c r="E3219" s="17">
        <v>6.0768000000000003E-2</v>
      </c>
      <c r="F3219" s="18">
        <v>12.62</v>
      </c>
      <c r="G3219" s="18">
        <v>0.76689216000000004</v>
      </c>
    </row>
    <row r="3220" spans="1:7" ht="15" customHeight="1">
      <c r="A3220" s="1"/>
      <c r="B3220" s="1"/>
      <c r="C3220" s="1"/>
      <c r="D3220" s="1"/>
      <c r="E3220" s="319" t="s">
        <v>971</v>
      </c>
      <c r="F3220" s="320"/>
      <c r="G3220" s="19">
        <v>1.3101580799999999</v>
      </c>
    </row>
    <row r="3221" spans="1:7" ht="15" customHeight="1">
      <c r="A3221" s="321" t="s">
        <v>1010</v>
      </c>
      <c r="B3221" s="322"/>
      <c r="C3221" s="8" t="s">
        <v>952</v>
      </c>
      <c r="D3221" s="8" t="s">
        <v>953</v>
      </c>
      <c r="E3221" s="8" t="s">
        <v>954</v>
      </c>
      <c r="F3221" s="8" t="s">
        <v>955</v>
      </c>
      <c r="G3221" s="8" t="s">
        <v>956</v>
      </c>
    </row>
    <row r="3222" spans="1:7" ht="20.100000000000001" customHeight="1">
      <c r="A3222" s="15" t="s">
        <v>1433</v>
      </c>
      <c r="B3222" s="16" t="s">
        <v>1434</v>
      </c>
      <c r="C3222" s="15" t="s">
        <v>959</v>
      </c>
      <c r="D3222" s="15" t="s">
        <v>1030</v>
      </c>
      <c r="E3222" s="17">
        <v>1</v>
      </c>
      <c r="F3222" s="18">
        <v>0.62</v>
      </c>
      <c r="G3222" s="18">
        <v>0.62</v>
      </c>
    </row>
    <row r="3223" spans="1:7" ht="15" customHeight="1">
      <c r="A3223" s="15" t="s">
        <v>1398</v>
      </c>
      <c r="B3223" s="16" t="s">
        <v>1399</v>
      </c>
      <c r="C3223" s="15" t="s">
        <v>959</v>
      </c>
      <c r="D3223" s="15" t="s">
        <v>1030</v>
      </c>
      <c r="E3223" s="17">
        <v>7.0000000000000001E-3</v>
      </c>
      <c r="F3223" s="18">
        <v>50.01</v>
      </c>
      <c r="G3223" s="18">
        <v>0.35006999999999999</v>
      </c>
    </row>
    <row r="3224" spans="1:7" ht="20.100000000000001" customHeight="1">
      <c r="A3224" s="15" t="s">
        <v>1400</v>
      </c>
      <c r="B3224" s="16" t="s">
        <v>1401</v>
      </c>
      <c r="C3224" s="15" t="s">
        <v>959</v>
      </c>
      <c r="D3224" s="15" t="s">
        <v>1030</v>
      </c>
      <c r="E3224" s="17">
        <v>8.0000000000000002E-3</v>
      </c>
      <c r="F3224" s="18">
        <v>56.66</v>
      </c>
      <c r="G3224" s="18">
        <v>0.45328000000000002</v>
      </c>
    </row>
    <row r="3225" spans="1:7" ht="15" customHeight="1">
      <c r="A3225" s="15" t="s">
        <v>1402</v>
      </c>
      <c r="B3225" s="16" t="s">
        <v>1403</v>
      </c>
      <c r="C3225" s="15" t="s">
        <v>959</v>
      </c>
      <c r="D3225" s="15" t="s">
        <v>1030</v>
      </c>
      <c r="E3225" s="17">
        <v>1.2999999999999999E-2</v>
      </c>
      <c r="F3225" s="18">
        <v>1.29</v>
      </c>
      <c r="G3225" s="18">
        <v>1.677E-2</v>
      </c>
    </row>
    <row r="3226" spans="1:7" ht="15" customHeight="1">
      <c r="A3226" s="1"/>
      <c r="B3226" s="1"/>
      <c r="C3226" s="1"/>
      <c r="D3226" s="1"/>
      <c r="E3226" s="319" t="s">
        <v>1021</v>
      </c>
      <c r="F3226" s="320"/>
      <c r="G3226" s="19">
        <v>1.4401200000000001</v>
      </c>
    </row>
    <row r="3227" spans="1:7" ht="15" customHeight="1">
      <c r="A3227" s="1"/>
      <c r="B3227" s="1"/>
      <c r="C3227" s="1"/>
      <c r="D3227" s="1"/>
      <c r="E3227" s="317" t="s">
        <v>972</v>
      </c>
      <c r="F3227" s="318"/>
      <c r="G3227" s="3">
        <v>2.85</v>
      </c>
    </row>
    <row r="3228" spans="1:7" ht="15" customHeight="1">
      <c r="A3228" s="1"/>
      <c r="B3228" s="1"/>
      <c r="C3228" s="1"/>
      <c r="D3228" s="1"/>
      <c r="E3228" s="317" t="s">
        <v>973</v>
      </c>
      <c r="F3228" s="318"/>
      <c r="G3228" s="3">
        <v>0.59</v>
      </c>
    </row>
    <row r="3229" spans="1:7" ht="15" customHeight="1">
      <c r="A3229" s="1"/>
      <c r="B3229" s="1"/>
      <c r="C3229" s="1"/>
      <c r="D3229" s="1"/>
      <c r="E3229" s="317" t="s">
        <v>974</v>
      </c>
      <c r="F3229" s="318"/>
      <c r="G3229" s="3">
        <v>3.44</v>
      </c>
    </row>
    <row r="3230" spans="1:7" ht="15" customHeight="1">
      <c r="A3230" s="1"/>
      <c r="B3230" s="1"/>
      <c r="C3230" s="1"/>
      <c r="D3230" s="1"/>
      <c r="E3230" s="317" t="s">
        <v>975</v>
      </c>
      <c r="F3230" s="318"/>
      <c r="G3230" s="3">
        <v>0.97</v>
      </c>
    </row>
    <row r="3231" spans="1:7" ht="15" customHeight="1">
      <c r="A3231" s="1"/>
      <c r="B3231" s="1"/>
      <c r="C3231" s="1"/>
      <c r="D3231" s="1"/>
      <c r="E3231" s="317" t="s">
        <v>976</v>
      </c>
      <c r="F3231" s="318"/>
      <c r="G3231" s="3">
        <v>4.41</v>
      </c>
    </row>
    <row r="3232" spans="1:7" ht="15" customHeight="1">
      <c r="A3232" s="1"/>
      <c r="B3232" s="1"/>
      <c r="C3232" s="1"/>
      <c r="D3232" s="1"/>
      <c r="E3232" s="317" t="s">
        <v>977</v>
      </c>
      <c r="F3232" s="318"/>
      <c r="G3232" s="3">
        <v>1</v>
      </c>
    </row>
    <row r="3233" spans="1:7" ht="15" customHeight="1">
      <c r="A3233" s="1"/>
      <c r="B3233" s="1"/>
      <c r="C3233" s="1"/>
      <c r="D3233" s="1"/>
      <c r="E3233" s="317" t="s">
        <v>978</v>
      </c>
      <c r="F3233" s="318"/>
      <c r="G3233" s="3">
        <v>4.41</v>
      </c>
    </row>
    <row r="3234" spans="1:7" ht="9.9499999999999993" customHeight="1">
      <c r="A3234" s="1"/>
      <c r="B3234" s="1"/>
      <c r="C3234" s="323" t="s">
        <v>949</v>
      </c>
      <c r="D3234" s="324"/>
      <c r="E3234" s="1"/>
      <c r="F3234" s="1"/>
      <c r="G3234" s="1"/>
    </row>
    <row r="3235" spans="1:7" ht="20.100000000000001" customHeight="1">
      <c r="A3235" s="325" t="s">
        <v>2361</v>
      </c>
      <c r="B3235" s="326"/>
      <c r="C3235" s="326"/>
      <c r="D3235" s="326"/>
      <c r="E3235" s="326"/>
      <c r="F3235" s="326"/>
      <c r="G3235" s="326"/>
    </row>
    <row r="3236" spans="1:7" ht="15" customHeight="1">
      <c r="A3236" s="321" t="s">
        <v>951</v>
      </c>
      <c r="B3236" s="322"/>
      <c r="C3236" s="8" t="s">
        <v>952</v>
      </c>
      <c r="D3236" s="8" t="s">
        <v>953</v>
      </c>
      <c r="E3236" s="8" t="s">
        <v>954</v>
      </c>
      <c r="F3236" s="8" t="s">
        <v>955</v>
      </c>
      <c r="G3236" s="8" t="s">
        <v>956</v>
      </c>
    </row>
    <row r="3237" spans="1:7" ht="15" customHeight="1">
      <c r="A3237" s="15" t="s">
        <v>994</v>
      </c>
      <c r="B3237" s="16" t="s">
        <v>995</v>
      </c>
      <c r="C3237" s="15" t="s">
        <v>959</v>
      </c>
      <c r="D3237" s="15" t="s">
        <v>960</v>
      </c>
      <c r="E3237" s="17">
        <v>0.18</v>
      </c>
      <c r="F3237" s="18">
        <v>1.04</v>
      </c>
      <c r="G3237" s="18">
        <v>0.18720000000000001</v>
      </c>
    </row>
    <row r="3238" spans="1:7" ht="15" customHeight="1">
      <c r="A3238" s="15" t="s">
        <v>996</v>
      </c>
      <c r="B3238" s="16" t="s">
        <v>997</v>
      </c>
      <c r="C3238" s="15" t="s">
        <v>959</v>
      </c>
      <c r="D3238" s="15" t="s">
        <v>960</v>
      </c>
      <c r="E3238" s="17">
        <v>0.18</v>
      </c>
      <c r="F3238" s="18">
        <v>3.18</v>
      </c>
      <c r="G3238" s="18">
        <v>0.57240000000000002</v>
      </c>
    </row>
    <row r="3239" spans="1:7" ht="20.100000000000001" customHeight="1">
      <c r="A3239" s="15" t="s">
        <v>1388</v>
      </c>
      <c r="B3239" s="16" t="s">
        <v>1389</v>
      </c>
      <c r="C3239" s="15" t="s">
        <v>959</v>
      </c>
      <c r="D3239" s="15" t="s">
        <v>960</v>
      </c>
      <c r="E3239" s="17">
        <v>0.18</v>
      </c>
      <c r="F3239" s="18">
        <v>0.28000000000000003</v>
      </c>
      <c r="G3239" s="18">
        <v>5.04E-2</v>
      </c>
    </row>
    <row r="3240" spans="1:7" ht="15" customHeight="1">
      <c r="A3240" s="15" t="s">
        <v>963</v>
      </c>
      <c r="B3240" s="16" t="s">
        <v>964</v>
      </c>
      <c r="C3240" s="15" t="s">
        <v>959</v>
      </c>
      <c r="D3240" s="15" t="s">
        <v>960</v>
      </c>
      <c r="E3240" s="17">
        <v>0.18</v>
      </c>
      <c r="F3240" s="18">
        <v>0.55000000000000004</v>
      </c>
      <c r="G3240" s="18">
        <v>9.9000000000000005E-2</v>
      </c>
    </row>
    <row r="3241" spans="1:7" ht="20.100000000000001" customHeight="1">
      <c r="A3241" s="15" t="s">
        <v>1390</v>
      </c>
      <c r="B3241" s="16" t="s">
        <v>1391</v>
      </c>
      <c r="C3241" s="15" t="s">
        <v>959</v>
      </c>
      <c r="D3241" s="15" t="s">
        <v>960</v>
      </c>
      <c r="E3241" s="17">
        <v>0.18</v>
      </c>
      <c r="F3241" s="18">
        <v>0.8</v>
      </c>
      <c r="G3241" s="18">
        <v>0.14399999999999999</v>
      </c>
    </row>
    <row r="3242" spans="1:7" ht="15" customHeight="1">
      <c r="A3242" s="15" t="s">
        <v>965</v>
      </c>
      <c r="B3242" s="16" t="s">
        <v>966</v>
      </c>
      <c r="C3242" s="15" t="s">
        <v>959</v>
      </c>
      <c r="D3242" s="15" t="s">
        <v>960</v>
      </c>
      <c r="E3242" s="17">
        <v>0.18</v>
      </c>
      <c r="F3242" s="18">
        <v>0.06</v>
      </c>
      <c r="G3242" s="18">
        <v>1.0800000000000001E-2</v>
      </c>
    </row>
    <row r="3243" spans="1:7" ht="17.100000000000001" customHeight="1">
      <c r="A3243" s="1"/>
      <c r="B3243" s="1"/>
      <c r="C3243" s="1"/>
      <c r="D3243" s="1"/>
      <c r="E3243" s="319" t="s">
        <v>967</v>
      </c>
      <c r="F3243" s="320"/>
      <c r="G3243" s="19">
        <v>1.0638000000000001</v>
      </c>
    </row>
    <row r="3244" spans="1:7" ht="15" customHeight="1">
      <c r="A3244" s="321" t="s">
        <v>968</v>
      </c>
      <c r="B3244" s="322"/>
      <c r="C3244" s="8" t="s">
        <v>952</v>
      </c>
      <c r="D3244" s="8" t="s">
        <v>953</v>
      </c>
      <c r="E3244" s="8" t="s">
        <v>954</v>
      </c>
      <c r="F3244" s="8" t="s">
        <v>955</v>
      </c>
      <c r="G3244" s="8" t="s">
        <v>956</v>
      </c>
    </row>
    <row r="3245" spans="1:7" ht="15" customHeight="1">
      <c r="A3245" s="15" t="s">
        <v>1392</v>
      </c>
      <c r="B3245" s="16" t="s">
        <v>1393</v>
      </c>
      <c r="C3245" s="15" t="s">
        <v>959</v>
      </c>
      <c r="D3245" s="15" t="s">
        <v>960</v>
      </c>
      <c r="E3245" s="17">
        <v>9.1151999999999997E-2</v>
      </c>
      <c r="F3245" s="18">
        <v>8.94</v>
      </c>
      <c r="G3245" s="18">
        <v>0.81489887999999999</v>
      </c>
    </row>
    <row r="3246" spans="1:7" ht="15" customHeight="1">
      <c r="A3246" s="15" t="s">
        <v>1394</v>
      </c>
      <c r="B3246" s="16" t="s">
        <v>1395</v>
      </c>
      <c r="C3246" s="15" t="s">
        <v>959</v>
      </c>
      <c r="D3246" s="15" t="s">
        <v>960</v>
      </c>
      <c r="E3246" s="17">
        <v>9.1151999999999997E-2</v>
      </c>
      <c r="F3246" s="18">
        <v>12.62</v>
      </c>
      <c r="G3246" s="18">
        <v>1.15033824</v>
      </c>
    </row>
    <row r="3247" spans="1:7" ht="15" customHeight="1">
      <c r="A3247" s="1"/>
      <c r="B3247" s="1"/>
      <c r="C3247" s="1"/>
      <c r="D3247" s="1"/>
      <c r="E3247" s="319" t="s">
        <v>971</v>
      </c>
      <c r="F3247" s="320"/>
      <c r="G3247" s="19">
        <v>1.9652371200000001</v>
      </c>
    </row>
    <row r="3248" spans="1:7" ht="15" customHeight="1">
      <c r="A3248" s="321" t="s">
        <v>1010</v>
      </c>
      <c r="B3248" s="322"/>
      <c r="C3248" s="8" t="s">
        <v>952</v>
      </c>
      <c r="D3248" s="8" t="s">
        <v>953</v>
      </c>
      <c r="E3248" s="8" t="s">
        <v>954</v>
      </c>
      <c r="F3248" s="8" t="s">
        <v>955</v>
      </c>
      <c r="G3248" s="8" t="s">
        <v>956</v>
      </c>
    </row>
    <row r="3249" spans="1:7" ht="20.100000000000001" customHeight="1">
      <c r="A3249" s="15" t="s">
        <v>1433</v>
      </c>
      <c r="B3249" s="16" t="s">
        <v>1434</v>
      </c>
      <c r="C3249" s="15" t="s">
        <v>959</v>
      </c>
      <c r="D3249" s="15" t="s">
        <v>1030</v>
      </c>
      <c r="E3249" s="17">
        <v>1</v>
      </c>
      <c r="F3249" s="18">
        <v>0.62</v>
      </c>
      <c r="G3249" s="18">
        <v>0.62</v>
      </c>
    </row>
    <row r="3250" spans="1:7" ht="15" customHeight="1">
      <c r="A3250" s="15" t="s">
        <v>1398</v>
      </c>
      <c r="B3250" s="16" t="s">
        <v>1399</v>
      </c>
      <c r="C3250" s="15" t="s">
        <v>959</v>
      </c>
      <c r="D3250" s="15" t="s">
        <v>1030</v>
      </c>
      <c r="E3250" s="17">
        <v>7.0000000000000001E-3</v>
      </c>
      <c r="F3250" s="18">
        <v>50.01</v>
      </c>
      <c r="G3250" s="18">
        <v>0.35006999999999999</v>
      </c>
    </row>
    <row r="3251" spans="1:7" ht="20.100000000000001" customHeight="1">
      <c r="A3251" s="15" t="s">
        <v>1400</v>
      </c>
      <c r="B3251" s="16" t="s">
        <v>1401</v>
      </c>
      <c r="C3251" s="15" t="s">
        <v>959</v>
      </c>
      <c r="D3251" s="15" t="s">
        <v>1030</v>
      </c>
      <c r="E3251" s="17">
        <v>8.0000000000000002E-3</v>
      </c>
      <c r="F3251" s="18">
        <v>56.66</v>
      </c>
      <c r="G3251" s="18">
        <v>0.45328000000000002</v>
      </c>
    </row>
    <row r="3252" spans="1:7" ht="15" customHeight="1">
      <c r="A3252" s="15" t="s">
        <v>1402</v>
      </c>
      <c r="B3252" s="16" t="s">
        <v>1403</v>
      </c>
      <c r="C3252" s="15" t="s">
        <v>959</v>
      </c>
      <c r="D3252" s="15" t="s">
        <v>1030</v>
      </c>
      <c r="E3252" s="17">
        <v>0.03</v>
      </c>
      <c r="F3252" s="18">
        <v>1.29</v>
      </c>
      <c r="G3252" s="18">
        <v>3.8699999999999998E-2</v>
      </c>
    </row>
    <row r="3253" spans="1:7" ht="15" customHeight="1">
      <c r="A3253" s="1"/>
      <c r="B3253" s="1"/>
      <c r="C3253" s="1"/>
      <c r="D3253" s="1"/>
      <c r="E3253" s="319" t="s">
        <v>1021</v>
      </c>
      <c r="F3253" s="320"/>
      <c r="G3253" s="19">
        <v>1.4620500000000001</v>
      </c>
    </row>
    <row r="3254" spans="1:7" ht="15" customHeight="1">
      <c r="A3254" s="1"/>
      <c r="B3254" s="1"/>
      <c r="C3254" s="1"/>
      <c r="D3254" s="1"/>
      <c r="E3254" s="317" t="s">
        <v>972</v>
      </c>
      <c r="F3254" s="318"/>
      <c r="G3254" s="3">
        <v>3.57</v>
      </c>
    </row>
    <row r="3255" spans="1:7" ht="15" customHeight="1">
      <c r="A3255" s="1"/>
      <c r="B3255" s="1"/>
      <c r="C3255" s="1"/>
      <c r="D3255" s="1"/>
      <c r="E3255" s="317" t="s">
        <v>973</v>
      </c>
      <c r="F3255" s="318"/>
      <c r="G3255" s="3">
        <v>0.9</v>
      </c>
    </row>
    <row r="3256" spans="1:7" ht="15" customHeight="1">
      <c r="A3256" s="1"/>
      <c r="B3256" s="1"/>
      <c r="C3256" s="1"/>
      <c r="D3256" s="1"/>
      <c r="E3256" s="317" t="s">
        <v>974</v>
      </c>
      <c r="F3256" s="318"/>
      <c r="G3256" s="3">
        <v>4.47</v>
      </c>
    </row>
    <row r="3257" spans="1:7" ht="15" customHeight="1">
      <c r="A3257" s="1"/>
      <c r="B3257" s="1"/>
      <c r="C3257" s="1"/>
      <c r="D3257" s="1"/>
      <c r="E3257" s="317" t="s">
        <v>975</v>
      </c>
      <c r="F3257" s="318"/>
      <c r="G3257" s="3">
        <v>1.26</v>
      </c>
    </row>
    <row r="3258" spans="1:7" ht="15" customHeight="1">
      <c r="A3258" s="1"/>
      <c r="B3258" s="1"/>
      <c r="C3258" s="1"/>
      <c r="D3258" s="1"/>
      <c r="E3258" s="317" t="s">
        <v>976</v>
      </c>
      <c r="F3258" s="318"/>
      <c r="G3258" s="3">
        <v>5.73</v>
      </c>
    </row>
    <row r="3259" spans="1:7" ht="15" customHeight="1">
      <c r="A3259" s="1"/>
      <c r="B3259" s="1"/>
      <c r="C3259" s="1"/>
      <c r="D3259" s="1"/>
      <c r="E3259" s="317" t="s">
        <v>977</v>
      </c>
      <c r="F3259" s="318"/>
      <c r="G3259" s="3">
        <v>1</v>
      </c>
    </row>
    <row r="3260" spans="1:7" ht="15" customHeight="1">
      <c r="A3260" s="1"/>
      <c r="B3260" s="1"/>
      <c r="C3260" s="1"/>
      <c r="D3260" s="1"/>
      <c r="E3260" s="317" t="s">
        <v>978</v>
      </c>
      <c r="F3260" s="318"/>
      <c r="G3260" s="3">
        <v>5.73</v>
      </c>
    </row>
    <row r="3261" spans="1:7" ht="9.9499999999999993" customHeight="1">
      <c r="A3261" s="1"/>
      <c r="B3261" s="1"/>
      <c r="C3261" s="323" t="s">
        <v>949</v>
      </c>
      <c r="D3261" s="324"/>
      <c r="E3261" s="1"/>
      <c r="F3261" s="1"/>
      <c r="G3261" s="1"/>
    </row>
    <row r="3262" spans="1:7" ht="20.100000000000001" customHeight="1">
      <c r="A3262" s="325" t="s">
        <v>2362</v>
      </c>
      <c r="B3262" s="326"/>
      <c r="C3262" s="326"/>
      <c r="D3262" s="326"/>
      <c r="E3262" s="326"/>
      <c r="F3262" s="326"/>
      <c r="G3262" s="326"/>
    </row>
    <row r="3263" spans="1:7" ht="15" customHeight="1">
      <c r="A3263" s="321" t="s">
        <v>951</v>
      </c>
      <c r="B3263" s="322"/>
      <c r="C3263" s="8" t="s">
        <v>952</v>
      </c>
      <c r="D3263" s="8" t="s">
        <v>953</v>
      </c>
      <c r="E3263" s="8" t="s">
        <v>954</v>
      </c>
      <c r="F3263" s="8" t="s">
        <v>955</v>
      </c>
      <c r="G3263" s="8" t="s">
        <v>956</v>
      </c>
    </row>
    <row r="3264" spans="1:7" ht="15" customHeight="1">
      <c r="A3264" s="15" t="s">
        <v>994</v>
      </c>
      <c r="B3264" s="16" t="s">
        <v>995</v>
      </c>
      <c r="C3264" s="15" t="s">
        <v>959</v>
      </c>
      <c r="D3264" s="15" t="s">
        <v>960</v>
      </c>
      <c r="E3264" s="17">
        <v>0.3</v>
      </c>
      <c r="F3264" s="18">
        <v>1.04</v>
      </c>
      <c r="G3264" s="18">
        <v>0.312</v>
      </c>
    </row>
    <row r="3265" spans="1:7" ht="15" customHeight="1">
      <c r="A3265" s="15" t="s">
        <v>996</v>
      </c>
      <c r="B3265" s="16" t="s">
        <v>997</v>
      </c>
      <c r="C3265" s="15" t="s">
        <v>959</v>
      </c>
      <c r="D3265" s="15" t="s">
        <v>960</v>
      </c>
      <c r="E3265" s="17">
        <v>0.3</v>
      </c>
      <c r="F3265" s="18">
        <v>3.18</v>
      </c>
      <c r="G3265" s="18">
        <v>0.95399999999999996</v>
      </c>
    </row>
    <row r="3266" spans="1:7" ht="20.100000000000001" customHeight="1">
      <c r="A3266" s="15" t="s">
        <v>1388</v>
      </c>
      <c r="B3266" s="16" t="s">
        <v>1389</v>
      </c>
      <c r="C3266" s="15" t="s">
        <v>959</v>
      </c>
      <c r="D3266" s="15" t="s">
        <v>960</v>
      </c>
      <c r="E3266" s="17">
        <v>0.3</v>
      </c>
      <c r="F3266" s="18">
        <v>0.28000000000000003</v>
      </c>
      <c r="G3266" s="18">
        <v>8.4000000000000005E-2</v>
      </c>
    </row>
    <row r="3267" spans="1:7" ht="15" customHeight="1">
      <c r="A3267" s="15" t="s">
        <v>963</v>
      </c>
      <c r="B3267" s="16" t="s">
        <v>964</v>
      </c>
      <c r="C3267" s="15" t="s">
        <v>959</v>
      </c>
      <c r="D3267" s="15" t="s">
        <v>960</v>
      </c>
      <c r="E3267" s="17">
        <v>0.3</v>
      </c>
      <c r="F3267" s="18">
        <v>0.55000000000000004</v>
      </c>
      <c r="G3267" s="18">
        <v>0.16500000000000001</v>
      </c>
    </row>
    <row r="3268" spans="1:7" ht="20.100000000000001" customHeight="1">
      <c r="A3268" s="15" t="s">
        <v>1390</v>
      </c>
      <c r="B3268" s="16" t="s">
        <v>1391</v>
      </c>
      <c r="C3268" s="15" t="s">
        <v>959</v>
      </c>
      <c r="D3268" s="15" t="s">
        <v>960</v>
      </c>
      <c r="E3268" s="17">
        <v>0.3</v>
      </c>
      <c r="F3268" s="18">
        <v>0.8</v>
      </c>
      <c r="G3268" s="18">
        <v>0.24</v>
      </c>
    </row>
    <row r="3269" spans="1:7" ht="15" customHeight="1">
      <c r="A3269" s="15" t="s">
        <v>965</v>
      </c>
      <c r="B3269" s="16" t="s">
        <v>966</v>
      </c>
      <c r="C3269" s="15" t="s">
        <v>959</v>
      </c>
      <c r="D3269" s="15" t="s">
        <v>960</v>
      </c>
      <c r="E3269" s="17">
        <v>0.3</v>
      </c>
      <c r="F3269" s="18">
        <v>0.06</v>
      </c>
      <c r="G3269" s="18">
        <v>1.7999999999999999E-2</v>
      </c>
    </row>
    <row r="3270" spans="1:7" ht="17.100000000000001" customHeight="1">
      <c r="A3270" s="1"/>
      <c r="B3270" s="1"/>
      <c r="C3270" s="1"/>
      <c r="D3270" s="1"/>
      <c r="E3270" s="319" t="s">
        <v>967</v>
      </c>
      <c r="F3270" s="320"/>
      <c r="G3270" s="19">
        <v>1.7729999999999999</v>
      </c>
    </row>
    <row r="3271" spans="1:7" ht="15" customHeight="1">
      <c r="A3271" s="321" t="s">
        <v>968</v>
      </c>
      <c r="B3271" s="322"/>
      <c r="C3271" s="8" t="s">
        <v>952</v>
      </c>
      <c r="D3271" s="8" t="s">
        <v>953</v>
      </c>
      <c r="E3271" s="8" t="s">
        <v>954</v>
      </c>
      <c r="F3271" s="8" t="s">
        <v>955</v>
      </c>
      <c r="G3271" s="8" t="s">
        <v>956</v>
      </c>
    </row>
    <row r="3272" spans="1:7" ht="15" customHeight="1">
      <c r="A3272" s="15" t="s">
        <v>1392</v>
      </c>
      <c r="B3272" s="16" t="s">
        <v>1393</v>
      </c>
      <c r="C3272" s="15" t="s">
        <v>959</v>
      </c>
      <c r="D3272" s="15" t="s">
        <v>960</v>
      </c>
      <c r="E3272" s="17">
        <v>0.15192</v>
      </c>
      <c r="F3272" s="18">
        <v>8.94</v>
      </c>
      <c r="G3272" s="18">
        <v>1.3581647999999999</v>
      </c>
    </row>
    <row r="3273" spans="1:7" ht="15" customHeight="1">
      <c r="A3273" s="15" t="s">
        <v>1394</v>
      </c>
      <c r="B3273" s="16" t="s">
        <v>1395</v>
      </c>
      <c r="C3273" s="15" t="s">
        <v>959</v>
      </c>
      <c r="D3273" s="15" t="s">
        <v>960</v>
      </c>
      <c r="E3273" s="17">
        <v>0.15192</v>
      </c>
      <c r="F3273" s="18">
        <v>12.62</v>
      </c>
      <c r="G3273" s="18">
        <v>1.9172304</v>
      </c>
    </row>
    <row r="3274" spans="1:7" ht="15" customHeight="1">
      <c r="A3274" s="1"/>
      <c r="B3274" s="1"/>
      <c r="C3274" s="1"/>
      <c r="D3274" s="1"/>
      <c r="E3274" s="319" t="s">
        <v>971</v>
      </c>
      <c r="F3274" s="320"/>
      <c r="G3274" s="19">
        <v>3.2753952000000002</v>
      </c>
    </row>
    <row r="3275" spans="1:7" ht="15" customHeight="1">
      <c r="A3275" s="321" t="s">
        <v>1010</v>
      </c>
      <c r="B3275" s="322"/>
      <c r="C3275" s="8" t="s">
        <v>952</v>
      </c>
      <c r="D3275" s="8" t="s">
        <v>953</v>
      </c>
      <c r="E3275" s="8" t="s">
        <v>954</v>
      </c>
      <c r="F3275" s="8" t="s">
        <v>955</v>
      </c>
      <c r="G3275" s="8" t="s">
        <v>956</v>
      </c>
    </row>
    <row r="3276" spans="1:7" ht="20.100000000000001" customHeight="1">
      <c r="A3276" s="15" t="s">
        <v>1433</v>
      </c>
      <c r="B3276" s="16" t="s">
        <v>1434</v>
      </c>
      <c r="C3276" s="15" t="s">
        <v>959</v>
      </c>
      <c r="D3276" s="15" t="s">
        <v>1030</v>
      </c>
      <c r="E3276" s="17">
        <v>1</v>
      </c>
      <c r="F3276" s="18">
        <v>0.62</v>
      </c>
      <c r="G3276" s="18">
        <v>0.62</v>
      </c>
    </row>
    <row r="3277" spans="1:7" ht="15" customHeight="1">
      <c r="A3277" s="15" t="s">
        <v>1398</v>
      </c>
      <c r="B3277" s="16" t="s">
        <v>1399</v>
      </c>
      <c r="C3277" s="15" t="s">
        <v>959</v>
      </c>
      <c r="D3277" s="15" t="s">
        <v>1030</v>
      </c>
      <c r="E3277" s="17">
        <v>7.0000000000000001E-3</v>
      </c>
      <c r="F3277" s="18">
        <v>50.01</v>
      </c>
      <c r="G3277" s="18">
        <v>0.35006999999999999</v>
      </c>
    </row>
    <row r="3278" spans="1:7" ht="20.100000000000001" customHeight="1">
      <c r="A3278" s="15" t="s">
        <v>1400</v>
      </c>
      <c r="B3278" s="16" t="s">
        <v>1401</v>
      </c>
      <c r="C3278" s="15" t="s">
        <v>959</v>
      </c>
      <c r="D3278" s="15" t="s">
        <v>1030</v>
      </c>
      <c r="E3278" s="17">
        <v>8.0000000000000002E-3</v>
      </c>
      <c r="F3278" s="18">
        <v>56.66</v>
      </c>
      <c r="G3278" s="18">
        <v>0.45328000000000002</v>
      </c>
    </row>
    <row r="3279" spans="1:7" ht="15" customHeight="1">
      <c r="A3279" s="15" t="s">
        <v>1402</v>
      </c>
      <c r="B3279" s="16" t="s">
        <v>1403</v>
      </c>
      <c r="C3279" s="15" t="s">
        <v>959</v>
      </c>
      <c r="D3279" s="15" t="s">
        <v>1030</v>
      </c>
      <c r="E3279" s="17">
        <v>0.05</v>
      </c>
      <c r="F3279" s="18">
        <v>1.29</v>
      </c>
      <c r="G3279" s="18">
        <v>6.4500000000000002E-2</v>
      </c>
    </row>
    <row r="3280" spans="1:7" ht="15" customHeight="1">
      <c r="A3280" s="1"/>
      <c r="B3280" s="1"/>
      <c r="C3280" s="1"/>
      <c r="D3280" s="1"/>
      <c r="E3280" s="319" t="s">
        <v>1021</v>
      </c>
      <c r="F3280" s="320"/>
      <c r="G3280" s="19">
        <v>1.4878499999999999</v>
      </c>
    </row>
    <row r="3281" spans="1:7" ht="15" customHeight="1">
      <c r="A3281" s="1"/>
      <c r="B3281" s="1"/>
      <c r="C3281" s="1"/>
      <c r="D3281" s="1"/>
      <c r="E3281" s="317" t="s">
        <v>972</v>
      </c>
      <c r="F3281" s="318"/>
      <c r="G3281" s="3">
        <v>5.03</v>
      </c>
    </row>
    <row r="3282" spans="1:7" ht="15" customHeight="1">
      <c r="A3282" s="1"/>
      <c r="B3282" s="1"/>
      <c r="C3282" s="1"/>
      <c r="D3282" s="1"/>
      <c r="E3282" s="317" t="s">
        <v>973</v>
      </c>
      <c r="F3282" s="318"/>
      <c r="G3282" s="3">
        <v>1.49</v>
      </c>
    </row>
    <row r="3283" spans="1:7" ht="15" customHeight="1">
      <c r="A3283" s="1"/>
      <c r="B3283" s="1"/>
      <c r="C3283" s="1"/>
      <c r="D3283" s="1"/>
      <c r="E3283" s="317" t="s">
        <v>974</v>
      </c>
      <c r="F3283" s="318"/>
      <c r="G3283" s="3">
        <v>6.52</v>
      </c>
    </row>
    <row r="3284" spans="1:7" ht="15" customHeight="1">
      <c r="A3284" s="1"/>
      <c r="B3284" s="1"/>
      <c r="C3284" s="1"/>
      <c r="D3284" s="1"/>
      <c r="E3284" s="317" t="s">
        <v>975</v>
      </c>
      <c r="F3284" s="318"/>
      <c r="G3284" s="3">
        <v>1.84</v>
      </c>
    </row>
    <row r="3285" spans="1:7" ht="15" customHeight="1">
      <c r="A3285" s="1"/>
      <c r="B3285" s="1"/>
      <c r="C3285" s="1"/>
      <c r="D3285" s="1"/>
      <c r="E3285" s="317" t="s">
        <v>976</v>
      </c>
      <c r="F3285" s="318"/>
      <c r="G3285" s="3">
        <v>8.36</v>
      </c>
    </row>
    <row r="3286" spans="1:7" ht="15" customHeight="1">
      <c r="A3286" s="1"/>
      <c r="B3286" s="1"/>
      <c r="C3286" s="1"/>
      <c r="D3286" s="1"/>
      <c r="E3286" s="317" t="s">
        <v>977</v>
      </c>
      <c r="F3286" s="318"/>
      <c r="G3286" s="3">
        <v>1</v>
      </c>
    </row>
    <row r="3287" spans="1:7" ht="15" customHeight="1">
      <c r="A3287" s="1"/>
      <c r="B3287" s="1"/>
      <c r="C3287" s="1"/>
      <c r="D3287" s="1"/>
      <c r="E3287" s="317" t="s">
        <v>978</v>
      </c>
      <c r="F3287" s="318"/>
      <c r="G3287" s="3">
        <v>8.36</v>
      </c>
    </row>
    <row r="3288" spans="1:7" ht="9.9499999999999993" customHeight="1">
      <c r="A3288" s="1"/>
      <c r="B3288" s="1"/>
      <c r="C3288" s="323" t="s">
        <v>949</v>
      </c>
      <c r="D3288" s="324"/>
      <c r="E3288" s="1"/>
      <c r="F3288" s="1"/>
      <c r="G3288" s="1"/>
    </row>
    <row r="3289" spans="1:7" ht="20.100000000000001" customHeight="1">
      <c r="A3289" s="325" t="s">
        <v>2363</v>
      </c>
      <c r="B3289" s="326"/>
      <c r="C3289" s="326"/>
      <c r="D3289" s="326"/>
      <c r="E3289" s="326"/>
      <c r="F3289" s="326"/>
      <c r="G3289" s="326"/>
    </row>
    <row r="3290" spans="1:7" ht="15" customHeight="1">
      <c r="A3290" s="321" t="s">
        <v>951</v>
      </c>
      <c r="B3290" s="322"/>
      <c r="C3290" s="8" t="s">
        <v>952</v>
      </c>
      <c r="D3290" s="8" t="s">
        <v>953</v>
      </c>
      <c r="E3290" s="8" t="s">
        <v>954</v>
      </c>
      <c r="F3290" s="8" t="s">
        <v>955</v>
      </c>
      <c r="G3290" s="8" t="s">
        <v>956</v>
      </c>
    </row>
    <row r="3291" spans="1:7" ht="15" customHeight="1">
      <c r="A3291" s="15" t="s">
        <v>994</v>
      </c>
      <c r="B3291" s="16" t="s">
        <v>995</v>
      </c>
      <c r="C3291" s="15" t="s">
        <v>959</v>
      </c>
      <c r="D3291" s="15" t="s">
        <v>960</v>
      </c>
      <c r="E3291" s="17">
        <v>0.08</v>
      </c>
      <c r="F3291" s="18">
        <v>1.04</v>
      </c>
      <c r="G3291" s="18">
        <v>8.3199999999999996E-2</v>
      </c>
    </row>
    <row r="3292" spans="1:7" ht="15" customHeight="1">
      <c r="A3292" s="15" t="s">
        <v>996</v>
      </c>
      <c r="B3292" s="16" t="s">
        <v>997</v>
      </c>
      <c r="C3292" s="15" t="s">
        <v>959</v>
      </c>
      <c r="D3292" s="15" t="s">
        <v>960</v>
      </c>
      <c r="E3292" s="17">
        <v>0.08</v>
      </c>
      <c r="F3292" s="18">
        <v>3.18</v>
      </c>
      <c r="G3292" s="18">
        <v>0.25440000000000002</v>
      </c>
    </row>
    <row r="3293" spans="1:7" ht="20.100000000000001" customHeight="1">
      <c r="A3293" s="15" t="s">
        <v>1388</v>
      </c>
      <c r="B3293" s="16" t="s">
        <v>1389</v>
      </c>
      <c r="C3293" s="15" t="s">
        <v>959</v>
      </c>
      <c r="D3293" s="15" t="s">
        <v>960</v>
      </c>
      <c r="E3293" s="17">
        <v>0.08</v>
      </c>
      <c r="F3293" s="18">
        <v>0.28000000000000003</v>
      </c>
      <c r="G3293" s="18">
        <v>2.24E-2</v>
      </c>
    </row>
    <row r="3294" spans="1:7" ht="15" customHeight="1">
      <c r="A3294" s="15" t="s">
        <v>963</v>
      </c>
      <c r="B3294" s="16" t="s">
        <v>964</v>
      </c>
      <c r="C3294" s="15" t="s">
        <v>959</v>
      </c>
      <c r="D3294" s="15" t="s">
        <v>960</v>
      </c>
      <c r="E3294" s="17">
        <v>0.08</v>
      </c>
      <c r="F3294" s="18">
        <v>0.55000000000000004</v>
      </c>
      <c r="G3294" s="18">
        <v>4.3999999999999997E-2</v>
      </c>
    </row>
    <row r="3295" spans="1:7" ht="20.100000000000001" customHeight="1">
      <c r="A3295" s="15" t="s">
        <v>1390</v>
      </c>
      <c r="B3295" s="16" t="s">
        <v>1391</v>
      </c>
      <c r="C3295" s="15" t="s">
        <v>959</v>
      </c>
      <c r="D3295" s="15" t="s">
        <v>960</v>
      </c>
      <c r="E3295" s="17">
        <v>0.08</v>
      </c>
      <c r="F3295" s="18">
        <v>0.8</v>
      </c>
      <c r="G3295" s="18">
        <v>6.4000000000000001E-2</v>
      </c>
    </row>
    <row r="3296" spans="1:7" ht="15" customHeight="1">
      <c r="A3296" s="15" t="s">
        <v>965</v>
      </c>
      <c r="B3296" s="16" t="s">
        <v>966</v>
      </c>
      <c r="C3296" s="15" t="s">
        <v>959</v>
      </c>
      <c r="D3296" s="15" t="s">
        <v>960</v>
      </c>
      <c r="E3296" s="17">
        <v>0.08</v>
      </c>
      <c r="F3296" s="18">
        <v>0.06</v>
      </c>
      <c r="G3296" s="18">
        <v>4.7999999999999996E-3</v>
      </c>
    </row>
    <row r="3297" spans="1:7" ht="17.100000000000001" customHeight="1">
      <c r="A3297" s="1"/>
      <c r="B3297" s="1"/>
      <c r="C3297" s="1"/>
      <c r="D3297" s="1"/>
      <c r="E3297" s="319" t="s">
        <v>967</v>
      </c>
      <c r="F3297" s="320"/>
      <c r="G3297" s="19">
        <v>0.4728</v>
      </c>
    </row>
    <row r="3298" spans="1:7" ht="15" customHeight="1">
      <c r="A3298" s="321" t="s">
        <v>968</v>
      </c>
      <c r="B3298" s="322"/>
      <c r="C3298" s="8" t="s">
        <v>952</v>
      </c>
      <c r="D3298" s="8" t="s">
        <v>953</v>
      </c>
      <c r="E3298" s="8" t="s">
        <v>954</v>
      </c>
      <c r="F3298" s="8" t="s">
        <v>955</v>
      </c>
      <c r="G3298" s="8" t="s">
        <v>956</v>
      </c>
    </row>
    <row r="3299" spans="1:7" ht="15" customHeight="1">
      <c r="A3299" s="15" t="s">
        <v>1392</v>
      </c>
      <c r="B3299" s="16" t="s">
        <v>1393</v>
      </c>
      <c r="C3299" s="15" t="s">
        <v>959</v>
      </c>
      <c r="D3299" s="15" t="s">
        <v>960</v>
      </c>
      <c r="E3299" s="17">
        <v>4.0511999999999999E-2</v>
      </c>
      <c r="F3299" s="18">
        <v>8.94</v>
      </c>
      <c r="G3299" s="18">
        <v>0.36217727999999999</v>
      </c>
    </row>
    <row r="3300" spans="1:7" ht="15" customHeight="1">
      <c r="A3300" s="15" t="s">
        <v>1394</v>
      </c>
      <c r="B3300" s="16" t="s">
        <v>1395</v>
      </c>
      <c r="C3300" s="15" t="s">
        <v>959</v>
      </c>
      <c r="D3300" s="15" t="s">
        <v>960</v>
      </c>
      <c r="E3300" s="17">
        <v>4.0511999999999999E-2</v>
      </c>
      <c r="F3300" s="18">
        <v>12.62</v>
      </c>
      <c r="G3300" s="18">
        <v>0.51126143999999996</v>
      </c>
    </row>
    <row r="3301" spans="1:7" ht="15" customHeight="1">
      <c r="A3301" s="1"/>
      <c r="B3301" s="1"/>
      <c r="C3301" s="1"/>
      <c r="D3301" s="1"/>
      <c r="E3301" s="319" t="s">
        <v>971</v>
      </c>
      <c r="F3301" s="320"/>
      <c r="G3301" s="19">
        <v>0.87343872</v>
      </c>
    </row>
    <row r="3302" spans="1:7" ht="15" customHeight="1">
      <c r="A3302" s="321" t="s">
        <v>1010</v>
      </c>
      <c r="B3302" s="322"/>
      <c r="C3302" s="8" t="s">
        <v>952</v>
      </c>
      <c r="D3302" s="8" t="s">
        <v>953</v>
      </c>
      <c r="E3302" s="8" t="s">
        <v>954</v>
      </c>
      <c r="F3302" s="8" t="s">
        <v>955</v>
      </c>
      <c r="G3302" s="8" t="s">
        <v>956</v>
      </c>
    </row>
    <row r="3303" spans="1:7" ht="20.100000000000001" customHeight="1">
      <c r="A3303" s="15" t="s">
        <v>1451</v>
      </c>
      <c r="B3303" s="16" t="s">
        <v>1452</v>
      </c>
      <c r="C3303" s="15" t="s">
        <v>959</v>
      </c>
      <c r="D3303" s="15" t="s">
        <v>1030</v>
      </c>
      <c r="E3303" s="17">
        <v>1</v>
      </c>
      <c r="F3303" s="18">
        <v>3.14</v>
      </c>
      <c r="G3303" s="18">
        <v>3.14</v>
      </c>
    </row>
    <row r="3304" spans="1:7" ht="15" customHeight="1">
      <c r="A3304" s="15" t="s">
        <v>1398</v>
      </c>
      <c r="B3304" s="16" t="s">
        <v>1399</v>
      </c>
      <c r="C3304" s="15" t="s">
        <v>959</v>
      </c>
      <c r="D3304" s="15" t="s">
        <v>1030</v>
      </c>
      <c r="E3304" s="17">
        <v>7.0000000000000001E-3</v>
      </c>
      <c r="F3304" s="18">
        <v>50.01</v>
      </c>
      <c r="G3304" s="18">
        <v>0.35006999999999999</v>
      </c>
    </row>
    <row r="3305" spans="1:7" ht="20.100000000000001" customHeight="1">
      <c r="A3305" s="15" t="s">
        <v>1400</v>
      </c>
      <c r="B3305" s="16" t="s">
        <v>1401</v>
      </c>
      <c r="C3305" s="15" t="s">
        <v>959</v>
      </c>
      <c r="D3305" s="15" t="s">
        <v>1030</v>
      </c>
      <c r="E3305" s="17">
        <v>8.0000000000000002E-3</v>
      </c>
      <c r="F3305" s="18">
        <v>56.66</v>
      </c>
      <c r="G3305" s="18">
        <v>0.45328000000000002</v>
      </c>
    </row>
    <row r="3306" spans="1:7" ht="15" customHeight="1">
      <c r="A3306" s="15" t="s">
        <v>1402</v>
      </c>
      <c r="B3306" s="16" t="s">
        <v>1403</v>
      </c>
      <c r="C3306" s="15" t="s">
        <v>959</v>
      </c>
      <c r="D3306" s="15" t="s">
        <v>1030</v>
      </c>
      <c r="E3306" s="17">
        <v>1.2999999999999999E-2</v>
      </c>
      <c r="F3306" s="18">
        <v>1.29</v>
      </c>
      <c r="G3306" s="18">
        <v>1.677E-2</v>
      </c>
    </row>
    <row r="3307" spans="1:7" ht="15" customHeight="1">
      <c r="A3307" s="1"/>
      <c r="B3307" s="1"/>
      <c r="C3307" s="1"/>
      <c r="D3307" s="1"/>
      <c r="E3307" s="319" t="s">
        <v>1021</v>
      </c>
      <c r="F3307" s="320"/>
      <c r="G3307" s="19">
        <v>3.9601199999999999</v>
      </c>
    </row>
    <row r="3308" spans="1:7" ht="15" customHeight="1">
      <c r="A3308" s="1"/>
      <c r="B3308" s="1"/>
      <c r="C3308" s="1"/>
      <c r="D3308" s="1"/>
      <c r="E3308" s="317" t="s">
        <v>972</v>
      </c>
      <c r="F3308" s="318"/>
      <c r="G3308" s="3">
        <v>4.8899999999999997</v>
      </c>
    </row>
    <row r="3309" spans="1:7" ht="15" customHeight="1">
      <c r="A3309" s="1"/>
      <c r="B3309" s="1"/>
      <c r="C3309" s="1"/>
      <c r="D3309" s="1"/>
      <c r="E3309" s="317" t="s">
        <v>973</v>
      </c>
      <c r="F3309" s="318"/>
      <c r="G3309" s="3">
        <v>0.39</v>
      </c>
    </row>
    <row r="3310" spans="1:7" ht="15" customHeight="1">
      <c r="A3310" s="1"/>
      <c r="B3310" s="1"/>
      <c r="C3310" s="1"/>
      <c r="D3310" s="1"/>
      <c r="E3310" s="317" t="s">
        <v>974</v>
      </c>
      <c r="F3310" s="318"/>
      <c r="G3310" s="3">
        <v>5.28</v>
      </c>
    </row>
    <row r="3311" spans="1:7" ht="15" customHeight="1">
      <c r="A3311" s="1"/>
      <c r="B3311" s="1"/>
      <c r="C3311" s="1"/>
      <c r="D3311" s="1"/>
      <c r="E3311" s="317" t="s">
        <v>975</v>
      </c>
      <c r="F3311" s="318"/>
      <c r="G3311" s="3">
        <v>1.49</v>
      </c>
    </row>
    <row r="3312" spans="1:7" ht="15" customHeight="1">
      <c r="A3312" s="1"/>
      <c r="B3312" s="1"/>
      <c r="C3312" s="1"/>
      <c r="D3312" s="1"/>
      <c r="E3312" s="317" t="s">
        <v>976</v>
      </c>
      <c r="F3312" s="318"/>
      <c r="G3312" s="3">
        <v>6.77</v>
      </c>
    </row>
    <row r="3313" spans="1:7" ht="15" customHeight="1">
      <c r="A3313" s="1"/>
      <c r="B3313" s="1"/>
      <c r="C3313" s="1"/>
      <c r="D3313" s="1"/>
      <c r="E3313" s="317" t="s">
        <v>977</v>
      </c>
      <c r="F3313" s="318"/>
      <c r="G3313" s="3">
        <v>1</v>
      </c>
    </row>
    <row r="3314" spans="1:7" ht="15" customHeight="1">
      <c r="A3314" s="1"/>
      <c r="B3314" s="1"/>
      <c r="C3314" s="1"/>
      <c r="D3314" s="1"/>
      <c r="E3314" s="317" t="s">
        <v>978</v>
      </c>
      <c r="F3314" s="318"/>
      <c r="G3314" s="3">
        <v>6.77</v>
      </c>
    </row>
    <row r="3315" spans="1:7" ht="9.9499999999999993" customHeight="1">
      <c r="A3315" s="1"/>
      <c r="B3315" s="1"/>
      <c r="C3315" s="323" t="s">
        <v>949</v>
      </c>
      <c r="D3315" s="324"/>
      <c r="E3315" s="1"/>
      <c r="F3315" s="1"/>
      <c r="G3315" s="1"/>
    </row>
    <row r="3316" spans="1:7" ht="20.100000000000001" customHeight="1">
      <c r="A3316" s="325" t="s">
        <v>2364</v>
      </c>
      <c r="B3316" s="326"/>
      <c r="C3316" s="326"/>
      <c r="D3316" s="326"/>
      <c r="E3316" s="326"/>
      <c r="F3316" s="326"/>
      <c r="G3316" s="326"/>
    </row>
    <row r="3317" spans="1:7" ht="15" customHeight="1">
      <c r="A3317" s="321" t="s">
        <v>951</v>
      </c>
      <c r="B3317" s="322"/>
      <c r="C3317" s="8" t="s">
        <v>952</v>
      </c>
      <c r="D3317" s="8" t="s">
        <v>953</v>
      </c>
      <c r="E3317" s="8" t="s">
        <v>954</v>
      </c>
      <c r="F3317" s="8" t="s">
        <v>955</v>
      </c>
      <c r="G3317" s="8" t="s">
        <v>956</v>
      </c>
    </row>
    <row r="3318" spans="1:7" ht="15" customHeight="1">
      <c r="A3318" s="15" t="s">
        <v>994</v>
      </c>
      <c r="B3318" s="16" t="s">
        <v>995</v>
      </c>
      <c r="C3318" s="15" t="s">
        <v>959</v>
      </c>
      <c r="D3318" s="15" t="s">
        <v>960</v>
      </c>
      <c r="E3318" s="17">
        <v>0.08</v>
      </c>
      <c r="F3318" s="18">
        <v>1.04</v>
      </c>
      <c r="G3318" s="18">
        <v>8.3199999999999996E-2</v>
      </c>
    </row>
    <row r="3319" spans="1:7" ht="15" customHeight="1">
      <c r="A3319" s="15" t="s">
        <v>996</v>
      </c>
      <c r="B3319" s="16" t="s">
        <v>997</v>
      </c>
      <c r="C3319" s="15" t="s">
        <v>959</v>
      </c>
      <c r="D3319" s="15" t="s">
        <v>960</v>
      </c>
      <c r="E3319" s="17">
        <v>0.08</v>
      </c>
      <c r="F3319" s="18">
        <v>3.18</v>
      </c>
      <c r="G3319" s="18">
        <v>0.25440000000000002</v>
      </c>
    </row>
    <row r="3320" spans="1:7" ht="20.100000000000001" customHeight="1">
      <c r="A3320" s="15" t="s">
        <v>1388</v>
      </c>
      <c r="B3320" s="16" t="s">
        <v>1389</v>
      </c>
      <c r="C3320" s="15" t="s">
        <v>959</v>
      </c>
      <c r="D3320" s="15" t="s">
        <v>960</v>
      </c>
      <c r="E3320" s="17">
        <v>0.08</v>
      </c>
      <c r="F3320" s="18">
        <v>0.28000000000000003</v>
      </c>
      <c r="G3320" s="18">
        <v>2.24E-2</v>
      </c>
    </row>
    <row r="3321" spans="1:7" ht="15" customHeight="1">
      <c r="A3321" s="15" t="s">
        <v>963</v>
      </c>
      <c r="B3321" s="16" t="s">
        <v>964</v>
      </c>
      <c r="C3321" s="15" t="s">
        <v>959</v>
      </c>
      <c r="D3321" s="15" t="s">
        <v>960</v>
      </c>
      <c r="E3321" s="17">
        <v>0.08</v>
      </c>
      <c r="F3321" s="18">
        <v>0.55000000000000004</v>
      </c>
      <c r="G3321" s="18">
        <v>4.3999999999999997E-2</v>
      </c>
    </row>
    <row r="3322" spans="1:7" ht="20.100000000000001" customHeight="1">
      <c r="A3322" s="15" t="s">
        <v>1390</v>
      </c>
      <c r="B3322" s="16" t="s">
        <v>1391</v>
      </c>
      <c r="C3322" s="15" t="s">
        <v>959</v>
      </c>
      <c r="D3322" s="15" t="s">
        <v>960</v>
      </c>
      <c r="E3322" s="17">
        <v>0.08</v>
      </c>
      <c r="F3322" s="18">
        <v>0.8</v>
      </c>
      <c r="G3322" s="18">
        <v>6.4000000000000001E-2</v>
      </c>
    </row>
    <row r="3323" spans="1:7" ht="15" customHeight="1">
      <c r="A3323" s="15" t="s">
        <v>965</v>
      </c>
      <c r="B3323" s="16" t="s">
        <v>966</v>
      </c>
      <c r="C3323" s="15" t="s">
        <v>959</v>
      </c>
      <c r="D3323" s="15" t="s">
        <v>960</v>
      </c>
      <c r="E3323" s="17">
        <v>0.08</v>
      </c>
      <c r="F3323" s="18">
        <v>0.06</v>
      </c>
      <c r="G3323" s="18">
        <v>4.7999999999999996E-3</v>
      </c>
    </row>
    <row r="3324" spans="1:7" ht="17.100000000000001" customHeight="1">
      <c r="A3324" s="1"/>
      <c r="B3324" s="1"/>
      <c r="C3324" s="1"/>
      <c r="D3324" s="1"/>
      <c r="E3324" s="319" t="s">
        <v>967</v>
      </c>
      <c r="F3324" s="320"/>
      <c r="G3324" s="19">
        <v>0.4728</v>
      </c>
    </row>
    <row r="3325" spans="1:7" ht="15" customHeight="1">
      <c r="A3325" s="321" t="s">
        <v>968</v>
      </c>
      <c r="B3325" s="322"/>
      <c r="C3325" s="8" t="s">
        <v>952</v>
      </c>
      <c r="D3325" s="8" t="s">
        <v>953</v>
      </c>
      <c r="E3325" s="8" t="s">
        <v>954</v>
      </c>
      <c r="F3325" s="8" t="s">
        <v>955</v>
      </c>
      <c r="G3325" s="8" t="s">
        <v>956</v>
      </c>
    </row>
    <row r="3326" spans="1:7" ht="15" customHeight="1">
      <c r="A3326" s="15" t="s">
        <v>1392</v>
      </c>
      <c r="B3326" s="16" t="s">
        <v>1393</v>
      </c>
      <c r="C3326" s="15" t="s">
        <v>959</v>
      </c>
      <c r="D3326" s="15" t="s">
        <v>960</v>
      </c>
      <c r="E3326" s="17">
        <v>4.0511999999999999E-2</v>
      </c>
      <c r="F3326" s="18">
        <v>8.94</v>
      </c>
      <c r="G3326" s="18">
        <v>0.36217727999999999</v>
      </c>
    </row>
    <row r="3327" spans="1:7" ht="15" customHeight="1">
      <c r="A3327" s="15" t="s">
        <v>1394</v>
      </c>
      <c r="B3327" s="16" t="s">
        <v>1395</v>
      </c>
      <c r="C3327" s="15" t="s">
        <v>959</v>
      </c>
      <c r="D3327" s="15" t="s">
        <v>960</v>
      </c>
      <c r="E3327" s="17">
        <v>4.0511999999999999E-2</v>
      </c>
      <c r="F3327" s="18">
        <v>12.62</v>
      </c>
      <c r="G3327" s="18">
        <v>0.51126143999999996</v>
      </c>
    </row>
    <row r="3328" spans="1:7" ht="15" customHeight="1">
      <c r="A3328" s="1"/>
      <c r="B3328" s="1"/>
      <c r="C3328" s="1"/>
      <c r="D3328" s="1"/>
      <c r="E3328" s="319" t="s">
        <v>971</v>
      </c>
      <c r="F3328" s="320"/>
      <c r="G3328" s="19">
        <v>0.87343872</v>
      </c>
    </row>
    <row r="3329" spans="1:7" ht="15" customHeight="1">
      <c r="A3329" s="321" t="s">
        <v>1010</v>
      </c>
      <c r="B3329" s="322"/>
      <c r="C3329" s="8" t="s">
        <v>952</v>
      </c>
      <c r="D3329" s="8" t="s">
        <v>953</v>
      </c>
      <c r="E3329" s="8" t="s">
        <v>954</v>
      </c>
      <c r="F3329" s="8" t="s">
        <v>955</v>
      </c>
      <c r="G3329" s="8" t="s">
        <v>956</v>
      </c>
    </row>
    <row r="3330" spans="1:7" ht="15" customHeight="1">
      <c r="A3330" s="15" t="s">
        <v>1398</v>
      </c>
      <c r="B3330" s="16" t="s">
        <v>1399</v>
      </c>
      <c r="C3330" s="15" t="s">
        <v>959</v>
      </c>
      <c r="D3330" s="15" t="s">
        <v>1030</v>
      </c>
      <c r="E3330" s="17">
        <v>7.0000000000000001E-3</v>
      </c>
      <c r="F3330" s="18">
        <v>50.01</v>
      </c>
      <c r="G3330" s="18">
        <v>0.35006999999999999</v>
      </c>
    </row>
    <row r="3331" spans="1:7" ht="20.100000000000001" customHeight="1">
      <c r="A3331" s="15" t="s">
        <v>1400</v>
      </c>
      <c r="B3331" s="16" t="s">
        <v>1401</v>
      </c>
      <c r="C3331" s="15" t="s">
        <v>959</v>
      </c>
      <c r="D3331" s="15" t="s">
        <v>1030</v>
      </c>
      <c r="E3331" s="17">
        <v>8.0000000000000002E-3</v>
      </c>
      <c r="F3331" s="18">
        <v>56.66</v>
      </c>
      <c r="G3331" s="18">
        <v>0.45328000000000002</v>
      </c>
    </row>
    <row r="3332" spans="1:7" ht="15" customHeight="1">
      <c r="A3332" s="15" t="s">
        <v>1445</v>
      </c>
      <c r="B3332" s="16" t="s">
        <v>1446</v>
      </c>
      <c r="C3332" s="15" t="s">
        <v>959</v>
      </c>
      <c r="D3332" s="15" t="s">
        <v>1030</v>
      </c>
      <c r="E3332" s="17">
        <v>1</v>
      </c>
      <c r="F3332" s="18">
        <v>0.67</v>
      </c>
      <c r="G3332" s="18">
        <v>0.67</v>
      </c>
    </row>
    <row r="3333" spans="1:7" ht="15" customHeight="1">
      <c r="A3333" s="15" t="s">
        <v>1402</v>
      </c>
      <c r="B3333" s="16" t="s">
        <v>1403</v>
      </c>
      <c r="C3333" s="15" t="s">
        <v>959</v>
      </c>
      <c r="D3333" s="15" t="s">
        <v>1030</v>
      </c>
      <c r="E3333" s="17">
        <v>1.2999999999999999E-2</v>
      </c>
      <c r="F3333" s="18">
        <v>1.29</v>
      </c>
      <c r="G3333" s="18">
        <v>1.677E-2</v>
      </c>
    </row>
    <row r="3334" spans="1:7" ht="15" customHeight="1">
      <c r="A3334" s="1"/>
      <c r="B3334" s="1"/>
      <c r="C3334" s="1"/>
      <c r="D3334" s="1"/>
      <c r="E3334" s="319" t="s">
        <v>1021</v>
      </c>
      <c r="F3334" s="320"/>
      <c r="G3334" s="19">
        <v>1.4901199999999999</v>
      </c>
    </row>
    <row r="3335" spans="1:7" ht="15" customHeight="1">
      <c r="A3335" s="1"/>
      <c r="B3335" s="1"/>
      <c r="C3335" s="1"/>
      <c r="D3335" s="1"/>
      <c r="E3335" s="317" t="s">
        <v>972</v>
      </c>
      <c r="F3335" s="318"/>
      <c r="G3335" s="3">
        <v>2.42</v>
      </c>
    </row>
    <row r="3336" spans="1:7" ht="15" customHeight="1">
      <c r="A3336" s="1"/>
      <c r="B3336" s="1"/>
      <c r="C3336" s="1"/>
      <c r="D3336" s="1"/>
      <c r="E3336" s="317" t="s">
        <v>973</v>
      </c>
      <c r="F3336" s="318"/>
      <c r="G3336" s="3">
        <v>0.39</v>
      </c>
    </row>
    <row r="3337" spans="1:7" ht="15" customHeight="1">
      <c r="A3337" s="1"/>
      <c r="B3337" s="1"/>
      <c r="C3337" s="1"/>
      <c r="D3337" s="1"/>
      <c r="E3337" s="317" t="s">
        <v>974</v>
      </c>
      <c r="F3337" s="318"/>
      <c r="G3337" s="3">
        <v>2.81</v>
      </c>
    </row>
    <row r="3338" spans="1:7" ht="15" customHeight="1">
      <c r="A3338" s="1"/>
      <c r="B3338" s="1"/>
      <c r="C3338" s="1"/>
      <c r="D3338" s="1"/>
      <c r="E3338" s="317" t="s">
        <v>975</v>
      </c>
      <c r="F3338" s="318"/>
      <c r="G3338" s="3">
        <v>0.79</v>
      </c>
    </row>
    <row r="3339" spans="1:7" ht="15" customHeight="1">
      <c r="A3339" s="1"/>
      <c r="B3339" s="1"/>
      <c r="C3339" s="1"/>
      <c r="D3339" s="1"/>
      <c r="E3339" s="317" t="s">
        <v>976</v>
      </c>
      <c r="F3339" s="318"/>
      <c r="G3339" s="3">
        <v>3.6</v>
      </c>
    </row>
    <row r="3340" spans="1:7" ht="15" customHeight="1">
      <c r="A3340" s="1"/>
      <c r="B3340" s="1"/>
      <c r="C3340" s="1"/>
      <c r="D3340" s="1"/>
      <c r="E3340" s="317" t="s">
        <v>977</v>
      </c>
      <c r="F3340" s="318"/>
      <c r="G3340" s="3">
        <v>1</v>
      </c>
    </row>
    <row r="3341" spans="1:7" ht="15" customHeight="1">
      <c r="A3341" s="1"/>
      <c r="B3341" s="1"/>
      <c r="C3341" s="1"/>
      <c r="D3341" s="1"/>
      <c r="E3341" s="317" t="s">
        <v>978</v>
      </c>
      <c r="F3341" s="318"/>
      <c r="G3341" s="3">
        <v>3.6</v>
      </c>
    </row>
    <row r="3342" spans="1:7" ht="9.9499999999999993" customHeight="1">
      <c r="A3342" s="1"/>
      <c r="B3342" s="1"/>
      <c r="C3342" s="323" t="s">
        <v>949</v>
      </c>
      <c r="D3342" s="324"/>
      <c r="E3342" s="1"/>
      <c r="F3342" s="1"/>
      <c r="G3342" s="1"/>
    </row>
    <row r="3343" spans="1:7" ht="20.100000000000001" customHeight="1">
      <c r="A3343" s="325" t="s">
        <v>2365</v>
      </c>
      <c r="B3343" s="326"/>
      <c r="C3343" s="326"/>
      <c r="D3343" s="326"/>
      <c r="E3343" s="326"/>
      <c r="F3343" s="326"/>
      <c r="G3343" s="326"/>
    </row>
    <row r="3344" spans="1:7" ht="15" customHeight="1">
      <c r="A3344" s="321" t="s">
        <v>951</v>
      </c>
      <c r="B3344" s="322"/>
      <c r="C3344" s="8" t="s">
        <v>952</v>
      </c>
      <c r="D3344" s="8" t="s">
        <v>953</v>
      </c>
      <c r="E3344" s="8" t="s">
        <v>954</v>
      </c>
      <c r="F3344" s="8" t="s">
        <v>955</v>
      </c>
      <c r="G3344" s="8" t="s">
        <v>956</v>
      </c>
    </row>
    <row r="3345" spans="1:7" ht="15" customHeight="1">
      <c r="A3345" s="15" t="s">
        <v>994</v>
      </c>
      <c r="B3345" s="16" t="s">
        <v>995</v>
      </c>
      <c r="C3345" s="15" t="s">
        <v>959</v>
      </c>
      <c r="D3345" s="15" t="s">
        <v>960</v>
      </c>
      <c r="E3345" s="17">
        <v>0.12</v>
      </c>
      <c r="F3345" s="18">
        <v>1.04</v>
      </c>
      <c r="G3345" s="18">
        <v>0.12479999999999999</v>
      </c>
    </row>
    <row r="3346" spans="1:7" ht="15" customHeight="1">
      <c r="A3346" s="15" t="s">
        <v>996</v>
      </c>
      <c r="B3346" s="16" t="s">
        <v>997</v>
      </c>
      <c r="C3346" s="15" t="s">
        <v>959</v>
      </c>
      <c r="D3346" s="15" t="s">
        <v>960</v>
      </c>
      <c r="E3346" s="17">
        <v>0.12</v>
      </c>
      <c r="F3346" s="18">
        <v>3.18</v>
      </c>
      <c r="G3346" s="18">
        <v>0.38159999999999999</v>
      </c>
    </row>
    <row r="3347" spans="1:7" ht="20.100000000000001" customHeight="1">
      <c r="A3347" s="15" t="s">
        <v>1388</v>
      </c>
      <c r="B3347" s="16" t="s">
        <v>1389</v>
      </c>
      <c r="C3347" s="15" t="s">
        <v>959</v>
      </c>
      <c r="D3347" s="15" t="s">
        <v>960</v>
      </c>
      <c r="E3347" s="17">
        <v>0.12</v>
      </c>
      <c r="F3347" s="18">
        <v>0.28000000000000003</v>
      </c>
      <c r="G3347" s="18">
        <v>3.3599999999999998E-2</v>
      </c>
    </row>
    <row r="3348" spans="1:7" ht="15" customHeight="1">
      <c r="A3348" s="15" t="s">
        <v>963</v>
      </c>
      <c r="B3348" s="16" t="s">
        <v>964</v>
      </c>
      <c r="C3348" s="15" t="s">
        <v>959</v>
      </c>
      <c r="D3348" s="15" t="s">
        <v>960</v>
      </c>
      <c r="E3348" s="17">
        <v>0.12</v>
      </c>
      <c r="F3348" s="18">
        <v>0.55000000000000004</v>
      </c>
      <c r="G3348" s="18">
        <v>6.6000000000000003E-2</v>
      </c>
    </row>
    <row r="3349" spans="1:7" ht="20.100000000000001" customHeight="1">
      <c r="A3349" s="15" t="s">
        <v>1390</v>
      </c>
      <c r="B3349" s="16" t="s">
        <v>1391</v>
      </c>
      <c r="C3349" s="15" t="s">
        <v>959</v>
      </c>
      <c r="D3349" s="15" t="s">
        <v>960</v>
      </c>
      <c r="E3349" s="17">
        <v>0.12</v>
      </c>
      <c r="F3349" s="18">
        <v>0.8</v>
      </c>
      <c r="G3349" s="18">
        <v>9.6000000000000002E-2</v>
      </c>
    </row>
    <row r="3350" spans="1:7" ht="15" customHeight="1">
      <c r="A3350" s="15" t="s">
        <v>965</v>
      </c>
      <c r="B3350" s="16" t="s">
        <v>966</v>
      </c>
      <c r="C3350" s="15" t="s">
        <v>959</v>
      </c>
      <c r="D3350" s="15" t="s">
        <v>960</v>
      </c>
      <c r="E3350" s="17">
        <v>0.12</v>
      </c>
      <c r="F3350" s="18">
        <v>0.06</v>
      </c>
      <c r="G3350" s="18">
        <v>7.1999999999999998E-3</v>
      </c>
    </row>
    <row r="3351" spans="1:7" ht="17.100000000000001" customHeight="1">
      <c r="A3351" s="1"/>
      <c r="B3351" s="1"/>
      <c r="C3351" s="1"/>
      <c r="D3351" s="1"/>
      <c r="E3351" s="319" t="s">
        <v>967</v>
      </c>
      <c r="F3351" s="320"/>
      <c r="G3351" s="19">
        <v>0.70920000000000005</v>
      </c>
    </row>
    <row r="3352" spans="1:7" ht="15" customHeight="1">
      <c r="A3352" s="321" t="s">
        <v>968</v>
      </c>
      <c r="B3352" s="322"/>
      <c r="C3352" s="8" t="s">
        <v>952</v>
      </c>
      <c r="D3352" s="8" t="s">
        <v>953</v>
      </c>
      <c r="E3352" s="8" t="s">
        <v>954</v>
      </c>
      <c r="F3352" s="8" t="s">
        <v>955</v>
      </c>
      <c r="G3352" s="8" t="s">
        <v>956</v>
      </c>
    </row>
    <row r="3353" spans="1:7" ht="15" customHeight="1">
      <c r="A3353" s="15" t="s">
        <v>1392</v>
      </c>
      <c r="B3353" s="16" t="s">
        <v>1393</v>
      </c>
      <c r="C3353" s="15" t="s">
        <v>959</v>
      </c>
      <c r="D3353" s="15" t="s">
        <v>960</v>
      </c>
      <c r="E3353" s="17">
        <v>6.0768000000000003E-2</v>
      </c>
      <c r="F3353" s="18">
        <v>8.94</v>
      </c>
      <c r="G3353" s="18">
        <v>0.54326591999999996</v>
      </c>
    </row>
    <row r="3354" spans="1:7" ht="15" customHeight="1">
      <c r="A3354" s="15" t="s">
        <v>1394</v>
      </c>
      <c r="B3354" s="16" t="s">
        <v>1395</v>
      </c>
      <c r="C3354" s="15" t="s">
        <v>959</v>
      </c>
      <c r="D3354" s="15" t="s">
        <v>960</v>
      </c>
      <c r="E3354" s="17">
        <v>6.0768000000000003E-2</v>
      </c>
      <c r="F3354" s="18">
        <v>12.62</v>
      </c>
      <c r="G3354" s="18">
        <v>0.76689216000000004</v>
      </c>
    </row>
    <row r="3355" spans="1:7" ht="15" customHeight="1">
      <c r="A3355" s="1"/>
      <c r="B3355" s="1"/>
      <c r="C3355" s="1"/>
      <c r="D3355" s="1"/>
      <c r="E3355" s="319" t="s">
        <v>971</v>
      </c>
      <c r="F3355" s="320"/>
      <c r="G3355" s="19">
        <v>1.3101580799999999</v>
      </c>
    </row>
    <row r="3356" spans="1:7" ht="15" customHeight="1">
      <c r="A3356" s="321" t="s">
        <v>1010</v>
      </c>
      <c r="B3356" s="322"/>
      <c r="C3356" s="8" t="s">
        <v>952</v>
      </c>
      <c r="D3356" s="8" t="s">
        <v>953</v>
      </c>
      <c r="E3356" s="8" t="s">
        <v>954</v>
      </c>
      <c r="F3356" s="8" t="s">
        <v>955</v>
      </c>
      <c r="G3356" s="8" t="s">
        <v>956</v>
      </c>
    </row>
    <row r="3357" spans="1:7" ht="15" customHeight="1">
      <c r="A3357" s="15" t="s">
        <v>1398</v>
      </c>
      <c r="B3357" s="16" t="s">
        <v>1399</v>
      </c>
      <c r="C3357" s="15" t="s">
        <v>959</v>
      </c>
      <c r="D3357" s="15" t="s">
        <v>1030</v>
      </c>
      <c r="E3357" s="17">
        <v>7.0000000000000001E-3</v>
      </c>
      <c r="F3357" s="18">
        <v>50.01</v>
      </c>
      <c r="G3357" s="18">
        <v>0.35006999999999999</v>
      </c>
    </row>
    <row r="3358" spans="1:7" ht="20.100000000000001" customHeight="1">
      <c r="A3358" s="15" t="s">
        <v>1400</v>
      </c>
      <c r="B3358" s="16" t="s">
        <v>1401</v>
      </c>
      <c r="C3358" s="15" t="s">
        <v>959</v>
      </c>
      <c r="D3358" s="15" t="s">
        <v>1030</v>
      </c>
      <c r="E3358" s="17">
        <v>8.0000000000000002E-3</v>
      </c>
      <c r="F3358" s="18">
        <v>56.66</v>
      </c>
      <c r="G3358" s="18">
        <v>0.45328000000000002</v>
      </c>
    </row>
    <row r="3359" spans="1:7" ht="15" customHeight="1">
      <c r="A3359" s="15" t="s">
        <v>1445</v>
      </c>
      <c r="B3359" s="16" t="s">
        <v>1446</v>
      </c>
      <c r="C3359" s="15" t="s">
        <v>959</v>
      </c>
      <c r="D3359" s="15" t="s">
        <v>1030</v>
      </c>
      <c r="E3359" s="17">
        <v>1</v>
      </c>
      <c r="F3359" s="18">
        <v>0.67</v>
      </c>
      <c r="G3359" s="18">
        <v>0.67</v>
      </c>
    </row>
    <row r="3360" spans="1:7" ht="15" customHeight="1">
      <c r="A3360" s="15" t="s">
        <v>1402</v>
      </c>
      <c r="B3360" s="16" t="s">
        <v>1403</v>
      </c>
      <c r="C3360" s="15" t="s">
        <v>959</v>
      </c>
      <c r="D3360" s="15" t="s">
        <v>1030</v>
      </c>
      <c r="E3360" s="17">
        <v>0.03</v>
      </c>
      <c r="F3360" s="18">
        <v>1.29</v>
      </c>
      <c r="G3360" s="18">
        <v>3.8699999999999998E-2</v>
      </c>
    </row>
    <row r="3361" spans="1:7" ht="15" customHeight="1">
      <c r="A3361" s="1"/>
      <c r="B3361" s="1"/>
      <c r="C3361" s="1"/>
      <c r="D3361" s="1"/>
      <c r="E3361" s="319" t="s">
        <v>1021</v>
      </c>
      <c r="F3361" s="320"/>
      <c r="G3361" s="19">
        <v>1.5120499999999999</v>
      </c>
    </row>
    <row r="3362" spans="1:7" ht="15" customHeight="1">
      <c r="A3362" s="1"/>
      <c r="B3362" s="1"/>
      <c r="C3362" s="1"/>
      <c r="D3362" s="1"/>
      <c r="E3362" s="317" t="s">
        <v>972</v>
      </c>
      <c r="F3362" s="318"/>
      <c r="G3362" s="3">
        <v>2.92</v>
      </c>
    </row>
    <row r="3363" spans="1:7" ht="15" customHeight="1">
      <c r="A3363" s="1"/>
      <c r="B3363" s="1"/>
      <c r="C3363" s="1"/>
      <c r="D3363" s="1"/>
      <c r="E3363" s="317" t="s">
        <v>973</v>
      </c>
      <c r="F3363" s="318"/>
      <c r="G3363" s="3">
        <v>0.59</v>
      </c>
    </row>
    <row r="3364" spans="1:7" ht="15" customHeight="1">
      <c r="A3364" s="1"/>
      <c r="B3364" s="1"/>
      <c r="C3364" s="1"/>
      <c r="D3364" s="1"/>
      <c r="E3364" s="317" t="s">
        <v>974</v>
      </c>
      <c r="F3364" s="318"/>
      <c r="G3364" s="3">
        <v>3.51</v>
      </c>
    </row>
    <row r="3365" spans="1:7" ht="15" customHeight="1">
      <c r="A3365" s="1"/>
      <c r="B3365" s="1"/>
      <c r="C3365" s="1"/>
      <c r="D3365" s="1"/>
      <c r="E3365" s="317" t="s">
        <v>975</v>
      </c>
      <c r="F3365" s="318"/>
      <c r="G3365" s="3">
        <v>0.99</v>
      </c>
    </row>
    <row r="3366" spans="1:7" ht="15" customHeight="1">
      <c r="A3366" s="1"/>
      <c r="B3366" s="1"/>
      <c r="C3366" s="1"/>
      <c r="D3366" s="1"/>
      <c r="E3366" s="317" t="s">
        <v>976</v>
      </c>
      <c r="F3366" s="318"/>
      <c r="G3366" s="3">
        <v>4.5</v>
      </c>
    </row>
    <row r="3367" spans="1:7" ht="15" customHeight="1">
      <c r="A3367" s="1"/>
      <c r="B3367" s="1"/>
      <c r="C3367" s="1"/>
      <c r="D3367" s="1"/>
      <c r="E3367" s="317" t="s">
        <v>977</v>
      </c>
      <c r="F3367" s="318"/>
      <c r="G3367" s="3">
        <v>1</v>
      </c>
    </row>
    <row r="3368" spans="1:7" ht="15" customHeight="1">
      <c r="A3368" s="1"/>
      <c r="B3368" s="1"/>
      <c r="C3368" s="1"/>
      <c r="D3368" s="1"/>
      <c r="E3368" s="317" t="s">
        <v>978</v>
      </c>
      <c r="F3368" s="318"/>
      <c r="G3368" s="3">
        <v>4.5</v>
      </c>
    </row>
    <row r="3369" spans="1:7" ht="9.9499999999999993" customHeight="1">
      <c r="A3369" s="1"/>
      <c r="B3369" s="1"/>
      <c r="C3369" s="323" t="s">
        <v>949</v>
      </c>
      <c r="D3369" s="324"/>
      <c r="E3369" s="1"/>
      <c r="F3369" s="1"/>
      <c r="G3369" s="1"/>
    </row>
    <row r="3370" spans="1:7" ht="20.100000000000001" customHeight="1">
      <c r="A3370" s="325" t="s">
        <v>2366</v>
      </c>
      <c r="B3370" s="326"/>
      <c r="C3370" s="326"/>
      <c r="D3370" s="326"/>
      <c r="E3370" s="326"/>
      <c r="F3370" s="326"/>
      <c r="G3370" s="326"/>
    </row>
    <row r="3371" spans="1:7" ht="15" customHeight="1">
      <c r="A3371" s="321" t="s">
        <v>951</v>
      </c>
      <c r="B3371" s="322"/>
      <c r="C3371" s="8" t="s">
        <v>952</v>
      </c>
      <c r="D3371" s="8" t="s">
        <v>953</v>
      </c>
      <c r="E3371" s="8" t="s">
        <v>954</v>
      </c>
      <c r="F3371" s="8" t="s">
        <v>955</v>
      </c>
      <c r="G3371" s="8" t="s">
        <v>956</v>
      </c>
    </row>
    <row r="3372" spans="1:7" ht="15" customHeight="1">
      <c r="A3372" s="15" t="s">
        <v>994</v>
      </c>
      <c r="B3372" s="16" t="s">
        <v>995</v>
      </c>
      <c r="C3372" s="15" t="s">
        <v>959</v>
      </c>
      <c r="D3372" s="15" t="s">
        <v>960</v>
      </c>
      <c r="E3372" s="17">
        <v>0.2</v>
      </c>
      <c r="F3372" s="18">
        <v>1.04</v>
      </c>
      <c r="G3372" s="18">
        <v>0.20799999999999999</v>
      </c>
    </row>
    <row r="3373" spans="1:7" ht="15" customHeight="1">
      <c r="A3373" s="15" t="s">
        <v>996</v>
      </c>
      <c r="B3373" s="16" t="s">
        <v>997</v>
      </c>
      <c r="C3373" s="15" t="s">
        <v>959</v>
      </c>
      <c r="D3373" s="15" t="s">
        <v>960</v>
      </c>
      <c r="E3373" s="17">
        <v>0.2</v>
      </c>
      <c r="F3373" s="18">
        <v>3.18</v>
      </c>
      <c r="G3373" s="18">
        <v>0.63600000000000001</v>
      </c>
    </row>
    <row r="3374" spans="1:7" ht="20.100000000000001" customHeight="1">
      <c r="A3374" s="15" t="s">
        <v>1388</v>
      </c>
      <c r="B3374" s="16" t="s">
        <v>1389</v>
      </c>
      <c r="C3374" s="15" t="s">
        <v>959</v>
      </c>
      <c r="D3374" s="15" t="s">
        <v>960</v>
      </c>
      <c r="E3374" s="17">
        <v>0.2</v>
      </c>
      <c r="F3374" s="18">
        <v>0.28000000000000003</v>
      </c>
      <c r="G3374" s="18">
        <v>5.6000000000000001E-2</v>
      </c>
    </row>
    <row r="3375" spans="1:7" ht="15" customHeight="1">
      <c r="A3375" s="15" t="s">
        <v>963</v>
      </c>
      <c r="B3375" s="16" t="s">
        <v>964</v>
      </c>
      <c r="C3375" s="15" t="s">
        <v>959</v>
      </c>
      <c r="D3375" s="15" t="s">
        <v>960</v>
      </c>
      <c r="E3375" s="17">
        <v>0.2</v>
      </c>
      <c r="F3375" s="18">
        <v>0.55000000000000004</v>
      </c>
      <c r="G3375" s="18">
        <v>0.11</v>
      </c>
    </row>
    <row r="3376" spans="1:7" ht="20.100000000000001" customHeight="1">
      <c r="A3376" s="15" t="s">
        <v>1390</v>
      </c>
      <c r="B3376" s="16" t="s">
        <v>1391</v>
      </c>
      <c r="C3376" s="15" t="s">
        <v>959</v>
      </c>
      <c r="D3376" s="15" t="s">
        <v>960</v>
      </c>
      <c r="E3376" s="17">
        <v>0.2</v>
      </c>
      <c r="F3376" s="18">
        <v>0.8</v>
      </c>
      <c r="G3376" s="18">
        <v>0.16</v>
      </c>
    </row>
    <row r="3377" spans="1:7" ht="15" customHeight="1">
      <c r="A3377" s="15" t="s">
        <v>965</v>
      </c>
      <c r="B3377" s="16" t="s">
        <v>966</v>
      </c>
      <c r="C3377" s="15" t="s">
        <v>959</v>
      </c>
      <c r="D3377" s="15" t="s">
        <v>960</v>
      </c>
      <c r="E3377" s="17">
        <v>0.2</v>
      </c>
      <c r="F3377" s="18">
        <v>0.06</v>
      </c>
      <c r="G3377" s="18">
        <v>1.2E-2</v>
      </c>
    </row>
    <row r="3378" spans="1:7" ht="17.100000000000001" customHeight="1">
      <c r="A3378" s="1"/>
      <c r="B3378" s="1"/>
      <c r="C3378" s="1"/>
      <c r="D3378" s="1"/>
      <c r="E3378" s="319" t="s">
        <v>967</v>
      </c>
      <c r="F3378" s="320"/>
      <c r="G3378" s="19">
        <v>1.1819999999999999</v>
      </c>
    </row>
    <row r="3379" spans="1:7" ht="15" customHeight="1">
      <c r="A3379" s="321" t="s">
        <v>968</v>
      </c>
      <c r="B3379" s="322"/>
      <c r="C3379" s="8" t="s">
        <v>952</v>
      </c>
      <c r="D3379" s="8" t="s">
        <v>953</v>
      </c>
      <c r="E3379" s="8" t="s">
        <v>954</v>
      </c>
      <c r="F3379" s="8" t="s">
        <v>955</v>
      </c>
      <c r="G3379" s="8" t="s">
        <v>956</v>
      </c>
    </row>
    <row r="3380" spans="1:7" ht="15" customHeight="1">
      <c r="A3380" s="15" t="s">
        <v>1392</v>
      </c>
      <c r="B3380" s="16" t="s">
        <v>1393</v>
      </c>
      <c r="C3380" s="15" t="s">
        <v>959</v>
      </c>
      <c r="D3380" s="15" t="s">
        <v>960</v>
      </c>
      <c r="E3380" s="17">
        <v>0.10128</v>
      </c>
      <c r="F3380" s="18">
        <v>8.94</v>
      </c>
      <c r="G3380" s="18">
        <v>0.9054432</v>
      </c>
    </row>
    <row r="3381" spans="1:7" ht="15" customHeight="1">
      <c r="A3381" s="15" t="s">
        <v>1394</v>
      </c>
      <c r="B3381" s="16" t="s">
        <v>1395</v>
      </c>
      <c r="C3381" s="15" t="s">
        <v>959</v>
      </c>
      <c r="D3381" s="15" t="s">
        <v>960</v>
      </c>
      <c r="E3381" s="17">
        <v>0.10128</v>
      </c>
      <c r="F3381" s="18">
        <v>12.62</v>
      </c>
      <c r="G3381" s="18">
        <v>1.2781536</v>
      </c>
    </row>
    <row r="3382" spans="1:7" ht="15" customHeight="1">
      <c r="A3382" s="1"/>
      <c r="B3382" s="1"/>
      <c r="C3382" s="1"/>
      <c r="D3382" s="1"/>
      <c r="E3382" s="319" t="s">
        <v>971</v>
      </c>
      <c r="F3382" s="320"/>
      <c r="G3382" s="19">
        <v>2.1835968000000001</v>
      </c>
    </row>
    <row r="3383" spans="1:7" ht="15" customHeight="1">
      <c r="A3383" s="321" t="s">
        <v>1010</v>
      </c>
      <c r="B3383" s="322"/>
      <c r="C3383" s="8" t="s">
        <v>952</v>
      </c>
      <c r="D3383" s="8" t="s">
        <v>953</v>
      </c>
      <c r="E3383" s="8" t="s">
        <v>954</v>
      </c>
      <c r="F3383" s="8" t="s">
        <v>955</v>
      </c>
      <c r="G3383" s="8" t="s">
        <v>956</v>
      </c>
    </row>
    <row r="3384" spans="1:7" ht="15" customHeight="1">
      <c r="A3384" s="15" t="s">
        <v>1398</v>
      </c>
      <c r="B3384" s="16" t="s">
        <v>1399</v>
      </c>
      <c r="C3384" s="15" t="s">
        <v>959</v>
      </c>
      <c r="D3384" s="15" t="s">
        <v>1030</v>
      </c>
      <c r="E3384" s="17">
        <v>7.0000000000000001E-3</v>
      </c>
      <c r="F3384" s="18">
        <v>50.01</v>
      </c>
      <c r="G3384" s="18">
        <v>0.35006999999999999</v>
      </c>
    </row>
    <row r="3385" spans="1:7" ht="20.100000000000001" customHeight="1">
      <c r="A3385" s="15" t="s">
        <v>1400</v>
      </c>
      <c r="B3385" s="16" t="s">
        <v>1401</v>
      </c>
      <c r="C3385" s="15" t="s">
        <v>959</v>
      </c>
      <c r="D3385" s="15" t="s">
        <v>1030</v>
      </c>
      <c r="E3385" s="17">
        <v>8.0000000000000002E-3</v>
      </c>
      <c r="F3385" s="18">
        <v>56.66</v>
      </c>
      <c r="G3385" s="18">
        <v>0.45328000000000002</v>
      </c>
    </row>
    <row r="3386" spans="1:7" ht="15" customHeight="1">
      <c r="A3386" s="15" t="s">
        <v>1445</v>
      </c>
      <c r="B3386" s="16" t="s">
        <v>1446</v>
      </c>
      <c r="C3386" s="15" t="s">
        <v>959</v>
      </c>
      <c r="D3386" s="15" t="s">
        <v>1030</v>
      </c>
      <c r="E3386" s="17">
        <v>1</v>
      </c>
      <c r="F3386" s="18">
        <v>0.67</v>
      </c>
      <c r="G3386" s="18">
        <v>0.67</v>
      </c>
    </row>
    <row r="3387" spans="1:7" ht="15" customHeight="1">
      <c r="A3387" s="15" t="s">
        <v>1402</v>
      </c>
      <c r="B3387" s="16" t="s">
        <v>1403</v>
      </c>
      <c r="C3387" s="15" t="s">
        <v>959</v>
      </c>
      <c r="D3387" s="15" t="s">
        <v>1030</v>
      </c>
      <c r="E3387" s="17">
        <v>0.05</v>
      </c>
      <c r="F3387" s="18">
        <v>1.29</v>
      </c>
      <c r="G3387" s="18">
        <v>6.4500000000000002E-2</v>
      </c>
    </row>
    <row r="3388" spans="1:7" ht="15" customHeight="1">
      <c r="A3388" s="1"/>
      <c r="B3388" s="1"/>
      <c r="C3388" s="1"/>
      <c r="D3388" s="1"/>
      <c r="E3388" s="319" t="s">
        <v>1021</v>
      </c>
      <c r="F3388" s="320"/>
      <c r="G3388" s="19">
        <v>1.5378499999999999</v>
      </c>
    </row>
    <row r="3389" spans="1:7" ht="15" customHeight="1">
      <c r="A3389" s="1"/>
      <c r="B3389" s="1"/>
      <c r="C3389" s="1"/>
      <c r="D3389" s="1"/>
      <c r="E3389" s="317" t="s">
        <v>972</v>
      </c>
      <c r="F3389" s="318"/>
      <c r="G3389" s="3">
        <v>3.89</v>
      </c>
    </row>
    <row r="3390" spans="1:7" ht="15" customHeight="1">
      <c r="A3390" s="1"/>
      <c r="B3390" s="1"/>
      <c r="C3390" s="1"/>
      <c r="D3390" s="1"/>
      <c r="E3390" s="317" t="s">
        <v>973</v>
      </c>
      <c r="F3390" s="318"/>
      <c r="G3390" s="3">
        <v>0.99</v>
      </c>
    </row>
    <row r="3391" spans="1:7" ht="15" customHeight="1">
      <c r="A3391" s="1"/>
      <c r="B3391" s="1"/>
      <c r="C3391" s="1"/>
      <c r="D3391" s="1"/>
      <c r="E3391" s="317" t="s">
        <v>974</v>
      </c>
      <c r="F3391" s="318"/>
      <c r="G3391" s="3">
        <v>4.88</v>
      </c>
    </row>
    <row r="3392" spans="1:7" ht="15" customHeight="1">
      <c r="A3392" s="1"/>
      <c r="B3392" s="1"/>
      <c r="C3392" s="1"/>
      <c r="D3392" s="1"/>
      <c r="E3392" s="317" t="s">
        <v>975</v>
      </c>
      <c r="F3392" s="318"/>
      <c r="G3392" s="3">
        <v>1.38</v>
      </c>
    </row>
    <row r="3393" spans="1:7" ht="15" customHeight="1">
      <c r="A3393" s="1"/>
      <c r="B3393" s="1"/>
      <c r="C3393" s="1"/>
      <c r="D3393" s="1"/>
      <c r="E3393" s="317" t="s">
        <v>976</v>
      </c>
      <c r="F3393" s="318"/>
      <c r="G3393" s="3">
        <v>6.26</v>
      </c>
    </row>
    <row r="3394" spans="1:7" ht="15" customHeight="1">
      <c r="A3394" s="1"/>
      <c r="B3394" s="1"/>
      <c r="C3394" s="1"/>
      <c r="D3394" s="1"/>
      <c r="E3394" s="317" t="s">
        <v>977</v>
      </c>
      <c r="F3394" s="318"/>
      <c r="G3394" s="3">
        <v>1</v>
      </c>
    </row>
    <row r="3395" spans="1:7" ht="15" customHeight="1">
      <c r="A3395" s="1"/>
      <c r="B3395" s="1"/>
      <c r="C3395" s="1"/>
      <c r="D3395" s="1"/>
      <c r="E3395" s="317" t="s">
        <v>978</v>
      </c>
      <c r="F3395" s="318"/>
      <c r="G3395" s="3">
        <v>6.26</v>
      </c>
    </row>
    <row r="3396" spans="1:7" ht="9.9499999999999993" customHeight="1">
      <c r="A3396" s="1"/>
      <c r="B3396" s="1"/>
      <c r="C3396" s="323" t="s">
        <v>949</v>
      </c>
      <c r="D3396" s="324"/>
      <c r="E3396" s="1"/>
      <c r="F3396" s="1"/>
      <c r="G3396" s="1"/>
    </row>
    <row r="3397" spans="1:7" ht="20.100000000000001" customHeight="1">
      <c r="A3397" s="325" t="s">
        <v>2367</v>
      </c>
      <c r="B3397" s="326"/>
      <c r="C3397" s="326"/>
      <c r="D3397" s="326"/>
      <c r="E3397" s="326"/>
      <c r="F3397" s="326"/>
      <c r="G3397" s="326"/>
    </row>
    <row r="3398" spans="1:7" ht="15" customHeight="1">
      <c r="A3398" s="321" t="s">
        <v>951</v>
      </c>
      <c r="B3398" s="322"/>
      <c r="C3398" s="8" t="s">
        <v>952</v>
      </c>
      <c r="D3398" s="8" t="s">
        <v>953</v>
      </c>
      <c r="E3398" s="8" t="s">
        <v>954</v>
      </c>
      <c r="F3398" s="8" t="s">
        <v>955</v>
      </c>
      <c r="G3398" s="8" t="s">
        <v>956</v>
      </c>
    </row>
    <row r="3399" spans="1:7" ht="15" customHeight="1">
      <c r="A3399" s="15" t="s">
        <v>994</v>
      </c>
      <c r="B3399" s="16" t="s">
        <v>995</v>
      </c>
      <c r="C3399" s="15" t="s">
        <v>959</v>
      </c>
      <c r="D3399" s="15" t="s">
        <v>960</v>
      </c>
      <c r="E3399" s="17">
        <v>7.5999999999999998E-2</v>
      </c>
      <c r="F3399" s="18">
        <v>1.04</v>
      </c>
      <c r="G3399" s="18">
        <v>7.9039999999999999E-2</v>
      </c>
    </row>
    <row r="3400" spans="1:7" ht="15" customHeight="1">
      <c r="A3400" s="15" t="s">
        <v>996</v>
      </c>
      <c r="B3400" s="16" t="s">
        <v>997</v>
      </c>
      <c r="C3400" s="15" t="s">
        <v>959</v>
      </c>
      <c r="D3400" s="15" t="s">
        <v>960</v>
      </c>
      <c r="E3400" s="17">
        <v>7.5999999999999998E-2</v>
      </c>
      <c r="F3400" s="18">
        <v>3.18</v>
      </c>
      <c r="G3400" s="18">
        <v>0.24168000000000001</v>
      </c>
    </row>
    <row r="3401" spans="1:7" ht="20.100000000000001" customHeight="1">
      <c r="A3401" s="15" t="s">
        <v>1388</v>
      </c>
      <c r="B3401" s="16" t="s">
        <v>1389</v>
      </c>
      <c r="C3401" s="15" t="s">
        <v>959</v>
      </c>
      <c r="D3401" s="15" t="s">
        <v>960</v>
      </c>
      <c r="E3401" s="17">
        <v>7.5999999999999998E-2</v>
      </c>
      <c r="F3401" s="18">
        <v>0.28000000000000003</v>
      </c>
      <c r="G3401" s="18">
        <v>2.128E-2</v>
      </c>
    </row>
    <row r="3402" spans="1:7" ht="15" customHeight="1">
      <c r="A3402" s="15" t="s">
        <v>963</v>
      </c>
      <c r="B3402" s="16" t="s">
        <v>964</v>
      </c>
      <c r="C3402" s="15" t="s">
        <v>959</v>
      </c>
      <c r="D3402" s="15" t="s">
        <v>960</v>
      </c>
      <c r="E3402" s="17">
        <v>7.5999999999999998E-2</v>
      </c>
      <c r="F3402" s="18">
        <v>0.55000000000000004</v>
      </c>
      <c r="G3402" s="18">
        <v>4.1799999999999997E-2</v>
      </c>
    </row>
    <row r="3403" spans="1:7" ht="20.100000000000001" customHeight="1">
      <c r="A3403" s="15" t="s">
        <v>1390</v>
      </c>
      <c r="B3403" s="16" t="s">
        <v>1391</v>
      </c>
      <c r="C3403" s="15" t="s">
        <v>959</v>
      </c>
      <c r="D3403" s="15" t="s">
        <v>960</v>
      </c>
      <c r="E3403" s="17">
        <v>7.5999999999999998E-2</v>
      </c>
      <c r="F3403" s="18">
        <v>0.8</v>
      </c>
      <c r="G3403" s="18">
        <v>6.08E-2</v>
      </c>
    </row>
    <row r="3404" spans="1:7" ht="15" customHeight="1">
      <c r="A3404" s="15" t="s">
        <v>965</v>
      </c>
      <c r="B3404" s="16" t="s">
        <v>966</v>
      </c>
      <c r="C3404" s="15" t="s">
        <v>959</v>
      </c>
      <c r="D3404" s="15" t="s">
        <v>960</v>
      </c>
      <c r="E3404" s="17">
        <v>7.5999999999999998E-2</v>
      </c>
      <c r="F3404" s="18">
        <v>0.06</v>
      </c>
      <c r="G3404" s="18">
        <v>4.5599999999999998E-3</v>
      </c>
    </row>
    <row r="3405" spans="1:7" ht="17.100000000000001" customHeight="1">
      <c r="A3405" s="1"/>
      <c r="B3405" s="1"/>
      <c r="C3405" s="1"/>
      <c r="D3405" s="1"/>
      <c r="E3405" s="319" t="s">
        <v>967</v>
      </c>
      <c r="F3405" s="320"/>
      <c r="G3405" s="19">
        <v>0.44916</v>
      </c>
    </row>
    <row r="3406" spans="1:7" ht="15" customHeight="1">
      <c r="A3406" s="321" t="s">
        <v>968</v>
      </c>
      <c r="B3406" s="322"/>
      <c r="C3406" s="8" t="s">
        <v>952</v>
      </c>
      <c r="D3406" s="8" t="s">
        <v>953</v>
      </c>
      <c r="E3406" s="8" t="s">
        <v>954</v>
      </c>
      <c r="F3406" s="8" t="s">
        <v>955</v>
      </c>
      <c r="G3406" s="8" t="s">
        <v>956</v>
      </c>
    </row>
    <row r="3407" spans="1:7" ht="15" customHeight="1">
      <c r="A3407" s="15" t="s">
        <v>1392</v>
      </c>
      <c r="B3407" s="16" t="s">
        <v>1393</v>
      </c>
      <c r="C3407" s="15" t="s">
        <v>959</v>
      </c>
      <c r="D3407" s="15" t="s">
        <v>960</v>
      </c>
      <c r="E3407" s="17">
        <v>1.0128E-2</v>
      </c>
      <c r="F3407" s="18">
        <v>8.94</v>
      </c>
      <c r="G3407" s="18">
        <v>9.0544319999999998E-2</v>
      </c>
    </row>
    <row r="3408" spans="1:7" ht="15" customHeight="1">
      <c r="A3408" s="15" t="s">
        <v>1394</v>
      </c>
      <c r="B3408" s="16" t="s">
        <v>1395</v>
      </c>
      <c r="C3408" s="15" t="s">
        <v>959</v>
      </c>
      <c r="D3408" s="15" t="s">
        <v>960</v>
      </c>
      <c r="E3408" s="17">
        <v>6.6844799999999996E-2</v>
      </c>
      <c r="F3408" s="18">
        <v>12.62</v>
      </c>
      <c r="G3408" s="18">
        <v>0.84358137600000005</v>
      </c>
    </row>
    <row r="3409" spans="1:7" ht="15" customHeight="1">
      <c r="A3409" s="1"/>
      <c r="B3409" s="1"/>
      <c r="C3409" s="1"/>
      <c r="D3409" s="1"/>
      <c r="E3409" s="319" t="s">
        <v>971</v>
      </c>
      <c r="F3409" s="320"/>
      <c r="G3409" s="19">
        <v>0.93412569599999995</v>
      </c>
    </row>
    <row r="3410" spans="1:7" ht="15" customHeight="1">
      <c r="A3410" s="321" t="s">
        <v>1010</v>
      </c>
      <c r="B3410" s="322"/>
      <c r="C3410" s="8" t="s">
        <v>952</v>
      </c>
      <c r="D3410" s="8" t="s">
        <v>953</v>
      </c>
      <c r="E3410" s="8" t="s">
        <v>954</v>
      </c>
      <c r="F3410" s="8" t="s">
        <v>955</v>
      </c>
      <c r="G3410" s="8" t="s">
        <v>956</v>
      </c>
    </row>
    <row r="3411" spans="1:7" ht="20.100000000000001" customHeight="1">
      <c r="A3411" s="15" t="s">
        <v>1136</v>
      </c>
      <c r="B3411" s="16" t="s">
        <v>1137</v>
      </c>
      <c r="C3411" s="15" t="s">
        <v>959</v>
      </c>
      <c r="D3411" s="15" t="s">
        <v>1020</v>
      </c>
      <c r="E3411" s="17">
        <v>5.0000000000000001E-3</v>
      </c>
      <c r="F3411" s="18">
        <v>19.53</v>
      </c>
      <c r="G3411" s="18">
        <v>9.7650000000000001E-2</v>
      </c>
    </row>
    <row r="3412" spans="1:7" ht="20.100000000000001" customHeight="1">
      <c r="A3412" s="15" t="s">
        <v>1447</v>
      </c>
      <c r="B3412" s="16" t="s">
        <v>1448</v>
      </c>
      <c r="C3412" s="15" t="s">
        <v>959</v>
      </c>
      <c r="D3412" s="15" t="s">
        <v>1013</v>
      </c>
      <c r="E3412" s="17">
        <v>0.15</v>
      </c>
      <c r="F3412" s="18">
        <v>3.43</v>
      </c>
      <c r="G3412" s="18">
        <v>0.51449999999999996</v>
      </c>
    </row>
    <row r="3413" spans="1:7" ht="15" customHeight="1">
      <c r="A3413" s="1"/>
      <c r="B3413" s="1"/>
      <c r="C3413" s="1"/>
      <c r="D3413" s="1"/>
      <c r="E3413" s="319" t="s">
        <v>1021</v>
      </c>
      <c r="F3413" s="320"/>
      <c r="G3413" s="19">
        <v>0.61214999999999997</v>
      </c>
    </row>
    <row r="3414" spans="1:7" ht="15" customHeight="1">
      <c r="A3414" s="1"/>
      <c r="B3414" s="1"/>
      <c r="C3414" s="1"/>
      <c r="D3414" s="1"/>
      <c r="E3414" s="317" t="s">
        <v>972</v>
      </c>
      <c r="F3414" s="318"/>
      <c r="G3414" s="3">
        <v>1.55</v>
      </c>
    </row>
    <row r="3415" spans="1:7" ht="15" customHeight="1">
      <c r="A3415" s="1"/>
      <c r="B3415" s="1"/>
      <c r="C3415" s="1"/>
      <c r="D3415" s="1"/>
      <c r="E3415" s="317" t="s">
        <v>973</v>
      </c>
      <c r="F3415" s="318"/>
      <c r="G3415" s="3">
        <v>0.42</v>
      </c>
    </row>
    <row r="3416" spans="1:7" ht="15" customHeight="1">
      <c r="A3416" s="1"/>
      <c r="B3416" s="1"/>
      <c r="C3416" s="1"/>
      <c r="D3416" s="1"/>
      <c r="E3416" s="317" t="s">
        <v>974</v>
      </c>
      <c r="F3416" s="318"/>
      <c r="G3416" s="3">
        <v>1.97</v>
      </c>
    </row>
    <row r="3417" spans="1:7" ht="15" customHeight="1">
      <c r="A3417" s="1"/>
      <c r="B3417" s="1"/>
      <c r="C3417" s="1"/>
      <c r="D3417" s="1"/>
      <c r="E3417" s="317" t="s">
        <v>975</v>
      </c>
      <c r="F3417" s="318"/>
      <c r="G3417" s="3">
        <v>0.55000000000000004</v>
      </c>
    </row>
    <row r="3418" spans="1:7" ht="15" customHeight="1">
      <c r="A3418" s="1"/>
      <c r="B3418" s="1"/>
      <c r="C3418" s="1"/>
      <c r="D3418" s="1"/>
      <c r="E3418" s="317" t="s">
        <v>976</v>
      </c>
      <c r="F3418" s="318"/>
      <c r="G3418" s="3">
        <v>2.52</v>
      </c>
    </row>
    <row r="3419" spans="1:7" ht="15" customHeight="1">
      <c r="A3419" s="1"/>
      <c r="B3419" s="1"/>
      <c r="C3419" s="1"/>
      <c r="D3419" s="1"/>
      <c r="E3419" s="317" t="s">
        <v>977</v>
      </c>
      <c r="F3419" s="318"/>
      <c r="G3419" s="3">
        <v>1</v>
      </c>
    </row>
    <row r="3420" spans="1:7" ht="15" customHeight="1">
      <c r="A3420" s="1"/>
      <c r="B3420" s="1"/>
      <c r="C3420" s="1"/>
      <c r="D3420" s="1"/>
      <c r="E3420" s="317" t="s">
        <v>978</v>
      </c>
      <c r="F3420" s="318"/>
      <c r="G3420" s="3">
        <v>2.52</v>
      </c>
    </row>
    <row r="3421" spans="1:7" ht="9.9499999999999993" customHeight="1">
      <c r="A3421" s="1"/>
      <c r="B3421" s="1"/>
      <c r="C3421" s="323" t="s">
        <v>949</v>
      </c>
      <c r="D3421" s="324"/>
      <c r="E3421" s="1"/>
      <c r="F3421" s="1"/>
      <c r="G3421" s="1"/>
    </row>
    <row r="3422" spans="1:7" ht="20.100000000000001" customHeight="1">
      <c r="A3422" s="325" t="s">
        <v>2368</v>
      </c>
      <c r="B3422" s="326"/>
      <c r="C3422" s="326"/>
      <c r="D3422" s="326"/>
      <c r="E3422" s="326"/>
      <c r="F3422" s="326"/>
      <c r="G3422" s="326"/>
    </row>
    <row r="3423" spans="1:7" ht="15" customHeight="1">
      <c r="A3423" s="321" t="s">
        <v>951</v>
      </c>
      <c r="B3423" s="322"/>
      <c r="C3423" s="8" t="s">
        <v>952</v>
      </c>
      <c r="D3423" s="8" t="s">
        <v>953</v>
      </c>
      <c r="E3423" s="8" t="s">
        <v>954</v>
      </c>
      <c r="F3423" s="8" t="s">
        <v>955</v>
      </c>
      <c r="G3423" s="8" t="s">
        <v>956</v>
      </c>
    </row>
    <row r="3424" spans="1:7" ht="15" customHeight="1">
      <c r="A3424" s="15" t="s">
        <v>994</v>
      </c>
      <c r="B3424" s="16" t="s">
        <v>995</v>
      </c>
      <c r="C3424" s="15" t="s">
        <v>959</v>
      </c>
      <c r="D3424" s="15" t="s">
        <v>960</v>
      </c>
      <c r="E3424" s="17">
        <v>0.24</v>
      </c>
      <c r="F3424" s="18">
        <v>1.04</v>
      </c>
      <c r="G3424" s="18">
        <v>0.24959999999999999</v>
      </c>
    </row>
    <row r="3425" spans="1:7" ht="15" customHeight="1">
      <c r="A3425" s="15" t="s">
        <v>996</v>
      </c>
      <c r="B3425" s="16" t="s">
        <v>997</v>
      </c>
      <c r="C3425" s="15" t="s">
        <v>959</v>
      </c>
      <c r="D3425" s="15" t="s">
        <v>960</v>
      </c>
      <c r="E3425" s="17">
        <v>0.24</v>
      </c>
      <c r="F3425" s="18">
        <v>3.18</v>
      </c>
      <c r="G3425" s="18">
        <v>0.76319999999999999</v>
      </c>
    </row>
    <row r="3426" spans="1:7" ht="20.100000000000001" customHeight="1">
      <c r="A3426" s="15" t="s">
        <v>1388</v>
      </c>
      <c r="B3426" s="16" t="s">
        <v>1389</v>
      </c>
      <c r="C3426" s="15" t="s">
        <v>959</v>
      </c>
      <c r="D3426" s="15" t="s">
        <v>960</v>
      </c>
      <c r="E3426" s="17">
        <v>0.24</v>
      </c>
      <c r="F3426" s="18">
        <v>0.28000000000000003</v>
      </c>
      <c r="G3426" s="18">
        <v>6.7199999999999996E-2</v>
      </c>
    </row>
    <row r="3427" spans="1:7" ht="15" customHeight="1">
      <c r="A3427" s="15" t="s">
        <v>963</v>
      </c>
      <c r="B3427" s="16" t="s">
        <v>964</v>
      </c>
      <c r="C3427" s="15" t="s">
        <v>959</v>
      </c>
      <c r="D3427" s="15" t="s">
        <v>960</v>
      </c>
      <c r="E3427" s="17">
        <v>0.24</v>
      </c>
      <c r="F3427" s="18">
        <v>0.55000000000000004</v>
      </c>
      <c r="G3427" s="18">
        <v>0.13200000000000001</v>
      </c>
    </row>
    <row r="3428" spans="1:7" ht="20.100000000000001" customHeight="1">
      <c r="A3428" s="15" t="s">
        <v>1390</v>
      </c>
      <c r="B3428" s="16" t="s">
        <v>1391</v>
      </c>
      <c r="C3428" s="15" t="s">
        <v>959</v>
      </c>
      <c r="D3428" s="15" t="s">
        <v>960</v>
      </c>
      <c r="E3428" s="17">
        <v>0.24</v>
      </c>
      <c r="F3428" s="18">
        <v>0.8</v>
      </c>
      <c r="G3428" s="18">
        <v>0.192</v>
      </c>
    </row>
    <row r="3429" spans="1:7" ht="15" customHeight="1">
      <c r="A3429" s="15" t="s">
        <v>965</v>
      </c>
      <c r="B3429" s="16" t="s">
        <v>966</v>
      </c>
      <c r="C3429" s="15" t="s">
        <v>959</v>
      </c>
      <c r="D3429" s="15" t="s">
        <v>960</v>
      </c>
      <c r="E3429" s="17">
        <v>0.24</v>
      </c>
      <c r="F3429" s="18">
        <v>0.06</v>
      </c>
      <c r="G3429" s="18">
        <v>1.44E-2</v>
      </c>
    </row>
    <row r="3430" spans="1:7" ht="17.100000000000001" customHeight="1">
      <c r="A3430" s="1"/>
      <c r="B3430" s="1"/>
      <c r="C3430" s="1"/>
      <c r="D3430" s="1"/>
      <c r="E3430" s="319" t="s">
        <v>967</v>
      </c>
      <c r="F3430" s="320"/>
      <c r="G3430" s="19">
        <v>1.4184000000000001</v>
      </c>
    </row>
    <row r="3431" spans="1:7" ht="15" customHeight="1">
      <c r="A3431" s="321" t="s">
        <v>968</v>
      </c>
      <c r="B3431" s="322"/>
      <c r="C3431" s="8" t="s">
        <v>952</v>
      </c>
      <c r="D3431" s="8" t="s">
        <v>953</v>
      </c>
      <c r="E3431" s="8" t="s">
        <v>954</v>
      </c>
      <c r="F3431" s="8" t="s">
        <v>955</v>
      </c>
      <c r="G3431" s="8" t="s">
        <v>956</v>
      </c>
    </row>
    <row r="3432" spans="1:7" ht="15" customHeight="1">
      <c r="A3432" s="15" t="s">
        <v>1392</v>
      </c>
      <c r="B3432" s="16" t="s">
        <v>1393</v>
      </c>
      <c r="C3432" s="15" t="s">
        <v>959</v>
      </c>
      <c r="D3432" s="15" t="s">
        <v>960</v>
      </c>
      <c r="E3432" s="17">
        <v>0.12153600000000001</v>
      </c>
      <c r="F3432" s="18">
        <v>8.94</v>
      </c>
      <c r="G3432" s="18">
        <v>1.0865318399999999</v>
      </c>
    </row>
    <row r="3433" spans="1:7" ht="15" customHeight="1">
      <c r="A3433" s="15" t="s">
        <v>1394</v>
      </c>
      <c r="B3433" s="16" t="s">
        <v>1395</v>
      </c>
      <c r="C3433" s="15" t="s">
        <v>959</v>
      </c>
      <c r="D3433" s="15" t="s">
        <v>960</v>
      </c>
      <c r="E3433" s="17">
        <v>0.12153600000000001</v>
      </c>
      <c r="F3433" s="18">
        <v>12.62</v>
      </c>
      <c r="G3433" s="18">
        <v>1.5337843200000001</v>
      </c>
    </row>
    <row r="3434" spans="1:7" ht="15" customHeight="1">
      <c r="A3434" s="1"/>
      <c r="B3434" s="1"/>
      <c r="C3434" s="1"/>
      <c r="D3434" s="1"/>
      <c r="E3434" s="319" t="s">
        <v>971</v>
      </c>
      <c r="F3434" s="320"/>
      <c r="G3434" s="19">
        <v>2.6203161599999998</v>
      </c>
    </row>
    <row r="3435" spans="1:7" ht="15" customHeight="1">
      <c r="A3435" s="321" t="s">
        <v>1010</v>
      </c>
      <c r="B3435" s="322"/>
      <c r="C3435" s="8" t="s">
        <v>952</v>
      </c>
      <c r="D3435" s="8" t="s">
        <v>953</v>
      </c>
      <c r="E3435" s="8" t="s">
        <v>954</v>
      </c>
      <c r="F3435" s="8" t="s">
        <v>955</v>
      </c>
      <c r="G3435" s="8" t="s">
        <v>956</v>
      </c>
    </row>
    <row r="3436" spans="1:7" ht="20.100000000000001" customHeight="1">
      <c r="A3436" s="15" t="s">
        <v>1441</v>
      </c>
      <c r="B3436" s="16" t="s">
        <v>1442</v>
      </c>
      <c r="C3436" s="15" t="s">
        <v>959</v>
      </c>
      <c r="D3436" s="15" t="s">
        <v>1030</v>
      </c>
      <c r="E3436" s="17">
        <v>1</v>
      </c>
      <c r="F3436" s="18">
        <v>1.06</v>
      </c>
      <c r="G3436" s="18">
        <v>1.06</v>
      </c>
    </row>
    <row r="3437" spans="1:7" ht="15" customHeight="1">
      <c r="A3437" s="15" t="s">
        <v>1398</v>
      </c>
      <c r="B3437" s="16" t="s">
        <v>1399</v>
      </c>
      <c r="C3437" s="15" t="s">
        <v>959</v>
      </c>
      <c r="D3437" s="15" t="s">
        <v>1030</v>
      </c>
      <c r="E3437" s="17">
        <v>1.0999999999999999E-2</v>
      </c>
      <c r="F3437" s="18">
        <v>50.01</v>
      </c>
      <c r="G3437" s="18">
        <v>0.55010999999999999</v>
      </c>
    </row>
    <row r="3438" spans="1:7" ht="20.100000000000001" customHeight="1">
      <c r="A3438" s="15" t="s">
        <v>1400</v>
      </c>
      <c r="B3438" s="16" t="s">
        <v>1401</v>
      </c>
      <c r="C3438" s="15" t="s">
        <v>959</v>
      </c>
      <c r="D3438" s="15" t="s">
        <v>1030</v>
      </c>
      <c r="E3438" s="17">
        <v>1.2E-2</v>
      </c>
      <c r="F3438" s="18">
        <v>56.66</v>
      </c>
      <c r="G3438" s="18">
        <v>0.67991999999999997</v>
      </c>
    </row>
    <row r="3439" spans="1:7" ht="15" customHeight="1">
      <c r="A3439" s="15" t="s">
        <v>1402</v>
      </c>
      <c r="B3439" s="16" t="s">
        <v>1403</v>
      </c>
      <c r="C3439" s="15" t="s">
        <v>959</v>
      </c>
      <c r="D3439" s="15" t="s">
        <v>1030</v>
      </c>
      <c r="E3439" s="17">
        <v>4.4999999999999998E-2</v>
      </c>
      <c r="F3439" s="18">
        <v>1.29</v>
      </c>
      <c r="G3439" s="18">
        <v>5.8049999999999997E-2</v>
      </c>
    </row>
    <row r="3440" spans="1:7" ht="15" customHeight="1">
      <c r="A3440" s="1"/>
      <c r="B3440" s="1"/>
      <c r="C3440" s="1"/>
      <c r="D3440" s="1"/>
      <c r="E3440" s="319" t="s">
        <v>1021</v>
      </c>
      <c r="F3440" s="320"/>
      <c r="G3440" s="19">
        <v>2.3480799999999999</v>
      </c>
    </row>
    <row r="3441" spans="1:7" ht="15" customHeight="1">
      <c r="A3441" s="1"/>
      <c r="B3441" s="1"/>
      <c r="C3441" s="1"/>
      <c r="D3441" s="1"/>
      <c r="E3441" s="317" t="s">
        <v>972</v>
      </c>
      <c r="F3441" s="318"/>
      <c r="G3441" s="3">
        <v>5.17</v>
      </c>
    </row>
    <row r="3442" spans="1:7" ht="15" customHeight="1">
      <c r="A3442" s="1"/>
      <c r="B3442" s="1"/>
      <c r="C3442" s="1"/>
      <c r="D3442" s="1"/>
      <c r="E3442" s="317" t="s">
        <v>973</v>
      </c>
      <c r="F3442" s="318"/>
      <c r="G3442" s="3">
        <v>1.19</v>
      </c>
    </row>
    <row r="3443" spans="1:7" ht="15" customHeight="1">
      <c r="A3443" s="1"/>
      <c r="B3443" s="1"/>
      <c r="C3443" s="1"/>
      <c r="D3443" s="1"/>
      <c r="E3443" s="317" t="s">
        <v>974</v>
      </c>
      <c r="F3443" s="318"/>
      <c r="G3443" s="3">
        <v>6.36</v>
      </c>
    </row>
    <row r="3444" spans="1:7" ht="15" customHeight="1">
      <c r="A3444" s="1"/>
      <c r="B3444" s="1"/>
      <c r="C3444" s="1"/>
      <c r="D3444" s="1"/>
      <c r="E3444" s="317" t="s">
        <v>975</v>
      </c>
      <c r="F3444" s="318"/>
      <c r="G3444" s="3">
        <v>1.8</v>
      </c>
    </row>
    <row r="3445" spans="1:7" ht="15" customHeight="1">
      <c r="A3445" s="1"/>
      <c r="B3445" s="1"/>
      <c r="C3445" s="1"/>
      <c r="D3445" s="1"/>
      <c r="E3445" s="317" t="s">
        <v>976</v>
      </c>
      <c r="F3445" s="318"/>
      <c r="G3445" s="3">
        <v>8.16</v>
      </c>
    </row>
    <row r="3446" spans="1:7" ht="15" customHeight="1">
      <c r="A3446" s="1"/>
      <c r="B3446" s="1"/>
      <c r="C3446" s="1"/>
      <c r="D3446" s="1"/>
      <c r="E3446" s="317" t="s">
        <v>977</v>
      </c>
      <c r="F3446" s="318"/>
      <c r="G3446" s="3">
        <v>1</v>
      </c>
    </row>
    <row r="3447" spans="1:7" ht="15" customHeight="1">
      <c r="A3447" s="1"/>
      <c r="B3447" s="1"/>
      <c r="C3447" s="1"/>
      <c r="D3447" s="1"/>
      <c r="E3447" s="317" t="s">
        <v>978</v>
      </c>
      <c r="F3447" s="318"/>
      <c r="G3447" s="3">
        <v>8.16</v>
      </c>
    </row>
    <row r="3448" spans="1:7" ht="9.9499999999999993" customHeight="1">
      <c r="A3448" s="1"/>
      <c r="B3448" s="1"/>
      <c r="C3448" s="323" t="s">
        <v>949</v>
      </c>
      <c r="D3448" s="324"/>
      <c r="E3448" s="1"/>
      <c r="F3448" s="1"/>
      <c r="G3448" s="1"/>
    </row>
    <row r="3449" spans="1:7" ht="20.100000000000001" customHeight="1">
      <c r="A3449" s="325" t="s">
        <v>2369</v>
      </c>
      <c r="B3449" s="326"/>
      <c r="C3449" s="326"/>
      <c r="D3449" s="326"/>
      <c r="E3449" s="326"/>
      <c r="F3449" s="326"/>
      <c r="G3449" s="326"/>
    </row>
    <row r="3450" spans="1:7" ht="15" customHeight="1">
      <c r="A3450" s="321" t="s">
        <v>951</v>
      </c>
      <c r="B3450" s="322"/>
      <c r="C3450" s="8" t="s">
        <v>952</v>
      </c>
      <c r="D3450" s="8" t="s">
        <v>953</v>
      </c>
      <c r="E3450" s="8" t="s">
        <v>954</v>
      </c>
      <c r="F3450" s="8" t="s">
        <v>955</v>
      </c>
      <c r="G3450" s="8" t="s">
        <v>956</v>
      </c>
    </row>
    <row r="3451" spans="1:7" ht="15" customHeight="1">
      <c r="A3451" s="15" t="s">
        <v>994</v>
      </c>
      <c r="B3451" s="16" t="s">
        <v>995</v>
      </c>
      <c r="C3451" s="15" t="s">
        <v>959</v>
      </c>
      <c r="D3451" s="15" t="s">
        <v>960</v>
      </c>
      <c r="E3451" s="17">
        <v>0.4</v>
      </c>
      <c r="F3451" s="18">
        <v>1.04</v>
      </c>
      <c r="G3451" s="18">
        <v>0.41599999999999998</v>
      </c>
    </row>
    <row r="3452" spans="1:7" ht="15" customHeight="1">
      <c r="A3452" s="15" t="s">
        <v>996</v>
      </c>
      <c r="B3452" s="16" t="s">
        <v>997</v>
      </c>
      <c r="C3452" s="15" t="s">
        <v>959</v>
      </c>
      <c r="D3452" s="15" t="s">
        <v>960</v>
      </c>
      <c r="E3452" s="17">
        <v>0.4</v>
      </c>
      <c r="F3452" s="18">
        <v>3.18</v>
      </c>
      <c r="G3452" s="18">
        <v>1.272</v>
      </c>
    </row>
    <row r="3453" spans="1:7" ht="20.100000000000001" customHeight="1">
      <c r="A3453" s="15" t="s">
        <v>1388</v>
      </c>
      <c r="B3453" s="16" t="s">
        <v>1389</v>
      </c>
      <c r="C3453" s="15" t="s">
        <v>959</v>
      </c>
      <c r="D3453" s="15" t="s">
        <v>960</v>
      </c>
      <c r="E3453" s="17">
        <v>0.4</v>
      </c>
      <c r="F3453" s="18">
        <v>0.28000000000000003</v>
      </c>
      <c r="G3453" s="18">
        <v>0.112</v>
      </c>
    </row>
    <row r="3454" spans="1:7" ht="15" customHeight="1">
      <c r="A3454" s="15" t="s">
        <v>963</v>
      </c>
      <c r="B3454" s="16" t="s">
        <v>964</v>
      </c>
      <c r="C3454" s="15" t="s">
        <v>959</v>
      </c>
      <c r="D3454" s="15" t="s">
        <v>960</v>
      </c>
      <c r="E3454" s="17">
        <v>0.4</v>
      </c>
      <c r="F3454" s="18">
        <v>0.55000000000000004</v>
      </c>
      <c r="G3454" s="18">
        <v>0.22</v>
      </c>
    </row>
    <row r="3455" spans="1:7" ht="20.100000000000001" customHeight="1">
      <c r="A3455" s="15" t="s">
        <v>1390</v>
      </c>
      <c r="B3455" s="16" t="s">
        <v>1391</v>
      </c>
      <c r="C3455" s="15" t="s">
        <v>959</v>
      </c>
      <c r="D3455" s="15" t="s">
        <v>960</v>
      </c>
      <c r="E3455" s="17">
        <v>0.4</v>
      </c>
      <c r="F3455" s="18">
        <v>0.8</v>
      </c>
      <c r="G3455" s="18">
        <v>0.32</v>
      </c>
    </row>
    <row r="3456" spans="1:7" ht="15" customHeight="1">
      <c r="A3456" s="15" t="s">
        <v>965</v>
      </c>
      <c r="B3456" s="16" t="s">
        <v>966</v>
      </c>
      <c r="C3456" s="15" t="s">
        <v>959</v>
      </c>
      <c r="D3456" s="15" t="s">
        <v>960</v>
      </c>
      <c r="E3456" s="17">
        <v>0.4</v>
      </c>
      <c r="F3456" s="18">
        <v>0.06</v>
      </c>
      <c r="G3456" s="18">
        <v>2.4E-2</v>
      </c>
    </row>
    <row r="3457" spans="1:7" ht="17.100000000000001" customHeight="1">
      <c r="A3457" s="1"/>
      <c r="B3457" s="1"/>
      <c r="C3457" s="1"/>
      <c r="D3457" s="1"/>
      <c r="E3457" s="319" t="s">
        <v>967</v>
      </c>
      <c r="F3457" s="320"/>
      <c r="G3457" s="19">
        <v>2.3639999999999999</v>
      </c>
    </row>
    <row r="3458" spans="1:7" ht="15" customHeight="1">
      <c r="A3458" s="321" t="s">
        <v>968</v>
      </c>
      <c r="B3458" s="322"/>
      <c r="C3458" s="8" t="s">
        <v>952</v>
      </c>
      <c r="D3458" s="8" t="s">
        <v>953</v>
      </c>
      <c r="E3458" s="8" t="s">
        <v>954</v>
      </c>
      <c r="F3458" s="8" t="s">
        <v>955</v>
      </c>
      <c r="G3458" s="8" t="s">
        <v>956</v>
      </c>
    </row>
    <row r="3459" spans="1:7" ht="15" customHeight="1">
      <c r="A3459" s="15" t="s">
        <v>1392</v>
      </c>
      <c r="B3459" s="16" t="s">
        <v>1393</v>
      </c>
      <c r="C3459" s="15" t="s">
        <v>959</v>
      </c>
      <c r="D3459" s="15" t="s">
        <v>960</v>
      </c>
      <c r="E3459" s="17">
        <v>0.20255999999999999</v>
      </c>
      <c r="F3459" s="18">
        <v>8.94</v>
      </c>
      <c r="G3459" s="18">
        <v>1.8108864</v>
      </c>
    </row>
    <row r="3460" spans="1:7" ht="15" customHeight="1">
      <c r="A3460" s="15" t="s">
        <v>1394</v>
      </c>
      <c r="B3460" s="16" t="s">
        <v>1395</v>
      </c>
      <c r="C3460" s="15" t="s">
        <v>959</v>
      </c>
      <c r="D3460" s="15" t="s">
        <v>960</v>
      </c>
      <c r="E3460" s="17">
        <v>0.20255999999999999</v>
      </c>
      <c r="F3460" s="18">
        <v>12.62</v>
      </c>
      <c r="G3460" s="18">
        <v>2.5563072</v>
      </c>
    </row>
    <row r="3461" spans="1:7" ht="15" customHeight="1">
      <c r="A3461" s="1"/>
      <c r="B3461" s="1"/>
      <c r="C3461" s="1"/>
      <c r="D3461" s="1"/>
      <c r="E3461" s="319" t="s">
        <v>971</v>
      </c>
      <c r="F3461" s="320"/>
      <c r="G3461" s="19">
        <v>4.3671936000000002</v>
      </c>
    </row>
    <row r="3462" spans="1:7" ht="15" customHeight="1">
      <c r="A3462" s="321" t="s">
        <v>1010</v>
      </c>
      <c r="B3462" s="322"/>
      <c r="C3462" s="8" t="s">
        <v>952</v>
      </c>
      <c r="D3462" s="8" t="s">
        <v>953</v>
      </c>
      <c r="E3462" s="8" t="s">
        <v>954</v>
      </c>
      <c r="F3462" s="8" t="s">
        <v>955</v>
      </c>
      <c r="G3462" s="8" t="s">
        <v>956</v>
      </c>
    </row>
    <row r="3463" spans="1:7" ht="20.100000000000001" customHeight="1">
      <c r="A3463" s="15" t="s">
        <v>1441</v>
      </c>
      <c r="B3463" s="16" t="s">
        <v>1442</v>
      </c>
      <c r="C3463" s="15" t="s">
        <v>959</v>
      </c>
      <c r="D3463" s="15" t="s">
        <v>1030</v>
      </c>
      <c r="E3463" s="17">
        <v>1</v>
      </c>
      <c r="F3463" s="18">
        <v>1.06</v>
      </c>
      <c r="G3463" s="18">
        <v>1.06</v>
      </c>
    </row>
    <row r="3464" spans="1:7" ht="15" customHeight="1">
      <c r="A3464" s="15" t="s">
        <v>1398</v>
      </c>
      <c r="B3464" s="16" t="s">
        <v>1399</v>
      </c>
      <c r="C3464" s="15" t="s">
        <v>959</v>
      </c>
      <c r="D3464" s="15" t="s">
        <v>1030</v>
      </c>
      <c r="E3464" s="17">
        <v>1.0999999999999999E-2</v>
      </c>
      <c r="F3464" s="18">
        <v>50.01</v>
      </c>
      <c r="G3464" s="18">
        <v>0.55010999999999999</v>
      </c>
    </row>
    <row r="3465" spans="1:7" ht="20.100000000000001" customHeight="1">
      <c r="A3465" s="15" t="s">
        <v>1400</v>
      </c>
      <c r="B3465" s="16" t="s">
        <v>1401</v>
      </c>
      <c r="C3465" s="15" t="s">
        <v>959</v>
      </c>
      <c r="D3465" s="15" t="s">
        <v>1030</v>
      </c>
      <c r="E3465" s="17">
        <v>1.2E-2</v>
      </c>
      <c r="F3465" s="18">
        <v>56.66</v>
      </c>
      <c r="G3465" s="18">
        <v>0.67991999999999997</v>
      </c>
    </row>
    <row r="3466" spans="1:7" ht="15" customHeight="1">
      <c r="A3466" s="15" t="s">
        <v>1402</v>
      </c>
      <c r="B3466" s="16" t="s">
        <v>1403</v>
      </c>
      <c r="C3466" s="15" t="s">
        <v>959</v>
      </c>
      <c r="D3466" s="15" t="s">
        <v>1030</v>
      </c>
      <c r="E3466" s="17">
        <v>7.4999999999999997E-2</v>
      </c>
      <c r="F3466" s="18">
        <v>1.29</v>
      </c>
      <c r="G3466" s="18">
        <v>9.6750000000000003E-2</v>
      </c>
    </row>
    <row r="3467" spans="1:7" ht="15" customHeight="1">
      <c r="A3467" s="1"/>
      <c r="B3467" s="1"/>
      <c r="C3467" s="1"/>
      <c r="D3467" s="1"/>
      <c r="E3467" s="319" t="s">
        <v>1021</v>
      </c>
      <c r="F3467" s="320"/>
      <c r="G3467" s="19">
        <v>2.3867799999999999</v>
      </c>
    </row>
    <row r="3468" spans="1:7" ht="15" customHeight="1">
      <c r="A3468" s="1"/>
      <c r="B3468" s="1"/>
      <c r="C3468" s="1"/>
      <c r="D3468" s="1"/>
      <c r="E3468" s="317" t="s">
        <v>972</v>
      </c>
      <c r="F3468" s="318"/>
      <c r="G3468" s="3">
        <v>7.11</v>
      </c>
    </row>
    <row r="3469" spans="1:7" ht="15" customHeight="1">
      <c r="A3469" s="1"/>
      <c r="B3469" s="1"/>
      <c r="C3469" s="1"/>
      <c r="D3469" s="1"/>
      <c r="E3469" s="317" t="s">
        <v>973</v>
      </c>
      <c r="F3469" s="318"/>
      <c r="G3469" s="3">
        <v>1.98</v>
      </c>
    </row>
    <row r="3470" spans="1:7" ht="15" customHeight="1">
      <c r="A3470" s="1"/>
      <c r="B3470" s="1"/>
      <c r="C3470" s="1"/>
      <c r="D3470" s="1"/>
      <c r="E3470" s="317" t="s">
        <v>974</v>
      </c>
      <c r="F3470" s="318"/>
      <c r="G3470" s="3">
        <v>9.09</v>
      </c>
    </row>
    <row r="3471" spans="1:7" ht="15" customHeight="1">
      <c r="A3471" s="1"/>
      <c r="B3471" s="1"/>
      <c r="C3471" s="1"/>
      <c r="D3471" s="1"/>
      <c r="E3471" s="317" t="s">
        <v>975</v>
      </c>
      <c r="F3471" s="318"/>
      <c r="G3471" s="3">
        <v>2.57</v>
      </c>
    </row>
    <row r="3472" spans="1:7" ht="15" customHeight="1">
      <c r="A3472" s="1"/>
      <c r="B3472" s="1"/>
      <c r="C3472" s="1"/>
      <c r="D3472" s="1"/>
      <c r="E3472" s="317" t="s">
        <v>976</v>
      </c>
      <c r="F3472" s="318"/>
      <c r="G3472" s="3">
        <v>11.66</v>
      </c>
    </row>
    <row r="3473" spans="1:7" ht="15" customHeight="1">
      <c r="A3473" s="1"/>
      <c r="B3473" s="1"/>
      <c r="C3473" s="1"/>
      <c r="D3473" s="1"/>
      <c r="E3473" s="317" t="s">
        <v>977</v>
      </c>
      <c r="F3473" s="318"/>
      <c r="G3473" s="3">
        <v>1</v>
      </c>
    </row>
    <row r="3474" spans="1:7" ht="15" customHeight="1">
      <c r="A3474" s="1"/>
      <c r="B3474" s="1"/>
      <c r="C3474" s="1"/>
      <c r="D3474" s="1"/>
      <c r="E3474" s="317" t="s">
        <v>978</v>
      </c>
      <c r="F3474" s="318"/>
      <c r="G3474" s="3">
        <v>11.66</v>
      </c>
    </row>
    <row r="3475" spans="1:7" ht="9.9499999999999993" customHeight="1">
      <c r="A3475" s="1"/>
      <c r="B3475" s="1"/>
      <c r="C3475" s="323" t="s">
        <v>949</v>
      </c>
      <c r="D3475" s="324"/>
      <c r="E3475" s="1"/>
      <c r="F3475" s="1"/>
      <c r="G3475" s="1"/>
    </row>
    <row r="3476" spans="1:7" ht="20.100000000000001" customHeight="1">
      <c r="A3476" s="325" t="s">
        <v>2370</v>
      </c>
      <c r="B3476" s="326"/>
      <c r="C3476" s="326"/>
      <c r="D3476" s="326"/>
      <c r="E3476" s="326"/>
      <c r="F3476" s="326"/>
      <c r="G3476" s="326"/>
    </row>
    <row r="3477" spans="1:7" ht="15" customHeight="1">
      <c r="A3477" s="321" t="s">
        <v>951</v>
      </c>
      <c r="B3477" s="322"/>
      <c r="C3477" s="8" t="s">
        <v>952</v>
      </c>
      <c r="D3477" s="8" t="s">
        <v>953</v>
      </c>
      <c r="E3477" s="8" t="s">
        <v>954</v>
      </c>
      <c r="F3477" s="8" t="s">
        <v>955</v>
      </c>
      <c r="G3477" s="8" t="s">
        <v>956</v>
      </c>
    </row>
    <row r="3478" spans="1:7" ht="15" customHeight="1">
      <c r="A3478" s="15" t="s">
        <v>994</v>
      </c>
      <c r="B3478" s="16" t="s">
        <v>995</v>
      </c>
      <c r="C3478" s="15" t="s">
        <v>959</v>
      </c>
      <c r="D3478" s="15" t="s">
        <v>960</v>
      </c>
      <c r="E3478" s="17">
        <v>3.2000000000000001E-2</v>
      </c>
      <c r="F3478" s="18">
        <v>1.04</v>
      </c>
      <c r="G3478" s="18">
        <v>3.3279999999999997E-2</v>
      </c>
    </row>
    <row r="3479" spans="1:7" ht="15" customHeight="1">
      <c r="A3479" s="15" t="s">
        <v>996</v>
      </c>
      <c r="B3479" s="16" t="s">
        <v>997</v>
      </c>
      <c r="C3479" s="15" t="s">
        <v>959</v>
      </c>
      <c r="D3479" s="15" t="s">
        <v>960</v>
      </c>
      <c r="E3479" s="17">
        <v>3.2000000000000001E-2</v>
      </c>
      <c r="F3479" s="18">
        <v>3.18</v>
      </c>
      <c r="G3479" s="18">
        <v>0.10176</v>
      </c>
    </row>
    <row r="3480" spans="1:7" ht="20.100000000000001" customHeight="1">
      <c r="A3480" s="15" t="s">
        <v>1388</v>
      </c>
      <c r="B3480" s="16" t="s">
        <v>1389</v>
      </c>
      <c r="C3480" s="15" t="s">
        <v>959</v>
      </c>
      <c r="D3480" s="15" t="s">
        <v>960</v>
      </c>
      <c r="E3480" s="17">
        <v>3.2000000000000001E-2</v>
      </c>
      <c r="F3480" s="18">
        <v>0.28000000000000003</v>
      </c>
      <c r="G3480" s="18">
        <v>8.9599999999999992E-3</v>
      </c>
    </row>
    <row r="3481" spans="1:7" ht="15" customHeight="1">
      <c r="A3481" s="15" t="s">
        <v>963</v>
      </c>
      <c r="B3481" s="16" t="s">
        <v>964</v>
      </c>
      <c r="C3481" s="15" t="s">
        <v>959</v>
      </c>
      <c r="D3481" s="15" t="s">
        <v>960</v>
      </c>
      <c r="E3481" s="17">
        <v>3.2000000000000001E-2</v>
      </c>
      <c r="F3481" s="18">
        <v>0.55000000000000004</v>
      </c>
      <c r="G3481" s="18">
        <v>1.7600000000000001E-2</v>
      </c>
    </row>
    <row r="3482" spans="1:7" ht="20.100000000000001" customHeight="1">
      <c r="A3482" s="15" t="s">
        <v>1390</v>
      </c>
      <c r="B3482" s="16" t="s">
        <v>1391</v>
      </c>
      <c r="C3482" s="15" t="s">
        <v>959</v>
      </c>
      <c r="D3482" s="15" t="s">
        <v>960</v>
      </c>
      <c r="E3482" s="17">
        <v>3.2000000000000001E-2</v>
      </c>
      <c r="F3482" s="18">
        <v>0.8</v>
      </c>
      <c r="G3482" s="18">
        <v>2.5600000000000001E-2</v>
      </c>
    </row>
    <row r="3483" spans="1:7" ht="15" customHeight="1">
      <c r="A3483" s="15" t="s">
        <v>965</v>
      </c>
      <c r="B3483" s="16" t="s">
        <v>966</v>
      </c>
      <c r="C3483" s="15" t="s">
        <v>959</v>
      </c>
      <c r="D3483" s="15" t="s">
        <v>960</v>
      </c>
      <c r="E3483" s="17">
        <v>3.2000000000000001E-2</v>
      </c>
      <c r="F3483" s="18">
        <v>0.06</v>
      </c>
      <c r="G3483" s="18">
        <v>1.92E-3</v>
      </c>
    </row>
    <row r="3484" spans="1:7" ht="17.100000000000001" customHeight="1">
      <c r="A3484" s="1"/>
      <c r="B3484" s="1"/>
      <c r="C3484" s="1"/>
      <c r="D3484" s="1"/>
      <c r="E3484" s="319" t="s">
        <v>967</v>
      </c>
      <c r="F3484" s="320"/>
      <c r="G3484" s="19">
        <v>0.18912000000000001</v>
      </c>
    </row>
    <row r="3485" spans="1:7" ht="15" customHeight="1">
      <c r="A3485" s="321" t="s">
        <v>968</v>
      </c>
      <c r="B3485" s="322"/>
      <c r="C3485" s="8" t="s">
        <v>952</v>
      </c>
      <c r="D3485" s="8" t="s">
        <v>953</v>
      </c>
      <c r="E3485" s="8" t="s">
        <v>954</v>
      </c>
      <c r="F3485" s="8" t="s">
        <v>955</v>
      </c>
      <c r="G3485" s="8" t="s">
        <v>956</v>
      </c>
    </row>
    <row r="3486" spans="1:7" ht="15" customHeight="1">
      <c r="A3486" s="15" t="s">
        <v>1392</v>
      </c>
      <c r="B3486" s="16" t="s">
        <v>1393</v>
      </c>
      <c r="C3486" s="15" t="s">
        <v>959</v>
      </c>
      <c r="D3486" s="15" t="s">
        <v>960</v>
      </c>
      <c r="E3486" s="17">
        <v>1.6204799999999998E-2</v>
      </c>
      <c r="F3486" s="18">
        <v>8.94</v>
      </c>
      <c r="G3486" s="18">
        <v>0.14487091199999999</v>
      </c>
    </row>
    <row r="3487" spans="1:7" ht="15" customHeight="1">
      <c r="A3487" s="15" t="s">
        <v>1394</v>
      </c>
      <c r="B3487" s="16" t="s">
        <v>1395</v>
      </c>
      <c r="C3487" s="15" t="s">
        <v>959</v>
      </c>
      <c r="D3487" s="15" t="s">
        <v>960</v>
      </c>
      <c r="E3487" s="17">
        <v>1.6204799999999998E-2</v>
      </c>
      <c r="F3487" s="18">
        <v>12.62</v>
      </c>
      <c r="G3487" s="18">
        <v>0.20450457599999999</v>
      </c>
    </row>
    <row r="3488" spans="1:7" ht="15" customHeight="1">
      <c r="A3488" s="1"/>
      <c r="B3488" s="1"/>
      <c r="C3488" s="1"/>
      <c r="D3488" s="1"/>
      <c r="E3488" s="319" t="s">
        <v>971</v>
      </c>
      <c r="F3488" s="320"/>
      <c r="G3488" s="19">
        <v>0.34937548800000001</v>
      </c>
    </row>
    <row r="3489" spans="1:7" ht="15" customHeight="1">
      <c r="A3489" s="321" t="s">
        <v>1010</v>
      </c>
      <c r="B3489" s="322"/>
      <c r="C3489" s="8" t="s">
        <v>952</v>
      </c>
      <c r="D3489" s="8" t="s">
        <v>953</v>
      </c>
      <c r="E3489" s="8" t="s">
        <v>954</v>
      </c>
      <c r="F3489" s="8" t="s">
        <v>955</v>
      </c>
      <c r="G3489" s="8" t="s">
        <v>956</v>
      </c>
    </row>
    <row r="3490" spans="1:7" ht="15" customHeight="1">
      <c r="A3490" s="15" t="s">
        <v>1439</v>
      </c>
      <c r="B3490" s="16" t="s">
        <v>1440</v>
      </c>
      <c r="C3490" s="15" t="s">
        <v>959</v>
      </c>
      <c r="D3490" s="15" t="s">
        <v>1013</v>
      </c>
      <c r="E3490" s="17">
        <v>1.0609999999999999</v>
      </c>
      <c r="F3490" s="18">
        <v>3.17</v>
      </c>
      <c r="G3490" s="18">
        <v>3.3633700000000002</v>
      </c>
    </row>
    <row r="3491" spans="1:7" ht="15" customHeight="1">
      <c r="A3491" s="1"/>
      <c r="B3491" s="1"/>
      <c r="C3491" s="1"/>
      <c r="D3491" s="1"/>
      <c r="E3491" s="319" t="s">
        <v>1021</v>
      </c>
      <c r="F3491" s="320"/>
      <c r="G3491" s="19">
        <v>3.3633700000000002</v>
      </c>
    </row>
    <row r="3492" spans="1:7" ht="15" customHeight="1">
      <c r="A3492" s="1"/>
      <c r="B3492" s="1"/>
      <c r="C3492" s="1"/>
      <c r="D3492" s="1"/>
      <c r="E3492" s="317" t="s">
        <v>972</v>
      </c>
      <c r="F3492" s="318"/>
      <c r="G3492" s="3">
        <v>3.73</v>
      </c>
    </row>
    <row r="3493" spans="1:7" ht="15" customHeight="1">
      <c r="A3493" s="1"/>
      <c r="B3493" s="1"/>
      <c r="C3493" s="1"/>
      <c r="D3493" s="1"/>
      <c r="E3493" s="317" t="s">
        <v>973</v>
      </c>
      <c r="F3493" s="318"/>
      <c r="G3493" s="3">
        <v>0.15</v>
      </c>
    </row>
    <row r="3494" spans="1:7" ht="15" customHeight="1">
      <c r="A3494" s="1"/>
      <c r="B3494" s="1"/>
      <c r="C3494" s="1"/>
      <c r="D3494" s="1"/>
      <c r="E3494" s="317" t="s">
        <v>974</v>
      </c>
      <c r="F3494" s="318"/>
      <c r="G3494" s="3">
        <v>3.88</v>
      </c>
    </row>
    <row r="3495" spans="1:7" ht="15" customHeight="1">
      <c r="A3495" s="1"/>
      <c r="B3495" s="1"/>
      <c r="C3495" s="1"/>
      <c r="D3495" s="1"/>
      <c r="E3495" s="317" t="s">
        <v>975</v>
      </c>
      <c r="F3495" s="318"/>
      <c r="G3495" s="3">
        <v>1.0900000000000001</v>
      </c>
    </row>
    <row r="3496" spans="1:7" ht="15" customHeight="1">
      <c r="A3496" s="1"/>
      <c r="B3496" s="1"/>
      <c r="C3496" s="1"/>
      <c r="D3496" s="1"/>
      <c r="E3496" s="317" t="s">
        <v>976</v>
      </c>
      <c r="F3496" s="318"/>
      <c r="G3496" s="3">
        <v>4.97</v>
      </c>
    </row>
    <row r="3497" spans="1:7" ht="15" customHeight="1">
      <c r="A3497" s="1"/>
      <c r="B3497" s="1"/>
      <c r="C3497" s="1"/>
      <c r="D3497" s="1"/>
      <c r="E3497" s="317" t="s">
        <v>977</v>
      </c>
      <c r="F3497" s="318"/>
      <c r="G3497" s="3">
        <v>1</v>
      </c>
    </row>
    <row r="3498" spans="1:7" ht="15" customHeight="1">
      <c r="A3498" s="1"/>
      <c r="B3498" s="1"/>
      <c r="C3498" s="1"/>
      <c r="D3498" s="1"/>
      <c r="E3498" s="317" t="s">
        <v>978</v>
      </c>
      <c r="F3498" s="318"/>
      <c r="G3498" s="3">
        <v>4.97</v>
      </c>
    </row>
    <row r="3499" spans="1:7" ht="9.9499999999999993" customHeight="1">
      <c r="A3499" s="1"/>
      <c r="B3499" s="1"/>
      <c r="C3499" s="323" t="s">
        <v>949</v>
      </c>
      <c r="D3499" s="324"/>
      <c r="E3499" s="1"/>
      <c r="F3499" s="1"/>
      <c r="G3499" s="1"/>
    </row>
    <row r="3500" spans="1:7" ht="20.100000000000001" customHeight="1">
      <c r="A3500" s="325" t="s">
        <v>2371</v>
      </c>
      <c r="B3500" s="326"/>
      <c r="C3500" s="326"/>
      <c r="D3500" s="326"/>
      <c r="E3500" s="326"/>
      <c r="F3500" s="326"/>
      <c r="G3500" s="326"/>
    </row>
    <row r="3501" spans="1:7" ht="15" customHeight="1">
      <c r="A3501" s="321" t="s">
        <v>951</v>
      </c>
      <c r="B3501" s="322"/>
      <c r="C3501" s="8" t="s">
        <v>952</v>
      </c>
      <c r="D3501" s="8" t="s">
        <v>953</v>
      </c>
      <c r="E3501" s="8" t="s">
        <v>954</v>
      </c>
      <c r="F3501" s="8" t="s">
        <v>955</v>
      </c>
      <c r="G3501" s="8" t="s">
        <v>956</v>
      </c>
    </row>
    <row r="3502" spans="1:7" ht="15" customHeight="1">
      <c r="A3502" s="15" t="s">
        <v>994</v>
      </c>
      <c r="B3502" s="16" t="s">
        <v>995</v>
      </c>
      <c r="C3502" s="15" t="s">
        <v>959</v>
      </c>
      <c r="D3502" s="15" t="s">
        <v>960</v>
      </c>
      <c r="E3502" s="17">
        <v>0.22600000000000001</v>
      </c>
      <c r="F3502" s="18">
        <v>1.04</v>
      </c>
      <c r="G3502" s="18">
        <v>0.23504</v>
      </c>
    </row>
    <row r="3503" spans="1:7" ht="15" customHeight="1">
      <c r="A3503" s="15" t="s">
        <v>996</v>
      </c>
      <c r="B3503" s="16" t="s">
        <v>997</v>
      </c>
      <c r="C3503" s="15" t="s">
        <v>959</v>
      </c>
      <c r="D3503" s="15" t="s">
        <v>960</v>
      </c>
      <c r="E3503" s="17">
        <v>0.22600000000000001</v>
      </c>
      <c r="F3503" s="18">
        <v>3.18</v>
      </c>
      <c r="G3503" s="18">
        <v>0.71867999999999999</v>
      </c>
    </row>
    <row r="3504" spans="1:7" ht="20.100000000000001" customHeight="1">
      <c r="A3504" s="15" t="s">
        <v>1388</v>
      </c>
      <c r="B3504" s="16" t="s">
        <v>1389</v>
      </c>
      <c r="C3504" s="15" t="s">
        <v>959</v>
      </c>
      <c r="D3504" s="15" t="s">
        <v>960</v>
      </c>
      <c r="E3504" s="17">
        <v>0.22600000000000001</v>
      </c>
      <c r="F3504" s="18">
        <v>0.28000000000000003</v>
      </c>
      <c r="G3504" s="18">
        <v>6.3280000000000003E-2</v>
      </c>
    </row>
    <row r="3505" spans="1:7" ht="15" customHeight="1">
      <c r="A3505" s="15" t="s">
        <v>963</v>
      </c>
      <c r="B3505" s="16" t="s">
        <v>964</v>
      </c>
      <c r="C3505" s="15" t="s">
        <v>959</v>
      </c>
      <c r="D3505" s="15" t="s">
        <v>960</v>
      </c>
      <c r="E3505" s="17">
        <v>0.22600000000000001</v>
      </c>
      <c r="F3505" s="18">
        <v>0.55000000000000004</v>
      </c>
      <c r="G3505" s="18">
        <v>0.12429999999999999</v>
      </c>
    </row>
    <row r="3506" spans="1:7" ht="20.100000000000001" customHeight="1">
      <c r="A3506" s="15" t="s">
        <v>1390</v>
      </c>
      <c r="B3506" s="16" t="s">
        <v>1391</v>
      </c>
      <c r="C3506" s="15" t="s">
        <v>959</v>
      </c>
      <c r="D3506" s="15" t="s">
        <v>960</v>
      </c>
      <c r="E3506" s="17">
        <v>0.22600000000000001</v>
      </c>
      <c r="F3506" s="18">
        <v>0.8</v>
      </c>
      <c r="G3506" s="18">
        <v>0.18079999999999999</v>
      </c>
    </row>
    <row r="3507" spans="1:7" ht="15" customHeight="1">
      <c r="A3507" s="15" t="s">
        <v>965</v>
      </c>
      <c r="B3507" s="16" t="s">
        <v>966</v>
      </c>
      <c r="C3507" s="15" t="s">
        <v>959</v>
      </c>
      <c r="D3507" s="15" t="s">
        <v>960</v>
      </c>
      <c r="E3507" s="17">
        <v>0.22600000000000001</v>
      </c>
      <c r="F3507" s="18">
        <v>0.06</v>
      </c>
      <c r="G3507" s="18">
        <v>1.3559999999999999E-2</v>
      </c>
    </row>
    <row r="3508" spans="1:7" ht="17.100000000000001" customHeight="1">
      <c r="A3508" s="1"/>
      <c r="B3508" s="1"/>
      <c r="C3508" s="1"/>
      <c r="D3508" s="1"/>
      <c r="E3508" s="319" t="s">
        <v>967</v>
      </c>
      <c r="F3508" s="320"/>
      <c r="G3508" s="19">
        <v>1.3356600000000001</v>
      </c>
    </row>
    <row r="3509" spans="1:7" ht="15" customHeight="1">
      <c r="A3509" s="321" t="s">
        <v>968</v>
      </c>
      <c r="B3509" s="322"/>
      <c r="C3509" s="8" t="s">
        <v>952</v>
      </c>
      <c r="D3509" s="8" t="s">
        <v>953</v>
      </c>
      <c r="E3509" s="8" t="s">
        <v>954</v>
      </c>
      <c r="F3509" s="8" t="s">
        <v>955</v>
      </c>
      <c r="G3509" s="8" t="s">
        <v>956</v>
      </c>
    </row>
    <row r="3510" spans="1:7" ht="15" customHeight="1">
      <c r="A3510" s="15" t="s">
        <v>1392</v>
      </c>
      <c r="B3510" s="16" t="s">
        <v>1393</v>
      </c>
      <c r="C3510" s="15" t="s">
        <v>959</v>
      </c>
      <c r="D3510" s="15" t="s">
        <v>960</v>
      </c>
      <c r="E3510" s="17">
        <v>0.1144464</v>
      </c>
      <c r="F3510" s="18">
        <v>8.94</v>
      </c>
      <c r="G3510" s="18">
        <v>1.023150816</v>
      </c>
    </row>
    <row r="3511" spans="1:7" ht="15" customHeight="1">
      <c r="A3511" s="15" t="s">
        <v>1394</v>
      </c>
      <c r="B3511" s="16" t="s">
        <v>1395</v>
      </c>
      <c r="C3511" s="15" t="s">
        <v>959</v>
      </c>
      <c r="D3511" s="15" t="s">
        <v>960</v>
      </c>
      <c r="E3511" s="17">
        <v>0.1144464</v>
      </c>
      <c r="F3511" s="18">
        <v>12.62</v>
      </c>
      <c r="G3511" s="18">
        <v>1.4443135680000001</v>
      </c>
    </row>
    <row r="3512" spans="1:7" ht="15" customHeight="1">
      <c r="A3512" s="1"/>
      <c r="B3512" s="1"/>
      <c r="C3512" s="1"/>
      <c r="D3512" s="1"/>
      <c r="E3512" s="319" t="s">
        <v>971</v>
      </c>
      <c r="F3512" s="320"/>
      <c r="G3512" s="19">
        <v>2.4674643839999999</v>
      </c>
    </row>
    <row r="3513" spans="1:7" ht="15" customHeight="1">
      <c r="A3513" s="321" t="s">
        <v>1010</v>
      </c>
      <c r="B3513" s="322"/>
      <c r="C3513" s="8" t="s">
        <v>952</v>
      </c>
      <c r="D3513" s="8" t="s">
        <v>953</v>
      </c>
      <c r="E3513" s="8" t="s">
        <v>954</v>
      </c>
      <c r="F3513" s="8" t="s">
        <v>955</v>
      </c>
      <c r="G3513" s="8" t="s">
        <v>956</v>
      </c>
    </row>
    <row r="3514" spans="1:7" ht="15" customHeight="1">
      <c r="A3514" s="15" t="s">
        <v>1439</v>
      </c>
      <c r="B3514" s="16" t="s">
        <v>1440</v>
      </c>
      <c r="C3514" s="15" t="s">
        <v>959</v>
      </c>
      <c r="D3514" s="15" t="s">
        <v>1013</v>
      </c>
      <c r="E3514" s="17">
        <v>1.0609999999999999</v>
      </c>
      <c r="F3514" s="18">
        <v>3.17</v>
      </c>
      <c r="G3514" s="18">
        <v>3.3633700000000002</v>
      </c>
    </row>
    <row r="3515" spans="1:7" ht="15" customHeight="1">
      <c r="A3515" s="15" t="s">
        <v>1402</v>
      </c>
      <c r="B3515" s="16" t="s">
        <v>1403</v>
      </c>
      <c r="C3515" s="15" t="s">
        <v>959</v>
      </c>
      <c r="D3515" s="15" t="s">
        <v>1030</v>
      </c>
      <c r="E3515" s="17">
        <v>3.7999999999999999E-2</v>
      </c>
      <c r="F3515" s="18">
        <v>1.29</v>
      </c>
      <c r="G3515" s="18">
        <v>4.9020000000000001E-2</v>
      </c>
    </row>
    <row r="3516" spans="1:7" ht="15" customHeight="1">
      <c r="A3516" s="1"/>
      <c r="B3516" s="1"/>
      <c r="C3516" s="1"/>
      <c r="D3516" s="1"/>
      <c r="E3516" s="319" t="s">
        <v>1021</v>
      </c>
      <c r="F3516" s="320"/>
      <c r="G3516" s="19">
        <v>3.4123899999999998</v>
      </c>
    </row>
    <row r="3517" spans="1:7" ht="15" customHeight="1">
      <c r="A3517" s="1"/>
      <c r="B3517" s="1"/>
      <c r="C3517" s="1"/>
      <c r="D3517" s="1"/>
      <c r="E3517" s="317" t="s">
        <v>972</v>
      </c>
      <c r="F3517" s="318"/>
      <c r="G3517" s="3">
        <v>6.07</v>
      </c>
    </row>
    <row r="3518" spans="1:7" ht="15" customHeight="1">
      <c r="A3518" s="1"/>
      <c r="B3518" s="1"/>
      <c r="C3518" s="1"/>
      <c r="D3518" s="1"/>
      <c r="E3518" s="317" t="s">
        <v>973</v>
      </c>
      <c r="F3518" s="318"/>
      <c r="G3518" s="3">
        <v>1.1299999999999999</v>
      </c>
    </row>
    <row r="3519" spans="1:7" ht="15" customHeight="1">
      <c r="A3519" s="1"/>
      <c r="B3519" s="1"/>
      <c r="C3519" s="1"/>
      <c r="D3519" s="1"/>
      <c r="E3519" s="317" t="s">
        <v>974</v>
      </c>
      <c r="F3519" s="318"/>
      <c r="G3519" s="3">
        <v>7.2</v>
      </c>
    </row>
    <row r="3520" spans="1:7" ht="15" customHeight="1">
      <c r="A3520" s="1"/>
      <c r="B3520" s="1"/>
      <c r="C3520" s="1"/>
      <c r="D3520" s="1"/>
      <c r="E3520" s="317" t="s">
        <v>975</v>
      </c>
      <c r="F3520" s="318"/>
      <c r="G3520" s="3">
        <v>2.04</v>
      </c>
    </row>
    <row r="3521" spans="1:7" ht="15" customHeight="1">
      <c r="A3521" s="1"/>
      <c r="B3521" s="1"/>
      <c r="C3521" s="1"/>
      <c r="D3521" s="1"/>
      <c r="E3521" s="317" t="s">
        <v>976</v>
      </c>
      <c r="F3521" s="318"/>
      <c r="G3521" s="3">
        <v>9.24</v>
      </c>
    </row>
    <row r="3522" spans="1:7" ht="15" customHeight="1">
      <c r="A3522" s="1"/>
      <c r="B3522" s="1"/>
      <c r="C3522" s="1"/>
      <c r="D3522" s="1"/>
      <c r="E3522" s="317" t="s">
        <v>977</v>
      </c>
      <c r="F3522" s="318"/>
      <c r="G3522" s="3">
        <v>1</v>
      </c>
    </row>
    <row r="3523" spans="1:7" ht="15" customHeight="1">
      <c r="A3523" s="1"/>
      <c r="B3523" s="1"/>
      <c r="C3523" s="1"/>
      <c r="D3523" s="1"/>
      <c r="E3523" s="317" t="s">
        <v>978</v>
      </c>
      <c r="F3523" s="318"/>
      <c r="G3523" s="3">
        <v>9.24</v>
      </c>
    </row>
    <row r="3524" spans="1:7" ht="9.9499999999999993" customHeight="1">
      <c r="A3524" s="1"/>
      <c r="B3524" s="1"/>
      <c r="C3524" s="323" t="s">
        <v>949</v>
      </c>
      <c r="D3524" s="324"/>
      <c r="E3524" s="1"/>
      <c r="F3524" s="1"/>
      <c r="G3524" s="1"/>
    </row>
    <row r="3525" spans="1:7" ht="20.100000000000001" customHeight="1">
      <c r="A3525" s="325" t="s">
        <v>2372</v>
      </c>
      <c r="B3525" s="326"/>
      <c r="C3525" s="326"/>
      <c r="D3525" s="326"/>
      <c r="E3525" s="326"/>
      <c r="F3525" s="326"/>
      <c r="G3525" s="326"/>
    </row>
    <row r="3526" spans="1:7" ht="15" customHeight="1">
      <c r="A3526" s="321" t="s">
        <v>951</v>
      </c>
      <c r="B3526" s="322"/>
      <c r="C3526" s="8" t="s">
        <v>952</v>
      </c>
      <c r="D3526" s="8" t="s">
        <v>953</v>
      </c>
      <c r="E3526" s="8" t="s">
        <v>954</v>
      </c>
      <c r="F3526" s="8" t="s">
        <v>955</v>
      </c>
      <c r="G3526" s="8" t="s">
        <v>956</v>
      </c>
    </row>
    <row r="3527" spans="1:7" ht="15" customHeight="1">
      <c r="A3527" s="15" t="s">
        <v>994</v>
      </c>
      <c r="B3527" s="16" t="s">
        <v>995</v>
      </c>
      <c r="C3527" s="15" t="s">
        <v>959</v>
      </c>
      <c r="D3527" s="15" t="s">
        <v>960</v>
      </c>
      <c r="E3527" s="17">
        <v>0.73799999999999999</v>
      </c>
      <c r="F3527" s="18">
        <v>1.04</v>
      </c>
      <c r="G3527" s="18">
        <v>0.76751999999999998</v>
      </c>
    </row>
    <row r="3528" spans="1:7" ht="15" customHeight="1">
      <c r="A3528" s="15" t="s">
        <v>996</v>
      </c>
      <c r="B3528" s="16" t="s">
        <v>997</v>
      </c>
      <c r="C3528" s="15" t="s">
        <v>959</v>
      </c>
      <c r="D3528" s="15" t="s">
        <v>960</v>
      </c>
      <c r="E3528" s="17">
        <v>0.73799999999999999</v>
      </c>
      <c r="F3528" s="18">
        <v>3.18</v>
      </c>
      <c r="G3528" s="18">
        <v>2.3468399999999998</v>
      </c>
    </row>
    <row r="3529" spans="1:7" ht="20.100000000000001" customHeight="1">
      <c r="A3529" s="15" t="s">
        <v>1388</v>
      </c>
      <c r="B3529" s="16" t="s">
        <v>1389</v>
      </c>
      <c r="C3529" s="15" t="s">
        <v>959</v>
      </c>
      <c r="D3529" s="15" t="s">
        <v>960</v>
      </c>
      <c r="E3529" s="17">
        <v>0.73799999999999999</v>
      </c>
      <c r="F3529" s="18">
        <v>0.28000000000000003</v>
      </c>
      <c r="G3529" s="18">
        <v>0.20663999999999999</v>
      </c>
    </row>
    <row r="3530" spans="1:7" ht="15" customHeight="1">
      <c r="A3530" s="15" t="s">
        <v>963</v>
      </c>
      <c r="B3530" s="16" t="s">
        <v>964</v>
      </c>
      <c r="C3530" s="15" t="s">
        <v>959</v>
      </c>
      <c r="D3530" s="15" t="s">
        <v>960</v>
      </c>
      <c r="E3530" s="17">
        <v>0.73799999999999999</v>
      </c>
      <c r="F3530" s="18">
        <v>0.55000000000000004</v>
      </c>
      <c r="G3530" s="18">
        <v>0.40589999999999998</v>
      </c>
    </row>
    <row r="3531" spans="1:7" ht="20.100000000000001" customHeight="1">
      <c r="A3531" s="15" t="s">
        <v>1390</v>
      </c>
      <c r="B3531" s="16" t="s">
        <v>1391</v>
      </c>
      <c r="C3531" s="15" t="s">
        <v>959</v>
      </c>
      <c r="D3531" s="15" t="s">
        <v>960</v>
      </c>
      <c r="E3531" s="17">
        <v>0.73799999999999999</v>
      </c>
      <c r="F3531" s="18">
        <v>0.8</v>
      </c>
      <c r="G3531" s="18">
        <v>0.59040000000000004</v>
      </c>
    </row>
    <row r="3532" spans="1:7" ht="15" customHeight="1">
      <c r="A3532" s="15" t="s">
        <v>965</v>
      </c>
      <c r="B3532" s="16" t="s">
        <v>966</v>
      </c>
      <c r="C3532" s="15" t="s">
        <v>959</v>
      </c>
      <c r="D3532" s="15" t="s">
        <v>960</v>
      </c>
      <c r="E3532" s="17">
        <v>0.73799999999999999</v>
      </c>
      <c r="F3532" s="18">
        <v>0.06</v>
      </c>
      <c r="G3532" s="18">
        <v>4.428E-2</v>
      </c>
    </row>
    <row r="3533" spans="1:7" ht="17.100000000000001" customHeight="1">
      <c r="A3533" s="1"/>
      <c r="B3533" s="1"/>
      <c r="C3533" s="1"/>
      <c r="D3533" s="1"/>
      <c r="E3533" s="319" t="s">
        <v>967</v>
      </c>
      <c r="F3533" s="320"/>
      <c r="G3533" s="19">
        <v>4.36158</v>
      </c>
    </row>
    <row r="3534" spans="1:7" ht="15" customHeight="1">
      <c r="A3534" s="321" t="s">
        <v>968</v>
      </c>
      <c r="B3534" s="322"/>
      <c r="C3534" s="8" t="s">
        <v>952</v>
      </c>
      <c r="D3534" s="8" t="s">
        <v>953</v>
      </c>
      <c r="E3534" s="8" t="s">
        <v>954</v>
      </c>
      <c r="F3534" s="8" t="s">
        <v>955</v>
      </c>
      <c r="G3534" s="8" t="s">
        <v>956</v>
      </c>
    </row>
    <row r="3535" spans="1:7" ht="15" customHeight="1">
      <c r="A3535" s="15" t="s">
        <v>1392</v>
      </c>
      <c r="B3535" s="16" t="s">
        <v>1393</v>
      </c>
      <c r="C3535" s="15" t="s">
        <v>959</v>
      </c>
      <c r="D3535" s="15" t="s">
        <v>960</v>
      </c>
      <c r="E3535" s="17">
        <v>0.37372319999999998</v>
      </c>
      <c r="F3535" s="18">
        <v>8.94</v>
      </c>
      <c r="G3535" s="18">
        <v>3.3410854080000001</v>
      </c>
    </row>
    <row r="3536" spans="1:7" ht="15" customHeight="1">
      <c r="A3536" s="15" t="s">
        <v>1394</v>
      </c>
      <c r="B3536" s="16" t="s">
        <v>1395</v>
      </c>
      <c r="C3536" s="15" t="s">
        <v>959</v>
      </c>
      <c r="D3536" s="15" t="s">
        <v>960</v>
      </c>
      <c r="E3536" s="17">
        <v>0.37372319999999998</v>
      </c>
      <c r="F3536" s="18">
        <v>12.62</v>
      </c>
      <c r="G3536" s="18">
        <v>4.716386784</v>
      </c>
    </row>
    <row r="3537" spans="1:7" ht="15" customHeight="1">
      <c r="A3537" s="1"/>
      <c r="B3537" s="1"/>
      <c r="C3537" s="1"/>
      <c r="D3537" s="1"/>
      <c r="E3537" s="319" t="s">
        <v>971</v>
      </c>
      <c r="F3537" s="320"/>
      <c r="G3537" s="19">
        <v>8.0574721920000005</v>
      </c>
    </row>
    <row r="3538" spans="1:7" ht="15" customHeight="1">
      <c r="A3538" s="321" t="s">
        <v>1010</v>
      </c>
      <c r="B3538" s="322"/>
      <c r="C3538" s="8" t="s">
        <v>952</v>
      </c>
      <c r="D3538" s="8" t="s">
        <v>953</v>
      </c>
      <c r="E3538" s="8" t="s">
        <v>954</v>
      </c>
      <c r="F3538" s="8" t="s">
        <v>955</v>
      </c>
      <c r="G3538" s="8" t="s">
        <v>956</v>
      </c>
    </row>
    <row r="3539" spans="1:7" ht="15" customHeight="1">
      <c r="A3539" s="15" t="s">
        <v>1439</v>
      </c>
      <c r="B3539" s="16" t="s">
        <v>1440</v>
      </c>
      <c r="C3539" s="15" t="s">
        <v>959</v>
      </c>
      <c r="D3539" s="15" t="s">
        <v>1013</v>
      </c>
      <c r="E3539" s="17">
        <v>1.0609999999999999</v>
      </c>
      <c r="F3539" s="18">
        <v>3.17</v>
      </c>
      <c r="G3539" s="18">
        <v>3.3633700000000002</v>
      </c>
    </row>
    <row r="3540" spans="1:7" ht="15" customHeight="1">
      <c r="A3540" s="15" t="s">
        <v>1402</v>
      </c>
      <c r="B3540" s="16" t="s">
        <v>1403</v>
      </c>
      <c r="C3540" s="15" t="s">
        <v>959</v>
      </c>
      <c r="D3540" s="15" t="s">
        <v>1030</v>
      </c>
      <c r="E3540" s="17">
        <v>0.123</v>
      </c>
      <c r="F3540" s="18">
        <v>1.29</v>
      </c>
      <c r="G3540" s="18">
        <v>0.15867000000000001</v>
      </c>
    </row>
    <row r="3541" spans="1:7" ht="15" customHeight="1">
      <c r="A3541" s="1"/>
      <c r="B3541" s="1"/>
      <c r="C3541" s="1"/>
      <c r="D3541" s="1"/>
      <c r="E3541" s="319" t="s">
        <v>1021</v>
      </c>
      <c r="F3541" s="320"/>
      <c r="G3541" s="19">
        <v>3.5220400000000001</v>
      </c>
    </row>
    <row r="3542" spans="1:7" ht="15" customHeight="1">
      <c r="A3542" s="1"/>
      <c r="B3542" s="1"/>
      <c r="C3542" s="1"/>
      <c r="D3542" s="1"/>
      <c r="E3542" s="317" t="s">
        <v>972</v>
      </c>
      <c r="F3542" s="318"/>
      <c r="G3542" s="3">
        <v>12.26</v>
      </c>
    </row>
    <row r="3543" spans="1:7" ht="15" customHeight="1">
      <c r="A3543" s="1"/>
      <c r="B3543" s="1"/>
      <c r="C3543" s="1"/>
      <c r="D3543" s="1"/>
      <c r="E3543" s="317" t="s">
        <v>973</v>
      </c>
      <c r="F3543" s="318"/>
      <c r="G3543" s="3">
        <v>3.66</v>
      </c>
    </row>
    <row r="3544" spans="1:7" ht="15" customHeight="1">
      <c r="A3544" s="1"/>
      <c r="B3544" s="1"/>
      <c r="C3544" s="1"/>
      <c r="D3544" s="1"/>
      <c r="E3544" s="317" t="s">
        <v>974</v>
      </c>
      <c r="F3544" s="318"/>
      <c r="G3544" s="3">
        <v>15.92</v>
      </c>
    </row>
    <row r="3545" spans="1:7" ht="15" customHeight="1">
      <c r="A3545" s="1"/>
      <c r="B3545" s="1"/>
      <c r="C3545" s="1"/>
      <c r="D3545" s="1"/>
      <c r="E3545" s="317" t="s">
        <v>975</v>
      </c>
      <c r="F3545" s="318"/>
      <c r="G3545" s="3">
        <v>4.51</v>
      </c>
    </row>
    <row r="3546" spans="1:7" ht="15" customHeight="1">
      <c r="A3546" s="1"/>
      <c r="B3546" s="1"/>
      <c r="C3546" s="1"/>
      <c r="D3546" s="1"/>
      <c r="E3546" s="317" t="s">
        <v>976</v>
      </c>
      <c r="F3546" s="318"/>
      <c r="G3546" s="3">
        <v>20.43</v>
      </c>
    </row>
    <row r="3547" spans="1:7" ht="15" customHeight="1">
      <c r="A3547" s="1"/>
      <c r="B3547" s="1"/>
      <c r="C3547" s="1"/>
      <c r="D3547" s="1"/>
      <c r="E3547" s="317" t="s">
        <v>977</v>
      </c>
      <c r="F3547" s="318"/>
      <c r="G3547" s="3">
        <v>1</v>
      </c>
    </row>
    <row r="3548" spans="1:7" ht="15" customHeight="1">
      <c r="A3548" s="1"/>
      <c r="B3548" s="1"/>
      <c r="C3548" s="1"/>
      <c r="D3548" s="1"/>
      <c r="E3548" s="317" t="s">
        <v>978</v>
      </c>
      <c r="F3548" s="318"/>
      <c r="G3548" s="3">
        <v>20.43</v>
      </c>
    </row>
    <row r="3549" spans="1:7" ht="9.9499999999999993" customHeight="1">
      <c r="A3549" s="1"/>
      <c r="B3549" s="1"/>
      <c r="C3549" s="323" t="s">
        <v>949</v>
      </c>
      <c r="D3549" s="324"/>
      <c r="E3549" s="1"/>
      <c r="F3549" s="1"/>
      <c r="G3549" s="1"/>
    </row>
    <row r="3550" spans="1:7" ht="20.100000000000001" customHeight="1">
      <c r="A3550" s="325" t="s">
        <v>2373</v>
      </c>
      <c r="B3550" s="326"/>
      <c r="C3550" s="326"/>
      <c r="D3550" s="326"/>
      <c r="E3550" s="326"/>
      <c r="F3550" s="326"/>
      <c r="G3550" s="326"/>
    </row>
    <row r="3551" spans="1:7" ht="15" customHeight="1">
      <c r="A3551" s="321" t="s">
        <v>951</v>
      </c>
      <c r="B3551" s="322"/>
      <c r="C3551" s="8" t="s">
        <v>952</v>
      </c>
      <c r="D3551" s="8" t="s">
        <v>953</v>
      </c>
      <c r="E3551" s="8" t="s">
        <v>954</v>
      </c>
      <c r="F3551" s="8" t="s">
        <v>955</v>
      </c>
      <c r="G3551" s="8" t="s">
        <v>956</v>
      </c>
    </row>
    <row r="3552" spans="1:7" ht="15" customHeight="1">
      <c r="A3552" s="15" t="s">
        <v>994</v>
      </c>
      <c r="B3552" s="16" t="s">
        <v>995</v>
      </c>
      <c r="C3552" s="15" t="s">
        <v>959</v>
      </c>
      <c r="D3552" s="15" t="s">
        <v>960</v>
      </c>
      <c r="E3552" s="17">
        <v>0.4</v>
      </c>
      <c r="F3552" s="18">
        <v>1.04</v>
      </c>
      <c r="G3552" s="18">
        <v>0.41599999999999998</v>
      </c>
    </row>
    <row r="3553" spans="1:7" ht="15" customHeight="1">
      <c r="A3553" s="15" t="s">
        <v>996</v>
      </c>
      <c r="B3553" s="16" t="s">
        <v>997</v>
      </c>
      <c r="C3553" s="15" t="s">
        <v>959</v>
      </c>
      <c r="D3553" s="15" t="s">
        <v>960</v>
      </c>
      <c r="E3553" s="17">
        <v>0.4</v>
      </c>
      <c r="F3553" s="18">
        <v>3.18</v>
      </c>
      <c r="G3553" s="18">
        <v>1.272</v>
      </c>
    </row>
    <row r="3554" spans="1:7" ht="20.100000000000001" customHeight="1">
      <c r="A3554" s="15" t="s">
        <v>1388</v>
      </c>
      <c r="B3554" s="16" t="s">
        <v>1389</v>
      </c>
      <c r="C3554" s="15" t="s">
        <v>959</v>
      </c>
      <c r="D3554" s="15" t="s">
        <v>960</v>
      </c>
      <c r="E3554" s="17">
        <v>0.4</v>
      </c>
      <c r="F3554" s="18">
        <v>0.28000000000000003</v>
      </c>
      <c r="G3554" s="18">
        <v>0.112</v>
      </c>
    </row>
    <row r="3555" spans="1:7" ht="15" customHeight="1">
      <c r="A3555" s="15" t="s">
        <v>963</v>
      </c>
      <c r="B3555" s="16" t="s">
        <v>964</v>
      </c>
      <c r="C3555" s="15" t="s">
        <v>959</v>
      </c>
      <c r="D3555" s="15" t="s">
        <v>960</v>
      </c>
      <c r="E3555" s="17">
        <v>0.4</v>
      </c>
      <c r="F3555" s="18">
        <v>0.55000000000000004</v>
      </c>
      <c r="G3555" s="18">
        <v>0.22</v>
      </c>
    </row>
    <row r="3556" spans="1:7" ht="20.100000000000001" customHeight="1">
      <c r="A3556" s="15" t="s">
        <v>1390</v>
      </c>
      <c r="B3556" s="16" t="s">
        <v>1391</v>
      </c>
      <c r="C3556" s="15" t="s">
        <v>959</v>
      </c>
      <c r="D3556" s="15" t="s">
        <v>960</v>
      </c>
      <c r="E3556" s="17">
        <v>0.4</v>
      </c>
      <c r="F3556" s="18">
        <v>0.8</v>
      </c>
      <c r="G3556" s="18">
        <v>0.32</v>
      </c>
    </row>
    <row r="3557" spans="1:7" ht="15" customHeight="1">
      <c r="A3557" s="15" t="s">
        <v>965</v>
      </c>
      <c r="B3557" s="16" t="s">
        <v>966</v>
      </c>
      <c r="C3557" s="15" t="s">
        <v>959</v>
      </c>
      <c r="D3557" s="15" t="s">
        <v>960</v>
      </c>
      <c r="E3557" s="17">
        <v>0.4</v>
      </c>
      <c r="F3557" s="18">
        <v>0.06</v>
      </c>
      <c r="G3557" s="18">
        <v>2.4E-2</v>
      </c>
    </row>
    <row r="3558" spans="1:7" ht="17.100000000000001" customHeight="1">
      <c r="A3558" s="1"/>
      <c r="B3558" s="1"/>
      <c r="C3558" s="1"/>
      <c r="D3558" s="1"/>
      <c r="E3558" s="319" t="s">
        <v>967</v>
      </c>
      <c r="F3558" s="320"/>
      <c r="G3558" s="19">
        <v>2.3639999999999999</v>
      </c>
    </row>
    <row r="3559" spans="1:7" ht="15" customHeight="1">
      <c r="A3559" s="321" t="s">
        <v>968</v>
      </c>
      <c r="B3559" s="322"/>
      <c r="C3559" s="8" t="s">
        <v>952</v>
      </c>
      <c r="D3559" s="8" t="s">
        <v>953</v>
      </c>
      <c r="E3559" s="8" t="s">
        <v>954</v>
      </c>
      <c r="F3559" s="8" t="s">
        <v>955</v>
      </c>
      <c r="G3559" s="8" t="s">
        <v>956</v>
      </c>
    </row>
    <row r="3560" spans="1:7" ht="15" customHeight="1">
      <c r="A3560" s="15" t="s">
        <v>1392</v>
      </c>
      <c r="B3560" s="16" t="s">
        <v>1393</v>
      </c>
      <c r="C3560" s="15" t="s">
        <v>959</v>
      </c>
      <c r="D3560" s="15" t="s">
        <v>960</v>
      </c>
      <c r="E3560" s="17">
        <v>0.20255999999999999</v>
      </c>
      <c r="F3560" s="18">
        <v>8.94</v>
      </c>
      <c r="G3560" s="18">
        <v>1.8108864</v>
      </c>
    </row>
    <row r="3561" spans="1:7" ht="15" customHeight="1">
      <c r="A3561" s="15" t="s">
        <v>1394</v>
      </c>
      <c r="B3561" s="16" t="s">
        <v>1395</v>
      </c>
      <c r="C3561" s="15" t="s">
        <v>959</v>
      </c>
      <c r="D3561" s="15" t="s">
        <v>960</v>
      </c>
      <c r="E3561" s="17">
        <v>0.20255999999999999</v>
      </c>
      <c r="F3561" s="18">
        <v>12.62</v>
      </c>
      <c r="G3561" s="18">
        <v>2.5563072</v>
      </c>
    </row>
    <row r="3562" spans="1:7" ht="15" customHeight="1">
      <c r="A3562" s="1"/>
      <c r="B3562" s="1"/>
      <c r="C3562" s="1"/>
      <c r="D3562" s="1"/>
      <c r="E3562" s="319" t="s">
        <v>971</v>
      </c>
      <c r="F3562" s="320"/>
      <c r="G3562" s="19">
        <v>4.3671936000000002</v>
      </c>
    </row>
    <row r="3563" spans="1:7" ht="15" customHeight="1">
      <c r="A3563" s="321" t="s">
        <v>1010</v>
      </c>
      <c r="B3563" s="322"/>
      <c r="C3563" s="8" t="s">
        <v>952</v>
      </c>
      <c r="D3563" s="8" t="s">
        <v>953</v>
      </c>
      <c r="E3563" s="8" t="s">
        <v>954</v>
      </c>
      <c r="F3563" s="8" t="s">
        <v>955</v>
      </c>
      <c r="G3563" s="8" t="s">
        <v>956</v>
      </c>
    </row>
    <row r="3564" spans="1:7" ht="20.100000000000001" customHeight="1">
      <c r="A3564" s="15" t="s">
        <v>1435</v>
      </c>
      <c r="B3564" s="16" t="s">
        <v>1436</v>
      </c>
      <c r="C3564" s="15" t="s">
        <v>959</v>
      </c>
      <c r="D3564" s="15" t="s">
        <v>1030</v>
      </c>
      <c r="E3564" s="17">
        <v>1</v>
      </c>
      <c r="F3564" s="18">
        <v>7.51</v>
      </c>
      <c r="G3564" s="18">
        <v>7.51</v>
      </c>
    </row>
    <row r="3565" spans="1:7" ht="15" customHeight="1">
      <c r="A3565" s="15" t="s">
        <v>1398</v>
      </c>
      <c r="B3565" s="16" t="s">
        <v>1399</v>
      </c>
      <c r="C3565" s="15" t="s">
        <v>959</v>
      </c>
      <c r="D3565" s="15" t="s">
        <v>1030</v>
      </c>
      <c r="E3565" s="17">
        <v>1.0999999999999999E-2</v>
      </c>
      <c r="F3565" s="18">
        <v>50.01</v>
      </c>
      <c r="G3565" s="18">
        <v>0.55010999999999999</v>
      </c>
    </row>
    <row r="3566" spans="1:7" ht="20.100000000000001" customHeight="1">
      <c r="A3566" s="15" t="s">
        <v>1400</v>
      </c>
      <c r="B3566" s="16" t="s">
        <v>1401</v>
      </c>
      <c r="C3566" s="15" t="s">
        <v>959</v>
      </c>
      <c r="D3566" s="15" t="s">
        <v>1030</v>
      </c>
      <c r="E3566" s="17">
        <v>1.2E-2</v>
      </c>
      <c r="F3566" s="18">
        <v>56.66</v>
      </c>
      <c r="G3566" s="18">
        <v>0.67991999999999997</v>
      </c>
    </row>
    <row r="3567" spans="1:7" ht="15" customHeight="1">
      <c r="A3567" s="15" t="s">
        <v>1402</v>
      </c>
      <c r="B3567" s="16" t="s">
        <v>1403</v>
      </c>
      <c r="C3567" s="15" t="s">
        <v>959</v>
      </c>
      <c r="D3567" s="15" t="s">
        <v>1030</v>
      </c>
      <c r="E3567" s="17">
        <v>7.4999999999999997E-2</v>
      </c>
      <c r="F3567" s="18">
        <v>1.29</v>
      </c>
      <c r="G3567" s="18">
        <v>9.6750000000000003E-2</v>
      </c>
    </row>
    <row r="3568" spans="1:7" ht="15" customHeight="1">
      <c r="A3568" s="1"/>
      <c r="B3568" s="1"/>
      <c r="C3568" s="1"/>
      <c r="D3568" s="1"/>
      <c r="E3568" s="319" t="s">
        <v>1021</v>
      </c>
      <c r="F3568" s="320"/>
      <c r="G3568" s="19">
        <v>8.8367799999999992</v>
      </c>
    </row>
    <row r="3569" spans="1:7" ht="15" customHeight="1">
      <c r="A3569" s="1"/>
      <c r="B3569" s="1"/>
      <c r="C3569" s="1"/>
      <c r="D3569" s="1"/>
      <c r="E3569" s="317" t="s">
        <v>972</v>
      </c>
      <c r="F3569" s="318"/>
      <c r="G3569" s="3">
        <v>13.56</v>
      </c>
    </row>
    <row r="3570" spans="1:7" ht="15" customHeight="1">
      <c r="A3570" s="1"/>
      <c r="B3570" s="1"/>
      <c r="C3570" s="1"/>
      <c r="D3570" s="1"/>
      <c r="E3570" s="317" t="s">
        <v>973</v>
      </c>
      <c r="F3570" s="318"/>
      <c r="G3570" s="3">
        <v>1.98</v>
      </c>
    </row>
    <row r="3571" spans="1:7" ht="15" customHeight="1">
      <c r="A3571" s="1"/>
      <c r="B3571" s="1"/>
      <c r="C3571" s="1"/>
      <c r="D3571" s="1"/>
      <c r="E3571" s="317" t="s">
        <v>974</v>
      </c>
      <c r="F3571" s="318"/>
      <c r="G3571" s="3">
        <v>15.54</v>
      </c>
    </row>
    <row r="3572" spans="1:7" ht="15" customHeight="1">
      <c r="A3572" s="1"/>
      <c r="B3572" s="1"/>
      <c r="C3572" s="1"/>
      <c r="D3572" s="1"/>
      <c r="E3572" s="317" t="s">
        <v>975</v>
      </c>
      <c r="F3572" s="318"/>
      <c r="G3572" s="3">
        <v>4.4000000000000004</v>
      </c>
    </row>
    <row r="3573" spans="1:7" ht="15" customHeight="1">
      <c r="A3573" s="1"/>
      <c r="B3573" s="1"/>
      <c r="C3573" s="1"/>
      <c r="D3573" s="1"/>
      <c r="E3573" s="317" t="s">
        <v>976</v>
      </c>
      <c r="F3573" s="318"/>
      <c r="G3573" s="3">
        <v>19.940000000000001</v>
      </c>
    </row>
    <row r="3574" spans="1:7" ht="15" customHeight="1">
      <c r="A3574" s="1"/>
      <c r="B3574" s="1"/>
      <c r="C3574" s="1"/>
      <c r="D3574" s="1"/>
      <c r="E3574" s="317" t="s">
        <v>977</v>
      </c>
      <c r="F3574" s="318"/>
      <c r="G3574" s="3">
        <v>1</v>
      </c>
    </row>
    <row r="3575" spans="1:7" ht="15" customHeight="1">
      <c r="A3575" s="1"/>
      <c r="B3575" s="1"/>
      <c r="C3575" s="1"/>
      <c r="D3575" s="1"/>
      <c r="E3575" s="317" t="s">
        <v>978</v>
      </c>
      <c r="F3575" s="318"/>
      <c r="G3575" s="3">
        <v>19.940000000000001</v>
      </c>
    </row>
    <row r="3576" spans="1:7" ht="9.9499999999999993" customHeight="1">
      <c r="A3576" s="1"/>
      <c r="B3576" s="1"/>
      <c r="C3576" s="323" t="s">
        <v>949</v>
      </c>
      <c r="D3576" s="324"/>
      <c r="E3576" s="1"/>
      <c r="F3576" s="1"/>
      <c r="G3576" s="1"/>
    </row>
    <row r="3577" spans="1:7" ht="20.100000000000001" customHeight="1">
      <c r="A3577" s="325" t="s">
        <v>2374</v>
      </c>
      <c r="B3577" s="326"/>
      <c r="C3577" s="326"/>
      <c r="D3577" s="326"/>
      <c r="E3577" s="326"/>
      <c r="F3577" s="326"/>
      <c r="G3577" s="326"/>
    </row>
    <row r="3578" spans="1:7" ht="15" customHeight="1">
      <c r="A3578" s="321" t="s">
        <v>951</v>
      </c>
      <c r="B3578" s="322"/>
      <c r="C3578" s="8" t="s">
        <v>952</v>
      </c>
      <c r="D3578" s="8" t="s">
        <v>953</v>
      </c>
      <c r="E3578" s="8" t="s">
        <v>954</v>
      </c>
      <c r="F3578" s="8" t="s">
        <v>955</v>
      </c>
      <c r="G3578" s="8" t="s">
        <v>956</v>
      </c>
    </row>
    <row r="3579" spans="1:7" ht="15" customHeight="1">
      <c r="A3579" s="15" t="s">
        <v>994</v>
      </c>
      <c r="B3579" s="16" t="s">
        <v>995</v>
      </c>
      <c r="C3579" s="15" t="s">
        <v>959</v>
      </c>
      <c r="D3579" s="15" t="s">
        <v>960</v>
      </c>
      <c r="E3579" s="17">
        <v>0.19600000000000001</v>
      </c>
      <c r="F3579" s="18">
        <v>1.04</v>
      </c>
      <c r="G3579" s="18">
        <v>0.20383999999999999</v>
      </c>
    </row>
    <row r="3580" spans="1:7" ht="15" customHeight="1">
      <c r="A3580" s="15" t="s">
        <v>996</v>
      </c>
      <c r="B3580" s="16" t="s">
        <v>997</v>
      </c>
      <c r="C3580" s="15" t="s">
        <v>959</v>
      </c>
      <c r="D3580" s="15" t="s">
        <v>960</v>
      </c>
      <c r="E3580" s="17">
        <v>0.19600000000000001</v>
      </c>
      <c r="F3580" s="18">
        <v>3.18</v>
      </c>
      <c r="G3580" s="18">
        <v>0.62327999999999995</v>
      </c>
    </row>
    <row r="3581" spans="1:7" ht="20.100000000000001" customHeight="1">
      <c r="A3581" s="15" t="s">
        <v>1388</v>
      </c>
      <c r="B3581" s="16" t="s">
        <v>1389</v>
      </c>
      <c r="C3581" s="15" t="s">
        <v>959</v>
      </c>
      <c r="D3581" s="15" t="s">
        <v>960</v>
      </c>
      <c r="E3581" s="17">
        <v>0.19600000000000001</v>
      </c>
      <c r="F3581" s="18">
        <v>0.28000000000000003</v>
      </c>
      <c r="G3581" s="18">
        <v>5.4879999999999998E-2</v>
      </c>
    </row>
    <row r="3582" spans="1:7" ht="15" customHeight="1">
      <c r="A3582" s="15" t="s">
        <v>963</v>
      </c>
      <c r="B3582" s="16" t="s">
        <v>964</v>
      </c>
      <c r="C3582" s="15" t="s">
        <v>959</v>
      </c>
      <c r="D3582" s="15" t="s">
        <v>960</v>
      </c>
      <c r="E3582" s="17">
        <v>0.19600000000000001</v>
      </c>
      <c r="F3582" s="18">
        <v>0.55000000000000004</v>
      </c>
      <c r="G3582" s="18">
        <v>0.10780000000000001</v>
      </c>
    </row>
    <row r="3583" spans="1:7" ht="20.100000000000001" customHeight="1">
      <c r="A3583" s="15" t="s">
        <v>1390</v>
      </c>
      <c r="B3583" s="16" t="s">
        <v>1391</v>
      </c>
      <c r="C3583" s="15" t="s">
        <v>959</v>
      </c>
      <c r="D3583" s="15" t="s">
        <v>960</v>
      </c>
      <c r="E3583" s="17">
        <v>0.19600000000000001</v>
      </c>
      <c r="F3583" s="18">
        <v>0.8</v>
      </c>
      <c r="G3583" s="18">
        <v>0.15679999999999999</v>
      </c>
    </row>
    <row r="3584" spans="1:7" ht="15" customHeight="1">
      <c r="A3584" s="15" t="s">
        <v>965</v>
      </c>
      <c r="B3584" s="16" t="s">
        <v>966</v>
      </c>
      <c r="C3584" s="15" t="s">
        <v>959</v>
      </c>
      <c r="D3584" s="15" t="s">
        <v>960</v>
      </c>
      <c r="E3584" s="17">
        <v>0.19600000000000001</v>
      </c>
      <c r="F3584" s="18">
        <v>0.06</v>
      </c>
      <c r="G3584" s="18">
        <v>1.176E-2</v>
      </c>
    </row>
    <row r="3585" spans="1:7" ht="17.100000000000001" customHeight="1">
      <c r="A3585" s="1"/>
      <c r="B3585" s="1"/>
      <c r="C3585" s="1"/>
      <c r="D3585" s="1"/>
      <c r="E3585" s="319" t="s">
        <v>967</v>
      </c>
      <c r="F3585" s="320"/>
      <c r="G3585" s="19">
        <v>1.1583600000000001</v>
      </c>
    </row>
    <row r="3586" spans="1:7" ht="15" customHeight="1">
      <c r="A3586" s="321" t="s">
        <v>968</v>
      </c>
      <c r="B3586" s="322"/>
      <c r="C3586" s="8" t="s">
        <v>952</v>
      </c>
      <c r="D3586" s="8" t="s">
        <v>953</v>
      </c>
      <c r="E3586" s="8" t="s">
        <v>954</v>
      </c>
      <c r="F3586" s="8" t="s">
        <v>955</v>
      </c>
      <c r="G3586" s="8" t="s">
        <v>956</v>
      </c>
    </row>
    <row r="3587" spans="1:7" ht="15" customHeight="1">
      <c r="A3587" s="15" t="s">
        <v>1392</v>
      </c>
      <c r="B3587" s="16" t="s">
        <v>1393</v>
      </c>
      <c r="C3587" s="15" t="s">
        <v>959</v>
      </c>
      <c r="D3587" s="15" t="s">
        <v>960</v>
      </c>
      <c r="E3587" s="17">
        <v>9.9254400000000007E-2</v>
      </c>
      <c r="F3587" s="18">
        <v>8.94</v>
      </c>
      <c r="G3587" s="18">
        <v>0.887334336</v>
      </c>
    </row>
    <row r="3588" spans="1:7" ht="15" customHeight="1">
      <c r="A3588" s="15" t="s">
        <v>1394</v>
      </c>
      <c r="B3588" s="16" t="s">
        <v>1395</v>
      </c>
      <c r="C3588" s="15" t="s">
        <v>959</v>
      </c>
      <c r="D3588" s="15" t="s">
        <v>960</v>
      </c>
      <c r="E3588" s="17">
        <v>9.9254400000000007E-2</v>
      </c>
      <c r="F3588" s="18">
        <v>12.62</v>
      </c>
      <c r="G3588" s="18">
        <v>1.252590528</v>
      </c>
    </row>
    <row r="3589" spans="1:7" ht="15" customHeight="1">
      <c r="A3589" s="1"/>
      <c r="B3589" s="1"/>
      <c r="C3589" s="1"/>
      <c r="D3589" s="1"/>
      <c r="E3589" s="319" t="s">
        <v>971</v>
      </c>
      <c r="F3589" s="320"/>
      <c r="G3589" s="19">
        <v>2.1399248640000001</v>
      </c>
    </row>
    <row r="3590" spans="1:7" ht="15" customHeight="1">
      <c r="A3590" s="321" t="s">
        <v>1010</v>
      </c>
      <c r="B3590" s="322"/>
      <c r="C3590" s="8" t="s">
        <v>952</v>
      </c>
      <c r="D3590" s="8" t="s">
        <v>953</v>
      </c>
      <c r="E3590" s="8" t="s">
        <v>954</v>
      </c>
      <c r="F3590" s="8" t="s">
        <v>955</v>
      </c>
      <c r="G3590" s="8" t="s">
        <v>956</v>
      </c>
    </row>
    <row r="3591" spans="1:7" ht="15" customHeight="1">
      <c r="A3591" s="15" t="s">
        <v>1398</v>
      </c>
      <c r="B3591" s="16" t="s">
        <v>1399</v>
      </c>
      <c r="C3591" s="15" t="s">
        <v>959</v>
      </c>
      <c r="D3591" s="15" t="s">
        <v>1030</v>
      </c>
      <c r="E3591" s="17">
        <v>1.4E-2</v>
      </c>
      <c r="F3591" s="18">
        <v>50.01</v>
      </c>
      <c r="G3591" s="18">
        <v>0.70013999999999998</v>
      </c>
    </row>
    <row r="3592" spans="1:7" ht="20.100000000000001" customHeight="1">
      <c r="A3592" s="15" t="s">
        <v>1400</v>
      </c>
      <c r="B3592" s="16" t="s">
        <v>1401</v>
      </c>
      <c r="C3592" s="15" t="s">
        <v>959</v>
      </c>
      <c r="D3592" s="15" t="s">
        <v>1030</v>
      </c>
      <c r="E3592" s="17">
        <v>1.7000000000000001E-2</v>
      </c>
      <c r="F3592" s="18">
        <v>56.66</v>
      </c>
      <c r="G3592" s="18">
        <v>0.96321999999999997</v>
      </c>
    </row>
    <row r="3593" spans="1:7" ht="20.100000000000001" customHeight="1">
      <c r="A3593" s="15" t="s">
        <v>1443</v>
      </c>
      <c r="B3593" s="16" t="s">
        <v>1444</v>
      </c>
      <c r="C3593" s="15" t="s">
        <v>959</v>
      </c>
      <c r="D3593" s="15" t="s">
        <v>1030</v>
      </c>
      <c r="E3593" s="17">
        <v>1</v>
      </c>
      <c r="F3593" s="18">
        <v>5.23</v>
      </c>
      <c r="G3593" s="18">
        <v>5.23</v>
      </c>
    </row>
    <row r="3594" spans="1:7" ht="15" customHeight="1">
      <c r="A3594" s="15" t="s">
        <v>1402</v>
      </c>
      <c r="B3594" s="16" t="s">
        <v>1403</v>
      </c>
      <c r="C3594" s="15" t="s">
        <v>959</v>
      </c>
      <c r="D3594" s="15" t="s">
        <v>1030</v>
      </c>
      <c r="E3594" s="17">
        <v>2.5000000000000001E-2</v>
      </c>
      <c r="F3594" s="18">
        <v>1.29</v>
      </c>
      <c r="G3594" s="18">
        <v>3.2250000000000001E-2</v>
      </c>
    </row>
    <row r="3595" spans="1:7" ht="15" customHeight="1">
      <c r="A3595" s="1"/>
      <c r="B3595" s="1"/>
      <c r="C3595" s="1"/>
      <c r="D3595" s="1"/>
      <c r="E3595" s="319" t="s">
        <v>1021</v>
      </c>
      <c r="F3595" s="320"/>
      <c r="G3595" s="19">
        <v>6.9256099999999998</v>
      </c>
    </row>
    <row r="3596" spans="1:7" ht="15" customHeight="1">
      <c r="A3596" s="1"/>
      <c r="B3596" s="1"/>
      <c r="C3596" s="1"/>
      <c r="D3596" s="1"/>
      <c r="E3596" s="317" t="s">
        <v>972</v>
      </c>
      <c r="F3596" s="318"/>
      <c r="G3596" s="3">
        <v>9.24</v>
      </c>
    </row>
    <row r="3597" spans="1:7" ht="15" customHeight="1">
      <c r="A3597" s="1"/>
      <c r="B3597" s="1"/>
      <c r="C3597" s="1"/>
      <c r="D3597" s="1"/>
      <c r="E3597" s="317" t="s">
        <v>973</v>
      </c>
      <c r="F3597" s="318"/>
      <c r="G3597" s="3">
        <v>0.97</v>
      </c>
    </row>
    <row r="3598" spans="1:7" ht="15" customHeight="1">
      <c r="A3598" s="1"/>
      <c r="B3598" s="1"/>
      <c r="C3598" s="1"/>
      <c r="D3598" s="1"/>
      <c r="E3598" s="317" t="s">
        <v>974</v>
      </c>
      <c r="F3598" s="318"/>
      <c r="G3598" s="3">
        <v>10.210000000000001</v>
      </c>
    </row>
    <row r="3599" spans="1:7" ht="15" customHeight="1">
      <c r="A3599" s="1"/>
      <c r="B3599" s="1"/>
      <c r="C3599" s="1"/>
      <c r="D3599" s="1"/>
      <c r="E3599" s="317" t="s">
        <v>975</v>
      </c>
      <c r="F3599" s="318"/>
      <c r="G3599" s="3">
        <v>2.89</v>
      </c>
    </row>
    <row r="3600" spans="1:7" ht="15" customHeight="1">
      <c r="A3600" s="1"/>
      <c r="B3600" s="1"/>
      <c r="C3600" s="1"/>
      <c r="D3600" s="1"/>
      <c r="E3600" s="317" t="s">
        <v>976</v>
      </c>
      <c r="F3600" s="318"/>
      <c r="G3600" s="3">
        <v>13.1</v>
      </c>
    </row>
    <row r="3601" spans="1:7" ht="15" customHeight="1">
      <c r="A3601" s="1"/>
      <c r="B3601" s="1"/>
      <c r="C3601" s="1"/>
      <c r="D3601" s="1"/>
      <c r="E3601" s="317" t="s">
        <v>977</v>
      </c>
      <c r="F3601" s="318"/>
      <c r="G3601" s="3">
        <v>1</v>
      </c>
    </row>
    <row r="3602" spans="1:7" ht="15" customHeight="1">
      <c r="A3602" s="1"/>
      <c r="B3602" s="1"/>
      <c r="C3602" s="1"/>
      <c r="D3602" s="1"/>
      <c r="E3602" s="317" t="s">
        <v>978</v>
      </c>
      <c r="F3602" s="318"/>
      <c r="G3602" s="3">
        <v>13.1</v>
      </c>
    </row>
    <row r="3603" spans="1:7" ht="9.9499999999999993" customHeight="1">
      <c r="A3603" s="1"/>
      <c r="B3603" s="1"/>
      <c r="C3603" s="323" t="s">
        <v>949</v>
      </c>
      <c r="D3603" s="324"/>
      <c r="E3603" s="1"/>
      <c r="F3603" s="1"/>
      <c r="G3603" s="1"/>
    </row>
    <row r="3604" spans="1:7" ht="20.100000000000001" customHeight="1">
      <c r="A3604" s="325" t="s">
        <v>2375</v>
      </c>
      <c r="B3604" s="326"/>
      <c r="C3604" s="326"/>
      <c r="D3604" s="326"/>
      <c r="E3604" s="326"/>
      <c r="F3604" s="326"/>
      <c r="G3604" s="326"/>
    </row>
    <row r="3605" spans="1:7" ht="15" customHeight="1">
      <c r="A3605" s="321" t="s">
        <v>951</v>
      </c>
      <c r="B3605" s="322"/>
      <c r="C3605" s="8" t="s">
        <v>952</v>
      </c>
      <c r="D3605" s="8" t="s">
        <v>953</v>
      </c>
      <c r="E3605" s="8" t="s">
        <v>954</v>
      </c>
      <c r="F3605" s="8" t="s">
        <v>955</v>
      </c>
      <c r="G3605" s="8" t="s">
        <v>956</v>
      </c>
    </row>
    <row r="3606" spans="1:7" ht="15" customHeight="1">
      <c r="A3606" s="15" t="s">
        <v>994</v>
      </c>
      <c r="B3606" s="16" t="s">
        <v>995</v>
      </c>
      <c r="C3606" s="15" t="s">
        <v>959</v>
      </c>
      <c r="D3606" s="15" t="s">
        <v>960</v>
      </c>
      <c r="E3606" s="17">
        <v>0.28599999999999998</v>
      </c>
      <c r="F3606" s="18">
        <v>1.04</v>
      </c>
      <c r="G3606" s="18">
        <v>0.29743999999999998</v>
      </c>
    </row>
    <row r="3607" spans="1:7" ht="15" customHeight="1">
      <c r="A3607" s="15" t="s">
        <v>996</v>
      </c>
      <c r="B3607" s="16" t="s">
        <v>997</v>
      </c>
      <c r="C3607" s="15" t="s">
        <v>959</v>
      </c>
      <c r="D3607" s="15" t="s">
        <v>960</v>
      </c>
      <c r="E3607" s="17">
        <v>0.28599999999999998</v>
      </c>
      <c r="F3607" s="18">
        <v>3.18</v>
      </c>
      <c r="G3607" s="18">
        <v>0.90947999999999996</v>
      </c>
    </row>
    <row r="3608" spans="1:7" ht="20.100000000000001" customHeight="1">
      <c r="A3608" s="15" t="s">
        <v>1388</v>
      </c>
      <c r="B3608" s="16" t="s">
        <v>1389</v>
      </c>
      <c r="C3608" s="15" t="s">
        <v>959</v>
      </c>
      <c r="D3608" s="15" t="s">
        <v>960</v>
      </c>
      <c r="E3608" s="17">
        <v>0.28599999999999998</v>
      </c>
      <c r="F3608" s="18">
        <v>0.28000000000000003</v>
      </c>
      <c r="G3608" s="18">
        <v>8.0079999999999998E-2</v>
      </c>
    </row>
    <row r="3609" spans="1:7" ht="15" customHeight="1">
      <c r="A3609" s="15" t="s">
        <v>963</v>
      </c>
      <c r="B3609" s="16" t="s">
        <v>964</v>
      </c>
      <c r="C3609" s="15" t="s">
        <v>959</v>
      </c>
      <c r="D3609" s="15" t="s">
        <v>960</v>
      </c>
      <c r="E3609" s="17">
        <v>0.28599999999999998</v>
      </c>
      <c r="F3609" s="18">
        <v>0.55000000000000004</v>
      </c>
      <c r="G3609" s="18">
        <v>0.1573</v>
      </c>
    </row>
    <row r="3610" spans="1:7" ht="20.100000000000001" customHeight="1">
      <c r="A3610" s="15" t="s">
        <v>1390</v>
      </c>
      <c r="B3610" s="16" t="s">
        <v>1391</v>
      </c>
      <c r="C3610" s="15" t="s">
        <v>959</v>
      </c>
      <c r="D3610" s="15" t="s">
        <v>960</v>
      </c>
      <c r="E3610" s="17">
        <v>0.28599999999999998</v>
      </c>
      <c r="F3610" s="18">
        <v>0.8</v>
      </c>
      <c r="G3610" s="18">
        <v>0.2288</v>
      </c>
    </row>
    <row r="3611" spans="1:7" ht="15" customHeight="1">
      <c r="A3611" s="15" t="s">
        <v>965</v>
      </c>
      <c r="B3611" s="16" t="s">
        <v>966</v>
      </c>
      <c r="C3611" s="15" t="s">
        <v>959</v>
      </c>
      <c r="D3611" s="15" t="s">
        <v>960</v>
      </c>
      <c r="E3611" s="17">
        <v>0.28599999999999998</v>
      </c>
      <c r="F3611" s="18">
        <v>0.06</v>
      </c>
      <c r="G3611" s="18">
        <v>1.7160000000000002E-2</v>
      </c>
    </row>
    <row r="3612" spans="1:7" ht="17.100000000000001" customHeight="1">
      <c r="A3612" s="1"/>
      <c r="B3612" s="1"/>
      <c r="C3612" s="1"/>
      <c r="D3612" s="1"/>
      <c r="E3612" s="319" t="s">
        <v>967</v>
      </c>
      <c r="F3612" s="320"/>
      <c r="G3612" s="19">
        <v>1.6902600000000001</v>
      </c>
    </row>
    <row r="3613" spans="1:7" ht="15" customHeight="1">
      <c r="A3613" s="321" t="s">
        <v>968</v>
      </c>
      <c r="B3613" s="322"/>
      <c r="C3613" s="8" t="s">
        <v>952</v>
      </c>
      <c r="D3613" s="8" t="s">
        <v>953</v>
      </c>
      <c r="E3613" s="8" t="s">
        <v>954</v>
      </c>
      <c r="F3613" s="8" t="s">
        <v>955</v>
      </c>
      <c r="G3613" s="8" t="s">
        <v>956</v>
      </c>
    </row>
    <row r="3614" spans="1:7" ht="15" customHeight="1">
      <c r="A3614" s="15" t="s">
        <v>1392</v>
      </c>
      <c r="B3614" s="16" t="s">
        <v>1393</v>
      </c>
      <c r="C3614" s="15" t="s">
        <v>959</v>
      </c>
      <c r="D3614" s="15" t="s">
        <v>960</v>
      </c>
      <c r="E3614" s="17">
        <v>0.1448304</v>
      </c>
      <c r="F3614" s="18">
        <v>8.94</v>
      </c>
      <c r="G3614" s="18">
        <v>1.2947837760000001</v>
      </c>
    </row>
    <row r="3615" spans="1:7" ht="15" customHeight="1">
      <c r="A3615" s="15" t="s">
        <v>1394</v>
      </c>
      <c r="B3615" s="16" t="s">
        <v>1395</v>
      </c>
      <c r="C3615" s="15" t="s">
        <v>959</v>
      </c>
      <c r="D3615" s="15" t="s">
        <v>960</v>
      </c>
      <c r="E3615" s="17">
        <v>0.1448304</v>
      </c>
      <c r="F3615" s="18">
        <v>12.62</v>
      </c>
      <c r="G3615" s="18">
        <v>1.827759648</v>
      </c>
    </row>
    <row r="3616" spans="1:7" ht="15" customHeight="1">
      <c r="A3616" s="1"/>
      <c r="B3616" s="1"/>
      <c r="C3616" s="1"/>
      <c r="D3616" s="1"/>
      <c r="E3616" s="319" t="s">
        <v>971</v>
      </c>
      <c r="F3616" s="320"/>
      <c r="G3616" s="19">
        <v>3.1225434239999998</v>
      </c>
    </row>
    <row r="3617" spans="1:7" ht="15" customHeight="1">
      <c r="A3617" s="321" t="s">
        <v>1010</v>
      </c>
      <c r="B3617" s="322"/>
      <c r="C3617" s="8" t="s">
        <v>952</v>
      </c>
      <c r="D3617" s="8" t="s">
        <v>953</v>
      </c>
      <c r="E3617" s="8" t="s">
        <v>954</v>
      </c>
      <c r="F3617" s="8" t="s">
        <v>955</v>
      </c>
      <c r="G3617" s="8" t="s">
        <v>956</v>
      </c>
    </row>
    <row r="3618" spans="1:7" ht="15" customHeight="1">
      <c r="A3618" s="15" t="s">
        <v>1398</v>
      </c>
      <c r="B3618" s="16" t="s">
        <v>1399</v>
      </c>
      <c r="C3618" s="15" t="s">
        <v>959</v>
      </c>
      <c r="D3618" s="15" t="s">
        <v>1030</v>
      </c>
      <c r="E3618" s="17">
        <v>1.4E-2</v>
      </c>
      <c r="F3618" s="18">
        <v>50.01</v>
      </c>
      <c r="G3618" s="18">
        <v>0.70013999999999998</v>
      </c>
    </row>
    <row r="3619" spans="1:7" ht="20.100000000000001" customHeight="1">
      <c r="A3619" s="15" t="s">
        <v>1400</v>
      </c>
      <c r="B3619" s="16" t="s">
        <v>1401</v>
      </c>
      <c r="C3619" s="15" t="s">
        <v>959</v>
      </c>
      <c r="D3619" s="15" t="s">
        <v>1030</v>
      </c>
      <c r="E3619" s="17">
        <v>1.7000000000000001E-2</v>
      </c>
      <c r="F3619" s="18">
        <v>56.66</v>
      </c>
      <c r="G3619" s="18">
        <v>0.96321999999999997</v>
      </c>
    </row>
    <row r="3620" spans="1:7" ht="20.100000000000001" customHeight="1">
      <c r="A3620" s="15" t="s">
        <v>1443</v>
      </c>
      <c r="B3620" s="16" t="s">
        <v>1444</v>
      </c>
      <c r="C3620" s="15" t="s">
        <v>959</v>
      </c>
      <c r="D3620" s="15" t="s">
        <v>1030</v>
      </c>
      <c r="E3620" s="17">
        <v>1</v>
      </c>
      <c r="F3620" s="18">
        <v>5.23</v>
      </c>
      <c r="G3620" s="18">
        <v>5.23</v>
      </c>
    </row>
    <row r="3621" spans="1:7" ht="15" customHeight="1">
      <c r="A3621" s="15" t="s">
        <v>1402</v>
      </c>
      <c r="B3621" s="16" t="s">
        <v>1403</v>
      </c>
      <c r="C3621" s="15" t="s">
        <v>959</v>
      </c>
      <c r="D3621" s="15" t="s">
        <v>1030</v>
      </c>
      <c r="E3621" s="17">
        <v>5.2999999999999999E-2</v>
      </c>
      <c r="F3621" s="18">
        <v>1.29</v>
      </c>
      <c r="G3621" s="18">
        <v>6.837E-2</v>
      </c>
    </row>
    <row r="3622" spans="1:7" ht="15" customHeight="1">
      <c r="A3622" s="1"/>
      <c r="B3622" s="1"/>
      <c r="C3622" s="1"/>
      <c r="D3622" s="1"/>
      <c r="E3622" s="319" t="s">
        <v>1021</v>
      </c>
      <c r="F3622" s="320"/>
      <c r="G3622" s="19">
        <v>6.9617300000000002</v>
      </c>
    </row>
    <row r="3623" spans="1:7" ht="15" customHeight="1">
      <c r="A3623" s="1"/>
      <c r="B3623" s="1"/>
      <c r="C3623" s="1"/>
      <c r="D3623" s="1"/>
      <c r="E3623" s="317" t="s">
        <v>972</v>
      </c>
      <c r="F3623" s="318"/>
      <c r="G3623" s="3">
        <v>10.34</v>
      </c>
    </row>
    <row r="3624" spans="1:7" ht="15" customHeight="1">
      <c r="A3624" s="1"/>
      <c r="B3624" s="1"/>
      <c r="C3624" s="1"/>
      <c r="D3624" s="1"/>
      <c r="E3624" s="317" t="s">
        <v>973</v>
      </c>
      <c r="F3624" s="318"/>
      <c r="G3624" s="3">
        <v>1.41</v>
      </c>
    </row>
    <row r="3625" spans="1:7" ht="15" customHeight="1">
      <c r="A3625" s="1"/>
      <c r="B3625" s="1"/>
      <c r="C3625" s="1"/>
      <c r="D3625" s="1"/>
      <c r="E3625" s="317" t="s">
        <v>974</v>
      </c>
      <c r="F3625" s="318"/>
      <c r="G3625" s="3">
        <v>11.75</v>
      </c>
    </row>
    <row r="3626" spans="1:7" ht="15" customHeight="1">
      <c r="A3626" s="1"/>
      <c r="B3626" s="1"/>
      <c r="C3626" s="1"/>
      <c r="D3626" s="1"/>
      <c r="E3626" s="317" t="s">
        <v>975</v>
      </c>
      <c r="F3626" s="318"/>
      <c r="G3626" s="3">
        <v>3.33</v>
      </c>
    </row>
    <row r="3627" spans="1:7" ht="15" customHeight="1">
      <c r="A3627" s="1"/>
      <c r="B3627" s="1"/>
      <c r="C3627" s="1"/>
      <c r="D3627" s="1"/>
      <c r="E3627" s="317" t="s">
        <v>976</v>
      </c>
      <c r="F3627" s="318"/>
      <c r="G3627" s="3">
        <v>15.08</v>
      </c>
    </row>
    <row r="3628" spans="1:7" ht="15" customHeight="1">
      <c r="A3628" s="1"/>
      <c r="B3628" s="1"/>
      <c r="C3628" s="1"/>
      <c r="D3628" s="1"/>
      <c r="E3628" s="317" t="s">
        <v>977</v>
      </c>
      <c r="F3628" s="318"/>
      <c r="G3628" s="3">
        <v>1</v>
      </c>
    </row>
    <row r="3629" spans="1:7" ht="15" customHeight="1">
      <c r="A3629" s="1"/>
      <c r="B3629" s="1"/>
      <c r="C3629" s="1"/>
      <c r="D3629" s="1"/>
      <c r="E3629" s="317" t="s">
        <v>978</v>
      </c>
      <c r="F3629" s="318"/>
      <c r="G3629" s="3">
        <v>15.08</v>
      </c>
    </row>
    <row r="3630" spans="1:7" ht="9.9499999999999993" customHeight="1">
      <c r="A3630" s="1"/>
      <c r="B3630" s="1"/>
      <c r="C3630" s="323" t="s">
        <v>949</v>
      </c>
      <c r="D3630" s="324"/>
      <c r="E3630" s="1"/>
      <c r="F3630" s="1"/>
      <c r="G3630" s="1"/>
    </row>
    <row r="3631" spans="1:7" ht="20.100000000000001" customHeight="1">
      <c r="A3631" s="325" t="s">
        <v>2376</v>
      </c>
      <c r="B3631" s="326"/>
      <c r="C3631" s="326"/>
      <c r="D3631" s="326"/>
      <c r="E3631" s="326"/>
      <c r="F3631" s="326"/>
      <c r="G3631" s="326"/>
    </row>
    <row r="3632" spans="1:7" ht="15" customHeight="1">
      <c r="A3632" s="321" t="s">
        <v>951</v>
      </c>
      <c r="B3632" s="322"/>
      <c r="C3632" s="8" t="s">
        <v>952</v>
      </c>
      <c r="D3632" s="8" t="s">
        <v>953</v>
      </c>
      <c r="E3632" s="8" t="s">
        <v>954</v>
      </c>
      <c r="F3632" s="8" t="s">
        <v>955</v>
      </c>
      <c r="G3632" s="8" t="s">
        <v>956</v>
      </c>
    </row>
    <row r="3633" spans="1:7" ht="15" customHeight="1">
      <c r="A3633" s="15" t="s">
        <v>994</v>
      </c>
      <c r="B3633" s="16" t="s">
        <v>995</v>
      </c>
      <c r="C3633" s="15" t="s">
        <v>959</v>
      </c>
      <c r="D3633" s="15" t="s">
        <v>960</v>
      </c>
      <c r="E3633" s="17">
        <v>0.47599999999999998</v>
      </c>
      <c r="F3633" s="18">
        <v>1.04</v>
      </c>
      <c r="G3633" s="18">
        <v>0.49503999999999998</v>
      </c>
    </row>
    <row r="3634" spans="1:7" ht="15" customHeight="1">
      <c r="A3634" s="15" t="s">
        <v>996</v>
      </c>
      <c r="B3634" s="16" t="s">
        <v>997</v>
      </c>
      <c r="C3634" s="15" t="s">
        <v>959</v>
      </c>
      <c r="D3634" s="15" t="s">
        <v>960</v>
      </c>
      <c r="E3634" s="17">
        <v>0.47599999999999998</v>
      </c>
      <c r="F3634" s="18">
        <v>3.18</v>
      </c>
      <c r="G3634" s="18">
        <v>1.5136799999999999</v>
      </c>
    </row>
    <row r="3635" spans="1:7" ht="20.100000000000001" customHeight="1">
      <c r="A3635" s="15" t="s">
        <v>1388</v>
      </c>
      <c r="B3635" s="16" t="s">
        <v>1389</v>
      </c>
      <c r="C3635" s="15" t="s">
        <v>959</v>
      </c>
      <c r="D3635" s="15" t="s">
        <v>960</v>
      </c>
      <c r="E3635" s="17">
        <v>0.47599999999999998</v>
      </c>
      <c r="F3635" s="18">
        <v>0.28000000000000003</v>
      </c>
      <c r="G3635" s="18">
        <v>0.13328000000000001</v>
      </c>
    </row>
    <row r="3636" spans="1:7" ht="15" customHeight="1">
      <c r="A3636" s="15" t="s">
        <v>963</v>
      </c>
      <c r="B3636" s="16" t="s">
        <v>964</v>
      </c>
      <c r="C3636" s="15" t="s">
        <v>959</v>
      </c>
      <c r="D3636" s="15" t="s">
        <v>960</v>
      </c>
      <c r="E3636" s="17">
        <v>0.47599999999999998</v>
      </c>
      <c r="F3636" s="18">
        <v>0.55000000000000004</v>
      </c>
      <c r="G3636" s="18">
        <v>0.26179999999999998</v>
      </c>
    </row>
    <row r="3637" spans="1:7" ht="20.100000000000001" customHeight="1">
      <c r="A3637" s="15" t="s">
        <v>1390</v>
      </c>
      <c r="B3637" s="16" t="s">
        <v>1391</v>
      </c>
      <c r="C3637" s="15" t="s">
        <v>959</v>
      </c>
      <c r="D3637" s="15" t="s">
        <v>960</v>
      </c>
      <c r="E3637" s="17">
        <v>0.47599999999999998</v>
      </c>
      <c r="F3637" s="18">
        <v>0.8</v>
      </c>
      <c r="G3637" s="18">
        <v>0.38080000000000003</v>
      </c>
    </row>
    <row r="3638" spans="1:7" ht="15" customHeight="1">
      <c r="A3638" s="15" t="s">
        <v>965</v>
      </c>
      <c r="B3638" s="16" t="s">
        <v>966</v>
      </c>
      <c r="C3638" s="15" t="s">
        <v>959</v>
      </c>
      <c r="D3638" s="15" t="s">
        <v>960</v>
      </c>
      <c r="E3638" s="17">
        <v>0.47599999999999998</v>
      </c>
      <c r="F3638" s="18">
        <v>0.06</v>
      </c>
      <c r="G3638" s="18">
        <v>2.8559999999999999E-2</v>
      </c>
    </row>
    <row r="3639" spans="1:7" ht="17.100000000000001" customHeight="1">
      <c r="A3639" s="1"/>
      <c r="B3639" s="1"/>
      <c r="C3639" s="1"/>
      <c r="D3639" s="1"/>
      <c r="E3639" s="319" t="s">
        <v>967</v>
      </c>
      <c r="F3639" s="320"/>
      <c r="G3639" s="19">
        <v>2.8131599999999999</v>
      </c>
    </row>
    <row r="3640" spans="1:7" ht="15" customHeight="1">
      <c r="A3640" s="321" t="s">
        <v>968</v>
      </c>
      <c r="B3640" s="322"/>
      <c r="C3640" s="8" t="s">
        <v>952</v>
      </c>
      <c r="D3640" s="8" t="s">
        <v>953</v>
      </c>
      <c r="E3640" s="8" t="s">
        <v>954</v>
      </c>
      <c r="F3640" s="8" t="s">
        <v>955</v>
      </c>
      <c r="G3640" s="8" t="s">
        <v>956</v>
      </c>
    </row>
    <row r="3641" spans="1:7" ht="15" customHeight="1">
      <c r="A3641" s="15" t="s">
        <v>1392</v>
      </c>
      <c r="B3641" s="16" t="s">
        <v>1393</v>
      </c>
      <c r="C3641" s="15" t="s">
        <v>959</v>
      </c>
      <c r="D3641" s="15" t="s">
        <v>960</v>
      </c>
      <c r="E3641" s="17">
        <v>0.24104639999999999</v>
      </c>
      <c r="F3641" s="18">
        <v>8.94</v>
      </c>
      <c r="G3641" s="18">
        <v>2.1549548160000001</v>
      </c>
    </row>
    <row r="3642" spans="1:7" ht="15" customHeight="1">
      <c r="A3642" s="15" t="s">
        <v>1394</v>
      </c>
      <c r="B3642" s="16" t="s">
        <v>1395</v>
      </c>
      <c r="C3642" s="15" t="s">
        <v>959</v>
      </c>
      <c r="D3642" s="15" t="s">
        <v>960</v>
      </c>
      <c r="E3642" s="17">
        <v>0.24104639999999999</v>
      </c>
      <c r="F3642" s="18">
        <v>12.62</v>
      </c>
      <c r="G3642" s="18">
        <v>3.042005568</v>
      </c>
    </row>
    <row r="3643" spans="1:7" ht="15" customHeight="1">
      <c r="A3643" s="1"/>
      <c r="B3643" s="1"/>
      <c r="C3643" s="1"/>
      <c r="D3643" s="1"/>
      <c r="E3643" s="319" t="s">
        <v>971</v>
      </c>
      <c r="F3643" s="320"/>
      <c r="G3643" s="19">
        <v>5.1969603839999996</v>
      </c>
    </row>
    <row r="3644" spans="1:7" ht="15" customHeight="1">
      <c r="A3644" s="321" t="s">
        <v>1010</v>
      </c>
      <c r="B3644" s="322"/>
      <c r="C3644" s="8" t="s">
        <v>952</v>
      </c>
      <c r="D3644" s="8" t="s">
        <v>953</v>
      </c>
      <c r="E3644" s="8" t="s">
        <v>954</v>
      </c>
      <c r="F3644" s="8" t="s">
        <v>955</v>
      </c>
      <c r="G3644" s="8" t="s">
        <v>956</v>
      </c>
    </row>
    <row r="3645" spans="1:7" ht="15" customHeight="1">
      <c r="A3645" s="15" t="s">
        <v>1398</v>
      </c>
      <c r="B3645" s="16" t="s">
        <v>1399</v>
      </c>
      <c r="C3645" s="15" t="s">
        <v>959</v>
      </c>
      <c r="D3645" s="15" t="s">
        <v>1030</v>
      </c>
      <c r="E3645" s="17">
        <v>1.4E-2</v>
      </c>
      <c r="F3645" s="18">
        <v>50.01</v>
      </c>
      <c r="G3645" s="18">
        <v>0.70013999999999998</v>
      </c>
    </row>
    <row r="3646" spans="1:7" ht="20.100000000000001" customHeight="1">
      <c r="A3646" s="15" t="s">
        <v>1400</v>
      </c>
      <c r="B3646" s="16" t="s">
        <v>1401</v>
      </c>
      <c r="C3646" s="15" t="s">
        <v>959</v>
      </c>
      <c r="D3646" s="15" t="s">
        <v>1030</v>
      </c>
      <c r="E3646" s="17">
        <v>1.7000000000000001E-2</v>
      </c>
      <c r="F3646" s="18">
        <v>56.66</v>
      </c>
      <c r="G3646" s="18">
        <v>0.96321999999999997</v>
      </c>
    </row>
    <row r="3647" spans="1:7" ht="20.100000000000001" customHeight="1">
      <c r="A3647" s="15" t="s">
        <v>1443</v>
      </c>
      <c r="B3647" s="16" t="s">
        <v>1444</v>
      </c>
      <c r="C3647" s="15" t="s">
        <v>959</v>
      </c>
      <c r="D3647" s="15" t="s">
        <v>1030</v>
      </c>
      <c r="E3647" s="17">
        <v>1</v>
      </c>
      <c r="F3647" s="18">
        <v>5.23</v>
      </c>
      <c r="G3647" s="18">
        <v>5.23</v>
      </c>
    </row>
    <row r="3648" spans="1:7" ht="15" customHeight="1">
      <c r="A3648" s="15" t="s">
        <v>1402</v>
      </c>
      <c r="B3648" s="16" t="s">
        <v>1403</v>
      </c>
      <c r="C3648" s="15" t="s">
        <v>959</v>
      </c>
      <c r="D3648" s="15" t="s">
        <v>1030</v>
      </c>
      <c r="E3648" s="17">
        <v>8.8999999999999996E-2</v>
      </c>
      <c r="F3648" s="18">
        <v>1.29</v>
      </c>
      <c r="G3648" s="18">
        <v>0.11481</v>
      </c>
    </row>
    <row r="3649" spans="1:7" ht="15" customHeight="1">
      <c r="A3649" s="1"/>
      <c r="B3649" s="1"/>
      <c r="C3649" s="1"/>
      <c r="D3649" s="1"/>
      <c r="E3649" s="319" t="s">
        <v>1021</v>
      </c>
      <c r="F3649" s="320"/>
      <c r="G3649" s="19">
        <v>7.0081699999999998</v>
      </c>
    </row>
    <row r="3650" spans="1:7" ht="15" customHeight="1">
      <c r="A3650" s="1"/>
      <c r="B3650" s="1"/>
      <c r="C3650" s="1"/>
      <c r="D3650" s="1"/>
      <c r="E3650" s="317" t="s">
        <v>972</v>
      </c>
      <c r="F3650" s="318"/>
      <c r="G3650" s="3">
        <v>12.64</v>
      </c>
    </row>
    <row r="3651" spans="1:7" ht="15" customHeight="1">
      <c r="A3651" s="1"/>
      <c r="B3651" s="1"/>
      <c r="C3651" s="1"/>
      <c r="D3651" s="1"/>
      <c r="E3651" s="317" t="s">
        <v>973</v>
      </c>
      <c r="F3651" s="318"/>
      <c r="G3651" s="3">
        <v>2.36</v>
      </c>
    </row>
    <row r="3652" spans="1:7" ht="15" customHeight="1">
      <c r="A3652" s="1"/>
      <c r="B3652" s="1"/>
      <c r="C3652" s="1"/>
      <c r="D3652" s="1"/>
      <c r="E3652" s="317" t="s">
        <v>974</v>
      </c>
      <c r="F3652" s="318"/>
      <c r="G3652" s="3">
        <v>15</v>
      </c>
    </row>
    <row r="3653" spans="1:7" ht="15" customHeight="1">
      <c r="A3653" s="1"/>
      <c r="B3653" s="1"/>
      <c r="C3653" s="1"/>
      <c r="D3653" s="1"/>
      <c r="E3653" s="317" t="s">
        <v>975</v>
      </c>
      <c r="F3653" s="318"/>
      <c r="G3653" s="3">
        <v>4.25</v>
      </c>
    </row>
    <row r="3654" spans="1:7" ht="15" customHeight="1">
      <c r="A3654" s="1"/>
      <c r="B3654" s="1"/>
      <c r="C3654" s="1"/>
      <c r="D3654" s="1"/>
      <c r="E3654" s="317" t="s">
        <v>976</v>
      </c>
      <c r="F3654" s="318"/>
      <c r="G3654" s="3">
        <v>19.25</v>
      </c>
    </row>
    <row r="3655" spans="1:7" ht="15" customHeight="1">
      <c r="A3655" s="1"/>
      <c r="B3655" s="1"/>
      <c r="C3655" s="1"/>
      <c r="D3655" s="1"/>
      <c r="E3655" s="317" t="s">
        <v>977</v>
      </c>
      <c r="F3655" s="318"/>
      <c r="G3655" s="3">
        <v>1</v>
      </c>
    </row>
    <row r="3656" spans="1:7" ht="15" customHeight="1">
      <c r="A3656" s="1"/>
      <c r="B3656" s="1"/>
      <c r="C3656" s="1"/>
      <c r="D3656" s="1"/>
      <c r="E3656" s="317" t="s">
        <v>978</v>
      </c>
      <c r="F3656" s="318"/>
      <c r="G3656" s="3">
        <v>19.25</v>
      </c>
    </row>
    <row r="3657" spans="1:7" ht="9.9499999999999993" customHeight="1">
      <c r="A3657" s="1"/>
      <c r="B3657" s="1"/>
      <c r="C3657" s="323" t="s">
        <v>949</v>
      </c>
      <c r="D3657" s="324"/>
      <c r="E3657" s="1"/>
      <c r="F3657" s="1"/>
      <c r="G3657" s="1"/>
    </row>
    <row r="3658" spans="1:7" ht="20.100000000000001" customHeight="1">
      <c r="A3658" s="325" t="s">
        <v>2377</v>
      </c>
      <c r="B3658" s="326"/>
      <c r="C3658" s="326"/>
      <c r="D3658" s="326"/>
      <c r="E3658" s="326"/>
      <c r="F3658" s="326"/>
      <c r="G3658" s="326"/>
    </row>
    <row r="3659" spans="1:7" ht="15" customHeight="1">
      <c r="A3659" s="321" t="s">
        <v>951</v>
      </c>
      <c r="B3659" s="322"/>
      <c r="C3659" s="8" t="s">
        <v>952</v>
      </c>
      <c r="D3659" s="8" t="s">
        <v>953</v>
      </c>
      <c r="E3659" s="8" t="s">
        <v>954</v>
      </c>
      <c r="F3659" s="8" t="s">
        <v>955</v>
      </c>
      <c r="G3659" s="8" t="s">
        <v>956</v>
      </c>
    </row>
    <row r="3660" spans="1:7" ht="15" customHeight="1">
      <c r="A3660" s="15" t="s">
        <v>994</v>
      </c>
      <c r="B3660" s="16" t="s">
        <v>995</v>
      </c>
      <c r="C3660" s="15" t="s">
        <v>959</v>
      </c>
      <c r="D3660" s="15" t="s">
        <v>960</v>
      </c>
      <c r="E3660" s="17">
        <v>0.28799999999999998</v>
      </c>
      <c r="F3660" s="18">
        <v>1.04</v>
      </c>
      <c r="G3660" s="18">
        <v>0.29952000000000001</v>
      </c>
    </row>
    <row r="3661" spans="1:7" ht="15" customHeight="1">
      <c r="A3661" s="15" t="s">
        <v>996</v>
      </c>
      <c r="B3661" s="16" t="s">
        <v>997</v>
      </c>
      <c r="C3661" s="15" t="s">
        <v>959</v>
      </c>
      <c r="D3661" s="15" t="s">
        <v>960</v>
      </c>
      <c r="E3661" s="17">
        <v>0.28799999999999998</v>
      </c>
      <c r="F3661" s="18">
        <v>3.18</v>
      </c>
      <c r="G3661" s="18">
        <v>0.91583999999999999</v>
      </c>
    </row>
    <row r="3662" spans="1:7" ht="20.100000000000001" customHeight="1">
      <c r="A3662" s="15" t="s">
        <v>1388</v>
      </c>
      <c r="B3662" s="16" t="s">
        <v>1389</v>
      </c>
      <c r="C3662" s="15" t="s">
        <v>959</v>
      </c>
      <c r="D3662" s="15" t="s">
        <v>960</v>
      </c>
      <c r="E3662" s="17">
        <v>0.28799999999999998</v>
      </c>
      <c r="F3662" s="18">
        <v>0.28000000000000003</v>
      </c>
      <c r="G3662" s="18">
        <v>8.0640000000000003E-2</v>
      </c>
    </row>
    <row r="3663" spans="1:7" ht="15" customHeight="1">
      <c r="A3663" s="15" t="s">
        <v>963</v>
      </c>
      <c r="B3663" s="16" t="s">
        <v>964</v>
      </c>
      <c r="C3663" s="15" t="s">
        <v>959</v>
      </c>
      <c r="D3663" s="15" t="s">
        <v>960</v>
      </c>
      <c r="E3663" s="17">
        <v>0.28799999999999998</v>
      </c>
      <c r="F3663" s="18">
        <v>0.55000000000000004</v>
      </c>
      <c r="G3663" s="18">
        <v>0.15840000000000001</v>
      </c>
    </row>
    <row r="3664" spans="1:7" ht="20.100000000000001" customHeight="1">
      <c r="A3664" s="15" t="s">
        <v>1390</v>
      </c>
      <c r="B3664" s="16" t="s">
        <v>1391</v>
      </c>
      <c r="C3664" s="15" t="s">
        <v>959</v>
      </c>
      <c r="D3664" s="15" t="s">
        <v>960</v>
      </c>
      <c r="E3664" s="17">
        <v>0.28799999999999998</v>
      </c>
      <c r="F3664" s="18">
        <v>0.8</v>
      </c>
      <c r="G3664" s="18">
        <v>0.23039999999999999</v>
      </c>
    </row>
    <row r="3665" spans="1:7" ht="15" customHeight="1">
      <c r="A3665" s="15" t="s">
        <v>965</v>
      </c>
      <c r="B3665" s="16" t="s">
        <v>966</v>
      </c>
      <c r="C3665" s="15" t="s">
        <v>959</v>
      </c>
      <c r="D3665" s="15" t="s">
        <v>960</v>
      </c>
      <c r="E3665" s="17">
        <v>0.28799999999999998</v>
      </c>
      <c r="F3665" s="18">
        <v>0.06</v>
      </c>
      <c r="G3665" s="18">
        <v>1.728E-2</v>
      </c>
    </row>
    <row r="3666" spans="1:7" ht="17.100000000000001" customHeight="1">
      <c r="A3666" s="1"/>
      <c r="B3666" s="1"/>
      <c r="C3666" s="1"/>
      <c r="D3666" s="1"/>
      <c r="E3666" s="319" t="s">
        <v>967</v>
      </c>
      <c r="F3666" s="320"/>
      <c r="G3666" s="19">
        <v>1.70208</v>
      </c>
    </row>
    <row r="3667" spans="1:7" ht="15" customHeight="1">
      <c r="A3667" s="321" t="s">
        <v>968</v>
      </c>
      <c r="B3667" s="322"/>
      <c r="C3667" s="8" t="s">
        <v>952</v>
      </c>
      <c r="D3667" s="8" t="s">
        <v>953</v>
      </c>
      <c r="E3667" s="8" t="s">
        <v>954</v>
      </c>
      <c r="F3667" s="8" t="s">
        <v>955</v>
      </c>
      <c r="G3667" s="8" t="s">
        <v>956</v>
      </c>
    </row>
    <row r="3668" spans="1:7" ht="15" customHeight="1">
      <c r="A3668" s="15" t="s">
        <v>1392</v>
      </c>
      <c r="B3668" s="16" t="s">
        <v>1393</v>
      </c>
      <c r="C3668" s="15" t="s">
        <v>959</v>
      </c>
      <c r="D3668" s="15" t="s">
        <v>960</v>
      </c>
      <c r="E3668" s="17">
        <v>0.14584320000000001</v>
      </c>
      <c r="F3668" s="18">
        <v>8.94</v>
      </c>
      <c r="G3668" s="18">
        <v>1.3038382079999999</v>
      </c>
    </row>
    <row r="3669" spans="1:7" ht="15" customHeight="1">
      <c r="A3669" s="15" t="s">
        <v>1394</v>
      </c>
      <c r="B3669" s="16" t="s">
        <v>1395</v>
      </c>
      <c r="C3669" s="15" t="s">
        <v>959</v>
      </c>
      <c r="D3669" s="15" t="s">
        <v>960</v>
      </c>
      <c r="E3669" s="17">
        <v>0.14584320000000001</v>
      </c>
      <c r="F3669" s="18">
        <v>12.62</v>
      </c>
      <c r="G3669" s="18">
        <v>1.8405411840000001</v>
      </c>
    </row>
    <row r="3670" spans="1:7" ht="15" customHeight="1">
      <c r="A3670" s="1"/>
      <c r="B3670" s="1"/>
      <c r="C3670" s="1"/>
      <c r="D3670" s="1"/>
      <c r="E3670" s="319" t="s">
        <v>971</v>
      </c>
      <c r="F3670" s="320"/>
      <c r="G3670" s="19">
        <v>3.1443793919999998</v>
      </c>
    </row>
    <row r="3671" spans="1:7" ht="15" customHeight="1">
      <c r="A3671" s="321" t="s">
        <v>1010</v>
      </c>
      <c r="B3671" s="322"/>
      <c r="C3671" s="8" t="s">
        <v>952</v>
      </c>
      <c r="D3671" s="8" t="s">
        <v>953</v>
      </c>
      <c r="E3671" s="8" t="s">
        <v>954</v>
      </c>
      <c r="F3671" s="8" t="s">
        <v>955</v>
      </c>
      <c r="G3671" s="8" t="s">
        <v>956</v>
      </c>
    </row>
    <row r="3672" spans="1:7" ht="15" customHeight="1">
      <c r="A3672" s="15" t="s">
        <v>1398</v>
      </c>
      <c r="B3672" s="16" t="s">
        <v>1399</v>
      </c>
      <c r="C3672" s="15" t="s">
        <v>959</v>
      </c>
      <c r="D3672" s="15" t="s">
        <v>1030</v>
      </c>
      <c r="E3672" s="17">
        <v>2.5999999999999999E-2</v>
      </c>
      <c r="F3672" s="18">
        <v>50.01</v>
      </c>
      <c r="G3672" s="18">
        <v>1.30026</v>
      </c>
    </row>
    <row r="3673" spans="1:7" ht="20.100000000000001" customHeight="1">
      <c r="A3673" s="15" t="s">
        <v>1400</v>
      </c>
      <c r="B3673" s="16" t="s">
        <v>1401</v>
      </c>
      <c r="C3673" s="15" t="s">
        <v>959</v>
      </c>
      <c r="D3673" s="15" t="s">
        <v>1030</v>
      </c>
      <c r="E3673" s="17">
        <v>3.3000000000000002E-2</v>
      </c>
      <c r="F3673" s="18">
        <v>56.66</v>
      </c>
      <c r="G3673" s="18">
        <v>1.86978</v>
      </c>
    </row>
    <row r="3674" spans="1:7" ht="20.100000000000001" customHeight="1">
      <c r="A3674" s="15" t="s">
        <v>1455</v>
      </c>
      <c r="B3674" s="16" t="s">
        <v>1456</v>
      </c>
      <c r="C3674" s="15" t="s">
        <v>959</v>
      </c>
      <c r="D3674" s="15" t="s">
        <v>1030</v>
      </c>
      <c r="E3674" s="17">
        <v>1</v>
      </c>
      <c r="F3674" s="18">
        <v>7.63</v>
      </c>
      <c r="G3674" s="18">
        <v>7.63</v>
      </c>
    </row>
    <row r="3675" spans="1:7" ht="15" customHeight="1">
      <c r="A3675" s="15" t="s">
        <v>1402</v>
      </c>
      <c r="B3675" s="16" t="s">
        <v>1403</v>
      </c>
      <c r="C3675" s="15" t="s">
        <v>959</v>
      </c>
      <c r="D3675" s="15" t="s">
        <v>1030</v>
      </c>
      <c r="E3675" s="17">
        <v>3.5999999999999997E-2</v>
      </c>
      <c r="F3675" s="18">
        <v>1.29</v>
      </c>
      <c r="G3675" s="18">
        <v>4.6440000000000002E-2</v>
      </c>
    </row>
    <row r="3676" spans="1:7" ht="15" customHeight="1">
      <c r="A3676" s="1"/>
      <c r="B3676" s="1"/>
      <c r="C3676" s="1"/>
      <c r="D3676" s="1"/>
      <c r="E3676" s="319" t="s">
        <v>1021</v>
      </c>
      <c r="F3676" s="320"/>
      <c r="G3676" s="19">
        <v>10.84648</v>
      </c>
    </row>
    <row r="3677" spans="1:7" ht="15" customHeight="1">
      <c r="A3677" s="1"/>
      <c r="B3677" s="1"/>
      <c r="C3677" s="1"/>
      <c r="D3677" s="1"/>
      <c r="E3677" s="317" t="s">
        <v>972</v>
      </c>
      <c r="F3677" s="318"/>
      <c r="G3677" s="3">
        <v>14.24</v>
      </c>
    </row>
    <row r="3678" spans="1:7" ht="15" customHeight="1">
      <c r="A3678" s="1"/>
      <c r="B3678" s="1"/>
      <c r="C3678" s="1"/>
      <c r="D3678" s="1"/>
      <c r="E3678" s="317" t="s">
        <v>973</v>
      </c>
      <c r="F3678" s="318"/>
      <c r="G3678" s="3">
        <v>1.43</v>
      </c>
    </row>
    <row r="3679" spans="1:7" ht="15" customHeight="1">
      <c r="A3679" s="1"/>
      <c r="B3679" s="1"/>
      <c r="C3679" s="1"/>
      <c r="D3679" s="1"/>
      <c r="E3679" s="317" t="s">
        <v>974</v>
      </c>
      <c r="F3679" s="318"/>
      <c r="G3679" s="3">
        <v>15.67</v>
      </c>
    </row>
    <row r="3680" spans="1:7" ht="15" customHeight="1">
      <c r="A3680" s="1"/>
      <c r="B3680" s="1"/>
      <c r="C3680" s="1"/>
      <c r="D3680" s="1"/>
      <c r="E3680" s="317" t="s">
        <v>975</v>
      </c>
      <c r="F3680" s="318"/>
      <c r="G3680" s="3">
        <v>4.4400000000000004</v>
      </c>
    </row>
    <row r="3681" spans="1:7" ht="15" customHeight="1">
      <c r="A3681" s="1"/>
      <c r="B3681" s="1"/>
      <c r="C3681" s="1"/>
      <c r="D3681" s="1"/>
      <c r="E3681" s="317" t="s">
        <v>976</v>
      </c>
      <c r="F3681" s="318"/>
      <c r="G3681" s="3">
        <v>20.11</v>
      </c>
    </row>
    <row r="3682" spans="1:7" ht="15" customHeight="1">
      <c r="A3682" s="1"/>
      <c r="B3682" s="1"/>
      <c r="C3682" s="1"/>
      <c r="D3682" s="1"/>
      <c r="E3682" s="317" t="s">
        <v>977</v>
      </c>
      <c r="F3682" s="318"/>
      <c r="G3682" s="3">
        <v>1</v>
      </c>
    </row>
    <row r="3683" spans="1:7" ht="15" customHeight="1">
      <c r="A3683" s="1"/>
      <c r="B3683" s="1"/>
      <c r="C3683" s="1"/>
      <c r="D3683" s="1"/>
      <c r="E3683" s="317" t="s">
        <v>978</v>
      </c>
      <c r="F3683" s="318"/>
      <c r="G3683" s="3">
        <v>20.11</v>
      </c>
    </row>
    <row r="3684" spans="1:7" ht="9.9499999999999993" customHeight="1">
      <c r="A3684" s="1"/>
      <c r="B3684" s="1"/>
      <c r="C3684" s="323" t="s">
        <v>949</v>
      </c>
      <c r="D3684" s="324"/>
      <c r="E3684" s="1"/>
      <c r="F3684" s="1"/>
      <c r="G3684" s="1"/>
    </row>
    <row r="3685" spans="1:7" ht="20.100000000000001" customHeight="1">
      <c r="A3685" s="325" t="s">
        <v>2378</v>
      </c>
      <c r="B3685" s="326"/>
      <c r="C3685" s="326"/>
      <c r="D3685" s="326"/>
      <c r="E3685" s="326"/>
      <c r="F3685" s="326"/>
      <c r="G3685" s="326"/>
    </row>
    <row r="3686" spans="1:7" ht="15" customHeight="1">
      <c r="A3686" s="321" t="s">
        <v>951</v>
      </c>
      <c r="B3686" s="322"/>
      <c r="C3686" s="8" t="s">
        <v>952</v>
      </c>
      <c r="D3686" s="8" t="s">
        <v>953</v>
      </c>
      <c r="E3686" s="8" t="s">
        <v>954</v>
      </c>
      <c r="F3686" s="8" t="s">
        <v>955</v>
      </c>
      <c r="G3686" s="8" t="s">
        <v>956</v>
      </c>
    </row>
    <row r="3687" spans="1:7" ht="15" customHeight="1">
      <c r="A3687" s="15" t="s">
        <v>994</v>
      </c>
      <c r="B3687" s="16" t="s">
        <v>995</v>
      </c>
      <c r="C3687" s="15" t="s">
        <v>959</v>
      </c>
      <c r="D3687" s="15" t="s">
        <v>960</v>
      </c>
      <c r="E3687" s="17">
        <v>9.8000000000000004E-2</v>
      </c>
      <c r="F3687" s="18">
        <v>1.04</v>
      </c>
      <c r="G3687" s="18">
        <v>0.10192</v>
      </c>
    </row>
    <row r="3688" spans="1:7" ht="15" customHeight="1">
      <c r="A3688" s="15" t="s">
        <v>996</v>
      </c>
      <c r="B3688" s="16" t="s">
        <v>997</v>
      </c>
      <c r="C3688" s="15" t="s">
        <v>959</v>
      </c>
      <c r="D3688" s="15" t="s">
        <v>960</v>
      </c>
      <c r="E3688" s="17">
        <v>9.8000000000000004E-2</v>
      </c>
      <c r="F3688" s="18">
        <v>3.18</v>
      </c>
      <c r="G3688" s="18">
        <v>0.31163999999999997</v>
      </c>
    </row>
    <row r="3689" spans="1:7" ht="20.100000000000001" customHeight="1">
      <c r="A3689" s="15" t="s">
        <v>1388</v>
      </c>
      <c r="B3689" s="16" t="s">
        <v>1389</v>
      </c>
      <c r="C3689" s="15" t="s">
        <v>959</v>
      </c>
      <c r="D3689" s="15" t="s">
        <v>960</v>
      </c>
      <c r="E3689" s="17">
        <v>9.8000000000000004E-2</v>
      </c>
      <c r="F3689" s="18">
        <v>0.28000000000000003</v>
      </c>
      <c r="G3689" s="18">
        <v>2.7439999999999999E-2</v>
      </c>
    </row>
    <row r="3690" spans="1:7" ht="15" customHeight="1">
      <c r="A3690" s="15" t="s">
        <v>963</v>
      </c>
      <c r="B3690" s="16" t="s">
        <v>964</v>
      </c>
      <c r="C3690" s="15" t="s">
        <v>959</v>
      </c>
      <c r="D3690" s="15" t="s">
        <v>960</v>
      </c>
      <c r="E3690" s="17">
        <v>9.8000000000000004E-2</v>
      </c>
      <c r="F3690" s="18">
        <v>0.55000000000000004</v>
      </c>
      <c r="G3690" s="18">
        <v>5.3900000000000003E-2</v>
      </c>
    </row>
    <row r="3691" spans="1:7" ht="20.100000000000001" customHeight="1">
      <c r="A3691" s="15" t="s">
        <v>1390</v>
      </c>
      <c r="B3691" s="16" t="s">
        <v>1391</v>
      </c>
      <c r="C3691" s="15" t="s">
        <v>959</v>
      </c>
      <c r="D3691" s="15" t="s">
        <v>960</v>
      </c>
      <c r="E3691" s="17">
        <v>9.8000000000000004E-2</v>
      </c>
      <c r="F3691" s="18">
        <v>0.8</v>
      </c>
      <c r="G3691" s="18">
        <v>7.8399999999999997E-2</v>
      </c>
    </row>
    <row r="3692" spans="1:7" ht="15" customHeight="1">
      <c r="A3692" s="15" t="s">
        <v>965</v>
      </c>
      <c r="B3692" s="16" t="s">
        <v>966</v>
      </c>
      <c r="C3692" s="15" t="s">
        <v>959</v>
      </c>
      <c r="D3692" s="15" t="s">
        <v>960</v>
      </c>
      <c r="E3692" s="17">
        <v>9.8000000000000004E-2</v>
      </c>
      <c r="F3692" s="18">
        <v>0.06</v>
      </c>
      <c r="G3692" s="18">
        <v>5.8799999999999998E-3</v>
      </c>
    </row>
    <row r="3693" spans="1:7" ht="17.100000000000001" customHeight="1">
      <c r="A3693" s="1"/>
      <c r="B3693" s="1"/>
      <c r="C3693" s="1"/>
      <c r="D3693" s="1"/>
      <c r="E3693" s="319" t="s">
        <v>967</v>
      </c>
      <c r="F3693" s="320"/>
      <c r="G3693" s="19">
        <v>0.57918000000000003</v>
      </c>
    </row>
    <row r="3694" spans="1:7" ht="15" customHeight="1">
      <c r="A3694" s="321" t="s">
        <v>968</v>
      </c>
      <c r="B3694" s="322"/>
      <c r="C3694" s="8" t="s">
        <v>952</v>
      </c>
      <c r="D3694" s="8" t="s">
        <v>953</v>
      </c>
      <c r="E3694" s="8" t="s">
        <v>954</v>
      </c>
      <c r="F3694" s="8" t="s">
        <v>955</v>
      </c>
      <c r="G3694" s="8" t="s">
        <v>956</v>
      </c>
    </row>
    <row r="3695" spans="1:7" ht="15" customHeight="1">
      <c r="A3695" s="15" t="s">
        <v>1392</v>
      </c>
      <c r="B3695" s="16" t="s">
        <v>1393</v>
      </c>
      <c r="C3695" s="15" t="s">
        <v>959</v>
      </c>
      <c r="D3695" s="15" t="s">
        <v>960</v>
      </c>
      <c r="E3695" s="17">
        <v>4.9627200000000003E-2</v>
      </c>
      <c r="F3695" s="18">
        <v>8.94</v>
      </c>
      <c r="G3695" s="18">
        <v>0.443667168</v>
      </c>
    </row>
    <row r="3696" spans="1:7" ht="15" customHeight="1">
      <c r="A3696" s="15" t="s">
        <v>1394</v>
      </c>
      <c r="B3696" s="16" t="s">
        <v>1395</v>
      </c>
      <c r="C3696" s="15" t="s">
        <v>959</v>
      </c>
      <c r="D3696" s="15" t="s">
        <v>960</v>
      </c>
      <c r="E3696" s="17">
        <v>4.9627200000000003E-2</v>
      </c>
      <c r="F3696" s="18">
        <v>12.62</v>
      </c>
      <c r="G3696" s="18">
        <v>0.62629526400000002</v>
      </c>
    </row>
    <row r="3697" spans="1:7" ht="15" customHeight="1">
      <c r="A3697" s="1"/>
      <c r="B3697" s="1"/>
      <c r="C3697" s="1"/>
      <c r="D3697" s="1"/>
      <c r="E3697" s="319" t="s">
        <v>971</v>
      </c>
      <c r="F3697" s="320"/>
      <c r="G3697" s="19">
        <v>1.0699624320000001</v>
      </c>
    </row>
    <row r="3698" spans="1:7" ht="15" customHeight="1">
      <c r="A3698" s="321" t="s">
        <v>1010</v>
      </c>
      <c r="B3698" s="322"/>
      <c r="C3698" s="8" t="s">
        <v>952</v>
      </c>
      <c r="D3698" s="8" t="s">
        <v>953</v>
      </c>
      <c r="E3698" s="8" t="s">
        <v>954</v>
      </c>
      <c r="F3698" s="8" t="s">
        <v>955</v>
      </c>
      <c r="G3698" s="8" t="s">
        <v>956</v>
      </c>
    </row>
    <row r="3699" spans="1:7" ht="15" customHeight="1">
      <c r="A3699" s="15" t="s">
        <v>1398</v>
      </c>
      <c r="B3699" s="16" t="s">
        <v>1399</v>
      </c>
      <c r="C3699" s="15" t="s">
        <v>959</v>
      </c>
      <c r="D3699" s="15" t="s">
        <v>1030</v>
      </c>
      <c r="E3699" s="17">
        <v>8.9999999999999993E-3</v>
      </c>
      <c r="F3699" s="18">
        <v>50.01</v>
      </c>
      <c r="G3699" s="18">
        <v>0.45008999999999999</v>
      </c>
    </row>
    <row r="3700" spans="1:7" ht="20.100000000000001" customHeight="1">
      <c r="A3700" s="15" t="s">
        <v>1400</v>
      </c>
      <c r="B3700" s="16" t="s">
        <v>1401</v>
      </c>
      <c r="C3700" s="15" t="s">
        <v>959</v>
      </c>
      <c r="D3700" s="15" t="s">
        <v>1030</v>
      </c>
      <c r="E3700" s="17">
        <v>1.0999999999999999E-2</v>
      </c>
      <c r="F3700" s="18">
        <v>56.66</v>
      </c>
      <c r="G3700" s="18">
        <v>0.62326000000000004</v>
      </c>
    </row>
    <row r="3701" spans="1:7" ht="15" customHeight="1">
      <c r="A3701" s="15" t="s">
        <v>1402</v>
      </c>
      <c r="B3701" s="16" t="s">
        <v>1403</v>
      </c>
      <c r="C3701" s="15" t="s">
        <v>959</v>
      </c>
      <c r="D3701" s="15" t="s">
        <v>1030</v>
      </c>
      <c r="E3701" s="17">
        <v>1.7000000000000001E-2</v>
      </c>
      <c r="F3701" s="18">
        <v>1.29</v>
      </c>
      <c r="G3701" s="18">
        <v>2.1930000000000002E-2</v>
      </c>
    </row>
    <row r="3702" spans="1:7" ht="20.100000000000001" customHeight="1">
      <c r="A3702" s="15" t="s">
        <v>1466</v>
      </c>
      <c r="B3702" s="16" t="s">
        <v>1467</v>
      </c>
      <c r="C3702" s="15" t="s">
        <v>959</v>
      </c>
      <c r="D3702" s="15" t="s">
        <v>1030</v>
      </c>
      <c r="E3702" s="17">
        <v>1</v>
      </c>
      <c r="F3702" s="18">
        <v>1.55</v>
      </c>
      <c r="G3702" s="18">
        <v>1.55</v>
      </c>
    </row>
    <row r="3703" spans="1:7" ht="15" customHeight="1">
      <c r="A3703" s="1"/>
      <c r="B3703" s="1"/>
      <c r="C3703" s="1"/>
      <c r="D3703" s="1"/>
      <c r="E3703" s="319" t="s">
        <v>1021</v>
      </c>
      <c r="F3703" s="320"/>
      <c r="G3703" s="19">
        <v>2.6452800000000001</v>
      </c>
    </row>
    <row r="3704" spans="1:7" ht="15" customHeight="1">
      <c r="A3704" s="1"/>
      <c r="B3704" s="1"/>
      <c r="C3704" s="1"/>
      <c r="D3704" s="1"/>
      <c r="E3704" s="317" t="s">
        <v>972</v>
      </c>
      <c r="F3704" s="318"/>
      <c r="G3704" s="3">
        <v>3.8</v>
      </c>
    </row>
    <row r="3705" spans="1:7" ht="15" customHeight="1">
      <c r="A3705" s="1"/>
      <c r="B3705" s="1"/>
      <c r="C3705" s="1"/>
      <c r="D3705" s="1"/>
      <c r="E3705" s="317" t="s">
        <v>973</v>
      </c>
      <c r="F3705" s="318"/>
      <c r="G3705" s="3">
        <v>0.48</v>
      </c>
    </row>
    <row r="3706" spans="1:7" ht="15" customHeight="1">
      <c r="A3706" s="1"/>
      <c r="B3706" s="1"/>
      <c r="C3706" s="1"/>
      <c r="D3706" s="1"/>
      <c r="E3706" s="317" t="s">
        <v>974</v>
      </c>
      <c r="F3706" s="318"/>
      <c r="G3706" s="3">
        <v>4.28</v>
      </c>
    </row>
    <row r="3707" spans="1:7" ht="15" customHeight="1">
      <c r="A3707" s="1"/>
      <c r="B3707" s="1"/>
      <c r="C3707" s="1"/>
      <c r="D3707" s="1"/>
      <c r="E3707" s="317" t="s">
        <v>975</v>
      </c>
      <c r="F3707" s="318"/>
      <c r="G3707" s="3">
        <v>1.21</v>
      </c>
    </row>
    <row r="3708" spans="1:7" ht="15" customHeight="1">
      <c r="A3708" s="1"/>
      <c r="B3708" s="1"/>
      <c r="C3708" s="1"/>
      <c r="D3708" s="1"/>
      <c r="E3708" s="317" t="s">
        <v>976</v>
      </c>
      <c r="F3708" s="318"/>
      <c r="G3708" s="3">
        <v>5.49</v>
      </c>
    </row>
    <row r="3709" spans="1:7" ht="15" customHeight="1">
      <c r="A3709" s="1"/>
      <c r="B3709" s="1"/>
      <c r="C3709" s="1"/>
      <c r="D3709" s="1"/>
      <c r="E3709" s="317" t="s">
        <v>977</v>
      </c>
      <c r="F3709" s="318"/>
      <c r="G3709" s="3">
        <v>1</v>
      </c>
    </row>
    <row r="3710" spans="1:7" ht="15" customHeight="1">
      <c r="A3710" s="1"/>
      <c r="B3710" s="1"/>
      <c r="C3710" s="1"/>
      <c r="D3710" s="1"/>
      <c r="E3710" s="317" t="s">
        <v>978</v>
      </c>
      <c r="F3710" s="318"/>
      <c r="G3710" s="3">
        <v>5.49</v>
      </c>
    </row>
    <row r="3711" spans="1:7" ht="9.9499999999999993" customHeight="1">
      <c r="A3711" s="1"/>
      <c r="B3711" s="1"/>
      <c r="C3711" s="323" t="s">
        <v>949</v>
      </c>
      <c r="D3711" s="324"/>
      <c r="E3711" s="1"/>
      <c r="F3711" s="1"/>
      <c r="G3711" s="1"/>
    </row>
    <row r="3712" spans="1:7" ht="20.100000000000001" customHeight="1">
      <c r="A3712" s="325" t="s">
        <v>2379</v>
      </c>
      <c r="B3712" s="326"/>
      <c r="C3712" s="326"/>
      <c r="D3712" s="326"/>
      <c r="E3712" s="326"/>
      <c r="F3712" s="326"/>
      <c r="G3712" s="326"/>
    </row>
    <row r="3713" spans="1:7" ht="15" customHeight="1">
      <c r="A3713" s="321" t="s">
        <v>951</v>
      </c>
      <c r="B3713" s="322"/>
      <c r="C3713" s="8" t="s">
        <v>952</v>
      </c>
      <c r="D3713" s="8" t="s">
        <v>953</v>
      </c>
      <c r="E3713" s="8" t="s">
        <v>954</v>
      </c>
      <c r="F3713" s="8" t="s">
        <v>955</v>
      </c>
      <c r="G3713" s="8" t="s">
        <v>956</v>
      </c>
    </row>
    <row r="3714" spans="1:7" ht="15" customHeight="1">
      <c r="A3714" s="15" t="s">
        <v>994</v>
      </c>
      <c r="B3714" s="16" t="s">
        <v>995</v>
      </c>
      <c r="C3714" s="15" t="s">
        <v>959</v>
      </c>
      <c r="D3714" s="15" t="s">
        <v>960</v>
      </c>
      <c r="E3714" s="17">
        <v>0.14199999999999999</v>
      </c>
      <c r="F3714" s="18">
        <v>1.04</v>
      </c>
      <c r="G3714" s="18">
        <v>0.14768000000000001</v>
      </c>
    </row>
    <row r="3715" spans="1:7" ht="15" customHeight="1">
      <c r="A3715" s="15" t="s">
        <v>996</v>
      </c>
      <c r="B3715" s="16" t="s">
        <v>997</v>
      </c>
      <c r="C3715" s="15" t="s">
        <v>959</v>
      </c>
      <c r="D3715" s="15" t="s">
        <v>960</v>
      </c>
      <c r="E3715" s="17">
        <v>0.14199999999999999</v>
      </c>
      <c r="F3715" s="18">
        <v>3.18</v>
      </c>
      <c r="G3715" s="18">
        <v>0.45156000000000002</v>
      </c>
    </row>
    <row r="3716" spans="1:7" ht="20.100000000000001" customHeight="1">
      <c r="A3716" s="15" t="s">
        <v>1388</v>
      </c>
      <c r="B3716" s="16" t="s">
        <v>1389</v>
      </c>
      <c r="C3716" s="15" t="s">
        <v>959</v>
      </c>
      <c r="D3716" s="15" t="s">
        <v>960</v>
      </c>
      <c r="E3716" s="17">
        <v>0.14199999999999999</v>
      </c>
      <c r="F3716" s="18">
        <v>0.28000000000000003</v>
      </c>
      <c r="G3716" s="18">
        <v>3.9759999999999997E-2</v>
      </c>
    </row>
    <row r="3717" spans="1:7" ht="15" customHeight="1">
      <c r="A3717" s="15" t="s">
        <v>963</v>
      </c>
      <c r="B3717" s="16" t="s">
        <v>964</v>
      </c>
      <c r="C3717" s="15" t="s">
        <v>959</v>
      </c>
      <c r="D3717" s="15" t="s">
        <v>960</v>
      </c>
      <c r="E3717" s="17">
        <v>0.14199999999999999</v>
      </c>
      <c r="F3717" s="18">
        <v>0.55000000000000004</v>
      </c>
      <c r="G3717" s="18">
        <v>7.8100000000000003E-2</v>
      </c>
    </row>
    <row r="3718" spans="1:7" ht="20.100000000000001" customHeight="1">
      <c r="A3718" s="15" t="s">
        <v>1390</v>
      </c>
      <c r="B3718" s="16" t="s">
        <v>1391</v>
      </c>
      <c r="C3718" s="15" t="s">
        <v>959</v>
      </c>
      <c r="D3718" s="15" t="s">
        <v>960</v>
      </c>
      <c r="E3718" s="17">
        <v>0.14199999999999999</v>
      </c>
      <c r="F3718" s="18">
        <v>0.8</v>
      </c>
      <c r="G3718" s="18">
        <v>0.11360000000000001</v>
      </c>
    </row>
    <row r="3719" spans="1:7" ht="15" customHeight="1">
      <c r="A3719" s="15" t="s">
        <v>965</v>
      </c>
      <c r="B3719" s="16" t="s">
        <v>966</v>
      </c>
      <c r="C3719" s="15" t="s">
        <v>959</v>
      </c>
      <c r="D3719" s="15" t="s">
        <v>960</v>
      </c>
      <c r="E3719" s="17">
        <v>0.14199999999999999</v>
      </c>
      <c r="F3719" s="18">
        <v>0.06</v>
      </c>
      <c r="G3719" s="18">
        <v>8.5199999999999998E-3</v>
      </c>
    </row>
    <row r="3720" spans="1:7" ht="17.100000000000001" customHeight="1">
      <c r="A3720" s="1"/>
      <c r="B3720" s="1"/>
      <c r="C3720" s="1"/>
      <c r="D3720" s="1"/>
      <c r="E3720" s="319" t="s">
        <v>967</v>
      </c>
      <c r="F3720" s="320"/>
      <c r="G3720" s="19">
        <v>0.83921999999999997</v>
      </c>
    </row>
    <row r="3721" spans="1:7" ht="15" customHeight="1">
      <c r="A3721" s="321" t="s">
        <v>968</v>
      </c>
      <c r="B3721" s="322"/>
      <c r="C3721" s="8" t="s">
        <v>952</v>
      </c>
      <c r="D3721" s="8" t="s">
        <v>953</v>
      </c>
      <c r="E3721" s="8" t="s">
        <v>954</v>
      </c>
      <c r="F3721" s="8" t="s">
        <v>955</v>
      </c>
      <c r="G3721" s="8" t="s">
        <v>956</v>
      </c>
    </row>
    <row r="3722" spans="1:7" ht="15" customHeight="1">
      <c r="A3722" s="15" t="s">
        <v>1392</v>
      </c>
      <c r="B3722" s="16" t="s">
        <v>1393</v>
      </c>
      <c r="C3722" s="15" t="s">
        <v>959</v>
      </c>
      <c r="D3722" s="15" t="s">
        <v>960</v>
      </c>
      <c r="E3722" s="17">
        <v>7.1908799999999995E-2</v>
      </c>
      <c r="F3722" s="18">
        <v>8.94</v>
      </c>
      <c r="G3722" s="18">
        <v>0.64286467199999997</v>
      </c>
    </row>
    <row r="3723" spans="1:7" ht="15" customHeight="1">
      <c r="A3723" s="15" t="s">
        <v>1394</v>
      </c>
      <c r="B3723" s="16" t="s">
        <v>1395</v>
      </c>
      <c r="C3723" s="15" t="s">
        <v>959</v>
      </c>
      <c r="D3723" s="15" t="s">
        <v>960</v>
      </c>
      <c r="E3723" s="17">
        <v>7.1908799999999995E-2</v>
      </c>
      <c r="F3723" s="18">
        <v>12.62</v>
      </c>
      <c r="G3723" s="18">
        <v>0.90748905599999996</v>
      </c>
    </row>
    <row r="3724" spans="1:7" ht="15" customHeight="1">
      <c r="A3724" s="1"/>
      <c r="B3724" s="1"/>
      <c r="C3724" s="1"/>
      <c r="D3724" s="1"/>
      <c r="E3724" s="319" t="s">
        <v>971</v>
      </c>
      <c r="F3724" s="320"/>
      <c r="G3724" s="19">
        <v>1.5503537279999999</v>
      </c>
    </row>
    <row r="3725" spans="1:7" ht="15" customHeight="1">
      <c r="A3725" s="321" t="s">
        <v>1010</v>
      </c>
      <c r="B3725" s="322"/>
      <c r="C3725" s="8" t="s">
        <v>952</v>
      </c>
      <c r="D3725" s="8" t="s">
        <v>953</v>
      </c>
      <c r="E3725" s="8" t="s">
        <v>954</v>
      </c>
      <c r="F3725" s="8" t="s">
        <v>955</v>
      </c>
      <c r="G3725" s="8" t="s">
        <v>956</v>
      </c>
    </row>
    <row r="3726" spans="1:7" ht="15" customHeight="1">
      <c r="A3726" s="15" t="s">
        <v>1398</v>
      </c>
      <c r="B3726" s="16" t="s">
        <v>1399</v>
      </c>
      <c r="C3726" s="15" t="s">
        <v>959</v>
      </c>
      <c r="D3726" s="15" t="s">
        <v>1030</v>
      </c>
      <c r="E3726" s="17">
        <v>8.9999999999999993E-3</v>
      </c>
      <c r="F3726" s="18">
        <v>50.01</v>
      </c>
      <c r="G3726" s="18">
        <v>0.45008999999999999</v>
      </c>
    </row>
    <row r="3727" spans="1:7" ht="20.100000000000001" customHeight="1">
      <c r="A3727" s="15" t="s">
        <v>1400</v>
      </c>
      <c r="B3727" s="16" t="s">
        <v>1401</v>
      </c>
      <c r="C3727" s="15" t="s">
        <v>959</v>
      </c>
      <c r="D3727" s="15" t="s">
        <v>1030</v>
      </c>
      <c r="E3727" s="17">
        <v>1.0999999999999999E-2</v>
      </c>
      <c r="F3727" s="18">
        <v>56.66</v>
      </c>
      <c r="G3727" s="18">
        <v>0.62326000000000004</v>
      </c>
    </row>
    <row r="3728" spans="1:7" ht="15" customHeight="1">
      <c r="A3728" s="15" t="s">
        <v>1402</v>
      </c>
      <c r="B3728" s="16" t="s">
        <v>1403</v>
      </c>
      <c r="C3728" s="15" t="s">
        <v>959</v>
      </c>
      <c r="D3728" s="15" t="s">
        <v>1030</v>
      </c>
      <c r="E3728" s="17">
        <v>3.5999999999999997E-2</v>
      </c>
      <c r="F3728" s="18">
        <v>1.29</v>
      </c>
      <c r="G3728" s="18">
        <v>4.6440000000000002E-2</v>
      </c>
    </row>
    <row r="3729" spans="1:7" ht="20.100000000000001" customHeight="1">
      <c r="A3729" s="15" t="s">
        <v>1466</v>
      </c>
      <c r="B3729" s="16" t="s">
        <v>1467</v>
      </c>
      <c r="C3729" s="15" t="s">
        <v>959</v>
      </c>
      <c r="D3729" s="15" t="s">
        <v>1030</v>
      </c>
      <c r="E3729" s="17">
        <v>1</v>
      </c>
      <c r="F3729" s="18">
        <v>1.55</v>
      </c>
      <c r="G3729" s="18">
        <v>1.55</v>
      </c>
    </row>
    <row r="3730" spans="1:7" ht="15" customHeight="1">
      <c r="A3730" s="1"/>
      <c r="B3730" s="1"/>
      <c r="C3730" s="1"/>
      <c r="D3730" s="1"/>
      <c r="E3730" s="319" t="s">
        <v>1021</v>
      </c>
      <c r="F3730" s="320"/>
      <c r="G3730" s="19">
        <v>2.6697899999999999</v>
      </c>
    </row>
    <row r="3731" spans="1:7" ht="15" customHeight="1">
      <c r="A3731" s="1"/>
      <c r="B3731" s="1"/>
      <c r="C3731" s="1"/>
      <c r="D3731" s="1"/>
      <c r="E3731" s="317" t="s">
        <v>972</v>
      </c>
      <c r="F3731" s="318"/>
      <c r="G3731" s="3">
        <v>4.34</v>
      </c>
    </row>
    <row r="3732" spans="1:7" ht="15" customHeight="1">
      <c r="A3732" s="1"/>
      <c r="B3732" s="1"/>
      <c r="C3732" s="1"/>
      <c r="D3732" s="1"/>
      <c r="E3732" s="317" t="s">
        <v>973</v>
      </c>
      <c r="F3732" s="318"/>
      <c r="G3732" s="3">
        <v>0.7</v>
      </c>
    </row>
    <row r="3733" spans="1:7" ht="15" customHeight="1">
      <c r="A3733" s="1"/>
      <c r="B3733" s="1"/>
      <c r="C3733" s="1"/>
      <c r="D3733" s="1"/>
      <c r="E3733" s="317" t="s">
        <v>974</v>
      </c>
      <c r="F3733" s="318"/>
      <c r="G3733" s="3">
        <v>5.04</v>
      </c>
    </row>
    <row r="3734" spans="1:7" ht="15" customHeight="1">
      <c r="A3734" s="1"/>
      <c r="B3734" s="1"/>
      <c r="C3734" s="1"/>
      <c r="D3734" s="1"/>
      <c r="E3734" s="317" t="s">
        <v>975</v>
      </c>
      <c r="F3734" s="318"/>
      <c r="G3734" s="3">
        <v>1.42</v>
      </c>
    </row>
    <row r="3735" spans="1:7" ht="15" customHeight="1">
      <c r="A3735" s="1"/>
      <c r="B3735" s="1"/>
      <c r="C3735" s="1"/>
      <c r="D3735" s="1"/>
      <c r="E3735" s="317" t="s">
        <v>976</v>
      </c>
      <c r="F3735" s="318"/>
      <c r="G3735" s="3">
        <v>6.46</v>
      </c>
    </row>
    <row r="3736" spans="1:7" ht="15" customHeight="1">
      <c r="A3736" s="1"/>
      <c r="B3736" s="1"/>
      <c r="C3736" s="1"/>
      <c r="D3736" s="1"/>
      <c r="E3736" s="317" t="s">
        <v>977</v>
      </c>
      <c r="F3736" s="318"/>
      <c r="G3736" s="3">
        <v>1</v>
      </c>
    </row>
    <row r="3737" spans="1:7" ht="15" customHeight="1">
      <c r="A3737" s="1"/>
      <c r="B3737" s="1"/>
      <c r="C3737" s="1"/>
      <c r="D3737" s="1"/>
      <c r="E3737" s="317" t="s">
        <v>978</v>
      </c>
      <c r="F3737" s="318"/>
      <c r="G3737" s="3">
        <v>6.46</v>
      </c>
    </row>
    <row r="3738" spans="1:7" ht="9.9499999999999993" customHeight="1">
      <c r="A3738" s="1"/>
      <c r="B3738" s="1"/>
      <c r="C3738" s="323" t="s">
        <v>949</v>
      </c>
      <c r="D3738" s="324"/>
      <c r="E3738" s="1"/>
      <c r="F3738" s="1"/>
      <c r="G3738" s="1"/>
    </row>
    <row r="3739" spans="1:7" ht="20.100000000000001" customHeight="1">
      <c r="A3739" s="325" t="s">
        <v>2380</v>
      </c>
      <c r="B3739" s="326"/>
      <c r="C3739" s="326"/>
      <c r="D3739" s="326"/>
      <c r="E3739" s="326"/>
      <c r="F3739" s="326"/>
      <c r="G3739" s="326"/>
    </row>
    <row r="3740" spans="1:7" ht="15" customHeight="1">
      <c r="A3740" s="321" t="s">
        <v>1027</v>
      </c>
      <c r="B3740" s="322"/>
      <c r="C3740" s="8" t="s">
        <v>952</v>
      </c>
      <c r="D3740" s="8" t="s">
        <v>953</v>
      </c>
      <c r="E3740" s="8" t="s">
        <v>954</v>
      </c>
      <c r="F3740" s="8" t="s">
        <v>955</v>
      </c>
      <c r="G3740" s="8" t="s">
        <v>956</v>
      </c>
    </row>
    <row r="3741" spans="1:7" ht="20.100000000000001" customHeight="1">
      <c r="A3741" s="15" t="s">
        <v>1458</v>
      </c>
      <c r="B3741" s="16" t="s">
        <v>1459</v>
      </c>
      <c r="C3741" s="15" t="s">
        <v>959</v>
      </c>
      <c r="D3741" s="15" t="s">
        <v>1030</v>
      </c>
      <c r="E3741" s="17">
        <v>6.3999999999999997E-5</v>
      </c>
      <c r="F3741" s="18">
        <v>21622.37</v>
      </c>
      <c r="G3741" s="18">
        <v>1.3838316799999999</v>
      </c>
    </row>
    <row r="3742" spans="1:7" ht="15" customHeight="1">
      <c r="A3742" s="1"/>
      <c r="B3742" s="1"/>
      <c r="C3742" s="1"/>
      <c r="D3742" s="1"/>
      <c r="E3742" s="319" t="s">
        <v>1031</v>
      </c>
      <c r="F3742" s="320"/>
      <c r="G3742" s="19">
        <v>1.3838316799999999</v>
      </c>
    </row>
    <row r="3743" spans="1:7" ht="15" customHeight="1">
      <c r="A3743" s="1"/>
      <c r="B3743" s="1"/>
      <c r="C3743" s="1"/>
      <c r="D3743" s="1"/>
      <c r="E3743" s="317" t="s">
        <v>972</v>
      </c>
      <c r="F3743" s="318"/>
      <c r="G3743" s="3">
        <v>1.38</v>
      </c>
    </row>
    <row r="3744" spans="1:7" ht="15" customHeight="1">
      <c r="A3744" s="1"/>
      <c r="B3744" s="1"/>
      <c r="C3744" s="1"/>
      <c r="D3744" s="1"/>
      <c r="E3744" s="317" t="s">
        <v>1062</v>
      </c>
      <c r="F3744" s="318"/>
      <c r="G3744" s="3">
        <v>0</v>
      </c>
    </row>
    <row r="3745" spans="1:7" ht="15" customHeight="1">
      <c r="A3745" s="1"/>
      <c r="B3745" s="1"/>
      <c r="C3745" s="1"/>
      <c r="D3745" s="1"/>
      <c r="E3745" s="317" t="s">
        <v>974</v>
      </c>
      <c r="F3745" s="318"/>
      <c r="G3745" s="3">
        <v>1.38</v>
      </c>
    </row>
    <row r="3746" spans="1:7" ht="15" customHeight="1">
      <c r="A3746" s="1"/>
      <c r="B3746" s="1"/>
      <c r="C3746" s="1"/>
      <c r="D3746" s="1"/>
      <c r="E3746" s="317" t="s">
        <v>975</v>
      </c>
      <c r="F3746" s="318"/>
      <c r="G3746" s="3">
        <v>0.39</v>
      </c>
    </row>
    <row r="3747" spans="1:7" ht="15" customHeight="1">
      <c r="A3747" s="1"/>
      <c r="B3747" s="1"/>
      <c r="C3747" s="1"/>
      <c r="D3747" s="1"/>
      <c r="E3747" s="317" t="s">
        <v>976</v>
      </c>
      <c r="F3747" s="318"/>
      <c r="G3747" s="3">
        <v>1.77</v>
      </c>
    </row>
    <row r="3748" spans="1:7" ht="15" customHeight="1">
      <c r="A3748" s="1"/>
      <c r="B3748" s="1"/>
      <c r="C3748" s="1"/>
      <c r="D3748" s="1"/>
      <c r="E3748" s="317" t="s">
        <v>977</v>
      </c>
      <c r="F3748" s="318"/>
      <c r="G3748" s="3">
        <v>1</v>
      </c>
    </row>
    <row r="3749" spans="1:7" ht="15" customHeight="1">
      <c r="A3749" s="1"/>
      <c r="B3749" s="1"/>
      <c r="C3749" s="1"/>
      <c r="D3749" s="1"/>
      <c r="E3749" s="317" t="s">
        <v>978</v>
      </c>
      <c r="F3749" s="318"/>
      <c r="G3749" s="3">
        <v>1.77</v>
      </c>
    </row>
    <row r="3750" spans="1:7" ht="9.9499999999999993" customHeight="1">
      <c r="A3750" s="1"/>
      <c r="B3750" s="1"/>
      <c r="C3750" s="323" t="s">
        <v>949</v>
      </c>
      <c r="D3750" s="324"/>
      <c r="E3750" s="1"/>
      <c r="F3750" s="1"/>
      <c r="G3750" s="1"/>
    </row>
    <row r="3751" spans="1:7" ht="20.100000000000001" customHeight="1">
      <c r="A3751" s="325" t="s">
        <v>2381</v>
      </c>
      <c r="B3751" s="326"/>
      <c r="C3751" s="326"/>
      <c r="D3751" s="326"/>
      <c r="E3751" s="326"/>
      <c r="F3751" s="326"/>
      <c r="G3751" s="326"/>
    </row>
    <row r="3752" spans="1:7" ht="15" customHeight="1">
      <c r="A3752" s="321" t="s">
        <v>1027</v>
      </c>
      <c r="B3752" s="322"/>
      <c r="C3752" s="8" t="s">
        <v>952</v>
      </c>
      <c r="D3752" s="8" t="s">
        <v>953</v>
      </c>
      <c r="E3752" s="8" t="s">
        <v>954</v>
      </c>
      <c r="F3752" s="8" t="s">
        <v>955</v>
      </c>
      <c r="G3752" s="8" t="s">
        <v>956</v>
      </c>
    </row>
    <row r="3753" spans="1:7" ht="20.100000000000001" customHeight="1">
      <c r="A3753" s="15" t="s">
        <v>1458</v>
      </c>
      <c r="B3753" s="16" t="s">
        <v>1459</v>
      </c>
      <c r="C3753" s="15" t="s">
        <v>959</v>
      </c>
      <c r="D3753" s="15" t="s">
        <v>1030</v>
      </c>
      <c r="E3753" s="17">
        <v>7.6000000000000001E-6</v>
      </c>
      <c r="F3753" s="18">
        <v>21622.37</v>
      </c>
      <c r="G3753" s="18">
        <v>0.164330012</v>
      </c>
    </row>
    <row r="3754" spans="1:7" ht="15" customHeight="1">
      <c r="A3754" s="1"/>
      <c r="B3754" s="1"/>
      <c r="C3754" s="1"/>
      <c r="D3754" s="1"/>
      <c r="E3754" s="319" t="s">
        <v>1031</v>
      </c>
      <c r="F3754" s="320"/>
      <c r="G3754" s="19">
        <v>0.164330012</v>
      </c>
    </row>
    <row r="3755" spans="1:7" ht="15" customHeight="1">
      <c r="A3755" s="1"/>
      <c r="B3755" s="1"/>
      <c r="C3755" s="1"/>
      <c r="D3755" s="1"/>
      <c r="E3755" s="317" t="s">
        <v>972</v>
      </c>
      <c r="F3755" s="318"/>
      <c r="G3755" s="3">
        <v>0.16</v>
      </c>
    </row>
    <row r="3756" spans="1:7" ht="15" customHeight="1">
      <c r="A3756" s="1"/>
      <c r="B3756" s="1"/>
      <c r="C3756" s="1"/>
      <c r="D3756" s="1"/>
      <c r="E3756" s="317" t="s">
        <v>1062</v>
      </c>
      <c r="F3756" s="318"/>
      <c r="G3756" s="3">
        <v>0</v>
      </c>
    </row>
    <row r="3757" spans="1:7" ht="15" customHeight="1">
      <c r="A3757" s="1"/>
      <c r="B3757" s="1"/>
      <c r="C3757" s="1"/>
      <c r="D3757" s="1"/>
      <c r="E3757" s="317" t="s">
        <v>974</v>
      </c>
      <c r="F3757" s="318"/>
      <c r="G3757" s="3">
        <v>0.16</v>
      </c>
    </row>
    <row r="3758" spans="1:7" ht="15" customHeight="1">
      <c r="A3758" s="1"/>
      <c r="B3758" s="1"/>
      <c r="C3758" s="1"/>
      <c r="D3758" s="1"/>
      <c r="E3758" s="317" t="s">
        <v>975</v>
      </c>
      <c r="F3758" s="318"/>
      <c r="G3758" s="3">
        <v>0.04</v>
      </c>
    </row>
    <row r="3759" spans="1:7" ht="15" customHeight="1">
      <c r="A3759" s="1"/>
      <c r="B3759" s="1"/>
      <c r="C3759" s="1"/>
      <c r="D3759" s="1"/>
      <c r="E3759" s="317" t="s">
        <v>976</v>
      </c>
      <c r="F3759" s="318"/>
      <c r="G3759" s="3">
        <v>0.2</v>
      </c>
    </row>
    <row r="3760" spans="1:7" ht="15" customHeight="1">
      <c r="A3760" s="1"/>
      <c r="B3760" s="1"/>
      <c r="C3760" s="1"/>
      <c r="D3760" s="1"/>
      <c r="E3760" s="317" t="s">
        <v>977</v>
      </c>
      <c r="F3760" s="318"/>
      <c r="G3760" s="3">
        <v>1</v>
      </c>
    </row>
    <row r="3761" spans="1:7" ht="15" customHeight="1">
      <c r="A3761" s="1"/>
      <c r="B3761" s="1"/>
      <c r="C3761" s="1"/>
      <c r="D3761" s="1"/>
      <c r="E3761" s="317" t="s">
        <v>978</v>
      </c>
      <c r="F3761" s="318"/>
      <c r="G3761" s="3">
        <v>0.2</v>
      </c>
    </row>
    <row r="3762" spans="1:7" ht="9.9499999999999993" customHeight="1">
      <c r="A3762" s="1"/>
      <c r="B3762" s="1"/>
      <c r="C3762" s="323" t="s">
        <v>949</v>
      </c>
      <c r="D3762" s="324"/>
      <c r="E3762" s="1"/>
      <c r="F3762" s="1"/>
      <c r="G3762" s="1"/>
    </row>
    <row r="3763" spans="1:7" ht="20.100000000000001" customHeight="1">
      <c r="A3763" s="325" t="s">
        <v>2382</v>
      </c>
      <c r="B3763" s="326"/>
      <c r="C3763" s="326"/>
      <c r="D3763" s="326"/>
      <c r="E3763" s="326"/>
      <c r="F3763" s="326"/>
      <c r="G3763" s="326"/>
    </row>
    <row r="3764" spans="1:7" ht="15" customHeight="1">
      <c r="A3764" s="321" t="s">
        <v>968</v>
      </c>
      <c r="B3764" s="322"/>
      <c r="C3764" s="8" t="s">
        <v>952</v>
      </c>
      <c r="D3764" s="8" t="s">
        <v>953</v>
      </c>
      <c r="E3764" s="8" t="s">
        <v>954</v>
      </c>
      <c r="F3764" s="8" t="s">
        <v>955</v>
      </c>
      <c r="G3764" s="8" t="s">
        <v>956</v>
      </c>
    </row>
    <row r="3765" spans="1:7" ht="15" customHeight="1">
      <c r="A3765" s="15" t="s">
        <v>1460</v>
      </c>
      <c r="B3765" s="16" t="s">
        <v>1461</v>
      </c>
      <c r="C3765" s="15" t="s">
        <v>959</v>
      </c>
      <c r="D3765" s="15" t="s">
        <v>960</v>
      </c>
      <c r="E3765" s="17">
        <v>5.8999999999999999E-3</v>
      </c>
      <c r="F3765" s="18">
        <v>16.45</v>
      </c>
      <c r="G3765" s="18">
        <v>9.7055000000000002E-2</v>
      </c>
    </row>
    <row r="3766" spans="1:7" ht="15" customHeight="1">
      <c r="A3766" s="1"/>
      <c r="B3766" s="1"/>
      <c r="C3766" s="1"/>
      <c r="D3766" s="1"/>
      <c r="E3766" s="319" t="s">
        <v>971</v>
      </c>
      <c r="F3766" s="320"/>
      <c r="G3766" s="19">
        <v>9.7055000000000002E-2</v>
      </c>
    </row>
    <row r="3767" spans="1:7" ht="15" customHeight="1">
      <c r="A3767" s="1"/>
      <c r="B3767" s="1"/>
      <c r="C3767" s="1"/>
      <c r="D3767" s="1"/>
      <c r="E3767" s="317" t="s">
        <v>972</v>
      </c>
      <c r="F3767" s="318"/>
      <c r="G3767" s="3">
        <v>0.05</v>
      </c>
    </row>
    <row r="3768" spans="1:7" ht="15" customHeight="1">
      <c r="A3768" s="1"/>
      <c r="B3768" s="1"/>
      <c r="C3768" s="1"/>
      <c r="D3768" s="1"/>
      <c r="E3768" s="317" t="s">
        <v>973</v>
      </c>
      <c r="F3768" s="318"/>
      <c r="G3768" s="3">
        <v>0.04</v>
      </c>
    </row>
    <row r="3769" spans="1:7" ht="15" customHeight="1">
      <c r="A3769" s="1"/>
      <c r="B3769" s="1"/>
      <c r="C3769" s="1"/>
      <c r="D3769" s="1"/>
      <c r="E3769" s="317" t="s">
        <v>974</v>
      </c>
      <c r="F3769" s="318"/>
      <c r="G3769" s="3">
        <v>0.09</v>
      </c>
    </row>
    <row r="3770" spans="1:7" ht="15" customHeight="1">
      <c r="A3770" s="1"/>
      <c r="B3770" s="1"/>
      <c r="C3770" s="1"/>
      <c r="D3770" s="1"/>
      <c r="E3770" s="317" t="s">
        <v>975</v>
      </c>
      <c r="F3770" s="318"/>
      <c r="G3770" s="3">
        <v>0.02</v>
      </c>
    </row>
    <row r="3771" spans="1:7" ht="15" customHeight="1">
      <c r="A3771" s="1"/>
      <c r="B3771" s="1"/>
      <c r="C3771" s="1"/>
      <c r="D3771" s="1"/>
      <c r="E3771" s="317" t="s">
        <v>976</v>
      </c>
      <c r="F3771" s="318"/>
      <c r="G3771" s="3">
        <v>0.11</v>
      </c>
    </row>
    <row r="3772" spans="1:7" ht="15" customHeight="1">
      <c r="A3772" s="1"/>
      <c r="B3772" s="1"/>
      <c r="C3772" s="1"/>
      <c r="D3772" s="1"/>
      <c r="E3772" s="317" t="s">
        <v>977</v>
      </c>
      <c r="F3772" s="318"/>
      <c r="G3772" s="3">
        <v>1</v>
      </c>
    </row>
    <row r="3773" spans="1:7" ht="15" customHeight="1">
      <c r="A3773" s="1"/>
      <c r="B3773" s="1"/>
      <c r="C3773" s="1"/>
      <c r="D3773" s="1"/>
      <c r="E3773" s="317" t="s">
        <v>978</v>
      </c>
      <c r="F3773" s="318"/>
      <c r="G3773" s="3">
        <v>0.11</v>
      </c>
    </row>
    <row r="3774" spans="1:7" ht="9.9499999999999993" customHeight="1">
      <c r="A3774" s="1"/>
      <c r="B3774" s="1"/>
      <c r="C3774" s="323" t="s">
        <v>949</v>
      </c>
      <c r="D3774" s="324"/>
      <c r="E3774" s="1"/>
      <c r="F3774" s="1"/>
      <c r="G3774" s="1"/>
    </row>
    <row r="3775" spans="1:7" ht="20.100000000000001" customHeight="1">
      <c r="A3775" s="325" t="s">
        <v>2383</v>
      </c>
      <c r="B3775" s="326"/>
      <c r="C3775" s="326"/>
      <c r="D3775" s="326"/>
      <c r="E3775" s="326"/>
      <c r="F3775" s="326"/>
      <c r="G3775" s="326"/>
    </row>
    <row r="3776" spans="1:7" ht="15" customHeight="1">
      <c r="A3776" s="321" t="s">
        <v>951</v>
      </c>
      <c r="B3776" s="322"/>
      <c r="C3776" s="8" t="s">
        <v>952</v>
      </c>
      <c r="D3776" s="8" t="s">
        <v>953</v>
      </c>
      <c r="E3776" s="8" t="s">
        <v>954</v>
      </c>
      <c r="F3776" s="8" t="s">
        <v>955</v>
      </c>
      <c r="G3776" s="8" t="s">
        <v>956</v>
      </c>
    </row>
    <row r="3777" spans="1:7" ht="15" customHeight="1">
      <c r="A3777" s="15" t="s">
        <v>994</v>
      </c>
      <c r="B3777" s="16" t="s">
        <v>995</v>
      </c>
      <c r="C3777" s="15" t="s">
        <v>959</v>
      </c>
      <c r="D3777" s="15" t="s">
        <v>960</v>
      </c>
      <c r="E3777" s="17">
        <v>1</v>
      </c>
      <c r="F3777" s="18">
        <v>1.04</v>
      </c>
      <c r="G3777" s="18">
        <v>1.04</v>
      </c>
    </row>
    <row r="3778" spans="1:7" ht="20.100000000000001" customHeight="1">
      <c r="A3778" s="15" t="s">
        <v>1025</v>
      </c>
      <c r="B3778" s="16" t="s">
        <v>1026</v>
      </c>
      <c r="C3778" s="15" t="s">
        <v>959</v>
      </c>
      <c r="D3778" s="15" t="s">
        <v>960</v>
      </c>
      <c r="E3778" s="17">
        <v>1</v>
      </c>
      <c r="F3778" s="18">
        <v>0.63</v>
      </c>
      <c r="G3778" s="18">
        <v>0.63</v>
      </c>
    </row>
    <row r="3779" spans="1:7" ht="15" customHeight="1">
      <c r="A3779" s="15" t="s">
        <v>996</v>
      </c>
      <c r="B3779" s="16" t="s">
        <v>997</v>
      </c>
      <c r="C3779" s="15" t="s">
        <v>959</v>
      </c>
      <c r="D3779" s="15" t="s">
        <v>960</v>
      </c>
      <c r="E3779" s="17">
        <v>1</v>
      </c>
      <c r="F3779" s="18">
        <v>3.18</v>
      </c>
      <c r="G3779" s="18">
        <v>3.18</v>
      </c>
    </row>
    <row r="3780" spans="1:7" ht="20.100000000000001" customHeight="1">
      <c r="A3780" s="15" t="s">
        <v>1023</v>
      </c>
      <c r="B3780" s="16" t="s">
        <v>1024</v>
      </c>
      <c r="C3780" s="15" t="s">
        <v>959</v>
      </c>
      <c r="D3780" s="15" t="s">
        <v>960</v>
      </c>
      <c r="E3780" s="17">
        <v>1</v>
      </c>
      <c r="F3780" s="18">
        <v>0.01</v>
      </c>
      <c r="G3780" s="18">
        <v>0.01</v>
      </c>
    </row>
    <row r="3781" spans="1:7" ht="15" customHeight="1">
      <c r="A3781" s="15" t="s">
        <v>963</v>
      </c>
      <c r="B3781" s="16" t="s">
        <v>964</v>
      </c>
      <c r="C3781" s="15" t="s">
        <v>959</v>
      </c>
      <c r="D3781" s="15" t="s">
        <v>960</v>
      </c>
      <c r="E3781" s="17">
        <v>1</v>
      </c>
      <c r="F3781" s="18">
        <v>0.55000000000000004</v>
      </c>
      <c r="G3781" s="18">
        <v>0.55000000000000004</v>
      </c>
    </row>
    <row r="3782" spans="1:7" ht="15" customHeight="1">
      <c r="A3782" s="15" t="s">
        <v>965</v>
      </c>
      <c r="B3782" s="16" t="s">
        <v>966</v>
      </c>
      <c r="C3782" s="15" t="s">
        <v>959</v>
      </c>
      <c r="D3782" s="15" t="s">
        <v>960</v>
      </c>
      <c r="E3782" s="17">
        <v>1</v>
      </c>
      <c r="F3782" s="18">
        <v>0.06</v>
      </c>
      <c r="G3782" s="18">
        <v>0.06</v>
      </c>
    </row>
    <row r="3783" spans="1:7" ht="17.100000000000001" customHeight="1">
      <c r="A3783" s="1"/>
      <c r="B3783" s="1"/>
      <c r="C3783" s="1"/>
      <c r="D3783" s="1"/>
      <c r="E3783" s="319" t="s">
        <v>967</v>
      </c>
      <c r="F3783" s="320"/>
      <c r="G3783" s="19">
        <v>5.47</v>
      </c>
    </row>
    <row r="3784" spans="1:7" ht="15" customHeight="1">
      <c r="A3784" s="321" t="s">
        <v>968</v>
      </c>
      <c r="B3784" s="322"/>
      <c r="C3784" s="8" t="s">
        <v>952</v>
      </c>
      <c r="D3784" s="8" t="s">
        <v>953</v>
      </c>
      <c r="E3784" s="8" t="s">
        <v>954</v>
      </c>
      <c r="F3784" s="8" t="s">
        <v>955</v>
      </c>
      <c r="G3784" s="8" t="s">
        <v>956</v>
      </c>
    </row>
    <row r="3785" spans="1:7" ht="15" customHeight="1">
      <c r="A3785" s="15" t="s">
        <v>1460</v>
      </c>
      <c r="B3785" s="16" t="s">
        <v>1461</v>
      </c>
      <c r="C3785" s="15" t="s">
        <v>959</v>
      </c>
      <c r="D3785" s="15" t="s">
        <v>960</v>
      </c>
      <c r="E3785" s="17">
        <v>1.0059</v>
      </c>
      <c r="F3785" s="18">
        <v>16.45</v>
      </c>
      <c r="G3785" s="18">
        <v>16.547055</v>
      </c>
    </row>
    <row r="3786" spans="1:7" ht="15" customHeight="1">
      <c r="A3786" s="1"/>
      <c r="B3786" s="1"/>
      <c r="C3786" s="1"/>
      <c r="D3786" s="1"/>
      <c r="E3786" s="319" t="s">
        <v>971</v>
      </c>
      <c r="F3786" s="320"/>
      <c r="G3786" s="19">
        <v>16.547055</v>
      </c>
    </row>
    <row r="3787" spans="1:7" ht="15" customHeight="1">
      <c r="A3787" s="1"/>
      <c r="B3787" s="1"/>
      <c r="C3787" s="1"/>
      <c r="D3787" s="1"/>
      <c r="E3787" s="317" t="s">
        <v>972</v>
      </c>
      <c r="F3787" s="318"/>
      <c r="G3787" s="3">
        <v>14.5</v>
      </c>
    </row>
    <row r="3788" spans="1:7" ht="15" customHeight="1">
      <c r="A3788" s="1"/>
      <c r="B3788" s="1"/>
      <c r="C3788" s="1"/>
      <c r="D3788" s="1"/>
      <c r="E3788" s="317" t="s">
        <v>973</v>
      </c>
      <c r="F3788" s="318"/>
      <c r="G3788" s="3">
        <v>7.51</v>
      </c>
    </row>
    <row r="3789" spans="1:7" ht="15" customHeight="1">
      <c r="A3789" s="1"/>
      <c r="B3789" s="1"/>
      <c r="C3789" s="1"/>
      <c r="D3789" s="1"/>
      <c r="E3789" s="317" t="s">
        <v>974</v>
      </c>
      <c r="F3789" s="318"/>
      <c r="G3789" s="3">
        <v>22.01</v>
      </c>
    </row>
    <row r="3790" spans="1:7" ht="15" customHeight="1">
      <c r="A3790" s="1"/>
      <c r="B3790" s="1"/>
      <c r="C3790" s="1"/>
      <c r="D3790" s="1"/>
      <c r="E3790" s="317" t="s">
        <v>975</v>
      </c>
      <c r="F3790" s="318"/>
      <c r="G3790" s="3">
        <v>6.23</v>
      </c>
    </row>
    <row r="3791" spans="1:7" ht="15" customHeight="1">
      <c r="A3791" s="1"/>
      <c r="B3791" s="1"/>
      <c r="C3791" s="1"/>
      <c r="D3791" s="1"/>
      <c r="E3791" s="317" t="s">
        <v>976</v>
      </c>
      <c r="F3791" s="318"/>
      <c r="G3791" s="3">
        <v>28.24</v>
      </c>
    </row>
    <row r="3792" spans="1:7" ht="15" customHeight="1">
      <c r="A3792" s="1"/>
      <c r="B3792" s="1"/>
      <c r="C3792" s="1"/>
      <c r="D3792" s="1"/>
      <c r="E3792" s="317" t="s">
        <v>977</v>
      </c>
      <c r="F3792" s="318"/>
      <c r="G3792" s="3">
        <v>1</v>
      </c>
    </row>
    <row r="3793" spans="1:7" ht="15" customHeight="1">
      <c r="A3793" s="1"/>
      <c r="B3793" s="1"/>
      <c r="C3793" s="1"/>
      <c r="D3793" s="1"/>
      <c r="E3793" s="317" t="s">
        <v>978</v>
      </c>
      <c r="F3793" s="318"/>
      <c r="G3793" s="3">
        <v>28.24</v>
      </c>
    </row>
    <row r="3794" spans="1:7" ht="9.9499999999999993" customHeight="1">
      <c r="A3794" s="1"/>
      <c r="B3794" s="1"/>
      <c r="C3794" s="323" t="s">
        <v>949</v>
      </c>
      <c r="D3794" s="324"/>
      <c r="E3794" s="1"/>
      <c r="F3794" s="1"/>
      <c r="G3794" s="1"/>
    </row>
    <row r="3795" spans="1:7" ht="20.100000000000001" customHeight="1">
      <c r="A3795" s="325" t="s">
        <v>2384</v>
      </c>
      <c r="B3795" s="326"/>
      <c r="C3795" s="326"/>
      <c r="D3795" s="326"/>
      <c r="E3795" s="326"/>
      <c r="F3795" s="326"/>
      <c r="G3795" s="326"/>
    </row>
    <row r="3796" spans="1:7" ht="15" customHeight="1">
      <c r="A3796" s="321" t="s">
        <v>951</v>
      </c>
      <c r="B3796" s="322"/>
      <c r="C3796" s="8" t="s">
        <v>952</v>
      </c>
      <c r="D3796" s="8" t="s">
        <v>953</v>
      </c>
      <c r="E3796" s="8" t="s">
        <v>954</v>
      </c>
      <c r="F3796" s="8" t="s">
        <v>955</v>
      </c>
      <c r="G3796" s="8" t="s">
        <v>956</v>
      </c>
    </row>
    <row r="3797" spans="1:7" ht="15" customHeight="1">
      <c r="A3797" s="15" t="s">
        <v>994</v>
      </c>
      <c r="B3797" s="16" t="s">
        <v>995</v>
      </c>
      <c r="C3797" s="15" t="s">
        <v>959</v>
      </c>
      <c r="D3797" s="15" t="s">
        <v>960</v>
      </c>
      <c r="E3797" s="17">
        <v>1</v>
      </c>
      <c r="F3797" s="18">
        <v>1.04</v>
      </c>
      <c r="G3797" s="18">
        <v>1.04</v>
      </c>
    </row>
    <row r="3798" spans="1:7" ht="20.100000000000001" customHeight="1">
      <c r="A3798" s="15" t="s">
        <v>1025</v>
      </c>
      <c r="B3798" s="16" t="s">
        <v>1026</v>
      </c>
      <c r="C3798" s="15" t="s">
        <v>959</v>
      </c>
      <c r="D3798" s="15" t="s">
        <v>960</v>
      </c>
      <c r="E3798" s="17">
        <v>1</v>
      </c>
      <c r="F3798" s="18">
        <v>0.63</v>
      </c>
      <c r="G3798" s="18">
        <v>0.63</v>
      </c>
    </row>
    <row r="3799" spans="1:7" ht="15" customHeight="1">
      <c r="A3799" s="15" t="s">
        <v>996</v>
      </c>
      <c r="B3799" s="16" t="s">
        <v>997</v>
      </c>
      <c r="C3799" s="15" t="s">
        <v>959</v>
      </c>
      <c r="D3799" s="15" t="s">
        <v>960</v>
      </c>
      <c r="E3799" s="17">
        <v>1</v>
      </c>
      <c r="F3799" s="18">
        <v>3.18</v>
      </c>
      <c r="G3799" s="18">
        <v>3.18</v>
      </c>
    </row>
    <row r="3800" spans="1:7" ht="20.100000000000001" customHeight="1">
      <c r="A3800" s="15" t="s">
        <v>1023</v>
      </c>
      <c r="B3800" s="16" t="s">
        <v>1024</v>
      </c>
      <c r="C3800" s="15" t="s">
        <v>959</v>
      </c>
      <c r="D3800" s="15" t="s">
        <v>960</v>
      </c>
      <c r="E3800" s="17">
        <v>1</v>
      </c>
      <c r="F3800" s="18">
        <v>0.01</v>
      </c>
      <c r="G3800" s="18">
        <v>0.01</v>
      </c>
    </row>
    <row r="3801" spans="1:7" ht="15" customHeight="1">
      <c r="A3801" s="15" t="s">
        <v>963</v>
      </c>
      <c r="B3801" s="16" t="s">
        <v>964</v>
      </c>
      <c r="C3801" s="15" t="s">
        <v>959</v>
      </c>
      <c r="D3801" s="15" t="s">
        <v>960</v>
      </c>
      <c r="E3801" s="17">
        <v>1</v>
      </c>
      <c r="F3801" s="18">
        <v>0.55000000000000004</v>
      </c>
      <c r="G3801" s="18">
        <v>0.55000000000000004</v>
      </c>
    </row>
    <row r="3802" spans="1:7" ht="15" customHeight="1">
      <c r="A3802" s="15" t="s">
        <v>965</v>
      </c>
      <c r="B3802" s="16" t="s">
        <v>966</v>
      </c>
      <c r="C3802" s="15" t="s">
        <v>959</v>
      </c>
      <c r="D3802" s="15" t="s">
        <v>960</v>
      </c>
      <c r="E3802" s="17">
        <v>1</v>
      </c>
      <c r="F3802" s="18">
        <v>0.06</v>
      </c>
      <c r="G3802" s="18">
        <v>0.06</v>
      </c>
    </row>
    <row r="3803" spans="1:7" ht="17.100000000000001" customHeight="1">
      <c r="A3803" s="1"/>
      <c r="B3803" s="1"/>
      <c r="C3803" s="1"/>
      <c r="D3803" s="1"/>
      <c r="E3803" s="319" t="s">
        <v>967</v>
      </c>
      <c r="F3803" s="320"/>
      <c r="G3803" s="19">
        <v>5.47</v>
      </c>
    </row>
    <row r="3804" spans="1:7" ht="15" customHeight="1">
      <c r="A3804" s="321" t="s">
        <v>1027</v>
      </c>
      <c r="B3804" s="322"/>
      <c r="C3804" s="8" t="s">
        <v>952</v>
      </c>
      <c r="D3804" s="8" t="s">
        <v>953</v>
      </c>
      <c r="E3804" s="8" t="s">
        <v>954</v>
      </c>
      <c r="F3804" s="8" t="s">
        <v>955</v>
      </c>
      <c r="G3804" s="8" t="s">
        <v>956</v>
      </c>
    </row>
    <row r="3805" spans="1:7" ht="20.100000000000001" customHeight="1">
      <c r="A3805" s="15" t="s">
        <v>1458</v>
      </c>
      <c r="B3805" s="16" t="s">
        <v>1459</v>
      </c>
      <c r="C3805" s="15" t="s">
        <v>959</v>
      </c>
      <c r="D3805" s="15" t="s">
        <v>1030</v>
      </c>
      <c r="E3805" s="17">
        <v>7.1600000000000006E-5</v>
      </c>
      <c r="F3805" s="18">
        <v>21622.37</v>
      </c>
      <c r="G3805" s="18">
        <v>1.5481616920000001</v>
      </c>
    </row>
    <row r="3806" spans="1:7" ht="15" customHeight="1">
      <c r="A3806" s="1"/>
      <c r="B3806" s="1"/>
      <c r="C3806" s="1"/>
      <c r="D3806" s="1"/>
      <c r="E3806" s="319" t="s">
        <v>1031</v>
      </c>
      <c r="F3806" s="320"/>
      <c r="G3806" s="19">
        <v>1.5481616920000001</v>
      </c>
    </row>
    <row r="3807" spans="1:7" ht="15" customHeight="1">
      <c r="A3807" s="321" t="s">
        <v>968</v>
      </c>
      <c r="B3807" s="322"/>
      <c r="C3807" s="8" t="s">
        <v>952</v>
      </c>
      <c r="D3807" s="8" t="s">
        <v>953</v>
      </c>
      <c r="E3807" s="8" t="s">
        <v>954</v>
      </c>
      <c r="F3807" s="8" t="s">
        <v>955</v>
      </c>
      <c r="G3807" s="8" t="s">
        <v>956</v>
      </c>
    </row>
    <row r="3808" spans="1:7" ht="15" customHeight="1">
      <c r="A3808" s="15" t="s">
        <v>1460</v>
      </c>
      <c r="B3808" s="16" t="s">
        <v>1461</v>
      </c>
      <c r="C3808" s="15" t="s">
        <v>959</v>
      </c>
      <c r="D3808" s="15" t="s">
        <v>960</v>
      </c>
      <c r="E3808" s="17">
        <v>1.0059</v>
      </c>
      <c r="F3808" s="18">
        <v>16.45</v>
      </c>
      <c r="G3808" s="18">
        <v>16.547055</v>
      </c>
    </row>
    <row r="3809" spans="1:7" ht="15" customHeight="1">
      <c r="A3809" s="1"/>
      <c r="B3809" s="1"/>
      <c r="C3809" s="1"/>
      <c r="D3809" s="1"/>
      <c r="E3809" s="319" t="s">
        <v>971</v>
      </c>
      <c r="F3809" s="320"/>
      <c r="G3809" s="19">
        <v>16.547055</v>
      </c>
    </row>
    <row r="3810" spans="1:7" ht="15" customHeight="1">
      <c r="A3810" s="1"/>
      <c r="B3810" s="1"/>
      <c r="C3810" s="1"/>
      <c r="D3810" s="1"/>
      <c r="E3810" s="317" t="s">
        <v>972</v>
      </c>
      <c r="F3810" s="318"/>
      <c r="G3810" s="3">
        <v>16.04</v>
      </c>
    </row>
    <row r="3811" spans="1:7" ht="15" customHeight="1">
      <c r="A3811" s="1"/>
      <c r="B3811" s="1"/>
      <c r="C3811" s="1"/>
      <c r="D3811" s="1"/>
      <c r="E3811" s="317" t="s">
        <v>973</v>
      </c>
      <c r="F3811" s="318"/>
      <c r="G3811" s="3">
        <v>7.51</v>
      </c>
    </row>
    <row r="3812" spans="1:7" ht="15" customHeight="1">
      <c r="A3812" s="1"/>
      <c r="B3812" s="1"/>
      <c r="C3812" s="1"/>
      <c r="D3812" s="1"/>
      <c r="E3812" s="317" t="s">
        <v>974</v>
      </c>
      <c r="F3812" s="318"/>
      <c r="G3812" s="3">
        <v>23.55</v>
      </c>
    </row>
    <row r="3813" spans="1:7" ht="15" customHeight="1">
      <c r="A3813" s="1"/>
      <c r="B3813" s="1"/>
      <c r="C3813" s="1"/>
      <c r="D3813" s="1"/>
      <c r="E3813" s="317" t="s">
        <v>975</v>
      </c>
      <c r="F3813" s="318"/>
      <c r="G3813" s="3">
        <v>6.67</v>
      </c>
    </row>
    <row r="3814" spans="1:7" ht="15" customHeight="1">
      <c r="A3814" s="1"/>
      <c r="B3814" s="1"/>
      <c r="C3814" s="1"/>
      <c r="D3814" s="1"/>
      <c r="E3814" s="317" t="s">
        <v>976</v>
      </c>
      <c r="F3814" s="318"/>
      <c r="G3814" s="3">
        <v>30.22</v>
      </c>
    </row>
    <row r="3815" spans="1:7" ht="15" customHeight="1">
      <c r="A3815" s="1"/>
      <c r="B3815" s="1"/>
      <c r="C3815" s="1"/>
      <c r="D3815" s="1"/>
      <c r="E3815" s="317" t="s">
        <v>977</v>
      </c>
      <c r="F3815" s="318"/>
      <c r="G3815" s="3">
        <v>1</v>
      </c>
    </row>
    <row r="3816" spans="1:7" ht="15" customHeight="1">
      <c r="A3816" s="1"/>
      <c r="B3816" s="1"/>
      <c r="C3816" s="1"/>
      <c r="D3816" s="1"/>
      <c r="E3816" s="317" t="s">
        <v>978</v>
      </c>
      <c r="F3816" s="318"/>
      <c r="G3816" s="3">
        <v>30.22</v>
      </c>
    </row>
    <row r="3817" spans="1:7" ht="9.9499999999999993" customHeight="1">
      <c r="A3817" s="1"/>
      <c r="B3817" s="1"/>
      <c r="C3817" s="323" t="s">
        <v>949</v>
      </c>
      <c r="D3817" s="324"/>
      <c r="E3817" s="1"/>
      <c r="F3817" s="1"/>
      <c r="G3817" s="1"/>
    </row>
    <row r="3818" spans="1:7" ht="20.100000000000001" customHeight="1">
      <c r="A3818" s="325" t="s">
        <v>2385</v>
      </c>
      <c r="B3818" s="326"/>
      <c r="C3818" s="326"/>
      <c r="D3818" s="326"/>
      <c r="E3818" s="326"/>
      <c r="F3818" s="326"/>
      <c r="G3818" s="326"/>
    </row>
    <row r="3819" spans="1:7" ht="15" customHeight="1">
      <c r="A3819" s="321" t="s">
        <v>1027</v>
      </c>
      <c r="B3819" s="322"/>
      <c r="C3819" s="8" t="s">
        <v>952</v>
      </c>
      <c r="D3819" s="8" t="s">
        <v>953</v>
      </c>
      <c r="E3819" s="8" t="s">
        <v>954</v>
      </c>
      <c r="F3819" s="8" t="s">
        <v>955</v>
      </c>
      <c r="G3819" s="8" t="s">
        <v>956</v>
      </c>
    </row>
    <row r="3820" spans="1:7" ht="20.100000000000001" customHeight="1">
      <c r="A3820" s="15" t="s">
        <v>1458</v>
      </c>
      <c r="B3820" s="16" t="s">
        <v>1459</v>
      </c>
      <c r="C3820" s="15" t="s">
        <v>959</v>
      </c>
      <c r="D3820" s="15" t="s">
        <v>1030</v>
      </c>
      <c r="E3820" s="17">
        <v>8.0000000000000007E-5</v>
      </c>
      <c r="F3820" s="18">
        <v>21622.37</v>
      </c>
      <c r="G3820" s="18">
        <v>1.7297895999999999</v>
      </c>
    </row>
    <row r="3821" spans="1:7" ht="15" customHeight="1">
      <c r="A3821" s="1"/>
      <c r="B3821" s="1"/>
      <c r="C3821" s="1"/>
      <c r="D3821" s="1"/>
      <c r="E3821" s="319" t="s">
        <v>1031</v>
      </c>
      <c r="F3821" s="320"/>
      <c r="G3821" s="19">
        <v>1.7297895999999999</v>
      </c>
    </row>
    <row r="3822" spans="1:7" ht="15" customHeight="1">
      <c r="A3822" s="1"/>
      <c r="B3822" s="1"/>
      <c r="C3822" s="1"/>
      <c r="D3822" s="1"/>
      <c r="E3822" s="317" t="s">
        <v>972</v>
      </c>
      <c r="F3822" s="318"/>
      <c r="G3822" s="3">
        <v>1.72</v>
      </c>
    </row>
    <row r="3823" spans="1:7" ht="15" customHeight="1">
      <c r="A3823" s="1"/>
      <c r="B3823" s="1"/>
      <c r="C3823" s="1"/>
      <c r="D3823" s="1"/>
      <c r="E3823" s="317" t="s">
        <v>1062</v>
      </c>
      <c r="F3823" s="318"/>
      <c r="G3823" s="3">
        <v>0</v>
      </c>
    </row>
    <row r="3824" spans="1:7" ht="15" customHeight="1">
      <c r="A3824" s="1"/>
      <c r="B3824" s="1"/>
      <c r="C3824" s="1"/>
      <c r="D3824" s="1"/>
      <c r="E3824" s="317" t="s">
        <v>974</v>
      </c>
      <c r="F3824" s="318"/>
      <c r="G3824" s="3">
        <v>1.72</v>
      </c>
    </row>
    <row r="3825" spans="1:7" ht="15" customHeight="1">
      <c r="A3825" s="1"/>
      <c r="B3825" s="1"/>
      <c r="C3825" s="1"/>
      <c r="D3825" s="1"/>
      <c r="E3825" s="317" t="s">
        <v>975</v>
      </c>
      <c r="F3825" s="318"/>
      <c r="G3825" s="3">
        <v>0.48</v>
      </c>
    </row>
    <row r="3826" spans="1:7" ht="15" customHeight="1">
      <c r="A3826" s="1"/>
      <c r="B3826" s="1"/>
      <c r="C3826" s="1"/>
      <c r="D3826" s="1"/>
      <c r="E3826" s="317" t="s">
        <v>976</v>
      </c>
      <c r="F3826" s="318"/>
      <c r="G3826" s="3">
        <v>2.2000000000000002</v>
      </c>
    </row>
    <row r="3827" spans="1:7" ht="15" customHeight="1">
      <c r="A3827" s="1"/>
      <c r="B3827" s="1"/>
      <c r="C3827" s="1"/>
      <c r="D3827" s="1"/>
      <c r="E3827" s="317" t="s">
        <v>977</v>
      </c>
      <c r="F3827" s="318"/>
      <c r="G3827" s="3">
        <v>1</v>
      </c>
    </row>
    <row r="3828" spans="1:7" ht="15" customHeight="1">
      <c r="A3828" s="1"/>
      <c r="B3828" s="1"/>
      <c r="C3828" s="1"/>
      <c r="D3828" s="1"/>
      <c r="E3828" s="317" t="s">
        <v>978</v>
      </c>
      <c r="F3828" s="318"/>
      <c r="G3828" s="3">
        <v>2.2000000000000002</v>
      </c>
    </row>
    <row r="3829" spans="1:7" ht="9.9499999999999993" customHeight="1">
      <c r="A3829" s="1"/>
      <c r="B3829" s="1"/>
      <c r="C3829" s="323" t="s">
        <v>949</v>
      </c>
      <c r="D3829" s="324"/>
      <c r="E3829" s="1"/>
      <c r="F3829" s="1"/>
      <c r="G3829" s="1"/>
    </row>
    <row r="3830" spans="1:7" ht="20.100000000000001" customHeight="1">
      <c r="A3830" s="325" t="s">
        <v>2386</v>
      </c>
      <c r="B3830" s="326"/>
      <c r="C3830" s="326"/>
      <c r="D3830" s="326"/>
      <c r="E3830" s="326"/>
      <c r="F3830" s="326"/>
      <c r="G3830" s="326"/>
    </row>
    <row r="3831" spans="1:7" ht="15" customHeight="1">
      <c r="A3831" s="321" t="s">
        <v>951</v>
      </c>
      <c r="B3831" s="322"/>
      <c r="C3831" s="8" t="s">
        <v>952</v>
      </c>
      <c r="D3831" s="8" t="s">
        <v>953</v>
      </c>
      <c r="E3831" s="8" t="s">
        <v>954</v>
      </c>
      <c r="F3831" s="8" t="s">
        <v>955</v>
      </c>
      <c r="G3831" s="8" t="s">
        <v>956</v>
      </c>
    </row>
    <row r="3832" spans="1:7" ht="15" customHeight="1">
      <c r="A3832" s="15" t="s">
        <v>994</v>
      </c>
      <c r="B3832" s="16" t="s">
        <v>995</v>
      </c>
      <c r="C3832" s="15" t="s">
        <v>959</v>
      </c>
      <c r="D3832" s="15" t="s">
        <v>960</v>
      </c>
      <c r="E3832" s="17">
        <v>1</v>
      </c>
      <c r="F3832" s="18">
        <v>1.04</v>
      </c>
      <c r="G3832" s="18">
        <v>1.04</v>
      </c>
    </row>
    <row r="3833" spans="1:7" ht="20.100000000000001" customHeight="1">
      <c r="A3833" s="15" t="s">
        <v>1025</v>
      </c>
      <c r="B3833" s="16" t="s">
        <v>1026</v>
      </c>
      <c r="C3833" s="15" t="s">
        <v>959</v>
      </c>
      <c r="D3833" s="15" t="s">
        <v>960</v>
      </c>
      <c r="E3833" s="17">
        <v>1</v>
      </c>
      <c r="F3833" s="18">
        <v>0.63</v>
      </c>
      <c r="G3833" s="18">
        <v>0.63</v>
      </c>
    </row>
    <row r="3834" spans="1:7" ht="15" customHeight="1">
      <c r="A3834" s="15" t="s">
        <v>996</v>
      </c>
      <c r="B3834" s="16" t="s">
        <v>997</v>
      </c>
      <c r="C3834" s="15" t="s">
        <v>959</v>
      </c>
      <c r="D3834" s="15" t="s">
        <v>960</v>
      </c>
      <c r="E3834" s="17">
        <v>1</v>
      </c>
      <c r="F3834" s="18">
        <v>3.18</v>
      </c>
      <c r="G3834" s="18">
        <v>3.18</v>
      </c>
    </row>
    <row r="3835" spans="1:7" ht="20.100000000000001" customHeight="1">
      <c r="A3835" s="15" t="s">
        <v>1023</v>
      </c>
      <c r="B3835" s="16" t="s">
        <v>1024</v>
      </c>
      <c r="C3835" s="15" t="s">
        <v>959</v>
      </c>
      <c r="D3835" s="15" t="s">
        <v>960</v>
      </c>
      <c r="E3835" s="17">
        <v>1</v>
      </c>
      <c r="F3835" s="18">
        <v>0.01</v>
      </c>
      <c r="G3835" s="18">
        <v>0.01</v>
      </c>
    </row>
    <row r="3836" spans="1:7" ht="15" customHeight="1">
      <c r="A3836" s="15" t="s">
        <v>963</v>
      </c>
      <c r="B3836" s="16" t="s">
        <v>964</v>
      </c>
      <c r="C3836" s="15" t="s">
        <v>959</v>
      </c>
      <c r="D3836" s="15" t="s">
        <v>960</v>
      </c>
      <c r="E3836" s="17">
        <v>1</v>
      </c>
      <c r="F3836" s="18">
        <v>0.55000000000000004</v>
      </c>
      <c r="G3836" s="18">
        <v>0.55000000000000004</v>
      </c>
    </row>
    <row r="3837" spans="1:7" ht="15" customHeight="1">
      <c r="A3837" s="15" t="s">
        <v>965</v>
      </c>
      <c r="B3837" s="16" t="s">
        <v>966</v>
      </c>
      <c r="C3837" s="15" t="s">
        <v>959</v>
      </c>
      <c r="D3837" s="15" t="s">
        <v>960</v>
      </c>
      <c r="E3837" s="17">
        <v>1</v>
      </c>
      <c r="F3837" s="18">
        <v>0.06</v>
      </c>
      <c r="G3837" s="18">
        <v>0.06</v>
      </c>
    </row>
    <row r="3838" spans="1:7" ht="17.100000000000001" customHeight="1">
      <c r="A3838" s="1"/>
      <c r="B3838" s="1"/>
      <c r="C3838" s="1"/>
      <c r="D3838" s="1"/>
      <c r="E3838" s="319" t="s">
        <v>967</v>
      </c>
      <c r="F3838" s="320"/>
      <c r="G3838" s="19">
        <v>5.47</v>
      </c>
    </row>
    <row r="3839" spans="1:7" ht="15" customHeight="1">
      <c r="A3839" s="321" t="s">
        <v>1027</v>
      </c>
      <c r="B3839" s="322"/>
      <c r="C3839" s="8" t="s">
        <v>952</v>
      </c>
      <c r="D3839" s="8" t="s">
        <v>953</v>
      </c>
      <c r="E3839" s="8" t="s">
        <v>954</v>
      </c>
      <c r="F3839" s="8" t="s">
        <v>955</v>
      </c>
      <c r="G3839" s="8" t="s">
        <v>956</v>
      </c>
    </row>
    <row r="3840" spans="1:7" ht="20.100000000000001" customHeight="1">
      <c r="A3840" s="15" t="s">
        <v>1458</v>
      </c>
      <c r="B3840" s="16" t="s">
        <v>1459</v>
      </c>
      <c r="C3840" s="15" t="s">
        <v>959</v>
      </c>
      <c r="D3840" s="15" t="s">
        <v>1030</v>
      </c>
      <c r="E3840" s="17">
        <v>1.516E-4</v>
      </c>
      <c r="F3840" s="18">
        <v>21622.37</v>
      </c>
      <c r="G3840" s="18">
        <v>3.277951292</v>
      </c>
    </row>
    <row r="3841" spans="1:7" ht="15" customHeight="1">
      <c r="A3841" s="1"/>
      <c r="B3841" s="1"/>
      <c r="C3841" s="1"/>
      <c r="D3841" s="1"/>
      <c r="E3841" s="319" t="s">
        <v>1031</v>
      </c>
      <c r="F3841" s="320"/>
      <c r="G3841" s="19">
        <v>3.277951292</v>
      </c>
    </row>
    <row r="3842" spans="1:7" ht="15" customHeight="1">
      <c r="A3842" s="321" t="s">
        <v>968</v>
      </c>
      <c r="B3842" s="322"/>
      <c r="C3842" s="8" t="s">
        <v>952</v>
      </c>
      <c r="D3842" s="8" t="s">
        <v>953</v>
      </c>
      <c r="E3842" s="8" t="s">
        <v>954</v>
      </c>
      <c r="F3842" s="8" t="s">
        <v>955</v>
      </c>
      <c r="G3842" s="8" t="s">
        <v>956</v>
      </c>
    </row>
    <row r="3843" spans="1:7" ht="15" customHeight="1">
      <c r="A3843" s="15" t="s">
        <v>1460</v>
      </c>
      <c r="B3843" s="16" t="s">
        <v>1461</v>
      </c>
      <c r="C3843" s="15" t="s">
        <v>959</v>
      </c>
      <c r="D3843" s="15" t="s">
        <v>960</v>
      </c>
      <c r="E3843" s="17">
        <v>1.0059</v>
      </c>
      <c r="F3843" s="18">
        <v>16.45</v>
      </c>
      <c r="G3843" s="18">
        <v>16.547055</v>
      </c>
    </row>
    <row r="3844" spans="1:7" ht="15" customHeight="1">
      <c r="A3844" s="1"/>
      <c r="B3844" s="1"/>
      <c r="C3844" s="1"/>
      <c r="D3844" s="1"/>
      <c r="E3844" s="319" t="s">
        <v>971</v>
      </c>
      <c r="F3844" s="320"/>
      <c r="G3844" s="19">
        <v>16.547055</v>
      </c>
    </row>
    <row r="3845" spans="1:7" ht="15" customHeight="1">
      <c r="A3845" s="1"/>
      <c r="B3845" s="1"/>
      <c r="C3845" s="1"/>
      <c r="D3845" s="1"/>
      <c r="E3845" s="317" t="s">
        <v>972</v>
      </c>
      <c r="F3845" s="318"/>
      <c r="G3845" s="3">
        <v>17.760000000000002</v>
      </c>
    </row>
    <row r="3846" spans="1:7" ht="15" customHeight="1">
      <c r="A3846" s="1"/>
      <c r="B3846" s="1"/>
      <c r="C3846" s="1"/>
      <c r="D3846" s="1"/>
      <c r="E3846" s="317" t="s">
        <v>973</v>
      </c>
      <c r="F3846" s="318"/>
      <c r="G3846" s="3">
        <v>7.51</v>
      </c>
    </row>
    <row r="3847" spans="1:7" ht="15" customHeight="1">
      <c r="A3847" s="1"/>
      <c r="B3847" s="1"/>
      <c r="C3847" s="1"/>
      <c r="D3847" s="1"/>
      <c r="E3847" s="317" t="s">
        <v>974</v>
      </c>
      <c r="F3847" s="318"/>
      <c r="G3847" s="3">
        <v>25.27</v>
      </c>
    </row>
    <row r="3848" spans="1:7" ht="15" customHeight="1">
      <c r="A3848" s="1"/>
      <c r="B3848" s="1"/>
      <c r="C3848" s="1"/>
      <c r="D3848" s="1"/>
      <c r="E3848" s="317" t="s">
        <v>975</v>
      </c>
      <c r="F3848" s="318"/>
      <c r="G3848" s="3">
        <v>7.16</v>
      </c>
    </row>
    <row r="3849" spans="1:7" ht="15" customHeight="1">
      <c r="A3849" s="1"/>
      <c r="B3849" s="1"/>
      <c r="C3849" s="1"/>
      <c r="D3849" s="1"/>
      <c r="E3849" s="317" t="s">
        <v>976</v>
      </c>
      <c r="F3849" s="318"/>
      <c r="G3849" s="3">
        <v>32.43</v>
      </c>
    </row>
    <row r="3850" spans="1:7" ht="15" customHeight="1">
      <c r="A3850" s="1"/>
      <c r="B3850" s="1"/>
      <c r="C3850" s="1"/>
      <c r="D3850" s="1"/>
      <c r="E3850" s="317" t="s">
        <v>977</v>
      </c>
      <c r="F3850" s="318"/>
      <c r="G3850" s="3">
        <v>1</v>
      </c>
    </row>
    <row r="3851" spans="1:7" ht="15" customHeight="1">
      <c r="A3851" s="1"/>
      <c r="B3851" s="1"/>
      <c r="C3851" s="1"/>
      <c r="D3851" s="1"/>
      <c r="E3851" s="317" t="s">
        <v>978</v>
      </c>
      <c r="F3851" s="318"/>
      <c r="G3851" s="3">
        <v>32.43</v>
      </c>
    </row>
    <row r="3852" spans="1:7" ht="9.9499999999999993" customHeight="1">
      <c r="A3852" s="1"/>
      <c r="B3852" s="1"/>
      <c r="C3852" s="323" t="s">
        <v>949</v>
      </c>
      <c r="D3852" s="324"/>
      <c r="E3852" s="1"/>
      <c r="F3852" s="1"/>
      <c r="G3852" s="1"/>
    </row>
    <row r="3853" spans="1:7" ht="20.100000000000001" customHeight="1">
      <c r="A3853" s="325" t="s">
        <v>2387</v>
      </c>
      <c r="B3853" s="326"/>
      <c r="C3853" s="326"/>
      <c r="D3853" s="326"/>
      <c r="E3853" s="326"/>
      <c r="F3853" s="326"/>
      <c r="G3853" s="326"/>
    </row>
    <row r="3854" spans="1:7" ht="15" customHeight="1">
      <c r="A3854" s="321" t="s">
        <v>951</v>
      </c>
      <c r="B3854" s="322"/>
      <c r="C3854" s="8" t="s">
        <v>952</v>
      </c>
      <c r="D3854" s="8" t="s">
        <v>953</v>
      </c>
      <c r="E3854" s="8" t="s">
        <v>954</v>
      </c>
      <c r="F3854" s="8" t="s">
        <v>955</v>
      </c>
      <c r="G3854" s="8" t="s">
        <v>956</v>
      </c>
    </row>
    <row r="3855" spans="1:7" ht="20.100000000000001" customHeight="1">
      <c r="A3855" s="15" t="s">
        <v>1025</v>
      </c>
      <c r="B3855" s="16" t="s">
        <v>1026</v>
      </c>
      <c r="C3855" s="15" t="s">
        <v>959</v>
      </c>
      <c r="D3855" s="15" t="s">
        <v>960</v>
      </c>
      <c r="E3855" s="17">
        <v>1.1719999999999999</v>
      </c>
      <c r="F3855" s="18">
        <v>0.63</v>
      </c>
      <c r="G3855" s="18">
        <v>0.73836000000000002</v>
      </c>
    </row>
    <row r="3856" spans="1:7" ht="15" customHeight="1">
      <c r="A3856" s="15" t="s">
        <v>994</v>
      </c>
      <c r="B3856" s="16" t="s">
        <v>995</v>
      </c>
      <c r="C3856" s="15" t="s">
        <v>959</v>
      </c>
      <c r="D3856" s="15" t="s">
        <v>960</v>
      </c>
      <c r="E3856" s="17">
        <v>2.5270000000000001</v>
      </c>
      <c r="F3856" s="18">
        <v>1.04</v>
      </c>
      <c r="G3856" s="18">
        <v>2.6280800000000002</v>
      </c>
    </row>
    <row r="3857" spans="1:7" ht="15" customHeight="1">
      <c r="A3857" s="15" t="s">
        <v>996</v>
      </c>
      <c r="B3857" s="16" t="s">
        <v>997</v>
      </c>
      <c r="C3857" s="15" t="s">
        <v>959</v>
      </c>
      <c r="D3857" s="15" t="s">
        <v>960</v>
      </c>
      <c r="E3857" s="17">
        <v>2.5270000000000001</v>
      </c>
      <c r="F3857" s="18">
        <v>3.18</v>
      </c>
      <c r="G3857" s="18">
        <v>8.0358599999999996</v>
      </c>
    </row>
    <row r="3858" spans="1:7" ht="20.100000000000001" customHeight="1">
      <c r="A3858" s="15" t="s">
        <v>1023</v>
      </c>
      <c r="B3858" s="16" t="s">
        <v>1024</v>
      </c>
      <c r="C3858" s="15" t="s">
        <v>959</v>
      </c>
      <c r="D3858" s="15" t="s">
        <v>960</v>
      </c>
      <c r="E3858" s="17">
        <v>1.1719999999999999</v>
      </c>
      <c r="F3858" s="18">
        <v>0.01</v>
      </c>
      <c r="G3858" s="18">
        <v>1.172E-2</v>
      </c>
    </row>
    <row r="3859" spans="1:7" ht="20.100000000000001" customHeight="1">
      <c r="A3859" s="15" t="s">
        <v>1388</v>
      </c>
      <c r="B3859" s="16" t="s">
        <v>1389</v>
      </c>
      <c r="C3859" s="15" t="s">
        <v>959</v>
      </c>
      <c r="D3859" s="15" t="s">
        <v>960</v>
      </c>
      <c r="E3859" s="17">
        <v>1.355</v>
      </c>
      <c r="F3859" s="18">
        <v>0.28000000000000003</v>
      </c>
      <c r="G3859" s="18">
        <v>0.37940000000000002</v>
      </c>
    </row>
    <row r="3860" spans="1:7" ht="15" customHeight="1">
      <c r="A3860" s="15" t="s">
        <v>963</v>
      </c>
      <c r="B3860" s="16" t="s">
        <v>964</v>
      </c>
      <c r="C3860" s="15" t="s">
        <v>959</v>
      </c>
      <c r="D3860" s="15" t="s">
        <v>960</v>
      </c>
      <c r="E3860" s="17">
        <v>2.5270000000000001</v>
      </c>
      <c r="F3860" s="18">
        <v>0.55000000000000004</v>
      </c>
      <c r="G3860" s="18">
        <v>1.38985</v>
      </c>
    </row>
    <row r="3861" spans="1:7" ht="20.100000000000001" customHeight="1">
      <c r="A3861" s="15" t="s">
        <v>1390</v>
      </c>
      <c r="B3861" s="16" t="s">
        <v>1391</v>
      </c>
      <c r="C3861" s="15" t="s">
        <v>959</v>
      </c>
      <c r="D3861" s="15" t="s">
        <v>960</v>
      </c>
      <c r="E3861" s="17">
        <v>1.355</v>
      </c>
      <c r="F3861" s="18">
        <v>0.8</v>
      </c>
      <c r="G3861" s="18">
        <v>1.0840000000000001</v>
      </c>
    </row>
    <row r="3862" spans="1:7" ht="15" customHeight="1">
      <c r="A3862" s="15" t="s">
        <v>965</v>
      </c>
      <c r="B3862" s="16" t="s">
        <v>966</v>
      </c>
      <c r="C3862" s="15" t="s">
        <v>959</v>
      </c>
      <c r="D3862" s="15" t="s">
        <v>960</v>
      </c>
      <c r="E3862" s="17">
        <v>2.5270000000000001</v>
      </c>
      <c r="F3862" s="18">
        <v>0.06</v>
      </c>
      <c r="G3862" s="18">
        <v>0.15162</v>
      </c>
    </row>
    <row r="3863" spans="1:7" ht="17.100000000000001" customHeight="1">
      <c r="A3863" s="1"/>
      <c r="B3863" s="1"/>
      <c r="C3863" s="1"/>
      <c r="D3863" s="1"/>
      <c r="E3863" s="319" t="s">
        <v>967</v>
      </c>
      <c r="F3863" s="320"/>
      <c r="G3863" s="19">
        <v>14.418889999999999</v>
      </c>
    </row>
    <row r="3864" spans="1:7" ht="15" customHeight="1">
      <c r="A3864" s="321" t="s">
        <v>1027</v>
      </c>
      <c r="B3864" s="322"/>
      <c r="C3864" s="8" t="s">
        <v>952</v>
      </c>
      <c r="D3864" s="8" t="s">
        <v>953</v>
      </c>
      <c r="E3864" s="8" t="s">
        <v>954</v>
      </c>
      <c r="F3864" s="8" t="s">
        <v>955</v>
      </c>
      <c r="G3864" s="8" t="s">
        <v>956</v>
      </c>
    </row>
    <row r="3865" spans="1:7" ht="20.100000000000001" customHeight="1">
      <c r="A3865" s="15" t="s">
        <v>1458</v>
      </c>
      <c r="B3865" s="16" t="s">
        <v>1459</v>
      </c>
      <c r="C3865" s="15" t="s">
        <v>959</v>
      </c>
      <c r="D3865" s="15" t="s">
        <v>1030</v>
      </c>
      <c r="E3865" s="17">
        <v>1.132752E-4</v>
      </c>
      <c r="F3865" s="18">
        <v>21622.37</v>
      </c>
      <c r="G3865" s="18">
        <v>2.4492782862240001</v>
      </c>
    </row>
    <row r="3866" spans="1:7" ht="15" customHeight="1">
      <c r="A3866" s="1"/>
      <c r="B3866" s="1"/>
      <c r="C3866" s="1"/>
      <c r="D3866" s="1"/>
      <c r="E3866" s="319" t="s">
        <v>1031</v>
      </c>
      <c r="F3866" s="320"/>
      <c r="G3866" s="19">
        <v>2.4492782862240001</v>
      </c>
    </row>
    <row r="3867" spans="1:7" ht="15" customHeight="1">
      <c r="A3867" s="321" t="s">
        <v>968</v>
      </c>
      <c r="B3867" s="322"/>
      <c r="C3867" s="8" t="s">
        <v>952</v>
      </c>
      <c r="D3867" s="8" t="s">
        <v>953</v>
      </c>
      <c r="E3867" s="8" t="s">
        <v>954</v>
      </c>
      <c r="F3867" s="8" t="s">
        <v>955</v>
      </c>
      <c r="G3867" s="8" t="s">
        <v>956</v>
      </c>
    </row>
    <row r="3868" spans="1:7" ht="15" customHeight="1">
      <c r="A3868" s="15" t="s">
        <v>1392</v>
      </c>
      <c r="B3868" s="16" t="s">
        <v>1393</v>
      </c>
      <c r="C3868" s="15" t="s">
        <v>959</v>
      </c>
      <c r="D3868" s="15" t="s">
        <v>960</v>
      </c>
      <c r="E3868" s="17">
        <v>0.18534239999999999</v>
      </c>
      <c r="F3868" s="18">
        <v>8.94</v>
      </c>
      <c r="G3868" s="18">
        <v>1.6569610560000001</v>
      </c>
    </row>
    <row r="3869" spans="1:7" ht="15" customHeight="1">
      <c r="A3869" s="15" t="s">
        <v>1460</v>
      </c>
      <c r="B3869" s="16" t="s">
        <v>1461</v>
      </c>
      <c r="C3869" s="15" t="s">
        <v>959</v>
      </c>
      <c r="D3869" s="15" t="s">
        <v>960</v>
      </c>
      <c r="E3869" s="17">
        <v>1.1789148</v>
      </c>
      <c r="F3869" s="18">
        <v>16.45</v>
      </c>
      <c r="G3869" s="18">
        <v>19.393148459999999</v>
      </c>
    </row>
    <row r="3870" spans="1:7" ht="15" customHeight="1">
      <c r="A3870" s="15" t="s">
        <v>1394</v>
      </c>
      <c r="B3870" s="16" t="s">
        <v>1395</v>
      </c>
      <c r="C3870" s="15" t="s">
        <v>959</v>
      </c>
      <c r="D3870" s="15" t="s">
        <v>960</v>
      </c>
      <c r="E3870" s="17">
        <v>1.1870016000000001</v>
      </c>
      <c r="F3870" s="18">
        <v>12.62</v>
      </c>
      <c r="G3870" s="18">
        <v>14.979960192</v>
      </c>
    </row>
    <row r="3871" spans="1:7" ht="15" customHeight="1">
      <c r="A3871" s="1"/>
      <c r="B3871" s="1"/>
      <c r="C3871" s="1"/>
      <c r="D3871" s="1"/>
      <c r="E3871" s="319" t="s">
        <v>971</v>
      </c>
      <c r="F3871" s="320"/>
      <c r="G3871" s="19">
        <v>36.030069707999999</v>
      </c>
    </row>
    <row r="3872" spans="1:7" ht="15" customHeight="1">
      <c r="A3872" s="1"/>
      <c r="B3872" s="1"/>
      <c r="C3872" s="1"/>
      <c r="D3872" s="1"/>
      <c r="E3872" s="317" t="s">
        <v>972</v>
      </c>
      <c r="F3872" s="318"/>
      <c r="G3872" s="3">
        <v>36.49</v>
      </c>
    </row>
    <row r="3873" spans="1:7" ht="15" customHeight="1">
      <c r="A3873" s="1"/>
      <c r="B3873" s="1"/>
      <c r="C3873" s="1"/>
      <c r="D3873" s="1"/>
      <c r="E3873" s="317" t="s">
        <v>973</v>
      </c>
      <c r="F3873" s="318"/>
      <c r="G3873" s="3">
        <v>16.36</v>
      </c>
    </row>
    <row r="3874" spans="1:7" ht="15" customHeight="1">
      <c r="A3874" s="1"/>
      <c r="B3874" s="1"/>
      <c r="C3874" s="1"/>
      <c r="D3874" s="1"/>
      <c r="E3874" s="317" t="s">
        <v>974</v>
      </c>
      <c r="F3874" s="318"/>
      <c r="G3874" s="3">
        <v>52.85</v>
      </c>
    </row>
    <row r="3875" spans="1:7" ht="15" customHeight="1">
      <c r="A3875" s="1"/>
      <c r="B3875" s="1"/>
      <c r="C3875" s="1"/>
      <c r="D3875" s="1"/>
      <c r="E3875" s="317" t="s">
        <v>975</v>
      </c>
      <c r="F3875" s="318"/>
      <c r="G3875" s="3">
        <v>14.98</v>
      </c>
    </row>
    <row r="3876" spans="1:7" ht="15" customHeight="1">
      <c r="A3876" s="1"/>
      <c r="B3876" s="1"/>
      <c r="C3876" s="1"/>
      <c r="D3876" s="1"/>
      <c r="E3876" s="317" t="s">
        <v>976</v>
      </c>
      <c r="F3876" s="318"/>
      <c r="G3876" s="3">
        <v>67.83</v>
      </c>
    </row>
    <row r="3877" spans="1:7" ht="15" customHeight="1">
      <c r="A3877" s="1"/>
      <c r="B3877" s="1"/>
      <c r="C3877" s="1"/>
      <c r="D3877" s="1"/>
      <c r="E3877" s="317" t="s">
        <v>977</v>
      </c>
      <c r="F3877" s="318"/>
      <c r="G3877" s="3">
        <v>1</v>
      </c>
    </row>
    <row r="3878" spans="1:7" ht="15" customHeight="1">
      <c r="A3878" s="1"/>
      <c r="B3878" s="1"/>
      <c r="C3878" s="1"/>
      <c r="D3878" s="1"/>
      <c r="E3878" s="317" t="s">
        <v>978</v>
      </c>
      <c r="F3878" s="318"/>
      <c r="G3878" s="3">
        <v>67.83</v>
      </c>
    </row>
    <row r="3879" spans="1:7" ht="9.9499999999999993" customHeight="1">
      <c r="A3879" s="1"/>
      <c r="B3879" s="1"/>
      <c r="C3879" s="323" t="s">
        <v>949</v>
      </c>
      <c r="D3879" s="324"/>
      <c r="E3879" s="1"/>
      <c r="F3879" s="1"/>
      <c r="G3879" s="1"/>
    </row>
    <row r="3880" spans="1:7" ht="20.100000000000001" customHeight="1">
      <c r="A3880" s="325" t="s">
        <v>2388</v>
      </c>
      <c r="B3880" s="326"/>
      <c r="C3880" s="326"/>
      <c r="D3880" s="326"/>
      <c r="E3880" s="326"/>
      <c r="F3880" s="326"/>
      <c r="G3880" s="326"/>
    </row>
    <row r="3881" spans="1:7" ht="15" customHeight="1">
      <c r="A3881" s="321" t="s">
        <v>951</v>
      </c>
      <c r="B3881" s="322"/>
      <c r="C3881" s="8" t="s">
        <v>952</v>
      </c>
      <c r="D3881" s="8" t="s">
        <v>953</v>
      </c>
      <c r="E3881" s="8" t="s">
        <v>954</v>
      </c>
      <c r="F3881" s="8" t="s">
        <v>955</v>
      </c>
      <c r="G3881" s="8" t="s">
        <v>956</v>
      </c>
    </row>
    <row r="3882" spans="1:7" ht="15" customHeight="1">
      <c r="A3882" s="15" t="s">
        <v>994</v>
      </c>
      <c r="B3882" s="16" t="s">
        <v>995</v>
      </c>
      <c r="C3882" s="15" t="s">
        <v>959</v>
      </c>
      <c r="D3882" s="15" t="s">
        <v>960</v>
      </c>
      <c r="E3882" s="17">
        <v>0.214</v>
      </c>
      <c r="F3882" s="18">
        <v>1.04</v>
      </c>
      <c r="G3882" s="18">
        <v>0.22256000000000001</v>
      </c>
    </row>
    <row r="3883" spans="1:7" ht="15" customHeight="1">
      <c r="A3883" s="15" t="s">
        <v>996</v>
      </c>
      <c r="B3883" s="16" t="s">
        <v>997</v>
      </c>
      <c r="C3883" s="15" t="s">
        <v>959</v>
      </c>
      <c r="D3883" s="15" t="s">
        <v>960</v>
      </c>
      <c r="E3883" s="17">
        <v>0.214</v>
      </c>
      <c r="F3883" s="18">
        <v>3.18</v>
      </c>
      <c r="G3883" s="18">
        <v>0.68052000000000001</v>
      </c>
    </row>
    <row r="3884" spans="1:7" ht="20.100000000000001" customHeight="1">
      <c r="A3884" s="15" t="s">
        <v>1388</v>
      </c>
      <c r="B3884" s="16" t="s">
        <v>1389</v>
      </c>
      <c r="C3884" s="15" t="s">
        <v>959</v>
      </c>
      <c r="D3884" s="15" t="s">
        <v>960</v>
      </c>
      <c r="E3884" s="17">
        <v>0.214</v>
      </c>
      <c r="F3884" s="18">
        <v>0.28000000000000003</v>
      </c>
      <c r="G3884" s="18">
        <v>5.9920000000000001E-2</v>
      </c>
    </row>
    <row r="3885" spans="1:7" ht="15" customHeight="1">
      <c r="A3885" s="15" t="s">
        <v>963</v>
      </c>
      <c r="B3885" s="16" t="s">
        <v>964</v>
      </c>
      <c r="C3885" s="15" t="s">
        <v>959</v>
      </c>
      <c r="D3885" s="15" t="s">
        <v>960</v>
      </c>
      <c r="E3885" s="17">
        <v>0.214</v>
      </c>
      <c r="F3885" s="18">
        <v>0.55000000000000004</v>
      </c>
      <c r="G3885" s="18">
        <v>0.1177</v>
      </c>
    </row>
    <row r="3886" spans="1:7" ht="20.100000000000001" customHeight="1">
      <c r="A3886" s="15" t="s">
        <v>1390</v>
      </c>
      <c r="B3886" s="16" t="s">
        <v>1391</v>
      </c>
      <c r="C3886" s="15" t="s">
        <v>959</v>
      </c>
      <c r="D3886" s="15" t="s">
        <v>960</v>
      </c>
      <c r="E3886" s="17">
        <v>0.214</v>
      </c>
      <c r="F3886" s="18">
        <v>0.8</v>
      </c>
      <c r="G3886" s="18">
        <v>0.17119999999999999</v>
      </c>
    </row>
    <row r="3887" spans="1:7" ht="15" customHeight="1">
      <c r="A3887" s="15" t="s">
        <v>965</v>
      </c>
      <c r="B3887" s="16" t="s">
        <v>966</v>
      </c>
      <c r="C3887" s="15" t="s">
        <v>959</v>
      </c>
      <c r="D3887" s="15" t="s">
        <v>960</v>
      </c>
      <c r="E3887" s="17">
        <v>0.214</v>
      </c>
      <c r="F3887" s="18">
        <v>0.06</v>
      </c>
      <c r="G3887" s="18">
        <v>1.2840000000000001E-2</v>
      </c>
    </row>
    <row r="3888" spans="1:7" ht="17.100000000000001" customHeight="1">
      <c r="A3888" s="1"/>
      <c r="B3888" s="1"/>
      <c r="C3888" s="1"/>
      <c r="D3888" s="1"/>
      <c r="E3888" s="319" t="s">
        <v>967</v>
      </c>
      <c r="F3888" s="320"/>
      <c r="G3888" s="19">
        <v>1.26474</v>
      </c>
    </row>
    <row r="3889" spans="1:7" ht="15" customHeight="1">
      <c r="A3889" s="321" t="s">
        <v>968</v>
      </c>
      <c r="B3889" s="322"/>
      <c r="C3889" s="8" t="s">
        <v>952</v>
      </c>
      <c r="D3889" s="8" t="s">
        <v>953</v>
      </c>
      <c r="E3889" s="8" t="s">
        <v>954</v>
      </c>
      <c r="F3889" s="8" t="s">
        <v>955</v>
      </c>
      <c r="G3889" s="8" t="s">
        <v>956</v>
      </c>
    </row>
    <row r="3890" spans="1:7" ht="15" customHeight="1">
      <c r="A3890" s="15" t="s">
        <v>1392</v>
      </c>
      <c r="B3890" s="16" t="s">
        <v>1393</v>
      </c>
      <c r="C3890" s="15" t="s">
        <v>959</v>
      </c>
      <c r="D3890" s="15" t="s">
        <v>960</v>
      </c>
      <c r="E3890" s="17">
        <v>0.1083696</v>
      </c>
      <c r="F3890" s="18">
        <v>8.94</v>
      </c>
      <c r="G3890" s="18">
        <v>0.96882422400000001</v>
      </c>
    </row>
    <row r="3891" spans="1:7" ht="15" customHeight="1">
      <c r="A3891" s="15" t="s">
        <v>1394</v>
      </c>
      <c r="B3891" s="16" t="s">
        <v>1395</v>
      </c>
      <c r="C3891" s="15" t="s">
        <v>959</v>
      </c>
      <c r="D3891" s="15" t="s">
        <v>960</v>
      </c>
      <c r="E3891" s="17">
        <v>0.1083696</v>
      </c>
      <c r="F3891" s="18">
        <v>12.62</v>
      </c>
      <c r="G3891" s="18">
        <v>1.367624352</v>
      </c>
    </row>
    <row r="3892" spans="1:7" ht="15" customHeight="1">
      <c r="A3892" s="1"/>
      <c r="B3892" s="1"/>
      <c r="C3892" s="1"/>
      <c r="D3892" s="1"/>
      <c r="E3892" s="319" t="s">
        <v>971</v>
      </c>
      <c r="F3892" s="320"/>
      <c r="G3892" s="19">
        <v>2.336448576</v>
      </c>
    </row>
    <row r="3893" spans="1:7" ht="15" customHeight="1">
      <c r="A3893" s="321" t="s">
        <v>1010</v>
      </c>
      <c r="B3893" s="322"/>
      <c r="C3893" s="8" t="s">
        <v>952</v>
      </c>
      <c r="D3893" s="8" t="s">
        <v>953</v>
      </c>
      <c r="E3893" s="8" t="s">
        <v>954</v>
      </c>
      <c r="F3893" s="8" t="s">
        <v>955</v>
      </c>
      <c r="G3893" s="8" t="s">
        <v>956</v>
      </c>
    </row>
    <row r="3894" spans="1:7" ht="15" customHeight="1">
      <c r="A3894" s="15" t="s">
        <v>1398</v>
      </c>
      <c r="B3894" s="16" t="s">
        <v>1399</v>
      </c>
      <c r="C3894" s="15" t="s">
        <v>959</v>
      </c>
      <c r="D3894" s="15" t="s">
        <v>1030</v>
      </c>
      <c r="E3894" s="17">
        <v>8.9999999999999993E-3</v>
      </c>
      <c r="F3894" s="18">
        <v>50.01</v>
      </c>
      <c r="G3894" s="18">
        <v>0.45008999999999999</v>
      </c>
    </row>
    <row r="3895" spans="1:7" ht="20.100000000000001" customHeight="1">
      <c r="A3895" s="15" t="s">
        <v>1400</v>
      </c>
      <c r="B3895" s="16" t="s">
        <v>1401</v>
      </c>
      <c r="C3895" s="15" t="s">
        <v>959</v>
      </c>
      <c r="D3895" s="15" t="s">
        <v>1030</v>
      </c>
      <c r="E3895" s="17">
        <v>1.0999999999999999E-2</v>
      </c>
      <c r="F3895" s="18">
        <v>56.66</v>
      </c>
      <c r="G3895" s="18">
        <v>0.62326000000000004</v>
      </c>
    </row>
    <row r="3896" spans="1:7" ht="20.100000000000001" customHeight="1">
      <c r="A3896" s="15" t="s">
        <v>1462</v>
      </c>
      <c r="B3896" s="16" t="s">
        <v>1463</v>
      </c>
      <c r="C3896" s="15" t="s">
        <v>959</v>
      </c>
      <c r="D3896" s="15" t="s">
        <v>1030</v>
      </c>
      <c r="E3896" s="17">
        <v>1</v>
      </c>
      <c r="F3896" s="18">
        <v>3.7</v>
      </c>
      <c r="G3896" s="18">
        <v>3.7</v>
      </c>
    </row>
    <row r="3897" spans="1:7" ht="15" customHeight="1">
      <c r="A3897" s="15" t="s">
        <v>1402</v>
      </c>
      <c r="B3897" s="16" t="s">
        <v>1403</v>
      </c>
      <c r="C3897" s="15" t="s">
        <v>959</v>
      </c>
      <c r="D3897" s="15" t="s">
        <v>1030</v>
      </c>
      <c r="E3897" s="17">
        <v>3.5999999999999997E-2</v>
      </c>
      <c r="F3897" s="18">
        <v>1.29</v>
      </c>
      <c r="G3897" s="18">
        <v>4.6440000000000002E-2</v>
      </c>
    </row>
    <row r="3898" spans="1:7" ht="15" customHeight="1">
      <c r="A3898" s="1"/>
      <c r="B3898" s="1"/>
      <c r="C3898" s="1"/>
      <c r="D3898" s="1"/>
      <c r="E3898" s="319" t="s">
        <v>1021</v>
      </c>
      <c r="F3898" s="320"/>
      <c r="G3898" s="19">
        <v>4.8197900000000002</v>
      </c>
    </row>
    <row r="3899" spans="1:7" ht="15" customHeight="1">
      <c r="A3899" s="1"/>
      <c r="B3899" s="1"/>
      <c r="C3899" s="1"/>
      <c r="D3899" s="1"/>
      <c r="E3899" s="317" t="s">
        <v>972</v>
      </c>
      <c r="F3899" s="318"/>
      <c r="G3899" s="3">
        <v>7.34</v>
      </c>
    </row>
    <row r="3900" spans="1:7" ht="15" customHeight="1">
      <c r="A3900" s="1"/>
      <c r="B3900" s="1"/>
      <c r="C3900" s="1"/>
      <c r="D3900" s="1"/>
      <c r="E3900" s="317" t="s">
        <v>973</v>
      </c>
      <c r="F3900" s="318"/>
      <c r="G3900" s="3">
        <v>1.06</v>
      </c>
    </row>
    <row r="3901" spans="1:7" ht="15" customHeight="1">
      <c r="A3901" s="1"/>
      <c r="B3901" s="1"/>
      <c r="C3901" s="1"/>
      <c r="D3901" s="1"/>
      <c r="E3901" s="317" t="s">
        <v>974</v>
      </c>
      <c r="F3901" s="318"/>
      <c r="G3901" s="3">
        <v>8.4</v>
      </c>
    </row>
    <row r="3902" spans="1:7" ht="15" customHeight="1">
      <c r="A3902" s="1"/>
      <c r="B3902" s="1"/>
      <c r="C3902" s="1"/>
      <c r="D3902" s="1"/>
      <c r="E3902" s="317" t="s">
        <v>975</v>
      </c>
      <c r="F3902" s="318"/>
      <c r="G3902" s="3">
        <v>2.38</v>
      </c>
    </row>
    <row r="3903" spans="1:7" ht="15" customHeight="1">
      <c r="A3903" s="1"/>
      <c r="B3903" s="1"/>
      <c r="C3903" s="1"/>
      <c r="D3903" s="1"/>
      <c r="E3903" s="317" t="s">
        <v>976</v>
      </c>
      <c r="F3903" s="318"/>
      <c r="G3903" s="3">
        <v>10.78</v>
      </c>
    </row>
    <row r="3904" spans="1:7" ht="15" customHeight="1">
      <c r="A3904" s="1"/>
      <c r="B3904" s="1"/>
      <c r="C3904" s="1"/>
      <c r="D3904" s="1"/>
      <c r="E3904" s="317" t="s">
        <v>977</v>
      </c>
      <c r="F3904" s="318"/>
      <c r="G3904" s="3">
        <v>1</v>
      </c>
    </row>
    <row r="3905" spans="1:7" ht="15" customHeight="1">
      <c r="A3905" s="1"/>
      <c r="B3905" s="1"/>
      <c r="C3905" s="1"/>
      <c r="D3905" s="1"/>
      <c r="E3905" s="317" t="s">
        <v>978</v>
      </c>
      <c r="F3905" s="318"/>
      <c r="G3905" s="3">
        <v>10.78</v>
      </c>
    </row>
    <row r="3906" spans="1:7" ht="9.9499999999999993" customHeight="1">
      <c r="A3906" s="1"/>
      <c r="B3906" s="1"/>
      <c r="C3906" s="323" t="s">
        <v>949</v>
      </c>
      <c r="D3906" s="324"/>
      <c r="E3906" s="1"/>
      <c r="F3906" s="1"/>
      <c r="G3906" s="1"/>
    </row>
    <row r="3907" spans="1:7" ht="20.100000000000001" customHeight="1">
      <c r="A3907" s="325" t="s">
        <v>2389</v>
      </c>
      <c r="B3907" s="326"/>
      <c r="C3907" s="326"/>
      <c r="D3907" s="326"/>
      <c r="E3907" s="326"/>
      <c r="F3907" s="326"/>
      <c r="G3907" s="326"/>
    </row>
    <row r="3908" spans="1:7" ht="15" customHeight="1">
      <c r="A3908" s="321" t="s">
        <v>951</v>
      </c>
      <c r="B3908" s="322"/>
      <c r="C3908" s="8" t="s">
        <v>952</v>
      </c>
      <c r="D3908" s="8" t="s">
        <v>953</v>
      </c>
      <c r="E3908" s="8" t="s">
        <v>954</v>
      </c>
      <c r="F3908" s="8" t="s">
        <v>955</v>
      </c>
      <c r="G3908" s="8" t="s">
        <v>956</v>
      </c>
    </row>
    <row r="3909" spans="1:7" ht="15" customHeight="1">
      <c r="A3909" s="15" t="s">
        <v>994</v>
      </c>
      <c r="B3909" s="16" t="s">
        <v>995</v>
      </c>
      <c r="C3909" s="15" t="s">
        <v>959</v>
      </c>
      <c r="D3909" s="15" t="s">
        <v>960</v>
      </c>
      <c r="E3909" s="17">
        <v>0.14599999999999999</v>
      </c>
      <c r="F3909" s="18">
        <v>1.04</v>
      </c>
      <c r="G3909" s="18">
        <v>0.15184</v>
      </c>
    </row>
    <row r="3910" spans="1:7" ht="15" customHeight="1">
      <c r="A3910" s="15" t="s">
        <v>996</v>
      </c>
      <c r="B3910" s="16" t="s">
        <v>997</v>
      </c>
      <c r="C3910" s="15" t="s">
        <v>959</v>
      </c>
      <c r="D3910" s="15" t="s">
        <v>960</v>
      </c>
      <c r="E3910" s="17">
        <v>0.14599999999999999</v>
      </c>
      <c r="F3910" s="18">
        <v>3.18</v>
      </c>
      <c r="G3910" s="18">
        <v>0.46428000000000003</v>
      </c>
    </row>
    <row r="3911" spans="1:7" ht="20.100000000000001" customHeight="1">
      <c r="A3911" s="15" t="s">
        <v>1388</v>
      </c>
      <c r="B3911" s="16" t="s">
        <v>1389</v>
      </c>
      <c r="C3911" s="15" t="s">
        <v>959</v>
      </c>
      <c r="D3911" s="15" t="s">
        <v>960</v>
      </c>
      <c r="E3911" s="17">
        <v>0.14599999999999999</v>
      </c>
      <c r="F3911" s="18">
        <v>0.28000000000000003</v>
      </c>
      <c r="G3911" s="18">
        <v>4.088E-2</v>
      </c>
    </row>
    <row r="3912" spans="1:7" ht="15" customHeight="1">
      <c r="A3912" s="15" t="s">
        <v>963</v>
      </c>
      <c r="B3912" s="16" t="s">
        <v>964</v>
      </c>
      <c r="C3912" s="15" t="s">
        <v>959</v>
      </c>
      <c r="D3912" s="15" t="s">
        <v>960</v>
      </c>
      <c r="E3912" s="17">
        <v>0.14599999999999999</v>
      </c>
      <c r="F3912" s="18">
        <v>0.55000000000000004</v>
      </c>
      <c r="G3912" s="18">
        <v>8.0299999999999996E-2</v>
      </c>
    </row>
    <row r="3913" spans="1:7" ht="20.100000000000001" customHeight="1">
      <c r="A3913" s="15" t="s">
        <v>1390</v>
      </c>
      <c r="B3913" s="16" t="s">
        <v>1391</v>
      </c>
      <c r="C3913" s="15" t="s">
        <v>959</v>
      </c>
      <c r="D3913" s="15" t="s">
        <v>960</v>
      </c>
      <c r="E3913" s="17">
        <v>0.14599999999999999</v>
      </c>
      <c r="F3913" s="18">
        <v>0.8</v>
      </c>
      <c r="G3913" s="18">
        <v>0.1168</v>
      </c>
    </row>
    <row r="3914" spans="1:7" ht="15" customHeight="1">
      <c r="A3914" s="15" t="s">
        <v>965</v>
      </c>
      <c r="B3914" s="16" t="s">
        <v>966</v>
      </c>
      <c r="C3914" s="15" t="s">
        <v>959</v>
      </c>
      <c r="D3914" s="15" t="s">
        <v>960</v>
      </c>
      <c r="E3914" s="17">
        <v>0.14599999999999999</v>
      </c>
      <c r="F3914" s="18">
        <v>0.06</v>
      </c>
      <c r="G3914" s="18">
        <v>8.7600000000000004E-3</v>
      </c>
    </row>
    <row r="3915" spans="1:7" ht="17.100000000000001" customHeight="1">
      <c r="A3915" s="1"/>
      <c r="B3915" s="1"/>
      <c r="C3915" s="1"/>
      <c r="D3915" s="1"/>
      <c r="E3915" s="319" t="s">
        <v>967</v>
      </c>
      <c r="F3915" s="320"/>
      <c r="G3915" s="19">
        <v>0.86285999999999996</v>
      </c>
    </row>
    <row r="3916" spans="1:7" ht="15" customHeight="1">
      <c r="A3916" s="321" t="s">
        <v>968</v>
      </c>
      <c r="B3916" s="322"/>
      <c r="C3916" s="8" t="s">
        <v>952</v>
      </c>
      <c r="D3916" s="8" t="s">
        <v>953</v>
      </c>
      <c r="E3916" s="8" t="s">
        <v>954</v>
      </c>
      <c r="F3916" s="8" t="s">
        <v>955</v>
      </c>
      <c r="G3916" s="8" t="s">
        <v>956</v>
      </c>
    </row>
    <row r="3917" spans="1:7" ht="15" customHeight="1">
      <c r="A3917" s="15" t="s">
        <v>1392</v>
      </c>
      <c r="B3917" s="16" t="s">
        <v>1393</v>
      </c>
      <c r="C3917" s="15" t="s">
        <v>959</v>
      </c>
      <c r="D3917" s="15" t="s">
        <v>960</v>
      </c>
      <c r="E3917" s="17">
        <v>7.3934399999999997E-2</v>
      </c>
      <c r="F3917" s="18">
        <v>8.94</v>
      </c>
      <c r="G3917" s="18">
        <v>0.66097353599999997</v>
      </c>
    </row>
    <row r="3918" spans="1:7" ht="15" customHeight="1">
      <c r="A3918" s="15" t="s">
        <v>1394</v>
      </c>
      <c r="B3918" s="16" t="s">
        <v>1395</v>
      </c>
      <c r="C3918" s="15" t="s">
        <v>959</v>
      </c>
      <c r="D3918" s="15" t="s">
        <v>960</v>
      </c>
      <c r="E3918" s="17">
        <v>7.3934399999999997E-2</v>
      </c>
      <c r="F3918" s="18">
        <v>12.62</v>
      </c>
      <c r="G3918" s="18">
        <v>0.93305212800000004</v>
      </c>
    </row>
    <row r="3919" spans="1:7" ht="15" customHeight="1">
      <c r="A3919" s="1"/>
      <c r="B3919" s="1"/>
      <c r="C3919" s="1"/>
      <c r="D3919" s="1"/>
      <c r="E3919" s="319" t="s">
        <v>971</v>
      </c>
      <c r="F3919" s="320"/>
      <c r="G3919" s="19">
        <v>1.5940256639999999</v>
      </c>
    </row>
    <row r="3920" spans="1:7" ht="15" customHeight="1">
      <c r="A3920" s="321" t="s">
        <v>1010</v>
      </c>
      <c r="B3920" s="322"/>
      <c r="C3920" s="8" t="s">
        <v>952</v>
      </c>
      <c r="D3920" s="8" t="s">
        <v>953</v>
      </c>
      <c r="E3920" s="8" t="s">
        <v>954</v>
      </c>
      <c r="F3920" s="8" t="s">
        <v>955</v>
      </c>
      <c r="G3920" s="8" t="s">
        <v>956</v>
      </c>
    </row>
    <row r="3921" spans="1:7" ht="15" customHeight="1">
      <c r="A3921" s="15" t="s">
        <v>1398</v>
      </c>
      <c r="B3921" s="16" t="s">
        <v>1399</v>
      </c>
      <c r="C3921" s="15" t="s">
        <v>959</v>
      </c>
      <c r="D3921" s="15" t="s">
        <v>1030</v>
      </c>
      <c r="E3921" s="17">
        <v>8.9999999999999993E-3</v>
      </c>
      <c r="F3921" s="18">
        <v>50.01</v>
      </c>
      <c r="G3921" s="18">
        <v>0.45008999999999999</v>
      </c>
    </row>
    <row r="3922" spans="1:7" ht="20.100000000000001" customHeight="1">
      <c r="A3922" s="15" t="s">
        <v>1400</v>
      </c>
      <c r="B3922" s="16" t="s">
        <v>1401</v>
      </c>
      <c r="C3922" s="15" t="s">
        <v>959</v>
      </c>
      <c r="D3922" s="15" t="s">
        <v>1030</v>
      </c>
      <c r="E3922" s="17">
        <v>1.0999999999999999E-2</v>
      </c>
      <c r="F3922" s="18">
        <v>56.66</v>
      </c>
      <c r="G3922" s="18">
        <v>0.62326000000000004</v>
      </c>
    </row>
    <row r="3923" spans="1:7" ht="20.100000000000001" customHeight="1">
      <c r="A3923" s="15" t="s">
        <v>1464</v>
      </c>
      <c r="B3923" s="16" t="s">
        <v>1465</v>
      </c>
      <c r="C3923" s="15" t="s">
        <v>959</v>
      </c>
      <c r="D3923" s="15" t="s">
        <v>1030</v>
      </c>
      <c r="E3923" s="17">
        <v>1</v>
      </c>
      <c r="F3923" s="18">
        <v>1.86</v>
      </c>
      <c r="G3923" s="18">
        <v>1.86</v>
      </c>
    </row>
    <row r="3924" spans="1:7" ht="15" customHeight="1">
      <c r="A3924" s="15" t="s">
        <v>1402</v>
      </c>
      <c r="B3924" s="16" t="s">
        <v>1403</v>
      </c>
      <c r="C3924" s="15" t="s">
        <v>959</v>
      </c>
      <c r="D3924" s="15" t="s">
        <v>1030</v>
      </c>
      <c r="E3924" s="17">
        <v>1.7000000000000001E-2</v>
      </c>
      <c r="F3924" s="18">
        <v>1.29</v>
      </c>
      <c r="G3924" s="18">
        <v>2.1930000000000002E-2</v>
      </c>
    </row>
    <row r="3925" spans="1:7" ht="15" customHeight="1">
      <c r="A3925" s="1"/>
      <c r="B3925" s="1"/>
      <c r="C3925" s="1"/>
      <c r="D3925" s="1"/>
      <c r="E3925" s="319" t="s">
        <v>1021</v>
      </c>
      <c r="F3925" s="320"/>
      <c r="G3925" s="19">
        <v>2.9552800000000001</v>
      </c>
    </row>
    <row r="3926" spans="1:7" ht="15" customHeight="1">
      <c r="A3926" s="1"/>
      <c r="B3926" s="1"/>
      <c r="C3926" s="1"/>
      <c r="D3926" s="1"/>
      <c r="E3926" s="317" t="s">
        <v>972</v>
      </c>
      <c r="F3926" s="318"/>
      <c r="G3926" s="3">
        <v>4.68</v>
      </c>
    </row>
    <row r="3927" spans="1:7" ht="15" customHeight="1">
      <c r="A3927" s="1"/>
      <c r="B3927" s="1"/>
      <c r="C3927" s="1"/>
      <c r="D3927" s="1"/>
      <c r="E3927" s="317" t="s">
        <v>973</v>
      </c>
      <c r="F3927" s="318"/>
      <c r="G3927" s="3">
        <v>0.72</v>
      </c>
    </row>
    <row r="3928" spans="1:7" ht="15" customHeight="1">
      <c r="A3928" s="1"/>
      <c r="B3928" s="1"/>
      <c r="C3928" s="1"/>
      <c r="D3928" s="1"/>
      <c r="E3928" s="317" t="s">
        <v>974</v>
      </c>
      <c r="F3928" s="318"/>
      <c r="G3928" s="3">
        <v>5.4</v>
      </c>
    </row>
    <row r="3929" spans="1:7" ht="15" customHeight="1">
      <c r="A3929" s="1"/>
      <c r="B3929" s="1"/>
      <c r="C3929" s="1"/>
      <c r="D3929" s="1"/>
      <c r="E3929" s="317" t="s">
        <v>975</v>
      </c>
      <c r="F3929" s="318"/>
      <c r="G3929" s="3">
        <v>1.53</v>
      </c>
    </row>
    <row r="3930" spans="1:7" ht="15" customHeight="1">
      <c r="A3930" s="1"/>
      <c r="B3930" s="1"/>
      <c r="C3930" s="1"/>
      <c r="D3930" s="1"/>
      <c r="E3930" s="317" t="s">
        <v>976</v>
      </c>
      <c r="F3930" s="318"/>
      <c r="G3930" s="3">
        <v>6.93</v>
      </c>
    </row>
    <row r="3931" spans="1:7" ht="15" customHeight="1">
      <c r="A3931" s="1"/>
      <c r="B3931" s="1"/>
      <c r="C3931" s="1"/>
      <c r="D3931" s="1"/>
      <c r="E3931" s="317" t="s">
        <v>977</v>
      </c>
      <c r="F3931" s="318"/>
      <c r="G3931" s="3">
        <v>1</v>
      </c>
    </row>
    <row r="3932" spans="1:7" ht="15" customHeight="1">
      <c r="A3932" s="1"/>
      <c r="B3932" s="1"/>
      <c r="C3932" s="1"/>
      <c r="D3932" s="1"/>
      <c r="E3932" s="317" t="s">
        <v>978</v>
      </c>
      <c r="F3932" s="318"/>
      <c r="G3932" s="3">
        <v>6.93</v>
      </c>
    </row>
    <row r="3933" spans="1:7" ht="9.9499999999999993" customHeight="1">
      <c r="A3933" s="1"/>
      <c r="B3933" s="1"/>
      <c r="C3933" s="323" t="s">
        <v>949</v>
      </c>
      <c r="D3933" s="324"/>
      <c r="E3933" s="1"/>
      <c r="F3933" s="1"/>
      <c r="G3933" s="1"/>
    </row>
    <row r="3934" spans="1:7" ht="20.100000000000001" customHeight="1">
      <c r="A3934" s="325" t="s">
        <v>2390</v>
      </c>
      <c r="B3934" s="326"/>
      <c r="C3934" s="326"/>
      <c r="D3934" s="326"/>
      <c r="E3934" s="326"/>
      <c r="F3934" s="326"/>
      <c r="G3934" s="326"/>
    </row>
    <row r="3935" spans="1:7" ht="15" customHeight="1">
      <c r="A3935" s="321" t="s">
        <v>951</v>
      </c>
      <c r="B3935" s="322"/>
      <c r="C3935" s="8" t="s">
        <v>952</v>
      </c>
      <c r="D3935" s="8" t="s">
        <v>953</v>
      </c>
      <c r="E3935" s="8" t="s">
        <v>954</v>
      </c>
      <c r="F3935" s="8" t="s">
        <v>955</v>
      </c>
      <c r="G3935" s="8" t="s">
        <v>956</v>
      </c>
    </row>
    <row r="3936" spans="1:7" ht="15" customHeight="1">
      <c r="A3936" s="15" t="s">
        <v>994</v>
      </c>
      <c r="B3936" s="16" t="s">
        <v>995</v>
      </c>
      <c r="C3936" s="15" t="s">
        <v>959</v>
      </c>
      <c r="D3936" s="15" t="s">
        <v>960</v>
      </c>
      <c r="E3936" s="17">
        <v>0.214</v>
      </c>
      <c r="F3936" s="18">
        <v>1.04</v>
      </c>
      <c r="G3936" s="18">
        <v>0.22256000000000001</v>
      </c>
    </row>
    <row r="3937" spans="1:7" ht="15" customHeight="1">
      <c r="A3937" s="15" t="s">
        <v>996</v>
      </c>
      <c r="B3937" s="16" t="s">
        <v>997</v>
      </c>
      <c r="C3937" s="15" t="s">
        <v>959</v>
      </c>
      <c r="D3937" s="15" t="s">
        <v>960</v>
      </c>
      <c r="E3937" s="17">
        <v>0.214</v>
      </c>
      <c r="F3937" s="18">
        <v>3.18</v>
      </c>
      <c r="G3937" s="18">
        <v>0.68052000000000001</v>
      </c>
    </row>
    <row r="3938" spans="1:7" ht="20.100000000000001" customHeight="1">
      <c r="A3938" s="15" t="s">
        <v>1388</v>
      </c>
      <c r="B3938" s="16" t="s">
        <v>1389</v>
      </c>
      <c r="C3938" s="15" t="s">
        <v>959</v>
      </c>
      <c r="D3938" s="15" t="s">
        <v>960</v>
      </c>
      <c r="E3938" s="17">
        <v>0.214</v>
      </c>
      <c r="F3938" s="18">
        <v>0.28000000000000003</v>
      </c>
      <c r="G3938" s="18">
        <v>5.9920000000000001E-2</v>
      </c>
    </row>
    <row r="3939" spans="1:7" ht="15" customHeight="1">
      <c r="A3939" s="15" t="s">
        <v>963</v>
      </c>
      <c r="B3939" s="16" t="s">
        <v>964</v>
      </c>
      <c r="C3939" s="15" t="s">
        <v>959</v>
      </c>
      <c r="D3939" s="15" t="s">
        <v>960</v>
      </c>
      <c r="E3939" s="17">
        <v>0.214</v>
      </c>
      <c r="F3939" s="18">
        <v>0.55000000000000004</v>
      </c>
      <c r="G3939" s="18">
        <v>0.1177</v>
      </c>
    </row>
    <row r="3940" spans="1:7" ht="20.100000000000001" customHeight="1">
      <c r="A3940" s="15" t="s">
        <v>1390</v>
      </c>
      <c r="B3940" s="16" t="s">
        <v>1391</v>
      </c>
      <c r="C3940" s="15" t="s">
        <v>959</v>
      </c>
      <c r="D3940" s="15" t="s">
        <v>960</v>
      </c>
      <c r="E3940" s="17">
        <v>0.214</v>
      </c>
      <c r="F3940" s="18">
        <v>0.8</v>
      </c>
      <c r="G3940" s="18">
        <v>0.17119999999999999</v>
      </c>
    </row>
    <row r="3941" spans="1:7" ht="15" customHeight="1">
      <c r="A3941" s="15" t="s">
        <v>965</v>
      </c>
      <c r="B3941" s="16" t="s">
        <v>966</v>
      </c>
      <c r="C3941" s="15" t="s">
        <v>959</v>
      </c>
      <c r="D3941" s="15" t="s">
        <v>960</v>
      </c>
      <c r="E3941" s="17">
        <v>0.214</v>
      </c>
      <c r="F3941" s="18">
        <v>0.06</v>
      </c>
      <c r="G3941" s="18">
        <v>1.2840000000000001E-2</v>
      </c>
    </row>
    <row r="3942" spans="1:7" ht="17.100000000000001" customHeight="1">
      <c r="A3942" s="1"/>
      <c r="B3942" s="1"/>
      <c r="C3942" s="1"/>
      <c r="D3942" s="1"/>
      <c r="E3942" s="319" t="s">
        <v>967</v>
      </c>
      <c r="F3942" s="320"/>
      <c r="G3942" s="19">
        <v>1.26474</v>
      </c>
    </row>
    <row r="3943" spans="1:7" ht="15" customHeight="1">
      <c r="A3943" s="321" t="s">
        <v>968</v>
      </c>
      <c r="B3943" s="322"/>
      <c r="C3943" s="8" t="s">
        <v>952</v>
      </c>
      <c r="D3943" s="8" t="s">
        <v>953</v>
      </c>
      <c r="E3943" s="8" t="s">
        <v>954</v>
      </c>
      <c r="F3943" s="8" t="s">
        <v>955</v>
      </c>
      <c r="G3943" s="8" t="s">
        <v>956</v>
      </c>
    </row>
    <row r="3944" spans="1:7" ht="15" customHeight="1">
      <c r="A3944" s="15" t="s">
        <v>1392</v>
      </c>
      <c r="B3944" s="16" t="s">
        <v>1393</v>
      </c>
      <c r="C3944" s="15" t="s">
        <v>959</v>
      </c>
      <c r="D3944" s="15" t="s">
        <v>960</v>
      </c>
      <c r="E3944" s="17">
        <v>0.1083696</v>
      </c>
      <c r="F3944" s="18">
        <v>8.94</v>
      </c>
      <c r="G3944" s="18">
        <v>0.96882422400000001</v>
      </c>
    </row>
    <row r="3945" spans="1:7" ht="15" customHeight="1">
      <c r="A3945" s="15" t="s">
        <v>1394</v>
      </c>
      <c r="B3945" s="16" t="s">
        <v>1395</v>
      </c>
      <c r="C3945" s="15" t="s">
        <v>959</v>
      </c>
      <c r="D3945" s="15" t="s">
        <v>960</v>
      </c>
      <c r="E3945" s="17">
        <v>0.1083696</v>
      </c>
      <c r="F3945" s="18">
        <v>12.62</v>
      </c>
      <c r="G3945" s="18">
        <v>1.367624352</v>
      </c>
    </row>
    <row r="3946" spans="1:7" ht="15" customHeight="1">
      <c r="A3946" s="1"/>
      <c r="B3946" s="1"/>
      <c r="C3946" s="1"/>
      <c r="D3946" s="1"/>
      <c r="E3946" s="319" t="s">
        <v>971</v>
      </c>
      <c r="F3946" s="320"/>
      <c r="G3946" s="19">
        <v>2.336448576</v>
      </c>
    </row>
    <row r="3947" spans="1:7" ht="15" customHeight="1">
      <c r="A3947" s="321" t="s">
        <v>1010</v>
      </c>
      <c r="B3947" s="322"/>
      <c r="C3947" s="8" t="s">
        <v>952</v>
      </c>
      <c r="D3947" s="8" t="s">
        <v>953</v>
      </c>
      <c r="E3947" s="8" t="s">
        <v>954</v>
      </c>
      <c r="F3947" s="8" t="s">
        <v>955</v>
      </c>
      <c r="G3947" s="8" t="s">
        <v>956</v>
      </c>
    </row>
    <row r="3948" spans="1:7" ht="15" customHeight="1">
      <c r="A3948" s="15" t="s">
        <v>1398</v>
      </c>
      <c r="B3948" s="16" t="s">
        <v>1399</v>
      </c>
      <c r="C3948" s="15" t="s">
        <v>959</v>
      </c>
      <c r="D3948" s="15" t="s">
        <v>1030</v>
      </c>
      <c r="E3948" s="17">
        <v>8.9999999999999993E-3</v>
      </c>
      <c r="F3948" s="18">
        <v>50.01</v>
      </c>
      <c r="G3948" s="18">
        <v>0.45008999999999999</v>
      </c>
    </row>
    <row r="3949" spans="1:7" ht="20.100000000000001" customHeight="1">
      <c r="A3949" s="15" t="s">
        <v>1400</v>
      </c>
      <c r="B3949" s="16" t="s">
        <v>1401</v>
      </c>
      <c r="C3949" s="15" t="s">
        <v>959</v>
      </c>
      <c r="D3949" s="15" t="s">
        <v>1030</v>
      </c>
      <c r="E3949" s="17">
        <v>1.0999999999999999E-2</v>
      </c>
      <c r="F3949" s="18">
        <v>56.66</v>
      </c>
      <c r="G3949" s="18">
        <v>0.62326000000000004</v>
      </c>
    </row>
    <row r="3950" spans="1:7" ht="20.100000000000001" customHeight="1">
      <c r="A3950" s="15" t="s">
        <v>1464</v>
      </c>
      <c r="B3950" s="16" t="s">
        <v>1465</v>
      </c>
      <c r="C3950" s="15" t="s">
        <v>959</v>
      </c>
      <c r="D3950" s="15" t="s">
        <v>1030</v>
      </c>
      <c r="E3950" s="17">
        <v>1</v>
      </c>
      <c r="F3950" s="18">
        <v>1.86</v>
      </c>
      <c r="G3950" s="18">
        <v>1.86</v>
      </c>
    </row>
    <row r="3951" spans="1:7" ht="15" customHeight="1">
      <c r="A3951" s="15" t="s">
        <v>1402</v>
      </c>
      <c r="B3951" s="16" t="s">
        <v>1403</v>
      </c>
      <c r="C3951" s="15" t="s">
        <v>959</v>
      </c>
      <c r="D3951" s="15" t="s">
        <v>1030</v>
      </c>
      <c r="E3951" s="17">
        <v>3.5999999999999997E-2</v>
      </c>
      <c r="F3951" s="18">
        <v>1.29</v>
      </c>
      <c r="G3951" s="18">
        <v>4.6440000000000002E-2</v>
      </c>
    </row>
    <row r="3952" spans="1:7" ht="15" customHeight="1">
      <c r="A3952" s="1"/>
      <c r="B3952" s="1"/>
      <c r="C3952" s="1"/>
      <c r="D3952" s="1"/>
      <c r="E3952" s="319" t="s">
        <v>1021</v>
      </c>
      <c r="F3952" s="320"/>
      <c r="G3952" s="19">
        <v>2.9797899999999999</v>
      </c>
    </row>
    <row r="3953" spans="1:7" ht="15" customHeight="1">
      <c r="A3953" s="1"/>
      <c r="B3953" s="1"/>
      <c r="C3953" s="1"/>
      <c r="D3953" s="1"/>
      <c r="E3953" s="317" t="s">
        <v>972</v>
      </c>
      <c r="F3953" s="318"/>
      <c r="G3953" s="3">
        <v>5.5</v>
      </c>
    </row>
    <row r="3954" spans="1:7" ht="15" customHeight="1">
      <c r="A3954" s="1"/>
      <c r="B3954" s="1"/>
      <c r="C3954" s="1"/>
      <c r="D3954" s="1"/>
      <c r="E3954" s="317" t="s">
        <v>973</v>
      </c>
      <c r="F3954" s="318"/>
      <c r="G3954" s="3">
        <v>1.06</v>
      </c>
    </row>
    <row r="3955" spans="1:7" ht="15" customHeight="1">
      <c r="A3955" s="1"/>
      <c r="B3955" s="1"/>
      <c r="C3955" s="1"/>
      <c r="D3955" s="1"/>
      <c r="E3955" s="317" t="s">
        <v>974</v>
      </c>
      <c r="F3955" s="318"/>
      <c r="G3955" s="3">
        <v>6.56</v>
      </c>
    </row>
    <row r="3956" spans="1:7" ht="15" customHeight="1">
      <c r="A3956" s="1"/>
      <c r="B3956" s="1"/>
      <c r="C3956" s="1"/>
      <c r="D3956" s="1"/>
      <c r="E3956" s="317" t="s">
        <v>975</v>
      </c>
      <c r="F3956" s="318"/>
      <c r="G3956" s="3">
        <v>1.85</v>
      </c>
    </row>
    <row r="3957" spans="1:7" ht="15" customHeight="1">
      <c r="A3957" s="1"/>
      <c r="B3957" s="1"/>
      <c r="C3957" s="1"/>
      <c r="D3957" s="1"/>
      <c r="E3957" s="317" t="s">
        <v>976</v>
      </c>
      <c r="F3957" s="318"/>
      <c r="G3957" s="3">
        <v>8.41</v>
      </c>
    </row>
    <row r="3958" spans="1:7" ht="15" customHeight="1">
      <c r="A3958" s="1"/>
      <c r="B3958" s="1"/>
      <c r="C3958" s="1"/>
      <c r="D3958" s="1"/>
      <c r="E3958" s="317" t="s">
        <v>977</v>
      </c>
      <c r="F3958" s="318"/>
      <c r="G3958" s="3">
        <v>1</v>
      </c>
    </row>
    <row r="3959" spans="1:7" ht="15" customHeight="1">
      <c r="A3959" s="1"/>
      <c r="B3959" s="1"/>
      <c r="C3959" s="1"/>
      <c r="D3959" s="1"/>
      <c r="E3959" s="317" t="s">
        <v>978</v>
      </c>
      <c r="F3959" s="318"/>
      <c r="G3959" s="3">
        <v>8.41</v>
      </c>
    </row>
    <row r="3960" spans="1:7" ht="9.9499999999999993" customHeight="1">
      <c r="A3960" s="1"/>
      <c r="B3960" s="1"/>
      <c r="C3960" s="323" t="s">
        <v>949</v>
      </c>
      <c r="D3960" s="324"/>
      <c r="E3960" s="1"/>
      <c r="F3960" s="1"/>
      <c r="G3960" s="1"/>
    </row>
    <row r="3961" spans="1:7" ht="20.100000000000001" customHeight="1">
      <c r="A3961" s="325" t="s">
        <v>2391</v>
      </c>
      <c r="B3961" s="326"/>
      <c r="C3961" s="326"/>
      <c r="D3961" s="326"/>
      <c r="E3961" s="326"/>
      <c r="F3961" s="326"/>
      <c r="G3961" s="326"/>
    </row>
    <row r="3962" spans="1:7" ht="15" customHeight="1">
      <c r="A3962" s="321" t="s">
        <v>951</v>
      </c>
      <c r="B3962" s="322"/>
      <c r="C3962" s="8" t="s">
        <v>952</v>
      </c>
      <c r="D3962" s="8" t="s">
        <v>953</v>
      </c>
      <c r="E3962" s="8" t="s">
        <v>954</v>
      </c>
      <c r="F3962" s="8" t="s">
        <v>955</v>
      </c>
      <c r="G3962" s="8" t="s">
        <v>956</v>
      </c>
    </row>
    <row r="3963" spans="1:7" ht="15" customHeight="1">
      <c r="A3963" s="15" t="s">
        <v>994</v>
      </c>
      <c r="B3963" s="16" t="s">
        <v>995</v>
      </c>
      <c r="C3963" s="15" t="s">
        <v>959</v>
      </c>
      <c r="D3963" s="15" t="s">
        <v>960</v>
      </c>
      <c r="E3963" s="17">
        <v>0.11799999999999999</v>
      </c>
      <c r="F3963" s="18">
        <v>1.04</v>
      </c>
      <c r="G3963" s="18">
        <v>0.12272</v>
      </c>
    </row>
    <row r="3964" spans="1:7" ht="15" customHeight="1">
      <c r="A3964" s="15" t="s">
        <v>996</v>
      </c>
      <c r="B3964" s="16" t="s">
        <v>997</v>
      </c>
      <c r="C3964" s="15" t="s">
        <v>959</v>
      </c>
      <c r="D3964" s="15" t="s">
        <v>960</v>
      </c>
      <c r="E3964" s="17">
        <v>0.11799999999999999</v>
      </c>
      <c r="F3964" s="18">
        <v>3.18</v>
      </c>
      <c r="G3964" s="18">
        <v>0.37524000000000002</v>
      </c>
    </row>
    <row r="3965" spans="1:7" ht="20.100000000000001" customHeight="1">
      <c r="A3965" s="15" t="s">
        <v>1388</v>
      </c>
      <c r="B3965" s="16" t="s">
        <v>1389</v>
      </c>
      <c r="C3965" s="15" t="s">
        <v>959</v>
      </c>
      <c r="D3965" s="15" t="s">
        <v>960</v>
      </c>
      <c r="E3965" s="17">
        <v>0.11799999999999999</v>
      </c>
      <c r="F3965" s="18">
        <v>0.28000000000000003</v>
      </c>
      <c r="G3965" s="18">
        <v>3.304E-2</v>
      </c>
    </row>
    <row r="3966" spans="1:7" ht="15" customHeight="1">
      <c r="A3966" s="15" t="s">
        <v>963</v>
      </c>
      <c r="B3966" s="16" t="s">
        <v>964</v>
      </c>
      <c r="C3966" s="15" t="s">
        <v>959</v>
      </c>
      <c r="D3966" s="15" t="s">
        <v>960</v>
      </c>
      <c r="E3966" s="17">
        <v>0.11799999999999999</v>
      </c>
      <c r="F3966" s="18">
        <v>0.55000000000000004</v>
      </c>
      <c r="G3966" s="18">
        <v>6.4899999999999999E-2</v>
      </c>
    </row>
    <row r="3967" spans="1:7" ht="20.100000000000001" customHeight="1">
      <c r="A3967" s="15" t="s">
        <v>1390</v>
      </c>
      <c r="B3967" s="16" t="s">
        <v>1391</v>
      </c>
      <c r="C3967" s="15" t="s">
        <v>959</v>
      </c>
      <c r="D3967" s="15" t="s">
        <v>960</v>
      </c>
      <c r="E3967" s="17">
        <v>0.11799999999999999</v>
      </c>
      <c r="F3967" s="18">
        <v>0.8</v>
      </c>
      <c r="G3967" s="18">
        <v>9.4399999999999998E-2</v>
      </c>
    </row>
    <row r="3968" spans="1:7" ht="15" customHeight="1">
      <c r="A3968" s="15" t="s">
        <v>965</v>
      </c>
      <c r="B3968" s="16" t="s">
        <v>966</v>
      </c>
      <c r="C3968" s="15" t="s">
        <v>959</v>
      </c>
      <c r="D3968" s="15" t="s">
        <v>960</v>
      </c>
      <c r="E3968" s="17">
        <v>0.11799999999999999</v>
      </c>
      <c r="F3968" s="18">
        <v>0.06</v>
      </c>
      <c r="G3968" s="18">
        <v>7.0800000000000004E-3</v>
      </c>
    </row>
    <row r="3969" spans="1:7" ht="17.100000000000001" customHeight="1">
      <c r="A3969" s="1"/>
      <c r="B3969" s="1"/>
      <c r="C3969" s="1"/>
      <c r="D3969" s="1"/>
      <c r="E3969" s="319" t="s">
        <v>967</v>
      </c>
      <c r="F3969" s="320"/>
      <c r="G3969" s="19">
        <v>0.69738</v>
      </c>
    </row>
    <row r="3970" spans="1:7" ht="15" customHeight="1">
      <c r="A3970" s="321" t="s">
        <v>968</v>
      </c>
      <c r="B3970" s="322"/>
      <c r="C3970" s="8" t="s">
        <v>952</v>
      </c>
      <c r="D3970" s="8" t="s">
        <v>953</v>
      </c>
      <c r="E3970" s="8" t="s">
        <v>954</v>
      </c>
      <c r="F3970" s="8" t="s">
        <v>955</v>
      </c>
      <c r="G3970" s="8" t="s">
        <v>956</v>
      </c>
    </row>
    <row r="3971" spans="1:7" ht="15" customHeight="1">
      <c r="A3971" s="15" t="s">
        <v>1392</v>
      </c>
      <c r="B3971" s="16" t="s">
        <v>1393</v>
      </c>
      <c r="C3971" s="15" t="s">
        <v>959</v>
      </c>
      <c r="D3971" s="15" t="s">
        <v>960</v>
      </c>
      <c r="E3971" s="17">
        <v>5.9755200000000001E-2</v>
      </c>
      <c r="F3971" s="18">
        <v>8.94</v>
      </c>
      <c r="G3971" s="18">
        <v>0.53421148799999996</v>
      </c>
    </row>
    <row r="3972" spans="1:7" ht="15" customHeight="1">
      <c r="A3972" s="15" t="s">
        <v>1394</v>
      </c>
      <c r="B3972" s="16" t="s">
        <v>1395</v>
      </c>
      <c r="C3972" s="15" t="s">
        <v>959</v>
      </c>
      <c r="D3972" s="15" t="s">
        <v>960</v>
      </c>
      <c r="E3972" s="17">
        <v>5.9755200000000001E-2</v>
      </c>
      <c r="F3972" s="18">
        <v>12.62</v>
      </c>
      <c r="G3972" s="18">
        <v>0.75411062399999995</v>
      </c>
    </row>
    <row r="3973" spans="1:7" ht="15" customHeight="1">
      <c r="A3973" s="1"/>
      <c r="B3973" s="1"/>
      <c r="C3973" s="1"/>
      <c r="D3973" s="1"/>
      <c r="E3973" s="319" t="s">
        <v>971</v>
      </c>
      <c r="F3973" s="320"/>
      <c r="G3973" s="19">
        <v>1.2883221119999999</v>
      </c>
    </row>
    <row r="3974" spans="1:7" ht="15" customHeight="1">
      <c r="A3974" s="321" t="s">
        <v>1010</v>
      </c>
      <c r="B3974" s="322"/>
      <c r="C3974" s="8" t="s">
        <v>952</v>
      </c>
      <c r="D3974" s="8" t="s">
        <v>953</v>
      </c>
      <c r="E3974" s="8" t="s">
        <v>954</v>
      </c>
      <c r="F3974" s="8" t="s">
        <v>955</v>
      </c>
      <c r="G3974" s="8" t="s">
        <v>956</v>
      </c>
    </row>
    <row r="3975" spans="1:7" ht="15" customHeight="1">
      <c r="A3975" s="15" t="s">
        <v>1398</v>
      </c>
      <c r="B3975" s="16" t="s">
        <v>1399</v>
      </c>
      <c r="C3975" s="15" t="s">
        <v>959</v>
      </c>
      <c r="D3975" s="15" t="s">
        <v>1030</v>
      </c>
      <c r="E3975" s="17">
        <v>1.2E-2</v>
      </c>
      <c r="F3975" s="18">
        <v>50.01</v>
      </c>
      <c r="G3975" s="18">
        <v>0.60011999999999999</v>
      </c>
    </row>
    <row r="3976" spans="1:7" ht="20.100000000000001" customHeight="1">
      <c r="A3976" s="15" t="s">
        <v>1400</v>
      </c>
      <c r="B3976" s="16" t="s">
        <v>1401</v>
      </c>
      <c r="C3976" s="15" t="s">
        <v>959</v>
      </c>
      <c r="D3976" s="15" t="s">
        <v>1030</v>
      </c>
      <c r="E3976" s="17">
        <v>1.4E-2</v>
      </c>
      <c r="F3976" s="18">
        <v>56.66</v>
      </c>
      <c r="G3976" s="18">
        <v>0.79323999999999995</v>
      </c>
    </row>
    <row r="3977" spans="1:7" ht="20.100000000000001" customHeight="1">
      <c r="A3977" s="15" t="s">
        <v>1476</v>
      </c>
      <c r="B3977" s="16" t="s">
        <v>1477</v>
      </c>
      <c r="C3977" s="15" t="s">
        <v>959</v>
      </c>
      <c r="D3977" s="15" t="s">
        <v>1030</v>
      </c>
      <c r="E3977" s="17">
        <v>1</v>
      </c>
      <c r="F3977" s="18">
        <v>3.81</v>
      </c>
      <c r="G3977" s="18">
        <v>3.81</v>
      </c>
    </row>
    <row r="3978" spans="1:7" ht="15" customHeight="1">
      <c r="A3978" s="15" t="s">
        <v>1402</v>
      </c>
      <c r="B3978" s="16" t="s">
        <v>1403</v>
      </c>
      <c r="C3978" s="15" t="s">
        <v>959</v>
      </c>
      <c r="D3978" s="15" t="s">
        <v>1030</v>
      </c>
      <c r="E3978" s="17">
        <v>0.02</v>
      </c>
      <c r="F3978" s="18">
        <v>1.29</v>
      </c>
      <c r="G3978" s="18">
        <v>2.58E-2</v>
      </c>
    </row>
    <row r="3979" spans="1:7" ht="15" customHeight="1">
      <c r="A3979" s="1"/>
      <c r="B3979" s="1"/>
      <c r="C3979" s="1"/>
      <c r="D3979" s="1"/>
      <c r="E3979" s="319" t="s">
        <v>1021</v>
      </c>
      <c r="F3979" s="320"/>
      <c r="G3979" s="19">
        <v>5.2291600000000003</v>
      </c>
    </row>
    <row r="3980" spans="1:7" ht="15" customHeight="1">
      <c r="A3980" s="1"/>
      <c r="B3980" s="1"/>
      <c r="C3980" s="1"/>
      <c r="D3980" s="1"/>
      <c r="E3980" s="317" t="s">
        <v>972</v>
      </c>
      <c r="F3980" s="318"/>
      <c r="G3980" s="3">
        <v>6.61</v>
      </c>
    </row>
    <row r="3981" spans="1:7" ht="15" customHeight="1">
      <c r="A3981" s="1"/>
      <c r="B3981" s="1"/>
      <c r="C3981" s="1"/>
      <c r="D3981" s="1"/>
      <c r="E3981" s="317" t="s">
        <v>973</v>
      </c>
      <c r="F3981" s="318"/>
      <c r="G3981" s="3">
        <v>0.59</v>
      </c>
    </row>
    <row r="3982" spans="1:7" ht="15" customHeight="1">
      <c r="A3982" s="1"/>
      <c r="B3982" s="1"/>
      <c r="C3982" s="1"/>
      <c r="D3982" s="1"/>
      <c r="E3982" s="317" t="s">
        <v>974</v>
      </c>
      <c r="F3982" s="318"/>
      <c r="G3982" s="3">
        <v>7.2</v>
      </c>
    </row>
    <row r="3983" spans="1:7" ht="15" customHeight="1">
      <c r="A3983" s="1"/>
      <c r="B3983" s="1"/>
      <c r="C3983" s="1"/>
      <c r="D3983" s="1"/>
      <c r="E3983" s="317" t="s">
        <v>975</v>
      </c>
      <c r="F3983" s="318"/>
      <c r="G3983" s="3">
        <v>2.04</v>
      </c>
    </row>
    <row r="3984" spans="1:7" ht="15" customHeight="1">
      <c r="A3984" s="1"/>
      <c r="B3984" s="1"/>
      <c r="C3984" s="1"/>
      <c r="D3984" s="1"/>
      <c r="E3984" s="317" t="s">
        <v>976</v>
      </c>
      <c r="F3984" s="318"/>
      <c r="G3984" s="3">
        <v>9.24</v>
      </c>
    </row>
    <row r="3985" spans="1:7" ht="15" customHeight="1">
      <c r="A3985" s="1"/>
      <c r="B3985" s="1"/>
      <c r="C3985" s="1"/>
      <c r="D3985" s="1"/>
      <c r="E3985" s="317" t="s">
        <v>977</v>
      </c>
      <c r="F3985" s="318"/>
      <c r="G3985" s="3">
        <v>1</v>
      </c>
    </row>
    <row r="3986" spans="1:7" ht="15" customHeight="1">
      <c r="A3986" s="1"/>
      <c r="B3986" s="1"/>
      <c r="C3986" s="1"/>
      <c r="D3986" s="1"/>
      <c r="E3986" s="317" t="s">
        <v>978</v>
      </c>
      <c r="F3986" s="318"/>
      <c r="G3986" s="3">
        <v>9.24</v>
      </c>
    </row>
    <row r="3987" spans="1:7" ht="9.9499999999999993" customHeight="1">
      <c r="A3987" s="1"/>
      <c r="B3987" s="1"/>
      <c r="C3987" s="323" t="s">
        <v>949</v>
      </c>
      <c r="D3987" s="324"/>
      <c r="E3987" s="1"/>
      <c r="F3987" s="1"/>
      <c r="G3987" s="1"/>
    </row>
    <row r="3988" spans="1:7" ht="20.100000000000001" customHeight="1">
      <c r="A3988" s="325" t="s">
        <v>2392</v>
      </c>
      <c r="B3988" s="326"/>
      <c r="C3988" s="326"/>
      <c r="D3988" s="326"/>
      <c r="E3988" s="326"/>
      <c r="F3988" s="326"/>
      <c r="G3988" s="326"/>
    </row>
    <row r="3989" spans="1:7" ht="15" customHeight="1">
      <c r="A3989" s="321" t="s">
        <v>951</v>
      </c>
      <c r="B3989" s="322"/>
      <c r="C3989" s="8" t="s">
        <v>952</v>
      </c>
      <c r="D3989" s="8" t="s">
        <v>953</v>
      </c>
      <c r="E3989" s="8" t="s">
        <v>954</v>
      </c>
      <c r="F3989" s="8" t="s">
        <v>955</v>
      </c>
      <c r="G3989" s="8" t="s">
        <v>956</v>
      </c>
    </row>
    <row r="3990" spans="1:7" ht="15" customHeight="1">
      <c r="A3990" s="15" t="s">
        <v>994</v>
      </c>
      <c r="B3990" s="16" t="s">
        <v>995</v>
      </c>
      <c r="C3990" s="15" t="s">
        <v>959</v>
      </c>
      <c r="D3990" s="15" t="s">
        <v>960</v>
      </c>
      <c r="E3990" s="17">
        <v>0.23799999999999999</v>
      </c>
      <c r="F3990" s="18">
        <v>1.04</v>
      </c>
      <c r="G3990" s="18">
        <v>0.24751999999999999</v>
      </c>
    </row>
    <row r="3991" spans="1:7" ht="15" customHeight="1">
      <c r="A3991" s="15" t="s">
        <v>996</v>
      </c>
      <c r="B3991" s="16" t="s">
        <v>997</v>
      </c>
      <c r="C3991" s="15" t="s">
        <v>959</v>
      </c>
      <c r="D3991" s="15" t="s">
        <v>960</v>
      </c>
      <c r="E3991" s="17">
        <v>0.23799999999999999</v>
      </c>
      <c r="F3991" s="18">
        <v>3.18</v>
      </c>
      <c r="G3991" s="18">
        <v>0.75683999999999996</v>
      </c>
    </row>
    <row r="3992" spans="1:7" ht="20.100000000000001" customHeight="1">
      <c r="A3992" s="15" t="s">
        <v>1388</v>
      </c>
      <c r="B3992" s="16" t="s">
        <v>1389</v>
      </c>
      <c r="C3992" s="15" t="s">
        <v>959</v>
      </c>
      <c r="D3992" s="15" t="s">
        <v>960</v>
      </c>
      <c r="E3992" s="17">
        <v>0.23799999999999999</v>
      </c>
      <c r="F3992" s="18">
        <v>0.28000000000000003</v>
      </c>
      <c r="G3992" s="18">
        <v>6.6640000000000005E-2</v>
      </c>
    </row>
    <row r="3993" spans="1:7" ht="15" customHeight="1">
      <c r="A3993" s="15" t="s">
        <v>963</v>
      </c>
      <c r="B3993" s="16" t="s">
        <v>964</v>
      </c>
      <c r="C3993" s="15" t="s">
        <v>959</v>
      </c>
      <c r="D3993" s="15" t="s">
        <v>960</v>
      </c>
      <c r="E3993" s="17">
        <v>0.23799999999999999</v>
      </c>
      <c r="F3993" s="18">
        <v>0.55000000000000004</v>
      </c>
      <c r="G3993" s="18">
        <v>0.13089999999999999</v>
      </c>
    </row>
    <row r="3994" spans="1:7" ht="20.100000000000001" customHeight="1">
      <c r="A3994" s="15" t="s">
        <v>1390</v>
      </c>
      <c r="B3994" s="16" t="s">
        <v>1391</v>
      </c>
      <c r="C3994" s="15" t="s">
        <v>959</v>
      </c>
      <c r="D3994" s="15" t="s">
        <v>960</v>
      </c>
      <c r="E3994" s="17">
        <v>0.23799999999999999</v>
      </c>
      <c r="F3994" s="18">
        <v>0.8</v>
      </c>
      <c r="G3994" s="18">
        <v>0.19040000000000001</v>
      </c>
    </row>
    <row r="3995" spans="1:7" ht="15" customHeight="1">
      <c r="A3995" s="15" t="s">
        <v>965</v>
      </c>
      <c r="B3995" s="16" t="s">
        <v>966</v>
      </c>
      <c r="C3995" s="15" t="s">
        <v>959</v>
      </c>
      <c r="D3995" s="15" t="s">
        <v>960</v>
      </c>
      <c r="E3995" s="17">
        <v>0.23799999999999999</v>
      </c>
      <c r="F3995" s="18">
        <v>0.06</v>
      </c>
      <c r="G3995" s="18">
        <v>1.4279999999999999E-2</v>
      </c>
    </row>
    <row r="3996" spans="1:7" ht="17.100000000000001" customHeight="1">
      <c r="A3996" s="1"/>
      <c r="B3996" s="1"/>
      <c r="C3996" s="1"/>
      <c r="D3996" s="1"/>
      <c r="E3996" s="319" t="s">
        <v>967</v>
      </c>
      <c r="F3996" s="320"/>
      <c r="G3996" s="19">
        <v>1.4065799999999999</v>
      </c>
    </row>
    <row r="3997" spans="1:7" ht="15" customHeight="1">
      <c r="A3997" s="321" t="s">
        <v>968</v>
      </c>
      <c r="B3997" s="322"/>
      <c r="C3997" s="8" t="s">
        <v>952</v>
      </c>
      <c r="D3997" s="8" t="s">
        <v>953</v>
      </c>
      <c r="E3997" s="8" t="s">
        <v>954</v>
      </c>
      <c r="F3997" s="8" t="s">
        <v>955</v>
      </c>
      <c r="G3997" s="8" t="s">
        <v>956</v>
      </c>
    </row>
    <row r="3998" spans="1:7" ht="15" customHeight="1">
      <c r="A3998" s="15" t="s">
        <v>1392</v>
      </c>
      <c r="B3998" s="16" t="s">
        <v>1393</v>
      </c>
      <c r="C3998" s="15" t="s">
        <v>959</v>
      </c>
      <c r="D3998" s="15" t="s">
        <v>960</v>
      </c>
      <c r="E3998" s="17">
        <v>0.1205232</v>
      </c>
      <c r="F3998" s="18">
        <v>8.94</v>
      </c>
      <c r="G3998" s="18">
        <v>1.077477408</v>
      </c>
    </row>
    <row r="3999" spans="1:7" ht="15" customHeight="1">
      <c r="A3999" s="15" t="s">
        <v>1394</v>
      </c>
      <c r="B3999" s="16" t="s">
        <v>1395</v>
      </c>
      <c r="C3999" s="15" t="s">
        <v>959</v>
      </c>
      <c r="D3999" s="15" t="s">
        <v>960</v>
      </c>
      <c r="E3999" s="17">
        <v>0.1205232</v>
      </c>
      <c r="F3999" s="18">
        <v>12.62</v>
      </c>
      <c r="G3999" s="18">
        <v>1.521002784</v>
      </c>
    </row>
    <row r="4000" spans="1:7" ht="15" customHeight="1">
      <c r="A4000" s="1"/>
      <c r="B4000" s="1"/>
      <c r="C4000" s="1"/>
      <c r="D4000" s="1"/>
      <c r="E4000" s="319" t="s">
        <v>971</v>
      </c>
      <c r="F4000" s="320"/>
      <c r="G4000" s="19">
        <v>2.5984801919999998</v>
      </c>
    </row>
    <row r="4001" spans="1:7" ht="15" customHeight="1">
      <c r="A4001" s="321" t="s">
        <v>1010</v>
      </c>
      <c r="B4001" s="322"/>
      <c r="C4001" s="8" t="s">
        <v>952</v>
      </c>
      <c r="D4001" s="8" t="s">
        <v>953</v>
      </c>
      <c r="E4001" s="8" t="s">
        <v>954</v>
      </c>
      <c r="F4001" s="8" t="s">
        <v>955</v>
      </c>
      <c r="G4001" s="8" t="s">
        <v>956</v>
      </c>
    </row>
    <row r="4002" spans="1:7" ht="15" customHeight="1">
      <c r="A4002" s="15" t="s">
        <v>1398</v>
      </c>
      <c r="B4002" s="16" t="s">
        <v>1399</v>
      </c>
      <c r="C4002" s="15" t="s">
        <v>959</v>
      </c>
      <c r="D4002" s="15" t="s">
        <v>1030</v>
      </c>
      <c r="E4002" s="17">
        <v>8.9999999999999993E-3</v>
      </c>
      <c r="F4002" s="18">
        <v>50.01</v>
      </c>
      <c r="G4002" s="18">
        <v>0.45008999999999999</v>
      </c>
    </row>
    <row r="4003" spans="1:7" ht="20.100000000000001" customHeight="1">
      <c r="A4003" s="15" t="s">
        <v>1400</v>
      </c>
      <c r="B4003" s="16" t="s">
        <v>1401</v>
      </c>
      <c r="C4003" s="15" t="s">
        <v>959</v>
      </c>
      <c r="D4003" s="15" t="s">
        <v>1030</v>
      </c>
      <c r="E4003" s="17">
        <v>1.0999999999999999E-2</v>
      </c>
      <c r="F4003" s="18">
        <v>56.66</v>
      </c>
      <c r="G4003" s="18">
        <v>0.62326000000000004</v>
      </c>
    </row>
    <row r="4004" spans="1:7" ht="20.100000000000001" customHeight="1">
      <c r="A4004" s="15" t="s">
        <v>1476</v>
      </c>
      <c r="B4004" s="16" t="s">
        <v>1477</v>
      </c>
      <c r="C4004" s="15" t="s">
        <v>959</v>
      </c>
      <c r="D4004" s="15" t="s">
        <v>1030</v>
      </c>
      <c r="E4004" s="17">
        <v>1</v>
      </c>
      <c r="F4004" s="18">
        <v>3.81</v>
      </c>
      <c r="G4004" s="18">
        <v>3.81</v>
      </c>
    </row>
    <row r="4005" spans="1:7" ht="15" customHeight="1">
      <c r="A4005" s="15" t="s">
        <v>1402</v>
      </c>
      <c r="B4005" s="16" t="s">
        <v>1403</v>
      </c>
      <c r="C4005" s="15" t="s">
        <v>959</v>
      </c>
      <c r="D4005" s="15" t="s">
        <v>1030</v>
      </c>
      <c r="E4005" s="17">
        <v>0.06</v>
      </c>
      <c r="F4005" s="18">
        <v>1.29</v>
      </c>
      <c r="G4005" s="18">
        <v>7.7399999999999997E-2</v>
      </c>
    </row>
    <row r="4006" spans="1:7" ht="15" customHeight="1">
      <c r="A4006" s="1"/>
      <c r="B4006" s="1"/>
      <c r="C4006" s="1"/>
      <c r="D4006" s="1"/>
      <c r="E4006" s="319" t="s">
        <v>1021</v>
      </c>
      <c r="F4006" s="320"/>
      <c r="G4006" s="19">
        <v>4.96075</v>
      </c>
    </row>
    <row r="4007" spans="1:7" ht="15" customHeight="1">
      <c r="A4007" s="1"/>
      <c r="B4007" s="1"/>
      <c r="C4007" s="1"/>
      <c r="D4007" s="1"/>
      <c r="E4007" s="317" t="s">
        <v>972</v>
      </c>
      <c r="F4007" s="318"/>
      <c r="G4007" s="3">
        <v>7.77</v>
      </c>
    </row>
    <row r="4008" spans="1:7" ht="15" customHeight="1">
      <c r="A4008" s="1"/>
      <c r="B4008" s="1"/>
      <c r="C4008" s="1"/>
      <c r="D4008" s="1"/>
      <c r="E4008" s="317" t="s">
        <v>973</v>
      </c>
      <c r="F4008" s="318"/>
      <c r="G4008" s="3">
        <v>1.18</v>
      </c>
    </row>
    <row r="4009" spans="1:7" ht="15" customHeight="1">
      <c r="A4009" s="1"/>
      <c r="B4009" s="1"/>
      <c r="C4009" s="1"/>
      <c r="D4009" s="1"/>
      <c r="E4009" s="317" t="s">
        <v>974</v>
      </c>
      <c r="F4009" s="318"/>
      <c r="G4009" s="3">
        <v>8.9499999999999993</v>
      </c>
    </row>
    <row r="4010" spans="1:7" ht="15" customHeight="1">
      <c r="A4010" s="1"/>
      <c r="B4010" s="1"/>
      <c r="C4010" s="1"/>
      <c r="D4010" s="1"/>
      <c r="E4010" s="317" t="s">
        <v>975</v>
      </c>
      <c r="F4010" s="318"/>
      <c r="G4010" s="3">
        <v>2.5299999999999998</v>
      </c>
    </row>
    <row r="4011" spans="1:7" ht="15" customHeight="1">
      <c r="A4011" s="1"/>
      <c r="B4011" s="1"/>
      <c r="C4011" s="1"/>
      <c r="D4011" s="1"/>
      <c r="E4011" s="317" t="s">
        <v>976</v>
      </c>
      <c r="F4011" s="318"/>
      <c r="G4011" s="3">
        <v>11.48</v>
      </c>
    </row>
    <row r="4012" spans="1:7" ht="15" customHeight="1">
      <c r="A4012" s="1"/>
      <c r="B4012" s="1"/>
      <c r="C4012" s="1"/>
      <c r="D4012" s="1"/>
      <c r="E4012" s="317" t="s">
        <v>977</v>
      </c>
      <c r="F4012" s="318"/>
      <c r="G4012" s="3">
        <v>1</v>
      </c>
    </row>
    <row r="4013" spans="1:7" ht="15" customHeight="1">
      <c r="A4013" s="1"/>
      <c r="B4013" s="1"/>
      <c r="C4013" s="1"/>
      <c r="D4013" s="1"/>
      <c r="E4013" s="317" t="s">
        <v>978</v>
      </c>
      <c r="F4013" s="318"/>
      <c r="G4013" s="3">
        <v>11.48</v>
      </c>
    </row>
    <row r="4014" spans="1:7" ht="9.9499999999999993" customHeight="1">
      <c r="A4014" s="1"/>
      <c r="B4014" s="1"/>
      <c r="C4014" s="323" t="s">
        <v>949</v>
      </c>
      <c r="D4014" s="324"/>
      <c r="E4014" s="1"/>
      <c r="F4014" s="1"/>
      <c r="G4014" s="1"/>
    </row>
    <row r="4015" spans="1:7" ht="20.100000000000001" customHeight="1">
      <c r="A4015" s="325" t="s">
        <v>2393</v>
      </c>
      <c r="B4015" s="326"/>
      <c r="C4015" s="326"/>
      <c r="D4015" s="326"/>
      <c r="E4015" s="326"/>
      <c r="F4015" s="326"/>
      <c r="G4015" s="326"/>
    </row>
    <row r="4016" spans="1:7" ht="15" customHeight="1">
      <c r="A4016" s="321" t="s">
        <v>951</v>
      </c>
      <c r="B4016" s="322"/>
      <c r="C4016" s="8" t="s">
        <v>952</v>
      </c>
      <c r="D4016" s="8" t="s">
        <v>953</v>
      </c>
      <c r="E4016" s="8" t="s">
        <v>954</v>
      </c>
      <c r="F4016" s="8" t="s">
        <v>955</v>
      </c>
      <c r="G4016" s="8" t="s">
        <v>956</v>
      </c>
    </row>
    <row r="4017" spans="1:7" ht="15" customHeight="1">
      <c r="A4017" s="15" t="s">
        <v>994</v>
      </c>
      <c r="B4017" s="16" t="s">
        <v>995</v>
      </c>
      <c r="C4017" s="15" t="s">
        <v>959</v>
      </c>
      <c r="D4017" s="15" t="s">
        <v>960</v>
      </c>
      <c r="E4017" s="17">
        <v>9.8000000000000004E-2</v>
      </c>
      <c r="F4017" s="18">
        <v>1.04</v>
      </c>
      <c r="G4017" s="18">
        <v>0.10192</v>
      </c>
    </row>
    <row r="4018" spans="1:7" ht="15" customHeight="1">
      <c r="A4018" s="15" t="s">
        <v>996</v>
      </c>
      <c r="B4018" s="16" t="s">
        <v>997</v>
      </c>
      <c r="C4018" s="15" t="s">
        <v>959</v>
      </c>
      <c r="D4018" s="15" t="s">
        <v>960</v>
      </c>
      <c r="E4018" s="17">
        <v>9.8000000000000004E-2</v>
      </c>
      <c r="F4018" s="18">
        <v>3.18</v>
      </c>
      <c r="G4018" s="18">
        <v>0.31163999999999997</v>
      </c>
    </row>
    <row r="4019" spans="1:7" ht="20.100000000000001" customHeight="1">
      <c r="A4019" s="15" t="s">
        <v>1388</v>
      </c>
      <c r="B4019" s="16" t="s">
        <v>1389</v>
      </c>
      <c r="C4019" s="15" t="s">
        <v>959</v>
      </c>
      <c r="D4019" s="15" t="s">
        <v>960</v>
      </c>
      <c r="E4019" s="17">
        <v>9.8000000000000004E-2</v>
      </c>
      <c r="F4019" s="18">
        <v>0.28000000000000003</v>
      </c>
      <c r="G4019" s="18">
        <v>2.7439999999999999E-2</v>
      </c>
    </row>
    <row r="4020" spans="1:7" ht="15" customHeight="1">
      <c r="A4020" s="15" t="s">
        <v>963</v>
      </c>
      <c r="B4020" s="16" t="s">
        <v>964</v>
      </c>
      <c r="C4020" s="15" t="s">
        <v>959</v>
      </c>
      <c r="D4020" s="15" t="s">
        <v>960</v>
      </c>
      <c r="E4020" s="17">
        <v>9.8000000000000004E-2</v>
      </c>
      <c r="F4020" s="18">
        <v>0.55000000000000004</v>
      </c>
      <c r="G4020" s="18">
        <v>5.3900000000000003E-2</v>
      </c>
    </row>
    <row r="4021" spans="1:7" ht="20.100000000000001" customHeight="1">
      <c r="A4021" s="15" t="s">
        <v>1390</v>
      </c>
      <c r="B4021" s="16" t="s">
        <v>1391</v>
      </c>
      <c r="C4021" s="15" t="s">
        <v>959</v>
      </c>
      <c r="D4021" s="15" t="s">
        <v>960</v>
      </c>
      <c r="E4021" s="17">
        <v>9.8000000000000004E-2</v>
      </c>
      <c r="F4021" s="18">
        <v>0.8</v>
      </c>
      <c r="G4021" s="18">
        <v>7.8399999999999997E-2</v>
      </c>
    </row>
    <row r="4022" spans="1:7" ht="15" customHeight="1">
      <c r="A4022" s="15" t="s">
        <v>965</v>
      </c>
      <c r="B4022" s="16" t="s">
        <v>966</v>
      </c>
      <c r="C4022" s="15" t="s">
        <v>959</v>
      </c>
      <c r="D4022" s="15" t="s">
        <v>960</v>
      </c>
      <c r="E4022" s="17">
        <v>9.8000000000000004E-2</v>
      </c>
      <c r="F4022" s="18">
        <v>0.06</v>
      </c>
      <c r="G4022" s="18">
        <v>5.8799999999999998E-3</v>
      </c>
    </row>
    <row r="4023" spans="1:7" ht="17.100000000000001" customHeight="1">
      <c r="A4023" s="1"/>
      <c r="B4023" s="1"/>
      <c r="C4023" s="1"/>
      <c r="D4023" s="1"/>
      <c r="E4023" s="319" t="s">
        <v>967</v>
      </c>
      <c r="F4023" s="320"/>
      <c r="G4023" s="19">
        <v>0.57918000000000003</v>
      </c>
    </row>
    <row r="4024" spans="1:7" ht="15" customHeight="1">
      <c r="A4024" s="321" t="s">
        <v>968</v>
      </c>
      <c r="B4024" s="322"/>
      <c r="C4024" s="8" t="s">
        <v>952</v>
      </c>
      <c r="D4024" s="8" t="s">
        <v>953</v>
      </c>
      <c r="E4024" s="8" t="s">
        <v>954</v>
      </c>
      <c r="F4024" s="8" t="s">
        <v>955</v>
      </c>
      <c r="G4024" s="8" t="s">
        <v>956</v>
      </c>
    </row>
    <row r="4025" spans="1:7" ht="15" customHeight="1">
      <c r="A4025" s="15" t="s">
        <v>1392</v>
      </c>
      <c r="B4025" s="16" t="s">
        <v>1393</v>
      </c>
      <c r="C4025" s="15" t="s">
        <v>959</v>
      </c>
      <c r="D4025" s="15" t="s">
        <v>960</v>
      </c>
      <c r="E4025" s="17">
        <v>4.9627200000000003E-2</v>
      </c>
      <c r="F4025" s="18">
        <v>8.94</v>
      </c>
      <c r="G4025" s="18">
        <v>0.443667168</v>
      </c>
    </row>
    <row r="4026" spans="1:7" ht="15" customHeight="1">
      <c r="A4026" s="15" t="s">
        <v>1394</v>
      </c>
      <c r="B4026" s="16" t="s">
        <v>1395</v>
      </c>
      <c r="C4026" s="15" t="s">
        <v>959</v>
      </c>
      <c r="D4026" s="15" t="s">
        <v>960</v>
      </c>
      <c r="E4026" s="17">
        <v>4.9627200000000003E-2</v>
      </c>
      <c r="F4026" s="18">
        <v>12.62</v>
      </c>
      <c r="G4026" s="18">
        <v>0.62629526400000002</v>
      </c>
    </row>
    <row r="4027" spans="1:7" ht="15" customHeight="1">
      <c r="A4027" s="1"/>
      <c r="B4027" s="1"/>
      <c r="C4027" s="1"/>
      <c r="D4027" s="1"/>
      <c r="E4027" s="319" t="s">
        <v>971</v>
      </c>
      <c r="F4027" s="320"/>
      <c r="G4027" s="19">
        <v>1.0699624320000001</v>
      </c>
    </row>
    <row r="4028" spans="1:7" ht="15" customHeight="1">
      <c r="A4028" s="321" t="s">
        <v>1010</v>
      </c>
      <c r="B4028" s="322"/>
      <c r="C4028" s="8" t="s">
        <v>952</v>
      </c>
      <c r="D4028" s="8" t="s">
        <v>953</v>
      </c>
      <c r="E4028" s="8" t="s">
        <v>954</v>
      </c>
      <c r="F4028" s="8" t="s">
        <v>955</v>
      </c>
      <c r="G4028" s="8" t="s">
        <v>956</v>
      </c>
    </row>
    <row r="4029" spans="1:7" ht="15" customHeight="1">
      <c r="A4029" s="15" t="s">
        <v>1398</v>
      </c>
      <c r="B4029" s="16" t="s">
        <v>1399</v>
      </c>
      <c r="C4029" s="15" t="s">
        <v>959</v>
      </c>
      <c r="D4029" s="15" t="s">
        <v>1030</v>
      </c>
      <c r="E4029" s="17">
        <v>8.9999999999999993E-3</v>
      </c>
      <c r="F4029" s="18">
        <v>50.01</v>
      </c>
      <c r="G4029" s="18">
        <v>0.45008999999999999</v>
      </c>
    </row>
    <row r="4030" spans="1:7" ht="20.100000000000001" customHeight="1">
      <c r="A4030" s="15" t="s">
        <v>1400</v>
      </c>
      <c r="B4030" s="16" t="s">
        <v>1401</v>
      </c>
      <c r="C4030" s="15" t="s">
        <v>959</v>
      </c>
      <c r="D4030" s="15" t="s">
        <v>1030</v>
      </c>
      <c r="E4030" s="17">
        <v>1.0999999999999999E-2</v>
      </c>
      <c r="F4030" s="18">
        <v>56.66</v>
      </c>
      <c r="G4030" s="18">
        <v>0.62326000000000004</v>
      </c>
    </row>
    <row r="4031" spans="1:7" ht="15" customHeight="1">
      <c r="A4031" s="15" t="s">
        <v>1402</v>
      </c>
      <c r="B4031" s="16" t="s">
        <v>1403</v>
      </c>
      <c r="C4031" s="15" t="s">
        <v>959</v>
      </c>
      <c r="D4031" s="15" t="s">
        <v>1030</v>
      </c>
      <c r="E4031" s="17">
        <v>1.7000000000000001E-2</v>
      </c>
      <c r="F4031" s="18">
        <v>1.29</v>
      </c>
      <c r="G4031" s="18">
        <v>2.1930000000000002E-2</v>
      </c>
    </row>
    <row r="4032" spans="1:7" ht="15" customHeight="1">
      <c r="A4032" s="15" t="s">
        <v>1474</v>
      </c>
      <c r="B4032" s="16" t="s">
        <v>1475</v>
      </c>
      <c r="C4032" s="15" t="s">
        <v>959</v>
      </c>
      <c r="D4032" s="15" t="s">
        <v>1030</v>
      </c>
      <c r="E4032" s="17">
        <v>1</v>
      </c>
      <c r="F4032" s="18">
        <v>1.64</v>
      </c>
      <c r="G4032" s="18">
        <v>1.64</v>
      </c>
    </row>
    <row r="4033" spans="1:7" ht="15" customHeight="1">
      <c r="A4033" s="1"/>
      <c r="B4033" s="1"/>
      <c r="C4033" s="1"/>
      <c r="D4033" s="1"/>
      <c r="E4033" s="319" t="s">
        <v>1021</v>
      </c>
      <c r="F4033" s="320"/>
      <c r="G4033" s="19">
        <v>2.7352799999999999</v>
      </c>
    </row>
    <row r="4034" spans="1:7" ht="15" customHeight="1">
      <c r="A4034" s="1"/>
      <c r="B4034" s="1"/>
      <c r="C4034" s="1"/>
      <c r="D4034" s="1"/>
      <c r="E4034" s="317" t="s">
        <v>972</v>
      </c>
      <c r="F4034" s="318"/>
      <c r="G4034" s="3">
        <v>3.89</v>
      </c>
    </row>
    <row r="4035" spans="1:7" ht="15" customHeight="1">
      <c r="A4035" s="1"/>
      <c r="B4035" s="1"/>
      <c r="C4035" s="1"/>
      <c r="D4035" s="1"/>
      <c r="E4035" s="317" t="s">
        <v>973</v>
      </c>
      <c r="F4035" s="318"/>
      <c r="G4035" s="3">
        <v>0.48</v>
      </c>
    </row>
    <row r="4036" spans="1:7" ht="15" customHeight="1">
      <c r="A4036" s="1"/>
      <c r="B4036" s="1"/>
      <c r="C4036" s="1"/>
      <c r="D4036" s="1"/>
      <c r="E4036" s="317" t="s">
        <v>974</v>
      </c>
      <c r="F4036" s="318"/>
      <c r="G4036" s="3">
        <v>4.37</v>
      </c>
    </row>
    <row r="4037" spans="1:7" ht="15" customHeight="1">
      <c r="A4037" s="1"/>
      <c r="B4037" s="1"/>
      <c r="C4037" s="1"/>
      <c r="D4037" s="1"/>
      <c r="E4037" s="317" t="s">
        <v>975</v>
      </c>
      <c r="F4037" s="318"/>
      <c r="G4037" s="3">
        <v>1.23</v>
      </c>
    </row>
    <row r="4038" spans="1:7" ht="15" customHeight="1">
      <c r="A4038" s="1"/>
      <c r="B4038" s="1"/>
      <c r="C4038" s="1"/>
      <c r="D4038" s="1"/>
      <c r="E4038" s="317" t="s">
        <v>976</v>
      </c>
      <c r="F4038" s="318"/>
      <c r="G4038" s="3">
        <v>5.6</v>
      </c>
    </row>
    <row r="4039" spans="1:7" ht="15" customHeight="1">
      <c r="A4039" s="1"/>
      <c r="B4039" s="1"/>
      <c r="C4039" s="1"/>
      <c r="D4039" s="1"/>
      <c r="E4039" s="317" t="s">
        <v>977</v>
      </c>
      <c r="F4039" s="318"/>
      <c r="G4039" s="3">
        <v>1</v>
      </c>
    </row>
    <row r="4040" spans="1:7" ht="15" customHeight="1">
      <c r="A4040" s="1"/>
      <c r="B4040" s="1"/>
      <c r="C4040" s="1"/>
      <c r="D4040" s="1"/>
      <c r="E4040" s="317" t="s">
        <v>978</v>
      </c>
      <c r="F4040" s="318"/>
      <c r="G4040" s="3">
        <v>5.6</v>
      </c>
    </row>
    <row r="4041" spans="1:7" ht="9.9499999999999993" customHeight="1">
      <c r="A4041" s="1"/>
      <c r="B4041" s="1"/>
      <c r="C4041" s="323" t="s">
        <v>949</v>
      </c>
      <c r="D4041" s="324"/>
      <c r="E4041" s="1"/>
      <c r="F4041" s="1"/>
      <c r="G4041" s="1"/>
    </row>
    <row r="4042" spans="1:7" ht="20.100000000000001" customHeight="1">
      <c r="A4042" s="325" t="s">
        <v>2394</v>
      </c>
      <c r="B4042" s="326"/>
      <c r="C4042" s="326"/>
      <c r="D4042" s="326"/>
      <c r="E4042" s="326"/>
      <c r="F4042" s="326"/>
      <c r="G4042" s="326"/>
    </row>
    <row r="4043" spans="1:7" ht="15" customHeight="1">
      <c r="A4043" s="321" t="s">
        <v>951</v>
      </c>
      <c r="B4043" s="322"/>
      <c r="C4043" s="8" t="s">
        <v>952</v>
      </c>
      <c r="D4043" s="8" t="s">
        <v>953</v>
      </c>
      <c r="E4043" s="8" t="s">
        <v>954</v>
      </c>
      <c r="F4043" s="8" t="s">
        <v>955</v>
      </c>
      <c r="G4043" s="8" t="s">
        <v>956</v>
      </c>
    </row>
    <row r="4044" spans="1:7" ht="15" customHeight="1">
      <c r="A4044" s="15" t="s">
        <v>994</v>
      </c>
      <c r="B4044" s="16" t="s">
        <v>995</v>
      </c>
      <c r="C4044" s="15" t="s">
        <v>959</v>
      </c>
      <c r="D4044" s="15" t="s">
        <v>960</v>
      </c>
      <c r="E4044" s="17">
        <v>0.14199999999999999</v>
      </c>
      <c r="F4044" s="18">
        <v>1.04</v>
      </c>
      <c r="G4044" s="18">
        <v>0.14768000000000001</v>
      </c>
    </row>
    <row r="4045" spans="1:7" ht="15" customHeight="1">
      <c r="A4045" s="15" t="s">
        <v>996</v>
      </c>
      <c r="B4045" s="16" t="s">
        <v>997</v>
      </c>
      <c r="C4045" s="15" t="s">
        <v>959</v>
      </c>
      <c r="D4045" s="15" t="s">
        <v>960</v>
      </c>
      <c r="E4045" s="17">
        <v>0.14199999999999999</v>
      </c>
      <c r="F4045" s="18">
        <v>3.18</v>
      </c>
      <c r="G4045" s="18">
        <v>0.45156000000000002</v>
      </c>
    </row>
    <row r="4046" spans="1:7" ht="20.100000000000001" customHeight="1">
      <c r="A4046" s="15" t="s">
        <v>1388</v>
      </c>
      <c r="B4046" s="16" t="s">
        <v>1389</v>
      </c>
      <c r="C4046" s="15" t="s">
        <v>959</v>
      </c>
      <c r="D4046" s="15" t="s">
        <v>960</v>
      </c>
      <c r="E4046" s="17">
        <v>0.14199999999999999</v>
      </c>
      <c r="F4046" s="18">
        <v>0.28000000000000003</v>
      </c>
      <c r="G4046" s="18">
        <v>3.9759999999999997E-2</v>
      </c>
    </row>
    <row r="4047" spans="1:7" ht="15" customHeight="1">
      <c r="A4047" s="15" t="s">
        <v>963</v>
      </c>
      <c r="B4047" s="16" t="s">
        <v>964</v>
      </c>
      <c r="C4047" s="15" t="s">
        <v>959</v>
      </c>
      <c r="D4047" s="15" t="s">
        <v>960</v>
      </c>
      <c r="E4047" s="17">
        <v>0.14199999999999999</v>
      </c>
      <c r="F4047" s="18">
        <v>0.55000000000000004</v>
      </c>
      <c r="G4047" s="18">
        <v>7.8100000000000003E-2</v>
      </c>
    </row>
    <row r="4048" spans="1:7" ht="20.100000000000001" customHeight="1">
      <c r="A4048" s="15" t="s">
        <v>1390</v>
      </c>
      <c r="B4048" s="16" t="s">
        <v>1391</v>
      </c>
      <c r="C4048" s="15" t="s">
        <v>959</v>
      </c>
      <c r="D4048" s="15" t="s">
        <v>960</v>
      </c>
      <c r="E4048" s="17">
        <v>0.14199999999999999</v>
      </c>
      <c r="F4048" s="18">
        <v>0.8</v>
      </c>
      <c r="G4048" s="18">
        <v>0.11360000000000001</v>
      </c>
    </row>
    <row r="4049" spans="1:7" ht="15" customHeight="1">
      <c r="A4049" s="15" t="s">
        <v>965</v>
      </c>
      <c r="B4049" s="16" t="s">
        <v>966</v>
      </c>
      <c r="C4049" s="15" t="s">
        <v>959</v>
      </c>
      <c r="D4049" s="15" t="s">
        <v>960</v>
      </c>
      <c r="E4049" s="17">
        <v>0.14199999999999999</v>
      </c>
      <c r="F4049" s="18">
        <v>0.06</v>
      </c>
      <c r="G4049" s="18">
        <v>8.5199999999999998E-3</v>
      </c>
    </row>
    <row r="4050" spans="1:7" ht="17.100000000000001" customHeight="1">
      <c r="A4050" s="1"/>
      <c r="B4050" s="1"/>
      <c r="C4050" s="1"/>
      <c r="D4050" s="1"/>
      <c r="E4050" s="319" t="s">
        <v>967</v>
      </c>
      <c r="F4050" s="320"/>
      <c r="G4050" s="19">
        <v>0.83921999999999997</v>
      </c>
    </row>
    <row r="4051" spans="1:7" ht="15" customHeight="1">
      <c r="A4051" s="321" t="s">
        <v>968</v>
      </c>
      <c r="B4051" s="322"/>
      <c r="C4051" s="8" t="s">
        <v>952</v>
      </c>
      <c r="D4051" s="8" t="s">
        <v>953</v>
      </c>
      <c r="E4051" s="8" t="s">
        <v>954</v>
      </c>
      <c r="F4051" s="8" t="s">
        <v>955</v>
      </c>
      <c r="G4051" s="8" t="s">
        <v>956</v>
      </c>
    </row>
    <row r="4052" spans="1:7" ht="15" customHeight="1">
      <c r="A4052" s="15" t="s">
        <v>1392</v>
      </c>
      <c r="B4052" s="16" t="s">
        <v>1393</v>
      </c>
      <c r="C4052" s="15" t="s">
        <v>959</v>
      </c>
      <c r="D4052" s="15" t="s">
        <v>960</v>
      </c>
      <c r="E4052" s="17">
        <v>7.1908799999999995E-2</v>
      </c>
      <c r="F4052" s="18">
        <v>8.94</v>
      </c>
      <c r="G4052" s="18">
        <v>0.64286467199999997</v>
      </c>
    </row>
    <row r="4053" spans="1:7" ht="15" customHeight="1">
      <c r="A4053" s="15" t="s">
        <v>1394</v>
      </c>
      <c r="B4053" s="16" t="s">
        <v>1395</v>
      </c>
      <c r="C4053" s="15" t="s">
        <v>959</v>
      </c>
      <c r="D4053" s="15" t="s">
        <v>960</v>
      </c>
      <c r="E4053" s="17">
        <v>7.1908799999999995E-2</v>
      </c>
      <c r="F4053" s="18">
        <v>12.62</v>
      </c>
      <c r="G4053" s="18">
        <v>0.90748905599999996</v>
      </c>
    </row>
    <row r="4054" spans="1:7" ht="15" customHeight="1">
      <c r="A4054" s="1"/>
      <c r="B4054" s="1"/>
      <c r="C4054" s="1"/>
      <c r="D4054" s="1"/>
      <c r="E4054" s="319" t="s">
        <v>971</v>
      </c>
      <c r="F4054" s="320"/>
      <c r="G4054" s="19">
        <v>1.5503537279999999</v>
      </c>
    </row>
    <row r="4055" spans="1:7" ht="15" customHeight="1">
      <c r="A4055" s="321" t="s">
        <v>1010</v>
      </c>
      <c r="B4055" s="322"/>
      <c r="C4055" s="8" t="s">
        <v>952</v>
      </c>
      <c r="D4055" s="8" t="s">
        <v>953</v>
      </c>
      <c r="E4055" s="8" t="s">
        <v>954</v>
      </c>
      <c r="F4055" s="8" t="s">
        <v>955</v>
      </c>
      <c r="G4055" s="8" t="s">
        <v>956</v>
      </c>
    </row>
    <row r="4056" spans="1:7" ht="15" customHeight="1">
      <c r="A4056" s="15" t="s">
        <v>1398</v>
      </c>
      <c r="B4056" s="16" t="s">
        <v>1399</v>
      </c>
      <c r="C4056" s="15" t="s">
        <v>959</v>
      </c>
      <c r="D4056" s="15" t="s">
        <v>1030</v>
      </c>
      <c r="E4056" s="17">
        <v>8.9999999999999993E-3</v>
      </c>
      <c r="F4056" s="18">
        <v>50.01</v>
      </c>
      <c r="G4056" s="18">
        <v>0.45008999999999999</v>
      </c>
    </row>
    <row r="4057" spans="1:7" ht="20.100000000000001" customHeight="1">
      <c r="A4057" s="15" t="s">
        <v>1400</v>
      </c>
      <c r="B4057" s="16" t="s">
        <v>1401</v>
      </c>
      <c r="C4057" s="15" t="s">
        <v>959</v>
      </c>
      <c r="D4057" s="15" t="s">
        <v>1030</v>
      </c>
      <c r="E4057" s="17">
        <v>1.0999999999999999E-2</v>
      </c>
      <c r="F4057" s="18">
        <v>56.66</v>
      </c>
      <c r="G4057" s="18">
        <v>0.62326000000000004</v>
      </c>
    </row>
    <row r="4058" spans="1:7" ht="15" customHeight="1">
      <c r="A4058" s="15" t="s">
        <v>1402</v>
      </c>
      <c r="B4058" s="16" t="s">
        <v>1403</v>
      </c>
      <c r="C4058" s="15" t="s">
        <v>959</v>
      </c>
      <c r="D4058" s="15" t="s">
        <v>1030</v>
      </c>
      <c r="E4058" s="17">
        <v>3.5999999999999997E-2</v>
      </c>
      <c r="F4058" s="18">
        <v>1.29</v>
      </c>
      <c r="G4058" s="18">
        <v>4.6440000000000002E-2</v>
      </c>
    </row>
    <row r="4059" spans="1:7" ht="15" customHeight="1">
      <c r="A4059" s="15" t="s">
        <v>1474</v>
      </c>
      <c r="B4059" s="16" t="s">
        <v>1475</v>
      </c>
      <c r="C4059" s="15" t="s">
        <v>959</v>
      </c>
      <c r="D4059" s="15" t="s">
        <v>1030</v>
      </c>
      <c r="E4059" s="17">
        <v>1</v>
      </c>
      <c r="F4059" s="18">
        <v>1.64</v>
      </c>
      <c r="G4059" s="18">
        <v>1.64</v>
      </c>
    </row>
    <row r="4060" spans="1:7" ht="15" customHeight="1">
      <c r="A4060" s="1"/>
      <c r="B4060" s="1"/>
      <c r="C4060" s="1"/>
      <c r="D4060" s="1"/>
      <c r="E4060" s="319" t="s">
        <v>1021</v>
      </c>
      <c r="F4060" s="320"/>
      <c r="G4060" s="19">
        <v>2.7597900000000002</v>
      </c>
    </row>
    <row r="4061" spans="1:7" ht="15" customHeight="1">
      <c r="A4061" s="1"/>
      <c r="B4061" s="1"/>
      <c r="C4061" s="1"/>
      <c r="D4061" s="1"/>
      <c r="E4061" s="317" t="s">
        <v>972</v>
      </c>
      <c r="F4061" s="318"/>
      <c r="G4061" s="3">
        <v>4.43</v>
      </c>
    </row>
    <row r="4062" spans="1:7" ht="15" customHeight="1">
      <c r="A4062" s="1"/>
      <c r="B4062" s="1"/>
      <c r="C4062" s="1"/>
      <c r="D4062" s="1"/>
      <c r="E4062" s="317" t="s">
        <v>973</v>
      </c>
      <c r="F4062" s="318"/>
      <c r="G4062" s="3">
        <v>0.7</v>
      </c>
    </row>
    <row r="4063" spans="1:7" ht="15" customHeight="1">
      <c r="A4063" s="1"/>
      <c r="B4063" s="1"/>
      <c r="C4063" s="1"/>
      <c r="D4063" s="1"/>
      <c r="E4063" s="317" t="s">
        <v>974</v>
      </c>
      <c r="F4063" s="318"/>
      <c r="G4063" s="3">
        <v>5.13</v>
      </c>
    </row>
    <row r="4064" spans="1:7" ht="15" customHeight="1">
      <c r="A4064" s="1"/>
      <c r="B4064" s="1"/>
      <c r="C4064" s="1"/>
      <c r="D4064" s="1"/>
      <c r="E4064" s="317" t="s">
        <v>975</v>
      </c>
      <c r="F4064" s="318"/>
      <c r="G4064" s="3">
        <v>1.45</v>
      </c>
    </row>
    <row r="4065" spans="1:7" ht="15" customHeight="1">
      <c r="A4065" s="1"/>
      <c r="B4065" s="1"/>
      <c r="C4065" s="1"/>
      <c r="D4065" s="1"/>
      <c r="E4065" s="317" t="s">
        <v>976</v>
      </c>
      <c r="F4065" s="318"/>
      <c r="G4065" s="3">
        <v>6.58</v>
      </c>
    </row>
    <row r="4066" spans="1:7" ht="15" customHeight="1">
      <c r="A4066" s="1"/>
      <c r="B4066" s="1"/>
      <c r="C4066" s="1"/>
      <c r="D4066" s="1"/>
      <c r="E4066" s="317" t="s">
        <v>977</v>
      </c>
      <c r="F4066" s="318"/>
      <c r="G4066" s="3">
        <v>1</v>
      </c>
    </row>
    <row r="4067" spans="1:7" ht="15" customHeight="1">
      <c r="A4067" s="1"/>
      <c r="B4067" s="1"/>
      <c r="C4067" s="1"/>
      <c r="D4067" s="1"/>
      <c r="E4067" s="317" t="s">
        <v>978</v>
      </c>
      <c r="F4067" s="318"/>
      <c r="G4067" s="3">
        <v>6.58</v>
      </c>
    </row>
    <row r="4068" spans="1:7" ht="9.9499999999999993" customHeight="1">
      <c r="A4068" s="1"/>
      <c r="B4068" s="1"/>
      <c r="C4068" s="323" t="s">
        <v>949</v>
      </c>
      <c r="D4068" s="324"/>
      <c r="E4068" s="1"/>
      <c r="F4068" s="1"/>
      <c r="G4068" s="1"/>
    </row>
    <row r="4069" spans="1:7" ht="20.100000000000001" customHeight="1">
      <c r="A4069" s="325" t="s">
        <v>2395</v>
      </c>
      <c r="B4069" s="326"/>
      <c r="C4069" s="326"/>
      <c r="D4069" s="326"/>
      <c r="E4069" s="326"/>
      <c r="F4069" s="326"/>
      <c r="G4069" s="326"/>
    </row>
    <row r="4070" spans="1:7" ht="15" customHeight="1">
      <c r="A4070" s="321" t="s">
        <v>951</v>
      </c>
      <c r="B4070" s="322"/>
      <c r="C4070" s="8" t="s">
        <v>952</v>
      </c>
      <c r="D4070" s="8" t="s">
        <v>953</v>
      </c>
      <c r="E4070" s="8" t="s">
        <v>954</v>
      </c>
      <c r="F4070" s="8" t="s">
        <v>955</v>
      </c>
      <c r="G4070" s="8" t="s">
        <v>956</v>
      </c>
    </row>
    <row r="4071" spans="1:7" ht="15" customHeight="1">
      <c r="A4071" s="15" t="s">
        <v>994</v>
      </c>
      <c r="B4071" s="16" t="s">
        <v>995</v>
      </c>
      <c r="C4071" s="15" t="s">
        <v>959</v>
      </c>
      <c r="D4071" s="15" t="s">
        <v>960</v>
      </c>
      <c r="E4071" s="17">
        <v>0.23799999999999999</v>
      </c>
      <c r="F4071" s="18">
        <v>1.04</v>
      </c>
      <c r="G4071" s="18">
        <v>0.24751999999999999</v>
      </c>
    </row>
    <row r="4072" spans="1:7" ht="15" customHeight="1">
      <c r="A4072" s="15" t="s">
        <v>996</v>
      </c>
      <c r="B4072" s="16" t="s">
        <v>997</v>
      </c>
      <c r="C4072" s="15" t="s">
        <v>959</v>
      </c>
      <c r="D4072" s="15" t="s">
        <v>960</v>
      </c>
      <c r="E4072" s="17">
        <v>0.23799999999999999</v>
      </c>
      <c r="F4072" s="18">
        <v>3.18</v>
      </c>
      <c r="G4072" s="18">
        <v>0.75683999999999996</v>
      </c>
    </row>
    <row r="4073" spans="1:7" ht="20.100000000000001" customHeight="1">
      <c r="A4073" s="15" t="s">
        <v>1388</v>
      </c>
      <c r="B4073" s="16" t="s">
        <v>1389</v>
      </c>
      <c r="C4073" s="15" t="s">
        <v>959</v>
      </c>
      <c r="D4073" s="15" t="s">
        <v>960</v>
      </c>
      <c r="E4073" s="17">
        <v>0.23799999999999999</v>
      </c>
      <c r="F4073" s="18">
        <v>0.28000000000000003</v>
      </c>
      <c r="G4073" s="18">
        <v>6.6640000000000005E-2</v>
      </c>
    </row>
    <row r="4074" spans="1:7" ht="15" customHeight="1">
      <c r="A4074" s="15" t="s">
        <v>963</v>
      </c>
      <c r="B4074" s="16" t="s">
        <v>964</v>
      </c>
      <c r="C4074" s="15" t="s">
        <v>959</v>
      </c>
      <c r="D4074" s="15" t="s">
        <v>960</v>
      </c>
      <c r="E4074" s="17">
        <v>0.23799999999999999</v>
      </c>
      <c r="F4074" s="18">
        <v>0.55000000000000004</v>
      </c>
      <c r="G4074" s="18">
        <v>0.13089999999999999</v>
      </c>
    </row>
    <row r="4075" spans="1:7" ht="20.100000000000001" customHeight="1">
      <c r="A4075" s="15" t="s">
        <v>1390</v>
      </c>
      <c r="B4075" s="16" t="s">
        <v>1391</v>
      </c>
      <c r="C4075" s="15" t="s">
        <v>959</v>
      </c>
      <c r="D4075" s="15" t="s">
        <v>960</v>
      </c>
      <c r="E4075" s="17">
        <v>0.23799999999999999</v>
      </c>
      <c r="F4075" s="18">
        <v>0.8</v>
      </c>
      <c r="G4075" s="18">
        <v>0.19040000000000001</v>
      </c>
    </row>
    <row r="4076" spans="1:7" ht="15" customHeight="1">
      <c r="A4076" s="15" t="s">
        <v>965</v>
      </c>
      <c r="B4076" s="16" t="s">
        <v>966</v>
      </c>
      <c r="C4076" s="15" t="s">
        <v>959</v>
      </c>
      <c r="D4076" s="15" t="s">
        <v>960</v>
      </c>
      <c r="E4076" s="17">
        <v>0.23799999999999999</v>
      </c>
      <c r="F4076" s="18">
        <v>0.06</v>
      </c>
      <c r="G4076" s="18">
        <v>1.4279999999999999E-2</v>
      </c>
    </row>
    <row r="4077" spans="1:7" ht="17.100000000000001" customHeight="1">
      <c r="A4077" s="1"/>
      <c r="B4077" s="1"/>
      <c r="C4077" s="1"/>
      <c r="D4077" s="1"/>
      <c r="E4077" s="319" t="s">
        <v>967</v>
      </c>
      <c r="F4077" s="320"/>
      <c r="G4077" s="19">
        <v>1.4065799999999999</v>
      </c>
    </row>
    <row r="4078" spans="1:7" ht="15" customHeight="1">
      <c r="A4078" s="321" t="s">
        <v>968</v>
      </c>
      <c r="B4078" s="322"/>
      <c r="C4078" s="8" t="s">
        <v>952</v>
      </c>
      <c r="D4078" s="8" t="s">
        <v>953</v>
      </c>
      <c r="E4078" s="8" t="s">
        <v>954</v>
      </c>
      <c r="F4078" s="8" t="s">
        <v>955</v>
      </c>
      <c r="G4078" s="8" t="s">
        <v>956</v>
      </c>
    </row>
    <row r="4079" spans="1:7" ht="15" customHeight="1">
      <c r="A4079" s="15" t="s">
        <v>1392</v>
      </c>
      <c r="B4079" s="16" t="s">
        <v>1393</v>
      </c>
      <c r="C4079" s="15" t="s">
        <v>959</v>
      </c>
      <c r="D4079" s="15" t="s">
        <v>960</v>
      </c>
      <c r="E4079" s="17">
        <v>0.1205232</v>
      </c>
      <c r="F4079" s="18">
        <v>8.94</v>
      </c>
      <c r="G4079" s="18">
        <v>1.077477408</v>
      </c>
    </row>
    <row r="4080" spans="1:7" ht="15" customHeight="1">
      <c r="A4080" s="15" t="s">
        <v>1394</v>
      </c>
      <c r="B4080" s="16" t="s">
        <v>1395</v>
      </c>
      <c r="C4080" s="15" t="s">
        <v>959</v>
      </c>
      <c r="D4080" s="15" t="s">
        <v>960</v>
      </c>
      <c r="E4080" s="17">
        <v>0.1205232</v>
      </c>
      <c r="F4080" s="18">
        <v>12.62</v>
      </c>
      <c r="G4080" s="18">
        <v>1.521002784</v>
      </c>
    </row>
    <row r="4081" spans="1:7" ht="15" customHeight="1">
      <c r="A4081" s="1"/>
      <c r="B4081" s="1"/>
      <c r="C4081" s="1"/>
      <c r="D4081" s="1"/>
      <c r="E4081" s="319" t="s">
        <v>971</v>
      </c>
      <c r="F4081" s="320"/>
      <c r="G4081" s="19">
        <v>2.5984801919999998</v>
      </c>
    </row>
    <row r="4082" spans="1:7" ht="15" customHeight="1">
      <c r="A4082" s="321" t="s">
        <v>1010</v>
      </c>
      <c r="B4082" s="322"/>
      <c r="C4082" s="8" t="s">
        <v>952</v>
      </c>
      <c r="D4082" s="8" t="s">
        <v>953</v>
      </c>
      <c r="E4082" s="8" t="s">
        <v>954</v>
      </c>
      <c r="F4082" s="8" t="s">
        <v>955</v>
      </c>
      <c r="G4082" s="8" t="s">
        <v>956</v>
      </c>
    </row>
    <row r="4083" spans="1:7" ht="15" customHeight="1">
      <c r="A4083" s="15" t="s">
        <v>1398</v>
      </c>
      <c r="B4083" s="16" t="s">
        <v>1399</v>
      </c>
      <c r="C4083" s="15" t="s">
        <v>959</v>
      </c>
      <c r="D4083" s="15" t="s">
        <v>1030</v>
      </c>
      <c r="E4083" s="17">
        <v>8.9999999999999993E-3</v>
      </c>
      <c r="F4083" s="18">
        <v>50.01</v>
      </c>
      <c r="G4083" s="18">
        <v>0.45008999999999999</v>
      </c>
    </row>
    <row r="4084" spans="1:7" ht="20.100000000000001" customHeight="1">
      <c r="A4084" s="15" t="s">
        <v>1400</v>
      </c>
      <c r="B4084" s="16" t="s">
        <v>1401</v>
      </c>
      <c r="C4084" s="15" t="s">
        <v>959</v>
      </c>
      <c r="D4084" s="15" t="s">
        <v>1030</v>
      </c>
      <c r="E4084" s="17">
        <v>1.0999999999999999E-2</v>
      </c>
      <c r="F4084" s="18">
        <v>56.66</v>
      </c>
      <c r="G4084" s="18">
        <v>0.62326000000000004</v>
      </c>
    </row>
    <row r="4085" spans="1:7" ht="15" customHeight="1">
      <c r="A4085" s="15" t="s">
        <v>1402</v>
      </c>
      <c r="B4085" s="16" t="s">
        <v>1403</v>
      </c>
      <c r="C4085" s="15" t="s">
        <v>959</v>
      </c>
      <c r="D4085" s="15" t="s">
        <v>1030</v>
      </c>
      <c r="E4085" s="17">
        <v>0.06</v>
      </c>
      <c r="F4085" s="18">
        <v>1.29</v>
      </c>
      <c r="G4085" s="18">
        <v>7.7399999999999997E-2</v>
      </c>
    </row>
    <row r="4086" spans="1:7" ht="15" customHeight="1">
      <c r="A4086" s="15" t="s">
        <v>1474</v>
      </c>
      <c r="B4086" s="16" t="s">
        <v>1475</v>
      </c>
      <c r="C4086" s="15" t="s">
        <v>959</v>
      </c>
      <c r="D4086" s="15" t="s">
        <v>1030</v>
      </c>
      <c r="E4086" s="17">
        <v>1</v>
      </c>
      <c r="F4086" s="18">
        <v>1.64</v>
      </c>
      <c r="G4086" s="18">
        <v>1.64</v>
      </c>
    </row>
    <row r="4087" spans="1:7" ht="15" customHeight="1">
      <c r="A4087" s="1"/>
      <c r="B4087" s="1"/>
      <c r="C4087" s="1"/>
      <c r="D4087" s="1"/>
      <c r="E4087" s="319" t="s">
        <v>1021</v>
      </c>
      <c r="F4087" s="320"/>
      <c r="G4087" s="19">
        <v>2.7907500000000001</v>
      </c>
    </row>
    <row r="4088" spans="1:7" ht="15" customHeight="1">
      <c r="A4088" s="1"/>
      <c r="B4088" s="1"/>
      <c r="C4088" s="1"/>
      <c r="D4088" s="1"/>
      <c r="E4088" s="317" t="s">
        <v>972</v>
      </c>
      <c r="F4088" s="318"/>
      <c r="G4088" s="3">
        <v>5.6</v>
      </c>
    </row>
    <row r="4089" spans="1:7" ht="15" customHeight="1">
      <c r="A4089" s="1"/>
      <c r="B4089" s="1"/>
      <c r="C4089" s="1"/>
      <c r="D4089" s="1"/>
      <c r="E4089" s="317" t="s">
        <v>973</v>
      </c>
      <c r="F4089" s="318"/>
      <c r="G4089" s="3">
        <v>1.18</v>
      </c>
    </row>
    <row r="4090" spans="1:7" ht="15" customHeight="1">
      <c r="A4090" s="1"/>
      <c r="B4090" s="1"/>
      <c r="C4090" s="1"/>
      <c r="D4090" s="1"/>
      <c r="E4090" s="317" t="s">
        <v>974</v>
      </c>
      <c r="F4090" s="318"/>
      <c r="G4090" s="3">
        <v>6.78</v>
      </c>
    </row>
    <row r="4091" spans="1:7" ht="15" customHeight="1">
      <c r="A4091" s="1"/>
      <c r="B4091" s="1"/>
      <c r="C4091" s="1"/>
      <c r="D4091" s="1"/>
      <c r="E4091" s="317" t="s">
        <v>975</v>
      </c>
      <c r="F4091" s="318"/>
      <c r="G4091" s="3">
        <v>1.92</v>
      </c>
    </row>
    <row r="4092" spans="1:7" ht="15" customHeight="1">
      <c r="A4092" s="1"/>
      <c r="B4092" s="1"/>
      <c r="C4092" s="1"/>
      <c r="D4092" s="1"/>
      <c r="E4092" s="317" t="s">
        <v>976</v>
      </c>
      <c r="F4092" s="318"/>
      <c r="G4092" s="3">
        <v>8.6999999999999993</v>
      </c>
    </row>
    <row r="4093" spans="1:7" ht="15" customHeight="1">
      <c r="A4093" s="1"/>
      <c r="B4093" s="1"/>
      <c r="C4093" s="1"/>
      <c r="D4093" s="1"/>
      <c r="E4093" s="317" t="s">
        <v>977</v>
      </c>
      <c r="F4093" s="318"/>
      <c r="G4093" s="3">
        <v>1</v>
      </c>
    </row>
    <row r="4094" spans="1:7" ht="15" customHeight="1">
      <c r="A4094" s="1"/>
      <c r="B4094" s="1"/>
      <c r="C4094" s="1"/>
      <c r="D4094" s="1"/>
      <c r="E4094" s="317" t="s">
        <v>978</v>
      </c>
      <c r="F4094" s="318"/>
      <c r="G4094" s="3">
        <v>8.6999999999999993</v>
      </c>
    </row>
    <row r="4095" spans="1:7" ht="9.9499999999999993" customHeight="1">
      <c r="A4095" s="1"/>
      <c r="B4095" s="1"/>
      <c r="C4095" s="323" t="s">
        <v>949</v>
      </c>
      <c r="D4095" s="324"/>
      <c r="E4095" s="1"/>
      <c r="F4095" s="1"/>
      <c r="G4095" s="1"/>
    </row>
    <row r="4096" spans="1:7" ht="20.100000000000001" customHeight="1">
      <c r="A4096" s="325" t="s">
        <v>2396</v>
      </c>
      <c r="B4096" s="326"/>
      <c r="C4096" s="326"/>
      <c r="D4096" s="326"/>
      <c r="E4096" s="326"/>
      <c r="F4096" s="326"/>
      <c r="G4096" s="326"/>
    </row>
    <row r="4097" spans="1:7" ht="15" customHeight="1">
      <c r="A4097" s="321" t="s">
        <v>951</v>
      </c>
      <c r="B4097" s="322"/>
      <c r="C4097" s="8" t="s">
        <v>952</v>
      </c>
      <c r="D4097" s="8" t="s">
        <v>953</v>
      </c>
      <c r="E4097" s="8" t="s">
        <v>954</v>
      </c>
      <c r="F4097" s="8" t="s">
        <v>955</v>
      </c>
      <c r="G4097" s="8" t="s">
        <v>956</v>
      </c>
    </row>
    <row r="4098" spans="1:7" ht="15" customHeight="1">
      <c r="A4098" s="15" t="s">
        <v>994</v>
      </c>
      <c r="B4098" s="16" t="s">
        <v>995</v>
      </c>
      <c r="C4098" s="15" t="s">
        <v>959</v>
      </c>
      <c r="D4098" s="15" t="s">
        <v>960</v>
      </c>
      <c r="E4098" s="17">
        <v>0.19600000000000001</v>
      </c>
      <c r="F4098" s="18">
        <v>1.04</v>
      </c>
      <c r="G4098" s="18">
        <v>0.20383999999999999</v>
      </c>
    </row>
    <row r="4099" spans="1:7" ht="15" customHeight="1">
      <c r="A4099" s="15" t="s">
        <v>996</v>
      </c>
      <c r="B4099" s="16" t="s">
        <v>997</v>
      </c>
      <c r="C4099" s="15" t="s">
        <v>959</v>
      </c>
      <c r="D4099" s="15" t="s">
        <v>960</v>
      </c>
      <c r="E4099" s="17">
        <v>0.19600000000000001</v>
      </c>
      <c r="F4099" s="18">
        <v>3.18</v>
      </c>
      <c r="G4099" s="18">
        <v>0.62327999999999995</v>
      </c>
    </row>
    <row r="4100" spans="1:7" ht="20.100000000000001" customHeight="1">
      <c r="A4100" s="15" t="s">
        <v>1388</v>
      </c>
      <c r="B4100" s="16" t="s">
        <v>1389</v>
      </c>
      <c r="C4100" s="15" t="s">
        <v>959</v>
      </c>
      <c r="D4100" s="15" t="s">
        <v>960</v>
      </c>
      <c r="E4100" s="17">
        <v>0.19600000000000001</v>
      </c>
      <c r="F4100" s="18">
        <v>0.28000000000000003</v>
      </c>
      <c r="G4100" s="18">
        <v>5.4879999999999998E-2</v>
      </c>
    </row>
    <row r="4101" spans="1:7" ht="15" customHeight="1">
      <c r="A4101" s="15" t="s">
        <v>963</v>
      </c>
      <c r="B4101" s="16" t="s">
        <v>964</v>
      </c>
      <c r="C4101" s="15" t="s">
        <v>959</v>
      </c>
      <c r="D4101" s="15" t="s">
        <v>960</v>
      </c>
      <c r="E4101" s="17">
        <v>0.19600000000000001</v>
      </c>
      <c r="F4101" s="18">
        <v>0.55000000000000004</v>
      </c>
      <c r="G4101" s="18">
        <v>0.10780000000000001</v>
      </c>
    </row>
    <row r="4102" spans="1:7" ht="20.100000000000001" customHeight="1">
      <c r="A4102" s="15" t="s">
        <v>1390</v>
      </c>
      <c r="B4102" s="16" t="s">
        <v>1391</v>
      </c>
      <c r="C4102" s="15" t="s">
        <v>959</v>
      </c>
      <c r="D4102" s="15" t="s">
        <v>960</v>
      </c>
      <c r="E4102" s="17">
        <v>0.19600000000000001</v>
      </c>
      <c r="F4102" s="18">
        <v>0.8</v>
      </c>
      <c r="G4102" s="18">
        <v>0.15679999999999999</v>
      </c>
    </row>
    <row r="4103" spans="1:7" ht="15" customHeight="1">
      <c r="A4103" s="15" t="s">
        <v>965</v>
      </c>
      <c r="B4103" s="16" t="s">
        <v>966</v>
      </c>
      <c r="C4103" s="15" t="s">
        <v>959</v>
      </c>
      <c r="D4103" s="15" t="s">
        <v>960</v>
      </c>
      <c r="E4103" s="17">
        <v>0.19600000000000001</v>
      </c>
      <c r="F4103" s="18">
        <v>0.06</v>
      </c>
      <c r="G4103" s="18">
        <v>1.176E-2</v>
      </c>
    </row>
    <row r="4104" spans="1:7" ht="17.100000000000001" customHeight="1">
      <c r="A4104" s="1"/>
      <c r="B4104" s="1"/>
      <c r="C4104" s="1"/>
      <c r="D4104" s="1"/>
      <c r="E4104" s="319" t="s">
        <v>967</v>
      </c>
      <c r="F4104" s="320"/>
      <c r="G4104" s="19">
        <v>1.1583600000000001</v>
      </c>
    </row>
    <row r="4105" spans="1:7" ht="15" customHeight="1">
      <c r="A4105" s="321" t="s">
        <v>968</v>
      </c>
      <c r="B4105" s="322"/>
      <c r="C4105" s="8" t="s">
        <v>952</v>
      </c>
      <c r="D4105" s="8" t="s">
        <v>953</v>
      </c>
      <c r="E4105" s="8" t="s">
        <v>954</v>
      </c>
      <c r="F4105" s="8" t="s">
        <v>955</v>
      </c>
      <c r="G4105" s="8" t="s">
        <v>956</v>
      </c>
    </row>
    <row r="4106" spans="1:7" ht="15" customHeight="1">
      <c r="A4106" s="15" t="s">
        <v>1392</v>
      </c>
      <c r="B4106" s="16" t="s">
        <v>1393</v>
      </c>
      <c r="C4106" s="15" t="s">
        <v>959</v>
      </c>
      <c r="D4106" s="15" t="s">
        <v>960</v>
      </c>
      <c r="E4106" s="17">
        <v>9.9254400000000007E-2</v>
      </c>
      <c r="F4106" s="18">
        <v>8.94</v>
      </c>
      <c r="G4106" s="18">
        <v>0.887334336</v>
      </c>
    </row>
    <row r="4107" spans="1:7" ht="15" customHeight="1">
      <c r="A4107" s="15" t="s">
        <v>1394</v>
      </c>
      <c r="B4107" s="16" t="s">
        <v>1395</v>
      </c>
      <c r="C4107" s="15" t="s">
        <v>959</v>
      </c>
      <c r="D4107" s="15" t="s">
        <v>960</v>
      </c>
      <c r="E4107" s="17">
        <v>9.9254400000000007E-2</v>
      </c>
      <c r="F4107" s="18">
        <v>12.62</v>
      </c>
      <c r="G4107" s="18">
        <v>1.252590528</v>
      </c>
    </row>
    <row r="4108" spans="1:7" ht="15" customHeight="1">
      <c r="A4108" s="1"/>
      <c r="B4108" s="1"/>
      <c r="C4108" s="1"/>
      <c r="D4108" s="1"/>
      <c r="E4108" s="319" t="s">
        <v>971</v>
      </c>
      <c r="F4108" s="320"/>
      <c r="G4108" s="19">
        <v>2.1399248640000001</v>
      </c>
    </row>
    <row r="4109" spans="1:7" ht="15" customHeight="1">
      <c r="A4109" s="321" t="s">
        <v>1010</v>
      </c>
      <c r="B4109" s="322"/>
      <c r="C4109" s="8" t="s">
        <v>952</v>
      </c>
      <c r="D4109" s="8" t="s">
        <v>953</v>
      </c>
      <c r="E4109" s="8" t="s">
        <v>954</v>
      </c>
      <c r="F4109" s="8" t="s">
        <v>955</v>
      </c>
      <c r="G4109" s="8" t="s">
        <v>956</v>
      </c>
    </row>
    <row r="4110" spans="1:7" ht="15" customHeight="1">
      <c r="A4110" s="15" t="s">
        <v>1398</v>
      </c>
      <c r="B4110" s="16" t="s">
        <v>1399</v>
      </c>
      <c r="C4110" s="15" t="s">
        <v>959</v>
      </c>
      <c r="D4110" s="15" t="s">
        <v>1030</v>
      </c>
      <c r="E4110" s="17">
        <v>1.4E-2</v>
      </c>
      <c r="F4110" s="18">
        <v>50.01</v>
      </c>
      <c r="G4110" s="18">
        <v>0.70013999999999998</v>
      </c>
    </row>
    <row r="4111" spans="1:7" ht="20.100000000000001" customHeight="1">
      <c r="A4111" s="15" t="s">
        <v>1400</v>
      </c>
      <c r="B4111" s="16" t="s">
        <v>1401</v>
      </c>
      <c r="C4111" s="15" t="s">
        <v>959</v>
      </c>
      <c r="D4111" s="15" t="s">
        <v>1030</v>
      </c>
      <c r="E4111" s="17">
        <v>1.7000000000000001E-2</v>
      </c>
      <c r="F4111" s="18">
        <v>56.66</v>
      </c>
      <c r="G4111" s="18">
        <v>0.96321999999999997</v>
      </c>
    </row>
    <row r="4112" spans="1:7" ht="15" customHeight="1">
      <c r="A4112" s="15" t="s">
        <v>1402</v>
      </c>
      <c r="B4112" s="16" t="s">
        <v>1403</v>
      </c>
      <c r="C4112" s="15" t="s">
        <v>959</v>
      </c>
      <c r="D4112" s="15" t="s">
        <v>1030</v>
      </c>
      <c r="E4112" s="17">
        <v>2.5000000000000001E-2</v>
      </c>
      <c r="F4112" s="18">
        <v>1.29</v>
      </c>
      <c r="G4112" s="18">
        <v>3.2250000000000001E-2</v>
      </c>
    </row>
    <row r="4113" spans="1:7" ht="20.100000000000001" customHeight="1">
      <c r="A4113" s="15" t="s">
        <v>1468</v>
      </c>
      <c r="B4113" s="16" t="s">
        <v>1469</v>
      </c>
      <c r="C4113" s="15" t="s">
        <v>959</v>
      </c>
      <c r="D4113" s="15" t="s">
        <v>1030</v>
      </c>
      <c r="E4113" s="17">
        <v>1</v>
      </c>
      <c r="F4113" s="18">
        <v>3.53</v>
      </c>
      <c r="G4113" s="18">
        <v>3.53</v>
      </c>
    </row>
    <row r="4114" spans="1:7" ht="15" customHeight="1">
      <c r="A4114" s="1"/>
      <c r="B4114" s="1"/>
      <c r="C4114" s="1"/>
      <c r="D4114" s="1"/>
      <c r="E4114" s="319" t="s">
        <v>1021</v>
      </c>
      <c r="F4114" s="320"/>
      <c r="G4114" s="19">
        <v>5.2256099999999996</v>
      </c>
    </row>
    <row r="4115" spans="1:7" ht="15" customHeight="1">
      <c r="A4115" s="1"/>
      <c r="B4115" s="1"/>
      <c r="C4115" s="1"/>
      <c r="D4115" s="1"/>
      <c r="E4115" s="317" t="s">
        <v>972</v>
      </c>
      <c r="F4115" s="318"/>
      <c r="G4115" s="3">
        <v>7.54</v>
      </c>
    </row>
    <row r="4116" spans="1:7" ht="15" customHeight="1">
      <c r="A4116" s="1"/>
      <c r="B4116" s="1"/>
      <c r="C4116" s="1"/>
      <c r="D4116" s="1"/>
      <c r="E4116" s="317" t="s">
        <v>973</v>
      </c>
      <c r="F4116" s="318"/>
      <c r="G4116" s="3">
        <v>0.97</v>
      </c>
    </row>
    <row r="4117" spans="1:7" ht="15" customHeight="1">
      <c r="A4117" s="1"/>
      <c r="B4117" s="1"/>
      <c r="C4117" s="1"/>
      <c r="D4117" s="1"/>
      <c r="E4117" s="317" t="s">
        <v>974</v>
      </c>
      <c r="F4117" s="318"/>
      <c r="G4117" s="3">
        <v>8.51</v>
      </c>
    </row>
    <row r="4118" spans="1:7" ht="15" customHeight="1">
      <c r="A4118" s="1"/>
      <c r="B4118" s="1"/>
      <c r="C4118" s="1"/>
      <c r="D4118" s="1"/>
      <c r="E4118" s="317" t="s">
        <v>975</v>
      </c>
      <c r="F4118" s="318"/>
      <c r="G4118" s="3">
        <v>2.41</v>
      </c>
    </row>
    <row r="4119" spans="1:7" ht="15" customHeight="1">
      <c r="A4119" s="1"/>
      <c r="B4119" s="1"/>
      <c r="C4119" s="1"/>
      <c r="D4119" s="1"/>
      <c r="E4119" s="317" t="s">
        <v>976</v>
      </c>
      <c r="F4119" s="318"/>
      <c r="G4119" s="3">
        <v>10.92</v>
      </c>
    </row>
    <row r="4120" spans="1:7" ht="15" customHeight="1">
      <c r="A4120" s="1"/>
      <c r="B4120" s="1"/>
      <c r="C4120" s="1"/>
      <c r="D4120" s="1"/>
      <c r="E4120" s="317" t="s">
        <v>977</v>
      </c>
      <c r="F4120" s="318"/>
      <c r="G4120" s="3">
        <v>1</v>
      </c>
    </row>
    <row r="4121" spans="1:7" ht="15" customHeight="1">
      <c r="A4121" s="1"/>
      <c r="B4121" s="1"/>
      <c r="C4121" s="1"/>
      <c r="D4121" s="1"/>
      <c r="E4121" s="317" t="s">
        <v>978</v>
      </c>
      <c r="F4121" s="318"/>
      <c r="G4121" s="3">
        <v>10.92</v>
      </c>
    </row>
    <row r="4122" spans="1:7" ht="9.9499999999999993" customHeight="1">
      <c r="A4122" s="1"/>
      <c r="B4122" s="1"/>
      <c r="C4122" s="323" t="s">
        <v>949</v>
      </c>
      <c r="D4122" s="324"/>
      <c r="E4122" s="1"/>
      <c r="F4122" s="1"/>
      <c r="G4122" s="1"/>
    </row>
    <row r="4123" spans="1:7" ht="20.100000000000001" customHeight="1">
      <c r="A4123" s="325" t="s">
        <v>2397</v>
      </c>
      <c r="B4123" s="326"/>
      <c r="C4123" s="326"/>
      <c r="D4123" s="326"/>
      <c r="E4123" s="326"/>
      <c r="F4123" s="326"/>
      <c r="G4123" s="326"/>
    </row>
    <row r="4124" spans="1:7" ht="15" customHeight="1">
      <c r="A4124" s="321" t="s">
        <v>951</v>
      </c>
      <c r="B4124" s="322"/>
      <c r="C4124" s="8" t="s">
        <v>952</v>
      </c>
      <c r="D4124" s="8" t="s">
        <v>953</v>
      </c>
      <c r="E4124" s="8" t="s">
        <v>954</v>
      </c>
      <c r="F4124" s="8" t="s">
        <v>955</v>
      </c>
      <c r="G4124" s="8" t="s">
        <v>956</v>
      </c>
    </row>
    <row r="4125" spans="1:7" ht="15" customHeight="1">
      <c r="A4125" s="15" t="s">
        <v>994</v>
      </c>
      <c r="B4125" s="16" t="s">
        <v>995</v>
      </c>
      <c r="C4125" s="15" t="s">
        <v>959</v>
      </c>
      <c r="D4125" s="15" t="s">
        <v>960</v>
      </c>
      <c r="E4125" s="17">
        <v>0.28599999999999998</v>
      </c>
      <c r="F4125" s="18">
        <v>1.04</v>
      </c>
      <c r="G4125" s="18">
        <v>0.29743999999999998</v>
      </c>
    </row>
    <row r="4126" spans="1:7" ht="15" customHeight="1">
      <c r="A4126" s="15" t="s">
        <v>996</v>
      </c>
      <c r="B4126" s="16" t="s">
        <v>997</v>
      </c>
      <c r="C4126" s="15" t="s">
        <v>959</v>
      </c>
      <c r="D4126" s="15" t="s">
        <v>960</v>
      </c>
      <c r="E4126" s="17">
        <v>0.28599999999999998</v>
      </c>
      <c r="F4126" s="18">
        <v>3.18</v>
      </c>
      <c r="G4126" s="18">
        <v>0.90947999999999996</v>
      </c>
    </row>
    <row r="4127" spans="1:7" ht="20.100000000000001" customHeight="1">
      <c r="A4127" s="15" t="s">
        <v>1388</v>
      </c>
      <c r="B4127" s="16" t="s">
        <v>1389</v>
      </c>
      <c r="C4127" s="15" t="s">
        <v>959</v>
      </c>
      <c r="D4127" s="15" t="s">
        <v>960</v>
      </c>
      <c r="E4127" s="17">
        <v>0.28599999999999998</v>
      </c>
      <c r="F4127" s="18">
        <v>0.28000000000000003</v>
      </c>
      <c r="G4127" s="18">
        <v>8.0079999999999998E-2</v>
      </c>
    </row>
    <row r="4128" spans="1:7" ht="15" customHeight="1">
      <c r="A4128" s="15" t="s">
        <v>963</v>
      </c>
      <c r="B4128" s="16" t="s">
        <v>964</v>
      </c>
      <c r="C4128" s="15" t="s">
        <v>959</v>
      </c>
      <c r="D4128" s="15" t="s">
        <v>960</v>
      </c>
      <c r="E4128" s="17">
        <v>0.28599999999999998</v>
      </c>
      <c r="F4128" s="18">
        <v>0.55000000000000004</v>
      </c>
      <c r="G4128" s="18">
        <v>0.1573</v>
      </c>
    </row>
    <row r="4129" spans="1:7" ht="20.100000000000001" customHeight="1">
      <c r="A4129" s="15" t="s">
        <v>1390</v>
      </c>
      <c r="B4129" s="16" t="s">
        <v>1391</v>
      </c>
      <c r="C4129" s="15" t="s">
        <v>959</v>
      </c>
      <c r="D4129" s="15" t="s">
        <v>960</v>
      </c>
      <c r="E4129" s="17">
        <v>0.28599999999999998</v>
      </c>
      <c r="F4129" s="18">
        <v>0.8</v>
      </c>
      <c r="G4129" s="18">
        <v>0.2288</v>
      </c>
    </row>
    <row r="4130" spans="1:7" ht="15" customHeight="1">
      <c r="A4130" s="15" t="s">
        <v>965</v>
      </c>
      <c r="B4130" s="16" t="s">
        <v>966</v>
      </c>
      <c r="C4130" s="15" t="s">
        <v>959</v>
      </c>
      <c r="D4130" s="15" t="s">
        <v>960</v>
      </c>
      <c r="E4130" s="17">
        <v>0.28599999999999998</v>
      </c>
      <c r="F4130" s="18">
        <v>0.06</v>
      </c>
      <c r="G4130" s="18">
        <v>1.7160000000000002E-2</v>
      </c>
    </row>
    <row r="4131" spans="1:7" ht="17.100000000000001" customHeight="1">
      <c r="A4131" s="1"/>
      <c r="B4131" s="1"/>
      <c r="C4131" s="1"/>
      <c r="D4131" s="1"/>
      <c r="E4131" s="319" t="s">
        <v>967</v>
      </c>
      <c r="F4131" s="320"/>
      <c r="G4131" s="19">
        <v>1.6902600000000001</v>
      </c>
    </row>
    <row r="4132" spans="1:7" ht="15" customHeight="1">
      <c r="A4132" s="321" t="s">
        <v>968</v>
      </c>
      <c r="B4132" s="322"/>
      <c r="C4132" s="8" t="s">
        <v>952</v>
      </c>
      <c r="D4132" s="8" t="s">
        <v>953</v>
      </c>
      <c r="E4132" s="8" t="s">
        <v>954</v>
      </c>
      <c r="F4132" s="8" t="s">
        <v>955</v>
      </c>
      <c r="G4132" s="8" t="s">
        <v>956</v>
      </c>
    </row>
    <row r="4133" spans="1:7" ht="15" customHeight="1">
      <c r="A4133" s="15" t="s">
        <v>1392</v>
      </c>
      <c r="B4133" s="16" t="s">
        <v>1393</v>
      </c>
      <c r="C4133" s="15" t="s">
        <v>959</v>
      </c>
      <c r="D4133" s="15" t="s">
        <v>960</v>
      </c>
      <c r="E4133" s="17">
        <v>0.1448304</v>
      </c>
      <c r="F4133" s="18">
        <v>8.94</v>
      </c>
      <c r="G4133" s="18">
        <v>1.2947837760000001</v>
      </c>
    </row>
    <row r="4134" spans="1:7" ht="15" customHeight="1">
      <c r="A4134" s="15" t="s">
        <v>1394</v>
      </c>
      <c r="B4134" s="16" t="s">
        <v>1395</v>
      </c>
      <c r="C4134" s="15" t="s">
        <v>959</v>
      </c>
      <c r="D4134" s="15" t="s">
        <v>960</v>
      </c>
      <c r="E4134" s="17">
        <v>0.1448304</v>
      </c>
      <c r="F4134" s="18">
        <v>12.62</v>
      </c>
      <c r="G4134" s="18">
        <v>1.827759648</v>
      </c>
    </row>
    <row r="4135" spans="1:7" ht="15" customHeight="1">
      <c r="A4135" s="1"/>
      <c r="B4135" s="1"/>
      <c r="C4135" s="1"/>
      <c r="D4135" s="1"/>
      <c r="E4135" s="319" t="s">
        <v>971</v>
      </c>
      <c r="F4135" s="320"/>
      <c r="G4135" s="19">
        <v>3.1225434239999998</v>
      </c>
    </row>
    <row r="4136" spans="1:7" ht="15" customHeight="1">
      <c r="A4136" s="321" t="s">
        <v>1010</v>
      </c>
      <c r="B4136" s="322"/>
      <c r="C4136" s="8" t="s">
        <v>952</v>
      </c>
      <c r="D4136" s="8" t="s">
        <v>953</v>
      </c>
      <c r="E4136" s="8" t="s">
        <v>954</v>
      </c>
      <c r="F4136" s="8" t="s">
        <v>955</v>
      </c>
      <c r="G4136" s="8" t="s">
        <v>956</v>
      </c>
    </row>
    <row r="4137" spans="1:7" ht="15" customHeight="1">
      <c r="A4137" s="15" t="s">
        <v>1398</v>
      </c>
      <c r="B4137" s="16" t="s">
        <v>1399</v>
      </c>
      <c r="C4137" s="15" t="s">
        <v>959</v>
      </c>
      <c r="D4137" s="15" t="s">
        <v>1030</v>
      </c>
      <c r="E4137" s="17">
        <v>1.4E-2</v>
      </c>
      <c r="F4137" s="18">
        <v>50.01</v>
      </c>
      <c r="G4137" s="18">
        <v>0.70013999999999998</v>
      </c>
    </row>
    <row r="4138" spans="1:7" ht="20.100000000000001" customHeight="1">
      <c r="A4138" s="15" t="s">
        <v>1400</v>
      </c>
      <c r="B4138" s="16" t="s">
        <v>1401</v>
      </c>
      <c r="C4138" s="15" t="s">
        <v>959</v>
      </c>
      <c r="D4138" s="15" t="s">
        <v>1030</v>
      </c>
      <c r="E4138" s="17">
        <v>1.7000000000000001E-2</v>
      </c>
      <c r="F4138" s="18">
        <v>56.66</v>
      </c>
      <c r="G4138" s="18">
        <v>0.96321999999999997</v>
      </c>
    </row>
    <row r="4139" spans="1:7" ht="15" customHeight="1">
      <c r="A4139" s="15" t="s">
        <v>1402</v>
      </c>
      <c r="B4139" s="16" t="s">
        <v>1403</v>
      </c>
      <c r="C4139" s="15" t="s">
        <v>959</v>
      </c>
      <c r="D4139" s="15" t="s">
        <v>1030</v>
      </c>
      <c r="E4139" s="17">
        <v>5.2999999999999999E-2</v>
      </c>
      <c r="F4139" s="18">
        <v>1.29</v>
      </c>
      <c r="G4139" s="18">
        <v>6.837E-2</v>
      </c>
    </row>
    <row r="4140" spans="1:7" ht="20.100000000000001" customHeight="1">
      <c r="A4140" s="15" t="s">
        <v>1468</v>
      </c>
      <c r="B4140" s="16" t="s">
        <v>1469</v>
      </c>
      <c r="C4140" s="15" t="s">
        <v>959</v>
      </c>
      <c r="D4140" s="15" t="s">
        <v>1030</v>
      </c>
      <c r="E4140" s="17">
        <v>1</v>
      </c>
      <c r="F4140" s="18">
        <v>3.53</v>
      </c>
      <c r="G4140" s="18">
        <v>3.53</v>
      </c>
    </row>
    <row r="4141" spans="1:7" ht="15" customHeight="1">
      <c r="A4141" s="1"/>
      <c r="B4141" s="1"/>
      <c r="C4141" s="1"/>
      <c r="D4141" s="1"/>
      <c r="E4141" s="319" t="s">
        <v>1021</v>
      </c>
      <c r="F4141" s="320"/>
      <c r="G4141" s="19">
        <v>5.26173</v>
      </c>
    </row>
    <row r="4142" spans="1:7" ht="15" customHeight="1">
      <c r="A4142" s="1"/>
      <c r="B4142" s="1"/>
      <c r="C4142" s="1"/>
      <c r="D4142" s="1"/>
      <c r="E4142" s="317" t="s">
        <v>972</v>
      </c>
      <c r="F4142" s="318"/>
      <c r="G4142" s="3">
        <v>8.64</v>
      </c>
    </row>
    <row r="4143" spans="1:7" ht="15" customHeight="1">
      <c r="A4143" s="1"/>
      <c r="B4143" s="1"/>
      <c r="C4143" s="1"/>
      <c r="D4143" s="1"/>
      <c r="E4143" s="317" t="s">
        <v>973</v>
      </c>
      <c r="F4143" s="318"/>
      <c r="G4143" s="3">
        <v>1.41</v>
      </c>
    </row>
    <row r="4144" spans="1:7" ht="15" customHeight="1">
      <c r="A4144" s="1"/>
      <c r="B4144" s="1"/>
      <c r="C4144" s="1"/>
      <c r="D4144" s="1"/>
      <c r="E4144" s="317" t="s">
        <v>974</v>
      </c>
      <c r="F4144" s="318"/>
      <c r="G4144" s="3">
        <v>10.050000000000001</v>
      </c>
    </row>
    <row r="4145" spans="1:7" ht="15" customHeight="1">
      <c r="A4145" s="1"/>
      <c r="B4145" s="1"/>
      <c r="C4145" s="1"/>
      <c r="D4145" s="1"/>
      <c r="E4145" s="317" t="s">
        <v>975</v>
      </c>
      <c r="F4145" s="318"/>
      <c r="G4145" s="3">
        <v>2.84</v>
      </c>
    </row>
    <row r="4146" spans="1:7" ht="15" customHeight="1">
      <c r="A4146" s="1"/>
      <c r="B4146" s="1"/>
      <c r="C4146" s="1"/>
      <c r="D4146" s="1"/>
      <c r="E4146" s="317" t="s">
        <v>976</v>
      </c>
      <c r="F4146" s="318"/>
      <c r="G4146" s="3">
        <v>12.89</v>
      </c>
    </row>
    <row r="4147" spans="1:7" ht="15" customHeight="1">
      <c r="A4147" s="1"/>
      <c r="B4147" s="1"/>
      <c r="C4147" s="1"/>
      <c r="D4147" s="1"/>
      <c r="E4147" s="317" t="s">
        <v>977</v>
      </c>
      <c r="F4147" s="318"/>
      <c r="G4147" s="3">
        <v>1</v>
      </c>
    </row>
    <row r="4148" spans="1:7" ht="15" customHeight="1">
      <c r="A4148" s="1"/>
      <c r="B4148" s="1"/>
      <c r="C4148" s="1"/>
      <c r="D4148" s="1"/>
      <c r="E4148" s="317" t="s">
        <v>978</v>
      </c>
      <c r="F4148" s="318"/>
      <c r="G4148" s="3">
        <v>12.89</v>
      </c>
    </row>
    <row r="4149" spans="1:7" ht="9.9499999999999993" customHeight="1">
      <c r="A4149" s="1"/>
      <c r="B4149" s="1"/>
      <c r="C4149" s="323" t="s">
        <v>949</v>
      </c>
      <c r="D4149" s="324"/>
      <c r="E4149" s="1"/>
      <c r="F4149" s="1"/>
      <c r="G4149" s="1"/>
    </row>
    <row r="4150" spans="1:7" ht="20.100000000000001" customHeight="1">
      <c r="A4150" s="325" t="s">
        <v>2398</v>
      </c>
      <c r="B4150" s="326"/>
      <c r="C4150" s="326"/>
      <c r="D4150" s="326"/>
      <c r="E4150" s="326"/>
      <c r="F4150" s="326"/>
      <c r="G4150" s="326"/>
    </row>
    <row r="4151" spans="1:7" ht="15" customHeight="1">
      <c r="A4151" s="321" t="s">
        <v>951</v>
      </c>
      <c r="B4151" s="322"/>
      <c r="C4151" s="8" t="s">
        <v>952</v>
      </c>
      <c r="D4151" s="8" t="s">
        <v>953</v>
      </c>
      <c r="E4151" s="8" t="s">
        <v>954</v>
      </c>
      <c r="F4151" s="8" t="s">
        <v>955</v>
      </c>
      <c r="G4151" s="8" t="s">
        <v>956</v>
      </c>
    </row>
    <row r="4152" spans="1:7" ht="15" customHeight="1">
      <c r="A4152" s="15" t="s">
        <v>994</v>
      </c>
      <c r="B4152" s="16" t="s">
        <v>995</v>
      </c>
      <c r="C4152" s="15" t="s">
        <v>959</v>
      </c>
      <c r="D4152" s="15" t="s">
        <v>960</v>
      </c>
      <c r="E4152" s="17">
        <v>0.47599999999999998</v>
      </c>
      <c r="F4152" s="18">
        <v>1.04</v>
      </c>
      <c r="G4152" s="18">
        <v>0.49503999999999998</v>
      </c>
    </row>
    <row r="4153" spans="1:7" ht="15" customHeight="1">
      <c r="A4153" s="15" t="s">
        <v>996</v>
      </c>
      <c r="B4153" s="16" t="s">
        <v>997</v>
      </c>
      <c r="C4153" s="15" t="s">
        <v>959</v>
      </c>
      <c r="D4153" s="15" t="s">
        <v>960</v>
      </c>
      <c r="E4153" s="17">
        <v>0.47599999999999998</v>
      </c>
      <c r="F4153" s="18">
        <v>3.18</v>
      </c>
      <c r="G4153" s="18">
        <v>1.5136799999999999</v>
      </c>
    </row>
    <row r="4154" spans="1:7" ht="20.100000000000001" customHeight="1">
      <c r="A4154" s="15" t="s">
        <v>1388</v>
      </c>
      <c r="B4154" s="16" t="s">
        <v>1389</v>
      </c>
      <c r="C4154" s="15" t="s">
        <v>959</v>
      </c>
      <c r="D4154" s="15" t="s">
        <v>960</v>
      </c>
      <c r="E4154" s="17">
        <v>0.47599999999999998</v>
      </c>
      <c r="F4154" s="18">
        <v>0.28000000000000003</v>
      </c>
      <c r="G4154" s="18">
        <v>0.13328000000000001</v>
      </c>
    </row>
    <row r="4155" spans="1:7" ht="15" customHeight="1">
      <c r="A4155" s="15" t="s">
        <v>963</v>
      </c>
      <c r="B4155" s="16" t="s">
        <v>964</v>
      </c>
      <c r="C4155" s="15" t="s">
        <v>959</v>
      </c>
      <c r="D4155" s="15" t="s">
        <v>960</v>
      </c>
      <c r="E4155" s="17">
        <v>0.47599999999999998</v>
      </c>
      <c r="F4155" s="18">
        <v>0.55000000000000004</v>
      </c>
      <c r="G4155" s="18">
        <v>0.26179999999999998</v>
      </c>
    </row>
    <row r="4156" spans="1:7" ht="20.100000000000001" customHeight="1">
      <c r="A4156" s="15" t="s">
        <v>1390</v>
      </c>
      <c r="B4156" s="16" t="s">
        <v>1391</v>
      </c>
      <c r="C4156" s="15" t="s">
        <v>959</v>
      </c>
      <c r="D4156" s="15" t="s">
        <v>960</v>
      </c>
      <c r="E4156" s="17">
        <v>0.47599999999999998</v>
      </c>
      <c r="F4156" s="18">
        <v>0.8</v>
      </c>
      <c r="G4156" s="18">
        <v>0.38080000000000003</v>
      </c>
    </row>
    <row r="4157" spans="1:7" ht="15" customHeight="1">
      <c r="A4157" s="15" t="s">
        <v>965</v>
      </c>
      <c r="B4157" s="16" t="s">
        <v>966</v>
      </c>
      <c r="C4157" s="15" t="s">
        <v>959</v>
      </c>
      <c r="D4157" s="15" t="s">
        <v>960</v>
      </c>
      <c r="E4157" s="17">
        <v>0.47599999999999998</v>
      </c>
      <c r="F4157" s="18">
        <v>0.06</v>
      </c>
      <c r="G4157" s="18">
        <v>2.8559999999999999E-2</v>
      </c>
    </row>
    <row r="4158" spans="1:7" ht="17.100000000000001" customHeight="1">
      <c r="A4158" s="1"/>
      <c r="B4158" s="1"/>
      <c r="C4158" s="1"/>
      <c r="D4158" s="1"/>
      <c r="E4158" s="319" t="s">
        <v>967</v>
      </c>
      <c r="F4158" s="320"/>
      <c r="G4158" s="19">
        <v>2.8131599999999999</v>
      </c>
    </row>
    <row r="4159" spans="1:7" ht="15" customHeight="1">
      <c r="A4159" s="321" t="s">
        <v>968</v>
      </c>
      <c r="B4159" s="322"/>
      <c r="C4159" s="8" t="s">
        <v>952</v>
      </c>
      <c r="D4159" s="8" t="s">
        <v>953</v>
      </c>
      <c r="E4159" s="8" t="s">
        <v>954</v>
      </c>
      <c r="F4159" s="8" t="s">
        <v>955</v>
      </c>
      <c r="G4159" s="8" t="s">
        <v>956</v>
      </c>
    </row>
    <row r="4160" spans="1:7" ht="15" customHeight="1">
      <c r="A4160" s="15" t="s">
        <v>1392</v>
      </c>
      <c r="B4160" s="16" t="s">
        <v>1393</v>
      </c>
      <c r="C4160" s="15" t="s">
        <v>959</v>
      </c>
      <c r="D4160" s="15" t="s">
        <v>960</v>
      </c>
      <c r="E4160" s="17">
        <v>0.24104639999999999</v>
      </c>
      <c r="F4160" s="18">
        <v>8.94</v>
      </c>
      <c r="G4160" s="18">
        <v>2.1549548160000001</v>
      </c>
    </row>
    <row r="4161" spans="1:7" ht="15" customHeight="1">
      <c r="A4161" s="15" t="s">
        <v>1394</v>
      </c>
      <c r="B4161" s="16" t="s">
        <v>1395</v>
      </c>
      <c r="C4161" s="15" t="s">
        <v>959</v>
      </c>
      <c r="D4161" s="15" t="s">
        <v>960</v>
      </c>
      <c r="E4161" s="17">
        <v>0.24104639999999999</v>
      </c>
      <c r="F4161" s="18">
        <v>12.62</v>
      </c>
      <c r="G4161" s="18">
        <v>3.042005568</v>
      </c>
    </row>
    <row r="4162" spans="1:7" ht="15" customHeight="1">
      <c r="A4162" s="1"/>
      <c r="B4162" s="1"/>
      <c r="C4162" s="1"/>
      <c r="D4162" s="1"/>
      <c r="E4162" s="319" t="s">
        <v>971</v>
      </c>
      <c r="F4162" s="320"/>
      <c r="G4162" s="19">
        <v>5.1969603839999996</v>
      </c>
    </row>
    <row r="4163" spans="1:7" ht="15" customHeight="1">
      <c r="A4163" s="321" t="s">
        <v>1010</v>
      </c>
      <c r="B4163" s="322"/>
      <c r="C4163" s="8" t="s">
        <v>952</v>
      </c>
      <c r="D4163" s="8" t="s">
        <v>953</v>
      </c>
      <c r="E4163" s="8" t="s">
        <v>954</v>
      </c>
      <c r="F4163" s="8" t="s">
        <v>955</v>
      </c>
      <c r="G4163" s="8" t="s">
        <v>956</v>
      </c>
    </row>
    <row r="4164" spans="1:7" ht="15" customHeight="1">
      <c r="A4164" s="15" t="s">
        <v>1398</v>
      </c>
      <c r="B4164" s="16" t="s">
        <v>1399</v>
      </c>
      <c r="C4164" s="15" t="s">
        <v>959</v>
      </c>
      <c r="D4164" s="15" t="s">
        <v>1030</v>
      </c>
      <c r="E4164" s="17">
        <v>1.4E-2</v>
      </c>
      <c r="F4164" s="18">
        <v>50.01</v>
      </c>
      <c r="G4164" s="18">
        <v>0.70013999999999998</v>
      </c>
    </row>
    <row r="4165" spans="1:7" ht="20.100000000000001" customHeight="1">
      <c r="A4165" s="15" t="s">
        <v>1400</v>
      </c>
      <c r="B4165" s="16" t="s">
        <v>1401</v>
      </c>
      <c r="C4165" s="15" t="s">
        <v>959</v>
      </c>
      <c r="D4165" s="15" t="s">
        <v>1030</v>
      </c>
      <c r="E4165" s="17">
        <v>1.7000000000000001E-2</v>
      </c>
      <c r="F4165" s="18">
        <v>56.66</v>
      </c>
      <c r="G4165" s="18">
        <v>0.96321999999999997</v>
      </c>
    </row>
    <row r="4166" spans="1:7" ht="15" customHeight="1">
      <c r="A4166" s="15" t="s">
        <v>1402</v>
      </c>
      <c r="B4166" s="16" t="s">
        <v>1403</v>
      </c>
      <c r="C4166" s="15" t="s">
        <v>959</v>
      </c>
      <c r="D4166" s="15" t="s">
        <v>1030</v>
      </c>
      <c r="E4166" s="17">
        <v>8.8999999999999996E-2</v>
      </c>
      <c r="F4166" s="18">
        <v>1.29</v>
      </c>
      <c r="G4166" s="18">
        <v>0.11481</v>
      </c>
    </row>
    <row r="4167" spans="1:7" ht="20.100000000000001" customHeight="1">
      <c r="A4167" s="15" t="s">
        <v>1468</v>
      </c>
      <c r="B4167" s="16" t="s">
        <v>1469</v>
      </c>
      <c r="C4167" s="15" t="s">
        <v>959</v>
      </c>
      <c r="D4167" s="15" t="s">
        <v>1030</v>
      </c>
      <c r="E4167" s="17">
        <v>1</v>
      </c>
      <c r="F4167" s="18">
        <v>3.53</v>
      </c>
      <c r="G4167" s="18">
        <v>3.53</v>
      </c>
    </row>
    <row r="4168" spans="1:7" ht="15" customHeight="1">
      <c r="A4168" s="1"/>
      <c r="B4168" s="1"/>
      <c r="C4168" s="1"/>
      <c r="D4168" s="1"/>
      <c r="E4168" s="319" t="s">
        <v>1021</v>
      </c>
      <c r="F4168" s="320"/>
      <c r="G4168" s="19">
        <v>5.3081699999999996</v>
      </c>
    </row>
    <row r="4169" spans="1:7" ht="15" customHeight="1">
      <c r="A4169" s="1"/>
      <c r="B4169" s="1"/>
      <c r="C4169" s="1"/>
      <c r="D4169" s="1"/>
      <c r="E4169" s="317" t="s">
        <v>972</v>
      </c>
      <c r="F4169" s="318"/>
      <c r="G4169" s="3">
        <v>10.94</v>
      </c>
    </row>
    <row r="4170" spans="1:7" ht="15" customHeight="1">
      <c r="A4170" s="1"/>
      <c r="B4170" s="1"/>
      <c r="C4170" s="1"/>
      <c r="D4170" s="1"/>
      <c r="E4170" s="317" t="s">
        <v>973</v>
      </c>
      <c r="F4170" s="318"/>
      <c r="G4170" s="3">
        <v>2.36</v>
      </c>
    </row>
    <row r="4171" spans="1:7" ht="15" customHeight="1">
      <c r="A4171" s="1"/>
      <c r="B4171" s="1"/>
      <c r="C4171" s="1"/>
      <c r="D4171" s="1"/>
      <c r="E4171" s="317" t="s">
        <v>974</v>
      </c>
      <c r="F4171" s="318"/>
      <c r="G4171" s="3">
        <v>13.3</v>
      </c>
    </row>
    <row r="4172" spans="1:7" ht="15" customHeight="1">
      <c r="A4172" s="1"/>
      <c r="B4172" s="1"/>
      <c r="C4172" s="1"/>
      <c r="D4172" s="1"/>
      <c r="E4172" s="317" t="s">
        <v>975</v>
      </c>
      <c r="F4172" s="318"/>
      <c r="G4172" s="3">
        <v>3.77</v>
      </c>
    </row>
    <row r="4173" spans="1:7" ht="15" customHeight="1">
      <c r="A4173" s="1"/>
      <c r="B4173" s="1"/>
      <c r="C4173" s="1"/>
      <c r="D4173" s="1"/>
      <c r="E4173" s="317" t="s">
        <v>976</v>
      </c>
      <c r="F4173" s="318"/>
      <c r="G4173" s="3">
        <v>17.07</v>
      </c>
    </row>
    <row r="4174" spans="1:7" ht="15" customHeight="1">
      <c r="A4174" s="1"/>
      <c r="B4174" s="1"/>
      <c r="C4174" s="1"/>
      <c r="D4174" s="1"/>
      <c r="E4174" s="317" t="s">
        <v>977</v>
      </c>
      <c r="F4174" s="318"/>
      <c r="G4174" s="3">
        <v>1</v>
      </c>
    </row>
    <row r="4175" spans="1:7" ht="15" customHeight="1">
      <c r="A4175" s="1"/>
      <c r="B4175" s="1"/>
      <c r="C4175" s="1"/>
      <c r="D4175" s="1"/>
      <c r="E4175" s="317" t="s">
        <v>978</v>
      </c>
      <c r="F4175" s="318"/>
      <c r="G4175" s="3">
        <v>17.07</v>
      </c>
    </row>
    <row r="4176" spans="1:7" ht="9.9499999999999993" customHeight="1">
      <c r="A4176" s="1"/>
      <c r="B4176" s="1"/>
      <c r="C4176" s="323" t="s">
        <v>949</v>
      </c>
      <c r="D4176" s="324"/>
      <c r="E4176" s="1"/>
      <c r="F4176" s="1"/>
      <c r="G4176" s="1"/>
    </row>
    <row r="4177" spans="1:7" ht="20.100000000000001" customHeight="1">
      <c r="A4177" s="325" t="s">
        <v>2399</v>
      </c>
      <c r="B4177" s="326"/>
      <c r="C4177" s="326"/>
      <c r="D4177" s="326"/>
      <c r="E4177" s="326"/>
      <c r="F4177" s="326"/>
      <c r="G4177" s="326"/>
    </row>
    <row r="4178" spans="1:7" ht="15" customHeight="1">
      <c r="A4178" s="321" t="s">
        <v>951</v>
      </c>
      <c r="B4178" s="322"/>
      <c r="C4178" s="8" t="s">
        <v>952</v>
      </c>
      <c r="D4178" s="8" t="s">
        <v>953</v>
      </c>
      <c r="E4178" s="8" t="s">
        <v>954</v>
      </c>
      <c r="F4178" s="8" t="s">
        <v>955</v>
      </c>
      <c r="G4178" s="8" t="s">
        <v>956</v>
      </c>
    </row>
    <row r="4179" spans="1:7" ht="15" customHeight="1">
      <c r="A4179" s="15" t="s">
        <v>994</v>
      </c>
      <c r="B4179" s="16" t="s">
        <v>995</v>
      </c>
      <c r="C4179" s="15" t="s">
        <v>959</v>
      </c>
      <c r="D4179" s="15" t="s">
        <v>960</v>
      </c>
      <c r="E4179" s="17">
        <v>0.04</v>
      </c>
      <c r="F4179" s="18">
        <v>1.04</v>
      </c>
      <c r="G4179" s="18">
        <v>4.1599999999999998E-2</v>
      </c>
    </row>
    <row r="4180" spans="1:7" ht="15" customHeight="1">
      <c r="A4180" s="15" t="s">
        <v>996</v>
      </c>
      <c r="B4180" s="16" t="s">
        <v>997</v>
      </c>
      <c r="C4180" s="15" t="s">
        <v>959</v>
      </c>
      <c r="D4180" s="15" t="s">
        <v>960</v>
      </c>
      <c r="E4180" s="17">
        <v>0.04</v>
      </c>
      <c r="F4180" s="18">
        <v>3.18</v>
      </c>
      <c r="G4180" s="18">
        <v>0.12720000000000001</v>
      </c>
    </row>
    <row r="4181" spans="1:7" ht="20.100000000000001" customHeight="1">
      <c r="A4181" s="15" t="s">
        <v>1388</v>
      </c>
      <c r="B4181" s="16" t="s">
        <v>1389</v>
      </c>
      <c r="C4181" s="15" t="s">
        <v>959</v>
      </c>
      <c r="D4181" s="15" t="s">
        <v>960</v>
      </c>
      <c r="E4181" s="17">
        <v>0.04</v>
      </c>
      <c r="F4181" s="18">
        <v>0.28000000000000003</v>
      </c>
      <c r="G4181" s="18">
        <v>1.12E-2</v>
      </c>
    </row>
    <row r="4182" spans="1:7" ht="15" customHeight="1">
      <c r="A4182" s="15" t="s">
        <v>963</v>
      </c>
      <c r="B4182" s="16" t="s">
        <v>964</v>
      </c>
      <c r="C4182" s="15" t="s">
        <v>959</v>
      </c>
      <c r="D4182" s="15" t="s">
        <v>960</v>
      </c>
      <c r="E4182" s="17">
        <v>0.04</v>
      </c>
      <c r="F4182" s="18">
        <v>0.55000000000000004</v>
      </c>
      <c r="G4182" s="18">
        <v>2.1999999999999999E-2</v>
      </c>
    </row>
    <row r="4183" spans="1:7" ht="20.100000000000001" customHeight="1">
      <c r="A4183" s="15" t="s">
        <v>1390</v>
      </c>
      <c r="B4183" s="16" t="s">
        <v>1391</v>
      </c>
      <c r="C4183" s="15" t="s">
        <v>959</v>
      </c>
      <c r="D4183" s="15" t="s">
        <v>960</v>
      </c>
      <c r="E4183" s="17">
        <v>0.04</v>
      </c>
      <c r="F4183" s="18">
        <v>0.8</v>
      </c>
      <c r="G4183" s="18">
        <v>3.2000000000000001E-2</v>
      </c>
    </row>
    <row r="4184" spans="1:7" ht="15" customHeight="1">
      <c r="A4184" s="15" t="s">
        <v>965</v>
      </c>
      <c r="B4184" s="16" t="s">
        <v>966</v>
      </c>
      <c r="C4184" s="15" t="s">
        <v>959</v>
      </c>
      <c r="D4184" s="15" t="s">
        <v>960</v>
      </c>
      <c r="E4184" s="17">
        <v>0.04</v>
      </c>
      <c r="F4184" s="18">
        <v>0.06</v>
      </c>
      <c r="G4184" s="18">
        <v>2.3999999999999998E-3</v>
      </c>
    </row>
    <row r="4185" spans="1:7" ht="17.100000000000001" customHeight="1">
      <c r="A4185" s="1"/>
      <c r="B4185" s="1"/>
      <c r="C4185" s="1"/>
      <c r="D4185" s="1"/>
      <c r="E4185" s="319" t="s">
        <v>967</v>
      </c>
      <c r="F4185" s="320"/>
      <c r="G4185" s="19">
        <v>0.2364</v>
      </c>
    </row>
    <row r="4186" spans="1:7" ht="15" customHeight="1">
      <c r="A4186" s="321" t="s">
        <v>968</v>
      </c>
      <c r="B4186" s="322"/>
      <c r="C4186" s="8" t="s">
        <v>952</v>
      </c>
      <c r="D4186" s="8" t="s">
        <v>953</v>
      </c>
      <c r="E4186" s="8" t="s">
        <v>954</v>
      </c>
      <c r="F4186" s="8" t="s">
        <v>955</v>
      </c>
      <c r="G4186" s="8" t="s">
        <v>956</v>
      </c>
    </row>
    <row r="4187" spans="1:7" ht="15" customHeight="1">
      <c r="A4187" s="15" t="s">
        <v>1392</v>
      </c>
      <c r="B4187" s="16" t="s">
        <v>1393</v>
      </c>
      <c r="C4187" s="15" t="s">
        <v>959</v>
      </c>
      <c r="D4187" s="15" t="s">
        <v>960</v>
      </c>
      <c r="E4187" s="17">
        <v>2.0256E-2</v>
      </c>
      <c r="F4187" s="18">
        <v>8.94</v>
      </c>
      <c r="G4187" s="18">
        <v>0.18108864</v>
      </c>
    </row>
    <row r="4188" spans="1:7" ht="15" customHeight="1">
      <c r="A4188" s="15" t="s">
        <v>1394</v>
      </c>
      <c r="B4188" s="16" t="s">
        <v>1395</v>
      </c>
      <c r="C4188" s="15" t="s">
        <v>959</v>
      </c>
      <c r="D4188" s="15" t="s">
        <v>960</v>
      </c>
      <c r="E4188" s="17">
        <v>2.0256E-2</v>
      </c>
      <c r="F4188" s="18">
        <v>12.62</v>
      </c>
      <c r="G4188" s="18">
        <v>0.25563071999999998</v>
      </c>
    </row>
    <row r="4189" spans="1:7" ht="15" customHeight="1">
      <c r="A4189" s="1"/>
      <c r="B4189" s="1"/>
      <c r="C4189" s="1"/>
      <c r="D4189" s="1"/>
      <c r="E4189" s="319" t="s">
        <v>971</v>
      </c>
      <c r="F4189" s="320"/>
      <c r="G4189" s="19">
        <v>0.43671936</v>
      </c>
    </row>
    <row r="4190" spans="1:7" ht="15" customHeight="1">
      <c r="A4190" s="321" t="s">
        <v>1010</v>
      </c>
      <c r="B4190" s="322"/>
      <c r="C4190" s="8" t="s">
        <v>952</v>
      </c>
      <c r="D4190" s="8" t="s">
        <v>953</v>
      </c>
      <c r="E4190" s="8" t="s">
        <v>954</v>
      </c>
      <c r="F4190" s="8" t="s">
        <v>955</v>
      </c>
      <c r="G4190" s="8" t="s">
        <v>956</v>
      </c>
    </row>
    <row r="4191" spans="1:7" ht="15" customHeight="1">
      <c r="A4191" s="15" t="s">
        <v>1478</v>
      </c>
      <c r="B4191" s="16" t="s">
        <v>1479</v>
      </c>
      <c r="C4191" s="15" t="s">
        <v>959</v>
      </c>
      <c r="D4191" s="15" t="s">
        <v>1013</v>
      </c>
      <c r="E4191" s="17">
        <v>1.0609999999999999</v>
      </c>
      <c r="F4191" s="18">
        <v>7.12</v>
      </c>
      <c r="G4191" s="18">
        <v>7.5543199999999997</v>
      </c>
    </row>
    <row r="4192" spans="1:7" ht="15" customHeight="1">
      <c r="A4192" s="1"/>
      <c r="B4192" s="1"/>
      <c r="C4192" s="1"/>
      <c r="D4192" s="1"/>
      <c r="E4192" s="319" t="s">
        <v>1021</v>
      </c>
      <c r="F4192" s="320"/>
      <c r="G4192" s="19">
        <v>7.5543199999999997</v>
      </c>
    </row>
    <row r="4193" spans="1:7" ht="15" customHeight="1">
      <c r="A4193" s="1"/>
      <c r="B4193" s="1"/>
      <c r="C4193" s="1"/>
      <c r="D4193" s="1"/>
      <c r="E4193" s="317" t="s">
        <v>972</v>
      </c>
      <c r="F4193" s="318"/>
      <c r="G4193" s="3">
        <v>8.01</v>
      </c>
    </row>
    <row r="4194" spans="1:7" ht="15" customHeight="1">
      <c r="A4194" s="1"/>
      <c r="B4194" s="1"/>
      <c r="C4194" s="1"/>
      <c r="D4194" s="1"/>
      <c r="E4194" s="317" t="s">
        <v>973</v>
      </c>
      <c r="F4194" s="318"/>
      <c r="G4194" s="3">
        <v>0.2</v>
      </c>
    </row>
    <row r="4195" spans="1:7" ht="15" customHeight="1">
      <c r="A4195" s="1"/>
      <c r="B4195" s="1"/>
      <c r="C4195" s="1"/>
      <c r="D4195" s="1"/>
      <c r="E4195" s="317" t="s">
        <v>974</v>
      </c>
      <c r="F4195" s="318"/>
      <c r="G4195" s="3">
        <v>8.2100000000000009</v>
      </c>
    </row>
    <row r="4196" spans="1:7" ht="15" customHeight="1">
      <c r="A4196" s="1"/>
      <c r="B4196" s="1"/>
      <c r="C4196" s="1"/>
      <c r="D4196" s="1"/>
      <c r="E4196" s="317" t="s">
        <v>975</v>
      </c>
      <c r="F4196" s="318"/>
      <c r="G4196" s="3">
        <v>2.3199999999999998</v>
      </c>
    </row>
    <row r="4197" spans="1:7" ht="15" customHeight="1">
      <c r="A4197" s="1"/>
      <c r="B4197" s="1"/>
      <c r="C4197" s="1"/>
      <c r="D4197" s="1"/>
      <c r="E4197" s="317" t="s">
        <v>976</v>
      </c>
      <c r="F4197" s="318"/>
      <c r="G4197" s="3">
        <v>10.53</v>
      </c>
    </row>
    <row r="4198" spans="1:7" ht="15" customHeight="1">
      <c r="A4198" s="1"/>
      <c r="B4198" s="1"/>
      <c r="C4198" s="1"/>
      <c r="D4198" s="1"/>
      <c r="E4198" s="317" t="s">
        <v>977</v>
      </c>
      <c r="F4198" s="318"/>
      <c r="G4198" s="3">
        <v>1</v>
      </c>
    </row>
    <row r="4199" spans="1:7" ht="15" customHeight="1">
      <c r="A4199" s="1"/>
      <c r="B4199" s="1"/>
      <c r="C4199" s="1"/>
      <c r="D4199" s="1"/>
      <c r="E4199" s="317" t="s">
        <v>978</v>
      </c>
      <c r="F4199" s="318"/>
      <c r="G4199" s="3">
        <v>10.53</v>
      </c>
    </row>
    <row r="4200" spans="1:7" ht="9.9499999999999993" customHeight="1">
      <c r="A4200" s="1"/>
      <c r="B4200" s="1"/>
      <c r="C4200" s="323" t="s">
        <v>949</v>
      </c>
      <c r="D4200" s="324"/>
      <c r="E4200" s="1"/>
      <c r="F4200" s="1"/>
      <c r="G4200" s="1"/>
    </row>
    <row r="4201" spans="1:7" ht="20.100000000000001" customHeight="1">
      <c r="A4201" s="325" t="s">
        <v>2400</v>
      </c>
      <c r="B4201" s="326"/>
      <c r="C4201" s="326"/>
      <c r="D4201" s="326"/>
      <c r="E4201" s="326"/>
      <c r="F4201" s="326"/>
      <c r="G4201" s="326"/>
    </row>
    <row r="4202" spans="1:7" ht="15" customHeight="1">
      <c r="A4202" s="321" t="s">
        <v>951</v>
      </c>
      <c r="B4202" s="322"/>
      <c r="C4202" s="8" t="s">
        <v>952</v>
      </c>
      <c r="D4202" s="8" t="s">
        <v>953</v>
      </c>
      <c r="E4202" s="8" t="s">
        <v>954</v>
      </c>
      <c r="F4202" s="8" t="s">
        <v>955</v>
      </c>
      <c r="G4202" s="8" t="s">
        <v>956</v>
      </c>
    </row>
    <row r="4203" spans="1:7" ht="15" customHeight="1">
      <c r="A4203" s="15" t="s">
        <v>994</v>
      </c>
      <c r="B4203" s="16" t="s">
        <v>995</v>
      </c>
      <c r="C4203" s="15" t="s">
        <v>959</v>
      </c>
      <c r="D4203" s="15" t="s">
        <v>960</v>
      </c>
      <c r="E4203" s="17">
        <v>0.26800000000000002</v>
      </c>
      <c r="F4203" s="18">
        <v>1.04</v>
      </c>
      <c r="G4203" s="18">
        <v>0.27872000000000002</v>
      </c>
    </row>
    <row r="4204" spans="1:7" ht="15" customHeight="1">
      <c r="A4204" s="15" t="s">
        <v>996</v>
      </c>
      <c r="B4204" s="16" t="s">
        <v>997</v>
      </c>
      <c r="C4204" s="15" t="s">
        <v>959</v>
      </c>
      <c r="D4204" s="15" t="s">
        <v>960</v>
      </c>
      <c r="E4204" s="17">
        <v>0.26800000000000002</v>
      </c>
      <c r="F4204" s="18">
        <v>3.18</v>
      </c>
      <c r="G4204" s="18">
        <v>0.85224</v>
      </c>
    </row>
    <row r="4205" spans="1:7" ht="20.100000000000001" customHeight="1">
      <c r="A4205" s="15" t="s">
        <v>1388</v>
      </c>
      <c r="B4205" s="16" t="s">
        <v>1389</v>
      </c>
      <c r="C4205" s="15" t="s">
        <v>959</v>
      </c>
      <c r="D4205" s="15" t="s">
        <v>960</v>
      </c>
      <c r="E4205" s="17">
        <v>0.26800000000000002</v>
      </c>
      <c r="F4205" s="18">
        <v>0.28000000000000003</v>
      </c>
      <c r="G4205" s="18">
        <v>7.5039999999999996E-2</v>
      </c>
    </row>
    <row r="4206" spans="1:7" ht="15" customHeight="1">
      <c r="A4206" s="15" t="s">
        <v>963</v>
      </c>
      <c r="B4206" s="16" t="s">
        <v>964</v>
      </c>
      <c r="C4206" s="15" t="s">
        <v>959</v>
      </c>
      <c r="D4206" s="15" t="s">
        <v>960</v>
      </c>
      <c r="E4206" s="17">
        <v>0.26800000000000002</v>
      </c>
      <c r="F4206" s="18">
        <v>0.55000000000000004</v>
      </c>
      <c r="G4206" s="18">
        <v>0.1474</v>
      </c>
    </row>
    <row r="4207" spans="1:7" ht="20.100000000000001" customHeight="1">
      <c r="A4207" s="15" t="s">
        <v>1390</v>
      </c>
      <c r="B4207" s="16" t="s">
        <v>1391</v>
      </c>
      <c r="C4207" s="15" t="s">
        <v>959</v>
      </c>
      <c r="D4207" s="15" t="s">
        <v>960</v>
      </c>
      <c r="E4207" s="17">
        <v>0.26800000000000002</v>
      </c>
      <c r="F4207" s="18">
        <v>0.8</v>
      </c>
      <c r="G4207" s="18">
        <v>0.21440000000000001</v>
      </c>
    </row>
    <row r="4208" spans="1:7" ht="15" customHeight="1">
      <c r="A4208" s="15" t="s">
        <v>965</v>
      </c>
      <c r="B4208" s="16" t="s">
        <v>966</v>
      </c>
      <c r="C4208" s="15" t="s">
        <v>959</v>
      </c>
      <c r="D4208" s="15" t="s">
        <v>960</v>
      </c>
      <c r="E4208" s="17">
        <v>0.26800000000000002</v>
      </c>
      <c r="F4208" s="18">
        <v>0.06</v>
      </c>
      <c r="G4208" s="18">
        <v>1.6080000000000001E-2</v>
      </c>
    </row>
    <row r="4209" spans="1:7" ht="17.100000000000001" customHeight="1">
      <c r="A4209" s="1"/>
      <c r="B4209" s="1"/>
      <c r="C4209" s="1"/>
      <c r="D4209" s="1"/>
      <c r="E4209" s="319" t="s">
        <v>967</v>
      </c>
      <c r="F4209" s="320"/>
      <c r="G4209" s="19">
        <v>1.58388</v>
      </c>
    </row>
    <row r="4210" spans="1:7" ht="15" customHeight="1">
      <c r="A4210" s="321" t="s">
        <v>968</v>
      </c>
      <c r="B4210" s="322"/>
      <c r="C4210" s="8" t="s">
        <v>952</v>
      </c>
      <c r="D4210" s="8" t="s">
        <v>953</v>
      </c>
      <c r="E4210" s="8" t="s">
        <v>954</v>
      </c>
      <c r="F4210" s="8" t="s">
        <v>955</v>
      </c>
      <c r="G4210" s="8" t="s">
        <v>956</v>
      </c>
    </row>
    <row r="4211" spans="1:7" ht="15" customHeight="1">
      <c r="A4211" s="15" t="s">
        <v>1392</v>
      </c>
      <c r="B4211" s="16" t="s">
        <v>1393</v>
      </c>
      <c r="C4211" s="15" t="s">
        <v>959</v>
      </c>
      <c r="D4211" s="15" t="s">
        <v>960</v>
      </c>
      <c r="E4211" s="17">
        <v>0.13571520000000001</v>
      </c>
      <c r="F4211" s="18">
        <v>8.94</v>
      </c>
      <c r="G4211" s="18">
        <v>1.2132938879999999</v>
      </c>
    </row>
    <row r="4212" spans="1:7" ht="15" customHeight="1">
      <c r="A4212" s="15" t="s">
        <v>1394</v>
      </c>
      <c r="B4212" s="16" t="s">
        <v>1395</v>
      </c>
      <c r="C4212" s="15" t="s">
        <v>959</v>
      </c>
      <c r="D4212" s="15" t="s">
        <v>960</v>
      </c>
      <c r="E4212" s="17">
        <v>0.13571520000000001</v>
      </c>
      <c r="F4212" s="18">
        <v>12.62</v>
      </c>
      <c r="G4212" s="18">
        <v>1.7127258240000001</v>
      </c>
    </row>
    <row r="4213" spans="1:7" ht="15" customHeight="1">
      <c r="A4213" s="1"/>
      <c r="B4213" s="1"/>
      <c r="C4213" s="1"/>
      <c r="D4213" s="1"/>
      <c r="E4213" s="319" t="s">
        <v>971</v>
      </c>
      <c r="F4213" s="320"/>
      <c r="G4213" s="19">
        <v>2.926019712</v>
      </c>
    </row>
    <row r="4214" spans="1:7" ht="15" customHeight="1">
      <c r="A4214" s="321" t="s">
        <v>1010</v>
      </c>
      <c r="B4214" s="322"/>
      <c r="C4214" s="8" t="s">
        <v>952</v>
      </c>
      <c r="D4214" s="8" t="s">
        <v>953</v>
      </c>
      <c r="E4214" s="8" t="s">
        <v>954</v>
      </c>
      <c r="F4214" s="8" t="s">
        <v>955</v>
      </c>
      <c r="G4214" s="8" t="s">
        <v>956</v>
      </c>
    </row>
    <row r="4215" spans="1:7" ht="15" customHeight="1">
      <c r="A4215" s="15" t="s">
        <v>1402</v>
      </c>
      <c r="B4215" s="16" t="s">
        <v>1403</v>
      </c>
      <c r="C4215" s="15" t="s">
        <v>959</v>
      </c>
      <c r="D4215" s="15" t="s">
        <v>1030</v>
      </c>
      <c r="E4215" s="17">
        <v>4.4999999999999998E-2</v>
      </c>
      <c r="F4215" s="18">
        <v>1.29</v>
      </c>
      <c r="G4215" s="18">
        <v>5.8049999999999997E-2</v>
      </c>
    </row>
    <row r="4216" spans="1:7" ht="15" customHeight="1">
      <c r="A4216" s="15" t="s">
        <v>1478</v>
      </c>
      <c r="B4216" s="16" t="s">
        <v>1479</v>
      </c>
      <c r="C4216" s="15" t="s">
        <v>959</v>
      </c>
      <c r="D4216" s="15" t="s">
        <v>1013</v>
      </c>
      <c r="E4216" s="17">
        <v>1.0609999999999999</v>
      </c>
      <c r="F4216" s="18">
        <v>7.12</v>
      </c>
      <c r="G4216" s="18">
        <v>7.5543199999999997</v>
      </c>
    </row>
    <row r="4217" spans="1:7" ht="15" customHeight="1">
      <c r="A4217" s="1"/>
      <c r="B4217" s="1"/>
      <c r="C4217" s="1"/>
      <c r="D4217" s="1"/>
      <c r="E4217" s="319" t="s">
        <v>1021</v>
      </c>
      <c r="F4217" s="320"/>
      <c r="G4217" s="19">
        <v>7.6123700000000003</v>
      </c>
    </row>
    <row r="4218" spans="1:7" ht="15" customHeight="1">
      <c r="A4218" s="1"/>
      <c r="B4218" s="1"/>
      <c r="C4218" s="1"/>
      <c r="D4218" s="1"/>
      <c r="E4218" s="317" t="s">
        <v>972</v>
      </c>
      <c r="F4218" s="318"/>
      <c r="G4218" s="3">
        <v>10.77</v>
      </c>
    </row>
    <row r="4219" spans="1:7" ht="15" customHeight="1">
      <c r="A4219" s="1"/>
      <c r="B4219" s="1"/>
      <c r="C4219" s="1"/>
      <c r="D4219" s="1"/>
      <c r="E4219" s="317" t="s">
        <v>973</v>
      </c>
      <c r="F4219" s="318"/>
      <c r="G4219" s="3">
        <v>1.33</v>
      </c>
    </row>
    <row r="4220" spans="1:7" ht="15" customHeight="1">
      <c r="A4220" s="1"/>
      <c r="B4220" s="1"/>
      <c r="C4220" s="1"/>
      <c r="D4220" s="1"/>
      <c r="E4220" s="317" t="s">
        <v>974</v>
      </c>
      <c r="F4220" s="318"/>
      <c r="G4220" s="3">
        <v>12.1</v>
      </c>
    </row>
    <row r="4221" spans="1:7" ht="15" customHeight="1">
      <c r="A4221" s="1"/>
      <c r="B4221" s="1"/>
      <c r="C4221" s="1"/>
      <c r="D4221" s="1"/>
      <c r="E4221" s="317" t="s">
        <v>975</v>
      </c>
      <c r="F4221" s="318"/>
      <c r="G4221" s="3">
        <v>3.43</v>
      </c>
    </row>
    <row r="4222" spans="1:7" ht="15" customHeight="1">
      <c r="A4222" s="1"/>
      <c r="B4222" s="1"/>
      <c r="C4222" s="1"/>
      <c r="D4222" s="1"/>
      <c r="E4222" s="317" t="s">
        <v>976</v>
      </c>
      <c r="F4222" s="318"/>
      <c r="G4222" s="3">
        <v>15.53</v>
      </c>
    </row>
    <row r="4223" spans="1:7" ht="15" customHeight="1">
      <c r="A4223" s="1"/>
      <c r="B4223" s="1"/>
      <c r="C4223" s="1"/>
      <c r="D4223" s="1"/>
      <c r="E4223" s="317" t="s">
        <v>977</v>
      </c>
      <c r="F4223" s="318"/>
      <c r="G4223" s="3">
        <v>1</v>
      </c>
    </row>
    <row r="4224" spans="1:7" ht="15" customHeight="1">
      <c r="A4224" s="1"/>
      <c r="B4224" s="1"/>
      <c r="C4224" s="1"/>
      <c r="D4224" s="1"/>
      <c r="E4224" s="317" t="s">
        <v>978</v>
      </c>
      <c r="F4224" s="318"/>
      <c r="G4224" s="3">
        <v>15.53</v>
      </c>
    </row>
    <row r="4225" spans="1:7" ht="9.9499999999999993" customHeight="1">
      <c r="A4225" s="1"/>
      <c r="B4225" s="1"/>
      <c r="C4225" s="323" t="s">
        <v>949</v>
      </c>
      <c r="D4225" s="324"/>
      <c r="E4225" s="1"/>
      <c r="F4225" s="1"/>
      <c r="G4225" s="1"/>
    </row>
    <row r="4226" spans="1:7" ht="20.100000000000001" customHeight="1">
      <c r="A4226" s="325" t="s">
        <v>2401</v>
      </c>
      <c r="B4226" s="326"/>
      <c r="C4226" s="326"/>
      <c r="D4226" s="326"/>
      <c r="E4226" s="326"/>
      <c r="F4226" s="326"/>
      <c r="G4226" s="326"/>
    </row>
    <row r="4227" spans="1:7" ht="15" customHeight="1">
      <c r="A4227" s="321" t="s">
        <v>951</v>
      </c>
      <c r="B4227" s="322"/>
      <c r="C4227" s="8" t="s">
        <v>952</v>
      </c>
      <c r="D4227" s="8" t="s">
        <v>953</v>
      </c>
      <c r="E4227" s="8" t="s">
        <v>954</v>
      </c>
      <c r="F4227" s="8" t="s">
        <v>955</v>
      </c>
      <c r="G4227" s="8" t="s">
        <v>956</v>
      </c>
    </row>
    <row r="4228" spans="1:7" ht="15" customHeight="1">
      <c r="A4228" s="15" t="s">
        <v>994</v>
      </c>
      <c r="B4228" s="16" t="s">
        <v>995</v>
      </c>
      <c r="C4228" s="15" t="s">
        <v>959</v>
      </c>
      <c r="D4228" s="15" t="s">
        <v>960</v>
      </c>
      <c r="E4228" s="17">
        <v>0.88</v>
      </c>
      <c r="F4228" s="18">
        <v>1.04</v>
      </c>
      <c r="G4228" s="18">
        <v>0.91520000000000001</v>
      </c>
    </row>
    <row r="4229" spans="1:7" ht="15" customHeight="1">
      <c r="A4229" s="15" t="s">
        <v>996</v>
      </c>
      <c r="B4229" s="16" t="s">
        <v>997</v>
      </c>
      <c r="C4229" s="15" t="s">
        <v>959</v>
      </c>
      <c r="D4229" s="15" t="s">
        <v>960</v>
      </c>
      <c r="E4229" s="17">
        <v>0.88</v>
      </c>
      <c r="F4229" s="18">
        <v>3.18</v>
      </c>
      <c r="G4229" s="18">
        <v>2.7984</v>
      </c>
    </row>
    <row r="4230" spans="1:7" ht="20.100000000000001" customHeight="1">
      <c r="A4230" s="15" t="s">
        <v>1388</v>
      </c>
      <c r="B4230" s="16" t="s">
        <v>1389</v>
      </c>
      <c r="C4230" s="15" t="s">
        <v>959</v>
      </c>
      <c r="D4230" s="15" t="s">
        <v>960</v>
      </c>
      <c r="E4230" s="17">
        <v>0.88</v>
      </c>
      <c r="F4230" s="18">
        <v>0.28000000000000003</v>
      </c>
      <c r="G4230" s="18">
        <v>0.24640000000000001</v>
      </c>
    </row>
    <row r="4231" spans="1:7" ht="15" customHeight="1">
      <c r="A4231" s="15" t="s">
        <v>963</v>
      </c>
      <c r="B4231" s="16" t="s">
        <v>964</v>
      </c>
      <c r="C4231" s="15" t="s">
        <v>959</v>
      </c>
      <c r="D4231" s="15" t="s">
        <v>960</v>
      </c>
      <c r="E4231" s="17">
        <v>0.88</v>
      </c>
      <c r="F4231" s="18">
        <v>0.55000000000000004</v>
      </c>
      <c r="G4231" s="18">
        <v>0.48399999999999999</v>
      </c>
    </row>
    <row r="4232" spans="1:7" ht="20.100000000000001" customHeight="1">
      <c r="A4232" s="15" t="s">
        <v>1390</v>
      </c>
      <c r="B4232" s="16" t="s">
        <v>1391</v>
      </c>
      <c r="C4232" s="15" t="s">
        <v>959</v>
      </c>
      <c r="D4232" s="15" t="s">
        <v>960</v>
      </c>
      <c r="E4232" s="17">
        <v>0.88</v>
      </c>
      <c r="F4232" s="18">
        <v>0.8</v>
      </c>
      <c r="G4232" s="18">
        <v>0.70399999999999996</v>
      </c>
    </row>
    <row r="4233" spans="1:7" ht="15" customHeight="1">
      <c r="A4233" s="15" t="s">
        <v>965</v>
      </c>
      <c r="B4233" s="16" t="s">
        <v>966</v>
      </c>
      <c r="C4233" s="15" t="s">
        <v>959</v>
      </c>
      <c r="D4233" s="15" t="s">
        <v>960</v>
      </c>
      <c r="E4233" s="17">
        <v>0.88</v>
      </c>
      <c r="F4233" s="18">
        <v>0.06</v>
      </c>
      <c r="G4233" s="18">
        <v>5.28E-2</v>
      </c>
    </row>
    <row r="4234" spans="1:7" ht="17.100000000000001" customHeight="1">
      <c r="A4234" s="1"/>
      <c r="B4234" s="1"/>
      <c r="C4234" s="1"/>
      <c r="D4234" s="1"/>
      <c r="E4234" s="319" t="s">
        <v>967</v>
      </c>
      <c r="F4234" s="320"/>
      <c r="G4234" s="19">
        <v>5.2008000000000001</v>
      </c>
    </row>
    <row r="4235" spans="1:7" ht="15" customHeight="1">
      <c r="A4235" s="321" t="s">
        <v>968</v>
      </c>
      <c r="B4235" s="322"/>
      <c r="C4235" s="8" t="s">
        <v>952</v>
      </c>
      <c r="D4235" s="8" t="s">
        <v>953</v>
      </c>
      <c r="E4235" s="8" t="s">
        <v>954</v>
      </c>
      <c r="F4235" s="8" t="s">
        <v>955</v>
      </c>
      <c r="G4235" s="8" t="s">
        <v>956</v>
      </c>
    </row>
    <row r="4236" spans="1:7" ht="15" customHeight="1">
      <c r="A4236" s="15" t="s">
        <v>1392</v>
      </c>
      <c r="B4236" s="16" t="s">
        <v>1393</v>
      </c>
      <c r="C4236" s="15" t="s">
        <v>959</v>
      </c>
      <c r="D4236" s="15" t="s">
        <v>960</v>
      </c>
      <c r="E4236" s="17">
        <v>0.44563199999999997</v>
      </c>
      <c r="F4236" s="18">
        <v>8.94</v>
      </c>
      <c r="G4236" s="18">
        <v>3.9839500800000001</v>
      </c>
    </row>
    <row r="4237" spans="1:7" ht="15" customHeight="1">
      <c r="A4237" s="15" t="s">
        <v>1394</v>
      </c>
      <c r="B4237" s="16" t="s">
        <v>1395</v>
      </c>
      <c r="C4237" s="15" t="s">
        <v>959</v>
      </c>
      <c r="D4237" s="15" t="s">
        <v>960</v>
      </c>
      <c r="E4237" s="17">
        <v>0.44563199999999997</v>
      </c>
      <c r="F4237" s="18">
        <v>12.62</v>
      </c>
      <c r="G4237" s="18">
        <v>5.6238758400000002</v>
      </c>
    </row>
    <row r="4238" spans="1:7" ht="15" customHeight="1">
      <c r="A4238" s="1"/>
      <c r="B4238" s="1"/>
      <c r="C4238" s="1"/>
      <c r="D4238" s="1"/>
      <c r="E4238" s="319" t="s">
        <v>971</v>
      </c>
      <c r="F4238" s="320"/>
      <c r="G4238" s="19">
        <v>9.6078259199999998</v>
      </c>
    </row>
    <row r="4239" spans="1:7" ht="15" customHeight="1">
      <c r="A4239" s="321" t="s">
        <v>1010</v>
      </c>
      <c r="B4239" s="322"/>
      <c r="C4239" s="8" t="s">
        <v>952</v>
      </c>
      <c r="D4239" s="8" t="s">
        <v>953</v>
      </c>
      <c r="E4239" s="8" t="s">
        <v>954</v>
      </c>
      <c r="F4239" s="8" t="s">
        <v>955</v>
      </c>
      <c r="G4239" s="8" t="s">
        <v>956</v>
      </c>
    </row>
    <row r="4240" spans="1:7" ht="15" customHeight="1">
      <c r="A4240" s="15" t="s">
        <v>1402</v>
      </c>
      <c r="B4240" s="16" t="s">
        <v>1403</v>
      </c>
      <c r="C4240" s="15" t="s">
        <v>959</v>
      </c>
      <c r="D4240" s="15" t="s">
        <v>1030</v>
      </c>
      <c r="E4240" s="17">
        <v>0.14699999999999999</v>
      </c>
      <c r="F4240" s="18">
        <v>1.29</v>
      </c>
      <c r="G4240" s="18">
        <v>0.18962999999999999</v>
      </c>
    </row>
    <row r="4241" spans="1:7" ht="15" customHeight="1">
      <c r="A4241" s="15" t="s">
        <v>1478</v>
      </c>
      <c r="B4241" s="16" t="s">
        <v>1479</v>
      </c>
      <c r="C4241" s="15" t="s">
        <v>959</v>
      </c>
      <c r="D4241" s="15" t="s">
        <v>1013</v>
      </c>
      <c r="E4241" s="17">
        <v>1.0609999999999999</v>
      </c>
      <c r="F4241" s="18">
        <v>7.12</v>
      </c>
      <c r="G4241" s="18">
        <v>7.5543199999999997</v>
      </c>
    </row>
    <row r="4242" spans="1:7" ht="15" customHeight="1">
      <c r="A4242" s="1"/>
      <c r="B4242" s="1"/>
      <c r="C4242" s="1"/>
      <c r="D4242" s="1"/>
      <c r="E4242" s="319" t="s">
        <v>1021</v>
      </c>
      <c r="F4242" s="320"/>
      <c r="G4242" s="19">
        <v>7.7439499999999999</v>
      </c>
    </row>
    <row r="4243" spans="1:7" ht="15" customHeight="1">
      <c r="A4243" s="1"/>
      <c r="B4243" s="1"/>
      <c r="C4243" s="1"/>
      <c r="D4243" s="1"/>
      <c r="E4243" s="317" t="s">
        <v>972</v>
      </c>
      <c r="F4243" s="318"/>
      <c r="G4243" s="3">
        <v>18.16</v>
      </c>
    </row>
    <row r="4244" spans="1:7" ht="15" customHeight="1">
      <c r="A4244" s="1"/>
      <c r="B4244" s="1"/>
      <c r="C4244" s="1"/>
      <c r="D4244" s="1"/>
      <c r="E4244" s="317" t="s">
        <v>973</v>
      </c>
      <c r="F4244" s="318"/>
      <c r="G4244" s="3">
        <v>4.37</v>
      </c>
    </row>
    <row r="4245" spans="1:7" ht="15" customHeight="1">
      <c r="A4245" s="1"/>
      <c r="B4245" s="1"/>
      <c r="C4245" s="1"/>
      <c r="D4245" s="1"/>
      <c r="E4245" s="317" t="s">
        <v>974</v>
      </c>
      <c r="F4245" s="318"/>
      <c r="G4245" s="3">
        <v>22.53</v>
      </c>
    </row>
    <row r="4246" spans="1:7" ht="15" customHeight="1">
      <c r="A4246" s="1"/>
      <c r="B4246" s="1"/>
      <c r="C4246" s="1"/>
      <c r="D4246" s="1"/>
      <c r="E4246" s="317" t="s">
        <v>975</v>
      </c>
      <c r="F4246" s="318"/>
      <c r="G4246" s="3">
        <v>6.38</v>
      </c>
    </row>
    <row r="4247" spans="1:7" ht="15" customHeight="1">
      <c r="A4247" s="1"/>
      <c r="B4247" s="1"/>
      <c r="C4247" s="1"/>
      <c r="D4247" s="1"/>
      <c r="E4247" s="317" t="s">
        <v>976</v>
      </c>
      <c r="F4247" s="318"/>
      <c r="G4247" s="3">
        <v>28.91</v>
      </c>
    </row>
    <row r="4248" spans="1:7" ht="15" customHeight="1">
      <c r="A4248" s="1"/>
      <c r="B4248" s="1"/>
      <c r="C4248" s="1"/>
      <c r="D4248" s="1"/>
      <c r="E4248" s="317" t="s">
        <v>977</v>
      </c>
      <c r="F4248" s="318"/>
      <c r="G4248" s="3">
        <v>1</v>
      </c>
    </row>
    <row r="4249" spans="1:7" ht="15" customHeight="1">
      <c r="A4249" s="1"/>
      <c r="B4249" s="1"/>
      <c r="C4249" s="1"/>
      <c r="D4249" s="1"/>
      <c r="E4249" s="317" t="s">
        <v>978</v>
      </c>
      <c r="F4249" s="318"/>
      <c r="G4249" s="3">
        <v>28.91</v>
      </c>
    </row>
    <row r="4250" spans="1:7" ht="9.9499999999999993" customHeight="1">
      <c r="A4250" s="1"/>
      <c r="B4250" s="1"/>
      <c r="C4250" s="323" t="s">
        <v>949</v>
      </c>
      <c r="D4250" s="324"/>
      <c r="E4250" s="1"/>
      <c r="F4250" s="1"/>
      <c r="G4250" s="1"/>
    </row>
    <row r="4251" spans="1:7" ht="20.100000000000001" customHeight="1">
      <c r="A4251" s="325" t="s">
        <v>2402</v>
      </c>
      <c r="B4251" s="326"/>
      <c r="C4251" s="326"/>
      <c r="D4251" s="326"/>
      <c r="E4251" s="326"/>
      <c r="F4251" s="326"/>
      <c r="G4251" s="326"/>
    </row>
    <row r="4252" spans="1:7" ht="15" customHeight="1">
      <c r="A4252" s="321" t="s">
        <v>951</v>
      </c>
      <c r="B4252" s="322"/>
      <c r="C4252" s="8" t="s">
        <v>952</v>
      </c>
      <c r="D4252" s="8" t="s">
        <v>953</v>
      </c>
      <c r="E4252" s="8" t="s">
        <v>954</v>
      </c>
      <c r="F4252" s="8" t="s">
        <v>955</v>
      </c>
      <c r="G4252" s="8" t="s">
        <v>956</v>
      </c>
    </row>
    <row r="4253" spans="1:7" ht="15" customHeight="1">
      <c r="A4253" s="15" t="s">
        <v>994</v>
      </c>
      <c r="B4253" s="16" t="s">
        <v>995</v>
      </c>
      <c r="C4253" s="15" t="s">
        <v>959</v>
      </c>
      <c r="D4253" s="15" t="s">
        <v>960</v>
      </c>
      <c r="E4253" s="17">
        <v>0.23799999999999999</v>
      </c>
      <c r="F4253" s="18">
        <v>1.04</v>
      </c>
      <c r="G4253" s="18">
        <v>0.24751999999999999</v>
      </c>
    </row>
    <row r="4254" spans="1:7" ht="15" customHeight="1">
      <c r="A4254" s="15" t="s">
        <v>996</v>
      </c>
      <c r="B4254" s="16" t="s">
        <v>997</v>
      </c>
      <c r="C4254" s="15" t="s">
        <v>959</v>
      </c>
      <c r="D4254" s="15" t="s">
        <v>960</v>
      </c>
      <c r="E4254" s="17">
        <v>0.23799999999999999</v>
      </c>
      <c r="F4254" s="18">
        <v>3.18</v>
      </c>
      <c r="G4254" s="18">
        <v>0.75683999999999996</v>
      </c>
    </row>
    <row r="4255" spans="1:7" ht="20.100000000000001" customHeight="1">
      <c r="A4255" s="15" t="s">
        <v>1388</v>
      </c>
      <c r="B4255" s="16" t="s">
        <v>1389</v>
      </c>
      <c r="C4255" s="15" t="s">
        <v>959</v>
      </c>
      <c r="D4255" s="15" t="s">
        <v>960</v>
      </c>
      <c r="E4255" s="17">
        <v>0.23799999999999999</v>
      </c>
      <c r="F4255" s="18">
        <v>0.28000000000000003</v>
      </c>
      <c r="G4255" s="18">
        <v>6.6640000000000005E-2</v>
      </c>
    </row>
    <row r="4256" spans="1:7" ht="15" customHeight="1">
      <c r="A4256" s="15" t="s">
        <v>963</v>
      </c>
      <c r="B4256" s="16" t="s">
        <v>964</v>
      </c>
      <c r="C4256" s="15" t="s">
        <v>959</v>
      </c>
      <c r="D4256" s="15" t="s">
        <v>960</v>
      </c>
      <c r="E4256" s="17">
        <v>0.23799999999999999</v>
      </c>
      <c r="F4256" s="18">
        <v>0.55000000000000004</v>
      </c>
      <c r="G4256" s="18">
        <v>0.13089999999999999</v>
      </c>
    </row>
    <row r="4257" spans="1:7" ht="20.100000000000001" customHeight="1">
      <c r="A4257" s="15" t="s">
        <v>1390</v>
      </c>
      <c r="B4257" s="16" t="s">
        <v>1391</v>
      </c>
      <c r="C4257" s="15" t="s">
        <v>959</v>
      </c>
      <c r="D4257" s="15" t="s">
        <v>960</v>
      </c>
      <c r="E4257" s="17">
        <v>0.23799999999999999</v>
      </c>
      <c r="F4257" s="18">
        <v>0.8</v>
      </c>
      <c r="G4257" s="18">
        <v>0.19040000000000001</v>
      </c>
    </row>
    <row r="4258" spans="1:7" ht="15" customHeight="1">
      <c r="A4258" s="15" t="s">
        <v>965</v>
      </c>
      <c r="B4258" s="16" t="s">
        <v>966</v>
      </c>
      <c r="C4258" s="15" t="s">
        <v>959</v>
      </c>
      <c r="D4258" s="15" t="s">
        <v>960</v>
      </c>
      <c r="E4258" s="17">
        <v>0.23799999999999999</v>
      </c>
      <c r="F4258" s="18">
        <v>0.06</v>
      </c>
      <c r="G4258" s="18">
        <v>1.4279999999999999E-2</v>
      </c>
    </row>
    <row r="4259" spans="1:7" ht="17.100000000000001" customHeight="1">
      <c r="A4259" s="1"/>
      <c r="B4259" s="1"/>
      <c r="C4259" s="1"/>
      <c r="D4259" s="1"/>
      <c r="E4259" s="319" t="s">
        <v>967</v>
      </c>
      <c r="F4259" s="320"/>
      <c r="G4259" s="19">
        <v>1.4065799999999999</v>
      </c>
    </row>
    <row r="4260" spans="1:7" ht="15" customHeight="1">
      <c r="A4260" s="321" t="s">
        <v>968</v>
      </c>
      <c r="B4260" s="322"/>
      <c r="C4260" s="8" t="s">
        <v>952</v>
      </c>
      <c r="D4260" s="8" t="s">
        <v>953</v>
      </c>
      <c r="E4260" s="8" t="s">
        <v>954</v>
      </c>
      <c r="F4260" s="8" t="s">
        <v>955</v>
      </c>
      <c r="G4260" s="8" t="s">
        <v>956</v>
      </c>
    </row>
    <row r="4261" spans="1:7" ht="15" customHeight="1">
      <c r="A4261" s="15" t="s">
        <v>1392</v>
      </c>
      <c r="B4261" s="16" t="s">
        <v>1393</v>
      </c>
      <c r="C4261" s="15" t="s">
        <v>959</v>
      </c>
      <c r="D4261" s="15" t="s">
        <v>960</v>
      </c>
      <c r="E4261" s="17">
        <v>0.1205232</v>
      </c>
      <c r="F4261" s="18">
        <v>8.94</v>
      </c>
      <c r="G4261" s="18">
        <v>1.077477408</v>
      </c>
    </row>
    <row r="4262" spans="1:7" ht="15" customHeight="1">
      <c r="A4262" s="15" t="s">
        <v>1394</v>
      </c>
      <c r="B4262" s="16" t="s">
        <v>1395</v>
      </c>
      <c r="C4262" s="15" t="s">
        <v>959</v>
      </c>
      <c r="D4262" s="15" t="s">
        <v>960</v>
      </c>
      <c r="E4262" s="17">
        <v>0.1205232</v>
      </c>
      <c r="F4262" s="18">
        <v>12.62</v>
      </c>
      <c r="G4262" s="18">
        <v>1.521002784</v>
      </c>
    </row>
    <row r="4263" spans="1:7" ht="15" customHeight="1">
      <c r="A4263" s="1"/>
      <c r="B4263" s="1"/>
      <c r="C4263" s="1"/>
      <c r="D4263" s="1"/>
      <c r="E4263" s="319" t="s">
        <v>971</v>
      </c>
      <c r="F4263" s="320"/>
      <c r="G4263" s="19">
        <v>2.5984801919999998</v>
      </c>
    </row>
    <row r="4264" spans="1:7" ht="15" customHeight="1">
      <c r="A4264" s="321" t="s">
        <v>1010</v>
      </c>
      <c r="B4264" s="322"/>
      <c r="C4264" s="8" t="s">
        <v>952</v>
      </c>
      <c r="D4264" s="8" t="s">
        <v>953</v>
      </c>
      <c r="E4264" s="8" t="s">
        <v>954</v>
      </c>
      <c r="F4264" s="8" t="s">
        <v>955</v>
      </c>
      <c r="G4264" s="8" t="s">
        <v>956</v>
      </c>
    </row>
    <row r="4265" spans="1:7" ht="15" customHeight="1">
      <c r="A4265" s="15" t="s">
        <v>1398</v>
      </c>
      <c r="B4265" s="16" t="s">
        <v>1399</v>
      </c>
      <c r="C4265" s="15" t="s">
        <v>959</v>
      </c>
      <c r="D4265" s="15" t="s">
        <v>1030</v>
      </c>
      <c r="E4265" s="17">
        <v>1.7999999999999999E-2</v>
      </c>
      <c r="F4265" s="18">
        <v>50.01</v>
      </c>
      <c r="G4265" s="18">
        <v>0.90017999999999998</v>
      </c>
    </row>
    <row r="4266" spans="1:7" ht="20.100000000000001" customHeight="1">
      <c r="A4266" s="15" t="s">
        <v>1400</v>
      </c>
      <c r="B4266" s="16" t="s">
        <v>1401</v>
      </c>
      <c r="C4266" s="15" t="s">
        <v>959</v>
      </c>
      <c r="D4266" s="15" t="s">
        <v>1030</v>
      </c>
      <c r="E4266" s="17">
        <v>2.1000000000000001E-2</v>
      </c>
      <c r="F4266" s="18">
        <v>56.66</v>
      </c>
      <c r="G4266" s="18">
        <v>1.1898599999999999</v>
      </c>
    </row>
    <row r="4267" spans="1:7" ht="20.100000000000001" customHeight="1">
      <c r="A4267" s="15" t="s">
        <v>1472</v>
      </c>
      <c r="B4267" s="16" t="s">
        <v>1473</v>
      </c>
      <c r="C4267" s="15" t="s">
        <v>959</v>
      </c>
      <c r="D4267" s="15" t="s">
        <v>1030</v>
      </c>
      <c r="E4267" s="17">
        <v>1</v>
      </c>
      <c r="F4267" s="18">
        <v>8.57</v>
      </c>
      <c r="G4267" s="18">
        <v>8.57</v>
      </c>
    </row>
    <row r="4268" spans="1:7" ht="15" customHeight="1">
      <c r="A4268" s="15" t="s">
        <v>1402</v>
      </c>
      <c r="B4268" s="16" t="s">
        <v>1403</v>
      </c>
      <c r="C4268" s="15" t="s">
        <v>959</v>
      </c>
      <c r="D4268" s="15" t="s">
        <v>1030</v>
      </c>
      <c r="E4268" s="17">
        <v>0.03</v>
      </c>
      <c r="F4268" s="18">
        <v>1.29</v>
      </c>
      <c r="G4268" s="18">
        <v>3.8699999999999998E-2</v>
      </c>
    </row>
    <row r="4269" spans="1:7" ht="15" customHeight="1">
      <c r="A4269" s="1"/>
      <c r="B4269" s="1"/>
      <c r="C4269" s="1"/>
      <c r="D4269" s="1"/>
      <c r="E4269" s="319" t="s">
        <v>1021</v>
      </c>
      <c r="F4269" s="320"/>
      <c r="G4269" s="19">
        <v>10.698740000000001</v>
      </c>
    </row>
    <row r="4270" spans="1:7" ht="15" customHeight="1">
      <c r="A4270" s="1"/>
      <c r="B4270" s="1"/>
      <c r="C4270" s="1"/>
      <c r="D4270" s="1"/>
      <c r="E4270" s="317" t="s">
        <v>972</v>
      </c>
      <c r="F4270" s="318"/>
      <c r="G4270" s="3">
        <v>13.5</v>
      </c>
    </row>
    <row r="4271" spans="1:7" ht="15" customHeight="1">
      <c r="A4271" s="1"/>
      <c r="B4271" s="1"/>
      <c r="C4271" s="1"/>
      <c r="D4271" s="1"/>
      <c r="E4271" s="317" t="s">
        <v>973</v>
      </c>
      <c r="F4271" s="318"/>
      <c r="G4271" s="3">
        <v>1.18</v>
      </c>
    </row>
    <row r="4272" spans="1:7" ht="15" customHeight="1">
      <c r="A4272" s="1"/>
      <c r="B4272" s="1"/>
      <c r="C4272" s="1"/>
      <c r="D4272" s="1"/>
      <c r="E4272" s="317" t="s">
        <v>974</v>
      </c>
      <c r="F4272" s="318"/>
      <c r="G4272" s="3">
        <v>14.68</v>
      </c>
    </row>
    <row r="4273" spans="1:7" ht="15" customHeight="1">
      <c r="A4273" s="1"/>
      <c r="B4273" s="1"/>
      <c r="C4273" s="1"/>
      <c r="D4273" s="1"/>
      <c r="E4273" s="317" t="s">
        <v>975</v>
      </c>
      <c r="F4273" s="318"/>
      <c r="G4273" s="3">
        <v>4.16</v>
      </c>
    </row>
    <row r="4274" spans="1:7" ht="15" customHeight="1">
      <c r="A4274" s="1"/>
      <c r="B4274" s="1"/>
      <c r="C4274" s="1"/>
      <c r="D4274" s="1"/>
      <c r="E4274" s="317" t="s">
        <v>976</v>
      </c>
      <c r="F4274" s="318"/>
      <c r="G4274" s="3">
        <v>18.84</v>
      </c>
    </row>
    <row r="4275" spans="1:7" ht="15" customHeight="1">
      <c r="A4275" s="1"/>
      <c r="B4275" s="1"/>
      <c r="C4275" s="1"/>
      <c r="D4275" s="1"/>
      <c r="E4275" s="317" t="s">
        <v>977</v>
      </c>
      <c r="F4275" s="318"/>
      <c r="G4275" s="3">
        <v>1</v>
      </c>
    </row>
    <row r="4276" spans="1:7" ht="15" customHeight="1">
      <c r="A4276" s="1"/>
      <c r="B4276" s="1"/>
      <c r="C4276" s="1"/>
      <c r="D4276" s="1"/>
      <c r="E4276" s="317" t="s">
        <v>978</v>
      </c>
      <c r="F4276" s="318"/>
      <c r="G4276" s="3">
        <v>18.84</v>
      </c>
    </row>
    <row r="4277" spans="1:7" ht="9.9499999999999993" customHeight="1">
      <c r="A4277" s="1"/>
      <c r="B4277" s="1"/>
      <c r="C4277" s="323" t="s">
        <v>949</v>
      </c>
      <c r="D4277" s="324"/>
      <c r="E4277" s="1"/>
      <c r="F4277" s="1"/>
      <c r="G4277" s="1"/>
    </row>
    <row r="4278" spans="1:7" ht="20.100000000000001" customHeight="1">
      <c r="A4278" s="325" t="s">
        <v>2403</v>
      </c>
      <c r="B4278" s="326"/>
      <c r="C4278" s="326"/>
      <c r="D4278" s="326"/>
      <c r="E4278" s="326"/>
      <c r="F4278" s="326"/>
      <c r="G4278" s="326"/>
    </row>
    <row r="4279" spans="1:7" ht="15" customHeight="1">
      <c r="A4279" s="321" t="s">
        <v>951</v>
      </c>
      <c r="B4279" s="322"/>
      <c r="C4279" s="8" t="s">
        <v>952</v>
      </c>
      <c r="D4279" s="8" t="s">
        <v>953</v>
      </c>
      <c r="E4279" s="8" t="s">
        <v>954</v>
      </c>
      <c r="F4279" s="8" t="s">
        <v>955</v>
      </c>
      <c r="G4279" s="8" t="s">
        <v>956</v>
      </c>
    </row>
    <row r="4280" spans="1:7" ht="15" customHeight="1">
      <c r="A4280" s="15" t="s">
        <v>994</v>
      </c>
      <c r="B4280" s="16" t="s">
        <v>995</v>
      </c>
      <c r="C4280" s="15" t="s">
        <v>959</v>
      </c>
      <c r="D4280" s="15" t="s">
        <v>960</v>
      </c>
      <c r="E4280" s="17">
        <v>0.14199999999999999</v>
      </c>
      <c r="F4280" s="18">
        <v>1.04</v>
      </c>
      <c r="G4280" s="18">
        <v>0.14768000000000001</v>
      </c>
    </row>
    <row r="4281" spans="1:7" ht="15" customHeight="1">
      <c r="A4281" s="15" t="s">
        <v>996</v>
      </c>
      <c r="B4281" s="16" t="s">
        <v>997</v>
      </c>
      <c r="C4281" s="15" t="s">
        <v>959</v>
      </c>
      <c r="D4281" s="15" t="s">
        <v>960</v>
      </c>
      <c r="E4281" s="17">
        <v>0.14199999999999999</v>
      </c>
      <c r="F4281" s="18">
        <v>3.18</v>
      </c>
      <c r="G4281" s="18">
        <v>0.45156000000000002</v>
      </c>
    </row>
    <row r="4282" spans="1:7" ht="20.100000000000001" customHeight="1">
      <c r="A4282" s="15" t="s">
        <v>1388</v>
      </c>
      <c r="B4282" s="16" t="s">
        <v>1389</v>
      </c>
      <c r="C4282" s="15" t="s">
        <v>959</v>
      </c>
      <c r="D4282" s="15" t="s">
        <v>960</v>
      </c>
      <c r="E4282" s="17">
        <v>0.14199999999999999</v>
      </c>
      <c r="F4282" s="18">
        <v>0.28000000000000003</v>
      </c>
      <c r="G4282" s="18">
        <v>3.9759999999999997E-2</v>
      </c>
    </row>
    <row r="4283" spans="1:7" ht="15" customHeight="1">
      <c r="A4283" s="15" t="s">
        <v>963</v>
      </c>
      <c r="B4283" s="16" t="s">
        <v>964</v>
      </c>
      <c r="C4283" s="15" t="s">
        <v>959</v>
      </c>
      <c r="D4283" s="15" t="s">
        <v>960</v>
      </c>
      <c r="E4283" s="17">
        <v>0.14199999999999999</v>
      </c>
      <c r="F4283" s="18">
        <v>0.55000000000000004</v>
      </c>
      <c r="G4283" s="18">
        <v>7.8100000000000003E-2</v>
      </c>
    </row>
    <row r="4284" spans="1:7" ht="20.100000000000001" customHeight="1">
      <c r="A4284" s="15" t="s">
        <v>1390</v>
      </c>
      <c r="B4284" s="16" t="s">
        <v>1391</v>
      </c>
      <c r="C4284" s="15" t="s">
        <v>959</v>
      </c>
      <c r="D4284" s="15" t="s">
        <v>960</v>
      </c>
      <c r="E4284" s="17">
        <v>0.14199999999999999</v>
      </c>
      <c r="F4284" s="18">
        <v>0.8</v>
      </c>
      <c r="G4284" s="18">
        <v>0.11360000000000001</v>
      </c>
    </row>
    <row r="4285" spans="1:7" ht="15" customHeight="1">
      <c r="A4285" s="15" t="s">
        <v>965</v>
      </c>
      <c r="B4285" s="16" t="s">
        <v>966</v>
      </c>
      <c r="C4285" s="15" t="s">
        <v>959</v>
      </c>
      <c r="D4285" s="15" t="s">
        <v>960</v>
      </c>
      <c r="E4285" s="17">
        <v>0.14199999999999999</v>
      </c>
      <c r="F4285" s="18">
        <v>0.06</v>
      </c>
      <c r="G4285" s="18">
        <v>8.5199999999999998E-3</v>
      </c>
    </row>
    <row r="4286" spans="1:7" ht="17.100000000000001" customHeight="1">
      <c r="A4286" s="1"/>
      <c r="B4286" s="1"/>
      <c r="C4286" s="1"/>
      <c r="D4286" s="1"/>
      <c r="E4286" s="319" t="s">
        <v>967</v>
      </c>
      <c r="F4286" s="320"/>
      <c r="G4286" s="19">
        <v>0.83921999999999997</v>
      </c>
    </row>
    <row r="4287" spans="1:7" ht="15" customHeight="1">
      <c r="A4287" s="321" t="s">
        <v>968</v>
      </c>
      <c r="B4287" s="322"/>
      <c r="C4287" s="8" t="s">
        <v>952</v>
      </c>
      <c r="D4287" s="8" t="s">
        <v>953</v>
      </c>
      <c r="E4287" s="8" t="s">
        <v>954</v>
      </c>
      <c r="F4287" s="8" t="s">
        <v>955</v>
      </c>
      <c r="G4287" s="8" t="s">
        <v>956</v>
      </c>
    </row>
    <row r="4288" spans="1:7" ht="15" customHeight="1">
      <c r="A4288" s="15" t="s">
        <v>1392</v>
      </c>
      <c r="B4288" s="16" t="s">
        <v>1393</v>
      </c>
      <c r="C4288" s="15" t="s">
        <v>959</v>
      </c>
      <c r="D4288" s="15" t="s">
        <v>960</v>
      </c>
      <c r="E4288" s="17">
        <v>7.1908799999999995E-2</v>
      </c>
      <c r="F4288" s="18">
        <v>8.94</v>
      </c>
      <c r="G4288" s="18">
        <v>0.64286467199999997</v>
      </c>
    </row>
    <row r="4289" spans="1:7" ht="15" customHeight="1">
      <c r="A4289" s="15" t="s">
        <v>1394</v>
      </c>
      <c r="B4289" s="16" t="s">
        <v>1395</v>
      </c>
      <c r="C4289" s="15" t="s">
        <v>959</v>
      </c>
      <c r="D4289" s="15" t="s">
        <v>960</v>
      </c>
      <c r="E4289" s="17">
        <v>7.1908799999999995E-2</v>
      </c>
      <c r="F4289" s="18">
        <v>12.62</v>
      </c>
      <c r="G4289" s="18">
        <v>0.90748905599999996</v>
      </c>
    </row>
    <row r="4290" spans="1:7" ht="15" customHeight="1">
      <c r="A4290" s="1"/>
      <c r="B4290" s="1"/>
      <c r="C4290" s="1"/>
      <c r="D4290" s="1"/>
      <c r="E4290" s="319" t="s">
        <v>971</v>
      </c>
      <c r="F4290" s="320"/>
      <c r="G4290" s="19">
        <v>1.5503537279999999</v>
      </c>
    </row>
    <row r="4291" spans="1:7" ht="15" customHeight="1">
      <c r="A4291" s="321" t="s">
        <v>1010</v>
      </c>
      <c r="B4291" s="322"/>
      <c r="C4291" s="8" t="s">
        <v>952</v>
      </c>
      <c r="D4291" s="8" t="s">
        <v>953</v>
      </c>
      <c r="E4291" s="8" t="s">
        <v>954</v>
      </c>
      <c r="F4291" s="8" t="s">
        <v>955</v>
      </c>
      <c r="G4291" s="8" t="s">
        <v>956</v>
      </c>
    </row>
    <row r="4292" spans="1:7" ht="15" customHeight="1">
      <c r="A4292" s="15" t="s">
        <v>1398</v>
      </c>
      <c r="B4292" s="16" t="s">
        <v>1399</v>
      </c>
      <c r="C4292" s="15" t="s">
        <v>959</v>
      </c>
      <c r="D4292" s="15" t="s">
        <v>1030</v>
      </c>
      <c r="E4292" s="17">
        <v>8.9999999999999993E-3</v>
      </c>
      <c r="F4292" s="18">
        <v>50.01</v>
      </c>
      <c r="G4292" s="18">
        <v>0.45008999999999999</v>
      </c>
    </row>
    <row r="4293" spans="1:7" ht="20.100000000000001" customHeight="1">
      <c r="A4293" s="15" t="s">
        <v>1400</v>
      </c>
      <c r="B4293" s="16" t="s">
        <v>1401</v>
      </c>
      <c r="C4293" s="15" t="s">
        <v>959</v>
      </c>
      <c r="D4293" s="15" t="s">
        <v>1030</v>
      </c>
      <c r="E4293" s="17">
        <v>1.0999999999999999E-2</v>
      </c>
      <c r="F4293" s="18">
        <v>56.66</v>
      </c>
      <c r="G4293" s="18">
        <v>0.62326000000000004</v>
      </c>
    </row>
    <row r="4294" spans="1:7" ht="15" customHeight="1">
      <c r="A4294" s="15" t="s">
        <v>1470</v>
      </c>
      <c r="B4294" s="16" t="s">
        <v>1471</v>
      </c>
      <c r="C4294" s="15" t="s">
        <v>959</v>
      </c>
      <c r="D4294" s="15" t="s">
        <v>1030</v>
      </c>
      <c r="E4294" s="17">
        <v>1</v>
      </c>
      <c r="F4294" s="18">
        <v>12.47</v>
      </c>
      <c r="G4294" s="18">
        <v>12.47</v>
      </c>
    </row>
    <row r="4295" spans="1:7" ht="15" customHeight="1">
      <c r="A4295" s="15" t="s">
        <v>1402</v>
      </c>
      <c r="B4295" s="16" t="s">
        <v>1403</v>
      </c>
      <c r="C4295" s="15" t="s">
        <v>959</v>
      </c>
      <c r="D4295" s="15" t="s">
        <v>1030</v>
      </c>
      <c r="E4295" s="17">
        <v>3.5999999999999997E-2</v>
      </c>
      <c r="F4295" s="18">
        <v>1.29</v>
      </c>
      <c r="G4295" s="18">
        <v>4.6440000000000002E-2</v>
      </c>
    </row>
    <row r="4296" spans="1:7" ht="15" customHeight="1">
      <c r="A4296" s="1"/>
      <c r="B4296" s="1"/>
      <c r="C4296" s="1"/>
      <c r="D4296" s="1"/>
      <c r="E4296" s="319" t="s">
        <v>1021</v>
      </c>
      <c r="F4296" s="320"/>
      <c r="G4296" s="19">
        <v>13.589790000000001</v>
      </c>
    </row>
    <row r="4297" spans="1:7" ht="15" customHeight="1">
      <c r="A4297" s="1"/>
      <c r="B4297" s="1"/>
      <c r="C4297" s="1"/>
      <c r="D4297" s="1"/>
      <c r="E4297" s="317" t="s">
        <v>972</v>
      </c>
      <c r="F4297" s="318"/>
      <c r="G4297" s="3">
        <v>15.26</v>
      </c>
    </row>
    <row r="4298" spans="1:7" ht="15" customHeight="1">
      <c r="A4298" s="1"/>
      <c r="B4298" s="1"/>
      <c r="C4298" s="1"/>
      <c r="D4298" s="1"/>
      <c r="E4298" s="317" t="s">
        <v>973</v>
      </c>
      <c r="F4298" s="318"/>
      <c r="G4298" s="3">
        <v>0.7</v>
      </c>
    </row>
    <row r="4299" spans="1:7" ht="15" customHeight="1">
      <c r="A4299" s="1"/>
      <c r="B4299" s="1"/>
      <c r="C4299" s="1"/>
      <c r="D4299" s="1"/>
      <c r="E4299" s="317" t="s">
        <v>974</v>
      </c>
      <c r="F4299" s="318"/>
      <c r="G4299" s="3">
        <v>15.96</v>
      </c>
    </row>
    <row r="4300" spans="1:7" ht="15" customHeight="1">
      <c r="A4300" s="1"/>
      <c r="B4300" s="1"/>
      <c r="C4300" s="1"/>
      <c r="D4300" s="1"/>
      <c r="E4300" s="317" t="s">
        <v>975</v>
      </c>
      <c r="F4300" s="318"/>
      <c r="G4300" s="3">
        <v>4.5199999999999996</v>
      </c>
    </row>
    <row r="4301" spans="1:7" ht="15" customHeight="1">
      <c r="A4301" s="1"/>
      <c r="B4301" s="1"/>
      <c r="C4301" s="1"/>
      <c r="D4301" s="1"/>
      <c r="E4301" s="317" t="s">
        <v>976</v>
      </c>
      <c r="F4301" s="318"/>
      <c r="G4301" s="3">
        <v>20.48</v>
      </c>
    </row>
    <row r="4302" spans="1:7" ht="15" customHeight="1">
      <c r="A4302" s="1"/>
      <c r="B4302" s="1"/>
      <c r="C4302" s="1"/>
      <c r="D4302" s="1"/>
      <c r="E4302" s="317" t="s">
        <v>977</v>
      </c>
      <c r="F4302" s="318"/>
      <c r="G4302" s="3">
        <v>1</v>
      </c>
    </row>
    <row r="4303" spans="1:7" ht="15" customHeight="1">
      <c r="A4303" s="1"/>
      <c r="B4303" s="1"/>
      <c r="C4303" s="1"/>
      <c r="D4303" s="1"/>
      <c r="E4303" s="317" t="s">
        <v>978</v>
      </c>
      <c r="F4303" s="318"/>
      <c r="G4303" s="3">
        <v>20.48</v>
      </c>
    </row>
    <row r="4304" spans="1:7" ht="9.9499999999999993" customHeight="1">
      <c r="A4304" s="1"/>
      <c r="B4304" s="1"/>
      <c r="C4304" s="323" t="s">
        <v>949</v>
      </c>
      <c r="D4304" s="324"/>
      <c r="E4304" s="1"/>
      <c r="F4304" s="1"/>
      <c r="G4304" s="1"/>
    </row>
    <row r="4305" spans="1:7" ht="20.100000000000001" customHeight="1">
      <c r="A4305" s="325" t="s">
        <v>2404</v>
      </c>
      <c r="B4305" s="326"/>
      <c r="C4305" s="326"/>
      <c r="D4305" s="326"/>
      <c r="E4305" s="326"/>
      <c r="F4305" s="326"/>
      <c r="G4305" s="326"/>
    </row>
    <row r="4306" spans="1:7" ht="15" customHeight="1">
      <c r="A4306" s="321" t="s">
        <v>1027</v>
      </c>
      <c r="B4306" s="322"/>
      <c r="C4306" s="8" t="s">
        <v>952</v>
      </c>
      <c r="D4306" s="8" t="s">
        <v>953</v>
      </c>
      <c r="E4306" s="8" t="s">
        <v>954</v>
      </c>
      <c r="F4306" s="8" t="s">
        <v>955</v>
      </c>
      <c r="G4306" s="8" t="s">
        <v>956</v>
      </c>
    </row>
    <row r="4307" spans="1:7" ht="20.100000000000001" customHeight="1">
      <c r="A4307" s="15" t="s">
        <v>1517</v>
      </c>
      <c r="B4307" s="16" t="s">
        <v>1518</v>
      </c>
      <c r="C4307" s="15" t="s">
        <v>959</v>
      </c>
      <c r="D4307" s="15" t="s">
        <v>1030</v>
      </c>
      <c r="E4307" s="17">
        <v>5.3300000000000001E-5</v>
      </c>
      <c r="F4307" s="18">
        <v>12886.33</v>
      </c>
      <c r="G4307" s="18">
        <v>0.68684138900000002</v>
      </c>
    </row>
    <row r="4308" spans="1:7" ht="15" customHeight="1">
      <c r="A4308" s="1"/>
      <c r="B4308" s="1"/>
      <c r="C4308" s="1"/>
      <c r="D4308" s="1"/>
      <c r="E4308" s="319" t="s">
        <v>1031</v>
      </c>
      <c r="F4308" s="320"/>
      <c r="G4308" s="19">
        <v>0.68684138900000002</v>
      </c>
    </row>
    <row r="4309" spans="1:7" ht="15" customHeight="1">
      <c r="A4309" s="1"/>
      <c r="B4309" s="1"/>
      <c r="C4309" s="1"/>
      <c r="D4309" s="1"/>
      <c r="E4309" s="317" t="s">
        <v>972</v>
      </c>
      <c r="F4309" s="318"/>
      <c r="G4309" s="3">
        <v>0.68</v>
      </c>
    </row>
    <row r="4310" spans="1:7" ht="15" customHeight="1">
      <c r="A4310" s="1"/>
      <c r="B4310" s="1"/>
      <c r="C4310" s="1"/>
      <c r="D4310" s="1"/>
      <c r="E4310" s="317" t="s">
        <v>1062</v>
      </c>
      <c r="F4310" s="318"/>
      <c r="G4310" s="3">
        <v>0</v>
      </c>
    </row>
    <row r="4311" spans="1:7" ht="15" customHeight="1">
      <c r="A4311" s="1"/>
      <c r="B4311" s="1"/>
      <c r="C4311" s="1"/>
      <c r="D4311" s="1"/>
      <c r="E4311" s="317" t="s">
        <v>974</v>
      </c>
      <c r="F4311" s="318"/>
      <c r="G4311" s="3">
        <v>0.68</v>
      </c>
    </row>
    <row r="4312" spans="1:7" ht="15" customHeight="1">
      <c r="A4312" s="1"/>
      <c r="B4312" s="1"/>
      <c r="C4312" s="1"/>
      <c r="D4312" s="1"/>
      <c r="E4312" s="317" t="s">
        <v>975</v>
      </c>
      <c r="F4312" s="318"/>
      <c r="G4312" s="3">
        <v>0.19</v>
      </c>
    </row>
    <row r="4313" spans="1:7" ht="15" customHeight="1">
      <c r="A4313" s="1"/>
      <c r="B4313" s="1"/>
      <c r="C4313" s="1"/>
      <c r="D4313" s="1"/>
      <c r="E4313" s="317" t="s">
        <v>976</v>
      </c>
      <c r="F4313" s="318"/>
      <c r="G4313" s="3">
        <v>0.87</v>
      </c>
    </row>
    <row r="4314" spans="1:7" ht="15" customHeight="1">
      <c r="A4314" s="1"/>
      <c r="B4314" s="1"/>
      <c r="C4314" s="1"/>
      <c r="D4314" s="1"/>
      <c r="E4314" s="317" t="s">
        <v>977</v>
      </c>
      <c r="F4314" s="318"/>
      <c r="G4314" s="3">
        <v>1</v>
      </c>
    </row>
    <row r="4315" spans="1:7" ht="15" customHeight="1">
      <c r="A4315" s="1"/>
      <c r="B4315" s="1"/>
      <c r="C4315" s="1"/>
      <c r="D4315" s="1"/>
      <c r="E4315" s="317" t="s">
        <v>978</v>
      </c>
      <c r="F4315" s="318"/>
      <c r="G4315" s="3">
        <v>0.87</v>
      </c>
    </row>
    <row r="4316" spans="1:7" ht="9.9499999999999993" customHeight="1">
      <c r="A4316" s="1"/>
      <c r="B4316" s="1"/>
      <c r="C4316" s="323" t="s">
        <v>949</v>
      </c>
      <c r="D4316" s="324"/>
      <c r="E4316" s="1"/>
      <c r="F4316" s="1"/>
      <c r="G4316" s="1"/>
    </row>
    <row r="4317" spans="1:7" ht="20.100000000000001" customHeight="1">
      <c r="A4317" s="325" t="s">
        <v>2405</v>
      </c>
      <c r="B4317" s="326"/>
      <c r="C4317" s="326"/>
      <c r="D4317" s="326"/>
      <c r="E4317" s="326"/>
      <c r="F4317" s="326"/>
      <c r="G4317" s="326"/>
    </row>
    <row r="4318" spans="1:7" ht="15" customHeight="1">
      <c r="A4318" s="321" t="s">
        <v>1027</v>
      </c>
      <c r="B4318" s="322"/>
      <c r="C4318" s="8" t="s">
        <v>952</v>
      </c>
      <c r="D4318" s="8" t="s">
        <v>953</v>
      </c>
      <c r="E4318" s="8" t="s">
        <v>954</v>
      </c>
      <c r="F4318" s="8" t="s">
        <v>955</v>
      </c>
      <c r="G4318" s="8" t="s">
        <v>956</v>
      </c>
    </row>
    <row r="4319" spans="1:7" ht="20.100000000000001" customHeight="1">
      <c r="A4319" s="15" t="s">
        <v>1517</v>
      </c>
      <c r="B4319" s="16" t="s">
        <v>1518</v>
      </c>
      <c r="C4319" s="15" t="s">
        <v>959</v>
      </c>
      <c r="D4319" s="15" t="s">
        <v>1030</v>
      </c>
      <c r="E4319" s="17">
        <v>7.4000000000000003E-6</v>
      </c>
      <c r="F4319" s="18">
        <v>12886.33</v>
      </c>
      <c r="G4319" s="18">
        <v>9.5358841999999999E-2</v>
      </c>
    </row>
    <row r="4320" spans="1:7" ht="15" customHeight="1">
      <c r="A4320" s="1"/>
      <c r="B4320" s="1"/>
      <c r="C4320" s="1"/>
      <c r="D4320" s="1"/>
      <c r="E4320" s="319" t="s">
        <v>1031</v>
      </c>
      <c r="F4320" s="320"/>
      <c r="G4320" s="19">
        <v>9.5358841999999999E-2</v>
      </c>
    </row>
    <row r="4321" spans="1:7" ht="15" customHeight="1">
      <c r="A4321" s="1"/>
      <c r="B4321" s="1"/>
      <c r="C4321" s="1"/>
      <c r="D4321" s="1"/>
      <c r="E4321" s="317" t="s">
        <v>972</v>
      </c>
      <c r="F4321" s="318"/>
      <c r="G4321" s="3">
        <v>0.09</v>
      </c>
    </row>
    <row r="4322" spans="1:7" ht="15" customHeight="1">
      <c r="A4322" s="1"/>
      <c r="B4322" s="1"/>
      <c r="C4322" s="1"/>
      <c r="D4322" s="1"/>
      <c r="E4322" s="317" t="s">
        <v>1062</v>
      </c>
      <c r="F4322" s="318"/>
      <c r="G4322" s="3">
        <v>0</v>
      </c>
    </row>
    <row r="4323" spans="1:7" ht="15" customHeight="1">
      <c r="A4323" s="1"/>
      <c r="B4323" s="1"/>
      <c r="C4323" s="1"/>
      <c r="D4323" s="1"/>
      <c r="E4323" s="317" t="s">
        <v>974</v>
      </c>
      <c r="F4323" s="318"/>
      <c r="G4323" s="3">
        <v>0.09</v>
      </c>
    </row>
    <row r="4324" spans="1:7" ht="15" customHeight="1">
      <c r="A4324" s="1"/>
      <c r="B4324" s="1"/>
      <c r="C4324" s="1"/>
      <c r="D4324" s="1"/>
      <c r="E4324" s="317" t="s">
        <v>975</v>
      </c>
      <c r="F4324" s="318"/>
      <c r="G4324" s="3">
        <v>0.02</v>
      </c>
    </row>
    <row r="4325" spans="1:7" ht="15" customHeight="1">
      <c r="A4325" s="1"/>
      <c r="B4325" s="1"/>
      <c r="C4325" s="1"/>
      <c r="D4325" s="1"/>
      <c r="E4325" s="317" t="s">
        <v>976</v>
      </c>
      <c r="F4325" s="318"/>
      <c r="G4325" s="3">
        <v>0.11</v>
      </c>
    </row>
    <row r="4326" spans="1:7" ht="15" customHeight="1">
      <c r="A4326" s="1"/>
      <c r="B4326" s="1"/>
      <c r="C4326" s="1"/>
      <c r="D4326" s="1"/>
      <c r="E4326" s="317" t="s">
        <v>977</v>
      </c>
      <c r="F4326" s="318"/>
      <c r="G4326" s="3">
        <v>1</v>
      </c>
    </row>
    <row r="4327" spans="1:7" ht="15" customHeight="1">
      <c r="A4327" s="1"/>
      <c r="B4327" s="1"/>
      <c r="C4327" s="1"/>
      <c r="D4327" s="1"/>
      <c r="E4327" s="317" t="s">
        <v>978</v>
      </c>
      <c r="F4327" s="318"/>
      <c r="G4327" s="3">
        <v>0.11</v>
      </c>
    </row>
    <row r="4328" spans="1:7" ht="9.9499999999999993" customHeight="1">
      <c r="A4328" s="1"/>
      <c r="B4328" s="1"/>
      <c r="C4328" s="323" t="s">
        <v>949</v>
      </c>
      <c r="D4328" s="324"/>
      <c r="E4328" s="1"/>
      <c r="F4328" s="1"/>
      <c r="G4328" s="1"/>
    </row>
    <row r="4329" spans="1:7" ht="20.100000000000001" customHeight="1">
      <c r="A4329" s="325" t="s">
        <v>2406</v>
      </c>
      <c r="B4329" s="326"/>
      <c r="C4329" s="326"/>
      <c r="D4329" s="326"/>
      <c r="E4329" s="326"/>
      <c r="F4329" s="326"/>
      <c r="G4329" s="326"/>
    </row>
    <row r="4330" spans="1:7" ht="15" customHeight="1">
      <c r="A4330" s="321" t="s">
        <v>951</v>
      </c>
      <c r="B4330" s="322"/>
      <c r="C4330" s="8" t="s">
        <v>952</v>
      </c>
      <c r="D4330" s="8" t="s">
        <v>953</v>
      </c>
      <c r="E4330" s="8" t="s">
        <v>954</v>
      </c>
      <c r="F4330" s="8" t="s">
        <v>955</v>
      </c>
      <c r="G4330" s="8" t="s">
        <v>956</v>
      </c>
    </row>
    <row r="4331" spans="1:7" ht="15" customHeight="1">
      <c r="A4331" s="15" t="s">
        <v>994</v>
      </c>
      <c r="B4331" s="16" t="s">
        <v>995</v>
      </c>
      <c r="C4331" s="15" t="s">
        <v>959</v>
      </c>
      <c r="D4331" s="15" t="s">
        <v>960</v>
      </c>
      <c r="E4331" s="17">
        <v>1</v>
      </c>
      <c r="F4331" s="18">
        <v>1.04</v>
      </c>
      <c r="G4331" s="18">
        <v>1.04</v>
      </c>
    </row>
    <row r="4332" spans="1:7" ht="20.100000000000001" customHeight="1">
      <c r="A4332" s="15" t="s">
        <v>1025</v>
      </c>
      <c r="B4332" s="16" t="s">
        <v>1026</v>
      </c>
      <c r="C4332" s="15" t="s">
        <v>959</v>
      </c>
      <c r="D4332" s="15" t="s">
        <v>960</v>
      </c>
      <c r="E4332" s="17">
        <v>1</v>
      </c>
      <c r="F4332" s="18">
        <v>0.63</v>
      </c>
      <c r="G4332" s="18">
        <v>0.63</v>
      </c>
    </row>
    <row r="4333" spans="1:7" ht="15" customHeight="1">
      <c r="A4333" s="15" t="s">
        <v>996</v>
      </c>
      <c r="B4333" s="16" t="s">
        <v>997</v>
      </c>
      <c r="C4333" s="15" t="s">
        <v>959</v>
      </c>
      <c r="D4333" s="15" t="s">
        <v>960</v>
      </c>
      <c r="E4333" s="17">
        <v>1</v>
      </c>
      <c r="F4333" s="18">
        <v>3.18</v>
      </c>
      <c r="G4333" s="18">
        <v>3.18</v>
      </c>
    </row>
    <row r="4334" spans="1:7" ht="20.100000000000001" customHeight="1">
      <c r="A4334" s="15" t="s">
        <v>1023</v>
      </c>
      <c r="B4334" s="16" t="s">
        <v>1024</v>
      </c>
      <c r="C4334" s="15" t="s">
        <v>959</v>
      </c>
      <c r="D4334" s="15" t="s">
        <v>960</v>
      </c>
      <c r="E4334" s="17">
        <v>1</v>
      </c>
      <c r="F4334" s="18">
        <v>0.01</v>
      </c>
      <c r="G4334" s="18">
        <v>0.01</v>
      </c>
    </row>
    <row r="4335" spans="1:7" ht="15" customHeight="1">
      <c r="A4335" s="15" t="s">
        <v>963</v>
      </c>
      <c r="B4335" s="16" t="s">
        <v>964</v>
      </c>
      <c r="C4335" s="15" t="s">
        <v>959</v>
      </c>
      <c r="D4335" s="15" t="s">
        <v>960</v>
      </c>
      <c r="E4335" s="17">
        <v>1</v>
      </c>
      <c r="F4335" s="18">
        <v>0.55000000000000004</v>
      </c>
      <c r="G4335" s="18">
        <v>0.55000000000000004</v>
      </c>
    </row>
    <row r="4336" spans="1:7" ht="15" customHeight="1">
      <c r="A4336" s="15" t="s">
        <v>965</v>
      </c>
      <c r="B4336" s="16" t="s">
        <v>966</v>
      </c>
      <c r="C4336" s="15" t="s">
        <v>959</v>
      </c>
      <c r="D4336" s="15" t="s">
        <v>960</v>
      </c>
      <c r="E4336" s="17">
        <v>1</v>
      </c>
      <c r="F4336" s="18">
        <v>0.06</v>
      </c>
      <c r="G4336" s="18">
        <v>0.06</v>
      </c>
    </row>
    <row r="4337" spans="1:7" ht="17.100000000000001" customHeight="1">
      <c r="A4337" s="1"/>
      <c r="B4337" s="1"/>
      <c r="C4337" s="1"/>
      <c r="D4337" s="1"/>
      <c r="E4337" s="319" t="s">
        <v>967</v>
      </c>
      <c r="F4337" s="320"/>
      <c r="G4337" s="19">
        <v>5.47</v>
      </c>
    </row>
    <row r="4338" spans="1:7" ht="15" customHeight="1">
      <c r="A4338" s="321" t="s">
        <v>1027</v>
      </c>
      <c r="B4338" s="322"/>
      <c r="C4338" s="8" t="s">
        <v>952</v>
      </c>
      <c r="D4338" s="8" t="s">
        <v>953</v>
      </c>
      <c r="E4338" s="8" t="s">
        <v>954</v>
      </c>
      <c r="F4338" s="8" t="s">
        <v>955</v>
      </c>
      <c r="G4338" s="8" t="s">
        <v>956</v>
      </c>
    </row>
    <row r="4339" spans="1:7" ht="20.100000000000001" customHeight="1">
      <c r="A4339" s="15" t="s">
        <v>1517</v>
      </c>
      <c r="B4339" s="16" t="s">
        <v>1518</v>
      </c>
      <c r="C4339" s="15" t="s">
        <v>959</v>
      </c>
      <c r="D4339" s="15" t="s">
        <v>1030</v>
      </c>
      <c r="E4339" s="17">
        <v>6.0699999999999998E-5</v>
      </c>
      <c r="F4339" s="18">
        <v>12886.33</v>
      </c>
      <c r="G4339" s="18">
        <v>0.78220023100000002</v>
      </c>
    </row>
    <row r="4340" spans="1:7" ht="15" customHeight="1">
      <c r="A4340" s="1"/>
      <c r="B4340" s="1"/>
      <c r="C4340" s="1"/>
      <c r="D4340" s="1"/>
      <c r="E4340" s="319" t="s">
        <v>1031</v>
      </c>
      <c r="F4340" s="320"/>
      <c r="G4340" s="19">
        <v>0.78220023100000002</v>
      </c>
    </row>
    <row r="4341" spans="1:7" ht="15" customHeight="1">
      <c r="A4341" s="321" t="s">
        <v>968</v>
      </c>
      <c r="B4341" s="322"/>
      <c r="C4341" s="8" t="s">
        <v>952</v>
      </c>
      <c r="D4341" s="8" t="s">
        <v>953</v>
      </c>
      <c r="E4341" s="8" t="s">
        <v>954</v>
      </c>
      <c r="F4341" s="8" t="s">
        <v>955</v>
      </c>
      <c r="G4341" s="8" t="s">
        <v>956</v>
      </c>
    </row>
    <row r="4342" spans="1:7" ht="20.100000000000001" customHeight="1">
      <c r="A4342" s="15" t="s">
        <v>1039</v>
      </c>
      <c r="B4342" s="16" t="s">
        <v>1040</v>
      </c>
      <c r="C4342" s="15" t="s">
        <v>959</v>
      </c>
      <c r="D4342" s="15" t="s">
        <v>960</v>
      </c>
      <c r="E4342" s="17">
        <v>1.0082</v>
      </c>
      <c r="F4342" s="18">
        <v>21.78</v>
      </c>
      <c r="G4342" s="18">
        <v>21.958596</v>
      </c>
    </row>
    <row r="4343" spans="1:7" ht="15" customHeight="1">
      <c r="A4343" s="1"/>
      <c r="B4343" s="1"/>
      <c r="C4343" s="1"/>
      <c r="D4343" s="1"/>
      <c r="E4343" s="319" t="s">
        <v>971</v>
      </c>
      <c r="F4343" s="320"/>
      <c r="G4343" s="19">
        <v>21.958596</v>
      </c>
    </row>
    <row r="4344" spans="1:7" ht="15" customHeight="1">
      <c r="A4344" s="1"/>
      <c r="B4344" s="1"/>
      <c r="C4344" s="1"/>
      <c r="D4344" s="1"/>
      <c r="E4344" s="317" t="s">
        <v>972</v>
      </c>
      <c r="F4344" s="318"/>
      <c r="G4344" s="3">
        <v>18.22</v>
      </c>
    </row>
    <row r="4345" spans="1:7" ht="15" customHeight="1">
      <c r="A4345" s="1"/>
      <c r="B4345" s="1"/>
      <c r="C4345" s="1"/>
      <c r="D4345" s="1"/>
      <c r="E4345" s="317" t="s">
        <v>973</v>
      </c>
      <c r="F4345" s="318"/>
      <c r="G4345" s="3">
        <v>9.9700000000000006</v>
      </c>
    </row>
    <row r="4346" spans="1:7" ht="15" customHeight="1">
      <c r="A4346" s="1"/>
      <c r="B4346" s="1"/>
      <c r="C4346" s="1"/>
      <c r="D4346" s="1"/>
      <c r="E4346" s="317" t="s">
        <v>974</v>
      </c>
      <c r="F4346" s="318"/>
      <c r="G4346" s="3">
        <v>28.19</v>
      </c>
    </row>
    <row r="4347" spans="1:7" ht="15" customHeight="1">
      <c r="A4347" s="1"/>
      <c r="B4347" s="1"/>
      <c r="C4347" s="1"/>
      <c r="D4347" s="1"/>
      <c r="E4347" s="317" t="s">
        <v>975</v>
      </c>
      <c r="F4347" s="318"/>
      <c r="G4347" s="3">
        <v>7.99</v>
      </c>
    </row>
    <row r="4348" spans="1:7" ht="15" customHeight="1">
      <c r="A4348" s="1"/>
      <c r="B4348" s="1"/>
      <c r="C4348" s="1"/>
      <c r="D4348" s="1"/>
      <c r="E4348" s="317" t="s">
        <v>976</v>
      </c>
      <c r="F4348" s="318"/>
      <c r="G4348" s="3">
        <v>36.18</v>
      </c>
    </row>
    <row r="4349" spans="1:7" ht="15" customHeight="1">
      <c r="A4349" s="1"/>
      <c r="B4349" s="1"/>
      <c r="C4349" s="1"/>
      <c r="D4349" s="1"/>
      <c r="E4349" s="317" t="s">
        <v>977</v>
      </c>
      <c r="F4349" s="318"/>
      <c r="G4349" s="3">
        <v>1</v>
      </c>
    </row>
    <row r="4350" spans="1:7" ht="15" customHeight="1">
      <c r="A4350" s="1"/>
      <c r="B4350" s="1"/>
      <c r="C4350" s="1"/>
      <c r="D4350" s="1"/>
      <c r="E4350" s="317" t="s">
        <v>978</v>
      </c>
      <c r="F4350" s="318"/>
      <c r="G4350" s="3">
        <v>36.18</v>
      </c>
    </row>
    <row r="4351" spans="1:7" ht="9.9499999999999993" customHeight="1">
      <c r="A4351" s="1"/>
      <c r="B4351" s="1"/>
      <c r="C4351" s="323" t="s">
        <v>949</v>
      </c>
      <c r="D4351" s="324"/>
      <c r="E4351" s="1"/>
      <c r="F4351" s="1"/>
      <c r="G4351" s="1"/>
    </row>
    <row r="4352" spans="1:7" ht="20.100000000000001" customHeight="1">
      <c r="A4352" s="325" t="s">
        <v>2407</v>
      </c>
      <c r="B4352" s="326"/>
      <c r="C4352" s="326"/>
      <c r="D4352" s="326"/>
      <c r="E4352" s="326"/>
      <c r="F4352" s="326"/>
      <c r="G4352" s="326"/>
    </row>
    <row r="4353" spans="1:7" ht="15" customHeight="1">
      <c r="A4353" s="321" t="s">
        <v>1027</v>
      </c>
      <c r="B4353" s="322"/>
      <c r="C4353" s="8" t="s">
        <v>952</v>
      </c>
      <c r="D4353" s="8" t="s">
        <v>953</v>
      </c>
      <c r="E4353" s="8" t="s">
        <v>954</v>
      </c>
      <c r="F4353" s="8" t="s">
        <v>955</v>
      </c>
      <c r="G4353" s="8" t="s">
        <v>956</v>
      </c>
    </row>
    <row r="4354" spans="1:7" ht="20.100000000000001" customHeight="1">
      <c r="A4354" s="15" t="s">
        <v>1517</v>
      </c>
      <c r="B4354" s="16" t="s">
        <v>1518</v>
      </c>
      <c r="C4354" s="15" t="s">
        <v>959</v>
      </c>
      <c r="D4354" s="15" t="s">
        <v>1030</v>
      </c>
      <c r="E4354" s="17">
        <v>6.6699999999999995E-5</v>
      </c>
      <c r="F4354" s="18">
        <v>12886.33</v>
      </c>
      <c r="G4354" s="18">
        <v>0.85951821100000003</v>
      </c>
    </row>
    <row r="4355" spans="1:7" ht="15" customHeight="1">
      <c r="A4355" s="1"/>
      <c r="B4355" s="1"/>
      <c r="C4355" s="1"/>
      <c r="D4355" s="1"/>
      <c r="E4355" s="319" t="s">
        <v>1031</v>
      </c>
      <c r="F4355" s="320"/>
      <c r="G4355" s="19">
        <v>0.85951821100000003</v>
      </c>
    </row>
    <row r="4356" spans="1:7" ht="15" customHeight="1">
      <c r="A4356" s="1"/>
      <c r="B4356" s="1"/>
      <c r="C4356" s="1"/>
      <c r="D4356" s="1"/>
      <c r="E4356" s="317" t="s">
        <v>972</v>
      </c>
      <c r="F4356" s="318"/>
      <c r="G4356" s="3">
        <v>0.85</v>
      </c>
    </row>
    <row r="4357" spans="1:7" ht="15" customHeight="1">
      <c r="A4357" s="1"/>
      <c r="B4357" s="1"/>
      <c r="C4357" s="1"/>
      <c r="D4357" s="1"/>
      <c r="E4357" s="317" t="s">
        <v>1062</v>
      </c>
      <c r="F4357" s="318"/>
      <c r="G4357" s="3">
        <v>0</v>
      </c>
    </row>
    <row r="4358" spans="1:7" ht="15" customHeight="1">
      <c r="A4358" s="1"/>
      <c r="B4358" s="1"/>
      <c r="C4358" s="1"/>
      <c r="D4358" s="1"/>
      <c r="E4358" s="317" t="s">
        <v>974</v>
      </c>
      <c r="F4358" s="318"/>
      <c r="G4358" s="3">
        <v>0.85</v>
      </c>
    </row>
    <row r="4359" spans="1:7" ht="15" customHeight="1">
      <c r="A4359" s="1"/>
      <c r="B4359" s="1"/>
      <c r="C4359" s="1"/>
      <c r="D4359" s="1"/>
      <c r="E4359" s="317" t="s">
        <v>975</v>
      </c>
      <c r="F4359" s="318"/>
      <c r="G4359" s="3">
        <v>0.24</v>
      </c>
    </row>
    <row r="4360" spans="1:7" ht="15" customHeight="1">
      <c r="A4360" s="1"/>
      <c r="B4360" s="1"/>
      <c r="C4360" s="1"/>
      <c r="D4360" s="1"/>
      <c r="E4360" s="317" t="s">
        <v>976</v>
      </c>
      <c r="F4360" s="318"/>
      <c r="G4360" s="3">
        <v>1.0900000000000001</v>
      </c>
    </row>
    <row r="4361" spans="1:7" ht="15" customHeight="1">
      <c r="A4361" s="1"/>
      <c r="B4361" s="1"/>
      <c r="C4361" s="1"/>
      <c r="D4361" s="1"/>
      <c r="E4361" s="317" t="s">
        <v>977</v>
      </c>
      <c r="F4361" s="318"/>
      <c r="G4361" s="3">
        <v>1</v>
      </c>
    </row>
    <row r="4362" spans="1:7" ht="15" customHeight="1">
      <c r="A4362" s="1"/>
      <c r="B4362" s="1"/>
      <c r="C4362" s="1"/>
      <c r="D4362" s="1"/>
      <c r="E4362" s="317" t="s">
        <v>978</v>
      </c>
      <c r="F4362" s="318"/>
      <c r="G4362" s="3">
        <v>1.0900000000000001</v>
      </c>
    </row>
    <row r="4363" spans="1:7" ht="9.9499999999999993" customHeight="1">
      <c r="A4363" s="1"/>
      <c r="B4363" s="1"/>
      <c r="C4363" s="323" t="s">
        <v>949</v>
      </c>
      <c r="D4363" s="324"/>
      <c r="E4363" s="1"/>
      <c r="F4363" s="1"/>
      <c r="G4363" s="1"/>
    </row>
    <row r="4364" spans="1:7" ht="20.100000000000001" customHeight="1">
      <c r="A4364" s="325" t="s">
        <v>2408</v>
      </c>
      <c r="B4364" s="326"/>
      <c r="C4364" s="326"/>
      <c r="D4364" s="326"/>
      <c r="E4364" s="326"/>
      <c r="F4364" s="326"/>
      <c r="G4364" s="326"/>
    </row>
    <row r="4365" spans="1:7" ht="15" customHeight="1">
      <c r="A4365" s="321" t="s">
        <v>1010</v>
      </c>
      <c r="B4365" s="322"/>
      <c r="C4365" s="8" t="s">
        <v>952</v>
      </c>
      <c r="D4365" s="8" t="s">
        <v>953</v>
      </c>
      <c r="E4365" s="8" t="s">
        <v>954</v>
      </c>
      <c r="F4365" s="8" t="s">
        <v>955</v>
      </c>
      <c r="G4365" s="8" t="s">
        <v>956</v>
      </c>
    </row>
    <row r="4366" spans="1:7" ht="15" customHeight="1">
      <c r="A4366" s="15" t="s">
        <v>1521</v>
      </c>
      <c r="B4366" s="16" t="s">
        <v>1522</v>
      </c>
      <c r="C4366" s="15" t="s">
        <v>959</v>
      </c>
      <c r="D4366" s="15" t="s">
        <v>1072</v>
      </c>
      <c r="E4366" s="17">
        <v>1.03</v>
      </c>
      <c r="F4366" s="18">
        <v>5.87</v>
      </c>
      <c r="G4366" s="18">
        <v>6.0461</v>
      </c>
    </row>
    <row r="4367" spans="1:7" ht="15" customHeight="1">
      <c r="A4367" s="1"/>
      <c r="B4367" s="1"/>
      <c r="C4367" s="1"/>
      <c r="D4367" s="1"/>
      <c r="E4367" s="319" t="s">
        <v>1021</v>
      </c>
      <c r="F4367" s="320"/>
      <c r="G4367" s="19">
        <v>6.0461</v>
      </c>
    </row>
    <row r="4368" spans="1:7" ht="15" customHeight="1">
      <c r="A4368" s="1"/>
      <c r="B4368" s="1"/>
      <c r="C4368" s="1"/>
      <c r="D4368" s="1"/>
      <c r="E4368" s="317" t="s">
        <v>972</v>
      </c>
      <c r="F4368" s="318"/>
      <c r="G4368" s="3">
        <v>6.04</v>
      </c>
    </row>
    <row r="4369" spans="1:7" ht="15" customHeight="1">
      <c r="A4369" s="1"/>
      <c r="B4369" s="1"/>
      <c r="C4369" s="1"/>
      <c r="D4369" s="1"/>
      <c r="E4369" s="317" t="s">
        <v>1062</v>
      </c>
      <c r="F4369" s="318"/>
      <c r="G4369" s="3">
        <v>0</v>
      </c>
    </row>
    <row r="4370" spans="1:7" ht="15" customHeight="1">
      <c r="A4370" s="1"/>
      <c r="B4370" s="1"/>
      <c r="C4370" s="1"/>
      <c r="D4370" s="1"/>
      <c r="E4370" s="317" t="s">
        <v>974</v>
      </c>
      <c r="F4370" s="318"/>
      <c r="G4370" s="3">
        <v>6.04</v>
      </c>
    </row>
    <row r="4371" spans="1:7" ht="15" customHeight="1">
      <c r="A4371" s="1"/>
      <c r="B4371" s="1"/>
      <c r="C4371" s="1"/>
      <c r="D4371" s="1"/>
      <c r="E4371" s="317" t="s">
        <v>975</v>
      </c>
      <c r="F4371" s="318"/>
      <c r="G4371" s="3">
        <v>1.71</v>
      </c>
    </row>
    <row r="4372" spans="1:7" ht="15" customHeight="1">
      <c r="A4372" s="1"/>
      <c r="B4372" s="1"/>
      <c r="C4372" s="1"/>
      <c r="D4372" s="1"/>
      <c r="E4372" s="317" t="s">
        <v>976</v>
      </c>
      <c r="F4372" s="318"/>
      <c r="G4372" s="3">
        <v>7.75</v>
      </c>
    </row>
    <row r="4373" spans="1:7" ht="15" customHeight="1">
      <c r="A4373" s="1"/>
      <c r="B4373" s="1"/>
      <c r="C4373" s="1"/>
      <c r="D4373" s="1"/>
      <c r="E4373" s="317" t="s">
        <v>977</v>
      </c>
      <c r="F4373" s="318"/>
      <c r="G4373" s="3">
        <v>1</v>
      </c>
    </row>
    <row r="4374" spans="1:7" ht="15" customHeight="1">
      <c r="A4374" s="1"/>
      <c r="B4374" s="1"/>
      <c r="C4374" s="1"/>
      <c r="D4374" s="1"/>
      <c r="E4374" s="317" t="s">
        <v>978</v>
      </c>
      <c r="F4374" s="318"/>
      <c r="G4374" s="3">
        <v>7.75</v>
      </c>
    </row>
    <row r="4375" spans="1:7" ht="9.9499999999999993" customHeight="1">
      <c r="A4375" s="1"/>
      <c r="B4375" s="1"/>
      <c r="C4375" s="323" t="s">
        <v>949</v>
      </c>
      <c r="D4375" s="324"/>
      <c r="E4375" s="1"/>
      <c r="F4375" s="1"/>
      <c r="G4375" s="1"/>
    </row>
    <row r="4376" spans="1:7" ht="20.100000000000001" customHeight="1">
      <c r="A4376" s="325" t="s">
        <v>2409</v>
      </c>
      <c r="B4376" s="326"/>
      <c r="C4376" s="326"/>
      <c r="D4376" s="326"/>
      <c r="E4376" s="326"/>
      <c r="F4376" s="326"/>
      <c r="G4376" s="326"/>
    </row>
    <row r="4377" spans="1:7" ht="15" customHeight="1">
      <c r="A4377" s="321" t="s">
        <v>951</v>
      </c>
      <c r="B4377" s="322"/>
      <c r="C4377" s="8" t="s">
        <v>952</v>
      </c>
      <c r="D4377" s="8" t="s">
        <v>953</v>
      </c>
      <c r="E4377" s="8" t="s">
        <v>954</v>
      </c>
      <c r="F4377" s="8" t="s">
        <v>955</v>
      </c>
      <c r="G4377" s="8" t="s">
        <v>956</v>
      </c>
    </row>
    <row r="4378" spans="1:7" ht="15" customHeight="1">
      <c r="A4378" s="15" t="s">
        <v>994</v>
      </c>
      <c r="B4378" s="16" t="s">
        <v>995</v>
      </c>
      <c r="C4378" s="15" t="s">
        <v>959</v>
      </c>
      <c r="D4378" s="15" t="s">
        <v>960</v>
      </c>
      <c r="E4378" s="17">
        <v>1</v>
      </c>
      <c r="F4378" s="18">
        <v>1.04</v>
      </c>
      <c r="G4378" s="18">
        <v>1.04</v>
      </c>
    </row>
    <row r="4379" spans="1:7" ht="20.100000000000001" customHeight="1">
      <c r="A4379" s="15" t="s">
        <v>1025</v>
      </c>
      <c r="B4379" s="16" t="s">
        <v>1026</v>
      </c>
      <c r="C4379" s="15" t="s">
        <v>959</v>
      </c>
      <c r="D4379" s="15" t="s">
        <v>960</v>
      </c>
      <c r="E4379" s="17">
        <v>1</v>
      </c>
      <c r="F4379" s="18">
        <v>0.63</v>
      </c>
      <c r="G4379" s="18">
        <v>0.63</v>
      </c>
    </row>
    <row r="4380" spans="1:7" ht="15" customHeight="1">
      <c r="A4380" s="15" t="s">
        <v>996</v>
      </c>
      <c r="B4380" s="16" t="s">
        <v>997</v>
      </c>
      <c r="C4380" s="15" t="s">
        <v>959</v>
      </c>
      <c r="D4380" s="15" t="s">
        <v>960</v>
      </c>
      <c r="E4380" s="17">
        <v>1</v>
      </c>
      <c r="F4380" s="18">
        <v>3.18</v>
      </c>
      <c r="G4380" s="18">
        <v>3.18</v>
      </c>
    </row>
    <row r="4381" spans="1:7" ht="20.100000000000001" customHeight="1">
      <c r="A4381" s="15" t="s">
        <v>1023</v>
      </c>
      <c r="B4381" s="16" t="s">
        <v>1024</v>
      </c>
      <c r="C4381" s="15" t="s">
        <v>959</v>
      </c>
      <c r="D4381" s="15" t="s">
        <v>960</v>
      </c>
      <c r="E4381" s="17">
        <v>1</v>
      </c>
      <c r="F4381" s="18">
        <v>0.01</v>
      </c>
      <c r="G4381" s="18">
        <v>0.01</v>
      </c>
    </row>
    <row r="4382" spans="1:7" ht="15" customHeight="1">
      <c r="A4382" s="15" t="s">
        <v>963</v>
      </c>
      <c r="B4382" s="16" t="s">
        <v>964</v>
      </c>
      <c r="C4382" s="15" t="s">
        <v>959</v>
      </c>
      <c r="D4382" s="15" t="s">
        <v>960</v>
      </c>
      <c r="E4382" s="17">
        <v>1</v>
      </c>
      <c r="F4382" s="18">
        <v>0.55000000000000004</v>
      </c>
      <c r="G4382" s="18">
        <v>0.55000000000000004</v>
      </c>
    </row>
    <row r="4383" spans="1:7" ht="15" customHeight="1">
      <c r="A4383" s="15" t="s">
        <v>965</v>
      </c>
      <c r="B4383" s="16" t="s">
        <v>966</v>
      </c>
      <c r="C4383" s="15" t="s">
        <v>959</v>
      </c>
      <c r="D4383" s="15" t="s">
        <v>960</v>
      </c>
      <c r="E4383" s="17">
        <v>1</v>
      </c>
      <c r="F4383" s="18">
        <v>0.06</v>
      </c>
      <c r="G4383" s="18">
        <v>0.06</v>
      </c>
    </row>
    <row r="4384" spans="1:7" ht="17.100000000000001" customHeight="1">
      <c r="A4384" s="1"/>
      <c r="B4384" s="1"/>
      <c r="C4384" s="1"/>
      <c r="D4384" s="1"/>
      <c r="E4384" s="319" t="s">
        <v>967</v>
      </c>
      <c r="F4384" s="320"/>
      <c r="G4384" s="19">
        <v>5.47</v>
      </c>
    </row>
    <row r="4385" spans="1:7" ht="15" customHeight="1">
      <c r="A4385" s="321" t="s">
        <v>1027</v>
      </c>
      <c r="B4385" s="322"/>
      <c r="C4385" s="8" t="s">
        <v>952</v>
      </c>
      <c r="D4385" s="8" t="s">
        <v>953</v>
      </c>
      <c r="E4385" s="8" t="s">
        <v>954</v>
      </c>
      <c r="F4385" s="8" t="s">
        <v>955</v>
      </c>
      <c r="G4385" s="8" t="s">
        <v>956</v>
      </c>
    </row>
    <row r="4386" spans="1:7" ht="20.100000000000001" customHeight="1">
      <c r="A4386" s="15" t="s">
        <v>1517</v>
      </c>
      <c r="B4386" s="16" t="s">
        <v>1518</v>
      </c>
      <c r="C4386" s="15" t="s">
        <v>959</v>
      </c>
      <c r="D4386" s="15" t="s">
        <v>1030</v>
      </c>
      <c r="E4386" s="17">
        <v>1.2740000000000001E-4</v>
      </c>
      <c r="F4386" s="18">
        <v>12886.33</v>
      </c>
      <c r="G4386" s="18">
        <v>1.6417184419999999</v>
      </c>
    </row>
    <row r="4387" spans="1:7" ht="15" customHeight="1">
      <c r="A4387" s="1"/>
      <c r="B4387" s="1"/>
      <c r="C4387" s="1"/>
      <c r="D4387" s="1"/>
      <c r="E4387" s="319" t="s">
        <v>1031</v>
      </c>
      <c r="F4387" s="320"/>
      <c r="G4387" s="19">
        <v>1.6417184419999999</v>
      </c>
    </row>
    <row r="4388" spans="1:7" ht="15" customHeight="1">
      <c r="A4388" s="321" t="s">
        <v>968</v>
      </c>
      <c r="B4388" s="322"/>
      <c r="C4388" s="8" t="s">
        <v>952</v>
      </c>
      <c r="D4388" s="8" t="s">
        <v>953</v>
      </c>
      <c r="E4388" s="8" t="s">
        <v>954</v>
      </c>
      <c r="F4388" s="8" t="s">
        <v>955</v>
      </c>
      <c r="G4388" s="8" t="s">
        <v>956</v>
      </c>
    </row>
    <row r="4389" spans="1:7" ht="20.100000000000001" customHeight="1">
      <c r="A4389" s="15" t="s">
        <v>1039</v>
      </c>
      <c r="B4389" s="16" t="s">
        <v>1040</v>
      </c>
      <c r="C4389" s="15" t="s">
        <v>959</v>
      </c>
      <c r="D4389" s="15" t="s">
        <v>960</v>
      </c>
      <c r="E4389" s="17">
        <v>1.0082</v>
      </c>
      <c r="F4389" s="18">
        <v>21.78</v>
      </c>
      <c r="G4389" s="18">
        <v>21.958596</v>
      </c>
    </row>
    <row r="4390" spans="1:7" ht="15" customHeight="1">
      <c r="A4390" s="1"/>
      <c r="B4390" s="1"/>
      <c r="C4390" s="1"/>
      <c r="D4390" s="1"/>
      <c r="E4390" s="319" t="s">
        <v>971</v>
      </c>
      <c r="F4390" s="320"/>
      <c r="G4390" s="19">
        <v>21.958596</v>
      </c>
    </row>
    <row r="4391" spans="1:7" ht="15" customHeight="1">
      <c r="A4391" s="321" t="s">
        <v>1010</v>
      </c>
      <c r="B4391" s="322"/>
      <c r="C4391" s="8" t="s">
        <v>952</v>
      </c>
      <c r="D4391" s="8" t="s">
        <v>953</v>
      </c>
      <c r="E4391" s="8" t="s">
        <v>954</v>
      </c>
      <c r="F4391" s="8" t="s">
        <v>955</v>
      </c>
      <c r="G4391" s="8" t="s">
        <v>956</v>
      </c>
    </row>
    <row r="4392" spans="1:7" ht="15" customHeight="1">
      <c r="A4392" s="15" t="s">
        <v>1521</v>
      </c>
      <c r="B4392" s="16" t="s">
        <v>1522</v>
      </c>
      <c r="C4392" s="15" t="s">
        <v>959</v>
      </c>
      <c r="D4392" s="15" t="s">
        <v>1072</v>
      </c>
      <c r="E4392" s="17">
        <v>1.03</v>
      </c>
      <c r="F4392" s="18">
        <v>5.87</v>
      </c>
      <c r="G4392" s="18">
        <v>6.0461</v>
      </c>
    </row>
    <row r="4393" spans="1:7" ht="15" customHeight="1">
      <c r="A4393" s="1"/>
      <c r="B4393" s="1"/>
      <c r="C4393" s="1"/>
      <c r="D4393" s="1"/>
      <c r="E4393" s="319" t="s">
        <v>1021</v>
      </c>
      <c r="F4393" s="320"/>
      <c r="G4393" s="19">
        <v>6.0461</v>
      </c>
    </row>
    <row r="4394" spans="1:7" ht="15" customHeight="1">
      <c r="A4394" s="1"/>
      <c r="B4394" s="1"/>
      <c r="C4394" s="1"/>
      <c r="D4394" s="1"/>
      <c r="E4394" s="317" t="s">
        <v>972</v>
      </c>
      <c r="F4394" s="318"/>
      <c r="G4394" s="3">
        <v>25.11</v>
      </c>
    </row>
    <row r="4395" spans="1:7" ht="15" customHeight="1">
      <c r="A4395" s="1"/>
      <c r="B4395" s="1"/>
      <c r="C4395" s="1"/>
      <c r="D4395" s="1"/>
      <c r="E4395" s="317" t="s">
        <v>973</v>
      </c>
      <c r="F4395" s="318"/>
      <c r="G4395" s="3">
        <v>9.9700000000000006</v>
      </c>
    </row>
    <row r="4396" spans="1:7" ht="15" customHeight="1">
      <c r="A4396" s="1"/>
      <c r="B4396" s="1"/>
      <c r="C4396" s="1"/>
      <c r="D4396" s="1"/>
      <c r="E4396" s="317" t="s">
        <v>974</v>
      </c>
      <c r="F4396" s="318"/>
      <c r="G4396" s="3">
        <v>35.08</v>
      </c>
    </row>
    <row r="4397" spans="1:7" ht="15" customHeight="1">
      <c r="A4397" s="1"/>
      <c r="B4397" s="1"/>
      <c r="C4397" s="1"/>
      <c r="D4397" s="1"/>
      <c r="E4397" s="317" t="s">
        <v>975</v>
      </c>
      <c r="F4397" s="318"/>
      <c r="G4397" s="3">
        <v>9.94</v>
      </c>
    </row>
    <row r="4398" spans="1:7" ht="15" customHeight="1">
      <c r="A4398" s="1"/>
      <c r="B4398" s="1"/>
      <c r="C4398" s="1"/>
      <c r="D4398" s="1"/>
      <c r="E4398" s="317" t="s">
        <v>976</v>
      </c>
      <c r="F4398" s="318"/>
      <c r="G4398" s="3">
        <v>45.02</v>
      </c>
    </row>
    <row r="4399" spans="1:7" ht="15" customHeight="1">
      <c r="A4399" s="1"/>
      <c r="B4399" s="1"/>
      <c r="C4399" s="1"/>
      <c r="D4399" s="1"/>
      <c r="E4399" s="317" t="s">
        <v>977</v>
      </c>
      <c r="F4399" s="318"/>
      <c r="G4399" s="3">
        <v>1</v>
      </c>
    </row>
    <row r="4400" spans="1:7" ht="15" customHeight="1">
      <c r="A4400" s="1"/>
      <c r="B4400" s="1"/>
      <c r="C4400" s="1"/>
      <c r="D4400" s="1"/>
      <c r="E4400" s="317" t="s">
        <v>978</v>
      </c>
      <c r="F4400" s="318"/>
      <c r="G4400" s="3">
        <v>45.02</v>
      </c>
    </row>
    <row r="4401" spans="1:7" ht="9.9499999999999993" customHeight="1">
      <c r="A4401" s="1"/>
      <c r="B4401" s="1"/>
      <c r="C4401" s="323" t="s">
        <v>949</v>
      </c>
      <c r="D4401" s="324"/>
      <c r="E4401" s="1"/>
      <c r="F4401" s="1"/>
      <c r="G4401" s="1"/>
    </row>
    <row r="4402" spans="1:7" ht="20.100000000000001" customHeight="1">
      <c r="A4402" s="325" t="s">
        <v>2410</v>
      </c>
      <c r="B4402" s="326"/>
      <c r="C4402" s="326"/>
      <c r="D4402" s="326"/>
      <c r="E4402" s="326"/>
      <c r="F4402" s="326"/>
      <c r="G4402" s="326"/>
    </row>
    <row r="4403" spans="1:7" ht="15" customHeight="1">
      <c r="A4403" s="321" t="s">
        <v>1027</v>
      </c>
      <c r="B4403" s="322"/>
      <c r="C4403" s="8" t="s">
        <v>952</v>
      </c>
      <c r="D4403" s="8" t="s">
        <v>953</v>
      </c>
      <c r="E4403" s="8" t="s">
        <v>954</v>
      </c>
      <c r="F4403" s="8" t="s">
        <v>955</v>
      </c>
      <c r="G4403" s="8" t="s">
        <v>956</v>
      </c>
    </row>
    <row r="4404" spans="1:7" ht="36" customHeight="1">
      <c r="A4404" s="15" t="s">
        <v>1515</v>
      </c>
      <c r="B4404" s="16" t="s">
        <v>1516</v>
      </c>
      <c r="C4404" s="15" t="s">
        <v>959</v>
      </c>
      <c r="D4404" s="15" t="s">
        <v>1030</v>
      </c>
      <c r="E4404" s="17">
        <v>3.43E-5</v>
      </c>
      <c r="F4404" s="18">
        <v>347975.94</v>
      </c>
      <c r="G4404" s="18">
        <v>11.935574742</v>
      </c>
    </row>
    <row r="4405" spans="1:7" ht="36" customHeight="1">
      <c r="A4405" s="15" t="s">
        <v>1519</v>
      </c>
      <c r="B4405" s="16" t="s">
        <v>1520</v>
      </c>
      <c r="C4405" s="15" t="s">
        <v>959</v>
      </c>
      <c r="D4405" s="15" t="s">
        <v>1030</v>
      </c>
      <c r="E4405" s="17">
        <v>3.43E-5</v>
      </c>
      <c r="F4405" s="18">
        <v>85950</v>
      </c>
      <c r="G4405" s="18">
        <v>2.9480849999999998</v>
      </c>
    </row>
    <row r="4406" spans="1:7" ht="15" customHeight="1">
      <c r="A4406" s="1"/>
      <c r="B4406" s="1"/>
      <c r="C4406" s="1"/>
      <c r="D4406" s="1"/>
      <c r="E4406" s="319" t="s">
        <v>1031</v>
      </c>
      <c r="F4406" s="320"/>
      <c r="G4406" s="19">
        <v>14.883659742000001</v>
      </c>
    </row>
    <row r="4407" spans="1:7" ht="15" customHeight="1">
      <c r="A4407" s="1"/>
      <c r="B4407" s="1"/>
      <c r="C4407" s="1"/>
      <c r="D4407" s="1"/>
      <c r="E4407" s="317" t="s">
        <v>972</v>
      </c>
      <c r="F4407" s="318"/>
      <c r="G4407" s="3">
        <v>14.87</v>
      </c>
    </row>
    <row r="4408" spans="1:7" ht="15" customHeight="1">
      <c r="A4408" s="1"/>
      <c r="B4408" s="1"/>
      <c r="C4408" s="1"/>
      <c r="D4408" s="1"/>
      <c r="E4408" s="317" t="s">
        <v>1062</v>
      </c>
      <c r="F4408" s="318"/>
      <c r="G4408" s="3">
        <v>0</v>
      </c>
    </row>
    <row r="4409" spans="1:7" ht="15" customHeight="1">
      <c r="A4409" s="1"/>
      <c r="B4409" s="1"/>
      <c r="C4409" s="1"/>
      <c r="D4409" s="1"/>
      <c r="E4409" s="317" t="s">
        <v>974</v>
      </c>
      <c r="F4409" s="318"/>
      <c r="G4409" s="3">
        <v>14.87</v>
      </c>
    </row>
    <row r="4410" spans="1:7" ht="15" customHeight="1">
      <c r="A4410" s="1"/>
      <c r="B4410" s="1"/>
      <c r="C4410" s="1"/>
      <c r="D4410" s="1"/>
      <c r="E4410" s="317" t="s">
        <v>975</v>
      </c>
      <c r="F4410" s="318"/>
      <c r="G4410" s="3">
        <v>4.21</v>
      </c>
    </row>
    <row r="4411" spans="1:7" ht="15" customHeight="1">
      <c r="A4411" s="1"/>
      <c r="B4411" s="1"/>
      <c r="C4411" s="1"/>
      <c r="D4411" s="1"/>
      <c r="E4411" s="317" t="s">
        <v>976</v>
      </c>
      <c r="F4411" s="318"/>
      <c r="G4411" s="3">
        <v>19.079999999999998</v>
      </c>
    </row>
    <row r="4412" spans="1:7" ht="15" customHeight="1">
      <c r="A4412" s="1"/>
      <c r="B4412" s="1"/>
      <c r="C4412" s="1"/>
      <c r="D4412" s="1"/>
      <c r="E4412" s="317" t="s">
        <v>977</v>
      </c>
      <c r="F4412" s="318"/>
      <c r="G4412" s="3">
        <v>1</v>
      </c>
    </row>
    <row r="4413" spans="1:7" ht="15" customHeight="1">
      <c r="A4413" s="1"/>
      <c r="B4413" s="1"/>
      <c r="C4413" s="1"/>
      <c r="D4413" s="1"/>
      <c r="E4413" s="317" t="s">
        <v>978</v>
      </c>
      <c r="F4413" s="318"/>
      <c r="G4413" s="3">
        <v>19.079999999999998</v>
      </c>
    </row>
    <row r="4414" spans="1:7" ht="9.9499999999999993" customHeight="1">
      <c r="A4414" s="1"/>
      <c r="B4414" s="1"/>
      <c r="C4414" s="323" t="s">
        <v>949</v>
      </c>
      <c r="D4414" s="324"/>
      <c r="E4414" s="1"/>
      <c r="F4414" s="1"/>
      <c r="G4414" s="1"/>
    </row>
    <row r="4415" spans="1:7" ht="20.100000000000001" customHeight="1">
      <c r="A4415" s="325" t="s">
        <v>2411</v>
      </c>
      <c r="B4415" s="326"/>
      <c r="C4415" s="326"/>
      <c r="D4415" s="326"/>
      <c r="E4415" s="326"/>
      <c r="F4415" s="326"/>
      <c r="G4415" s="326"/>
    </row>
    <row r="4416" spans="1:7" ht="15" customHeight="1">
      <c r="A4416" s="321" t="s">
        <v>1027</v>
      </c>
      <c r="B4416" s="322"/>
      <c r="C4416" s="8" t="s">
        <v>952</v>
      </c>
      <c r="D4416" s="8" t="s">
        <v>953</v>
      </c>
      <c r="E4416" s="8" t="s">
        <v>954</v>
      </c>
      <c r="F4416" s="8" t="s">
        <v>955</v>
      </c>
      <c r="G4416" s="8" t="s">
        <v>956</v>
      </c>
    </row>
    <row r="4417" spans="1:7" ht="36" customHeight="1">
      <c r="A4417" s="15" t="s">
        <v>1515</v>
      </c>
      <c r="B4417" s="16" t="s">
        <v>1516</v>
      </c>
      <c r="C4417" s="15" t="s">
        <v>959</v>
      </c>
      <c r="D4417" s="15" t="s">
        <v>1030</v>
      </c>
      <c r="E4417" s="17">
        <v>2.7999999999999999E-6</v>
      </c>
      <c r="F4417" s="18">
        <v>347975.94</v>
      </c>
      <c r="G4417" s="18">
        <v>0.97433263199999998</v>
      </c>
    </row>
    <row r="4418" spans="1:7" ht="36" customHeight="1">
      <c r="A4418" s="15" t="s">
        <v>1519</v>
      </c>
      <c r="B4418" s="16" t="s">
        <v>1520</v>
      </c>
      <c r="C4418" s="15" t="s">
        <v>959</v>
      </c>
      <c r="D4418" s="15" t="s">
        <v>1030</v>
      </c>
      <c r="E4418" s="17">
        <v>2.7999999999999999E-6</v>
      </c>
      <c r="F4418" s="18">
        <v>85950</v>
      </c>
      <c r="G4418" s="18">
        <v>0.24066000000000001</v>
      </c>
    </row>
    <row r="4419" spans="1:7" ht="15" customHeight="1">
      <c r="A4419" s="1"/>
      <c r="B4419" s="1"/>
      <c r="C4419" s="1"/>
      <c r="D4419" s="1"/>
      <c r="E4419" s="319" t="s">
        <v>1031</v>
      </c>
      <c r="F4419" s="320"/>
      <c r="G4419" s="19">
        <v>1.214992632</v>
      </c>
    </row>
    <row r="4420" spans="1:7" ht="15" customHeight="1">
      <c r="A4420" s="1"/>
      <c r="B4420" s="1"/>
      <c r="C4420" s="1"/>
      <c r="D4420" s="1"/>
      <c r="E4420" s="317" t="s">
        <v>972</v>
      </c>
      <c r="F4420" s="318"/>
      <c r="G4420" s="3">
        <v>1.21</v>
      </c>
    </row>
    <row r="4421" spans="1:7" ht="15" customHeight="1">
      <c r="A4421" s="1"/>
      <c r="B4421" s="1"/>
      <c r="C4421" s="1"/>
      <c r="D4421" s="1"/>
      <c r="E4421" s="317" t="s">
        <v>1062</v>
      </c>
      <c r="F4421" s="318"/>
      <c r="G4421" s="3">
        <v>0</v>
      </c>
    </row>
    <row r="4422" spans="1:7" ht="15" customHeight="1">
      <c r="A4422" s="1"/>
      <c r="B4422" s="1"/>
      <c r="C4422" s="1"/>
      <c r="D4422" s="1"/>
      <c r="E4422" s="317" t="s">
        <v>974</v>
      </c>
      <c r="F4422" s="318"/>
      <c r="G4422" s="3">
        <v>1.21</v>
      </c>
    </row>
    <row r="4423" spans="1:7" ht="15" customHeight="1">
      <c r="A4423" s="1"/>
      <c r="B4423" s="1"/>
      <c r="C4423" s="1"/>
      <c r="D4423" s="1"/>
      <c r="E4423" s="317" t="s">
        <v>975</v>
      </c>
      <c r="F4423" s="318"/>
      <c r="G4423" s="3">
        <v>0.34</v>
      </c>
    </row>
    <row r="4424" spans="1:7" ht="15" customHeight="1">
      <c r="A4424" s="1"/>
      <c r="B4424" s="1"/>
      <c r="C4424" s="1"/>
      <c r="D4424" s="1"/>
      <c r="E4424" s="317" t="s">
        <v>976</v>
      </c>
      <c r="F4424" s="318"/>
      <c r="G4424" s="3">
        <v>1.55</v>
      </c>
    </row>
    <row r="4425" spans="1:7" ht="15" customHeight="1">
      <c r="A4425" s="1"/>
      <c r="B4425" s="1"/>
      <c r="C4425" s="1"/>
      <c r="D4425" s="1"/>
      <c r="E4425" s="317" t="s">
        <v>977</v>
      </c>
      <c r="F4425" s="318"/>
      <c r="G4425" s="3">
        <v>1</v>
      </c>
    </row>
    <row r="4426" spans="1:7" ht="15" customHeight="1">
      <c r="A4426" s="1"/>
      <c r="B4426" s="1"/>
      <c r="C4426" s="1"/>
      <c r="D4426" s="1"/>
      <c r="E4426" s="317" t="s">
        <v>978</v>
      </c>
      <c r="F4426" s="318"/>
      <c r="G4426" s="3">
        <v>1.55</v>
      </c>
    </row>
    <row r="4427" spans="1:7" ht="9.9499999999999993" customHeight="1">
      <c r="A4427" s="1"/>
      <c r="B4427" s="1"/>
      <c r="C4427" s="323" t="s">
        <v>949</v>
      </c>
      <c r="D4427" s="324"/>
      <c r="E4427" s="1"/>
      <c r="F4427" s="1"/>
      <c r="G4427" s="1"/>
    </row>
    <row r="4428" spans="1:7" ht="20.100000000000001" customHeight="1">
      <c r="A4428" s="325" t="s">
        <v>2412</v>
      </c>
      <c r="B4428" s="326"/>
      <c r="C4428" s="326"/>
      <c r="D4428" s="326"/>
      <c r="E4428" s="326"/>
      <c r="F4428" s="326"/>
      <c r="G4428" s="326"/>
    </row>
    <row r="4429" spans="1:7" ht="15" customHeight="1">
      <c r="A4429" s="321" t="s">
        <v>1027</v>
      </c>
      <c r="B4429" s="322"/>
      <c r="C4429" s="8" t="s">
        <v>952</v>
      </c>
      <c r="D4429" s="8" t="s">
        <v>953</v>
      </c>
      <c r="E4429" s="8" t="s">
        <v>954</v>
      </c>
      <c r="F4429" s="8" t="s">
        <v>955</v>
      </c>
      <c r="G4429" s="8" t="s">
        <v>956</v>
      </c>
    </row>
    <row r="4430" spans="1:7" ht="36" customHeight="1">
      <c r="A4430" s="15" t="s">
        <v>1515</v>
      </c>
      <c r="B4430" s="16" t="s">
        <v>1516</v>
      </c>
      <c r="C4430" s="15" t="s">
        <v>959</v>
      </c>
      <c r="D4430" s="15" t="s">
        <v>1030</v>
      </c>
      <c r="E4430" s="17">
        <v>7.1999999999999997E-6</v>
      </c>
      <c r="F4430" s="18">
        <v>347975.94</v>
      </c>
      <c r="G4430" s="18">
        <v>2.505426768</v>
      </c>
    </row>
    <row r="4431" spans="1:7" ht="36" customHeight="1">
      <c r="A4431" s="15" t="s">
        <v>1519</v>
      </c>
      <c r="B4431" s="16" t="s">
        <v>1520</v>
      </c>
      <c r="C4431" s="15" t="s">
        <v>959</v>
      </c>
      <c r="D4431" s="15" t="s">
        <v>1030</v>
      </c>
      <c r="E4431" s="17">
        <v>7.1999999999999997E-6</v>
      </c>
      <c r="F4431" s="18">
        <v>85950</v>
      </c>
      <c r="G4431" s="18">
        <v>0.61883999999999995</v>
      </c>
    </row>
    <row r="4432" spans="1:7" ht="15" customHeight="1">
      <c r="A4432" s="1"/>
      <c r="B4432" s="1"/>
      <c r="C4432" s="1"/>
      <c r="D4432" s="1"/>
      <c r="E4432" s="319" t="s">
        <v>1031</v>
      </c>
      <c r="F4432" s="320"/>
      <c r="G4432" s="19">
        <v>3.124266768</v>
      </c>
    </row>
    <row r="4433" spans="1:7" ht="15" customHeight="1">
      <c r="A4433" s="1"/>
      <c r="B4433" s="1"/>
      <c r="C4433" s="1"/>
      <c r="D4433" s="1"/>
      <c r="E4433" s="317" t="s">
        <v>972</v>
      </c>
      <c r="F4433" s="318"/>
      <c r="G4433" s="3">
        <v>3.11</v>
      </c>
    </row>
    <row r="4434" spans="1:7" ht="15" customHeight="1">
      <c r="A4434" s="1"/>
      <c r="B4434" s="1"/>
      <c r="C4434" s="1"/>
      <c r="D4434" s="1"/>
      <c r="E4434" s="317" t="s">
        <v>1062</v>
      </c>
      <c r="F4434" s="318"/>
      <c r="G4434" s="3">
        <v>0</v>
      </c>
    </row>
    <row r="4435" spans="1:7" ht="15" customHeight="1">
      <c r="A4435" s="1"/>
      <c r="B4435" s="1"/>
      <c r="C4435" s="1"/>
      <c r="D4435" s="1"/>
      <c r="E4435" s="317" t="s">
        <v>974</v>
      </c>
      <c r="F4435" s="318"/>
      <c r="G4435" s="3">
        <v>3.11</v>
      </c>
    </row>
    <row r="4436" spans="1:7" ht="15" customHeight="1">
      <c r="A4436" s="1"/>
      <c r="B4436" s="1"/>
      <c r="C4436" s="1"/>
      <c r="D4436" s="1"/>
      <c r="E4436" s="317" t="s">
        <v>975</v>
      </c>
      <c r="F4436" s="318"/>
      <c r="G4436" s="3">
        <v>0.88</v>
      </c>
    </row>
    <row r="4437" spans="1:7" ht="15" customHeight="1">
      <c r="A4437" s="1"/>
      <c r="B4437" s="1"/>
      <c r="C4437" s="1"/>
      <c r="D4437" s="1"/>
      <c r="E4437" s="317" t="s">
        <v>976</v>
      </c>
      <c r="F4437" s="318"/>
      <c r="G4437" s="3">
        <v>3.99</v>
      </c>
    </row>
    <row r="4438" spans="1:7" ht="15" customHeight="1">
      <c r="A4438" s="1"/>
      <c r="B4438" s="1"/>
      <c r="C4438" s="1"/>
      <c r="D4438" s="1"/>
      <c r="E4438" s="317" t="s">
        <v>977</v>
      </c>
      <c r="F4438" s="318"/>
      <c r="G4438" s="3">
        <v>1</v>
      </c>
    </row>
    <row r="4439" spans="1:7" ht="15" customHeight="1">
      <c r="A4439" s="1"/>
      <c r="B4439" s="1"/>
      <c r="C4439" s="1"/>
      <c r="D4439" s="1"/>
      <c r="E4439" s="317" t="s">
        <v>978</v>
      </c>
      <c r="F4439" s="318"/>
      <c r="G4439" s="3">
        <v>3.99</v>
      </c>
    </row>
    <row r="4440" spans="1:7" ht="9.9499999999999993" customHeight="1">
      <c r="A4440" s="1"/>
      <c r="B4440" s="1"/>
      <c r="C4440" s="323" t="s">
        <v>949</v>
      </c>
      <c r="D4440" s="324"/>
      <c r="E4440" s="1"/>
      <c r="F4440" s="1"/>
      <c r="G4440" s="1"/>
    </row>
    <row r="4441" spans="1:7" ht="20.100000000000001" customHeight="1">
      <c r="A4441" s="325" t="s">
        <v>2413</v>
      </c>
      <c r="B4441" s="326"/>
      <c r="C4441" s="326"/>
      <c r="D4441" s="326"/>
      <c r="E4441" s="326"/>
      <c r="F4441" s="326"/>
      <c r="G4441" s="326"/>
    </row>
    <row r="4442" spans="1:7" ht="15" customHeight="1">
      <c r="A4442" s="321" t="s">
        <v>951</v>
      </c>
      <c r="B4442" s="322"/>
      <c r="C4442" s="8" t="s">
        <v>952</v>
      </c>
      <c r="D4442" s="8" t="s">
        <v>953</v>
      </c>
      <c r="E4442" s="8" t="s">
        <v>954</v>
      </c>
      <c r="F4442" s="8" t="s">
        <v>955</v>
      </c>
      <c r="G4442" s="8" t="s">
        <v>956</v>
      </c>
    </row>
    <row r="4443" spans="1:7" ht="15" customHeight="1">
      <c r="A4443" s="15" t="s">
        <v>994</v>
      </c>
      <c r="B4443" s="16" t="s">
        <v>995</v>
      </c>
      <c r="C4443" s="15" t="s">
        <v>959</v>
      </c>
      <c r="D4443" s="15" t="s">
        <v>960</v>
      </c>
      <c r="E4443" s="17">
        <v>1</v>
      </c>
      <c r="F4443" s="18">
        <v>1.04</v>
      </c>
      <c r="G4443" s="18">
        <v>1.04</v>
      </c>
    </row>
    <row r="4444" spans="1:7" ht="20.100000000000001" customHeight="1">
      <c r="A4444" s="15" t="s">
        <v>1025</v>
      </c>
      <c r="B4444" s="16" t="s">
        <v>1026</v>
      </c>
      <c r="C4444" s="15" t="s">
        <v>959</v>
      </c>
      <c r="D4444" s="15" t="s">
        <v>960</v>
      </c>
      <c r="E4444" s="17">
        <v>1</v>
      </c>
      <c r="F4444" s="18">
        <v>0.63</v>
      </c>
      <c r="G4444" s="18">
        <v>0.63</v>
      </c>
    </row>
    <row r="4445" spans="1:7" ht="15" customHeight="1">
      <c r="A4445" s="15" t="s">
        <v>996</v>
      </c>
      <c r="B4445" s="16" t="s">
        <v>997</v>
      </c>
      <c r="C4445" s="15" t="s">
        <v>959</v>
      </c>
      <c r="D4445" s="15" t="s">
        <v>960</v>
      </c>
      <c r="E4445" s="17">
        <v>1</v>
      </c>
      <c r="F4445" s="18">
        <v>3.18</v>
      </c>
      <c r="G4445" s="18">
        <v>3.18</v>
      </c>
    </row>
    <row r="4446" spans="1:7" ht="20.100000000000001" customHeight="1">
      <c r="A4446" s="15" t="s">
        <v>1023</v>
      </c>
      <c r="B4446" s="16" t="s">
        <v>1024</v>
      </c>
      <c r="C4446" s="15" t="s">
        <v>959</v>
      </c>
      <c r="D4446" s="15" t="s">
        <v>960</v>
      </c>
      <c r="E4446" s="17">
        <v>1</v>
      </c>
      <c r="F4446" s="18">
        <v>0.01</v>
      </c>
      <c r="G4446" s="18">
        <v>0.01</v>
      </c>
    </row>
    <row r="4447" spans="1:7" ht="15" customHeight="1">
      <c r="A4447" s="15" t="s">
        <v>963</v>
      </c>
      <c r="B4447" s="16" t="s">
        <v>964</v>
      </c>
      <c r="C4447" s="15" t="s">
        <v>959</v>
      </c>
      <c r="D4447" s="15" t="s">
        <v>960</v>
      </c>
      <c r="E4447" s="17">
        <v>1</v>
      </c>
      <c r="F4447" s="18">
        <v>0.55000000000000004</v>
      </c>
      <c r="G4447" s="18">
        <v>0.55000000000000004</v>
      </c>
    </row>
    <row r="4448" spans="1:7" ht="15" customHeight="1">
      <c r="A4448" s="15" t="s">
        <v>965</v>
      </c>
      <c r="B4448" s="16" t="s">
        <v>966</v>
      </c>
      <c r="C4448" s="15" t="s">
        <v>959</v>
      </c>
      <c r="D4448" s="15" t="s">
        <v>960</v>
      </c>
      <c r="E4448" s="17">
        <v>1</v>
      </c>
      <c r="F4448" s="18">
        <v>0.06</v>
      </c>
      <c r="G4448" s="18">
        <v>0.06</v>
      </c>
    </row>
    <row r="4449" spans="1:7" ht="17.100000000000001" customHeight="1">
      <c r="A4449" s="1"/>
      <c r="B4449" s="1"/>
      <c r="C4449" s="1"/>
      <c r="D4449" s="1"/>
      <c r="E4449" s="319" t="s">
        <v>967</v>
      </c>
      <c r="F4449" s="320"/>
      <c r="G4449" s="19">
        <v>5.47</v>
      </c>
    </row>
    <row r="4450" spans="1:7" ht="15" customHeight="1">
      <c r="A4450" s="321" t="s">
        <v>1027</v>
      </c>
      <c r="B4450" s="322"/>
      <c r="C4450" s="8" t="s">
        <v>952</v>
      </c>
      <c r="D4450" s="8" t="s">
        <v>953</v>
      </c>
      <c r="E4450" s="8" t="s">
        <v>954</v>
      </c>
      <c r="F4450" s="8" t="s">
        <v>955</v>
      </c>
      <c r="G4450" s="8" t="s">
        <v>956</v>
      </c>
    </row>
    <row r="4451" spans="1:7" ht="36" customHeight="1">
      <c r="A4451" s="15" t="s">
        <v>1515</v>
      </c>
      <c r="B4451" s="16" t="s">
        <v>1516</v>
      </c>
      <c r="C4451" s="15" t="s">
        <v>959</v>
      </c>
      <c r="D4451" s="15" t="s">
        <v>1030</v>
      </c>
      <c r="E4451" s="17">
        <v>4.4299999999999999E-5</v>
      </c>
      <c r="F4451" s="18">
        <v>347975.94</v>
      </c>
      <c r="G4451" s="18">
        <v>15.415334142000001</v>
      </c>
    </row>
    <row r="4452" spans="1:7" ht="36" customHeight="1">
      <c r="A4452" s="15" t="s">
        <v>1519</v>
      </c>
      <c r="B4452" s="16" t="s">
        <v>1520</v>
      </c>
      <c r="C4452" s="15" t="s">
        <v>959</v>
      </c>
      <c r="D4452" s="15" t="s">
        <v>1030</v>
      </c>
      <c r="E4452" s="17">
        <v>4.4299999999999999E-5</v>
      </c>
      <c r="F4452" s="18">
        <v>85950</v>
      </c>
      <c r="G4452" s="18">
        <v>3.807585</v>
      </c>
    </row>
    <row r="4453" spans="1:7" ht="15" customHeight="1">
      <c r="A4453" s="1"/>
      <c r="B4453" s="1"/>
      <c r="C4453" s="1"/>
      <c r="D4453" s="1"/>
      <c r="E4453" s="319" t="s">
        <v>1031</v>
      </c>
      <c r="F4453" s="320"/>
      <c r="G4453" s="19">
        <v>19.222919141999999</v>
      </c>
    </row>
    <row r="4454" spans="1:7" ht="15" customHeight="1">
      <c r="A4454" s="321" t="s">
        <v>968</v>
      </c>
      <c r="B4454" s="322"/>
      <c r="C4454" s="8" t="s">
        <v>952</v>
      </c>
      <c r="D4454" s="8" t="s">
        <v>953</v>
      </c>
      <c r="E4454" s="8" t="s">
        <v>954</v>
      </c>
      <c r="F4454" s="8" t="s">
        <v>955</v>
      </c>
      <c r="G4454" s="8" t="s">
        <v>956</v>
      </c>
    </row>
    <row r="4455" spans="1:7" ht="15" customHeight="1">
      <c r="A4455" s="15" t="s">
        <v>1068</v>
      </c>
      <c r="B4455" s="16" t="s">
        <v>1069</v>
      </c>
      <c r="C4455" s="15" t="s">
        <v>959</v>
      </c>
      <c r="D4455" s="15" t="s">
        <v>960</v>
      </c>
      <c r="E4455" s="17">
        <v>1.0036</v>
      </c>
      <c r="F4455" s="18">
        <v>17.579999999999998</v>
      </c>
      <c r="G4455" s="18">
        <v>17.643287999999998</v>
      </c>
    </row>
    <row r="4456" spans="1:7" ht="15" customHeight="1">
      <c r="A4456" s="1"/>
      <c r="B4456" s="1"/>
      <c r="C4456" s="1"/>
      <c r="D4456" s="1"/>
      <c r="E4456" s="319" t="s">
        <v>971</v>
      </c>
      <c r="F4456" s="320"/>
      <c r="G4456" s="19">
        <v>17.643287999999998</v>
      </c>
    </row>
    <row r="4457" spans="1:7" ht="15" customHeight="1">
      <c r="A4457" s="1"/>
      <c r="B4457" s="1"/>
      <c r="C4457" s="1"/>
      <c r="D4457" s="1"/>
      <c r="E4457" s="317" t="s">
        <v>972</v>
      </c>
      <c r="F4457" s="318"/>
      <c r="G4457" s="3">
        <v>34.29</v>
      </c>
    </row>
    <row r="4458" spans="1:7" ht="15" customHeight="1">
      <c r="A4458" s="1"/>
      <c r="B4458" s="1"/>
      <c r="C4458" s="1"/>
      <c r="D4458" s="1"/>
      <c r="E4458" s="317" t="s">
        <v>973</v>
      </c>
      <c r="F4458" s="318"/>
      <c r="G4458" s="3">
        <v>8.01</v>
      </c>
    </row>
    <row r="4459" spans="1:7" ht="15" customHeight="1">
      <c r="A4459" s="1"/>
      <c r="B4459" s="1"/>
      <c r="C4459" s="1"/>
      <c r="D4459" s="1"/>
      <c r="E4459" s="317" t="s">
        <v>974</v>
      </c>
      <c r="F4459" s="318"/>
      <c r="G4459" s="3">
        <v>42.3</v>
      </c>
    </row>
    <row r="4460" spans="1:7" ht="15" customHeight="1">
      <c r="A4460" s="1"/>
      <c r="B4460" s="1"/>
      <c r="C4460" s="1"/>
      <c r="D4460" s="1"/>
      <c r="E4460" s="317" t="s">
        <v>975</v>
      </c>
      <c r="F4460" s="318"/>
      <c r="G4460" s="3">
        <v>11.99</v>
      </c>
    </row>
    <row r="4461" spans="1:7" ht="15" customHeight="1">
      <c r="A4461" s="1"/>
      <c r="B4461" s="1"/>
      <c r="C4461" s="1"/>
      <c r="D4461" s="1"/>
      <c r="E4461" s="317" t="s">
        <v>976</v>
      </c>
      <c r="F4461" s="318"/>
      <c r="G4461" s="3">
        <v>54.29</v>
      </c>
    </row>
    <row r="4462" spans="1:7" ht="15" customHeight="1">
      <c r="A4462" s="1"/>
      <c r="B4462" s="1"/>
      <c r="C4462" s="1"/>
      <c r="D4462" s="1"/>
      <c r="E4462" s="317" t="s">
        <v>977</v>
      </c>
      <c r="F4462" s="318"/>
      <c r="G4462" s="3">
        <v>1</v>
      </c>
    </row>
    <row r="4463" spans="1:7" ht="15" customHeight="1">
      <c r="A4463" s="1"/>
      <c r="B4463" s="1"/>
      <c r="C4463" s="1"/>
      <c r="D4463" s="1"/>
      <c r="E4463" s="317" t="s">
        <v>978</v>
      </c>
      <c r="F4463" s="318"/>
      <c r="G4463" s="3">
        <v>54.29</v>
      </c>
    </row>
    <row r="4464" spans="1:7" ht="9.9499999999999993" customHeight="1">
      <c r="A4464" s="1"/>
      <c r="B4464" s="1"/>
      <c r="C4464" s="323" t="s">
        <v>949</v>
      </c>
      <c r="D4464" s="324"/>
      <c r="E4464" s="1"/>
      <c r="F4464" s="1"/>
      <c r="G4464" s="1"/>
    </row>
    <row r="4465" spans="1:7" ht="20.100000000000001" customHeight="1">
      <c r="A4465" s="325" t="s">
        <v>2414</v>
      </c>
      <c r="B4465" s="326"/>
      <c r="C4465" s="326"/>
      <c r="D4465" s="326"/>
      <c r="E4465" s="326"/>
      <c r="F4465" s="326"/>
      <c r="G4465" s="326"/>
    </row>
    <row r="4466" spans="1:7" ht="15" customHeight="1">
      <c r="A4466" s="321" t="s">
        <v>1027</v>
      </c>
      <c r="B4466" s="322"/>
      <c r="C4466" s="8" t="s">
        <v>952</v>
      </c>
      <c r="D4466" s="8" t="s">
        <v>953</v>
      </c>
      <c r="E4466" s="8" t="s">
        <v>954</v>
      </c>
      <c r="F4466" s="8" t="s">
        <v>955</v>
      </c>
      <c r="G4466" s="8" t="s">
        <v>956</v>
      </c>
    </row>
    <row r="4467" spans="1:7" ht="36" customHeight="1">
      <c r="A4467" s="15" t="s">
        <v>1515</v>
      </c>
      <c r="B4467" s="16" t="s">
        <v>1516</v>
      </c>
      <c r="C4467" s="15" t="s">
        <v>959</v>
      </c>
      <c r="D4467" s="15" t="s">
        <v>1030</v>
      </c>
      <c r="E4467" s="17">
        <v>6.4300000000000004E-5</v>
      </c>
      <c r="F4467" s="18">
        <v>347975.94</v>
      </c>
      <c r="G4467" s="18">
        <v>22.374852942</v>
      </c>
    </row>
    <row r="4468" spans="1:7" ht="36" customHeight="1">
      <c r="A4468" s="15" t="s">
        <v>1519</v>
      </c>
      <c r="B4468" s="16" t="s">
        <v>1520</v>
      </c>
      <c r="C4468" s="15" t="s">
        <v>959</v>
      </c>
      <c r="D4468" s="15" t="s">
        <v>1030</v>
      </c>
      <c r="E4468" s="17">
        <v>6.4300000000000004E-5</v>
      </c>
      <c r="F4468" s="18">
        <v>85950</v>
      </c>
      <c r="G4468" s="18">
        <v>5.5265849999999999</v>
      </c>
    </row>
    <row r="4469" spans="1:7" ht="15" customHeight="1">
      <c r="A4469" s="1"/>
      <c r="B4469" s="1"/>
      <c r="C4469" s="1"/>
      <c r="D4469" s="1"/>
      <c r="E4469" s="319" t="s">
        <v>1031</v>
      </c>
      <c r="F4469" s="320"/>
      <c r="G4469" s="19">
        <v>27.901437942000001</v>
      </c>
    </row>
    <row r="4470" spans="1:7" ht="15" customHeight="1">
      <c r="A4470" s="1"/>
      <c r="B4470" s="1"/>
      <c r="C4470" s="1"/>
      <c r="D4470" s="1"/>
      <c r="E4470" s="317" t="s">
        <v>972</v>
      </c>
      <c r="F4470" s="318"/>
      <c r="G4470" s="3">
        <v>27.89</v>
      </c>
    </row>
    <row r="4471" spans="1:7" ht="15" customHeight="1">
      <c r="A4471" s="1"/>
      <c r="B4471" s="1"/>
      <c r="C4471" s="1"/>
      <c r="D4471" s="1"/>
      <c r="E4471" s="317" t="s">
        <v>1062</v>
      </c>
      <c r="F4471" s="318"/>
      <c r="G4471" s="3">
        <v>0</v>
      </c>
    </row>
    <row r="4472" spans="1:7" ht="15" customHeight="1">
      <c r="A4472" s="1"/>
      <c r="B4472" s="1"/>
      <c r="C4472" s="1"/>
      <c r="D4472" s="1"/>
      <c r="E4472" s="317" t="s">
        <v>974</v>
      </c>
      <c r="F4472" s="318"/>
      <c r="G4472" s="3">
        <v>27.89</v>
      </c>
    </row>
    <row r="4473" spans="1:7" ht="15" customHeight="1">
      <c r="A4473" s="1"/>
      <c r="B4473" s="1"/>
      <c r="C4473" s="1"/>
      <c r="D4473" s="1"/>
      <c r="E4473" s="317" t="s">
        <v>975</v>
      </c>
      <c r="F4473" s="318"/>
      <c r="G4473" s="3">
        <v>7.9</v>
      </c>
    </row>
    <row r="4474" spans="1:7" ht="15" customHeight="1">
      <c r="A4474" s="1"/>
      <c r="B4474" s="1"/>
      <c r="C4474" s="1"/>
      <c r="D4474" s="1"/>
      <c r="E4474" s="317" t="s">
        <v>976</v>
      </c>
      <c r="F4474" s="318"/>
      <c r="G4474" s="3">
        <v>35.79</v>
      </c>
    </row>
    <row r="4475" spans="1:7" ht="15" customHeight="1">
      <c r="A4475" s="1"/>
      <c r="B4475" s="1"/>
      <c r="C4475" s="1"/>
      <c r="D4475" s="1"/>
      <c r="E4475" s="317" t="s">
        <v>977</v>
      </c>
      <c r="F4475" s="318"/>
      <c r="G4475" s="3">
        <v>1</v>
      </c>
    </row>
    <row r="4476" spans="1:7" ht="15" customHeight="1">
      <c r="A4476" s="1"/>
      <c r="B4476" s="1"/>
      <c r="C4476" s="1"/>
      <c r="D4476" s="1"/>
      <c r="E4476" s="317" t="s">
        <v>978</v>
      </c>
      <c r="F4476" s="318"/>
      <c r="G4476" s="3">
        <v>35.79</v>
      </c>
    </row>
    <row r="4477" spans="1:7" ht="9.9499999999999993" customHeight="1">
      <c r="A4477" s="1"/>
      <c r="B4477" s="1"/>
      <c r="C4477" s="323" t="s">
        <v>949</v>
      </c>
      <c r="D4477" s="324"/>
      <c r="E4477" s="1"/>
      <c r="F4477" s="1"/>
      <c r="G4477" s="1"/>
    </row>
    <row r="4478" spans="1:7" ht="20.100000000000001" customHeight="1">
      <c r="A4478" s="325" t="s">
        <v>2415</v>
      </c>
      <c r="B4478" s="326"/>
      <c r="C4478" s="326"/>
      <c r="D4478" s="326"/>
      <c r="E4478" s="326"/>
      <c r="F4478" s="326"/>
      <c r="G4478" s="326"/>
    </row>
    <row r="4479" spans="1:7" ht="15" customHeight="1">
      <c r="A4479" s="321" t="s">
        <v>1010</v>
      </c>
      <c r="B4479" s="322"/>
      <c r="C4479" s="8" t="s">
        <v>952</v>
      </c>
      <c r="D4479" s="8" t="s">
        <v>953</v>
      </c>
      <c r="E4479" s="8" t="s">
        <v>954</v>
      </c>
      <c r="F4479" s="8" t="s">
        <v>955</v>
      </c>
      <c r="G4479" s="8" t="s">
        <v>956</v>
      </c>
    </row>
    <row r="4480" spans="1:7" ht="15" customHeight="1">
      <c r="A4480" s="15" t="s">
        <v>1070</v>
      </c>
      <c r="B4480" s="16" t="s">
        <v>1071</v>
      </c>
      <c r="C4480" s="15" t="s">
        <v>959</v>
      </c>
      <c r="D4480" s="15" t="s">
        <v>1072</v>
      </c>
      <c r="E4480" s="17">
        <v>32.159999999999997</v>
      </c>
      <c r="F4480" s="18">
        <v>4.63</v>
      </c>
      <c r="G4480" s="18">
        <v>148.9008</v>
      </c>
    </row>
    <row r="4481" spans="1:7" ht="15" customHeight="1">
      <c r="A4481" s="1"/>
      <c r="B4481" s="1"/>
      <c r="C4481" s="1"/>
      <c r="D4481" s="1"/>
      <c r="E4481" s="319" t="s">
        <v>1021</v>
      </c>
      <c r="F4481" s="320"/>
      <c r="G4481" s="19">
        <v>148.9008</v>
      </c>
    </row>
    <row r="4482" spans="1:7" ht="15" customHeight="1">
      <c r="A4482" s="1"/>
      <c r="B4482" s="1"/>
      <c r="C4482" s="1"/>
      <c r="D4482" s="1"/>
      <c r="E4482" s="317" t="s">
        <v>972</v>
      </c>
      <c r="F4482" s="318"/>
      <c r="G4482" s="3">
        <v>148.9</v>
      </c>
    </row>
    <row r="4483" spans="1:7" ht="15" customHeight="1">
      <c r="A4483" s="1"/>
      <c r="B4483" s="1"/>
      <c r="C4483" s="1"/>
      <c r="D4483" s="1"/>
      <c r="E4483" s="317" t="s">
        <v>1062</v>
      </c>
      <c r="F4483" s="318"/>
      <c r="G4483" s="3">
        <v>0</v>
      </c>
    </row>
    <row r="4484" spans="1:7" ht="15" customHeight="1">
      <c r="A4484" s="1"/>
      <c r="B4484" s="1"/>
      <c r="C4484" s="1"/>
      <c r="D4484" s="1"/>
      <c r="E4484" s="317" t="s">
        <v>974</v>
      </c>
      <c r="F4484" s="318"/>
      <c r="G4484" s="3">
        <v>148.9</v>
      </c>
    </row>
    <row r="4485" spans="1:7" ht="15" customHeight="1">
      <c r="A4485" s="1"/>
      <c r="B4485" s="1"/>
      <c r="C4485" s="1"/>
      <c r="D4485" s="1"/>
      <c r="E4485" s="317" t="s">
        <v>975</v>
      </c>
      <c r="F4485" s="318"/>
      <c r="G4485" s="3">
        <v>42.21</v>
      </c>
    </row>
    <row r="4486" spans="1:7" ht="15" customHeight="1">
      <c r="A4486" s="1"/>
      <c r="B4486" s="1"/>
      <c r="C4486" s="1"/>
      <c r="D4486" s="1"/>
      <c r="E4486" s="317" t="s">
        <v>976</v>
      </c>
      <c r="F4486" s="318"/>
      <c r="G4486" s="3">
        <v>191.11</v>
      </c>
    </row>
    <row r="4487" spans="1:7" ht="15" customHeight="1">
      <c r="A4487" s="1"/>
      <c r="B4487" s="1"/>
      <c r="C4487" s="1"/>
      <c r="D4487" s="1"/>
      <c r="E4487" s="317" t="s">
        <v>977</v>
      </c>
      <c r="F4487" s="318"/>
      <c r="G4487" s="3">
        <v>1</v>
      </c>
    </row>
    <row r="4488" spans="1:7" ht="15" customHeight="1">
      <c r="A4488" s="1"/>
      <c r="B4488" s="1"/>
      <c r="C4488" s="1"/>
      <c r="D4488" s="1"/>
      <c r="E4488" s="317" t="s">
        <v>978</v>
      </c>
      <c r="F4488" s="318"/>
      <c r="G4488" s="3">
        <v>191.11</v>
      </c>
    </row>
    <row r="4489" spans="1:7" ht="9.9499999999999993" customHeight="1">
      <c r="A4489" s="1"/>
      <c r="B4489" s="1"/>
      <c r="C4489" s="323" t="s">
        <v>949</v>
      </c>
      <c r="D4489" s="324"/>
      <c r="E4489" s="1"/>
      <c r="F4489" s="1"/>
      <c r="G4489" s="1"/>
    </row>
    <row r="4490" spans="1:7" ht="20.100000000000001" customHeight="1">
      <c r="A4490" s="325" t="s">
        <v>2416</v>
      </c>
      <c r="B4490" s="326"/>
      <c r="C4490" s="326"/>
      <c r="D4490" s="326"/>
      <c r="E4490" s="326"/>
      <c r="F4490" s="326"/>
      <c r="G4490" s="326"/>
    </row>
    <row r="4491" spans="1:7" ht="15" customHeight="1">
      <c r="A4491" s="321" t="s">
        <v>951</v>
      </c>
      <c r="B4491" s="322"/>
      <c r="C4491" s="8" t="s">
        <v>952</v>
      </c>
      <c r="D4491" s="8" t="s">
        <v>953</v>
      </c>
      <c r="E4491" s="8" t="s">
        <v>954</v>
      </c>
      <c r="F4491" s="8" t="s">
        <v>955</v>
      </c>
      <c r="G4491" s="8" t="s">
        <v>956</v>
      </c>
    </row>
    <row r="4492" spans="1:7" ht="15" customHeight="1">
      <c r="A4492" s="15" t="s">
        <v>994</v>
      </c>
      <c r="B4492" s="16" t="s">
        <v>995</v>
      </c>
      <c r="C4492" s="15" t="s">
        <v>959</v>
      </c>
      <c r="D4492" s="15" t="s">
        <v>960</v>
      </c>
      <c r="E4492" s="17">
        <v>1</v>
      </c>
      <c r="F4492" s="18">
        <v>1.04</v>
      </c>
      <c r="G4492" s="18">
        <v>1.04</v>
      </c>
    </row>
    <row r="4493" spans="1:7" ht="20.100000000000001" customHeight="1">
      <c r="A4493" s="15" t="s">
        <v>1025</v>
      </c>
      <c r="B4493" s="16" t="s">
        <v>1026</v>
      </c>
      <c r="C4493" s="15" t="s">
        <v>959</v>
      </c>
      <c r="D4493" s="15" t="s">
        <v>960</v>
      </c>
      <c r="E4493" s="17">
        <v>1</v>
      </c>
      <c r="F4493" s="18">
        <v>0.63</v>
      </c>
      <c r="G4493" s="18">
        <v>0.63</v>
      </c>
    </row>
    <row r="4494" spans="1:7" ht="15" customHeight="1">
      <c r="A4494" s="15" t="s">
        <v>996</v>
      </c>
      <c r="B4494" s="16" t="s">
        <v>997</v>
      </c>
      <c r="C4494" s="15" t="s">
        <v>959</v>
      </c>
      <c r="D4494" s="15" t="s">
        <v>960</v>
      </c>
      <c r="E4494" s="17">
        <v>1</v>
      </c>
      <c r="F4494" s="18">
        <v>3.18</v>
      </c>
      <c r="G4494" s="18">
        <v>3.18</v>
      </c>
    </row>
    <row r="4495" spans="1:7" ht="20.100000000000001" customHeight="1">
      <c r="A4495" s="15" t="s">
        <v>1023</v>
      </c>
      <c r="B4495" s="16" t="s">
        <v>1024</v>
      </c>
      <c r="C4495" s="15" t="s">
        <v>959</v>
      </c>
      <c r="D4495" s="15" t="s">
        <v>960</v>
      </c>
      <c r="E4495" s="17">
        <v>1</v>
      </c>
      <c r="F4495" s="18">
        <v>0.01</v>
      </c>
      <c r="G4495" s="18">
        <v>0.01</v>
      </c>
    </row>
    <row r="4496" spans="1:7" ht="15" customHeight="1">
      <c r="A4496" s="15" t="s">
        <v>963</v>
      </c>
      <c r="B4496" s="16" t="s">
        <v>964</v>
      </c>
      <c r="C4496" s="15" t="s">
        <v>959</v>
      </c>
      <c r="D4496" s="15" t="s">
        <v>960</v>
      </c>
      <c r="E4496" s="17">
        <v>1</v>
      </c>
      <c r="F4496" s="18">
        <v>0.55000000000000004</v>
      </c>
      <c r="G4496" s="18">
        <v>0.55000000000000004</v>
      </c>
    </row>
    <row r="4497" spans="1:7" ht="15" customHeight="1">
      <c r="A4497" s="15" t="s">
        <v>965</v>
      </c>
      <c r="B4497" s="16" t="s">
        <v>966</v>
      </c>
      <c r="C4497" s="15" t="s">
        <v>959</v>
      </c>
      <c r="D4497" s="15" t="s">
        <v>960</v>
      </c>
      <c r="E4497" s="17">
        <v>1</v>
      </c>
      <c r="F4497" s="18">
        <v>0.06</v>
      </c>
      <c r="G4497" s="18">
        <v>0.06</v>
      </c>
    </row>
    <row r="4498" spans="1:7" ht="17.100000000000001" customHeight="1">
      <c r="A4498" s="1"/>
      <c r="B4498" s="1"/>
      <c r="C4498" s="1"/>
      <c r="D4498" s="1"/>
      <c r="E4498" s="319" t="s">
        <v>967</v>
      </c>
      <c r="F4498" s="320"/>
      <c r="G4498" s="19">
        <v>5.47</v>
      </c>
    </row>
    <row r="4499" spans="1:7" ht="15" customHeight="1">
      <c r="A4499" s="321" t="s">
        <v>1027</v>
      </c>
      <c r="B4499" s="322"/>
      <c r="C4499" s="8" t="s">
        <v>952</v>
      </c>
      <c r="D4499" s="8" t="s">
        <v>953</v>
      </c>
      <c r="E4499" s="8" t="s">
        <v>954</v>
      </c>
      <c r="F4499" s="8" t="s">
        <v>955</v>
      </c>
      <c r="G4499" s="8" t="s">
        <v>956</v>
      </c>
    </row>
    <row r="4500" spans="1:7" ht="36" customHeight="1">
      <c r="A4500" s="15" t="s">
        <v>1515</v>
      </c>
      <c r="B4500" s="16" t="s">
        <v>1516</v>
      </c>
      <c r="C4500" s="15" t="s">
        <v>959</v>
      </c>
      <c r="D4500" s="15" t="s">
        <v>1030</v>
      </c>
      <c r="E4500" s="17">
        <v>1.086E-4</v>
      </c>
      <c r="F4500" s="18">
        <v>347975.94</v>
      </c>
      <c r="G4500" s="18">
        <v>37.790187084000003</v>
      </c>
    </row>
    <row r="4501" spans="1:7" ht="36" customHeight="1">
      <c r="A4501" s="15" t="s">
        <v>1519</v>
      </c>
      <c r="B4501" s="16" t="s">
        <v>1520</v>
      </c>
      <c r="C4501" s="15" t="s">
        <v>959</v>
      </c>
      <c r="D4501" s="15" t="s">
        <v>1030</v>
      </c>
      <c r="E4501" s="17">
        <v>1.086E-4</v>
      </c>
      <c r="F4501" s="18">
        <v>85950</v>
      </c>
      <c r="G4501" s="18">
        <v>9.3341700000000003</v>
      </c>
    </row>
    <row r="4502" spans="1:7" ht="15" customHeight="1">
      <c r="A4502" s="1"/>
      <c r="B4502" s="1"/>
      <c r="C4502" s="1"/>
      <c r="D4502" s="1"/>
      <c r="E4502" s="319" t="s">
        <v>1031</v>
      </c>
      <c r="F4502" s="320"/>
      <c r="G4502" s="19">
        <v>47.124357084000003</v>
      </c>
    </row>
    <row r="4503" spans="1:7" ht="15" customHeight="1">
      <c r="A4503" s="321" t="s">
        <v>968</v>
      </c>
      <c r="B4503" s="322"/>
      <c r="C4503" s="8" t="s">
        <v>952</v>
      </c>
      <c r="D4503" s="8" t="s">
        <v>953</v>
      </c>
      <c r="E4503" s="8" t="s">
        <v>954</v>
      </c>
      <c r="F4503" s="8" t="s">
        <v>955</v>
      </c>
      <c r="G4503" s="8" t="s">
        <v>956</v>
      </c>
    </row>
    <row r="4504" spans="1:7" ht="15" customHeight="1">
      <c r="A4504" s="15" t="s">
        <v>1068</v>
      </c>
      <c r="B4504" s="16" t="s">
        <v>1069</v>
      </c>
      <c r="C4504" s="15" t="s">
        <v>959</v>
      </c>
      <c r="D4504" s="15" t="s">
        <v>960</v>
      </c>
      <c r="E4504" s="17">
        <v>1.0036</v>
      </c>
      <c r="F4504" s="18">
        <v>17.579999999999998</v>
      </c>
      <c r="G4504" s="18">
        <v>17.643287999999998</v>
      </c>
    </row>
    <row r="4505" spans="1:7" ht="15" customHeight="1">
      <c r="A4505" s="1"/>
      <c r="B4505" s="1"/>
      <c r="C4505" s="1"/>
      <c r="D4505" s="1"/>
      <c r="E4505" s="319" t="s">
        <v>971</v>
      </c>
      <c r="F4505" s="320"/>
      <c r="G4505" s="19">
        <v>17.643287999999998</v>
      </c>
    </row>
    <row r="4506" spans="1:7" ht="15" customHeight="1">
      <c r="A4506" s="321" t="s">
        <v>1010</v>
      </c>
      <c r="B4506" s="322"/>
      <c r="C4506" s="8" t="s">
        <v>952</v>
      </c>
      <c r="D4506" s="8" t="s">
        <v>953</v>
      </c>
      <c r="E4506" s="8" t="s">
        <v>954</v>
      </c>
      <c r="F4506" s="8" t="s">
        <v>955</v>
      </c>
      <c r="G4506" s="8" t="s">
        <v>956</v>
      </c>
    </row>
    <row r="4507" spans="1:7" ht="15" customHeight="1">
      <c r="A4507" s="15" t="s">
        <v>1070</v>
      </c>
      <c r="B4507" s="16" t="s">
        <v>1071</v>
      </c>
      <c r="C4507" s="15" t="s">
        <v>959</v>
      </c>
      <c r="D4507" s="15" t="s">
        <v>1072</v>
      </c>
      <c r="E4507" s="17">
        <v>32.159999999999997</v>
      </c>
      <c r="F4507" s="18">
        <v>4.63</v>
      </c>
      <c r="G4507" s="18">
        <v>148.9008</v>
      </c>
    </row>
    <row r="4508" spans="1:7" ht="15" customHeight="1">
      <c r="A4508" s="1"/>
      <c r="B4508" s="1"/>
      <c r="C4508" s="1"/>
      <c r="D4508" s="1"/>
      <c r="E4508" s="319" t="s">
        <v>1021</v>
      </c>
      <c r="F4508" s="320"/>
      <c r="G4508" s="19">
        <v>148.9008</v>
      </c>
    </row>
    <row r="4509" spans="1:7" ht="15" customHeight="1">
      <c r="A4509" s="1"/>
      <c r="B4509" s="1"/>
      <c r="C4509" s="1"/>
      <c r="D4509" s="1"/>
      <c r="E4509" s="317" t="s">
        <v>972</v>
      </c>
      <c r="F4509" s="318"/>
      <c r="G4509" s="3">
        <v>211.08</v>
      </c>
    </row>
    <row r="4510" spans="1:7" ht="15" customHeight="1">
      <c r="A4510" s="1"/>
      <c r="B4510" s="1"/>
      <c r="C4510" s="1"/>
      <c r="D4510" s="1"/>
      <c r="E4510" s="317" t="s">
        <v>973</v>
      </c>
      <c r="F4510" s="318"/>
      <c r="G4510" s="3">
        <v>8.01</v>
      </c>
    </row>
    <row r="4511" spans="1:7" ht="15" customHeight="1">
      <c r="A4511" s="1"/>
      <c r="B4511" s="1"/>
      <c r="C4511" s="1"/>
      <c r="D4511" s="1"/>
      <c r="E4511" s="317" t="s">
        <v>974</v>
      </c>
      <c r="F4511" s="318"/>
      <c r="G4511" s="3">
        <v>219.09</v>
      </c>
    </row>
    <row r="4512" spans="1:7" ht="15" customHeight="1">
      <c r="A4512" s="1"/>
      <c r="B4512" s="1"/>
      <c r="C4512" s="1"/>
      <c r="D4512" s="1"/>
      <c r="E4512" s="317" t="s">
        <v>975</v>
      </c>
      <c r="F4512" s="318"/>
      <c r="G4512" s="3">
        <v>62.11</v>
      </c>
    </row>
    <row r="4513" spans="1:7" ht="15" customHeight="1">
      <c r="A4513" s="1"/>
      <c r="B4513" s="1"/>
      <c r="C4513" s="1"/>
      <c r="D4513" s="1"/>
      <c r="E4513" s="317" t="s">
        <v>976</v>
      </c>
      <c r="F4513" s="318"/>
      <c r="G4513" s="3">
        <v>281.2</v>
      </c>
    </row>
    <row r="4514" spans="1:7" ht="15" customHeight="1">
      <c r="A4514" s="1"/>
      <c r="B4514" s="1"/>
      <c r="C4514" s="1"/>
      <c r="D4514" s="1"/>
      <c r="E4514" s="317" t="s">
        <v>977</v>
      </c>
      <c r="F4514" s="318"/>
      <c r="G4514" s="3">
        <v>1</v>
      </c>
    </row>
    <row r="4515" spans="1:7" ht="15" customHeight="1">
      <c r="A4515" s="1"/>
      <c r="B4515" s="1"/>
      <c r="C4515" s="1"/>
      <c r="D4515" s="1"/>
      <c r="E4515" s="317" t="s">
        <v>978</v>
      </c>
      <c r="F4515" s="318"/>
      <c r="G4515" s="3">
        <v>281.2</v>
      </c>
    </row>
    <row r="4516" spans="1:7" ht="9.9499999999999993" customHeight="1">
      <c r="A4516" s="1"/>
      <c r="B4516" s="1"/>
      <c r="C4516" s="323" t="s">
        <v>949</v>
      </c>
      <c r="D4516" s="324"/>
      <c r="E4516" s="1"/>
      <c r="F4516" s="1"/>
      <c r="G4516" s="1"/>
    </row>
    <row r="4517" spans="1:7" ht="20.100000000000001" customHeight="1">
      <c r="A4517" s="325" t="s">
        <v>2417</v>
      </c>
      <c r="B4517" s="326"/>
      <c r="C4517" s="326"/>
      <c r="D4517" s="326"/>
      <c r="E4517" s="326"/>
      <c r="F4517" s="326"/>
      <c r="G4517" s="326"/>
    </row>
    <row r="4518" spans="1:7" ht="15" customHeight="1">
      <c r="A4518" s="321" t="s">
        <v>951</v>
      </c>
      <c r="B4518" s="322"/>
      <c r="C4518" s="8" t="s">
        <v>952</v>
      </c>
      <c r="D4518" s="8" t="s">
        <v>953</v>
      </c>
      <c r="E4518" s="8" t="s">
        <v>954</v>
      </c>
      <c r="F4518" s="8" t="s">
        <v>955</v>
      </c>
      <c r="G4518" s="8" t="s">
        <v>956</v>
      </c>
    </row>
    <row r="4519" spans="1:7" ht="15" customHeight="1">
      <c r="A4519" s="15" t="s">
        <v>994</v>
      </c>
      <c r="B4519" s="16" t="s">
        <v>995</v>
      </c>
      <c r="C4519" s="15" t="s">
        <v>959</v>
      </c>
      <c r="D4519" s="15" t="s">
        <v>960</v>
      </c>
      <c r="E4519" s="17">
        <v>1.7999999999999999E-2</v>
      </c>
      <c r="F4519" s="18">
        <v>1.04</v>
      </c>
      <c r="G4519" s="18">
        <v>1.8720000000000001E-2</v>
      </c>
    </row>
    <row r="4520" spans="1:7" ht="15" customHeight="1">
      <c r="A4520" s="15" t="s">
        <v>996</v>
      </c>
      <c r="B4520" s="16" t="s">
        <v>997</v>
      </c>
      <c r="C4520" s="15" t="s">
        <v>959</v>
      </c>
      <c r="D4520" s="15" t="s">
        <v>960</v>
      </c>
      <c r="E4520" s="17">
        <v>1.7999999999999999E-2</v>
      </c>
      <c r="F4520" s="18">
        <v>3.18</v>
      </c>
      <c r="G4520" s="18">
        <v>5.7239999999999999E-2</v>
      </c>
    </row>
    <row r="4521" spans="1:7" ht="20.100000000000001" customHeight="1">
      <c r="A4521" s="15" t="s">
        <v>998</v>
      </c>
      <c r="B4521" s="16" t="s">
        <v>999</v>
      </c>
      <c r="C4521" s="15" t="s">
        <v>959</v>
      </c>
      <c r="D4521" s="15" t="s">
        <v>960</v>
      </c>
      <c r="E4521" s="17">
        <v>8.9999999999999993E-3</v>
      </c>
      <c r="F4521" s="18">
        <v>0.41</v>
      </c>
      <c r="G4521" s="18">
        <v>3.6900000000000001E-3</v>
      </c>
    </row>
    <row r="4522" spans="1:7" ht="20.100000000000001" customHeight="1">
      <c r="A4522" s="15" t="s">
        <v>1000</v>
      </c>
      <c r="B4522" s="16" t="s">
        <v>1001</v>
      </c>
      <c r="C4522" s="15" t="s">
        <v>959</v>
      </c>
      <c r="D4522" s="15" t="s">
        <v>960</v>
      </c>
      <c r="E4522" s="17">
        <v>8.9999999999999993E-3</v>
      </c>
      <c r="F4522" s="18">
        <v>1.01</v>
      </c>
      <c r="G4522" s="18">
        <v>9.0900000000000009E-3</v>
      </c>
    </row>
    <row r="4523" spans="1:7" ht="20.100000000000001" customHeight="1">
      <c r="A4523" s="15" t="s">
        <v>1023</v>
      </c>
      <c r="B4523" s="16" t="s">
        <v>1024</v>
      </c>
      <c r="C4523" s="15" t="s">
        <v>959</v>
      </c>
      <c r="D4523" s="15" t="s">
        <v>960</v>
      </c>
      <c r="E4523" s="17">
        <v>8.9999999999999993E-3</v>
      </c>
      <c r="F4523" s="18">
        <v>0.01</v>
      </c>
      <c r="G4523" s="18">
        <v>9.0000000000000006E-5</v>
      </c>
    </row>
    <row r="4524" spans="1:7" ht="15" customHeight="1">
      <c r="A4524" s="15" t="s">
        <v>965</v>
      </c>
      <c r="B4524" s="16" t="s">
        <v>966</v>
      </c>
      <c r="C4524" s="15" t="s">
        <v>959</v>
      </c>
      <c r="D4524" s="15" t="s">
        <v>960</v>
      </c>
      <c r="E4524" s="17">
        <v>1.7999999999999999E-2</v>
      </c>
      <c r="F4524" s="18">
        <v>0.06</v>
      </c>
      <c r="G4524" s="18">
        <v>1.08E-3</v>
      </c>
    </row>
    <row r="4525" spans="1:7" ht="20.100000000000001" customHeight="1">
      <c r="A4525" s="15" t="s">
        <v>1025</v>
      </c>
      <c r="B4525" s="16" t="s">
        <v>1026</v>
      </c>
      <c r="C4525" s="15" t="s">
        <v>959</v>
      </c>
      <c r="D4525" s="15" t="s">
        <v>960</v>
      </c>
      <c r="E4525" s="17">
        <v>8.9999999999999993E-3</v>
      </c>
      <c r="F4525" s="18">
        <v>0.63</v>
      </c>
      <c r="G4525" s="18">
        <v>5.6699999999999997E-3</v>
      </c>
    </row>
    <row r="4526" spans="1:7" ht="15" customHeight="1">
      <c r="A4526" s="15" t="s">
        <v>963</v>
      </c>
      <c r="B4526" s="16" t="s">
        <v>964</v>
      </c>
      <c r="C4526" s="15" t="s">
        <v>959</v>
      </c>
      <c r="D4526" s="15" t="s">
        <v>960</v>
      </c>
      <c r="E4526" s="17">
        <v>1.7999999999999999E-2</v>
      </c>
      <c r="F4526" s="18">
        <v>0.55000000000000004</v>
      </c>
      <c r="G4526" s="18">
        <v>9.9000000000000008E-3</v>
      </c>
    </row>
    <row r="4527" spans="1:7" ht="17.100000000000001" customHeight="1">
      <c r="A4527" s="1"/>
      <c r="B4527" s="1"/>
      <c r="C4527" s="1"/>
      <c r="D4527" s="1"/>
      <c r="E4527" s="319" t="s">
        <v>967</v>
      </c>
      <c r="F4527" s="320"/>
      <c r="G4527" s="19">
        <v>0.10548</v>
      </c>
    </row>
    <row r="4528" spans="1:7" ht="15" customHeight="1">
      <c r="A4528" s="321" t="s">
        <v>1027</v>
      </c>
      <c r="B4528" s="322"/>
      <c r="C4528" s="8" t="s">
        <v>952</v>
      </c>
      <c r="D4528" s="8" t="s">
        <v>953</v>
      </c>
      <c r="E4528" s="8" t="s">
        <v>954</v>
      </c>
      <c r="F4528" s="8" t="s">
        <v>955</v>
      </c>
      <c r="G4528" s="8" t="s">
        <v>956</v>
      </c>
    </row>
    <row r="4529" spans="1:7" ht="36" customHeight="1">
      <c r="A4529" s="15" t="s">
        <v>1515</v>
      </c>
      <c r="B4529" s="16" t="s">
        <v>1516</v>
      </c>
      <c r="C4529" s="15" t="s">
        <v>959</v>
      </c>
      <c r="D4529" s="15" t="s">
        <v>1030</v>
      </c>
      <c r="E4529" s="17">
        <v>7.8449999999999996E-7</v>
      </c>
      <c r="F4529" s="18">
        <v>347975.94</v>
      </c>
      <c r="G4529" s="18">
        <v>0.27298712492999999</v>
      </c>
    </row>
    <row r="4530" spans="1:7" ht="36" customHeight="1">
      <c r="A4530" s="15" t="s">
        <v>1519</v>
      </c>
      <c r="B4530" s="16" t="s">
        <v>1520</v>
      </c>
      <c r="C4530" s="15" t="s">
        <v>959</v>
      </c>
      <c r="D4530" s="15" t="s">
        <v>1030</v>
      </c>
      <c r="E4530" s="17">
        <v>7.8449999999999996E-7</v>
      </c>
      <c r="F4530" s="18">
        <v>85950</v>
      </c>
      <c r="G4530" s="18">
        <v>6.7427774999999995E-2</v>
      </c>
    </row>
    <row r="4531" spans="1:7" ht="15" customHeight="1">
      <c r="A4531" s="1"/>
      <c r="B4531" s="1"/>
      <c r="C4531" s="1"/>
      <c r="D4531" s="1"/>
      <c r="E4531" s="319" t="s">
        <v>1031</v>
      </c>
      <c r="F4531" s="320"/>
      <c r="G4531" s="19">
        <v>0.34041489993000001</v>
      </c>
    </row>
    <row r="4532" spans="1:7" ht="15" customHeight="1">
      <c r="A4532" s="321" t="s">
        <v>968</v>
      </c>
      <c r="B4532" s="322"/>
      <c r="C4532" s="8" t="s">
        <v>952</v>
      </c>
      <c r="D4532" s="8" t="s">
        <v>953</v>
      </c>
      <c r="E4532" s="8" t="s">
        <v>954</v>
      </c>
      <c r="F4532" s="8" t="s">
        <v>955</v>
      </c>
      <c r="G4532" s="8" t="s">
        <v>956</v>
      </c>
    </row>
    <row r="4533" spans="1:7" ht="15" customHeight="1">
      <c r="A4533" s="15" t="s">
        <v>1006</v>
      </c>
      <c r="B4533" s="16" t="s">
        <v>1007</v>
      </c>
      <c r="C4533" s="15" t="s">
        <v>959</v>
      </c>
      <c r="D4533" s="15" t="s">
        <v>960</v>
      </c>
      <c r="E4533" s="17">
        <v>9.1359000000000006E-3</v>
      </c>
      <c r="F4533" s="18">
        <v>9.25</v>
      </c>
      <c r="G4533" s="18">
        <v>8.4507075000000001E-2</v>
      </c>
    </row>
    <row r="4534" spans="1:7" ht="15" customHeight="1">
      <c r="A4534" s="15" t="s">
        <v>1068</v>
      </c>
      <c r="B4534" s="16" t="s">
        <v>1069</v>
      </c>
      <c r="C4534" s="15" t="s">
        <v>959</v>
      </c>
      <c r="D4534" s="15" t="s">
        <v>960</v>
      </c>
      <c r="E4534" s="17">
        <v>9.0323999999999995E-3</v>
      </c>
      <c r="F4534" s="18">
        <v>17.579999999999998</v>
      </c>
      <c r="G4534" s="18">
        <v>0.15878959200000001</v>
      </c>
    </row>
    <row r="4535" spans="1:7" ht="15" customHeight="1">
      <c r="A4535" s="1"/>
      <c r="B4535" s="1"/>
      <c r="C4535" s="1"/>
      <c r="D4535" s="1"/>
      <c r="E4535" s="319" t="s">
        <v>971</v>
      </c>
      <c r="F4535" s="320"/>
      <c r="G4535" s="19">
        <v>0.24329666699999999</v>
      </c>
    </row>
    <row r="4536" spans="1:7" ht="15" customHeight="1">
      <c r="A4536" s="321" t="s">
        <v>1010</v>
      </c>
      <c r="B4536" s="322"/>
      <c r="C4536" s="8" t="s">
        <v>952</v>
      </c>
      <c r="D4536" s="8" t="s">
        <v>953</v>
      </c>
      <c r="E4536" s="8" t="s">
        <v>954</v>
      </c>
      <c r="F4536" s="8" t="s">
        <v>955</v>
      </c>
      <c r="G4536" s="8" t="s">
        <v>956</v>
      </c>
    </row>
    <row r="4537" spans="1:7" ht="15" customHeight="1">
      <c r="A4537" s="15" t="s">
        <v>1070</v>
      </c>
      <c r="B4537" s="16" t="s">
        <v>1071</v>
      </c>
      <c r="C4537" s="15" t="s">
        <v>959</v>
      </c>
      <c r="D4537" s="15" t="s">
        <v>1072</v>
      </c>
      <c r="E4537" s="17">
        <v>0.19295999999999999</v>
      </c>
      <c r="F4537" s="18">
        <v>4.63</v>
      </c>
      <c r="G4537" s="18">
        <v>0.8934048</v>
      </c>
    </row>
    <row r="4538" spans="1:7" ht="15" customHeight="1">
      <c r="A4538" s="1"/>
      <c r="B4538" s="1"/>
      <c r="C4538" s="1"/>
      <c r="D4538" s="1"/>
      <c r="E4538" s="319" t="s">
        <v>1021</v>
      </c>
      <c r="F4538" s="320"/>
      <c r="G4538" s="19">
        <v>0.8934048</v>
      </c>
    </row>
    <row r="4539" spans="1:7" ht="15" customHeight="1">
      <c r="A4539" s="1"/>
      <c r="B4539" s="1"/>
      <c r="C4539" s="1"/>
      <c r="D4539" s="1"/>
      <c r="E4539" s="317" t="s">
        <v>972</v>
      </c>
      <c r="F4539" s="318"/>
      <c r="G4539" s="3">
        <v>1.46</v>
      </c>
    </row>
    <row r="4540" spans="1:7" ht="15" customHeight="1">
      <c r="A4540" s="1"/>
      <c r="B4540" s="1"/>
      <c r="C4540" s="1"/>
      <c r="D4540" s="1"/>
      <c r="E4540" s="317" t="s">
        <v>973</v>
      </c>
      <c r="F4540" s="318"/>
      <c r="G4540" s="3">
        <v>0.11</v>
      </c>
    </row>
    <row r="4541" spans="1:7" ht="15" customHeight="1">
      <c r="A4541" s="1"/>
      <c r="B4541" s="1"/>
      <c r="C4541" s="1"/>
      <c r="D4541" s="1"/>
      <c r="E4541" s="317" t="s">
        <v>974</v>
      </c>
      <c r="F4541" s="318"/>
      <c r="G4541" s="3">
        <v>1.57</v>
      </c>
    </row>
    <row r="4542" spans="1:7" ht="15" customHeight="1">
      <c r="A4542" s="1"/>
      <c r="B4542" s="1"/>
      <c r="C4542" s="1"/>
      <c r="D4542" s="1"/>
      <c r="E4542" s="317" t="s">
        <v>975</v>
      </c>
      <c r="F4542" s="318"/>
      <c r="G4542" s="3">
        <v>0.44</v>
      </c>
    </row>
    <row r="4543" spans="1:7" ht="15" customHeight="1">
      <c r="A4543" s="1"/>
      <c r="B4543" s="1"/>
      <c r="C4543" s="1"/>
      <c r="D4543" s="1"/>
      <c r="E4543" s="317" t="s">
        <v>976</v>
      </c>
      <c r="F4543" s="318"/>
      <c r="G4543" s="3">
        <v>2.0099999999999998</v>
      </c>
    </row>
    <row r="4544" spans="1:7" ht="15" customHeight="1">
      <c r="A4544" s="1"/>
      <c r="B4544" s="1"/>
      <c r="C4544" s="1"/>
      <c r="D4544" s="1"/>
      <c r="E4544" s="317" t="s">
        <v>977</v>
      </c>
      <c r="F4544" s="318"/>
      <c r="G4544" s="3">
        <v>1</v>
      </c>
    </row>
    <row r="4545" spans="1:7" ht="15" customHeight="1">
      <c r="A4545" s="1"/>
      <c r="B4545" s="1"/>
      <c r="C4545" s="1"/>
      <c r="D4545" s="1"/>
      <c r="E4545" s="317" t="s">
        <v>978</v>
      </c>
      <c r="F4545" s="318"/>
      <c r="G4545" s="3">
        <v>2.0099999999999998</v>
      </c>
    </row>
    <row r="4546" spans="1:7" ht="9.9499999999999993" customHeight="1">
      <c r="A4546" s="1"/>
      <c r="B4546" s="1"/>
      <c r="C4546" s="323" t="s">
        <v>949</v>
      </c>
      <c r="D4546" s="324"/>
      <c r="E4546" s="1"/>
      <c r="F4546" s="1"/>
      <c r="G4546" s="1"/>
    </row>
    <row r="4547" spans="1:7" ht="20.100000000000001" customHeight="1">
      <c r="A4547" s="325" t="s">
        <v>2418</v>
      </c>
      <c r="B4547" s="326"/>
      <c r="C4547" s="326"/>
      <c r="D4547" s="326"/>
      <c r="E4547" s="326"/>
      <c r="F4547" s="326"/>
      <c r="G4547" s="326"/>
    </row>
    <row r="4548" spans="1:7" ht="15" customHeight="1">
      <c r="A4548" s="321" t="s">
        <v>951</v>
      </c>
      <c r="B4548" s="322"/>
      <c r="C4548" s="8" t="s">
        <v>952</v>
      </c>
      <c r="D4548" s="8" t="s">
        <v>953</v>
      </c>
      <c r="E4548" s="8" t="s">
        <v>954</v>
      </c>
      <c r="F4548" s="8" t="s">
        <v>955</v>
      </c>
      <c r="G4548" s="8" t="s">
        <v>956</v>
      </c>
    </row>
    <row r="4549" spans="1:7" ht="15" customHeight="1">
      <c r="A4549" s="15" t="s">
        <v>994</v>
      </c>
      <c r="B4549" s="16" t="s">
        <v>995</v>
      </c>
      <c r="C4549" s="15" t="s">
        <v>959</v>
      </c>
      <c r="D4549" s="15" t="s">
        <v>960</v>
      </c>
      <c r="E4549" s="17">
        <v>3.75</v>
      </c>
      <c r="F4549" s="18">
        <v>1.04</v>
      </c>
      <c r="G4549" s="18">
        <v>3.9</v>
      </c>
    </row>
    <row r="4550" spans="1:7" ht="20.100000000000001" customHeight="1">
      <c r="A4550" s="15" t="s">
        <v>1025</v>
      </c>
      <c r="B4550" s="16" t="s">
        <v>1026</v>
      </c>
      <c r="C4550" s="15" t="s">
        <v>959</v>
      </c>
      <c r="D4550" s="15" t="s">
        <v>960</v>
      </c>
      <c r="E4550" s="17">
        <v>3.75</v>
      </c>
      <c r="F4550" s="18">
        <v>0.63</v>
      </c>
      <c r="G4550" s="18">
        <v>2.3624999999999998</v>
      </c>
    </row>
    <row r="4551" spans="1:7" ht="15" customHeight="1">
      <c r="A4551" s="15" t="s">
        <v>996</v>
      </c>
      <c r="B4551" s="16" t="s">
        <v>997</v>
      </c>
      <c r="C4551" s="15" t="s">
        <v>959</v>
      </c>
      <c r="D4551" s="15" t="s">
        <v>960</v>
      </c>
      <c r="E4551" s="17">
        <v>3.75</v>
      </c>
      <c r="F4551" s="18">
        <v>3.18</v>
      </c>
      <c r="G4551" s="18">
        <v>11.925000000000001</v>
      </c>
    </row>
    <row r="4552" spans="1:7" ht="20.100000000000001" customHeight="1">
      <c r="A4552" s="15" t="s">
        <v>1023</v>
      </c>
      <c r="B4552" s="16" t="s">
        <v>1024</v>
      </c>
      <c r="C4552" s="15" t="s">
        <v>959</v>
      </c>
      <c r="D4552" s="15" t="s">
        <v>960</v>
      </c>
      <c r="E4552" s="17">
        <v>3.75</v>
      </c>
      <c r="F4552" s="18">
        <v>0.01</v>
      </c>
      <c r="G4552" s="18">
        <v>3.7499999999999999E-2</v>
      </c>
    </row>
    <row r="4553" spans="1:7" ht="15" customHeight="1">
      <c r="A4553" s="15" t="s">
        <v>963</v>
      </c>
      <c r="B4553" s="16" t="s">
        <v>964</v>
      </c>
      <c r="C4553" s="15" t="s">
        <v>959</v>
      </c>
      <c r="D4553" s="15" t="s">
        <v>960</v>
      </c>
      <c r="E4553" s="17">
        <v>3.75</v>
      </c>
      <c r="F4553" s="18">
        <v>0.55000000000000004</v>
      </c>
      <c r="G4553" s="18">
        <v>2.0625</v>
      </c>
    </row>
    <row r="4554" spans="1:7" ht="15" customHeight="1">
      <c r="A4554" s="15" t="s">
        <v>965</v>
      </c>
      <c r="B4554" s="16" t="s">
        <v>966</v>
      </c>
      <c r="C4554" s="15" t="s">
        <v>959</v>
      </c>
      <c r="D4554" s="15" t="s">
        <v>960</v>
      </c>
      <c r="E4554" s="17">
        <v>3.75</v>
      </c>
      <c r="F4554" s="18">
        <v>0.06</v>
      </c>
      <c r="G4554" s="18">
        <v>0.22500000000000001</v>
      </c>
    </row>
    <row r="4555" spans="1:7" ht="17.100000000000001" customHeight="1">
      <c r="A4555" s="1"/>
      <c r="B4555" s="1"/>
      <c r="C4555" s="1"/>
      <c r="D4555" s="1"/>
      <c r="E4555" s="319" t="s">
        <v>967</v>
      </c>
      <c r="F4555" s="320"/>
      <c r="G4555" s="19">
        <v>20.512499999999999</v>
      </c>
    </row>
    <row r="4556" spans="1:7" ht="15" customHeight="1">
      <c r="A4556" s="321" t="s">
        <v>1027</v>
      </c>
      <c r="B4556" s="322"/>
      <c r="C4556" s="8" t="s">
        <v>952</v>
      </c>
      <c r="D4556" s="8" t="s">
        <v>953</v>
      </c>
      <c r="E4556" s="8" t="s">
        <v>954</v>
      </c>
      <c r="F4556" s="8" t="s">
        <v>955</v>
      </c>
      <c r="G4556" s="8" t="s">
        <v>956</v>
      </c>
    </row>
    <row r="4557" spans="1:7" ht="27.95" customHeight="1">
      <c r="A4557" s="15" t="s">
        <v>1102</v>
      </c>
      <c r="B4557" s="16" t="s">
        <v>1103</v>
      </c>
      <c r="C4557" s="15" t="s">
        <v>959</v>
      </c>
      <c r="D4557" s="15" t="s">
        <v>1030</v>
      </c>
      <c r="E4557" s="17">
        <v>3.2069999999999999E-4</v>
      </c>
      <c r="F4557" s="18">
        <v>4722.0600000000004</v>
      </c>
      <c r="G4557" s="18">
        <v>1.5143646420000001</v>
      </c>
    </row>
    <row r="4558" spans="1:7" ht="15" customHeight="1">
      <c r="A4558" s="1"/>
      <c r="B4558" s="1"/>
      <c r="C4558" s="1"/>
      <c r="D4558" s="1"/>
      <c r="E4558" s="319" t="s">
        <v>1031</v>
      </c>
      <c r="F4558" s="320"/>
      <c r="G4558" s="19">
        <v>1.5143646420000001</v>
      </c>
    </row>
    <row r="4559" spans="1:7" ht="15" customHeight="1">
      <c r="A4559" s="321" t="s">
        <v>1032</v>
      </c>
      <c r="B4559" s="322"/>
      <c r="C4559" s="8" t="s">
        <v>952</v>
      </c>
      <c r="D4559" s="8" t="s">
        <v>953</v>
      </c>
      <c r="E4559" s="8" t="s">
        <v>954</v>
      </c>
      <c r="F4559" s="8" t="s">
        <v>955</v>
      </c>
      <c r="G4559" s="8" t="s">
        <v>956</v>
      </c>
    </row>
    <row r="4560" spans="1:7" ht="15" customHeight="1">
      <c r="A4560" s="15" t="s">
        <v>1033</v>
      </c>
      <c r="B4560" s="16" t="s">
        <v>1034</v>
      </c>
      <c r="C4560" s="15" t="s">
        <v>959</v>
      </c>
      <c r="D4560" s="15" t="s">
        <v>1035</v>
      </c>
      <c r="E4560" s="17">
        <v>1.0874999999999999</v>
      </c>
      <c r="F4560" s="18">
        <v>0.9</v>
      </c>
      <c r="G4560" s="18">
        <v>0.97875000000000001</v>
      </c>
    </row>
    <row r="4561" spans="1:7" ht="15" customHeight="1">
      <c r="A4561" s="1"/>
      <c r="B4561" s="1"/>
      <c r="C4561" s="1"/>
      <c r="D4561" s="1"/>
      <c r="E4561" s="319" t="s">
        <v>1036</v>
      </c>
      <c r="F4561" s="320"/>
      <c r="G4561" s="19">
        <v>0.97875000000000001</v>
      </c>
    </row>
    <row r="4562" spans="1:7" ht="15" customHeight="1">
      <c r="A4562" s="321" t="s">
        <v>968</v>
      </c>
      <c r="B4562" s="322"/>
      <c r="C4562" s="8" t="s">
        <v>952</v>
      </c>
      <c r="D4562" s="8" t="s">
        <v>953</v>
      </c>
      <c r="E4562" s="8" t="s">
        <v>954</v>
      </c>
      <c r="F4562" s="8" t="s">
        <v>955</v>
      </c>
      <c r="G4562" s="8" t="s">
        <v>956</v>
      </c>
    </row>
    <row r="4563" spans="1:7" ht="15" customHeight="1">
      <c r="A4563" s="15" t="s">
        <v>1104</v>
      </c>
      <c r="B4563" s="16" t="s">
        <v>1105</v>
      </c>
      <c r="C4563" s="15" t="s">
        <v>959</v>
      </c>
      <c r="D4563" s="15" t="s">
        <v>960</v>
      </c>
      <c r="E4563" s="17">
        <v>3.772125</v>
      </c>
      <c r="F4563" s="18">
        <v>15.31</v>
      </c>
      <c r="G4563" s="18">
        <v>57.751233749999997</v>
      </c>
    </row>
    <row r="4564" spans="1:7" ht="15" customHeight="1">
      <c r="A4564" s="1"/>
      <c r="B4564" s="1"/>
      <c r="C4564" s="1"/>
      <c r="D4564" s="1"/>
      <c r="E4564" s="319" t="s">
        <v>971</v>
      </c>
      <c r="F4564" s="320"/>
      <c r="G4564" s="19">
        <v>57.751233749999997</v>
      </c>
    </row>
    <row r="4565" spans="1:7" ht="15" customHeight="1">
      <c r="A4565" s="321" t="s">
        <v>1010</v>
      </c>
      <c r="B4565" s="322"/>
      <c r="C4565" s="8" t="s">
        <v>952</v>
      </c>
      <c r="D4565" s="8" t="s">
        <v>953</v>
      </c>
      <c r="E4565" s="8" t="s">
        <v>954</v>
      </c>
      <c r="F4565" s="8" t="s">
        <v>955</v>
      </c>
      <c r="G4565" s="8" t="s">
        <v>956</v>
      </c>
    </row>
    <row r="4566" spans="1:7" ht="15" customHeight="1">
      <c r="A4566" s="15" t="s">
        <v>1041</v>
      </c>
      <c r="B4566" s="16" t="s">
        <v>1042</v>
      </c>
      <c r="C4566" s="15" t="s">
        <v>959</v>
      </c>
      <c r="D4566" s="15" t="s">
        <v>1020</v>
      </c>
      <c r="E4566" s="17">
        <v>486</v>
      </c>
      <c r="F4566" s="18">
        <v>1.04</v>
      </c>
      <c r="G4566" s="18">
        <v>505.44</v>
      </c>
    </row>
    <row r="4567" spans="1:7" ht="20.100000000000001" customHeight="1">
      <c r="A4567" s="15" t="s">
        <v>1052</v>
      </c>
      <c r="B4567" s="16" t="s">
        <v>1053</v>
      </c>
      <c r="C4567" s="15" t="s">
        <v>959</v>
      </c>
      <c r="D4567" s="15" t="s">
        <v>1045</v>
      </c>
      <c r="E4567" s="17">
        <v>1.08</v>
      </c>
      <c r="F4567" s="18">
        <v>75</v>
      </c>
      <c r="G4567" s="18">
        <v>81</v>
      </c>
    </row>
    <row r="4568" spans="1:7" ht="27.95" customHeight="1">
      <c r="A4568" s="15" t="s">
        <v>1531</v>
      </c>
      <c r="B4568" s="16" t="s">
        <v>1532</v>
      </c>
      <c r="C4568" s="15" t="s">
        <v>959</v>
      </c>
      <c r="D4568" s="15" t="s">
        <v>1072</v>
      </c>
      <c r="E4568" s="17">
        <v>19.440000000000001</v>
      </c>
      <c r="F4568" s="18">
        <v>4.71</v>
      </c>
      <c r="G4568" s="18">
        <v>91.562399999999997</v>
      </c>
    </row>
    <row r="4569" spans="1:7" ht="15" customHeight="1">
      <c r="A4569" s="1"/>
      <c r="B4569" s="1"/>
      <c r="C4569" s="1"/>
      <c r="D4569" s="1"/>
      <c r="E4569" s="319" t="s">
        <v>1021</v>
      </c>
      <c r="F4569" s="320"/>
      <c r="G4569" s="19">
        <v>678.00239999999997</v>
      </c>
    </row>
    <row r="4570" spans="1:7" ht="15" customHeight="1">
      <c r="A4570" s="1"/>
      <c r="B4570" s="1"/>
      <c r="C4570" s="1"/>
      <c r="D4570" s="1"/>
      <c r="E4570" s="317" t="s">
        <v>972</v>
      </c>
      <c r="F4570" s="318"/>
      <c r="G4570" s="3">
        <v>732.46</v>
      </c>
    </row>
    <row r="4571" spans="1:7" ht="15" customHeight="1">
      <c r="A4571" s="1"/>
      <c r="B4571" s="1"/>
      <c r="C4571" s="1"/>
      <c r="D4571" s="1"/>
      <c r="E4571" s="317" t="s">
        <v>973</v>
      </c>
      <c r="F4571" s="318"/>
      <c r="G4571" s="3">
        <v>26.25</v>
      </c>
    </row>
    <row r="4572" spans="1:7" ht="15" customHeight="1">
      <c r="A4572" s="1"/>
      <c r="B4572" s="1"/>
      <c r="C4572" s="1"/>
      <c r="D4572" s="1"/>
      <c r="E4572" s="317" t="s">
        <v>974</v>
      </c>
      <c r="F4572" s="318"/>
      <c r="G4572" s="3">
        <v>758.71</v>
      </c>
    </row>
    <row r="4573" spans="1:7" ht="15" customHeight="1">
      <c r="A4573" s="1"/>
      <c r="B4573" s="1"/>
      <c r="C4573" s="1"/>
      <c r="D4573" s="1"/>
      <c r="E4573" s="317" t="s">
        <v>975</v>
      </c>
      <c r="F4573" s="318"/>
      <c r="G4573" s="3">
        <v>215.09</v>
      </c>
    </row>
    <row r="4574" spans="1:7" ht="15" customHeight="1">
      <c r="A4574" s="1"/>
      <c r="B4574" s="1"/>
      <c r="C4574" s="1"/>
      <c r="D4574" s="1"/>
      <c r="E4574" s="317" t="s">
        <v>976</v>
      </c>
      <c r="F4574" s="318"/>
      <c r="G4574" s="3">
        <v>973.8</v>
      </c>
    </row>
    <row r="4575" spans="1:7" ht="15" customHeight="1">
      <c r="A4575" s="1"/>
      <c r="B4575" s="1"/>
      <c r="C4575" s="1"/>
      <c r="D4575" s="1"/>
      <c r="E4575" s="317" t="s">
        <v>977</v>
      </c>
      <c r="F4575" s="318"/>
      <c r="G4575" s="3">
        <v>1</v>
      </c>
    </row>
    <row r="4576" spans="1:7" ht="15" customHeight="1">
      <c r="A4576" s="1"/>
      <c r="B4576" s="1"/>
      <c r="C4576" s="1"/>
      <c r="D4576" s="1"/>
      <c r="E4576" s="317" t="s">
        <v>978</v>
      </c>
      <c r="F4576" s="318"/>
      <c r="G4576" s="3">
        <v>973.8</v>
      </c>
    </row>
    <row r="4577" spans="1:7" ht="9.9499999999999993" customHeight="1">
      <c r="A4577" s="1"/>
      <c r="B4577" s="1"/>
      <c r="C4577" s="323" t="s">
        <v>949</v>
      </c>
      <c r="D4577" s="324"/>
      <c r="E4577" s="1"/>
      <c r="F4577" s="1"/>
      <c r="G4577" s="1"/>
    </row>
    <row r="4578" spans="1:7" ht="20.100000000000001" customHeight="1">
      <c r="A4578" s="325" t="s">
        <v>2419</v>
      </c>
      <c r="B4578" s="326"/>
      <c r="C4578" s="326"/>
      <c r="D4578" s="326"/>
      <c r="E4578" s="326"/>
      <c r="F4578" s="326"/>
      <c r="G4578" s="326"/>
    </row>
    <row r="4579" spans="1:7" ht="15" customHeight="1">
      <c r="A4579" s="321" t="s">
        <v>951</v>
      </c>
      <c r="B4579" s="322"/>
      <c r="C4579" s="8" t="s">
        <v>952</v>
      </c>
      <c r="D4579" s="8" t="s">
        <v>953</v>
      </c>
      <c r="E4579" s="8" t="s">
        <v>954</v>
      </c>
      <c r="F4579" s="8" t="s">
        <v>955</v>
      </c>
      <c r="G4579" s="8" t="s">
        <v>956</v>
      </c>
    </row>
    <row r="4580" spans="1:7" ht="15" customHeight="1">
      <c r="A4580" s="15" t="s">
        <v>994</v>
      </c>
      <c r="B4580" s="16" t="s">
        <v>995</v>
      </c>
      <c r="C4580" s="15" t="s">
        <v>959</v>
      </c>
      <c r="D4580" s="15" t="s">
        <v>960</v>
      </c>
      <c r="E4580" s="17">
        <v>4.6399999999999997</v>
      </c>
      <c r="F4580" s="18">
        <v>1.04</v>
      </c>
      <c r="G4580" s="18">
        <v>4.8255999999999997</v>
      </c>
    </row>
    <row r="4581" spans="1:7" ht="20.100000000000001" customHeight="1">
      <c r="A4581" s="15" t="s">
        <v>1025</v>
      </c>
      <c r="B4581" s="16" t="s">
        <v>1026</v>
      </c>
      <c r="C4581" s="15" t="s">
        <v>959</v>
      </c>
      <c r="D4581" s="15" t="s">
        <v>960</v>
      </c>
      <c r="E4581" s="17">
        <v>4.6399999999999997</v>
      </c>
      <c r="F4581" s="18">
        <v>0.63</v>
      </c>
      <c r="G4581" s="18">
        <v>2.9232</v>
      </c>
    </row>
    <row r="4582" spans="1:7" ht="15" customHeight="1">
      <c r="A4582" s="15" t="s">
        <v>996</v>
      </c>
      <c r="B4582" s="16" t="s">
        <v>997</v>
      </c>
      <c r="C4582" s="15" t="s">
        <v>959</v>
      </c>
      <c r="D4582" s="15" t="s">
        <v>960</v>
      </c>
      <c r="E4582" s="17">
        <v>4.6399999999999997</v>
      </c>
      <c r="F4582" s="18">
        <v>3.18</v>
      </c>
      <c r="G4582" s="18">
        <v>14.7552</v>
      </c>
    </row>
    <row r="4583" spans="1:7" ht="20.100000000000001" customHeight="1">
      <c r="A4583" s="15" t="s">
        <v>1023</v>
      </c>
      <c r="B4583" s="16" t="s">
        <v>1024</v>
      </c>
      <c r="C4583" s="15" t="s">
        <v>959</v>
      </c>
      <c r="D4583" s="15" t="s">
        <v>960</v>
      </c>
      <c r="E4583" s="17">
        <v>4.6399999999999997</v>
      </c>
      <c r="F4583" s="18">
        <v>0.01</v>
      </c>
      <c r="G4583" s="18">
        <v>4.6399999999999997E-2</v>
      </c>
    </row>
    <row r="4584" spans="1:7" ht="15" customHeight="1">
      <c r="A4584" s="15" t="s">
        <v>963</v>
      </c>
      <c r="B4584" s="16" t="s">
        <v>964</v>
      </c>
      <c r="C4584" s="15" t="s">
        <v>959</v>
      </c>
      <c r="D4584" s="15" t="s">
        <v>960</v>
      </c>
      <c r="E4584" s="17">
        <v>4.6399999999999997</v>
      </c>
      <c r="F4584" s="18">
        <v>0.55000000000000004</v>
      </c>
      <c r="G4584" s="18">
        <v>2.552</v>
      </c>
    </row>
    <row r="4585" spans="1:7" ht="15" customHeight="1">
      <c r="A4585" s="15" t="s">
        <v>965</v>
      </c>
      <c r="B4585" s="16" t="s">
        <v>966</v>
      </c>
      <c r="C4585" s="15" t="s">
        <v>959</v>
      </c>
      <c r="D4585" s="15" t="s">
        <v>960</v>
      </c>
      <c r="E4585" s="17">
        <v>4.6399999999999997</v>
      </c>
      <c r="F4585" s="18">
        <v>0.06</v>
      </c>
      <c r="G4585" s="18">
        <v>0.27839999999999998</v>
      </c>
    </row>
    <row r="4586" spans="1:7" ht="17.100000000000001" customHeight="1">
      <c r="A4586" s="1"/>
      <c r="B4586" s="1"/>
      <c r="C4586" s="1"/>
      <c r="D4586" s="1"/>
      <c r="E4586" s="319" t="s">
        <v>967</v>
      </c>
      <c r="F4586" s="320"/>
      <c r="G4586" s="19">
        <v>25.380800000000001</v>
      </c>
    </row>
    <row r="4587" spans="1:7" ht="15" customHeight="1">
      <c r="A4587" s="321" t="s">
        <v>1027</v>
      </c>
      <c r="B4587" s="322"/>
      <c r="C4587" s="8" t="s">
        <v>952</v>
      </c>
      <c r="D4587" s="8" t="s">
        <v>953</v>
      </c>
      <c r="E4587" s="8" t="s">
        <v>954</v>
      </c>
      <c r="F4587" s="8" t="s">
        <v>955</v>
      </c>
      <c r="G4587" s="8" t="s">
        <v>956</v>
      </c>
    </row>
    <row r="4588" spans="1:7" ht="27.95" customHeight="1">
      <c r="A4588" s="15" t="s">
        <v>1102</v>
      </c>
      <c r="B4588" s="16" t="s">
        <v>1103</v>
      </c>
      <c r="C4588" s="15" t="s">
        <v>959</v>
      </c>
      <c r="D4588" s="15" t="s">
        <v>1030</v>
      </c>
      <c r="E4588" s="17">
        <v>3.97024E-4</v>
      </c>
      <c r="F4588" s="18">
        <v>4722.0600000000004</v>
      </c>
      <c r="G4588" s="18">
        <v>1.8747711494399999</v>
      </c>
    </row>
    <row r="4589" spans="1:7" ht="15" customHeight="1">
      <c r="A4589" s="1"/>
      <c r="B4589" s="1"/>
      <c r="C4589" s="1"/>
      <c r="D4589" s="1"/>
      <c r="E4589" s="319" t="s">
        <v>1031</v>
      </c>
      <c r="F4589" s="320"/>
      <c r="G4589" s="19">
        <v>1.8747711494399999</v>
      </c>
    </row>
    <row r="4590" spans="1:7" ht="15" customHeight="1">
      <c r="A4590" s="321" t="s">
        <v>1032</v>
      </c>
      <c r="B4590" s="322"/>
      <c r="C4590" s="8" t="s">
        <v>952</v>
      </c>
      <c r="D4590" s="8" t="s">
        <v>953</v>
      </c>
      <c r="E4590" s="8" t="s">
        <v>954</v>
      </c>
      <c r="F4590" s="8" t="s">
        <v>955</v>
      </c>
      <c r="G4590" s="8" t="s">
        <v>956</v>
      </c>
    </row>
    <row r="4591" spans="1:7" ht="15" customHeight="1">
      <c r="A4591" s="15" t="s">
        <v>1033</v>
      </c>
      <c r="B4591" s="16" t="s">
        <v>1034</v>
      </c>
      <c r="C4591" s="15" t="s">
        <v>959</v>
      </c>
      <c r="D4591" s="15" t="s">
        <v>1035</v>
      </c>
      <c r="E4591" s="17">
        <v>1.35</v>
      </c>
      <c r="F4591" s="18">
        <v>0.9</v>
      </c>
      <c r="G4591" s="18">
        <v>1.2150000000000001</v>
      </c>
    </row>
    <row r="4592" spans="1:7" ht="15" customHeight="1">
      <c r="A4592" s="1"/>
      <c r="B4592" s="1"/>
      <c r="C4592" s="1"/>
      <c r="D4592" s="1"/>
      <c r="E4592" s="319" t="s">
        <v>1036</v>
      </c>
      <c r="F4592" s="320"/>
      <c r="G4592" s="19">
        <v>1.2150000000000001</v>
      </c>
    </row>
    <row r="4593" spans="1:7" ht="15" customHeight="1">
      <c r="A4593" s="321" t="s">
        <v>968</v>
      </c>
      <c r="B4593" s="322"/>
      <c r="C4593" s="8" t="s">
        <v>952</v>
      </c>
      <c r="D4593" s="8" t="s">
        <v>953</v>
      </c>
      <c r="E4593" s="8" t="s">
        <v>954</v>
      </c>
      <c r="F4593" s="8" t="s">
        <v>955</v>
      </c>
      <c r="G4593" s="8" t="s">
        <v>956</v>
      </c>
    </row>
    <row r="4594" spans="1:7" ht="15" customHeight="1">
      <c r="A4594" s="15" t="s">
        <v>1104</v>
      </c>
      <c r="B4594" s="16" t="s">
        <v>1105</v>
      </c>
      <c r="C4594" s="15" t="s">
        <v>959</v>
      </c>
      <c r="D4594" s="15" t="s">
        <v>960</v>
      </c>
      <c r="E4594" s="17">
        <v>4.667376</v>
      </c>
      <c r="F4594" s="18">
        <v>15.31</v>
      </c>
      <c r="G4594" s="18">
        <v>71.457526560000005</v>
      </c>
    </row>
    <row r="4595" spans="1:7" ht="15" customHeight="1">
      <c r="A4595" s="1"/>
      <c r="B4595" s="1"/>
      <c r="C4595" s="1"/>
      <c r="D4595" s="1"/>
      <c r="E4595" s="319" t="s">
        <v>971</v>
      </c>
      <c r="F4595" s="320"/>
      <c r="G4595" s="19">
        <v>71.457526560000005</v>
      </c>
    </row>
    <row r="4596" spans="1:7" ht="15" customHeight="1">
      <c r="A4596" s="321" t="s">
        <v>1010</v>
      </c>
      <c r="B4596" s="322"/>
      <c r="C4596" s="8" t="s">
        <v>952</v>
      </c>
      <c r="D4596" s="8" t="s">
        <v>953</v>
      </c>
      <c r="E4596" s="8" t="s">
        <v>954</v>
      </c>
      <c r="F4596" s="8" t="s">
        <v>955</v>
      </c>
      <c r="G4596" s="8" t="s">
        <v>956</v>
      </c>
    </row>
    <row r="4597" spans="1:7" ht="15" customHeight="1">
      <c r="A4597" s="15" t="s">
        <v>1041</v>
      </c>
      <c r="B4597" s="16" t="s">
        <v>1042</v>
      </c>
      <c r="C4597" s="15" t="s">
        <v>959</v>
      </c>
      <c r="D4597" s="15" t="s">
        <v>1020</v>
      </c>
      <c r="E4597" s="17">
        <v>343.52</v>
      </c>
      <c r="F4597" s="18">
        <v>1.04</v>
      </c>
      <c r="G4597" s="18">
        <v>357.26080000000002</v>
      </c>
    </row>
    <row r="4598" spans="1:7" ht="20.100000000000001" customHeight="1">
      <c r="A4598" s="15" t="s">
        <v>1315</v>
      </c>
      <c r="B4598" s="16" t="s">
        <v>1316</v>
      </c>
      <c r="C4598" s="15" t="s">
        <v>959</v>
      </c>
      <c r="D4598" s="15" t="s">
        <v>1045</v>
      </c>
      <c r="E4598" s="17">
        <v>1.02</v>
      </c>
      <c r="F4598" s="18">
        <v>65</v>
      </c>
      <c r="G4598" s="18">
        <v>66.3</v>
      </c>
    </row>
    <row r="4599" spans="1:7" ht="15" customHeight="1">
      <c r="A4599" s="1"/>
      <c r="B4599" s="1"/>
      <c r="C4599" s="1"/>
      <c r="D4599" s="1"/>
      <c r="E4599" s="319" t="s">
        <v>1021</v>
      </c>
      <c r="F4599" s="320"/>
      <c r="G4599" s="19">
        <v>423.56079999999997</v>
      </c>
    </row>
    <row r="4600" spans="1:7" ht="15" customHeight="1">
      <c r="A4600" s="1"/>
      <c r="B4600" s="1"/>
      <c r="C4600" s="1"/>
      <c r="D4600" s="1"/>
      <c r="E4600" s="317" t="s">
        <v>972</v>
      </c>
      <c r="F4600" s="318"/>
      <c r="G4600" s="3">
        <v>490.94</v>
      </c>
    </row>
    <row r="4601" spans="1:7" ht="15" customHeight="1">
      <c r="A4601" s="1"/>
      <c r="B4601" s="1"/>
      <c r="C4601" s="1"/>
      <c r="D4601" s="1"/>
      <c r="E4601" s="317" t="s">
        <v>973</v>
      </c>
      <c r="F4601" s="318"/>
      <c r="G4601" s="3">
        <v>32.479999999999997</v>
      </c>
    </row>
    <row r="4602" spans="1:7" ht="15" customHeight="1">
      <c r="A4602" s="1"/>
      <c r="B4602" s="1"/>
      <c r="C4602" s="1"/>
      <c r="D4602" s="1"/>
      <c r="E4602" s="317" t="s">
        <v>974</v>
      </c>
      <c r="F4602" s="318"/>
      <c r="G4602" s="3">
        <v>523.41999999999996</v>
      </c>
    </row>
    <row r="4603" spans="1:7" ht="15" customHeight="1">
      <c r="A4603" s="1"/>
      <c r="B4603" s="1"/>
      <c r="C4603" s="1"/>
      <c r="D4603" s="1"/>
      <c r="E4603" s="317" t="s">
        <v>975</v>
      </c>
      <c r="F4603" s="318"/>
      <c r="G4603" s="3">
        <v>148.38</v>
      </c>
    </row>
    <row r="4604" spans="1:7" ht="15" customHeight="1">
      <c r="A4604" s="1"/>
      <c r="B4604" s="1"/>
      <c r="C4604" s="1"/>
      <c r="D4604" s="1"/>
      <c r="E4604" s="317" t="s">
        <v>976</v>
      </c>
      <c r="F4604" s="318"/>
      <c r="G4604" s="3">
        <v>671.8</v>
      </c>
    </row>
    <row r="4605" spans="1:7" ht="15" customHeight="1">
      <c r="A4605" s="1"/>
      <c r="B4605" s="1"/>
      <c r="C4605" s="1"/>
      <c r="D4605" s="1"/>
      <c r="E4605" s="317" t="s">
        <v>977</v>
      </c>
      <c r="F4605" s="318"/>
      <c r="G4605" s="3">
        <v>1</v>
      </c>
    </row>
    <row r="4606" spans="1:7" ht="15" customHeight="1">
      <c r="A4606" s="1"/>
      <c r="B4606" s="1"/>
      <c r="C4606" s="1"/>
      <c r="D4606" s="1"/>
      <c r="E4606" s="317" t="s">
        <v>978</v>
      </c>
      <c r="F4606" s="318"/>
      <c r="G4606" s="3">
        <v>671.8</v>
      </c>
    </row>
    <row r="4607" spans="1:7" ht="9.9499999999999993" customHeight="1">
      <c r="A4607" s="1"/>
      <c r="B4607" s="1"/>
      <c r="C4607" s="323" t="s">
        <v>949</v>
      </c>
      <c r="D4607" s="324"/>
      <c r="E4607" s="1"/>
      <c r="F4607" s="1"/>
      <c r="G4607" s="1"/>
    </row>
    <row r="4608" spans="1:7" ht="20.100000000000001" customHeight="1">
      <c r="A4608" s="325" t="s">
        <v>2420</v>
      </c>
      <c r="B4608" s="326"/>
      <c r="C4608" s="326"/>
      <c r="D4608" s="326"/>
      <c r="E4608" s="326"/>
      <c r="F4608" s="326"/>
      <c r="G4608" s="326"/>
    </row>
    <row r="4609" spans="1:7" ht="15" customHeight="1">
      <c r="A4609" s="321" t="s">
        <v>951</v>
      </c>
      <c r="B4609" s="322"/>
      <c r="C4609" s="8" t="s">
        <v>952</v>
      </c>
      <c r="D4609" s="8" t="s">
        <v>953</v>
      </c>
      <c r="E4609" s="8" t="s">
        <v>954</v>
      </c>
      <c r="F4609" s="8" t="s">
        <v>955</v>
      </c>
      <c r="G4609" s="8" t="s">
        <v>956</v>
      </c>
    </row>
    <row r="4610" spans="1:7" ht="15" customHeight="1">
      <c r="A4610" s="15" t="s">
        <v>994</v>
      </c>
      <c r="B4610" s="16" t="s">
        <v>995</v>
      </c>
      <c r="C4610" s="15" t="s">
        <v>959</v>
      </c>
      <c r="D4610" s="15" t="s">
        <v>960</v>
      </c>
      <c r="E4610" s="17">
        <v>0.10639999999999999</v>
      </c>
      <c r="F4610" s="18">
        <v>1.04</v>
      </c>
      <c r="G4610" s="18">
        <v>0.110656</v>
      </c>
    </row>
    <row r="4611" spans="1:7" ht="20.100000000000001" customHeight="1">
      <c r="A4611" s="15" t="s">
        <v>1086</v>
      </c>
      <c r="B4611" s="16" t="s">
        <v>1087</v>
      </c>
      <c r="C4611" s="15" t="s">
        <v>959</v>
      </c>
      <c r="D4611" s="15" t="s">
        <v>960</v>
      </c>
      <c r="E4611" s="17">
        <v>0.10639999999999999</v>
      </c>
      <c r="F4611" s="18">
        <v>0.57999999999999996</v>
      </c>
      <c r="G4611" s="18">
        <v>6.1712000000000003E-2</v>
      </c>
    </row>
    <row r="4612" spans="1:7" ht="15" customHeight="1">
      <c r="A4612" s="15" t="s">
        <v>996</v>
      </c>
      <c r="B4612" s="16" t="s">
        <v>997</v>
      </c>
      <c r="C4612" s="15" t="s">
        <v>959</v>
      </c>
      <c r="D4612" s="15" t="s">
        <v>960</v>
      </c>
      <c r="E4612" s="17">
        <v>0.10639999999999999</v>
      </c>
      <c r="F4612" s="18">
        <v>3.18</v>
      </c>
      <c r="G4612" s="18">
        <v>0.33835199999999999</v>
      </c>
    </row>
    <row r="4613" spans="1:7" ht="20.100000000000001" customHeight="1">
      <c r="A4613" s="15" t="s">
        <v>1088</v>
      </c>
      <c r="B4613" s="16" t="s">
        <v>1089</v>
      </c>
      <c r="C4613" s="15" t="s">
        <v>959</v>
      </c>
      <c r="D4613" s="15" t="s">
        <v>960</v>
      </c>
      <c r="E4613" s="17">
        <v>0.10639999999999999</v>
      </c>
      <c r="F4613" s="18">
        <v>0.95</v>
      </c>
      <c r="G4613" s="18">
        <v>0.10108</v>
      </c>
    </row>
    <row r="4614" spans="1:7" ht="15" customHeight="1">
      <c r="A4614" s="15" t="s">
        <v>963</v>
      </c>
      <c r="B4614" s="16" t="s">
        <v>964</v>
      </c>
      <c r="C4614" s="15" t="s">
        <v>959</v>
      </c>
      <c r="D4614" s="15" t="s">
        <v>960</v>
      </c>
      <c r="E4614" s="17">
        <v>0.10639999999999999</v>
      </c>
      <c r="F4614" s="18">
        <v>0.55000000000000004</v>
      </c>
      <c r="G4614" s="18">
        <v>5.8520000000000003E-2</v>
      </c>
    </row>
    <row r="4615" spans="1:7" ht="15" customHeight="1">
      <c r="A4615" s="15" t="s">
        <v>965</v>
      </c>
      <c r="B4615" s="16" t="s">
        <v>966</v>
      </c>
      <c r="C4615" s="15" t="s">
        <v>959</v>
      </c>
      <c r="D4615" s="15" t="s">
        <v>960</v>
      </c>
      <c r="E4615" s="17">
        <v>0.10639999999999999</v>
      </c>
      <c r="F4615" s="18">
        <v>0.06</v>
      </c>
      <c r="G4615" s="18">
        <v>6.3839999999999999E-3</v>
      </c>
    </row>
    <row r="4616" spans="1:7" ht="17.100000000000001" customHeight="1">
      <c r="A4616" s="1"/>
      <c r="B4616" s="1"/>
      <c r="C4616" s="1"/>
      <c r="D4616" s="1"/>
      <c r="E4616" s="319" t="s">
        <v>967</v>
      </c>
      <c r="F4616" s="320"/>
      <c r="G4616" s="19">
        <v>0.67670399999999997</v>
      </c>
    </row>
    <row r="4617" spans="1:7" ht="15" customHeight="1">
      <c r="A4617" s="321" t="s">
        <v>968</v>
      </c>
      <c r="B4617" s="322"/>
      <c r="C4617" s="8" t="s">
        <v>952</v>
      </c>
      <c r="D4617" s="8" t="s">
        <v>953</v>
      </c>
      <c r="E4617" s="8" t="s">
        <v>954</v>
      </c>
      <c r="F4617" s="8" t="s">
        <v>955</v>
      </c>
      <c r="G4617" s="8" t="s">
        <v>956</v>
      </c>
    </row>
    <row r="4618" spans="1:7" ht="15" customHeight="1">
      <c r="A4618" s="15" t="s">
        <v>1130</v>
      </c>
      <c r="B4618" s="16" t="s">
        <v>1131</v>
      </c>
      <c r="C4618" s="15" t="s">
        <v>959</v>
      </c>
      <c r="D4618" s="15" t="s">
        <v>960</v>
      </c>
      <c r="E4618" s="17">
        <v>1.3207419999999999E-2</v>
      </c>
      <c r="F4618" s="18">
        <v>8.7899999999999991</v>
      </c>
      <c r="G4618" s="18">
        <v>0.11609322179999999</v>
      </c>
    </row>
    <row r="4619" spans="1:7" ht="15" customHeight="1">
      <c r="A4619" s="15" t="s">
        <v>1132</v>
      </c>
      <c r="B4619" s="16" t="s">
        <v>1133</v>
      </c>
      <c r="C4619" s="15" t="s">
        <v>959</v>
      </c>
      <c r="D4619" s="15" t="s">
        <v>960</v>
      </c>
      <c r="E4619" s="17">
        <v>9.4065060000000006E-2</v>
      </c>
      <c r="F4619" s="18">
        <v>14.07</v>
      </c>
      <c r="G4619" s="18">
        <v>1.3234953942000001</v>
      </c>
    </row>
    <row r="4620" spans="1:7" ht="15" customHeight="1">
      <c r="A4620" s="1"/>
      <c r="B4620" s="1"/>
      <c r="C4620" s="1"/>
      <c r="D4620" s="1"/>
      <c r="E4620" s="319" t="s">
        <v>971</v>
      </c>
      <c r="F4620" s="320"/>
      <c r="G4620" s="19">
        <v>1.439588616</v>
      </c>
    </row>
    <row r="4621" spans="1:7" ht="15" customHeight="1">
      <c r="A4621" s="321" t="s">
        <v>1010</v>
      </c>
      <c r="B4621" s="322"/>
      <c r="C4621" s="8" t="s">
        <v>952</v>
      </c>
      <c r="D4621" s="8" t="s">
        <v>953</v>
      </c>
      <c r="E4621" s="8" t="s">
        <v>954</v>
      </c>
      <c r="F4621" s="8" t="s">
        <v>955</v>
      </c>
      <c r="G4621" s="8" t="s">
        <v>956</v>
      </c>
    </row>
    <row r="4622" spans="1:7" ht="20.100000000000001" customHeight="1">
      <c r="A4622" s="15" t="s">
        <v>1217</v>
      </c>
      <c r="B4622" s="16" t="s">
        <v>1218</v>
      </c>
      <c r="C4622" s="15" t="s">
        <v>959</v>
      </c>
      <c r="D4622" s="15" t="s">
        <v>1020</v>
      </c>
      <c r="E4622" s="17">
        <v>1.07</v>
      </c>
      <c r="F4622" s="18">
        <v>10.49</v>
      </c>
      <c r="G4622" s="18">
        <v>11.224299999999999</v>
      </c>
    </row>
    <row r="4623" spans="1:7" ht="15" customHeight="1">
      <c r="A4623" s="1"/>
      <c r="B4623" s="1"/>
      <c r="C4623" s="1"/>
      <c r="D4623" s="1"/>
      <c r="E4623" s="319" t="s">
        <v>1021</v>
      </c>
      <c r="F4623" s="320"/>
      <c r="G4623" s="19">
        <v>11.224299999999999</v>
      </c>
    </row>
    <row r="4624" spans="1:7" ht="15" customHeight="1">
      <c r="A4624" s="1"/>
      <c r="B4624" s="1"/>
      <c r="C4624" s="1"/>
      <c r="D4624" s="1"/>
      <c r="E4624" s="317" t="s">
        <v>972</v>
      </c>
      <c r="F4624" s="318"/>
      <c r="G4624" s="3">
        <v>12.67</v>
      </c>
    </row>
    <row r="4625" spans="1:7" ht="15" customHeight="1">
      <c r="A4625" s="1"/>
      <c r="B4625" s="1"/>
      <c r="C4625" s="1"/>
      <c r="D4625" s="1"/>
      <c r="E4625" s="317" t="s">
        <v>973</v>
      </c>
      <c r="F4625" s="318"/>
      <c r="G4625" s="3">
        <v>0.65</v>
      </c>
    </row>
    <row r="4626" spans="1:7" ht="15" customHeight="1">
      <c r="A4626" s="1"/>
      <c r="B4626" s="1"/>
      <c r="C4626" s="1"/>
      <c r="D4626" s="1"/>
      <c r="E4626" s="317" t="s">
        <v>974</v>
      </c>
      <c r="F4626" s="318"/>
      <c r="G4626" s="3">
        <v>13.32</v>
      </c>
    </row>
    <row r="4627" spans="1:7" ht="15" customHeight="1">
      <c r="A4627" s="1"/>
      <c r="B4627" s="1"/>
      <c r="C4627" s="1"/>
      <c r="D4627" s="1"/>
      <c r="E4627" s="317" t="s">
        <v>975</v>
      </c>
      <c r="F4627" s="318"/>
      <c r="G4627" s="3">
        <v>3.77</v>
      </c>
    </row>
    <row r="4628" spans="1:7" ht="15" customHeight="1">
      <c r="A4628" s="1"/>
      <c r="B4628" s="1"/>
      <c r="C4628" s="1"/>
      <c r="D4628" s="1"/>
      <c r="E4628" s="317" t="s">
        <v>976</v>
      </c>
      <c r="F4628" s="318"/>
      <c r="G4628" s="3">
        <v>17.09</v>
      </c>
    </row>
    <row r="4629" spans="1:7" ht="15" customHeight="1">
      <c r="A4629" s="1"/>
      <c r="B4629" s="1"/>
      <c r="C4629" s="1"/>
      <c r="D4629" s="1"/>
      <c r="E4629" s="317" t="s">
        <v>977</v>
      </c>
      <c r="F4629" s="318"/>
      <c r="G4629" s="3">
        <v>1</v>
      </c>
    </row>
    <row r="4630" spans="1:7" ht="15" customHeight="1">
      <c r="A4630" s="1"/>
      <c r="B4630" s="1"/>
      <c r="C4630" s="1"/>
      <c r="D4630" s="1"/>
      <c r="E4630" s="317" t="s">
        <v>978</v>
      </c>
      <c r="F4630" s="318"/>
      <c r="G4630" s="3">
        <v>17.09</v>
      </c>
    </row>
    <row r="4631" spans="1:7" ht="9.9499999999999993" customHeight="1">
      <c r="A4631" s="1"/>
      <c r="B4631" s="1"/>
      <c r="C4631" s="323" t="s">
        <v>949</v>
      </c>
      <c r="D4631" s="324"/>
      <c r="E4631" s="1"/>
      <c r="F4631" s="1"/>
      <c r="G4631" s="1"/>
    </row>
    <row r="4632" spans="1:7" ht="20.100000000000001" customHeight="1">
      <c r="A4632" s="325" t="s">
        <v>2421</v>
      </c>
      <c r="B4632" s="326"/>
      <c r="C4632" s="326"/>
      <c r="D4632" s="326"/>
      <c r="E4632" s="326"/>
      <c r="F4632" s="326"/>
      <c r="G4632" s="326"/>
    </row>
    <row r="4633" spans="1:7" ht="15" customHeight="1">
      <c r="A4633" s="321" t="s">
        <v>951</v>
      </c>
      <c r="B4633" s="322"/>
      <c r="C4633" s="8" t="s">
        <v>952</v>
      </c>
      <c r="D4633" s="8" t="s">
        <v>953</v>
      </c>
      <c r="E4633" s="8" t="s">
        <v>954</v>
      </c>
      <c r="F4633" s="8" t="s">
        <v>955</v>
      </c>
      <c r="G4633" s="8" t="s">
        <v>956</v>
      </c>
    </row>
    <row r="4634" spans="1:7" ht="15" customHeight="1">
      <c r="A4634" s="15" t="s">
        <v>994</v>
      </c>
      <c r="B4634" s="16" t="s">
        <v>995</v>
      </c>
      <c r="C4634" s="15" t="s">
        <v>959</v>
      </c>
      <c r="D4634" s="15" t="s">
        <v>960</v>
      </c>
      <c r="E4634" s="17">
        <v>0.32700000000000001</v>
      </c>
      <c r="F4634" s="18">
        <v>1.04</v>
      </c>
      <c r="G4634" s="18">
        <v>0.34007999999999999</v>
      </c>
    </row>
    <row r="4635" spans="1:7" ht="20.100000000000001" customHeight="1">
      <c r="A4635" s="15" t="s">
        <v>1086</v>
      </c>
      <c r="B4635" s="16" t="s">
        <v>1087</v>
      </c>
      <c r="C4635" s="15" t="s">
        <v>959</v>
      </c>
      <c r="D4635" s="15" t="s">
        <v>960</v>
      </c>
      <c r="E4635" s="17">
        <v>0.32700000000000001</v>
      </c>
      <c r="F4635" s="18">
        <v>0.57999999999999996</v>
      </c>
      <c r="G4635" s="18">
        <v>0.18966</v>
      </c>
    </row>
    <row r="4636" spans="1:7" ht="15" customHeight="1">
      <c r="A4636" s="15" t="s">
        <v>996</v>
      </c>
      <c r="B4636" s="16" t="s">
        <v>997</v>
      </c>
      <c r="C4636" s="15" t="s">
        <v>959</v>
      </c>
      <c r="D4636" s="15" t="s">
        <v>960</v>
      </c>
      <c r="E4636" s="17">
        <v>0.32700000000000001</v>
      </c>
      <c r="F4636" s="18">
        <v>3.18</v>
      </c>
      <c r="G4636" s="18">
        <v>1.03986</v>
      </c>
    </row>
    <row r="4637" spans="1:7" ht="20.100000000000001" customHeight="1">
      <c r="A4637" s="15" t="s">
        <v>1088</v>
      </c>
      <c r="B4637" s="16" t="s">
        <v>1089</v>
      </c>
      <c r="C4637" s="15" t="s">
        <v>959</v>
      </c>
      <c r="D4637" s="15" t="s">
        <v>960</v>
      </c>
      <c r="E4637" s="17">
        <v>0.32700000000000001</v>
      </c>
      <c r="F4637" s="18">
        <v>0.95</v>
      </c>
      <c r="G4637" s="18">
        <v>0.31064999999999998</v>
      </c>
    </row>
    <row r="4638" spans="1:7" ht="15" customHeight="1">
      <c r="A4638" s="15" t="s">
        <v>963</v>
      </c>
      <c r="B4638" s="16" t="s">
        <v>964</v>
      </c>
      <c r="C4638" s="15" t="s">
        <v>959</v>
      </c>
      <c r="D4638" s="15" t="s">
        <v>960</v>
      </c>
      <c r="E4638" s="17">
        <v>0.32700000000000001</v>
      </c>
      <c r="F4638" s="18">
        <v>0.55000000000000004</v>
      </c>
      <c r="G4638" s="18">
        <v>0.17985000000000001</v>
      </c>
    </row>
    <row r="4639" spans="1:7" ht="15" customHeight="1">
      <c r="A4639" s="15" t="s">
        <v>965</v>
      </c>
      <c r="B4639" s="16" t="s">
        <v>966</v>
      </c>
      <c r="C4639" s="15" t="s">
        <v>959</v>
      </c>
      <c r="D4639" s="15" t="s">
        <v>960</v>
      </c>
      <c r="E4639" s="17">
        <v>0.32700000000000001</v>
      </c>
      <c r="F4639" s="18">
        <v>0.06</v>
      </c>
      <c r="G4639" s="18">
        <v>1.9619999999999999E-2</v>
      </c>
    </row>
    <row r="4640" spans="1:7" ht="17.100000000000001" customHeight="1">
      <c r="A4640" s="1"/>
      <c r="B4640" s="1"/>
      <c r="C4640" s="1"/>
      <c r="D4640" s="1"/>
      <c r="E4640" s="319" t="s">
        <v>967</v>
      </c>
      <c r="F4640" s="320"/>
      <c r="G4640" s="19">
        <v>2.07972</v>
      </c>
    </row>
    <row r="4641" spans="1:7" ht="15" customHeight="1">
      <c r="A4641" s="321" t="s">
        <v>968</v>
      </c>
      <c r="B4641" s="322"/>
      <c r="C4641" s="8" t="s">
        <v>952</v>
      </c>
      <c r="D4641" s="8" t="s">
        <v>953</v>
      </c>
      <c r="E4641" s="8" t="s">
        <v>954</v>
      </c>
      <c r="F4641" s="8" t="s">
        <v>955</v>
      </c>
      <c r="G4641" s="8" t="s">
        <v>956</v>
      </c>
    </row>
    <row r="4642" spans="1:7" ht="15" customHeight="1">
      <c r="A4642" s="15" t="s">
        <v>1130</v>
      </c>
      <c r="B4642" s="16" t="s">
        <v>1131</v>
      </c>
      <c r="C4642" s="15" t="s">
        <v>959</v>
      </c>
      <c r="D4642" s="15" t="s">
        <v>960</v>
      </c>
      <c r="E4642" s="17">
        <v>4.446162E-2</v>
      </c>
      <c r="F4642" s="18">
        <v>8.7899999999999991</v>
      </c>
      <c r="G4642" s="18">
        <v>0.39081763980000001</v>
      </c>
    </row>
    <row r="4643" spans="1:7" ht="15" customHeight="1">
      <c r="A4643" s="15" t="s">
        <v>1132</v>
      </c>
      <c r="B4643" s="16" t="s">
        <v>1133</v>
      </c>
      <c r="C4643" s="15" t="s">
        <v>959</v>
      </c>
      <c r="D4643" s="15" t="s">
        <v>960</v>
      </c>
      <c r="E4643" s="17">
        <v>0.28521977999999998</v>
      </c>
      <c r="F4643" s="18">
        <v>14.07</v>
      </c>
      <c r="G4643" s="18">
        <v>4.0130423045999999</v>
      </c>
    </row>
    <row r="4644" spans="1:7" ht="15" customHeight="1">
      <c r="A4644" s="1"/>
      <c r="B4644" s="1"/>
      <c r="C4644" s="1"/>
      <c r="D4644" s="1"/>
      <c r="E4644" s="319" t="s">
        <v>971</v>
      </c>
      <c r="F4644" s="320"/>
      <c r="G4644" s="19">
        <v>4.4038599443999997</v>
      </c>
    </row>
    <row r="4645" spans="1:7" ht="15" customHeight="1">
      <c r="A4645" s="321" t="s">
        <v>1010</v>
      </c>
      <c r="B4645" s="322"/>
      <c r="C4645" s="8" t="s">
        <v>952</v>
      </c>
      <c r="D4645" s="8" t="s">
        <v>953</v>
      </c>
      <c r="E4645" s="8" t="s">
        <v>954</v>
      </c>
      <c r="F4645" s="8" t="s">
        <v>955</v>
      </c>
      <c r="G4645" s="8" t="s">
        <v>956</v>
      </c>
    </row>
    <row r="4646" spans="1:7" ht="20.100000000000001" customHeight="1">
      <c r="A4646" s="15" t="s">
        <v>1217</v>
      </c>
      <c r="B4646" s="16" t="s">
        <v>1218</v>
      </c>
      <c r="C4646" s="15" t="s">
        <v>959</v>
      </c>
      <c r="D4646" s="15" t="s">
        <v>1020</v>
      </c>
      <c r="E4646" s="17">
        <v>1.07</v>
      </c>
      <c r="F4646" s="18">
        <v>10.49</v>
      </c>
      <c r="G4646" s="18">
        <v>11.224299999999999</v>
      </c>
    </row>
    <row r="4647" spans="1:7" ht="27.95" customHeight="1">
      <c r="A4647" s="15" t="s">
        <v>1134</v>
      </c>
      <c r="B4647" s="16" t="s">
        <v>1135</v>
      </c>
      <c r="C4647" s="15" t="s">
        <v>959</v>
      </c>
      <c r="D4647" s="15" t="s">
        <v>1030</v>
      </c>
      <c r="E4647" s="17">
        <v>2.8159999999999998</v>
      </c>
      <c r="F4647" s="18">
        <v>0.21</v>
      </c>
      <c r="G4647" s="18">
        <v>0.59136</v>
      </c>
    </row>
    <row r="4648" spans="1:7" ht="20.100000000000001" customHeight="1">
      <c r="A4648" s="15" t="s">
        <v>1136</v>
      </c>
      <c r="B4648" s="16" t="s">
        <v>1137</v>
      </c>
      <c r="C4648" s="15" t="s">
        <v>959</v>
      </c>
      <c r="D4648" s="15" t="s">
        <v>1020</v>
      </c>
      <c r="E4648" s="17">
        <v>2.5000000000000001E-2</v>
      </c>
      <c r="F4648" s="18">
        <v>19.53</v>
      </c>
      <c r="G4648" s="18">
        <v>0.48825000000000002</v>
      </c>
    </row>
    <row r="4649" spans="1:7" ht="15" customHeight="1">
      <c r="A4649" s="1"/>
      <c r="B4649" s="1"/>
      <c r="C4649" s="1"/>
      <c r="D4649" s="1"/>
      <c r="E4649" s="319" t="s">
        <v>1021</v>
      </c>
      <c r="F4649" s="320"/>
      <c r="G4649" s="19">
        <v>12.30391</v>
      </c>
    </row>
    <row r="4650" spans="1:7" ht="15" customHeight="1">
      <c r="A4650" s="1"/>
      <c r="B4650" s="1"/>
      <c r="C4650" s="1"/>
      <c r="D4650" s="1"/>
      <c r="E4650" s="317" t="s">
        <v>972</v>
      </c>
      <c r="F4650" s="318"/>
      <c r="G4650" s="3">
        <v>16.75</v>
      </c>
    </row>
    <row r="4651" spans="1:7" ht="15" customHeight="1">
      <c r="A4651" s="1"/>
      <c r="B4651" s="1"/>
      <c r="C4651" s="1"/>
      <c r="D4651" s="1"/>
      <c r="E4651" s="317" t="s">
        <v>973</v>
      </c>
      <c r="F4651" s="318"/>
      <c r="G4651" s="3">
        <v>2</v>
      </c>
    </row>
    <row r="4652" spans="1:7" ht="15" customHeight="1">
      <c r="A4652" s="1"/>
      <c r="B4652" s="1"/>
      <c r="C4652" s="1"/>
      <c r="D4652" s="1"/>
      <c r="E4652" s="317" t="s">
        <v>974</v>
      </c>
      <c r="F4652" s="318"/>
      <c r="G4652" s="3">
        <v>18.75</v>
      </c>
    </row>
    <row r="4653" spans="1:7" ht="15" customHeight="1">
      <c r="A4653" s="1"/>
      <c r="B4653" s="1"/>
      <c r="C4653" s="1"/>
      <c r="D4653" s="1"/>
      <c r="E4653" s="317" t="s">
        <v>975</v>
      </c>
      <c r="F4653" s="318"/>
      <c r="G4653" s="3">
        <v>5.31</v>
      </c>
    </row>
    <row r="4654" spans="1:7" ht="15" customHeight="1">
      <c r="A4654" s="1"/>
      <c r="B4654" s="1"/>
      <c r="C4654" s="1"/>
      <c r="D4654" s="1"/>
      <c r="E4654" s="317" t="s">
        <v>976</v>
      </c>
      <c r="F4654" s="318"/>
      <c r="G4654" s="3">
        <v>24.06</v>
      </c>
    </row>
    <row r="4655" spans="1:7" ht="15" customHeight="1">
      <c r="A4655" s="1"/>
      <c r="B4655" s="1"/>
      <c r="C4655" s="1"/>
      <c r="D4655" s="1"/>
      <c r="E4655" s="317" t="s">
        <v>977</v>
      </c>
      <c r="F4655" s="318"/>
      <c r="G4655" s="3">
        <v>1</v>
      </c>
    </row>
    <row r="4656" spans="1:7" ht="15" customHeight="1">
      <c r="A4656" s="1"/>
      <c r="B4656" s="1"/>
      <c r="C4656" s="1"/>
      <c r="D4656" s="1"/>
      <c r="E4656" s="317" t="s">
        <v>978</v>
      </c>
      <c r="F4656" s="318"/>
      <c r="G4656" s="3">
        <v>24.06</v>
      </c>
    </row>
    <row r="4657" spans="1:7" ht="9.9499999999999993" customHeight="1">
      <c r="A4657" s="1"/>
      <c r="B4657" s="1"/>
      <c r="C4657" s="323" t="s">
        <v>949</v>
      </c>
      <c r="D4657" s="324"/>
      <c r="E4657" s="1"/>
      <c r="F4657" s="1"/>
      <c r="G4657" s="1"/>
    </row>
    <row r="4658" spans="1:7" ht="20.100000000000001" customHeight="1">
      <c r="A4658" s="325" t="s">
        <v>2422</v>
      </c>
      <c r="B4658" s="326"/>
      <c r="C4658" s="326"/>
      <c r="D4658" s="326"/>
      <c r="E4658" s="326"/>
      <c r="F4658" s="326"/>
      <c r="G4658" s="326"/>
    </row>
    <row r="4659" spans="1:7" ht="15" customHeight="1">
      <c r="A4659" s="321" t="s">
        <v>968</v>
      </c>
      <c r="B4659" s="322"/>
      <c r="C4659" s="8" t="s">
        <v>952</v>
      </c>
      <c r="D4659" s="8" t="s">
        <v>953</v>
      </c>
      <c r="E4659" s="8" t="s">
        <v>954</v>
      </c>
      <c r="F4659" s="8" t="s">
        <v>955</v>
      </c>
      <c r="G4659" s="8" t="s">
        <v>956</v>
      </c>
    </row>
    <row r="4660" spans="1:7" ht="15" customHeight="1">
      <c r="A4660" s="15" t="s">
        <v>1527</v>
      </c>
      <c r="B4660" s="16" t="s">
        <v>1528</v>
      </c>
      <c r="C4660" s="15" t="s">
        <v>959</v>
      </c>
      <c r="D4660" s="15" t="s">
        <v>960</v>
      </c>
      <c r="E4660" s="17">
        <v>1.0500000000000001E-2</v>
      </c>
      <c r="F4660" s="18">
        <v>16.809999999999999</v>
      </c>
      <c r="G4660" s="18">
        <v>0.176505</v>
      </c>
    </row>
    <row r="4661" spans="1:7" ht="15" customHeight="1">
      <c r="A4661" s="1"/>
      <c r="B4661" s="1"/>
      <c r="C4661" s="1"/>
      <c r="D4661" s="1"/>
      <c r="E4661" s="319" t="s">
        <v>971</v>
      </c>
      <c r="F4661" s="320"/>
      <c r="G4661" s="19">
        <v>0.176505</v>
      </c>
    </row>
    <row r="4662" spans="1:7" ht="15" customHeight="1">
      <c r="A4662" s="1"/>
      <c r="B4662" s="1"/>
      <c r="C4662" s="1"/>
      <c r="D4662" s="1"/>
      <c r="E4662" s="317" t="s">
        <v>972</v>
      </c>
      <c r="F4662" s="318"/>
      <c r="G4662" s="3">
        <v>0.09</v>
      </c>
    </row>
    <row r="4663" spans="1:7" ht="15" customHeight="1">
      <c r="A4663" s="1"/>
      <c r="B4663" s="1"/>
      <c r="C4663" s="1"/>
      <c r="D4663" s="1"/>
      <c r="E4663" s="317" t="s">
        <v>973</v>
      </c>
      <c r="F4663" s="318"/>
      <c r="G4663" s="3">
        <v>0.08</v>
      </c>
    </row>
    <row r="4664" spans="1:7" ht="15" customHeight="1">
      <c r="A4664" s="1"/>
      <c r="B4664" s="1"/>
      <c r="C4664" s="1"/>
      <c r="D4664" s="1"/>
      <c r="E4664" s="317" t="s">
        <v>974</v>
      </c>
      <c r="F4664" s="318"/>
      <c r="G4664" s="3">
        <v>0.17</v>
      </c>
    </row>
    <row r="4665" spans="1:7" ht="15" customHeight="1">
      <c r="A4665" s="1"/>
      <c r="B4665" s="1"/>
      <c r="C4665" s="1"/>
      <c r="D4665" s="1"/>
      <c r="E4665" s="317" t="s">
        <v>975</v>
      </c>
      <c r="F4665" s="318"/>
      <c r="G4665" s="3">
        <v>0.04</v>
      </c>
    </row>
    <row r="4666" spans="1:7" ht="15" customHeight="1">
      <c r="A4666" s="1"/>
      <c r="B4666" s="1"/>
      <c r="C4666" s="1"/>
      <c r="D4666" s="1"/>
      <c r="E4666" s="317" t="s">
        <v>976</v>
      </c>
      <c r="F4666" s="318"/>
      <c r="G4666" s="3">
        <v>0.21</v>
      </c>
    </row>
    <row r="4667" spans="1:7" ht="15" customHeight="1">
      <c r="A4667" s="1"/>
      <c r="B4667" s="1"/>
      <c r="C4667" s="1"/>
      <c r="D4667" s="1"/>
      <c r="E4667" s="317" t="s">
        <v>977</v>
      </c>
      <c r="F4667" s="318"/>
      <c r="G4667" s="3">
        <v>1</v>
      </c>
    </row>
    <row r="4668" spans="1:7" ht="15" customHeight="1">
      <c r="A4668" s="1"/>
      <c r="B4668" s="1"/>
      <c r="C4668" s="1"/>
      <c r="D4668" s="1"/>
      <c r="E4668" s="317" t="s">
        <v>978</v>
      </c>
      <c r="F4668" s="318"/>
      <c r="G4668" s="3">
        <v>0.21</v>
      </c>
    </row>
    <row r="4669" spans="1:7" ht="9.9499999999999993" customHeight="1">
      <c r="A4669" s="1"/>
      <c r="B4669" s="1"/>
      <c r="C4669" s="323" t="s">
        <v>949</v>
      </c>
      <c r="D4669" s="324"/>
      <c r="E4669" s="1"/>
      <c r="F4669" s="1"/>
      <c r="G4669" s="1"/>
    </row>
    <row r="4670" spans="1:7" ht="20.100000000000001" customHeight="1">
      <c r="A4670" s="325" t="s">
        <v>2423</v>
      </c>
      <c r="B4670" s="326"/>
      <c r="C4670" s="326"/>
      <c r="D4670" s="326"/>
      <c r="E4670" s="326"/>
      <c r="F4670" s="326"/>
      <c r="G4670" s="326"/>
    </row>
    <row r="4671" spans="1:7" ht="15" customHeight="1">
      <c r="A4671" s="321" t="s">
        <v>951</v>
      </c>
      <c r="B4671" s="322"/>
      <c r="C4671" s="8" t="s">
        <v>952</v>
      </c>
      <c r="D4671" s="8" t="s">
        <v>953</v>
      </c>
      <c r="E4671" s="8" t="s">
        <v>954</v>
      </c>
      <c r="F4671" s="8" t="s">
        <v>955</v>
      </c>
      <c r="G4671" s="8" t="s">
        <v>956</v>
      </c>
    </row>
    <row r="4672" spans="1:7" ht="20.100000000000001" customHeight="1">
      <c r="A4672" s="15" t="s">
        <v>1004</v>
      </c>
      <c r="B4672" s="16" t="s">
        <v>1005</v>
      </c>
      <c r="C4672" s="15" t="s">
        <v>959</v>
      </c>
      <c r="D4672" s="15" t="s">
        <v>960</v>
      </c>
      <c r="E4672" s="17">
        <v>1</v>
      </c>
      <c r="F4672" s="18">
        <v>0.38</v>
      </c>
      <c r="G4672" s="18">
        <v>0.38</v>
      </c>
    </row>
    <row r="4673" spans="1:7" ht="15" customHeight="1">
      <c r="A4673" s="15" t="s">
        <v>994</v>
      </c>
      <c r="B4673" s="16" t="s">
        <v>995</v>
      </c>
      <c r="C4673" s="15" t="s">
        <v>959</v>
      </c>
      <c r="D4673" s="15" t="s">
        <v>960</v>
      </c>
      <c r="E4673" s="17">
        <v>1</v>
      </c>
      <c r="F4673" s="18">
        <v>1.04</v>
      </c>
      <c r="G4673" s="18">
        <v>1.04</v>
      </c>
    </row>
    <row r="4674" spans="1:7" ht="15" customHeight="1">
      <c r="A4674" s="15" t="s">
        <v>996</v>
      </c>
      <c r="B4674" s="16" t="s">
        <v>997</v>
      </c>
      <c r="C4674" s="15" t="s">
        <v>959</v>
      </c>
      <c r="D4674" s="15" t="s">
        <v>960</v>
      </c>
      <c r="E4674" s="17">
        <v>1</v>
      </c>
      <c r="F4674" s="18">
        <v>3.18</v>
      </c>
      <c r="G4674" s="18">
        <v>3.18</v>
      </c>
    </row>
    <row r="4675" spans="1:7" ht="20.100000000000001" customHeight="1">
      <c r="A4675" s="15" t="s">
        <v>1002</v>
      </c>
      <c r="B4675" s="16" t="s">
        <v>1003</v>
      </c>
      <c r="C4675" s="15" t="s">
        <v>959</v>
      </c>
      <c r="D4675" s="15" t="s">
        <v>960</v>
      </c>
      <c r="E4675" s="17">
        <v>1</v>
      </c>
      <c r="F4675" s="18">
        <v>1.05</v>
      </c>
      <c r="G4675" s="18">
        <v>1.05</v>
      </c>
    </row>
    <row r="4676" spans="1:7" ht="15" customHeight="1">
      <c r="A4676" s="15" t="s">
        <v>963</v>
      </c>
      <c r="B4676" s="16" t="s">
        <v>964</v>
      </c>
      <c r="C4676" s="15" t="s">
        <v>959</v>
      </c>
      <c r="D4676" s="15" t="s">
        <v>960</v>
      </c>
      <c r="E4676" s="17">
        <v>1</v>
      </c>
      <c r="F4676" s="18">
        <v>0.55000000000000004</v>
      </c>
      <c r="G4676" s="18">
        <v>0.55000000000000004</v>
      </c>
    </row>
    <row r="4677" spans="1:7" ht="15" customHeight="1">
      <c r="A4677" s="15" t="s">
        <v>965</v>
      </c>
      <c r="B4677" s="16" t="s">
        <v>966</v>
      </c>
      <c r="C4677" s="15" t="s">
        <v>959</v>
      </c>
      <c r="D4677" s="15" t="s">
        <v>960</v>
      </c>
      <c r="E4677" s="17">
        <v>1</v>
      </c>
      <c r="F4677" s="18">
        <v>0.06</v>
      </c>
      <c r="G4677" s="18">
        <v>0.06</v>
      </c>
    </row>
    <row r="4678" spans="1:7" ht="17.100000000000001" customHeight="1">
      <c r="A4678" s="1"/>
      <c r="B4678" s="1"/>
      <c r="C4678" s="1"/>
      <c r="D4678" s="1"/>
      <c r="E4678" s="319" t="s">
        <v>967</v>
      </c>
      <c r="F4678" s="320"/>
      <c r="G4678" s="19">
        <v>6.26</v>
      </c>
    </row>
    <row r="4679" spans="1:7" ht="15" customHeight="1">
      <c r="A4679" s="321" t="s">
        <v>968</v>
      </c>
      <c r="B4679" s="322"/>
      <c r="C4679" s="8" t="s">
        <v>952</v>
      </c>
      <c r="D4679" s="8" t="s">
        <v>953</v>
      </c>
      <c r="E4679" s="8" t="s">
        <v>954</v>
      </c>
      <c r="F4679" s="8" t="s">
        <v>955</v>
      </c>
      <c r="G4679" s="8" t="s">
        <v>956</v>
      </c>
    </row>
    <row r="4680" spans="1:7" ht="15" customHeight="1">
      <c r="A4680" s="15" t="s">
        <v>1527</v>
      </c>
      <c r="B4680" s="16" t="s">
        <v>1528</v>
      </c>
      <c r="C4680" s="15" t="s">
        <v>959</v>
      </c>
      <c r="D4680" s="15" t="s">
        <v>960</v>
      </c>
      <c r="E4680" s="17">
        <v>1.0105</v>
      </c>
      <c r="F4680" s="18">
        <v>16.809999999999999</v>
      </c>
      <c r="G4680" s="18">
        <v>16.986505000000001</v>
      </c>
    </row>
    <row r="4681" spans="1:7" ht="15" customHeight="1">
      <c r="A4681" s="1"/>
      <c r="B4681" s="1"/>
      <c r="C4681" s="1"/>
      <c r="D4681" s="1"/>
      <c r="E4681" s="319" t="s">
        <v>971</v>
      </c>
      <c r="F4681" s="320"/>
      <c r="G4681" s="19">
        <v>16.986505000000001</v>
      </c>
    </row>
    <row r="4682" spans="1:7" ht="15" customHeight="1">
      <c r="A4682" s="1"/>
      <c r="B4682" s="1"/>
      <c r="C4682" s="1"/>
      <c r="D4682" s="1"/>
      <c r="E4682" s="317" t="s">
        <v>972</v>
      </c>
      <c r="F4682" s="318"/>
      <c r="G4682" s="3">
        <v>15.53</v>
      </c>
    </row>
    <row r="4683" spans="1:7" ht="15" customHeight="1">
      <c r="A4683" s="1"/>
      <c r="B4683" s="1"/>
      <c r="C4683" s="1"/>
      <c r="D4683" s="1"/>
      <c r="E4683" s="317" t="s">
        <v>973</v>
      </c>
      <c r="F4683" s="318"/>
      <c r="G4683" s="3">
        <v>7.71</v>
      </c>
    </row>
    <row r="4684" spans="1:7" ht="15" customHeight="1">
      <c r="A4684" s="1"/>
      <c r="B4684" s="1"/>
      <c r="C4684" s="1"/>
      <c r="D4684" s="1"/>
      <c r="E4684" s="317" t="s">
        <v>974</v>
      </c>
      <c r="F4684" s="318"/>
      <c r="G4684" s="3">
        <v>23.24</v>
      </c>
    </row>
    <row r="4685" spans="1:7" ht="15" customHeight="1">
      <c r="A4685" s="1"/>
      <c r="B4685" s="1"/>
      <c r="C4685" s="1"/>
      <c r="D4685" s="1"/>
      <c r="E4685" s="317" t="s">
        <v>975</v>
      </c>
      <c r="F4685" s="318"/>
      <c r="G4685" s="3">
        <v>6.58</v>
      </c>
    </row>
    <row r="4686" spans="1:7" ht="15" customHeight="1">
      <c r="A4686" s="1"/>
      <c r="B4686" s="1"/>
      <c r="C4686" s="1"/>
      <c r="D4686" s="1"/>
      <c r="E4686" s="317" t="s">
        <v>976</v>
      </c>
      <c r="F4686" s="318"/>
      <c r="G4686" s="3">
        <v>29.82</v>
      </c>
    </row>
    <row r="4687" spans="1:7" ht="15" customHeight="1">
      <c r="A4687" s="1"/>
      <c r="B4687" s="1"/>
      <c r="C4687" s="1"/>
      <c r="D4687" s="1"/>
      <c r="E4687" s="317" t="s">
        <v>977</v>
      </c>
      <c r="F4687" s="318"/>
      <c r="G4687" s="3">
        <v>1</v>
      </c>
    </row>
    <row r="4688" spans="1:7" ht="15" customHeight="1">
      <c r="A4688" s="1"/>
      <c r="B4688" s="1"/>
      <c r="C4688" s="1"/>
      <c r="D4688" s="1"/>
      <c r="E4688" s="317" t="s">
        <v>978</v>
      </c>
      <c r="F4688" s="318"/>
      <c r="G4688" s="3">
        <v>29.82</v>
      </c>
    </row>
    <row r="4689" spans="1:7" ht="9.9499999999999993" customHeight="1">
      <c r="A4689" s="1"/>
      <c r="B4689" s="1"/>
      <c r="C4689" s="323" t="s">
        <v>949</v>
      </c>
      <c r="D4689" s="324"/>
      <c r="E4689" s="1"/>
      <c r="F4689" s="1"/>
      <c r="G4689" s="1"/>
    </row>
    <row r="4690" spans="1:7" ht="20.100000000000001" customHeight="1">
      <c r="A4690" s="325" t="s">
        <v>2424</v>
      </c>
      <c r="B4690" s="326"/>
      <c r="C4690" s="326"/>
      <c r="D4690" s="326"/>
      <c r="E4690" s="326"/>
      <c r="F4690" s="326"/>
      <c r="G4690" s="326"/>
    </row>
    <row r="4691" spans="1:7" ht="15" customHeight="1">
      <c r="A4691" s="321" t="s">
        <v>951</v>
      </c>
      <c r="B4691" s="322"/>
      <c r="C4691" s="8" t="s">
        <v>952</v>
      </c>
      <c r="D4691" s="8" t="s">
        <v>953</v>
      </c>
      <c r="E4691" s="8" t="s">
        <v>954</v>
      </c>
      <c r="F4691" s="8" t="s">
        <v>955</v>
      </c>
      <c r="G4691" s="8" t="s">
        <v>956</v>
      </c>
    </row>
    <row r="4692" spans="1:7" ht="15" customHeight="1">
      <c r="A4692" s="15" t="s">
        <v>994</v>
      </c>
      <c r="B4692" s="16" t="s">
        <v>995</v>
      </c>
      <c r="C4692" s="15" t="s">
        <v>959</v>
      </c>
      <c r="D4692" s="15" t="s">
        <v>960</v>
      </c>
      <c r="E4692" s="17">
        <v>3.2033</v>
      </c>
      <c r="F4692" s="18">
        <v>1.04</v>
      </c>
      <c r="G4692" s="18">
        <v>3.3314319999999999</v>
      </c>
    </row>
    <row r="4693" spans="1:7" ht="15" customHeight="1">
      <c r="A4693" s="15" t="s">
        <v>996</v>
      </c>
      <c r="B4693" s="16" t="s">
        <v>997</v>
      </c>
      <c r="C4693" s="15" t="s">
        <v>959</v>
      </c>
      <c r="D4693" s="15" t="s">
        <v>960</v>
      </c>
      <c r="E4693" s="17">
        <v>3.2033</v>
      </c>
      <c r="F4693" s="18">
        <v>3.18</v>
      </c>
      <c r="G4693" s="18">
        <v>10.186494</v>
      </c>
    </row>
    <row r="4694" spans="1:7" ht="20.100000000000001" customHeight="1">
      <c r="A4694" s="15" t="s">
        <v>998</v>
      </c>
      <c r="B4694" s="16" t="s">
        <v>999</v>
      </c>
      <c r="C4694" s="15" t="s">
        <v>959</v>
      </c>
      <c r="D4694" s="15" t="s">
        <v>960</v>
      </c>
      <c r="E4694" s="17">
        <v>1.9633</v>
      </c>
      <c r="F4694" s="18">
        <v>0.41</v>
      </c>
      <c r="G4694" s="18">
        <v>0.80495300000000003</v>
      </c>
    </row>
    <row r="4695" spans="1:7" ht="20.100000000000001" customHeight="1">
      <c r="A4695" s="15" t="s">
        <v>1000</v>
      </c>
      <c r="B4695" s="16" t="s">
        <v>1001</v>
      </c>
      <c r="C4695" s="15" t="s">
        <v>959</v>
      </c>
      <c r="D4695" s="15" t="s">
        <v>960</v>
      </c>
      <c r="E4695" s="17">
        <v>1.9633</v>
      </c>
      <c r="F4695" s="18">
        <v>1.01</v>
      </c>
      <c r="G4695" s="18">
        <v>1.9829330000000001</v>
      </c>
    </row>
    <row r="4696" spans="1:7" ht="20.100000000000001" customHeight="1">
      <c r="A4696" s="15" t="s">
        <v>1023</v>
      </c>
      <c r="B4696" s="16" t="s">
        <v>1024</v>
      </c>
      <c r="C4696" s="15" t="s">
        <v>959</v>
      </c>
      <c r="D4696" s="15" t="s">
        <v>960</v>
      </c>
      <c r="E4696" s="17">
        <v>1.24</v>
      </c>
      <c r="F4696" s="18">
        <v>0.01</v>
      </c>
      <c r="G4696" s="18">
        <v>1.24E-2</v>
      </c>
    </row>
    <row r="4697" spans="1:7" ht="15" customHeight="1">
      <c r="A4697" s="15" t="s">
        <v>965</v>
      </c>
      <c r="B4697" s="16" t="s">
        <v>966</v>
      </c>
      <c r="C4697" s="15" t="s">
        <v>959</v>
      </c>
      <c r="D4697" s="15" t="s">
        <v>960</v>
      </c>
      <c r="E4697" s="17">
        <v>3.2033</v>
      </c>
      <c r="F4697" s="18">
        <v>0.06</v>
      </c>
      <c r="G4697" s="18">
        <v>0.19219800000000001</v>
      </c>
    </row>
    <row r="4698" spans="1:7" ht="20.100000000000001" customHeight="1">
      <c r="A4698" s="15" t="s">
        <v>1025</v>
      </c>
      <c r="B4698" s="16" t="s">
        <v>1026</v>
      </c>
      <c r="C4698" s="15" t="s">
        <v>959</v>
      </c>
      <c r="D4698" s="15" t="s">
        <v>960</v>
      </c>
      <c r="E4698" s="17">
        <v>1.24</v>
      </c>
      <c r="F4698" s="18">
        <v>0.63</v>
      </c>
      <c r="G4698" s="18">
        <v>0.78120000000000001</v>
      </c>
    </row>
    <row r="4699" spans="1:7" ht="15" customHeight="1">
      <c r="A4699" s="15" t="s">
        <v>963</v>
      </c>
      <c r="B4699" s="16" t="s">
        <v>964</v>
      </c>
      <c r="C4699" s="15" t="s">
        <v>959</v>
      </c>
      <c r="D4699" s="15" t="s">
        <v>960</v>
      </c>
      <c r="E4699" s="17">
        <v>3.2033</v>
      </c>
      <c r="F4699" s="18">
        <v>0.55000000000000004</v>
      </c>
      <c r="G4699" s="18">
        <v>1.7618149999999999</v>
      </c>
    </row>
    <row r="4700" spans="1:7" ht="17.100000000000001" customHeight="1">
      <c r="A4700" s="1"/>
      <c r="B4700" s="1"/>
      <c r="C4700" s="1"/>
      <c r="D4700" s="1"/>
      <c r="E4700" s="319" t="s">
        <v>967</v>
      </c>
      <c r="F4700" s="320"/>
      <c r="G4700" s="19">
        <v>19.053425000000001</v>
      </c>
    </row>
    <row r="4701" spans="1:7" ht="15" customHeight="1">
      <c r="A4701" s="321" t="s">
        <v>1027</v>
      </c>
      <c r="B4701" s="322"/>
      <c r="C4701" s="8" t="s">
        <v>952</v>
      </c>
      <c r="D4701" s="8" t="s">
        <v>953</v>
      </c>
      <c r="E4701" s="8" t="s">
        <v>954</v>
      </c>
      <c r="F4701" s="8" t="s">
        <v>955</v>
      </c>
      <c r="G4701" s="8" t="s">
        <v>956</v>
      </c>
    </row>
    <row r="4702" spans="1:7" ht="27.95" customHeight="1">
      <c r="A4702" s="15" t="s">
        <v>1211</v>
      </c>
      <c r="B4702" s="16" t="s">
        <v>1212</v>
      </c>
      <c r="C4702" s="15" t="s">
        <v>959</v>
      </c>
      <c r="D4702" s="15" t="s">
        <v>1030</v>
      </c>
      <c r="E4702" s="17">
        <v>1.27076E-4</v>
      </c>
      <c r="F4702" s="18">
        <v>19208.37</v>
      </c>
      <c r="G4702" s="18">
        <v>2.44092282612</v>
      </c>
    </row>
    <row r="4703" spans="1:7" ht="15" customHeight="1">
      <c r="A4703" s="1"/>
      <c r="B4703" s="1"/>
      <c r="C4703" s="1"/>
      <c r="D4703" s="1"/>
      <c r="E4703" s="319" t="s">
        <v>1031</v>
      </c>
      <c r="F4703" s="320"/>
      <c r="G4703" s="19">
        <v>2.44092282612</v>
      </c>
    </row>
    <row r="4704" spans="1:7" ht="15" customHeight="1">
      <c r="A4704" s="321" t="s">
        <v>1032</v>
      </c>
      <c r="B4704" s="322"/>
      <c r="C4704" s="8" t="s">
        <v>952</v>
      </c>
      <c r="D4704" s="8" t="s">
        <v>953</v>
      </c>
      <c r="E4704" s="8" t="s">
        <v>954</v>
      </c>
      <c r="F4704" s="8" t="s">
        <v>955</v>
      </c>
      <c r="G4704" s="8" t="s">
        <v>956</v>
      </c>
    </row>
    <row r="4705" spans="1:7" ht="15" customHeight="1">
      <c r="A4705" s="15" t="s">
        <v>1033</v>
      </c>
      <c r="B4705" s="16" t="s">
        <v>1034</v>
      </c>
      <c r="C4705" s="15" t="s">
        <v>959</v>
      </c>
      <c r="D4705" s="15" t="s">
        <v>1035</v>
      </c>
      <c r="E4705" s="17">
        <v>1.5954999999999999</v>
      </c>
      <c r="F4705" s="18">
        <v>0.9</v>
      </c>
      <c r="G4705" s="18">
        <v>1.4359500000000001</v>
      </c>
    </row>
    <row r="4706" spans="1:7" ht="15" customHeight="1">
      <c r="A4706" s="1"/>
      <c r="B4706" s="1"/>
      <c r="C4706" s="1"/>
      <c r="D4706" s="1"/>
      <c r="E4706" s="319" t="s">
        <v>1036</v>
      </c>
      <c r="F4706" s="320"/>
      <c r="G4706" s="19">
        <v>1.4359500000000001</v>
      </c>
    </row>
    <row r="4707" spans="1:7" ht="15" customHeight="1">
      <c r="A4707" s="321" t="s">
        <v>968</v>
      </c>
      <c r="B4707" s="322"/>
      <c r="C4707" s="8" t="s">
        <v>952</v>
      </c>
      <c r="D4707" s="8" t="s">
        <v>953</v>
      </c>
      <c r="E4707" s="8" t="s">
        <v>954</v>
      </c>
      <c r="F4707" s="8" t="s">
        <v>955</v>
      </c>
      <c r="G4707" s="8" t="s">
        <v>956</v>
      </c>
    </row>
    <row r="4708" spans="1:7" ht="15" customHeight="1">
      <c r="A4708" s="15" t="s">
        <v>1006</v>
      </c>
      <c r="B4708" s="16" t="s">
        <v>1007</v>
      </c>
      <c r="C4708" s="15" t="s">
        <v>959</v>
      </c>
      <c r="D4708" s="15" t="s">
        <v>960</v>
      </c>
      <c r="E4708" s="17">
        <v>1.99294583</v>
      </c>
      <c r="F4708" s="18">
        <v>9.25</v>
      </c>
      <c r="G4708" s="18">
        <v>18.434748927499999</v>
      </c>
    </row>
    <row r="4709" spans="1:7" ht="15" customHeight="1">
      <c r="A4709" s="15" t="s">
        <v>1104</v>
      </c>
      <c r="B4709" s="16" t="s">
        <v>1105</v>
      </c>
      <c r="C4709" s="15" t="s">
        <v>959</v>
      </c>
      <c r="D4709" s="15" t="s">
        <v>960</v>
      </c>
      <c r="E4709" s="17">
        <v>1.2473160000000001</v>
      </c>
      <c r="F4709" s="18">
        <v>15.31</v>
      </c>
      <c r="G4709" s="18">
        <v>19.096407960000001</v>
      </c>
    </row>
    <row r="4710" spans="1:7" ht="15" customHeight="1">
      <c r="A4710" s="1"/>
      <c r="B4710" s="1"/>
      <c r="C4710" s="1"/>
      <c r="D4710" s="1"/>
      <c r="E4710" s="319" t="s">
        <v>971</v>
      </c>
      <c r="F4710" s="320"/>
      <c r="G4710" s="19">
        <v>37.531156887500003</v>
      </c>
    </row>
    <row r="4711" spans="1:7" ht="15" customHeight="1">
      <c r="A4711" s="321" t="s">
        <v>1010</v>
      </c>
      <c r="B4711" s="322"/>
      <c r="C4711" s="8" t="s">
        <v>952</v>
      </c>
      <c r="D4711" s="8" t="s">
        <v>953</v>
      </c>
      <c r="E4711" s="8" t="s">
        <v>954</v>
      </c>
      <c r="F4711" s="8" t="s">
        <v>955</v>
      </c>
      <c r="G4711" s="8" t="s">
        <v>956</v>
      </c>
    </row>
    <row r="4712" spans="1:7" ht="15" customHeight="1">
      <c r="A4712" s="15" t="s">
        <v>1041</v>
      </c>
      <c r="B4712" s="16" t="s">
        <v>1042</v>
      </c>
      <c r="C4712" s="15" t="s">
        <v>959</v>
      </c>
      <c r="D4712" s="15" t="s">
        <v>1020</v>
      </c>
      <c r="E4712" s="17">
        <v>391.16629999999998</v>
      </c>
      <c r="F4712" s="18">
        <v>1.04</v>
      </c>
      <c r="G4712" s="18">
        <v>406.812952</v>
      </c>
    </row>
    <row r="4713" spans="1:7" ht="20.100000000000001" customHeight="1">
      <c r="A4713" s="15" t="s">
        <v>1043</v>
      </c>
      <c r="B4713" s="16" t="s">
        <v>1044</v>
      </c>
      <c r="C4713" s="15" t="s">
        <v>959</v>
      </c>
      <c r="D4713" s="15" t="s">
        <v>1045</v>
      </c>
      <c r="E4713" s="17">
        <v>0.5927</v>
      </c>
      <c r="F4713" s="18">
        <v>103.7</v>
      </c>
      <c r="G4713" s="18">
        <v>61.462989999999998</v>
      </c>
    </row>
    <row r="4714" spans="1:7" ht="20.100000000000001" customHeight="1">
      <c r="A4714" s="15" t="s">
        <v>1052</v>
      </c>
      <c r="B4714" s="16" t="s">
        <v>1053</v>
      </c>
      <c r="C4714" s="15" t="s">
        <v>959</v>
      </c>
      <c r="D4714" s="15" t="s">
        <v>1045</v>
      </c>
      <c r="E4714" s="17">
        <v>0.71189999999999998</v>
      </c>
      <c r="F4714" s="18">
        <v>75</v>
      </c>
      <c r="G4714" s="18">
        <v>53.392499999999998</v>
      </c>
    </row>
    <row r="4715" spans="1:7" ht="15" customHeight="1">
      <c r="A4715" s="1"/>
      <c r="B4715" s="1"/>
      <c r="C4715" s="1"/>
      <c r="D4715" s="1"/>
      <c r="E4715" s="319" t="s">
        <v>1021</v>
      </c>
      <c r="F4715" s="320"/>
      <c r="G4715" s="19">
        <v>521.66844200000003</v>
      </c>
    </row>
    <row r="4716" spans="1:7" ht="15" customHeight="1">
      <c r="A4716" s="1"/>
      <c r="B4716" s="1"/>
      <c r="C4716" s="1"/>
      <c r="D4716" s="1"/>
      <c r="E4716" s="317" t="s">
        <v>972</v>
      </c>
      <c r="F4716" s="318"/>
      <c r="G4716" s="3">
        <v>565.01</v>
      </c>
    </row>
    <row r="4717" spans="1:7" ht="15" customHeight="1">
      <c r="A4717" s="1"/>
      <c r="B4717" s="1"/>
      <c r="C4717" s="1"/>
      <c r="D4717" s="1"/>
      <c r="E4717" s="317" t="s">
        <v>973</v>
      </c>
      <c r="F4717" s="318"/>
      <c r="G4717" s="3">
        <v>17.04</v>
      </c>
    </row>
    <row r="4718" spans="1:7" ht="15" customHeight="1">
      <c r="A4718" s="1"/>
      <c r="B4718" s="1"/>
      <c r="C4718" s="1"/>
      <c r="D4718" s="1"/>
      <c r="E4718" s="317" t="s">
        <v>974</v>
      </c>
      <c r="F4718" s="318"/>
      <c r="G4718" s="3">
        <v>582.04999999999995</v>
      </c>
    </row>
    <row r="4719" spans="1:7" ht="15" customHeight="1">
      <c r="A4719" s="1"/>
      <c r="B4719" s="1"/>
      <c r="C4719" s="1"/>
      <c r="D4719" s="1"/>
      <c r="E4719" s="317" t="s">
        <v>975</v>
      </c>
      <c r="F4719" s="318"/>
      <c r="G4719" s="3">
        <v>165.01</v>
      </c>
    </row>
    <row r="4720" spans="1:7" ht="15" customHeight="1">
      <c r="A4720" s="1"/>
      <c r="B4720" s="1"/>
      <c r="C4720" s="1"/>
      <c r="D4720" s="1"/>
      <c r="E4720" s="317" t="s">
        <v>976</v>
      </c>
      <c r="F4720" s="318"/>
      <c r="G4720" s="3">
        <v>747.06</v>
      </c>
    </row>
    <row r="4721" spans="1:7" ht="15" customHeight="1">
      <c r="A4721" s="1"/>
      <c r="B4721" s="1"/>
      <c r="C4721" s="1"/>
      <c r="D4721" s="1"/>
      <c r="E4721" s="317" t="s">
        <v>977</v>
      </c>
      <c r="F4721" s="318"/>
      <c r="G4721" s="3">
        <v>1</v>
      </c>
    </row>
    <row r="4722" spans="1:7" ht="15" customHeight="1">
      <c r="A4722" s="1"/>
      <c r="B4722" s="1"/>
      <c r="C4722" s="1"/>
      <c r="D4722" s="1"/>
      <c r="E4722" s="317" t="s">
        <v>978</v>
      </c>
      <c r="F4722" s="318"/>
      <c r="G4722" s="3">
        <v>747.06</v>
      </c>
    </row>
    <row r="4723" spans="1:7" ht="9.9499999999999993" customHeight="1">
      <c r="A4723" s="1"/>
      <c r="B4723" s="1"/>
      <c r="C4723" s="323" t="s">
        <v>949</v>
      </c>
      <c r="D4723" s="324"/>
      <c r="E4723" s="1"/>
      <c r="F4723" s="1"/>
      <c r="G4723" s="1"/>
    </row>
    <row r="4724" spans="1:7" ht="20.100000000000001" customHeight="1">
      <c r="A4724" s="325" t="s">
        <v>2425</v>
      </c>
      <c r="B4724" s="326"/>
      <c r="C4724" s="326"/>
      <c r="D4724" s="326"/>
      <c r="E4724" s="326"/>
      <c r="F4724" s="326"/>
      <c r="G4724" s="326"/>
    </row>
    <row r="4725" spans="1:7" ht="15" customHeight="1">
      <c r="A4725" s="321" t="s">
        <v>951</v>
      </c>
      <c r="B4725" s="322"/>
      <c r="C4725" s="8" t="s">
        <v>952</v>
      </c>
      <c r="D4725" s="8" t="s">
        <v>953</v>
      </c>
      <c r="E4725" s="8" t="s">
        <v>954</v>
      </c>
      <c r="F4725" s="8" t="s">
        <v>955</v>
      </c>
      <c r="G4725" s="8" t="s">
        <v>956</v>
      </c>
    </row>
    <row r="4726" spans="1:7" ht="20.100000000000001" customHeight="1">
      <c r="A4726" s="15" t="s">
        <v>998</v>
      </c>
      <c r="B4726" s="16" t="s">
        <v>999</v>
      </c>
      <c r="C4726" s="15" t="s">
        <v>959</v>
      </c>
      <c r="D4726" s="15" t="s">
        <v>960</v>
      </c>
      <c r="E4726" s="17">
        <v>25.24436</v>
      </c>
      <c r="F4726" s="18">
        <v>0.41</v>
      </c>
      <c r="G4726" s="18">
        <v>10.3501876</v>
      </c>
    </row>
    <row r="4727" spans="1:7" ht="20.100000000000001" customHeight="1">
      <c r="A4727" s="15" t="s">
        <v>1023</v>
      </c>
      <c r="B4727" s="16" t="s">
        <v>1024</v>
      </c>
      <c r="C4727" s="15" t="s">
        <v>959</v>
      </c>
      <c r="D4727" s="15" t="s">
        <v>960</v>
      </c>
      <c r="E4727" s="17">
        <v>2.2235999999999998</v>
      </c>
      <c r="F4727" s="18">
        <v>0.01</v>
      </c>
      <c r="G4727" s="18">
        <v>2.2235999999999999E-2</v>
      </c>
    </row>
    <row r="4728" spans="1:7" ht="20.100000000000001" customHeight="1">
      <c r="A4728" s="15" t="s">
        <v>1000</v>
      </c>
      <c r="B4728" s="16" t="s">
        <v>1001</v>
      </c>
      <c r="C4728" s="15" t="s">
        <v>959</v>
      </c>
      <c r="D4728" s="15" t="s">
        <v>960</v>
      </c>
      <c r="E4728" s="17">
        <v>25.24436</v>
      </c>
      <c r="F4728" s="18">
        <v>1.01</v>
      </c>
      <c r="G4728" s="18">
        <v>25.4968036</v>
      </c>
    </row>
    <row r="4729" spans="1:7" ht="20.100000000000001" customHeight="1">
      <c r="A4729" s="15" t="s">
        <v>1002</v>
      </c>
      <c r="B4729" s="16" t="s">
        <v>1003</v>
      </c>
      <c r="C4729" s="15" t="s">
        <v>959</v>
      </c>
      <c r="D4729" s="15" t="s">
        <v>960</v>
      </c>
      <c r="E4729" s="17">
        <v>4.4135999999999997</v>
      </c>
      <c r="F4729" s="18">
        <v>1.05</v>
      </c>
      <c r="G4729" s="18">
        <v>4.6342800000000004</v>
      </c>
    </row>
    <row r="4730" spans="1:7" ht="15" customHeight="1">
      <c r="A4730" s="15" t="s">
        <v>965</v>
      </c>
      <c r="B4730" s="16" t="s">
        <v>966</v>
      </c>
      <c r="C4730" s="15" t="s">
        <v>959</v>
      </c>
      <c r="D4730" s="15" t="s">
        <v>960</v>
      </c>
      <c r="E4730" s="17">
        <v>64.232326299999997</v>
      </c>
      <c r="F4730" s="18">
        <v>0.06</v>
      </c>
      <c r="G4730" s="18">
        <v>3.8539395779999999</v>
      </c>
    </row>
    <row r="4731" spans="1:7" ht="20.100000000000001" customHeight="1">
      <c r="A4731" s="15" t="s">
        <v>1025</v>
      </c>
      <c r="B4731" s="16" t="s">
        <v>1026</v>
      </c>
      <c r="C4731" s="15" t="s">
        <v>959</v>
      </c>
      <c r="D4731" s="15" t="s">
        <v>960</v>
      </c>
      <c r="E4731" s="17">
        <v>2.2235999999999998</v>
      </c>
      <c r="F4731" s="18">
        <v>0.63</v>
      </c>
      <c r="G4731" s="18">
        <v>1.400868</v>
      </c>
    </row>
    <row r="4732" spans="1:7" ht="15" customHeight="1">
      <c r="A4732" s="15" t="s">
        <v>963</v>
      </c>
      <c r="B4732" s="16" t="s">
        <v>964</v>
      </c>
      <c r="C4732" s="15" t="s">
        <v>959</v>
      </c>
      <c r="D4732" s="15" t="s">
        <v>960</v>
      </c>
      <c r="E4732" s="17">
        <v>64.232326299999997</v>
      </c>
      <c r="F4732" s="18">
        <v>0.55000000000000004</v>
      </c>
      <c r="G4732" s="18">
        <v>35.327779464999999</v>
      </c>
    </row>
    <row r="4733" spans="1:7" ht="15" customHeight="1">
      <c r="A4733" s="15" t="s">
        <v>994</v>
      </c>
      <c r="B4733" s="16" t="s">
        <v>995</v>
      </c>
      <c r="C4733" s="15" t="s">
        <v>959</v>
      </c>
      <c r="D4733" s="15" t="s">
        <v>960</v>
      </c>
      <c r="E4733" s="17">
        <v>64.232326299999997</v>
      </c>
      <c r="F4733" s="18">
        <v>1.04</v>
      </c>
      <c r="G4733" s="18">
        <v>66.801619352000003</v>
      </c>
    </row>
    <row r="4734" spans="1:7" ht="15" customHeight="1">
      <c r="A4734" s="15" t="s">
        <v>996</v>
      </c>
      <c r="B4734" s="16" t="s">
        <v>997</v>
      </c>
      <c r="C4734" s="15" t="s">
        <v>959</v>
      </c>
      <c r="D4734" s="15" t="s">
        <v>960</v>
      </c>
      <c r="E4734" s="17">
        <v>64.232326299999997</v>
      </c>
      <c r="F4734" s="18">
        <v>3.18</v>
      </c>
      <c r="G4734" s="18">
        <v>204.25879763399999</v>
      </c>
    </row>
    <row r="4735" spans="1:7" ht="20.100000000000001" customHeight="1">
      <c r="A4735" s="15" t="s">
        <v>1004</v>
      </c>
      <c r="B4735" s="16" t="s">
        <v>1005</v>
      </c>
      <c r="C4735" s="15" t="s">
        <v>959</v>
      </c>
      <c r="D4735" s="15" t="s">
        <v>960</v>
      </c>
      <c r="E4735" s="17">
        <v>4.4135999999999997</v>
      </c>
      <c r="F4735" s="18">
        <v>0.38</v>
      </c>
      <c r="G4735" s="18">
        <v>1.677168</v>
      </c>
    </row>
    <row r="4736" spans="1:7" ht="20.100000000000001" customHeight="1">
      <c r="A4736" s="15" t="s">
        <v>1086</v>
      </c>
      <c r="B4736" s="16" t="s">
        <v>1087</v>
      </c>
      <c r="C4736" s="15" t="s">
        <v>959</v>
      </c>
      <c r="D4736" s="15" t="s">
        <v>960</v>
      </c>
      <c r="E4736" s="17">
        <v>32.350766299999997</v>
      </c>
      <c r="F4736" s="18">
        <v>0.57999999999999996</v>
      </c>
      <c r="G4736" s="18">
        <v>18.763444453999998</v>
      </c>
    </row>
    <row r="4737" spans="1:7" ht="20.100000000000001" customHeight="1">
      <c r="A4737" s="15" t="s">
        <v>1088</v>
      </c>
      <c r="B4737" s="16" t="s">
        <v>1089</v>
      </c>
      <c r="C4737" s="15" t="s">
        <v>959</v>
      </c>
      <c r="D4737" s="15" t="s">
        <v>960</v>
      </c>
      <c r="E4737" s="17">
        <v>32.350766299999997</v>
      </c>
      <c r="F4737" s="18">
        <v>0.95</v>
      </c>
      <c r="G4737" s="18">
        <v>30.733227984999999</v>
      </c>
    </row>
    <row r="4738" spans="1:7" ht="17.100000000000001" customHeight="1">
      <c r="A4738" s="1"/>
      <c r="B4738" s="1"/>
      <c r="C4738" s="1"/>
      <c r="D4738" s="1"/>
      <c r="E4738" s="319" t="s">
        <v>967</v>
      </c>
      <c r="F4738" s="320"/>
      <c r="G4738" s="19">
        <v>403.320351668</v>
      </c>
    </row>
    <row r="4739" spans="1:7" ht="15" customHeight="1">
      <c r="A4739" s="321" t="s">
        <v>1027</v>
      </c>
      <c r="B4739" s="322"/>
      <c r="C4739" s="8" t="s">
        <v>952</v>
      </c>
      <c r="D4739" s="8" t="s">
        <v>953</v>
      </c>
      <c r="E4739" s="8" t="s">
        <v>954</v>
      </c>
      <c r="F4739" s="8" t="s">
        <v>955</v>
      </c>
      <c r="G4739" s="8" t="s">
        <v>956</v>
      </c>
    </row>
    <row r="4740" spans="1:7" ht="20.100000000000001" customHeight="1">
      <c r="A4740" s="15" t="s">
        <v>1096</v>
      </c>
      <c r="B4740" s="16" t="s">
        <v>1097</v>
      </c>
      <c r="C4740" s="15" t="s">
        <v>959</v>
      </c>
      <c r="D4740" s="15" t="s">
        <v>1030</v>
      </c>
      <c r="E4740" s="17">
        <v>3.0260588799999998E-3</v>
      </c>
      <c r="F4740" s="18">
        <v>2736.11</v>
      </c>
      <c r="G4740" s="18">
        <v>8.2796299621568004</v>
      </c>
    </row>
    <row r="4741" spans="1:7" ht="27.95" customHeight="1">
      <c r="A4741" s="15" t="s">
        <v>1211</v>
      </c>
      <c r="B4741" s="16" t="s">
        <v>1212</v>
      </c>
      <c r="C4741" s="15" t="s">
        <v>959</v>
      </c>
      <c r="D4741" s="15" t="s">
        <v>1030</v>
      </c>
      <c r="E4741" s="17">
        <v>1.524912E-4</v>
      </c>
      <c r="F4741" s="18">
        <v>19208.37</v>
      </c>
      <c r="G4741" s="18">
        <v>2.929107391344</v>
      </c>
    </row>
    <row r="4742" spans="1:7" ht="27.95" customHeight="1">
      <c r="A4742" s="15" t="s">
        <v>1028</v>
      </c>
      <c r="B4742" s="16" t="s">
        <v>1029</v>
      </c>
      <c r="C4742" s="15" t="s">
        <v>959</v>
      </c>
      <c r="D4742" s="15" t="s">
        <v>1030</v>
      </c>
      <c r="E4742" s="17">
        <v>7.9205840000000003E-5</v>
      </c>
      <c r="F4742" s="18">
        <v>1139.75</v>
      </c>
      <c r="G4742" s="18">
        <v>9.0274856139999998E-2</v>
      </c>
    </row>
    <row r="4743" spans="1:7" ht="15" customHeight="1">
      <c r="A4743" s="1"/>
      <c r="B4743" s="1"/>
      <c r="C4743" s="1"/>
      <c r="D4743" s="1"/>
      <c r="E4743" s="319" t="s">
        <v>1031</v>
      </c>
      <c r="F4743" s="320"/>
      <c r="G4743" s="19">
        <v>11.2990122096408</v>
      </c>
    </row>
    <row r="4744" spans="1:7" ht="15" customHeight="1">
      <c r="A4744" s="321" t="s">
        <v>1032</v>
      </c>
      <c r="B4744" s="322"/>
      <c r="C4744" s="8" t="s">
        <v>952</v>
      </c>
      <c r="D4744" s="8" t="s">
        <v>953</v>
      </c>
      <c r="E4744" s="8" t="s">
        <v>954</v>
      </c>
      <c r="F4744" s="8" t="s">
        <v>955</v>
      </c>
      <c r="G4744" s="8" t="s">
        <v>956</v>
      </c>
    </row>
    <row r="4745" spans="1:7" ht="15" customHeight="1">
      <c r="A4745" s="15" t="s">
        <v>1033</v>
      </c>
      <c r="B4745" s="16" t="s">
        <v>1034</v>
      </c>
      <c r="C4745" s="15" t="s">
        <v>959</v>
      </c>
      <c r="D4745" s="15" t="s">
        <v>1035</v>
      </c>
      <c r="E4745" s="17">
        <v>8.8484350000000003</v>
      </c>
      <c r="F4745" s="18">
        <v>0.9</v>
      </c>
      <c r="G4745" s="18">
        <v>7.9635914999999997</v>
      </c>
    </row>
    <row r="4746" spans="1:7" ht="15" customHeight="1">
      <c r="A4746" s="1"/>
      <c r="B4746" s="1"/>
      <c r="C4746" s="1"/>
      <c r="D4746" s="1"/>
      <c r="E4746" s="319" t="s">
        <v>1036</v>
      </c>
      <c r="F4746" s="320"/>
      <c r="G4746" s="19">
        <v>7.9635914999999997</v>
      </c>
    </row>
    <row r="4747" spans="1:7" ht="15" customHeight="1">
      <c r="A4747" s="321" t="s">
        <v>968</v>
      </c>
      <c r="B4747" s="322"/>
      <c r="C4747" s="8" t="s">
        <v>952</v>
      </c>
      <c r="D4747" s="8" t="s">
        <v>953</v>
      </c>
      <c r="E4747" s="8" t="s">
        <v>954</v>
      </c>
      <c r="F4747" s="8" t="s">
        <v>955</v>
      </c>
      <c r="G4747" s="8" t="s">
        <v>956</v>
      </c>
    </row>
    <row r="4748" spans="1:7" ht="15" customHeight="1">
      <c r="A4748" s="15" t="s">
        <v>1006</v>
      </c>
      <c r="B4748" s="16" t="s">
        <v>1007</v>
      </c>
      <c r="C4748" s="15" t="s">
        <v>959</v>
      </c>
      <c r="D4748" s="15" t="s">
        <v>960</v>
      </c>
      <c r="E4748" s="17">
        <v>25.625549836000001</v>
      </c>
      <c r="F4748" s="18">
        <v>9.25</v>
      </c>
      <c r="G4748" s="18">
        <v>237.03633598299999</v>
      </c>
    </row>
    <row r="4749" spans="1:7" ht="15" customHeight="1">
      <c r="A4749" s="15" t="s">
        <v>1132</v>
      </c>
      <c r="B4749" s="16" t="s">
        <v>1133</v>
      </c>
      <c r="C4749" s="15" t="s">
        <v>959</v>
      </c>
      <c r="D4749" s="15" t="s">
        <v>960</v>
      </c>
      <c r="E4749" s="17">
        <v>8.2533762518820009</v>
      </c>
      <c r="F4749" s="18">
        <v>14.07</v>
      </c>
      <c r="G4749" s="18">
        <v>116.12500386397974</v>
      </c>
    </row>
    <row r="4750" spans="1:7" ht="20.100000000000001" customHeight="1">
      <c r="A4750" s="15" t="s">
        <v>1039</v>
      </c>
      <c r="B4750" s="16" t="s">
        <v>1040</v>
      </c>
      <c r="C4750" s="15" t="s">
        <v>959</v>
      </c>
      <c r="D4750" s="15" t="s">
        <v>960</v>
      </c>
      <c r="E4750" s="17">
        <v>0.74163192</v>
      </c>
      <c r="F4750" s="18">
        <v>21.78</v>
      </c>
      <c r="G4750" s="18">
        <v>16.152743217600001</v>
      </c>
    </row>
    <row r="4751" spans="1:7" ht="15" customHeight="1">
      <c r="A4751" s="15" t="s">
        <v>1090</v>
      </c>
      <c r="B4751" s="16" t="s">
        <v>1091</v>
      </c>
      <c r="C4751" s="15" t="s">
        <v>959</v>
      </c>
      <c r="D4751" s="15" t="s">
        <v>960</v>
      </c>
      <c r="E4751" s="17">
        <v>23.23401484</v>
      </c>
      <c r="F4751" s="18">
        <v>12.62</v>
      </c>
      <c r="G4751" s="18">
        <v>293.21326728079998</v>
      </c>
    </row>
    <row r="4752" spans="1:7" ht="15" customHeight="1">
      <c r="A4752" s="15" t="s">
        <v>1104</v>
      </c>
      <c r="B4752" s="16" t="s">
        <v>1105</v>
      </c>
      <c r="C4752" s="15" t="s">
        <v>959</v>
      </c>
      <c r="D4752" s="15" t="s">
        <v>960</v>
      </c>
      <c r="E4752" s="17">
        <v>1.4967792</v>
      </c>
      <c r="F4752" s="18">
        <v>15.31</v>
      </c>
      <c r="G4752" s="18">
        <v>22.915689552</v>
      </c>
    </row>
    <row r="4753" spans="1:7" ht="15" customHeight="1">
      <c r="A4753" s="15" t="s">
        <v>1130</v>
      </c>
      <c r="B4753" s="16" t="s">
        <v>1131</v>
      </c>
      <c r="C4753" s="15" t="s">
        <v>959</v>
      </c>
      <c r="D4753" s="15" t="s">
        <v>960</v>
      </c>
      <c r="E4753" s="17">
        <v>1.2865814517780001</v>
      </c>
      <c r="F4753" s="18">
        <v>8.7899999999999991</v>
      </c>
      <c r="G4753" s="18">
        <v>11.309050961128619</v>
      </c>
    </row>
    <row r="4754" spans="1:7" ht="15" customHeight="1">
      <c r="A4754" s="15" t="s">
        <v>1037</v>
      </c>
      <c r="B4754" s="16" t="s">
        <v>1038</v>
      </c>
      <c r="C4754" s="15" t="s">
        <v>959</v>
      </c>
      <c r="D4754" s="15" t="s">
        <v>960</v>
      </c>
      <c r="E4754" s="17">
        <v>0.74332379999999998</v>
      </c>
      <c r="F4754" s="18">
        <v>9.83</v>
      </c>
      <c r="G4754" s="18">
        <v>7.3068729540000001</v>
      </c>
    </row>
    <row r="4755" spans="1:7" ht="15" customHeight="1">
      <c r="A4755" s="15" t="s">
        <v>1527</v>
      </c>
      <c r="B4755" s="16" t="s">
        <v>1528</v>
      </c>
      <c r="C4755" s="15" t="s">
        <v>959</v>
      </c>
      <c r="D4755" s="15" t="s">
        <v>960</v>
      </c>
      <c r="E4755" s="17">
        <v>3.7166190000000001</v>
      </c>
      <c r="F4755" s="18">
        <v>16.809999999999999</v>
      </c>
      <c r="G4755" s="18">
        <v>62.476365389999998</v>
      </c>
    </row>
    <row r="4756" spans="1:7" ht="15" customHeight="1">
      <c r="A4756" s="1"/>
      <c r="B4756" s="1"/>
      <c r="C4756" s="1"/>
      <c r="D4756" s="1"/>
      <c r="E4756" s="319" t="s">
        <v>971</v>
      </c>
      <c r="F4756" s="320"/>
      <c r="G4756" s="19">
        <v>766.53532920250836</v>
      </c>
    </row>
    <row r="4757" spans="1:7" ht="15" customHeight="1">
      <c r="A4757" s="321" t="s">
        <v>1010</v>
      </c>
      <c r="B4757" s="322"/>
      <c r="C4757" s="8" t="s">
        <v>952</v>
      </c>
      <c r="D4757" s="8" t="s">
        <v>953</v>
      </c>
      <c r="E4757" s="8" t="s">
        <v>954</v>
      </c>
      <c r="F4757" s="8" t="s">
        <v>955</v>
      </c>
      <c r="G4757" s="8" t="s">
        <v>956</v>
      </c>
    </row>
    <row r="4758" spans="1:7" ht="15" customHeight="1">
      <c r="A4758" s="15" t="s">
        <v>1041</v>
      </c>
      <c r="B4758" s="16" t="s">
        <v>1042</v>
      </c>
      <c r="C4758" s="15" t="s">
        <v>959</v>
      </c>
      <c r="D4758" s="15" t="s">
        <v>1020</v>
      </c>
      <c r="E4758" s="17">
        <v>469.39956000000001</v>
      </c>
      <c r="F4758" s="18">
        <v>1.04</v>
      </c>
      <c r="G4758" s="18">
        <v>488.17554239999998</v>
      </c>
    </row>
    <row r="4759" spans="1:7" ht="20.100000000000001" customHeight="1">
      <c r="A4759" s="15" t="s">
        <v>1043</v>
      </c>
      <c r="B4759" s="16" t="s">
        <v>1044</v>
      </c>
      <c r="C4759" s="15" t="s">
        <v>959</v>
      </c>
      <c r="D4759" s="15" t="s">
        <v>1045</v>
      </c>
      <c r="E4759" s="17">
        <v>0.71123999999999998</v>
      </c>
      <c r="F4759" s="18">
        <v>103.7</v>
      </c>
      <c r="G4759" s="18">
        <v>73.755588000000003</v>
      </c>
    </row>
    <row r="4760" spans="1:7" ht="20.100000000000001" customHeight="1">
      <c r="A4760" s="15" t="s">
        <v>1116</v>
      </c>
      <c r="B4760" s="16" t="s">
        <v>1117</v>
      </c>
      <c r="C4760" s="15" t="s">
        <v>959</v>
      </c>
      <c r="D4760" s="15" t="s">
        <v>1072</v>
      </c>
      <c r="E4760" s="17">
        <v>5.67E-2</v>
      </c>
      <c r="F4760" s="18">
        <v>4.5199999999999996</v>
      </c>
      <c r="G4760" s="18">
        <v>0.25628400000000001</v>
      </c>
    </row>
    <row r="4761" spans="1:7" ht="20.100000000000001" customHeight="1">
      <c r="A4761" s="15" t="s">
        <v>1136</v>
      </c>
      <c r="B4761" s="16" t="s">
        <v>1137</v>
      </c>
      <c r="C4761" s="15" t="s">
        <v>959</v>
      </c>
      <c r="D4761" s="15" t="s">
        <v>1020</v>
      </c>
      <c r="E4761" s="17">
        <v>0.72342249999999997</v>
      </c>
      <c r="F4761" s="18">
        <v>19.53</v>
      </c>
      <c r="G4761" s="18">
        <v>14.128441425</v>
      </c>
    </row>
    <row r="4762" spans="1:7" ht="20.100000000000001" customHeight="1">
      <c r="A4762" s="15" t="s">
        <v>1118</v>
      </c>
      <c r="B4762" s="16" t="s">
        <v>1119</v>
      </c>
      <c r="C4762" s="15" t="s">
        <v>959</v>
      </c>
      <c r="D4762" s="15" t="s">
        <v>1017</v>
      </c>
      <c r="E4762" s="17">
        <v>1.3111999999999999</v>
      </c>
      <c r="F4762" s="18">
        <v>46.89</v>
      </c>
      <c r="G4762" s="18">
        <v>61.482168000000001</v>
      </c>
    </row>
    <row r="4763" spans="1:7" ht="20.100000000000001" customHeight="1">
      <c r="A4763" s="15" t="s">
        <v>1124</v>
      </c>
      <c r="B4763" s="16" t="s">
        <v>1125</v>
      </c>
      <c r="C4763" s="15" t="s">
        <v>959</v>
      </c>
      <c r="D4763" s="15" t="s">
        <v>1013</v>
      </c>
      <c r="E4763" s="17">
        <v>4.4770000000000003</v>
      </c>
      <c r="F4763" s="18">
        <v>1.42</v>
      </c>
      <c r="G4763" s="18">
        <v>6.3573399999999998</v>
      </c>
    </row>
    <row r="4764" spans="1:7" ht="15" customHeight="1">
      <c r="A4764" s="15" t="s">
        <v>1533</v>
      </c>
      <c r="B4764" s="16" t="s">
        <v>1534</v>
      </c>
      <c r="C4764" s="15" t="s">
        <v>959</v>
      </c>
      <c r="D4764" s="15" t="s">
        <v>1020</v>
      </c>
      <c r="E4764" s="17">
        <v>0.26190000000000002</v>
      </c>
      <c r="F4764" s="18">
        <v>18.3</v>
      </c>
      <c r="G4764" s="18">
        <v>4.79277</v>
      </c>
    </row>
    <row r="4765" spans="1:7" ht="27.95" customHeight="1">
      <c r="A4765" s="15" t="s">
        <v>1134</v>
      </c>
      <c r="B4765" s="16" t="s">
        <v>1135</v>
      </c>
      <c r="C4765" s="15" t="s">
        <v>959</v>
      </c>
      <c r="D4765" s="15" t="s">
        <v>1030</v>
      </c>
      <c r="E4765" s="17">
        <v>81.486310399999994</v>
      </c>
      <c r="F4765" s="18">
        <v>0.21</v>
      </c>
      <c r="G4765" s="18">
        <v>17.112125184</v>
      </c>
    </row>
    <row r="4766" spans="1:7" ht="20.100000000000001" customHeight="1">
      <c r="A4766" s="15" t="s">
        <v>1217</v>
      </c>
      <c r="B4766" s="16" t="s">
        <v>1218</v>
      </c>
      <c r="C4766" s="15" t="s">
        <v>959</v>
      </c>
      <c r="D4766" s="15" t="s">
        <v>1020</v>
      </c>
      <c r="E4766" s="17">
        <v>30.962482999999999</v>
      </c>
      <c r="F4766" s="18">
        <v>10.49</v>
      </c>
      <c r="G4766" s="18">
        <v>324.79644667000002</v>
      </c>
    </row>
    <row r="4767" spans="1:7" ht="20.100000000000001" customHeight="1">
      <c r="A4767" s="15" t="s">
        <v>1052</v>
      </c>
      <c r="B4767" s="16" t="s">
        <v>1053</v>
      </c>
      <c r="C4767" s="15" t="s">
        <v>959</v>
      </c>
      <c r="D4767" s="15" t="s">
        <v>1045</v>
      </c>
      <c r="E4767" s="17">
        <v>0.85428000000000004</v>
      </c>
      <c r="F4767" s="18">
        <v>75</v>
      </c>
      <c r="G4767" s="18">
        <v>64.070999999999998</v>
      </c>
    </row>
    <row r="4768" spans="1:7" ht="15" customHeight="1">
      <c r="A4768" s="1"/>
      <c r="B4768" s="1"/>
      <c r="C4768" s="1"/>
      <c r="D4768" s="1"/>
      <c r="E4768" s="319" t="s">
        <v>1021</v>
      </c>
      <c r="F4768" s="320"/>
      <c r="G4768" s="19">
        <v>1054.9277056789999</v>
      </c>
    </row>
    <row r="4769" spans="1:7" ht="15" customHeight="1">
      <c r="A4769" s="1"/>
      <c r="B4769" s="1"/>
      <c r="C4769" s="1"/>
      <c r="D4769" s="1"/>
      <c r="E4769" s="317" t="s">
        <v>972</v>
      </c>
      <c r="F4769" s="318"/>
      <c r="G4769" s="3">
        <v>1894.42</v>
      </c>
    </row>
    <row r="4770" spans="1:7" ht="15" customHeight="1">
      <c r="A4770" s="1"/>
      <c r="B4770" s="1"/>
      <c r="C4770" s="1"/>
      <c r="D4770" s="1"/>
      <c r="E4770" s="317" t="s">
        <v>973</v>
      </c>
      <c r="F4770" s="318"/>
      <c r="G4770" s="3">
        <v>348.03</v>
      </c>
    </row>
    <row r="4771" spans="1:7" ht="15" customHeight="1">
      <c r="A4771" s="1"/>
      <c r="B4771" s="1"/>
      <c r="C4771" s="1"/>
      <c r="D4771" s="1"/>
      <c r="E4771" s="317" t="s">
        <v>974</v>
      </c>
      <c r="F4771" s="318"/>
      <c r="G4771" s="3">
        <v>2242.4499999999998</v>
      </c>
    </row>
    <row r="4772" spans="1:7" ht="15" customHeight="1">
      <c r="A4772" s="1"/>
      <c r="B4772" s="1"/>
      <c r="C4772" s="1"/>
      <c r="D4772" s="1"/>
      <c r="E4772" s="317" t="s">
        <v>975</v>
      </c>
      <c r="F4772" s="318"/>
      <c r="G4772" s="3">
        <v>635.73</v>
      </c>
    </row>
    <row r="4773" spans="1:7" ht="15" customHeight="1">
      <c r="A4773" s="1"/>
      <c r="B4773" s="1"/>
      <c r="C4773" s="1"/>
      <c r="D4773" s="1"/>
      <c r="E4773" s="317" t="s">
        <v>976</v>
      </c>
      <c r="F4773" s="318"/>
      <c r="G4773" s="3">
        <v>2878.18</v>
      </c>
    </row>
    <row r="4774" spans="1:7" ht="15" customHeight="1">
      <c r="A4774" s="1"/>
      <c r="B4774" s="1"/>
      <c r="C4774" s="1"/>
      <c r="D4774" s="1"/>
      <c r="E4774" s="317" t="s">
        <v>977</v>
      </c>
      <c r="F4774" s="318"/>
      <c r="G4774" s="3">
        <v>1</v>
      </c>
    </row>
    <row r="4775" spans="1:7" ht="15" customHeight="1">
      <c r="A4775" s="1"/>
      <c r="B4775" s="1"/>
      <c r="C4775" s="1"/>
      <c r="D4775" s="1"/>
      <c r="E4775" s="317" t="s">
        <v>978</v>
      </c>
      <c r="F4775" s="318"/>
      <c r="G4775" s="3">
        <v>2878.18</v>
      </c>
    </row>
    <row r="4776" spans="1:7" ht="9.9499999999999993" customHeight="1">
      <c r="A4776" s="1"/>
      <c r="B4776" s="1"/>
      <c r="C4776" s="323" t="s">
        <v>949</v>
      </c>
      <c r="D4776" s="324"/>
      <c r="E4776" s="1"/>
      <c r="F4776" s="1"/>
      <c r="G4776" s="1"/>
    </row>
    <row r="4777" spans="1:7" ht="20.100000000000001" customHeight="1">
      <c r="A4777" s="325" t="s">
        <v>2426</v>
      </c>
      <c r="B4777" s="326"/>
      <c r="C4777" s="326"/>
      <c r="D4777" s="326"/>
      <c r="E4777" s="326"/>
      <c r="F4777" s="326"/>
      <c r="G4777" s="326"/>
    </row>
    <row r="4778" spans="1:7" ht="15" customHeight="1">
      <c r="A4778" s="321" t="s">
        <v>951</v>
      </c>
      <c r="B4778" s="322"/>
      <c r="C4778" s="8" t="s">
        <v>952</v>
      </c>
      <c r="D4778" s="8" t="s">
        <v>953</v>
      </c>
      <c r="E4778" s="8" t="s">
        <v>954</v>
      </c>
      <c r="F4778" s="8" t="s">
        <v>955</v>
      </c>
      <c r="G4778" s="8" t="s">
        <v>956</v>
      </c>
    </row>
    <row r="4779" spans="1:7" ht="15" customHeight="1">
      <c r="A4779" s="15" t="s">
        <v>994</v>
      </c>
      <c r="B4779" s="16" t="s">
        <v>995</v>
      </c>
      <c r="C4779" s="15" t="s">
        <v>959</v>
      </c>
      <c r="D4779" s="15" t="s">
        <v>960</v>
      </c>
      <c r="E4779" s="17">
        <v>0.12989999999999999</v>
      </c>
      <c r="F4779" s="18">
        <v>1.04</v>
      </c>
      <c r="G4779" s="18">
        <v>0.13509599999999999</v>
      </c>
    </row>
    <row r="4780" spans="1:7" ht="15" customHeight="1">
      <c r="A4780" s="15" t="s">
        <v>996</v>
      </c>
      <c r="B4780" s="16" t="s">
        <v>997</v>
      </c>
      <c r="C4780" s="15" t="s">
        <v>959</v>
      </c>
      <c r="D4780" s="15" t="s">
        <v>960</v>
      </c>
      <c r="E4780" s="17">
        <v>0.12989999999999999</v>
      </c>
      <c r="F4780" s="18">
        <v>3.18</v>
      </c>
      <c r="G4780" s="18">
        <v>0.413082</v>
      </c>
    </row>
    <row r="4781" spans="1:7" ht="20.100000000000001" customHeight="1">
      <c r="A4781" s="15" t="s">
        <v>998</v>
      </c>
      <c r="B4781" s="16" t="s">
        <v>999</v>
      </c>
      <c r="C4781" s="15" t="s">
        <v>959</v>
      </c>
      <c r="D4781" s="15" t="s">
        <v>960</v>
      </c>
      <c r="E4781" s="17">
        <v>7.5999999999999998E-2</v>
      </c>
      <c r="F4781" s="18">
        <v>0.41</v>
      </c>
      <c r="G4781" s="18">
        <v>3.116E-2</v>
      </c>
    </row>
    <row r="4782" spans="1:7" ht="20.100000000000001" customHeight="1">
      <c r="A4782" s="15" t="s">
        <v>1000</v>
      </c>
      <c r="B4782" s="16" t="s">
        <v>1001</v>
      </c>
      <c r="C4782" s="15" t="s">
        <v>959</v>
      </c>
      <c r="D4782" s="15" t="s">
        <v>960</v>
      </c>
      <c r="E4782" s="17">
        <v>7.5999999999999998E-2</v>
      </c>
      <c r="F4782" s="18">
        <v>1.01</v>
      </c>
      <c r="G4782" s="18">
        <v>7.6759999999999995E-2</v>
      </c>
    </row>
    <row r="4783" spans="1:7" ht="20.100000000000001" customHeight="1">
      <c r="A4783" s="15" t="s">
        <v>1023</v>
      </c>
      <c r="B4783" s="16" t="s">
        <v>1024</v>
      </c>
      <c r="C4783" s="15" t="s">
        <v>959</v>
      </c>
      <c r="D4783" s="15" t="s">
        <v>960</v>
      </c>
      <c r="E4783" s="17">
        <v>3.2000000000000002E-3</v>
      </c>
      <c r="F4783" s="18">
        <v>0.01</v>
      </c>
      <c r="G4783" s="18">
        <v>3.1999999999999999E-5</v>
      </c>
    </row>
    <row r="4784" spans="1:7" ht="15" customHeight="1">
      <c r="A4784" s="15" t="s">
        <v>965</v>
      </c>
      <c r="B4784" s="16" t="s">
        <v>966</v>
      </c>
      <c r="C4784" s="15" t="s">
        <v>959</v>
      </c>
      <c r="D4784" s="15" t="s">
        <v>960</v>
      </c>
      <c r="E4784" s="17">
        <v>0.12989999999999999</v>
      </c>
      <c r="F4784" s="18">
        <v>0.06</v>
      </c>
      <c r="G4784" s="18">
        <v>7.7939999999999997E-3</v>
      </c>
    </row>
    <row r="4785" spans="1:7" ht="20.100000000000001" customHeight="1">
      <c r="A4785" s="15" t="s">
        <v>1025</v>
      </c>
      <c r="B4785" s="16" t="s">
        <v>1026</v>
      </c>
      <c r="C4785" s="15" t="s">
        <v>959</v>
      </c>
      <c r="D4785" s="15" t="s">
        <v>960</v>
      </c>
      <c r="E4785" s="17">
        <v>3.2000000000000002E-3</v>
      </c>
      <c r="F4785" s="18">
        <v>0.63</v>
      </c>
      <c r="G4785" s="18">
        <v>2.016E-3</v>
      </c>
    </row>
    <row r="4786" spans="1:7" ht="20.100000000000001" customHeight="1">
      <c r="A4786" s="15" t="s">
        <v>1086</v>
      </c>
      <c r="B4786" s="16" t="s">
        <v>1087</v>
      </c>
      <c r="C4786" s="15" t="s">
        <v>959</v>
      </c>
      <c r="D4786" s="15" t="s">
        <v>960</v>
      </c>
      <c r="E4786" s="17">
        <v>5.0700000000000002E-2</v>
      </c>
      <c r="F4786" s="18">
        <v>0.57999999999999996</v>
      </c>
      <c r="G4786" s="18">
        <v>2.9406000000000002E-2</v>
      </c>
    </row>
    <row r="4787" spans="1:7" ht="20.100000000000001" customHeight="1">
      <c r="A4787" s="15" t="s">
        <v>1088</v>
      </c>
      <c r="B4787" s="16" t="s">
        <v>1089</v>
      </c>
      <c r="C4787" s="15" t="s">
        <v>959</v>
      </c>
      <c r="D4787" s="15" t="s">
        <v>960</v>
      </c>
      <c r="E4787" s="17">
        <v>5.0700000000000002E-2</v>
      </c>
      <c r="F4787" s="18">
        <v>0.95</v>
      </c>
      <c r="G4787" s="18">
        <v>4.8164999999999999E-2</v>
      </c>
    </row>
    <row r="4788" spans="1:7" ht="15" customHeight="1">
      <c r="A4788" s="15" t="s">
        <v>963</v>
      </c>
      <c r="B4788" s="16" t="s">
        <v>964</v>
      </c>
      <c r="C4788" s="15" t="s">
        <v>959</v>
      </c>
      <c r="D4788" s="15" t="s">
        <v>960</v>
      </c>
      <c r="E4788" s="17">
        <v>0.12989999999999999</v>
      </c>
      <c r="F4788" s="18">
        <v>0.55000000000000004</v>
      </c>
      <c r="G4788" s="18">
        <v>7.1444999999999995E-2</v>
      </c>
    </row>
    <row r="4789" spans="1:7" ht="17.100000000000001" customHeight="1">
      <c r="A4789" s="1"/>
      <c r="B4789" s="1"/>
      <c r="C4789" s="1"/>
      <c r="D4789" s="1"/>
      <c r="E4789" s="319" t="s">
        <v>967</v>
      </c>
      <c r="F4789" s="320"/>
      <c r="G4789" s="19">
        <v>0.81495600000000001</v>
      </c>
    </row>
    <row r="4790" spans="1:7" ht="15" customHeight="1">
      <c r="A4790" s="321" t="s">
        <v>1027</v>
      </c>
      <c r="B4790" s="322"/>
      <c r="C4790" s="8" t="s">
        <v>952</v>
      </c>
      <c r="D4790" s="8" t="s">
        <v>953</v>
      </c>
      <c r="E4790" s="8" t="s">
        <v>954</v>
      </c>
      <c r="F4790" s="8" t="s">
        <v>955</v>
      </c>
      <c r="G4790" s="8" t="s">
        <v>956</v>
      </c>
    </row>
    <row r="4791" spans="1:7" ht="20.100000000000001" customHeight="1">
      <c r="A4791" s="15" t="s">
        <v>1517</v>
      </c>
      <c r="B4791" s="16" t="s">
        <v>1518</v>
      </c>
      <c r="C4791" s="15" t="s">
        <v>959</v>
      </c>
      <c r="D4791" s="15" t="s">
        <v>1030</v>
      </c>
      <c r="E4791" s="17">
        <v>3.0096000000000002E-7</v>
      </c>
      <c r="F4791" s="18">
        <v>12886.33</v>
      </c>
      <c r="G4791" s="18">
        <v>3.8782698768E-3</v>
      </c>
    </row>
    <row r="4792" spans="1:7" ht="15" customHeight="1">
      <c r="A4792" s="1"/>
      <c r="B4792" s="1"/>
      <c r="C4792" s="1"/>
      <c r="D4792" s="1"/>
      <c r="E4792" s="319" t="s">
        <v>1031</v>
      </c>
      <c r="F4792" s="320"/>
      <c r="G4792" s="19">
        <v>3.8782698768E-3</v>
      </c>
    </row>
    <row r="4793" spans="1:7" ht="15" customHeight="1">
      <c r="A4793" s="321" t="s">
        <v>968</v>
      </c>
      <c r="B4793" s="322"/>
      <c r="C4793" s="8" t="s">
        <v>952</v>
      </c>
      <c r="D4793" s="8" t="s">
        <v>953</v>
      </c>
      <c r="E4793" s="8" t="s">
        <v>954</v>
      </c>
      <c r="F4793" s="8" t="s">
        <v>955</v>
      </c>
      <c r="G4793" s="8" t="s">
        <v>956</v>
      </c>
    </row>
    <row r="4794" spans="1:7" ht="15" customHeight="1">
      <c r="A4794" s="15" t="s">
        <v>1006</v>
      </c>
      <c r="B4794" s="16" t="s">
        <v>1007</v>
      </c>
      <c r="C4794" s="15" t="s">
        <v>959</v>
      </c>
      <c r="D4794" s="15" t="s">
        <v>960</v>
      </c>
      <c r="E4794" s="17">
        <v>7.7147599999999997E-2</v>
      </c>
      <c r="F4794" s="18">
        <v>9.25</v>
      </c>
      <c r="G4794" s="18">
        <v>0.71361529999999995</v>
      </c>
    </row>
    <row r="4795" spans="1:7" ht="20.100000000000001" customHeight="1">
      <c r="A4795" s="15" t="s">
        <v>1039</v>
      </c>
      <c r="B4795" s="16" t="s">
        <v>1040</v>
      </c>
      <c r="C4795" s="15" t="s">
        <v>959</v>
      </c>
      <c r="D4795" s="15" t="s">
        <v>960</v>
      </c>
      <c r="E4795" s="17">
        <v>3.22624E-3</v>
      </c>
      <c r="F4795" s="18">
        <v>21.78</v>
      </c>
      <c r="G4795" s="18">
        <v>7.0267507199999996E-2</v>
      </c>
    </row>
    <row r="4796" spans="1:7" ht="15" customHeight="1">
      <c r="A4796" s="15" t="s">
        <v>1090</v>
      </c>
      <c r="B4796" s="16" t="s">
        <v>1091</v>
      </c>
      <c r="C4796" s="15" t="s">
        <v>959</v>
      </c>
      <c r="D4796" s="15" t="s">
        <v>960</v>
      </c>
      <c r="E4796" s="17">
        <v>5.1465570000000002E-2</v>
      </c>
      <c r="F4796" s="18">
        <v>12.62</v>
      </c>
      <c r="G4796" s="18">
        <v>0.64949549340000001</v>
      </c>
    </row>
    <row r="4797" spans="1:7" ht="15" customHeight="1">
      <c r="A4797" s="1"/>
      <c r="B4797" s="1"/>
      <c r="C4797" s="1"/>
      <c r="D4797" s="1"/>
      <c r="E4797" s="319" t="s">
        <v>971</v>
      </c>
      <c r="F4797" s="320"/>
      <c r="G4797" s="19">
        <v>1.4333783006</v>
      </c>
    </row>
    <row r="4798" spans="1:7" ht="15" customHeight="1">
      <c r="A4798" s="321" t="s">
        <v>1010</v>
      </c>
      <c r="B4798" s="322"/>
      <c r="C4798" s="8" t="s">
        <v>952</v>
      </c>
      <c r="D4798" s="8" t="s">
        <v>953</v>
      </c>
      <c r="E4798" s="8" t="s">
        <v>954</v>
      </c>
      <c r="F4798" s="8" t="s">
        <v>955</v>
      </c>
      <c r="G4798" s="8" t="s">
        <v>956</v>
      </c>
    </row>
    <row r="4799" spans="1:7" ht="15" customHeight="1">
      <c r="A4799" s="15" t="s">
        <v>1521</v>
      </c>
      <c r="B4799" s="16" t="s">
        <v>1522</v>
      </c>
      <c r="C4799" s="15" t="s">
        <v>959</v>
      </c>
      <c r="D4799" s="15" t="s">
        <v>1072</v>
      </c>
      <c r="E4799" s="17">
        <v>1.6479999999999999E-3</v>
      </c>
      <c r="F4799" s="18">
        <v>5.87</v>
      </c>
      <c r="G4799" s="18">
        <v>9.67376E-3</v>
      </c>
    </row>
    <row r="4800" spans="1:7" ht="15" customHeight="1">
      <c r="A4800" s="1"/>
      <c r="B4800" s="1"/>
      <c r="C4800" s="1"/>
      <c r="D4800" s="1"/>
      <c r="E4800" s="319" t="s">
        <v>1021</v>
      </c>
      <c r="F4800" s="320"/>
      <c r="G4800" s="19">
        <v>9.67376E-3</v>
      </c>
    </row>
    <row r="4801" spans="1:7" ht="15" customHeight="1">
      <c r="A4801" s="1"/>
      <c r="B4801" s="1"/>
      <c r="C4801" s="1"/>
      <c r="D4801" s="1"/>
      <c r="E4801" s="317" t="s">
        <v>972</v>
      </c>
      <c r="F4801" s="318"/>
      <c r="G4801" s="3">
        <v>1.59</v>
      </c>
    </row>
    <row r="4802" spans="1:7" ht="15" customHeight="1">
      <c r="A4802" s="1"/>
      <c r="B4802" s="1"/>
      <c r="C4802" s="1"/>
      <c r="D4802" s="1"/>
      <c r="E4802" s="317" t="s">
        <v>973</v>
      </c>
      <c r="F4802" s="318"/>
      <c r="G4802" s="3">
        <v>0.65</v>
      </c>
    </row>
    <row r="4803" spans="1:7" ht="15" customHeight="1">
      <c r="A4803" s="1"/>
      <c r="B4803" s="1"/>
      <c r="C4803" s="1"/>
      <c r="D4803" s="1"/>
      <c r="E4803" s="317" t="s">
        <v>974</v>
      </c>
      <c r="F4803" s="318"/>
      <c r="G4803" s="3">
        <v>2.2400000000000002</v>
      </c>
    </row>
    <row r="4804" spans="1:7" ht="15" customHeight="1">
      <c r="A4804" s="1"/>
      <c r="B4804" s="1"/>
      <c r="C4804" s="1"/>
      <c r="D4804" s="1"/>
      <c r="E4804" s="317" t="s">
        <v>975</v>
      </c>
      <c r="F4804" s="318"/>
      <c r="G4804" s="3">
        <v>0.63</v>
      </c>
    </row>
    <row r="4805" spans="1:7" ht="15" customHeight="1">
      <c r="A4805" s="1"/>
      <c r="B4805" s="1"/>
      <c r="C4805" s="1"/>
      <c r="D4805" s="1"/>
      <c r="E4805" s="317" t="s">
        <v>976</v>
      </c>
      <c r="F4805" s="318"/>
      <c r="G4805" s="3">
        <v>2.87</v>
      </c>
    </row>
    <row r="4806" spans="1:7" ht="15" customHeight="1">
      <c r="A4806" s="1"/>
      <c r="B4806" s="1"/>
      <c r="C4806" s="1"/>
      <c r="D4806" s="1"/>
      <c r="E4806" s="317" t="s">
        <v>977</v>
      </c>
      <c r="F4806" s="318"/>
      <c r="G4806" s="3">
        <v>1</v>
      </c>
    </row>
    <row r="4807" spans="1:7" ht="15" customHeight="1">
      <c r="A4807" s="1"/>
      <c r="B4807" s="1"/>
      <c r="C4807" s="1"/>
      <c r="D4807" s="1"/>
      <c r="E4807" s="317" t="s">
        <v>978</v>
      </c>
      <c r="F4807" s="318"/>
      <c r="G4807" s="3">
        <v>2.87</v>
      </c>
    </row>
    <row r="4808" spans="1:7" ht="9.9499999999999993" customHeight="1">
      <c r="A4808" s="1"/>
      <c r="B4808" s="1"/>
      <c r="C4808" s="323" t="s">
        <v>949</v>
      </c>
      <c r="D4808" s="324"/>
      <c r="E4808" s="1"/>
      <c r="F4808" s="1"/>
      <c r="G4808" s="1"/>
    </row>
    <row r="4809" spans="1:7" ht="27" customHeight="1">
      <c r="A4809" s="325" t="s">
        <v>2427</v>
      </c>
      <c r="B4809" s="326"/>
      <c r="C4809" s="326"/>
      <c r="D4809" s="326"/>
      <c r="E4809" s="326"/>
      <c r="F4809" s="326"/>
      <c r="G4809" s="326"/>
    </row>
    <row r="4810" spans="1:7" ht="15" customHeight="1">
      <c r="A4810" s="321" t="s">
        <v>1027</v>
      </c>
      <c r="B4810" s="322"/>
      <c r="C4810" s="8" t="s">
        <v>952</v>
      </c>
      <c r="D4810" s="8" t="s">
        <v>953</v>
      </c>
      <c r="E4810" s="8" t="s">
        <v>954</v>
      </c>
      <c r="F4810" s="8" t="s">
        <v>955</v>
      </c>
      <c r="G4810" s="8" t="s">
        <v>956</v>
      </c>
    </row>
    <row r="4811" spans="1:7" ht="44.1" customHeight="1">
      <c r="A4811" s="15" t="s">
        <v>1525</v>
      </c>
      <c r="B4811" s="16" t="s">
        <v>1526</v>
      </c>
      <c r="C4811" s="15" t="s">
        <v>959</v>
      </c>
      <c r="D4811" s="15" t="s">
        <v>1030</v>
      </c>
      <c r="E4811" s="17">
        <v>5.5999999999999999E-5</v>
      </c>
      <c r="F4811" s="18">
        <v>301582.57</v>
      </c>
      <c r="G4811" s="18">
        <v>16.888623920000001</v>
      </c>
    </row>
    <row r="4812" spans="1:7" ht="15" customHeight="1">
      <c r="A4812" s="1"/>
      <c r="B4812" s="1"/>
      <c r="C4812" s="1"/>
      <c r="D4812" s="1"/>
      <c r="E4812" s="319" t="s">
        <v>1031</v>
      </c>
      <c r="F4812" s="320"/>
      <c r="G4812" s="19">
        <v>16.888623920000001</v>
      </c>
    </row>
    <row r="4813" spans="1:7" ht="15" customHeight="1">
      <c r="A4813" s="1"/>
      <c r="B4813" s="1"/>
      <c r="C4813" s="1"/>
      <c r="D4813" s="1"/>
      <c r="E4813" s="317" t="s">
        <v>972</v>
      </c>
      <c r="F4813" s="318"/>
      <c r="G4813" s="3">
        <v>16.88</v>
      </c>
    </row>
    <row r="4814" spans="1:7" ht="15" customHeight="1">
      <c r="A4814" s="1"/>
      <c r="B4814" s="1"/>
      <c r="C4814" s="1"/>
      <c r="D4814" s="1"/>
      <c r="E4814" s="317" t="s">
        <v>1062</v>
      </c>
      <c r="F4814" s="318"/>
      <c r="G4814" s="3">
        <v>0</v>
      </c>
    </row>
    <row r="4815" spans="1:7" ht="15" customHeight="1">
      <c r="A4815" s="1"/>
      <c r="B4815" s="1"/>
      <c r="C4815" s="1"/>
      <c r="D4815" s="1"/>
      <c r="E4815" s="317" t="s">
        <v>974</v>
      </c>
      <c r="F4815" s="318"/>
      <c r="G4815" s="3">
        <v>16.88</v>
      </c>
    </row>
    <row r="4816" spans="1:7" ht="15" customHeight="1">
      <c r="A4816" s="1"/>
      <c r="B4816" s="1"/>
      <c r="C4816" s="1"/>
      <c r="D4816" s="1"/>
      <c r="E4816" s="317" t="s">
        <v>975</v>
      </c>
      <c r="F4816" s="318"/>
      <c r="G4816" s="3">
        <v>4.78</v>
      </c>
    </row>
    <row r="4817" spans="1:7" ht="15" customHeight="1">
      <c r="A4817" s="1"/>
      <c r="B4817" s="1"/>
      <c r="C4817" s="1"/>
      <c r="D4817" s="1"/>
      <c r="E4817" s="317" t="s">
        <v>976</v>
      </c>
      <c r="F4817" s="318"/>
      <c r="G4817" s="3">
        <v>21.66</v>
      </c>
    </row>
    <row r="4818" spans="1:7" ht="15" customHeight="1">
      <c r="A4818" s="1"/>
      <c r="B4818" s="1"/>
      <c r="C4818" s="1"/>
      <c r="D4818" s="1"/>
      <c r="E4818" s="317" t="s">
        <v>977</v>
      </c>
      <c r="F4818" s="318"/>
      <c r="G4818" s="3">
        <v>1</v>
      </c>
    </row>
    <row r="4819" spans="1:7" ht="15" customHeight="1">
      <c r="A4819" s="1"/>
      <c r="B4819" s="1"/>
      <c r="C4819" s="1"/>
      <c r="D4819" s="1"/>
      <c r="E4819" s="317" t="s">
        <v>978</v>
      </c>
      <c r="F4819" s="318"/>
      <c r="G4819" s="3">
        <v>21.66</v>
      </c>
    </row>
    <row r="4820" spans="1:7" ht="9.9499999999999993" customHeight="1">
      <c r="A4820" s="1"/>
      <c r="B4820" s="1"/>
      <c r="C4820" s="323" t="s">
        <v>949</v>
      </c>
      <c r="D4820" s="324"/>
      <c r="E4820" s="1"/>
      <c r="F4820" s="1"/>
      <c r="G4820" s="1"/>
    </row>
    <row r="4821" spans="1:7" ht="20.100000000000001" customHeight="1">
      <c r="A4821" s="325" t="s">
        <v>2428</v>
      </c>
      <c r="B4821" s="326"/>
      <c r="C4821" s="326"/>
      <c r="D4821" s="326"/>
      <c r="E4821" s="326"/>
      <c r="F4821" s="326"/>
      <c r="G4821" s="326"/>
    </row>
    <row r="4822" spans="1:7" ht="15" customHeight="1">
      <c r="A4822" s="321" t="s">
        <v>1027</v>
      </c>
      <c r="B4822" s="322"/>
      <c r="C4822" s="8" t="s">
        <v>952</v>
      </c>
      <c r="D4822" s="8" t="s">
        <v>953</v>
      </c>
      <c r="E4822" s="8" t="s">
        <v>954</v>
      </c>
      <c r="F4822" s="8" t="s">
        <v>955</v>
      </c>
      <c r="G4822" s="8" t="s">
        <v>956</v>
      </c>
    </row>
    <row r="4823" spans="1:7" ht="44.1" customHeight="1">
      <c r="A4823" s="15" t="s">
        <v>1525</v>
      </c>
      <c r="B4823" s="16" t="s">
        <v>1526</v>
      </c>
      <c r="C4823" s="15" t="s">
        <v>959</v>
      </c>
      <c r="D4823" s="15" t="s">
        <v>1030</v>
      </c>
      <c r="E4823" s="17">
        <v>7.6000000000000001E-6</v>
      </c>
      <c r="F4823" s="18">
        <v>301582.57</v>
      </c>
      <c r="G4823" s="18">
        <v>2.2920275320000001</v>
      </c>
    </row>
    <row r="4824" spans="1:7" ht="15" customHeight="1">
      <c r="A4824" s="1"/>
      <c r="B4824" s="1"/>
      <c r="C4824" s="1"/>
      <c r="D4824" s="1"/>
      <c r="E4824" s="319" t="s">
        <v>1031</v>
      </c>
      <c r="F4824" s="320"/>
      <c r="G4824" s="19">
        <v>2.2920275320000001</v>
      </c>
    </row>
    <row r="4825" spans="1:7" ht="15" customHeight="1">
      <c r="A4825" s="1"/>
      <c r="B4825" s="1"/>
      <c r="C4825" s="1"/>
      <c r="D4825" s="1"/>
      <c r="E4825" s="317" t="s">
        <v>972</v>
      </c>
      <c r="F4825" s="318"/>
      <c r="G4825" s="3">
        <v>2.29</v>
      </c>
    </row>
    <row r="4826" spans="1:7" ht="15" customHeight="1">
      <c r="A4826" s="1"/>
      <c r="B4826" s="1"/>
      <c r="C4826" s="1"/>
      <c r="D4826" s="1"/>
      <c r="E4826" s="317" t="s">
        <v>1062</v>
      </c>
      <c r="F4826" s="318"/>
      <c r="G4826" s="3">
        <v>0</v>
      </c>
    </row>
    <row r="4827" spans="1:7" ht="15" customHeight="1">
      <c r="A4827" s="1"/>
      <c r="B4827" s="1"/>
      <c r="C4827" s="1"/>
      <c r="D4827" s="1"/>
      <c r="E4827" s="317" t="s">
        <v>974</v>
      </c>
      <c r="F4827" s="318"/>
      <c r="G4827" s="3">
        <v>2.29</v>
      </c>
    </row>
    <row r="4828" spans="1:7" ht="15" customHeight="1">
      <c r="A4828" s="1"/>
      <c r="B4828" s="1"/>
      <c r="C4828" s="1"/>
      <c r="D4828" s="1"/>
      <c r="E4828" s="317" t="s">
        <v>975</v>
      </c>
      <c r="F4828" s="318"/>
      <c r="G4828" s="3">
        <v>0.64</v>
      </c>
    </row>
    <row r="4829" spans="1:7" ht="15" customHeight="1">
      <c r="A4829" s="1"/>
      <c r="B4829" s="1"/>
      <c r="C4829" s="1"/>
      <c r="D4829" s="1"/>
      <c r="E4829" s="317" t="s">
        <v>976</v>
      </c>
      <c r="F4829" s="318"/>
      <c r="G4829" s="3">
        <v>2.93</v>
      </c>
    </row>
    <row r="4830" spans="1:7" ht="15" customHeight="1">
      <c r="A4830" s="1"/>
      <c r="B4830" s="1"/>
      <c r="C4830" s="1"/>
      <c r="D4830" s="1"/>
      <c r="E4830" s="317" t="s">
        <v>977</v>
      </c>
      <c r="F4830" s="318"/>
      <c r="G4830" s="3">
        <v>1</v>
      </c>
    </row>
    <row r="4831" spans="1:7" ht="15" customHeight="1">
      <c r="A4831" s="1"/>
      <c r="B4831" s="1"/>
      <c r="C4831" s="1"/>
      <c r="D4831" s="1"/>
      <c r="E4831" s="317" t="s">
        <v>978</v>
      </c>
      <c r="F4831" s="318"/>
      <c r="G4831" s="3">
        <v>2.93</v>
      </c>
    </row>
    <row r="4832" spans="1:7" ht="9.9499999999999993" customHeight="1">
      <c r="A4832" s="1"/>
      <c r="B4832" s="1"/>
      <c r="C4832" s="323" t="s">
        <v>949</v>
      </c>
      <c r="D4832" s="324"/>
      <c r="E4832" s="1"/>
      <c r="F4832" s="1"/>
      <c r="G4832" s="1"/>
    </row>
    <row r="4833" spans="1:7" ht="27" customHeight="1">
      <c r="A4833" s="325" t="s">
        <v>2429</v>
      </c>
      <c r="B4833" s="326"/>
      <c r="C4833" s="326"/>
      <c r="D4833" s="326"/>
      <c r="E4833" s="326"/>
      <c r="F4833" s="326"/>
      <c r="G4833" s="326"/>
    </row>
    <row r="4834" spans="1:7" ht="15" customHeight="1">
      <c r="A4834" s="321" t="s">
        <v>951</v>
      </c>
      <c r="B4834" s="322"/>
      <c r="C4834" s="8" t="s">
        <v>952</v>
      </c>
      <c r="D4834" s="8" t="s">
        <v>953</v>
      </c>
      <c r="E4834" s="8" t="s">
        <v>954</v>
      </c>
      <c r="F4834" s="8" t="s">
        <v>955</v>
      </c>
      <c r="G4834" s="8" t="s">
        <v>956</v>
      </c>
    </row>
    <row r="4835" spans="1:7" ht="15" customHeight="1">
      <c r="A4835" s="15" t="s">
        <v>994</v>
      </c>
      <c r="B4835" s="16" t="s">
        <v>995</v>
      </c>
      <c r="C4835" s="15" t="s">
        <v>959</v>
      </c>
      <c r="D4835" s="15" t="s">
        <v>960</v>
      </c>
      <c r="E4835" s="17">
        <v>1</v>
      </c>
      <c r="F4835" s="18">
        <v>1.04</v>
      </c>
      <c r="G4835" s="18">
        <v>1.04</v>
      </c>
    </row>
    <row r="4836" spans="1:7" ht="20.100000000000001" customHeight="1">
      <c r="A4836" s="15" t="s">
        <v>1025</v>
      </c>
      <c r="B4836" s="16" t="s">
        <v>1026</v>
      </c>
      <c r="C4836" s="15" t="s">
        <v>959</v>
      </c>
      <c r="D4836" s="15" t="s">
        <v>960</v>
      </c>
      <c r="E4836" s="17">
        <v>1</v>
      </c>
      <c r="F4836" s="18">
        <v>0.63</v>
      </c>
      <c r="G4836" s="18">
        <v>0.63</v>
      </c>
    </row>
    <row r="4837" spans="1:7" ht="15" customHeight="1">
      <c r="A4837" s="15" t="s">
        <v>996</v>
      </c>
      <c r="B4837" s="16" t="s">
        <v>997</v>
      </c>
      <c r="C4837" s="15" t="s">
        <v>959</v>
      </c>
      <c r="D4837" s="15" t="s">
        <v>960</v>
      </c>
      <c r="E4837" s="17">
        <v>1</v>
      </c>
      <c r="F4837" s="18">
        <v>3.18</v>
      </c>
      <c r="G4837" s="18">
        <v>3.18</v>
      </c>
    </row>
    <row r="4838" spans="1:7" ht="20.100000000000001" customHeight="1">
      <c r="A4838" s="15" t="s">
        <v>1023</v>
      </c>
      <c r="B4838" s="16" t="s">
        <v>1024</v>
      </c>
      <c r="C4838" s="15" t="s">
        <v>959</v>
      </c>
      <c r="D4838" s="15" t="s">
        <v>960</v>
      </c>
      <c r="E4838" s="17">
        <v>1</v>
      </c>
      <c r="F4838" s="18">
        <v>0.01</v>
      </c>
      <c r="G4838" s="18">
        <v>0.01</v>
      </c>
    </row>
    <row r="4839" spans="1:7" ht="15" customHeight="1">
      <c r="A4839" s="15" t="s">
        <v>963</v>
      </c>
      <c r="B4839" s="16" t="s">
        <v>964</v>
      </c>
      <c r="C4839" s="15" t="s">
        <v>959</v>
      </c>
      <c r="D4839" s="15" t="s">
        <v>960</v>
      </c>
      <c r="E4839" s="17">
        <v>1</v>
      </c>
      <c r="F4839" s="18">
        <v>0.55000000000000004</v>
      </c>
      <c r="G4839" s="18">
        <v>0.55000000000000004</v>
      </c>
    </row>
    <row r="4840" spans="1:7" ht="15" customHeight="1">
      <c r="A4840" s="15" t="s">
        <v>965</v>
      </c>
      <c r="B4840" s="16" t="s">
        <v>966</v>
      </c>
      <c r="C4840" s="15" t="s">
        <v>959</v>
      </c>
      <c r="D4840" s="15" t="s">
        <v>960</v>
      </c>
      <c r="E4840" s="17">
        <v>1</v>
      </c>
      <c r="F4840" s="18">
        <v>0.06</v>
      </c>
      <c r="G4840" s="18">
        <v>0.06</v>
      </c>
    </row>
    <row r="4841" spans="1:7" ht="17.100000000000001" customHeight="1">
      <c r="A4841" s="1"/>
      <c r="B4841" s="1"/>
      <c r="C4841" s="1"/>
      <c r="D4841" s="1"/>
      <c r="E4841" s="319" t="s">
        <v>967</v>
      </c>
      <c r="F4841" s="320"/>
      <c r="G4841" s="19">
        <v>5.47</v>
      </c>
    </row>
    <row r="4842" spans="1:7" ht="15" customHeight="1">
      <c r="A4842" s="321" t="s">
        <v>1027</v>
      </c>
      <c r="B4842" s="322"/>
      <c r="C4842" s="8" t="s">
        <v>952</v>
      </c>
      <c r="D4842" s="8" t="s">
        <v>953</v>
      </c>
      <c r="E4842" s="8" t="s">
        <v>954</v>
      </c>
      <c r="F4842" s="8" t="s">
        <v>955</v>
      </c>
      <c r="G4842" s="8" t="s">
        <v>956</v>
      </c>
    </row>
    <row r="4843" spans="1:7" ht="44.1" customHeight="1">
      <c r="A4843" s="15" t="s">
        <v>1525</v>
      </c>
      <c r="B4843" s="16" t="s">
        <v>1526</v>
      </c>
      <c r="C4843" s="15" t="s">
        <v>959</v>
      </c>
      <c r="D4843" s="15" t="s">
        <v>1030</v>
      </c>
      <c r="E4843" s="17">
        <v>6.3600000000000001E-5</v>
      </c>
      <c r="F4843" s="18">
        <v>301582.57</v>
      </c>
      <c r="G4843" s="18">
        <v>19.180651451999999</v>
      </c>
    </row>
    <row r="4844" spans="1:7" ht="15" customHeight="1">
      <c r="A4844" s="1"/>
      <c r="B4844" s="1"/>
      <c r="C4844" s="1"/>
      <c r="D4844" s="1"/>
      <c r="E4844" s="319" t="s">
        <v>1031</v>
      </c>
      <c r="F4844" s="320"/>
      <c r="G4844" s="19">
        <v>19.180651451999999</v>
      </c>
    </row>
    <row r="4845" spans="1:7" ht="15" customHeight="1">
      <c r="A4845" s="321" t="s">
        <v>968</v>
      </c>
      <c r="B4845" s="322"/>
      <c r="C4845" s="8" t="s">
        <v>952</v>
      </c>
      <c r="D4845" s="8" t="s">
        <v>953</v>
      </c>
      <c r="E4845" s="8" t="s">
        <v>954</v>
      </c>
      <c r="F4845" s="8" t="s">
        <v>955</v>
      </c>
      <c r="G4845" s="8" t="s">
        <v>956</v>
      </c>
    </row>
    <row r="4846" spans="1:7" ht="15" customHeight="1">
      <c r="A4846" s="15" t="s">
        <v>1081</v>
      </c>
      <c r="B4846" s="16" t="s">
        <v>1082</v>
      </c>
      <c r="C4846" s="15" t="s">
        <v>959</v>
      </c>
      <c r="D4846" s="15" t="s">
        <v>960</v>
      </c>
      <c r="E4846" s="17">
        <v>1.0082</v>
      </c>
      <c r="F4846" s="18">
        <v>21.4</v>
      </c>
      <c r="G4846" s="18">
        <v>21.575479999999999</v>
      </c>
    </row>
    <row r="4847" spans="1:7" ht="15" customHeight="1">
      <c r="A4847" s="1"/>
      <c r="B4847" s="1"/>
      <c r="C4847" s="1"/>
      <c r="D4847" s="1"/>
      <c r="E4847" s="319" t="s">
        <v>971</v>
      </c>
      <c r="F4847" s="320"/>
      <c r="G4847" s="19">
        <v>21.575479999999999</v>
      </c>
    </row>
    <row r="4848" spans="1:7" ht="15" customHeight="1">
      <c r="A4848" s="1"/>
      <c r="B4848" s="1"/>
      <c r="C4848" s="1"/>
      <c r="D4848" s="1"/>
      <c r="E4848" s="317" t="s">
        <v>972</v>
      </c>
      <c r="F4848" s="318"/>
      <c r="G4848" s="3">
        <v>36.409999999999997</v>
      </c>
    </row>
    <row r="4849" spans="1:7" ht="15" customHeight="1">
      <c r="A4849" s="1"/>
      <c r="B4849" s="1"/>
      <c r="C4849" s="1"/>
      <c r="D4849" s="1"/>
      <c r="E4849" s="317" t="s">
        <v>973</v>
      </c>
      <c r="F4849" s="318"/>
      <c r="G4849" s="3">
        <v>9.8000000000000007</v>
      </c>
    </row>
    <row r="4850" spans="1:7" ht="15" customHeight="1">
      <c r="A4850" s="1"/>
      <c r="B4850" s="1"/>
      <c r="C4850" s="1"/>
      <c r="D4850" s="1"/>
      <c r="E4850" s="317" t="s">
        <v>974</v>
      </c>
      <c r="F4850" s="318"/>
      <c r="G4850" s="3">
        <v>46.21</v>
      </c>
    </row>
    <row r="4851" spans="1:7" ht="15" customHeight="1">
      <c r="A4851" s="1"/>
      <c r="B4851" s="1"/>
      <c r="C4851" s="1"/>
      <c r="D4851" s="1"/>
      <c r="E4851" s="317" t="s">
        <v>975</v>
      </c>
      <c r="F4851" s="318"/>
      <c r="G4851" s="3">
        <v>13.1</v>
      </c>
    </row>
    <row r="4852" spans="1:7" ht="15" customHeight="1">
      <c r="A4852" s="1"/>
      <c r="B4852" s="1"/>
      <c r="C4852" s="1"/>
      <c r="D4852" s="1"/>
      <c r="E4852" s="317" t="s">
        <v>976</v>
      </c>
      <c r="F4852" s="318"/>
      <c r="G4852" s="3">
        <v>59.31</v>
      </c>
    </row>
    <row r="4853" spans="1:7" ht="15" customHeight="1">
      <c r="A4853" s="1"/>
      <c r="B4853" s="1"/>
      <c r="C4853" s="1"/>
      <c r="D4853" s="1"/>
      <c r="E4853" s="317" t="s">
        <v>977</v>
      </c>
      <c r="F4853" s="318"/>
      <c r="G4853" s="3">
        <v>1</v>
      </c>
    </row>
    <row r="4854" spans="1:7" ht="15" customHeight="1">
      <c r="A4854" s="1"/>
      <c r="B4854" s="1"/>
      <c r="C4854" s="1"/>
      <c r="D4854" s="1"/>
      <c r="E4854" s="317" t="s">
        <v>978</v>
      </c>
      <c r="F4854" s="318"/>
      <c r="G4854" s="3">
        <v>59.31</v>
      </c>
    </row>
    <row r="4855" spans="1:7" ht="9.9499999999999993" customHeight="1">
      <c r="A4855" s="1"/>
      <c r="B4855" s="1"/>
      <c r="C4855" s="323" t="s">
        <v>949</v>
      </c>
      <c r="D4855" s="324"/>
      <c r="E4855" s="1"/>
      <c r="F4855" s="1"/>
      <c r="G4855" s="1"/>
    </row>
    <row r="4856" spans="1:7" ht="27" customHeight="1">
      <c r="A4856" s="325" t="s">
        <v>2430</v>
      </c>
      <c r="B4856" s="326"/>
      <c r="C4856" s="326"/>
      <c r="D4856" s="326"/>
      <c r="E4856" s="326"/>
      <c r="F4856" s="326"/>
      <c r="G4856" s="326"/>
    </row>
    <row r="4857" spans="1:7" ht="15" customHeight="1">
      <c r="A4857" s="321" t="s">
        <v>1027</v>
      </c>
      <c r="B4857" s="322"/>
      <c r="C4857" s="8" t="s">
        <v>952</v>
      </c>
      <c r="D4857" s="8" t="s">
        <v>953</v>
      </c>
      <c r="E4857" s="8" t="s">
        <v>954</v>
      </c>
      <c r="F4857" s="8" t="s">
        <v>955</v>
      </c>
      <c r="G4857" s="8" t="s">
        <v>956</v>
      </c>
    </row>
    <row r="4858" spans="1:7" ht="44.1" customHeight="1">
      <c r="A4858" s="15" t="s">
        <v>1525</v>
      </c>
      <c r="B4858" s="16" t="s">
        <v>1526</v>
      </c>
      <c r="C4858" s="15" t="s">
        <v>959</v>
      </c>
      <c r="D4858" s="15" t="s">
        <v>1030</v>
      </c>
      <c r="E4858" s="17">
        <v>6.9999999999999994E-5</v>
      </c>
      <c r="F4858" s="18">
        <v>301582.57</v>
      </c>
      <c r="G4858" s="18">
        <v>21.110779900000001</v>
      </c>
    </row>
    <row r="4859" spans="1:7" ht="15" customHeight="1">
      <c r="A4859" s="1"/>
      <c r="B4859" s="1"/>
      <c r="C4859" s="1"/>
      <c r="D4859" s="1"/>
      <c r="E4859" s="319" t="s">
        <v>1031</v>
      </c>
      <c r="F4859" s="320"/>
      <c r="G4859" s="19">
        <v>21.110779900000001</v>
      </c>
    </row>
    <row r="4860" spans="1:7" ht="15" customHeight="1">
      <c r="A4860" s="1"/>
      <c r="B4860" s="1"/>
      <c r="C4860" s="1"/>
      <c r="D4860" s="1"/>
      <c r="E4860" s="317" t="s">
        <v>972</v>
      </c>
      <c r="F4860" s="318"/>
      <c r="G4860" s="3">
        <v>21.11</v>
      </c>
    </row>
    <row r="4861" spans="1:7" ht="15" customHeight="1">
      <c r="A4861" s="1"/>
      <c r="B4861" s="1"/>
      <c r="C4861" s="1"/>
      <c r="D4861" s="1"/>
      <c r="E4861" s="317" t="s">
        <v>1062</v>
      </c>
      <c r="F4861" s="318"/>
      <c r="G4861" s="3">
        <v>0</v>
      </c>
    </row>
    <row r="4862" spans="1:7" ht="15" customHeight="1">
      <c r="A4862" s="1"/>
      <c r="B4862" s="1"/>
      <c r="C4862" s="1"/>
      <c r="D4862" s="1"/>
      <c r="E4862" s="317" t="s">
        <v>974</v>
      </c>
      <c r="F4862" s="318"/>
      <c r="G4862" s="3">
        <v>21.11</v>
      </c>
    </row>
    <row r="4863" spans="1:7" ht="15" customHeight="1">
      <c r="A4863" s="1"/>
      <c r="B4863" s="1"/>
      <c r="C4863" s="1"/>
      <c r="D4863" s="1"/>
      <c r="E4863" s="317" t="s">
        <v>975</v>
      </c>
      <c r="F4863" s="318"/>
      <c r="G4863" s="3">
        <v>5.98</v>
      </c>
    </row>
    <row r="4864" spans="1:7" ht="15" customHeight="1">
      <c r="A4864" s="1"/>
      <c r="B4864" s="1"/>
      <c r="C4864" s="1"/>
      <c r="D4864" s="1"/>
      <c r="E4864" s="317" t="s">
        <v>976</v>
      </c>
      <c r="F4864" s="318"/>
      <c r="G4864" s="3">
        <v>27.09</v>
      </c>
    </row>
    <row r="4865" spans="1:7" ht="15" customHeight="1">
      <c r="A4865" s="1"/>
      <c r="B4865" s="1"/>
      <c r="C4865" s="1"/>
      <c r="D4865" s="1"/>
      <c r="E4865" s="317" t="s">
        <v>977</v>
      </c>
      <c r="F4865" s="318"/>
      <c r="G4865" s="3">
        <v>1</v>
      </c>
    </row>
    <row r="4866" spans="1:7" ht="15" customHeight="1">
      <c r="A4866" s="1"/>
      <c r="B4866" s="1"/>
      <c r="C4866" s="1"/>
      <c r="D4866" s="1"/>
      <c r="E4866" s="317" t="s">
        <v>978</v>
      </c>
      <c r="F4866" s="318"/>
      <c r="G4866" s="3">
        <v>27.09</v>
      </c>
    </row>
    <row r="4867" spans="1:7" ht="9.9499999999999993" customHeight="1">
      <c r="A4867" s="1"/>
      <c r="B4867" s="1"/>
      <c r="C4867" s="323" t="s">
        <v>949</v>
      </c>
      <c r="D4867" s="324"/>
      <c r="E4867" s="1"/>
      <c r="F4867" s="1"/>
      <c r="G4867" s="1"/>
    </row>
    <row r="4868" spans="1:7" ht="27" customHeight="1">
      <c r="A4868" s="325" t="s">
        <v>2431</v>
      </c>
      <c r="B4868" s="326"/>
      <c r="C4868" s="326"/>
      <c r="D4868" s="326"/>
      <c r="E4868" s="326"/>
      <c r="F4868" s="326"/>
      <c r="G4868" s="326"/>
    </row>
    <row r="4869" spans="1:7" ht="15" customHeight="1">
      <c r="A4869" s="321" t="s">
        <v>1010</v>
      </c>
      <c r="B4869" s="322"/>
      <c r="C4869" s="8" t="s">
        <v>952</v>
      </c>
      <c r="D4869" s="8" t="s">
        <v>953</v>
      </c>
      <c r="E4869" s="8" t="s">
        <v>954</v>
      </c>
      <c r="F4869" s="8" t="s">
        <v>955</v>
      </c>
      <c r="G4869" s="8" t="s">
        <v>956</v>
      </c>
    </row>
    <row r="4870" spans="1:7" ht="15" customHeight="1">
      <c r="A4870" s="15" t="s">
        <v>1070</v>
      </c>
      <c r="B4870" s="16" t="s">
        <v>1071</v>
      </c>
      <c r="C4870" s="15" t="s">
        <v>959</v>
      </c>
      <c r="D4870" s="15" t="s">
        <v>1072</v>
      </c>
      <c r="E4870" s="17">
        <v>8.92</v>
      </c>
      <c r="F4870" s="18">
        <v>4.63</v>
      </c>
      <c r="G4870" s="18">
        <v>41.299599999999998</v>
      </c>
    </row>
    <row r="4871" spans="1:7" ht="15" customHeight="1">
      <c r="A4871" s="1"/>
      <c r="B4871" s="1"/>
      <c r="C4871" s="1"/>
      <c r="D4871" s="1"/>
      <c r="E4871" s="319" t="s">
        <v>1021</v>
      </c>
      <c r="F4871" s="320"/>
      <c r="G4871" s="19">
        <v>41.299599999999998</v>
      </c>
    </row>
    <row r="4872" spans="1:7" ht="15" customHeight="1">
      <c r="A4872" s="1"/>
      <c r="B4872" s="1"/>
      <c r="C4872" s="1"/>
      <c r="D4872" s="1"/>
      <c r="E4872" s="317" t="s">
        <v>972</v>
      </c>
      <c r="F4872" s="318"/>
      <c r="G4872" s="3">
        <v>41.29</v>
      </c>
    </row>
    <row r="4873" spans="1:7" ht="15" customHeight="1">
      <c r="A4873" s="1"/>
      <c r="B4873" s="1"/>
      <c r="C4873" s="1"/>
      <c r="D4873" s="1"/>
      <c r="E4873" s="317" t="s">
        <v>1062</v>
      </c>
      <c r="F4873" s="318"/>
      <c r="G4873" s="3">
        <v>0</v>
      </c>
    </row>
    <row r="4874" spans="1:7" ht="15" customHeight="1">
      <c r="A4874" s="1"/>
      <c r="B4874" s="1"/>
      <c r="C4874" s="1"/>
      <c r="D4874" s="1"/>
      <c r="E4874" s="317" t="s">
        <v>974</v>
      </c>
      <c r="F4874" s="318"/>
      <c r="G4874" s="3">
        <v>41.29</v>
      </c>
    </row>
    <row r="4875" spans="1:7" ht="15" customHeight="1">
      <c r="A4875" s="1"/>
      <c r="B4875" s="1"/>
      <c r="C4875" s="1"/>
      <c r="D4875" s="1"/>
      <c r="E4875" s="317" t="s">
        <v>975</v>
      </c>
      <c r="F4875" s="318"/>
      <c r="G4875" s="3">
        <v>11.7</v>
      </c>
    </row>
    <row r="4876" spans="1:7" ht="15" customHeight="1">
      <c r="A4876" s="1"/>
      <c r="B4876" s="1"/>
      <c r="C4876" s="1"/>
      <c r="D4876" s="1"/>
      <c r="E4876" s="317" t="s">
        <v>976</v>
      </c>
      <c r="F4876" s="318"/>
      <c r="G4876" s="3">
        <v>52.99</v>
      </c>
    </row>
    <row r="4877" spans="1:7" ht="15" customHeight="1">
      <c r="A4877" s="1"/>
      <c r="B4877" s="1"/>
      <c r="C4877" s="1"/>
      <c r="D4877" s="1"/>
      <c r="E4877" s="317" t="s">
        <v>977</v>
      </c>
      <c r="F4877" s="318"/>
      <c r="G4877" s="3">
        <v>1</v>
      </c>
    </row>
    <row r="4878" spans="1:7" ht="15" customHeight="1">
      <c r="A4878" s="1"/>
      <c r="B4878" s="1"/>
      <c r="C4878" s="1"/>
      <c r="D4878" s="1"/>
      <c r="E4878" s="317" t="s">
        <v>978</v>
      </c>
      <c r="F4878" s="318"/>
      <c r="G4878" s="3">
        <v>52.99</v>
      </c>
    </row>
    <row r="4879" spans="1:7" ht="9.9499999999999993" customHeight="1">
      <c r="A4879" s="1"/>
      <c r="B4879" s="1"/>
      <c r="C4879" s="323" t="s">
        <v>949</v>
      </c>
      <c r="D4879" s="324"/>
      <c r="E4879" s="1"/>
      <c r="F4879" s="1"/>
      <c r="G4879" s="1"/>
    </row>
    <row r="4880" spans="1:7" ht="27" customHeight="1">
      <c r="A4880" s="325" t="s">
        <v>2432</v>
      </c>
      <c r="B4880" s="326"/>
      <c r="C4880" s="326"/>
      <c r="D4880" s="326"/>
      <c r="E4880" s="326"/>
      <c r="F4880" s="326"/>
      <c r="G4880" s="326"/>
    </row>
    <row r="4881" spans="1:7" ht="15" customHeight="1">
      <c r="A4881" s="321" t="s">
        <v>951</v>
      </c>
      <c r="B4881" s="322"/>
      <c r="C4881" s="8" t="s">
        <v>952</v>
      </c>
      <c r="D4881" s="8" t="s">
        <v>953</v>
      </c>
      <c r="E4881" s="8" t="s">
        <v>954</v>
      </c>
      <c r="F4881" s="8" t="s">
        <v>955</v>
      </c>
      <c r="G4881" s="8" t="s">
        <v>956</v>
      </c>
    </row>
    <row r="4882" spans="1:7" ht="15" customHeight="1">
      <c r="A4882" s="15" t="s">
        <v>994</v>
      </c>
      <c r="B4882" s="16" t="s">
        <v>995</v>
      </c>
      <c r="C4882" s="15" t="s">
        <v>959</v>
      </c>
      <c r="D4882" s="15" t="s">
        <v>960</v>
      </c>
      <c r="E4882" s="17">
        <v>1</v>
      </c>
      <c r="F4882" s="18">
        <v>1.04</v>
      </c>
      <c r="G4882" s="18">
        <v>1.04</v>
      </c>
    </row>
    <row r="4883" spans="1:7" ht="20.100000000000001" customHeight="1">
      <c r="A4883" s="15" t="s">
        <v>1025</v>
      </c>
      <c r="B4883" s="16" t="s">
        <v>1026</v>
      </c>
      <c r="C4883" s="15" t="s">
        <v>959</v>
      </c>
      <c r="D4883" s="15" t="s">
        <v>960</v>
      </c>
      <c r="E4883" s="17">
        <v>1</v>
      </c>
      <c r="F4883" s="18">
        <v>0.63</v>
      </c>
      <c r="G4883" s="18">
        <v>0.63</v>
      </c>
    </row>
    <row r="4884" spans="1:7" ht="15" customHeight="1">
      <c r="A4884" s="15" t="s">
        <v>996</v>
      </c>
      <c r="B4884" s="16" t="s">
        <v>997</v>
      </c>
      <c r="C4884" s="15" t="s">
        <v>959</v>
      </c>
      <c r="D4884" s="15" t="s">
        <v>960</v>
      </c>
      <c r="E4884" s="17">
        <v>1</v>
      </c>
      <c r="F4884" s="18">
        <v>3.18</v>
      </c>
      <c r="G4884" s="18">
        <v>3.18</v>
      </c>
    </row>
    <row r="4885" spans="1:7" ht="20.100000000000001" customHeight="1">
      <c r="A4885" s="15" t="s">
        <v>1023</v>
      </c>
      <c r="B4885" s="16" t="s">
        <v>1024</v>
      </c>
      <c r="C4885" s="15" t="s">
        <v>959</v>
      </c>
      <c r="D4885" s="15" t="s">
        <v>960</v>
      </c>
      <c r="E4885" s="17">
        <v>1</v>
      </c>
      <c r="F4885" s="18">
        <v>0.01</v>
      </c>
      <c r="G4885" s="18">
        <v>0.01</v>
      </c>
    </row>
    <row r="4886" spans="1:7" ht="15" customHeight="1">
      <c r="A4886" s="15" t="s">
        <v>963</v>
      </c>
      <c r="B4886" s="16" t="s">
        <v>964</v>
      </c>
      <c r="C4886" s="15" t="s">
        <v>959</v>
      </c>
      <c r="D4886" s="15" t="s">
        <v>960</v>
      </c>
      <c r="E4886" s="17">
        <v>1</v>
      </c>
      <c r="F4886" s="18">
        <v>0.55000000000000004</v>
      </c>
      <c r="G4886" s="18">
        <v>0.55000000000000004</v>
      </c>
    </row>
    <row r="4887" spans="1:7" ht="15" customHeight="1">
      <c r="A4887" s="15" t="s">
        <v>965</v>
      </c>
      <c r="B4887" s="16" t="s">
        <v>966</v>
      </c>
      <c r="C4887" s="15" t="s">
        <v>959</v>
      </c>
      <c r="D4887" s="15" t="s">
        <v>960</v>
      </c>
      <c r="E4887" s="17">
        <v>1</v>
      </c>
      <c r="F4887" s="18">
        <v>0.06</v>
      </c>
      <c r="G4887" s="18">
        <v>0.06</v>
      </c>
    </row>
    <row r="4888" spans="1:7" ht="17.100000000000001" customHeight="1">
      <c r="A4888" s="1"/>
      <c r="B4888" s="1"/>
      <c r="C4888" s="1"/>
      <c r="D4888" s="1"/>
      <c r="E4888" s="319" t="s">
        <v>967</v>
      </c>
      <c r="F4888" s="320"/>
      <c r="G4888" s="19">
        <v>5.47</v>
      </c>
    </row>
    <row r="4889" spans="1:7" ht="15" customHeight="1">
      <c r="A4889" s="321" t="s">
        <v>1027</v>
      </c>
      <c r="B4889" s="322"/>
      <c r="C4889" s="8" t="s">
        <v>952</v>
      </c>
      <c r="D4889" s="8" t="s">
        <v>953</v>
      </c>
      <c r="E4889" s="8" t="s">
        <v>954</v>
      </c>
      <c r="F4889" s="8" t="s">
        <v>955</v>
      </c>
      <c r="G4889" s="8" t="s">
        <v>956</v>
      </c>
    </row>
    <row r="4890" spans="1:7" ht="44.1" customHeight="1">
      <c r="A4890" s="15" t="s">
        <v>1525</v>
      </c>
      <c r="B4890" s="16" t="s">
        <v>1526</v>
      </c>
      <c r="C4890" s="15" t="s">
        <v>959</v>
      </c>
      <c r="D4890" s="15" t="s">
        <v>1030</v>
      </c>
      <c r="E4890" s="17">
        <v>1.3359999999999999E-4</v>
      </c>
      <c r="F4890" s="18">
        <v>301582.57</v>
      </c>
      <c r="G4890" s="18">
        <v>40.291431351999996</v>
      </c>
    </row>
    <row r="4891" spans="1:7" ht="15" customHeight="1">
      <c r="A4891" s="1"/>
      <c r="B4891" s="1"/>
      <c r="C4891" s="1"/>
      <c r="D4891" s="1"/>
      <c r="E4891" s="319" t="s">
        <v>1031</v>
      </c>
      <c r="F4891" s="320"/>
      <c r="G4891" s="19">
        <v>40.291431351999996</v>
      </c>
    </row>
    <row r="4892" spans="1:7" ht="15" customHeight="1">
      <c r="A4892" s="321" t="s">
        <v>968</v>
      </c>
      <c r="B4892" s="322"/>
      <c r="C4892" s="8" t="s">
        <v>952</v>
      </c>
      <c r="D4892" s="8" t="s">
        <v>953</v>
      </c>
      <c r="E4892" s="8" t="s">
        <v>954</v>
      </c>
      <c r="F4892" s="8" t="s">
        <v>955</v>
      </c>
      <c r="G4892" s="8" t="s">
        <v>956</v>
      </c>
    </row>
    <row r="4893" spans="1:7" ht="15" customHeight="1">
      <c r="A4893" s="15" t="s">
        <v>1081</v>
      </c>
      <c r="B4893" s="16" t="s">
        <v>1082</v>
      </c>
      <c r="C4893" s="15" t="s">
        <v>959</v>
      </c>
      <c r="D4893" s="15" t="s">
        <v>960</v>
      </c>
      <c r="E4893" s="17">
        <v>1.0082</v>
      </c>
      <c r="F4893" s="18">
        <v>21.4</v>
      </c>
      <c r="G4893" s="18">
        <v>21.575479999999999</v>
      </c>
    </row>
    <row r="4894" spans="1:7" ht="15" customHeight="1">
      <c r="A4894" s="1"/>
      <c r="B4894" s="1"/>
      <c r="C4894" s="1"/>
      <c r="D4894" s="1"/>
      <c r="E4894" s="319" t="s">
        <v>971</v>
      </c>
      <c r="F4894" s="320"/>
      <c r="G4894" s="19">
        <v>21.575479999999999</v>
      </c>
    </row>
    <row r="4895" spans="1:7" ht="15" customHeight="1">
      <c r="A4895" s="321" t="s">
        <v>1010</v>
      </c>
      <c r="B4895" s="322"/>
      <c r="C4895" s="8" t="s">
        <v>952</v>
      </c>
      <c r="D4895" s="8" t="s">
        <v>953</v>
      </c>
      <c r="E4895" s="8" t="s">
        <v>954</v>
      </c>
      <c r="F4895" s="8" t="s">
        <v>955</v>
      </c>
      <c r="G4895" s="8" t="s">
        <v>956</v>
      </c>
    </row>
    <row r="4896" spans="1:7" ht="15" customHeight="1">
      <c r="A4896" s="15" t="s">
        <v>1070</v>
      </c>
      <c r="B4896" s="16" t="s">
        <v>1071</v>
      </c>
      <c r="C4896" s="15" t="s">
        <v>959</v>
      </c>
      <c r="D4896" s="15" t="s">
        <v>1072</v>
      </c>
      <c r="E4896" s="17">
        <v>8.92</v>
      </c>
      <c r="F4896" s="18">
        <v>4.63</v>
      </c>
      <c r="G4896" s="18">
        <v>41.299599999999998</v>
      </c>
    </row>
    <row r="4897" spans="1:7" ht="15" customHeight="1">
      <c r="A4897" s="1"/>
      <c r="B4897" s="1"/>
      <c r="C4897" s="1"/>
      <c r="D4897" s="1"/>
      <c r="E4897" s="319" t="s">
        <v>1021</v>
      </c>
      <c r="F4897" s="320"/>
      <c r="G4897" s="19">
        <v>41.299599999999998</v>
      </c>
    </row>
    <row r="4898" spans="1:7" ht="15" customHeight="1">
      <c r="A4898" s="1"/>
      <c r="B4898" s="1"/>
      <c r="C4898" s="1"/>
      <c r="D4898" s="1"/>
      <c r="E4898" s="317" t="s">
        <v>972</v>
      </c>
      <c r="F4898" s="318"/>
      <c r="G4898" s="3">
        <v>98.81</v>
      </c>
    </row>
    <row r="4899" spans="1:7" ht="15" customHeight="1">
      <c r="A4899" s="1"/>
      <c r="B4899" s="1"/>
      <c r="C4899" s="1"/>
      <c r="D4899" s="1"/>
      <c r="E4899" s="317" t="s">
        <v>973</v>
      </c>
      <c r="F4899" s="318"/>
      <c r="G4899" s="3">
        <v>9.8000000000000007</v>
      </c>
    </row>
    <row r="4900" spans="1:7" ht="15" customHeight="1">
      <c r="A4900" s="1"/>
      <c r="B4900" s="1"/>
      <c r="C4900" s="1"/>
      <c r="D4900" s="1"/>
      <c r="E4900" s="317" t="s">
        <v>974</v>
      </c>
      <c r="F4900" s="318"/>
      <c r="G4900" s="3">
        <v>108.61</v>
      </c>
    </row>
    <row r="4901" spans="1:7" ht="15" customHeight="1">
      <c r="A4901" s="1"/>
      <c r="B4901" s="1"/>
      <c r="C4901" s="1"/>
      <c r="D4901" s="1"/>
      <c r="E4901" s="317" t="s">
        <v>975</v>
      </c>
      <c r="F4901" s="318"/>
      <c r="G4901" s="3">
        <v>30.79</v>
      </c>
    </row>
    <row r="4902" spans="1:7" ht="15" customHeight="1">
      <c r="A4902" s="1"/>
      <c r="B4902" s="1"/>
      <c r="C4902" s="1"/>
      <c r="D4902" s="1"/>
      <c r="E4902" s="317" t="s">
        <v>976</v>
      </c>
      <c r="F4902" s="318"/>
      <c r="G4902" s="3">
        <v>139.4</v>
      </c>
    </row>
    <row r="4903" spans="1:7" ht="15" customHeight="1">
      <c r="A4903" s="1"/>
      <c r="B4903" s="1"/>
      <c r="C4903" s="1"/>
      <c r="D4903" s="1"/>
      <c r="E4903" s="317" t="s">
        <v>977</v>
      </c>
      <c r="F4903" s="318"/>
      <c r="G4903" s="3">
        <v>1</v>
      </c>
    </row>
    <row r="4904" spans="1:7" ht="15" customHeight="1">
      <c r="A4904" s="1"/>
      <c r="B4904" s="1"/>
      <c r="C4904" s="1"/>
      <c r="D4904" s="1"/>
      <c r="E4904" s="317" t="s">
        <v>978</v>
      </c>
      <c r="F4904" s="318"/>
      <c r="G4904" s="3">
        <v>139.4</v>
      </c>
    </row>
    <row r="4905" spans="1:7" ht="9.9499999999999993" customHeight="1">
      <c r="A4905" s="1"/>
      <c r="B4905" s="1"/>
      <c r="C4905" s="323" t="s">
        <v>949</v>
      </c>
      <c r="D4905" s="324"/>
      <c r="E4905" s="1"/>
      <c r="F4905" s="1"/>
      <c r="G4905" s="1"/>
    </row>
    <row r="4906" spans="1:7" ht="20.100000000000001" customHeight="1">
      <c r="A4906" s="325" t="s">
        <v>2433</v>
      </c>
      <c r="B4906" s="326"/>
      <c r="C4906" s="326"/>
      <c r="D4906" s="326"/>
      <c r="E4906" s="326"/>
      <c r="F4906" s="326"/>
      <c r="G4906" s="326"/>
    </row>
    <row r="4907" spans="1:7" ht="15" customHeight="1">
      <c r="A4907" s="321" t="s">
        <v>951</v>
      </c>
      <c r="B4907" s="322"/>
      <c r="C4907" s="8" t="s">
        <v>952</v>
      </c>
      <c r="D4907" s="8" t="s">
        <v>953</v>
      </c>
      <c r="E4907" s="8" t="s">
        <v>954</v>
      </c>
      <c r="F4907" s="8" t="s">
        <v>955</v>
      </c>
      <c r="G4907" s="8" t="s">
        <v>956</v>
      </c>
    </row>
    <row r="4908" spans="1:7" ht="15" customHeight="1">
      <c r="A4908" s="15" t="s">
        <v>994</v>
      </c>
      <c r="B4908" s="16" t="s">
        <v>995</v>
      </c>
      <c r="C4908" s="15" t="s">
        <v>959</v>
      </c>
      <c r="D4908" s="15" t="s">
        <v>960</v>
      </c>
      <c r="E4908" s="17">
        <v>0.2</v>
      </c>
      <c r="F4908" s="18">
        <v>1.04</v>
      </c>
      <c r="G4908" s="18">
        <v>0.20799999999999999</v>
      </c>
    </row>
    <row r="4909" spans="1:7" ht="15" customHeight="1">
      <c r="A4909" s="15" t="s">
        <v>996</v>
      </c>
      <c r="B4909" s="16" t="s">
        <v>997</v>
      </c>
      <c r="C4909" s="15" t="s">
        <v>959</v>
      </c>
      <c r="D4909" s="15" t="s">
        <v>960</v>
      </c>
      <c r="E4909" s="17">
        <v>0.2</v>
      </c>
      <c r="F4909" s="18">
        <v>3.18</v>
      </c>
      <c r="G4909" s="18">
        <v>0.63600000000000001</v>
      </c>
    </row>
    <row r="4910" spans="1:7" ht="20.100000000000001" customHeight="1">
      <c r="A4910" s="15" t="s">
        <v>1388</v>
      </c>
      <c r="B4910" s="16" t="s">
        <v>1389</v>
      </c>
      <c r="C4910" s="15" t="s">
        <v>959</v>
      </c>
      <c r="D4910" s="15" t="s">
        <v>960</v>
      </c>
      <c r="E4910" s="17">
        <v>0.2</v>
      </c>
      <c r="F4910" s="18">
        <v>0.28000000000000003</v>
      </c>
      <c r="G4910" s="18">
        <v>5.6000000000000001E-2</v>
      </c>
    </row>
    <row r="4911" spans="1:7" ht="15" customHeight="1">
      <c r="A4911" s="15" t="s">
        <v>963</v>
      </c>
      <c r="B4911" s="16" t="s">
        <v>964</v>
      </c>
      <c r="C4911" s="15" t="s">
        <v>959</v>
      </c>
      <c r="D4911" s="15" t="s">
        <v>960</v>
      </c>
      <c r="E4911" s="17">
        <v>0.2</v>
      </c>
      <c r="F4911" s="18">
        <v>0.55000000000000004</v>
      </c>
      <c r="G4911" s="18">
        <v>0.11</v>
      </c>
    </row>
    <row r="4912" spans="1:7" ht="20.100000000000001" customHeight="1">
      <c r="A4912" s="15" t="s">
        <v>1390</v>
      </c>
      <c r="B4912" s="16" t="s">
        <v>1391</v>
      </c>
      <c r="C4912" s="15" t="s">
        <v>959</v>
      </c>
      <c r="D4912" s="15" t="s">
        <v>960</v>
      </c>
      <c r="E4912" s="17">
        <v>0.2</v>
      </c>
      <c r="F4912" s="18">
        <v>0.8</v>
      </c>
      <c r="G4912" s="18">
        <v>0.16</v>
      </c>
    </row>
    <row r="4913" spans="1:7" ht="15" customHeight="1">
      <c r="A4913" s="15" t="s">
        <v>965</v>
      </c>
      <c r="B4913" s="16" t="s">
        <v>966</v>
      </c>
      <c r="C4913" s="15" t="s">
        <v>959</v>
      </c>
      <c r="D4913" s="15" t="s">
        <v>960</v>
      </c>
      <c r="E4913" s="17">
        <v>0.2</v>
      </c>
      <c r="F4913" s="18">
        <v>0.06</v>
      </c>
      <c r="G4913" s="18">
        <v>1.2E-2</v>
      </c>
    </row>
    <row r="4914" spans="1:7" ht="17.100000000000001" customHeight="1">
      <c r="A4914" s="1"/>
      <c r="B4914" s="1"/>
      <c r="C4914" s="1"/>
      <c r="D4914" s="1"/>
      <c r="E4914" s="319" t="s">
        <v>967</v>
      </c>
      <c r="F4914" s="320"/>
      <c r="G4914" s="19">
        <v>1.1819999999999999</v>
      </c>
    </row>
    <row r="4915" spans="1:7" ht="15" customHeight="1">
      <c r="A4915" s="321" t="s">
        <v>968</v>
      </c>
      <c r="B4915" s="322"/>
      <c r="C4915" s="8" t="s">
        <v>952</v>
      </c>
      <c r="D4915" s="8" t="s">
        <v>953</v>
      </c>
      <c r="E4915" s="8" t="s">
        <v>954</v>
      </c>
      <c r="F4915" s="8" t="s">
        <v>955</v>
      </c>
      <c r="G4915" s="8" t="s">
        <v>956</v>
      </c>
    </row>
    <row r="4916" spans="1:7" ht="15" customHeight="1">
      <c r="A4916" s="15" t="s">
        <v>1392</v>
      </c>
      <c r="B4916" s="16" t="s">
        <v>1393</v>
      </c>
      <c r="C4916" s="15" t="s">
        <v>959</v>
      </c>
      <c r="D4916" s="15" t="s">
        <v>960</v>
      </c>
      <c r="E4916" s="17">
        <v>0.10128</v>
      </c>
      <c r="F4916" s="18">
        <v>8.94</v>
      </c>
      <c r="G4916" s="18">
        <v>0.9054432</v>
      </c>
    </row>
    <row r="4917" spans="1:7" ht="15" customHeight="1">
      <c r="A4917" s="15" t="s">
        <v>1394</v>
      </c>
      <c r="B4917" s="16" t="s">
        <v>1395</v>
      </c>
      <c r="C4917" s="15" t="s">
        <v>959</v>
      </c>
      <c r="D4917" s="15" t="s">
        <v>960</v>
      </c>
      <c r="E4917" s="17">
        <v>0.10128</v>
      </c>
      <c r="F4917" s="18">
        <v>12.62</v>
      </c>
      <c r="G4917" s="18">
        <v>1.2781536</v>
      </c>
    </row>
    <row r="4918" spans="1:7" ht="15" customHeight="1">
      <c r="A4918" s="1"/>
      <c r="B4918" s="1"/>
      <c r="C4918" s="1"/>
      <c r="D4918" s="1"/>
      <c r="E4918" s="319" t="s">
        <v>971</v>
      </c>
      <c r="F4918" s="320"/>
      <c r="G4918" s="19">
        <v>2.1835968000000001</v>
      </c>
    </row>
    <row r="4919" spans="1:7" ht="15" customHeight="1">
      <c r="A4919" s="321" t="s">
        <v>1010</v>
      </c>
      <c r="B4919" s="322"/>
      <c r="C4919" s="8" t="s">
        <v>952</v>
      </c>
      <c r="D4919" s="8" t="s">
        <v>953</v>
      </c>
      <c r="E4919" s="8" t="s">
        <v>954</v>
      </c>
      <c r="F4919" s="8" t="s">
        <v>955</v>
      </c>
      <c r="G4919" s="8" t="s">
        <v>956</v>
      </c>
    </row>
    <row r="4920" spans="1:7" ht="15" customHeight="1">
      <c r="A4920" s="15" t="s">
        <v>1398</v>
      </c>
      <c r="B4920" s="16" t="s">
        <v>1399</v>
      </c>
      <c r="C4920" s="15" t="s">
        <v>959</v>
      </c>
      <c r="D4920" s="15" t="s">
        <v>1030</v>
      </c>
      <c r="E4920" s="17">
        <v>9.9000000000000008E-3</v>
      </c>
      <c r="F4920" s="18">
        <v>50.01</v>
      </c>
      <c r="G4920" s="18">
        <v>0.49509900000000001</v>
      </c>
    </row>
    <row r="4921" spans="1:7" ht="20.100000000000001" customHeight="1">
      <c r="A4921" s="15" t="s">
        <v>1400</v>
      </c>
      <c r="B4921" s="16" t="s">
        <v>1401</v>
      </c>
      <c r="C4921" s="15" t="s">
        <v>959</v>
      </c>
      <c r="D4921" s="15" t="s">
        <v>1030</v>
      </c>
      <c r="E4921" s="17">
        <v>1.4999999999999999E-2</v>
      </c>
      <c r="F4921" s="18">
        <v>56.66</v>
      </c>
      <c r="G4921" s="18">
        <v>0.84989999999999999</v>
      </c>
    </row>
    <row r="4922" spans="1:7" ht="20.100000000000001" customHeight="1">
      <c r="A4922" s="15" t="s">
        <v>1547</v>
      </c>
      <c r="B4922" s="16" t="s">
        <v>1548</v>
      </c>
      <c r="C4922" s="15" t="s">
        <v>959</v>
      </c>
      <c r="D4922" s="15" t="s">
        <v>1030</v>
      </c>
      <c r="E4922" s="17">
        <v>1</v>
      </c>
      <c r="F4922" s="18">
        <v>0.68</v>
      </c>
      <c r="G4922" s="18">
        <v>0.68</v>
      </c>
    </row>
    <row r="4923" spans="1:7" ht="15" customHeight="1">
      <c r="A4923" s="15" t="s">
        <v>1402</v>
      </c>
      <c r="B4923" s="16" t="s">
        <v>1403</v>
      </c>
      <c r="C4923" s="15" t="s">
        <v>959</v>
      </c>
      <c r="D4923" s="15" t="s">
        <v>1030</v>
      </c>
      <c r="E4923" s="17">
        <v>2.1000000000000001E-2</v>
      </c>
      <c r="F4923" s="18">
        <v>1.29</v>
      </c>
      <c r="G4923" s="18">
        <v>2.7089999999999999E-2</v>
      </c>
    </row>
    <row r="4924" spans="1:7" ht="15" customHeight="1">
      <c r="A4924" s="1"/>
      <c r="B4924" s="1"/>
      <c r="C4924" s="1"/>
      <c r="D4924" s="1"/>
      <c r="E4924" s="319" t="s">
        <v>1021</v>
      </c>
      <c r="F4924" s="320"/>
      <c r="G4924" s="19">
        <v>2.0520890000000001</v>
      </c>
    </row>
    <row r="4925" spans="1:7" ht="15" customHeight="1">
      <c r="A4925" s="1"/>
      <c r="B4925" s="1"/>
      <c r="C4925" s="1"/>
      <c r="D4925" s="1"/>
      <c r="E4925" s="317" t="s">
        <v>972</v>
      </c>
      <c r="F4925" s="318"/>
      <c r="G4925" s="3">
        <v>4.3899999999999997</v>
      </c>
    </row>
    <row r="4926" spans="1:7" ht="15" customHeight="1">
      <c r="A4926" s="1"/>
      <c r="B4926" s="1"/>
      <c r="C4926" s="1"/>
      <c r="D4926" s="1"/>
      <c r="E4926" s="317" t="s">
        <v>973</v>
      </c>
      <c r="F4926" s="318"/>
      <c r="G4926" s="3">
        <v>0.99</v>
      </c>
    </row>
    <row r="4927" spans="1:7" ht="15" customHeight="1">
      <c r="A4927" s="1"/>
      <c r="B4927" s="1"/>
      <c r="C4927" s="1"/>
      <c r="D4927" s="1"/>
      <c r="E4927" s="317" t="s">
        <v>974</v>
      </c>
      <c r="F4927" s="318"/>
      <c r="G4927" s="3">
        <v>5.38</v>
      </c>
    </row>
    <row r="4928" spans="1:7" ht="15" customHeight="1">
      <c r="A4928" s="1"/>
      <c r="B4928" s="1"/>
      <c r="C4928" s="1"/>
      <c r="D4928" s="1"/>
      <c r="E4928" s="317" t="s">
        <v>975</v>
      </c>
      <c r="F4928" s="318"/>
      <c r="G4928" s="3">
        <v>1.52</v>
      </c>
    </row>
    <row r="4929" spans="1:7" ht="15" customHeight="1">
      <c r="A4929" s="1"/>
      <c r="B4929" s="1"/>
      <c r="C4929" s="1"/>
      <c r="D4929" s="1"/>
      <c r="E4929" s="317" t="s">
        <v>976</v>
      </c>
      <c r="F4929" s="318"/>
      <c r="G4929" s="3">
        <v>6.9</v>
      </c>
    </row>
    <row r="4930" spans="1:7" ht="15" customHeight="1">
      <c r="A4930" s="1"/>
      <c r="B4930" s="1"/>
      <c r="C4930" s="1"/>
      <c r="D4930" s="1"/>
      <c r="E4930" s="317" t="s">
        <v>977</v>
      </c>
      <c r="F4930" s="318"/>
      <c r="G4930" s="3">
        <v>1</v>
      </c>
    </row>
    <row r="4931" spans="1:7" ht="15" customHeight="1">
      <c r="A4931" s="1"/>
      <c r="B4931" s="1"/>
      <c r="C4931" s="1"/>
      <c r="D4931" s="1"/>
      <c r="E4931" s="317" t="s">
        <v>978</v>
      </c>
      <c r="F4931" s="318"/>
      <c r="G4931" s="3">
        <v>6.9</v>
      </c>
    </row>
    <row r="4932" spans="1:7" ht="9.9499999999999993" customHeight="1">
      <c r="A4932" s="1"/>
      <c r="B4932" s="1"/>
      <c r="C4932" s="323" t="s">
        <v>949</v>
      </c>
      <c r="D4932" s="324"/>
      <c r="E4932" s="1"/>
      <c r="F4932" s="1"/>
      <c r="G4932" s="1"/>
    </row>
    <row r="4933" spans="1:7" ht="20.100000000000001" customHeight="1">
      <c r="A4933" s="325" t="s">
        <v>2434</v>
      </c>
      <c r="B4933" s="326"/>
      <c r="C4933" s="326"/>
      <c r="D4933" s="326"/>
      <c r="E4933" s="326"/>
      <c r="F4933" s="326"/>
      <c r="G4933" s="326"/>
    </row>
    <row r="4934" spans="1:7" ht="15" customHeight="1">
      <c r="A4934" s="321" t="s">
        <v>951</v>
      </c>
      <c r="B4934" s="322"/>
      <c r="C4934" s="8" t="s">
        <v>952</v>
      </c>
      <c r="D4934" s="8" t="s">
        <v>953</v>
      </c>
      <c r="E4934" s="8" t="s">
        <v>954</v>
      </c>
      <c r="F4934" s="8" t="s">
        <v>955</v>
      </c>
      <c r="G4934" s="8" t="s">
        <v>956</v>
      </c>
    </row>
    <row r="4935" spans="1:7" ht="15" customHeight="1">
      <c r="A4935" s="15" t="s">
        <v>994</v>
      </c>
      <c r="B4935" s="16" t="s">
        <v>995</v>
      </c>
      <c r="C4935" s="15" t="s">
        <v>959</v>
      </c>
      <c r="D4935" s="15" t="s">
        <v>960</v>
      </c>
      <c r="E4935" s="17">
        <v>0.2</v>
      </c>
      <c r="F4935" s="18">
        <v>1.04</v>
      </c>
      <c r="G4935" s="18">
        <v>0.20799999999999999</v>
      </c>
    </row>
    <row r="4936" spans="1:7" ht="15" customHeight="1">
      <c r="A4936" s="15" t="s">
        <v>996</v>
      </c>
      <c r="B4936" s="16" t="s">
        <v>997</v>
      </c>
      <c r="C4936" s="15" t="s">
        <v>959</v>
      </c>
      <c r="D4936" s="15" t="s">
        <v>960</v>
      </c>
      <c r="E4936" s="17">
        <v>0.2</v>
      </c>
      <c r="F4936" s="18">
        <v>3.18</v>
      </c>
      <c r="G4936" s="18">
        <v>0.63600000000000001</v>
      </c>
    </row>
    <row r="4937" spans="1:7" ht="20.100000000000001" customHeight="1">
      <c r="A4937" s="15" t="s">
        <v>1388</v>
      </c>
      <c r="B4937" s="16" t="s">
        <v>1389</v>
      </c>
      <c r="C4937" s="15" t="s">
        <v>959</v>
      </c>
      <c r="D4937" s="15" t="s">
        <v>960</v>
      </c>
      <c r="E4937" s="17">
        <v>0.2</v>
      </c>
      <c r="F4937" s="18">
        <v>0.28000000000000003</v>
      </c>
      <c r="G4937" s="18">
        <v>5.6000000000000001E-2</v>
      </c>
    </row>
    <row r="4938" spans="1:7" ht="15" customHeight="1">
      <c r="A4938" s="15" t="s">
        <v>963</v>
      </c>
      <c r="B4938" s="16" t="s">
        <v>964</v>
      </c>
      <c r="C4938" s="15" t="s">
        <v>959</v>
      </c>
      <c r="D4938" s="15" t="s">
        <v>960</v>
      </c>
      <c r="E4938" s="17">
        <v>0.2</v>
      </c>
      <c r="F4938" s="18">
        <v>0.55000000000000004</v>
      </c>
      <c r="G4938" s="18">
        <v>0.11</v>
      </c>
    </row>
    <row r="4939" spans="1:7" ht="20.100000000000001" customHeight="1">
      <c r="A4939" s="15" t="s">
        <v>1390</v>
      </c>
      <c r="B4939" s="16" t="s">
        <v>1391</v>
      </c>
      <c r="C4939" s="15" t="s">
        <v>959</v>
      </c>
      <c r="D4939" s="15" t="s">
        <v>960</v>
      </c>
      <c r="E4939" s="17">
        <v>0.2</v>
      </c>
      <c r="F4939" s="18">
        <v>0.8</v>
      </c>
      <c r="G4939" s="18">
        <v>0.16</v>
      </c>
    </row>
    <row r="4940" spans="1:7" ht="15" customHeight="1">
      <c r="A4940" s="15" t="s">
        <v>965</v>
      </c>
      <c r="B4940" s="16" t="s">
        <v>966</v>
      </c>
      <c r="C4940" s="15" t="s">
        <v>959</v>
      </c>
      <c r="D4940" s="15" t="s">
        <v>960</v>
      </c>
      <c r="E4940" s="17">
        <v>0.2</v>
      </c>
      <c r="F4940" s="18">
        <v>0.06</v>
      </c>
      <c r="G4940" s="18">
        <v>1.2E-2</v>
      </c>
    </row>
    <row r="4941" spans="1:7" ht="17.100000000000001" customHeight="1">
      <c r="A4941" s="1"/>
      <c r="B4941" s="1"/>
      <c r="C4941" s="1"/>
      <c r="D4941" s="1"/>
      <c r="E4941" s="319" t="s">
        <v>967</v>
      </c>
      <c r="F4941" s="320"/>
      <c r="G4941" s="19">
        <v>1.1819999999999999</v>
      </c>
    </row>
    <row r="4942" spans="1:7" ht="15" customHeight="1">
      <c r="A4942" s="321" t="s">
        <v>968</v>
      </c>
      <c r="B4942" s="322"/>
      <c r="C4942" s="8" t="s">
        <v>952</v>
      </c>
      <c r="D4942" s="8" t="s">
        <v>953</v>
      </c>
      <c r="E4942" s="8" t="s">
        <v>954</v>
      </c>
      <c r="F4942" s="8" t="s">
        <v>955</v>
      </c>
      <c r="G4942" s="8" t="s">
        <v>956</v>
      </c>
    </row>
    <row r="4943" spans="1:7" ht="15" customHeight="1">
      <c r="A4943" s="15" t="s">
        <v>1392</v>
      </c>
      <c r="B4943" s="16" t="s">
        <v>1393</v>
      </c>
      <c r="C4943" s="15" t="s">
        <v>959</v>
      </c>
      <c r="D4943" s="15" t="s">
        <v>960</v>
      </c>
      <c r="E4943" s="17">
        <v>0.10128</v>
      </c>
      <c r="F4943" s="18">
        <v>8.94</v>
      </c>
      <c r="G4943" s="18">
        <v>0.9054432</v>
      </c>
    </row>
    <row r="4944" spans="1:7" ht="15" customHeight="1">
      <c r="A4944" s="15" t="s">
        <v>1394</v>
      </c>
      <c r="B4944" s="16" t="s">
        <v>1395</v>
      </c>
      <c r="C4944" s="15" t="s">
        <v>959</v>
      </c>
      <c r="D4944" s="15" t="s">
        <v>960</v>
      </c>
      <c r="E4944" s="17">
        <v>0.10128</v>
      </c>
      <c r="F4944" s="18">
        <v>12.62</v>
      </c>
      <c r="G4944" s="18">
        <v>1.2781536</v>
      </c>
    </row>
    <row r="4945" spans="1:7" ht="15" customHeight="1">
      <c r="A4945" s="1"/>
      <c r="B4945" s="1"/>
      <c r="C4945" s="1"/>
      <c r="D4945" s="1"/>
      <c r="E4945" s="319" t="s">
        <v>971</v>
      </c>
      <c r="F4945" s="320"/>
      <c r="G4945" s="19">
        <v>2.1835968000000001</v>
      </c>
    </row>
    <row r="4946" spans="1:7" ht="15" customHeight="1">
      <c r="A4946" s="321" t="s">
        <v>1010</v>
      </c>
      <c r="B4946" s="322"/>
      <c r="C4946" s="8" t="s">
        <v>952</v>
      </c>
      <c r="D4946" s="8" t="s">
        <v>953</v>
      </c>
      <c r="E4946" s="8" t="s">
        <v>954</v>
      </c>
      <c r="F4946" s="8" t="s">
        <v>955</v>
      </c>
      <c r="G4946" s="8" t="s">
        <v>956</v>
      </c>
    </row>
    <row r="4947" spans="1:7" ht="15" customHeight="1">
      <c r="A4947" s="15" t="s">
        <v>1398</v>
      </c>
      <c r="B4947" s="16" t="s">
        <v>1399</v>
      </c>
      <c r="C4947" s="15" t="s">
        <v>959</v>
      </c>
      <c r="D4947" s="15" t="s">
        <v>1030</v>
      </c>
      <c r="E4947" s="17">
        <v>9.9000000000000008E-3</v>
      </c>
      <c r="F4947" s="18">
        <v>50.01</v>
      </c>
      <c r="G4947" s="18">
        <v>0.49509900000000001</v>
      </c>
    </row>
    <row r="4948" spans="1:7" ht="20.100000000000001" customHeight="1">
      <c r="A4948" s="15" t="s">
        <v>1400</v>
      </c>
      <c r="B4948" s="16" t="s">
        <v>1401</v>
      </c>
      <c r="C4948" s="15" t="s">
        <v>959</v>
      </c>
      <c r="D4948" s="15" t="s">
        <v>1030</v>
      </c>
      <c r="E4948" s="17">
        <v>1.4999999999999999E-2</v>
      </c>
      <c r="F4948" s="18">
        <v>56.66</v>
      </c>
      <c r="G4948" s="18">
        <v>0.84989999999999999</v>
      </c>
    </row>
    <row r="4949" spans="1:7" ht="20.100000000000001" customHeight="1">
      <c r="A4949" s="15" t="s">
        <v>1545</v>
      </c>
      <c r="B4949" s="16" t="s">
        <v>1546</v>
      </c>
      <c r="C4949" s="15" t="s">
        <v>959</v>
      </c>
      <c r="D4949" s="15" t="s">
        <v>1030</v>
      </c>
      <c r="E4949" s="17">
        <v>1</v>
      </c>
      <c r="F4949" s="18">
        <v>2.38</v>
      </c>
      <c r="G4949" s="18">
        <v>2.38</v>
      </c>
    </row>
    <row r="4950" spans="1:7" ht="15" customHeight="1">
      <c r="A4950" s="15" t="s">
        <v>1402</v>
      </c>
      <c r="B4950" s="16" t="s">
        <v>1403</v>
      </c>
      <c r="C4950" s="15" t="s">
        <v>959</v>
      </c>
      <c r="D4950" s="15" t="s">
        <v>1030</v>
      </c>
      <c r="E4950" s="17">
        <v>2.1000000000000001E-2</v>
      </c>
      <c r="F4950" s="18">
        <v>1.29</v>
      </c>
      <c r="G4950" s="18">
        <v>2.7089999999999999E-2</v>
      </c>
    </row>
    <row r="4951" spans="1:7" ht="15" customHeight="1">
      <c r="A4951" s="1"/>
      <c r="B4951" s="1"/>
      <c r="C4951" s="1"/>
      <c r="D4951" s="1"/>
      <c r="E4951" s="319" t="s">
        <v>1021</v>
      </c>
      <c r="F4951" s="320"/>
      <c r="G4951" s="19">
        <v>3.7520889999999998</v>
      </c>
    </row>
    <row r="4952" spans="1:7" ht="15" customHeight="1">
      <c r="A4952" s="1"/>
      <c r="B4952" s="1"/>
      <c r="C4952" s="1"/>
      <c r="D4952" s="1"/>
      <c r="E4952" s="317" t="s">
        <v>972</v>
      </c>
      <c r="F4952" s="318"/>
      <c r="G4952" s="3">
        <v>6.09</v>
      </c>
    </row>
    <row r="4953" spans="1:7" ht="15" customHeight="1">
      <c r="A4953" s="1"/>
      <c r="B4953" s="1"/>
      <c r="C4953" s="1"/>
      <c r="D4953" s="1"/>
      <c r="E4953" s="317" t="s">
        <v>973</v>
      </c>
      <c r="F4953" s="318"/>
      <c r="G4953" s="3">
        <v>0.99</v>
      </c>
    </row>
    <row r="4954" spans="1:7" ht="15" customHeight="1">
      <c r="A4954" s="1"/>
      <c r="B4954" s="1"/>
      <c r="C4954" s="1"/>
      <c r="D4954" s="1"/>
      <c r="E4954" s="317" t="s">
        <v>974</v>
      </c>
      <c r="F4954" s="318"/>
      <c r="G4954" s="3">
        <v>7.08</v>
      </c>
    </row>
    <row r="4955" spans="1:7" ht="15" customHeight="1">
      <c r="A4955" s="1"/>
      <c r="B4955" s="1"/>
      <c r="C4955" s="1"/>
      <c r="D4955" s="1"/>
      <c r="E4955" s="317" t="s">
        <v>975</v>
      </c>
      <c r="F4955" s="318"/>
      <c r="G4955" s="3">
        <v>2</v>
      </c>
    </row>
    <row r="4956" spans="1:7" ht="15" customHeight="1">
      <c r="A4956" s="1"/>
      <c r="B4956" s="1"/>
      <c r="C4956" s="1"/>
      <c r="D4956" s="1"/>
      <c r="E4956" s="317" t="s">
        <v>976</v>
      </c>
      <c r="F4956" s="318"/>
      <c r="G4956" s="3">
        <v>9.08</v>
      </c>
    </row>
    <row r="4957" spans="1:7" ht="15" customHeight="1">
      <c r="A4957" s="1"/>
      <c r="B4957" s="1"/>
      <c r="C4957" s="1"/>
      <c r="D4957" s="1"/>
      <c r="E4957" s="317" t="s">
        <v>977</v>
      </c>
      <c r="F4957" s="318"/>
      <c r="G4957" s="3">
        <v>1</v>
      </c>
    </row>
    <row r="4958" spans="1:7" ht="15" customHeight="1">
      <c r="A4958" s="1"/>
      <c r="B4958" s="1"/>
      <c r="C4958" s="1"/>
      <c r="D4958" s="1"/>
      <c r="E4958" s="317" t="s">
        <v>978</v>
      </c>
      <c r="F4958" s="318"/>
      <c r="G4958" s="3">
        <v>9.08</v>
      </c>
    </row>
    <row r="4959" spans="1:7" ht="9.9499999999999993" customHeight="1">
      <c r="A4959" s="1"/>
      <c r="B4959" s="1"/>
      <c r="C4959" s="323" t="s">
        <v>949</v>
      </c>
      <c r="D4959" s="324"/>
      <c r="E4959" s="1"/>
      <c r="F4959" s="1"/>
      <c r="G4959" s="1"/>
    </row>
    <row r="4960" spans="1:7" ht="20.100000000000001" customHeight="1">
      <c r="A4960" s="325" t="s">
        <v>2435</v>
      </c>
      <c r="B4960" s="326"/>
      <c r="C4960" s="326"/>
      <c r="D4960" s="326"/>
      <c r="E4960" s="326"/>
      <c r="F4960" s="326"/>
      <c r="G4960" s="326"/>
    </row>
    <row r="4961" spans="1:7" ht="15" customHeight="1">
      <c r="A4961" s="321" t="s">
        <v>951</v>
      </c>
      <c r="B4961" s="322"/>
      <c r="C4961" s="8" t="s">
        <v>952</v>
      </c>
      <c r="D4961" s="8" t="s">
        <v>953</v>
      </c>
      <c r="E4961" s="8" t="s">
        <v>954</v>
      </c>
      <c r="F4961" s="8" t="s">
        <v>955</v>
      </c>
      <c r="G4961" s="8" t="s">
        <v>956</v>
      </c>
    </row>
    <row r="4962" spans="1:7" ht="15" customHeight="1">
      <c r="A4962" s="15" t="s">
        <v>994</v>
      </c>
      <c r="B4962" s="16" t="s">
        <v>995</v>
      </c>
      <c r="C4962" s="15" t="s">
        <v>959</v>
      </c>
      <c r="D4962" s="15" t="s">
        <v>960</v>
      </c>
      <c r="E4962" s="17">
        <v>0.28000000000000003</v>
      </c>
      <c r="F4962" s="18">
        <v>1.04</v>
      </c>
      <c r="G4962" s="18">
        <v>0.29120000000000001</v>
      </c>
    </row>
    <row r="4963" spans="1:7" ht="15" customHeight="1">
      <c r="A4963" s="15" t="s">
        <v>996</v>
      </c>
      <c r="B4963" s="16" t="s">
        <v>997</v>
      </c>
      <c r="C4963" s="15" t="s">
        <v>959</v>
      </c>
      <c r="D4963" s="15" t="s">
        <v>960</v>
      </c>
      <c r="E4963" s="17">
        <v>0.28000000000000003</v>
      </c>
      <c r="F4963" s="18">
        <v>3.18</v>
      </c>
      <c r="G4963" s="18">
        <v>0.89039999999999997</v>
      </c>
    </row>
    <row r="4964" spans="1:7" ht="20.100000000000001" customHeight="1">
      <c r="A4964" s="15" t="s">
        <v>1388</v>
      </c>
      <c r="B4964" s="16" t="s">
        <v>1389</v>
      </c>
      <c r="C4964" s="15" t="s">
        <v>959</v>
      </c>
      <c r="D4964" s="15" t="s">
        <v>960</v>
      </c>
      <c r="E4964" s="17">
        <v>0.28000000000000003</v>
      </c>
      <c r="F4964" s="18">
        <v>0.28000000000000003</v>
      </c>
      <c r="G4964" s="18">
        <v>7.8399999999999997E-2</v>
      </c>
    </row>
    <row r="4965" spans="1:7" ht="15" customHeight="1">
      <c r="A4965" s="15" t="s">
        <v>963</v>
      </c>
      <c r="B4965" s="16" t="s">
        <v>964</v>
      </c>
      <c r="C4965" s="15" t="s">
        <v>959</v>
      </c>
      <c r="D4965" s="15" t="s">
        <v>960</v>
      </c>
      <c r="E4965" s="17">
        <v>0.28000000000000003</v>
      </c>
      <c r="F4965" s="18">
        <v>0.55000000000000004</v>
      </c>
      <c r="G4965" s="18">
        <v>0.154</v>
      </c>
    </row>
    <row r="4966" spans="1:7" ht="20.100000000000001" customHeight="1">
      <c r="A4966" s="15" t="s">
        <v>1390</v>
      </c>
      <c r="B4966" s="16" t="s">
        <v>1391</v>
      </c>
      <c r="C4966" s="15" t="s">
        <v>959</v>
      </c>
      <c r="D4966" s="15" t="s">
        <v>960</v>
      </c>
      <c r="E4966" s="17">
        <v>0.28000000000000003</v>
      </c>
      <c r="F4966" s="18">
        <v>0.8</v>
      </c>
      <c r="G4966" s="18">
        <v>0.224</v>
      </c>
    </row>
    <row r="4967" spans="1:7" ht="15" customHeight="1">
      <c r="A4967" s="15" t="s">
        <v>965</v>
      </c>
      <c r="B4967" s="16" t="s">
        <v>966</v>
      </c>
      <c r="C4967" s="15" t="s">
        <v>959</v>
      </c>
      <c r="D4967" s="15" t="s">
        <v>960</v>
      </c>
      <c r="E4967" s="17">
        <v>0.28000000000000003</v>
      </c>
      <c r="F4967" s="18">
        <v>0.06</v>
      </c>
      <c r="G4967" s="18">
        <v>1.6799999999999999E-2</v>
      </c>
    </row>
    <row r="4968" spans="1:7" ht="17.100000000000001" customHeight="1">
      <c r="A4968" s="1"/>
      <c r="B4968" s="1"/>
      <c r="C4968" s="1"/>
      <c r="D4968" s="1"/>
      <c r="E4968" s="319" t="s">
        <v>967</v>
      </c>
      <c r="F4968" s="320"/>
      <c r="G4968" s="19">
        <v>1.6548</v>
      </c>
    </row>
    <row r="4969" spans="1:7" ht="15" customHeight="1">
      <c r="A4969" s="321" t="s">
        <v>968</v>
      </c>
      <c r="B4969" s="322"/>
      <c r="C4969" s="8" t="s">
        <v>952</v>
      </c>
      <c r="D4969" s="8" t="s">
        <v>953</v>
      </c>
      <c r="E4969" s="8" t="s">
        <v>954</v>
      </c>
      <c r="F4969" s="8" t="s">
        <v>955</v>
      </c>
      <c r="G4969" s="8" t="s">
        <v>956</v>
      </c>
    </row>
    <row r="4970" spans="1:7" ht="15" customHeight="1">
      <c r="A4970" s="15" t="s">
        <v>1392</v>
      </c>
      <c r="B4970" s="16" t="s">
        <v>1393</v>
      </c>
      <c r="C4970" s="15" t="s">
        <v>959</v>
      </c>
      <c r="D4970" s="15" t="s">
        <v>960</v>
      </c>
      <c r="E4970" s="17">
        <v>0.141792</v>
      </c>
      <c r="F4970" s="18">
        <v>8.94</v>
      </c>
      <c r="G4970" s="18">
        <v>1.2676204799999999</v>
      </c>
    </row>
    <row r="4971" spans="1:7" ht="15" customHeight="1">
      <c r="A4971" s="15" t="s">
        <v>1394</v>
      </c>
      <c r="B4971" s="16" t="s">
        <v>1395</v>
      </c>
      <c r="C4971" s="15" t="s">
        <v>959</v>
      </c>
      <c r="D4971" s="15" t="s">
        <v>960</v>
      </c>
      <c r="E4971" s="17">
        <v>0.141792</v>
      </c>
      <c r="F4971" s="18">
        <v>12.62</v>
      </c>
      <c r="G4971" s="18">
        <v>1.78941504</v>
      </c>
    </row>
    <row r="4972" spans="1:7" ht="15" customHeight="1">
      <c r="A4972" s="1"/>
      <c r="B4972" s="1"/>
      <c r="C4972" s="1"/>
      <c r="D4972" s="1"/>
      <c r="E4972" s="319" t="s">
        <v>971</v>
      </c>
      <c r="F4972" s="320"/>
      <c r="G4972" s="19">
        <v>3.0570355199999999</v>
      </c>
    </row>
    <row r="4973" spans="1:7" ht="15" customHeight="1">
      <c r="A4973" s="321" t="s">
        <v>1010</v>
      </c>
      <c r="B4973" s="322"/>
      <c r="C4973" s="8" t="s">
        <v>952</v>
      </c>
      <c r="D4973" s="8" t="s">
        <v>953</v>
      </c>
      <c r="E4973" s="8" t="s">
        <v>954</v>
      </c>
      <c r="F4973" s="8" t="s">
        <v>955</v>
      </c>
      <c r="G4973" s="8" t="s">
        <v>956</v>
      </c>
    </row>
    <row r="4974" spans="1:7" ht="15" customHeight="1">
      <c r="A4974" s="15" t="s">
        <v>1398</v>
      </c>
      <c r="B4974" s="16" t="s">
        <v>1399</v>
      </c>
      <c r="C4974" s="15" t="s">
        <v>959</v>
      </c>
      <c r="D4974" s="15" t="s">
        <v>1030</v>
      </c>
      <c r="E4974" s="17">
        <v>1.4800000000000001E-2</v>
      </c>
      <c r="F4974" s="18">
        <v>50.01</v>
      </c>
      <c r="G4974" s="18">
        <v>0.74014800000000003</v>
      </c>
    </row>
    <row r="4975" spans="1:7" ht="20.100000000000001" customHeight="1">
      <c r="A4975" s="15" t="s">
        <v>1400</v>
      </c>
      <c r="B4975" s="16" t="s">
        <v>1401</v>
      </c>
      <c r="C4975" s="15" t="s">
        <v>959</v>
      </c>
      <c r="D4975" s="15" t="s">
        <v>1030</v>
      </c>
      <c r="E4975" s="17">
        <v>1.4999999999999999E-2</v>
      </c>
      <c r="F4975" s="18">
        <v>56.66</v>
      </c>
      <c r="G4975" s="18">
        <v>0.84989999999999999</v>
      </c>
    </row>
    <row r="4976" spans="1:7" ht="15" customHeight="1">
      <c r="A4976" s="15" t="s">
        <v>1402</v>
      </c>
      <c r="B4976" s="16" t="s">
        <v>1403</v>
      </c>
      <c r="C4976" s="15" t="s">
        <v>959</v>
      </c>
      <c r="D4976" s="15" t="s">
        <v>1030</v>
      </c>
      <c r="E4976" s="17">
        <v>5.0999999999999997E-2</v>
      </c>
      <c r="F4976" s="18">
        <v>1.29</v>
      </c>
      <c r="G4976" s="18">
        <v>6.5790000000000001E-2</v>
      </c>
    </row>
    <row r="4977" spans="1:7" ht="20.100000000000001" customHeight="1">
      <c r="A4977" s="15" t="s">
        <v>1549</v>
      </c>
      <c r="B4977" s="16" t="s">
        <v>1550</v>
      </c>
      <c r="C4977" s="15" t="s">
        <v>959</v>
      </c>
      <c r="D4977" s="15" t="s">
        <v>1030</v>
      </c>
      <c r="E4977" s="17">
        <v>1</v>
      </c>
      <c r="F4977" s="18">
        <v>2.38</v>
      </c>
      <c r="G4977" s="18">
        <v>2.38</v>
      </c>
    </row>
    <row r="4978" spans="1:7" ht="15" customHeight="1">
      <c r="A4978" s="1"/>
      <c r="B4978" s="1"/>
      <c r="C4978" s="1"/>
      <c r="D4978" s="1"/>
      <c r="E4978" s="319" t="s">
        <v>1021</v>
      </c>
      <c r="F4978" s="320"/>
      <c r="G4978" s="19">
        <v>4.035838</v>
      </c>
    </row>
    <row r="4979" spans="1:7" ht="15" customHeight="1">
      <c r="A4979" s="1"/>
      <c r="B4979" s="1"/>
      <c r="C4979" s="1"/>
      <c r="D4979" s="1"/>
      <c r="E4979" s="317" t="s">
        <v>972</v>
      </c>
      <c r="F4979" s="318"/>
      <c r="G4979" s="3">
        <v>7.33</v>
      </c>
    </row>
    <row r="4980" spans="1:7" ht="15" customHeight="1">
      <c r="A4980" s="1"/>
      <c r="B4980" s="1"/>
      <c r="C4980" s="1"/>
      <c r="D4980" s="1"/>
      <c r="E4980" s="317" t="s">
        <v>973</v>
      </c>
      <c r="F4980" s="318"/>
      <c r="G4980" s="3">
        <v>1.39</v>
      </c>
    </row>
    <row r="4981" spans="1:7" ht="15" customHeight="1">
      <c r="A4981" s="1"/>
      <c r="B4981" s="1"/>
      <c r="C4981" s="1"/>
      <c r="D4981" s="1"/>
      <c r="E4981" s="317" t="s">
        <v>974</v>
      </c>
      <c r="F4981" s="318"/>
      <c r="G4981" s="3">
        <v>8.7200000000000006</v>
      </c>
    </row>
    <row r="4982" spans="1:7" ht="15" customHeight="1">
      <c r="A4982" s="1"/>
      <c r="B4982" s="1"/>
      <c r="C4982" s="1"/>
      <c r="D4982" s="1"/>
      <c r="E4982" s="317" t="s">
        <v>975</v>
      </c>
      <c r="F4982" s="318"/>
      <c r="G4982" s="3">
        <v>2.4700000000000002</v>
      </c>
    </row>
    <row r="4983" spans="1:7" ht="15" customHeight="1">
      <c r="A4983" s="1"/>
      <c r="B4983" s="1"/>
      <c r="C4983" s="1"/>
      <c r="D4983" s="1"/>
      <c r="E4983" s="317" t="s">
        <v>976</v>
      </c>
      <c r="F4983" s="318"/>
      <c r="G4983" s="3">
        <v>11.19</v>
      </c>
    </row>
    <row r="4984" spans="1:7" ht="15" customHeight="1">
      <c r="A4984" s="1"/>
      <c r="B4984" s="1"/>
      <c r="C4984" s="1"/>
      <c r="D4984" s="1"/>
      <c r="E4984" s="317" t="s">
        <v>977</v>
      </c>
      <c r="F4984" s="318"/>
      <c r="G4984" s="3">
        <v>1</v>
      </c>
    </row>
    <row r="4985" spans="1:7" ht="15" customHeight="1">
      <c r="A4985" s="1"/>
      <c r="B4985" s="1"/>
      <c r="C4985" s="1"/>
      <c r="D4985" s="1"/>
      <c r="E4985" s="317" t="s">
        <v>978</v>
      </c>
      <c r="F4985" s="318"/>
      <c r="G4985" s="3">
        <v>11.19</v>
      </c>
    </row>
    <row r="4986" spans="1:7" ht="9.9499999999999993" customHeight="1">
      <c r="A4986" s="1"/>
      <c r="B4986" s="1"/>
      <c r="C4986" s="323" t="s">
        <v>949</v>
      </c>
      <c r="D4986" s="324"/>
      <c r="E4986" s="1"/>
      <c r="F4986" s="1"/>
      <c r="G4986" s="1"/>
    </row>
    <row r="4987" spans="1:7" ht="20.100000000000001" customHeight="1">
      <c r="A4987" s="325" t="s">
        <v>2436</v>
      </c>
      <c r="B4987" s="326"/>
      <c r="C4987" s="326"/>
      <c r="D4987" s="326"/>
      <c r="E4987" s="326"/>
      <c r="F4987" s="326"/>
      <c r="G4987" s="326"/>
    </row>
    <row r="4988" spans="1:7" ht="15" customHeight="1">
      <c r="A4988" s="321" t="s">
        <v>951</v>
      </c>
      <c r="B4988" s="322"/>
      <c r="C4988" s="8" t="s">
        <v>952</v>
      </c>
      <c r="D4988" s="8" t="s">
        <v>953</v>
      </c>
      <c r="E4988" s="8" t="s">
        <v>954</v>
      </c>
      <c r="F4988" s="8" t="s">
        <v>955</v>
      </c>
      <c r="G4988" s="8" t="s">
        <v>956</v>
      </c>
    </row>
    <row r="4989" spans="1:7" ht="15" customHeight="1">
      <c r="A4989" s="15" t="s">
        <v>994</v>
      </c>
      <c r="B4989" s="16" t="s">
        <v>995</v>
      </c>
      <c r="C4989" s="15" t="s">
        <v>959</v>
      </c>
      <c r="D4989" s="15" t="s">
        <v>960</v>
      </c>
      <c r="E4989" s="17">
        <v>0.14000000000000001</v>
      </c>
      <c r="F4989" s="18">
        <v>1.04</v>
      </c>
      <c r="G4989" s="18">
        <v>0.14560000000000001</v>
      </c>
    </row>
    <row r="4990" spans="1:7" ht="15" customHeight="1">
      <c r="A4990" s="15" t="s">
        <v>996</v>
      </c>
      <c r="B4990" s="16" t="s">
        <v>997</v>
      </c>
      <c r="C4990" s="15" t="s">
        <v>959</v>
      </c>
      <c r="D4990" s="15" t="s">
        <v>960</v>
      </c>
      <c r="E4990" s="17">
        <v>0.14000000000000001</v>
      </c>
      <c r="F4990" s="18">
        <v>3.18</v>
      </c>
      <c r="G4990" s="18">
        <v>0.44519999999999998</v>
      </c>
    </row>
    <row r="4991" spans="1:7" ht="20.100000000000001" customHeight="1">
      <c r="A4991" s="15" t="s">
        <v>1388</v>
      </c>
      <c r="B4991" s="16" t="s">
        <v>1389</v>
      </c>
      <c r="C4991" s="15" t="s">
        <v>959</v>
      </c>
      <c r="D4991" s="15" t="s">
        <v>960</v>
      </c>
      <c r="E4991" s="17">
        <v>0.14000000000000001</v>
      </c>
      <c r="F4991" s="18">
        <v>0.28000000000000003</v>
      </c>
      <c r="G4991" s="18">
        <v>3.9199999999999999E-2</v>
      </c>
    </row>
    <row r="4992" spans="1:7" ht="15" customHeight="1">
      <c r="A4992" s="15" t="s">
        <v>963</v>
      </c>
      <c r="B4992" s="16" t="s">
        <v>964</v>
      </c>
      <c r="C4992" s="15" t="s">
        <v>959</v>
      </c>
      <c r="D4992" s="15" t="s">
        <v>960</v>
      </c>
      <c r="E4992" s="17">
        <v>0.14000000000000001</v>
      </c>
      <c r="F4992" s="18">
        <v>0.55000000000000004</v>
      </c>
      <c r="G4992" s="18">
        <v>7.6999999999999999E-2</v>
      </c>
    </row>
    <row r="4993" spans="1:7" ht="20.100000000000001" customHeight="1">
      <c r="A4993" s="15" t="s">
        <v>1390</v>
      </c>
      <c r="B4993" s="16" t="s">
        <v>1391</v>
      </c>
      <c r="C4993" s="15" t="s">
        <v>959</v>
      </c>
      <c r="D4993" s="15" t="s">
        <v>960</v>
      </c>
      <c r="E4993" s="17">
        <v>0.14000000000000001</v>
      </c>
      <c r="F4993" s="18">
        <v>0.8</v>
      </c>
      <c r="G4993" s="18">
        <v>0.112</v>
      </c>
    </row>
    <row r="4994" spans="1:7" ht="15" customHeight="1">
      <c r="A4994" s="15" t="s">
        <v>965</v>
      </c>
      <c r="B4994" s="16" t="s">
        <v>966</v>
      </c>
      <c r="C4994" s="15" t="s">
        <v>959</v>
      </c>
      <c r="D4994" s="15" t="s">
        <v>960</v>
      </c>
      <c r="E4994" s="17">
        <v>0.14000000000000001</v>
      </c>
      <c r="F4994" s="18">
        <v>0.06</v>
      </c>
      <c r="G4994" s="18">
        <v>8.3999999999999995E-3</v>
      </c>
    </row>
    <row r="4995" spans="1:7" ht="17.100000000000001" customHeight="1">
      <c r="A4995" s="1"/>
      <c r="B4995" s="1"/>
      <c r="C4995" s="1"/>
      <c r="D4995" s="1"/>
      <c r="E4995" s="319" t="s">
        <v>967</v>
      </c>
      <c r="F4995" s="320"/>
      <c r="G4995" s="19">
        <v>0.82740000000000002</v>
      </c>
    </row>
    <row r="4996" spans="1:7" ht="15" customHeight="1">
      <c r="A4996" s="321" t="s">
        <v>968</v>
      </c>
      <c r="B4996" s="322"/>
      <c r="C4996" s="8" t="s">
        <v>952</v>
      </c>
      <c r="D4996" s="8" t="s">
        <v>953</v>
      </c>
      <c r="E4996" s="8" t="s">
        <v>954</v>
      </c>
      <c r="F4996" s="8" t="s">
        <v>955</v>
      </c>
      <c r="G4996" s="8" t="s">
        <v>956</v>
      </c>
    </row>
    <row r="4997" spans="1:7" ht="15" customHeight="1">
      <c r="A4997" s="15" t="s">
        <v>1392</v>
      </c>
      <c r="B4997" s="16" t="s">
        <v>1393</v>
      </c>
      <c r="C4997" s="15" t="s">
        <v>959</v>
      </c>
      <c r="D4997" s="15" t="s">
        <v>960</v>
      </c>
      <c r="E4997" s="17">
        <v>7.0896000000000001E-2</v>
      </c>
      <c r="F4997" s="18">
        <v>8.94</v>
      </c>
      <c r="G4997" s="18">
        <v>0.63381023999999997</v>
      </c>
    </row>
    <row r="4998" spans="1:7" ht="15" customHeight="1">
      <c r="A4998" s="15" t="s">
        <v>1394</v>
      </c>
      <c r="B4998" s="16" t="s">
        <v>1395</v>
      </c>
      <c r="C4998" s="15" t="s">
        <v>959</v>
      </c>
      <c r="D4998" s="15" t="s">
        <v>960</v>
      </c>
      <c r="E4998" s="17">
        <v>7.0896000000000001E-2</v>
      </c>
      <c r="F4998" s="18">
        <v>12.62</v>
      </c>
      <c r="G4998" s="18">
        <v>0.89470751999999998</v>
      </c>
    </row>
    <row r="4999" spans="1:7" ht="15" customHeight="1">
      <c r="A4999" s="1"/>
      <c r="B4999" s="1"/>
      <c r="C4999" s="1"/>
      <c r="D4999" s="1"/>
      <c r="E4999" s="319" t="s">
        <v>971</v>
      </c>
      <c r="F4999" s="320"/>
      <c r="G4999" s="19">
        <v>1.5285177599999999</v>
      </c>
    </row>
    <row r="5000" spans="1:7" ht="15" customHeight="1">
      <c r="A5000" s="321" t="s">
        <v>1010</v>
      </c>
      <c r="B5000" s="322"/>
      <c r="C5000" s="8" t="s">
        <v>952</v>
      </c>
      <c r="D5000" s="8" t="s">
        <v>953</v>
      </c>
      <c r="E5000" s="8" t="s">
        <v>954</v>
      </c>
      <c r="F5000" s="8" t="s">
        <v>955</v>
      </c>
      <c r="G5000" s="8" t="s">
        <v>956</v>
      </c>
    </row>
    <row r="5001" spans="1:7" ht="15" customHeight="1">
      <c r="A5001" s="15" t="s">
        <v>1398</v>
      </c>
      <c r="B5001" s="16" t="s">
        <v>1399</v>
      </c>
      <c r="C5001" s="15" t="s">
        <v>959</v>
      </c>
      <c r="D5001" s="15" t="s">
        <v>1030</v>
      </c>
      <c r="E5001" s="17">
        <v>9.9000000000000008E-3</v>
      </c>
      <c r="F5001" s="18">
        <v>50.01</v>
      </c>
      <c r="G5001" s="18">
        <v>0.49509900000000001</v>
      </c>
    </row>
    <row r="5002" spans="1:7" ht="20.100000000000001" customHeight="1">
      <c r="A5002" s="15" t="s">
        <v>1400</v>
      </c>
      <c r="B5002" s="16" t="s">
        <v>1401</v>
      </c>
      <c r="C5002" s="15" t="s">
        <v>959</v>
      </c>
      <c r="D5002" s="15" t="s">
        <v>1030</v>
      </c>
      <c r="E5002" s="17">
        <v>1.4999999999999999E-2</v>
      </c>
      <c r="F5002" s="18">
        <v>56.66</v>
      </c>
      <c r="G5002" s="18">
        <v>0.84989999999999999</v>
      </c>
    </row>
    <row r="5003" spans="1:7" ht="20.100000000000001" customHeight="1">
      <c r="A5003" s="15" t="s">
        <v>1543</v>
      </c>
      <c r="B5003" s="16" t="s">
        <v>1544</v>
      </c>
      <c r="C5003" s="15" t="s">
        <v>959</v>
      </c>
      <c r="D5003" s="15" t="s">
        <v>1030</v>
      </c>
      <c r="E5003" s="17">
        <v>1</v>
      </c>
      <c r="F5003" s="18">
        <v>0.87</v>
      </c>
      <c r="G5003" s="18">
        <v>0.87</v>
      </c>
    </row>
    <row r="5004" spans="1:7" ht="15" customHeight="1">
      <c r="A5004" s="1"/>
      <c r="B5004" s="1"/>
      <c r="C5004" s="1"/>
      <c r="D5004" s="1"/>
      <c r="E5004" s="319" t="s">
        <v>1021</v>
      </c>
      <c r="F5004" s="320"/>
      <c r="G5004" s="19">
        <v>2.2149990000000002</v>
      </c>
    </row>
    <row r="5005" spans="1:7" ht="15" customHeight="1">
      <c r="A5005" s="1"/>
      <c r="B5005" s="1"/>
      <c r="C5005" s="1"/>
      <c r="D5005" s="1"/>
      <c r="E5005" s="317" t="s">
        <v>972</v>
      </c>
      <c r="F5005" s="318"/>
      <c r="G5005" s="3">
        <v>3.85</v>
      </c>
    </row>
    <row r="5006" spans="1:7" ht="15" customHeight="1">
      <c r="A5006" s="1"/>
      <c r="B5006" s="1"/>
      <c r="C5006" s="1"/>
      <c r="D5006" s="1"/>
      <c r="E5006" s="317" t="s">
        <v>973</v>
      </c>
      <c r="F5006" s="318"/>
      <c r="G5006" s="3">
        <v>0.69</v>
      </c>
    </row>
    <row r="5007" spans="1:7" ht="15" customHeight="1">
      <c r="A5007" s="1"/>
      <c r="B5007" s="1"/>
      <c r="C5007" s="1"/>
      <c r="D5007" s="1"/>
      <c r="E5007" s="317" t="s">
        <v>974</v>
      </c>
      <c r="F5007" s="318"/>
      <c r="G5007" s="3">
        <v>4.54</v>
      </c>
    </row>
    <row r="5008" spans="1:7" ht="15" customHeight="1">
      <c r="A5008" s="1"/>
      <c r="B5008" s="1"/>
      <c r="C5008" s="1"/>
      <c r="D5008" s="1"/>
      <c r="E5008" s="317" t="s">
        <v>975</v>
      </c>
      <c r="F5008" s="318"/>
      <c r="G5008" s="3">
        <v>1.28</v>
      </c>
    </row>
    <row r="5009" spans="1:7" ht="15" customHeight="1">
      <c r="A5009" s="1"/>
      <c r="B5009" s="1"/>
      <c r="C5009" s="1"/>
      <c r="D5009" s="1"/>
      <c r="E5009" s="317" t="s">
        <v>976</v>
      </c>
      <c r="F5009" s="318"/>
      <c r="G5009" s="3">
        <v>5.82</v>
      </c>
    </row>
    <row r="5010" spans="1:7" ht="15" customHeight="1">
      <c r="A5010" s="1"/>
      <c r="B5010" s="1"/>
      <c r="C5010" s="1"/>
      <c r="D5010" s="1"/>
      <c r="E5010" s="317" t="s">
        <v>977</v>
      </c>
      <c r="F5010" s="318"/>
      <c r="G5010" s="3">
        <v>1</v>
      </c>
    </row>
    <row r="5011" spans="1:7" ht="15" customHeight="1">
      <c r="A5011" s="1"/>
      <c r="B5011" s="1"/>
      <c r="C5011" s="1"/>
      <c r="D5011" s="1"/>
      <c r="E5011" s="317" t="s">
        <v>978</v>
      </c>
      <c r="F5011" s="318"/>
      <c r="G5011" s="3">
        <v>5.82</v>
      </c>
    </row>
    <row r="5012" spans="1:7" ht="9.9499999999999993" customHeight="1">
      <c r="A5012" s="1"/>
      <c r="B5012" s="1"/>
      <c r="C5012" s="323" t="s">
        <v>949</v>
      </c>
      <c r="D5012" s="324"/>
      <c r="E5012" s="1"/>
      <c r="F5012" s="1"/>
      <c r="G5012" s="1"/>
    </row>
    <row r="5013" spans="1:7" ht="20.100000000000001" customHeight="1">
      <c r="A5013" s="325" t="s">
        <v>2437</v>
      </c>
      <c r="B5013" s="326"/>
      <c r="C5013" s="326"/>
      <c r="D5013" s="326"/>
      <c r="E5013" s="326"/>
      <c r="F5013" s="326"/>
      <c r="G5013" s="326"/>
    </row>
    <row r="5014" spans="1:7" ht="15" customHeight="1">
      <c r="A5014" s="321" t="s">
        <v>951</v>
      </c>
      <c r="B5014" s="322"/>
      <c r="C5014" s="8" t="s">
        <v>952</v>
      </c>
      <c r="D5014" s="8" t="s">
        <v>953</v>
      </c>
      <c r="E5014" s="8" t="s">
        <v>954</v>
      </c>
      <c r="F5014" s="8" t="s">
        <v>955</v>
      </c>
      <c r="G5014" s="8" t="s">
        <v>956</v>
      </c>
    </row>
    <row r="5015" spans="1:7" ht="15" customHeight="1">
      <c r="A5015" s="15" t="s">
        <v>994</v>
      </c>
      <c r="B5015" s="16" t="s">
        <v>995</v>
      </c>
      <c r="C5015" s="15" t="s">
        <v>959</v>
      </c>
      <c r="D5015" s="15" t="s">
        <v>960</v>
      </c>
      <c r="E5015" s="17">
        <v>0.6</v>
      </c>
      <c r="F5015" s="18">
        <v>1.04</v>
      </c>
      <c r="G5015" s="18">
        <v>0.624</v>
      </c>
    </row>
    <row r="5016" spans="1:7" ht="15" customHeight="1">
      <c r="A5016" s="15" t="s">
        <v>996</v>
      </c>
      <c r="B5016" s="16" t="s">
        <v>997</v>
      </c>
      <c r="C5016" s="15" t="s">
        <v>959</v>
      </c>
      <c r="D5016" s="15" t="s">
        <v>960</v>
      </c>
      <c r="E5016" s="17">
        <v>0.6</v>
      </c>
      <c r="F5016" s="18">
        <v>3.18</v>
      </c>
      <c r="G5016" s="18">
        <v>1.9079999999999999</v>
      </c>
    </row>
    <row r="5017" spans="1:7" ht="20.100000000000001" customHeight="1">
      <c r="A5017" s="15" t="s">
        <v>1388</v>
      </c>
      <c r="B5017" s="16" t="s">
        <v>1389</v>
      </c>
      <c r="C5017" s="15" t="s">
        <v>959</v>
      </c>
      <c r="D5017" s="15" t="s">
        <v>960</v>
      </c>
      <c r="E5017" s="17">
        <v>0.6</v>
      </c>
      <c r="F5017" s="18">
        <v>0.28000000000000003</v>
      </c>
      <c r="G5017" s="18">
        <v>0.16800000000000001</v>
      </c>
    </row>
    <row r="5018" spans="1:7" ht="15" customHeight="1">
      <c r="A5018" s="15" t="s">
        <v>963</v>
      </c>
      <c r="B5018" s="16" t="s">
        <v>964</v>
      </c>
      <c r="C5018" s="15" t="s">
        <v>959</v>
      </c>
      <c r="D5018" s="15" t="s">
        <v>960</v>
      </c>
      <c r="E5018" s="17">
        <v>0.6</v>
      </c>
      <c r="F5018" s="18">
        <v>0.55000000000000004</v>
      </c>
      <c r="G5018" s="18">
        <v>0.33</v>
      </c>
    </row>
    <row r="5019" spans="1:7" ht="20.100000000000001" customHeight="1">
      <c r="A5019" s="15" t="s">
        <v>1390</v>
      </c>
      <c r="B5019" s="16" t="s">
        <v>1391</v>
      </c>
      <c r="C5019" s="15" t="s">
        <v>959</v>
      </c>
      <c r="D5019" s="15" t="s">
        <v>960</v>
      </c>
      <c r="E5019" s="17">
        <v>0.6</v>
      </c>
      <c r="F5019" s="18">
        <v>0.8</v>
      </c>
      <c r="G5019" s="18">
        <v>0.48</v>
      </c>
    </row>
    <row r="5020" spans="1:7" ht="15" customHeight="1">
      <c r="A5020" s="15" t="s">
        <v>965</v>
      </c>
      <c r="B5020" s="16" t="s">
        <v>966</v>
      </c>
      <c r="C5020" s="15" t="s">
        <v>959</v>
      </c>
      <c r="D5020" s="15" t="s">
        <v>960</v>
      </c>
      <c r="E5020" s="17">
        <v>0.6</v>
      </c>
      <c r="F5020" s="18">
        <v>0.06</v>
      </c>
      <c r="G5020" s="18">
        <v>3.5999999999999997E-2</v>
      </c>
    </row>
    <row r="5021" spans="1:7" ht="17.100000000000001" customHeight="1">
      <c r="A5021" s="1"/>
      <c r="B5021" s="1"/>
      <c r="C5021" s="1"/>
      <c r="D5021" s="1"/>
      <c r="E5021" s="319" t="s">
        <v>967</v>
      </c>
      <c r="F5021" s="320"/>
      <c r="G5021" s="19">
        <v>3.5459999999999998</v>
      </c>
    </row>
    <row r="5022" spans="1:7" ht="15" customHeight="1">
      <c r="A5022" s="321" t="s">
        <v>968</v>
      </c>
      <c r="B5022" s="322"/>
      <c r="C5022" s="8" t="s">
        <v>952</v>
      </c>
      <c r="D5022" s="8" t="s">
        <v>953</v>
      </c>
      <c r="E5022" s="8" t="s">
        <v>954</v>
      </c>
      <c r="F5022" s="8" t="s">
        <v>955</v>
      </c>
      <c r="G5022" s="8" t="s">
        <v>956</v>
      </c>
    </row>
    <row r="5023" spans="1:7" ht="15" customHeight="1">
      <c r="A5023" s="15" t="s">
        <v>1392</v>
      </c>
      <c r="B5023" s="16" t="s">
        <v>1393</v>
      </c>
      <c r="C5023" s="15" t="s">
        <v>959</v>
      </c>
      <c r="D5023" s="15" t="s">
        <v>960</v>
      </c>
      <c r="E5023" s="17">
        <v>0.30384</v>
      </c>
      <c r="F5023" s="18">
        <v>8.94</v>
      </c>
      <c r="G5023" s="18">
        <v>2.7163295999999999</v>
      </c>
    </row>
    <row r="5024" spans="1:7" ht="15" customHeight="1">
      <c r="A5024" s="15" t="s">
        <v>1394</v>
      </c>
      <c r="B5024" s="16" t="s">
        <v>1395</v>
      </c>
      <c r="C5024" s="15" t="s">
        <v>959</v>
      </c>
      <c r="D5024" s="15" t="s">
        <v>960</v>
      </c>
      <c r="E5024" s="17">
        <v>0.30384</v>
      </c>
      <c r="F5024" s="18">
        <v>12.62</v>
      </c>
      <c r="G5024" s="18">
        <v>3.8344608</v>
      </c>
    </row>
    <row r="5025" spans="1:7" ht="15" customHeight="1">
      <c r="A5025" s="1"/>
      <c r="B5025" s="1"/>
      <c r="C5025" s="1"/>
      <c r="D5025" s="1"/>
      <c r="E5025" s="319" t="s">
        <v>971</v>
      </c>
      <c r="F5025" s="320"/>
      <c r="G5025" s="19">
        <v>6.5507904000000003</v>
      </c>
    </row>
    <row r="5026" spans="1:7" ht="15" customHeight="1">
      <c r="A5026" s="321" t="s">
        <v>1010</v>
      </c>
      <c r="B5026" s="322"/>
      <c r="C5026" s="8" t="s">
        <v>952</v>
      </c>
      <c r="D5026" s="8" t="s">
        <v>953</v>
      </c>
      <c r="E5026" s="8" t="s">
        <v>954</v>
      </c>
      <c r="F5026" s="8" t="s">
        <v>955</v>
      </c>
      <c r="G5026" s="8" t="s">
        <v>956</v>
      </c>
    </row>
    <row r="5027" spans="1:7" ht="15" customHeight="1">
      <c r="A5027" s="15" t="s">
        <v>1402</v>
      </c>
      <c r="B5027" s="16" t="s">
        <v>1403</v>
      </c>
      <c r="C5027" s="15" t="s">
        <v>959</v>
      </c>
      <c r="D5027" s="15" t="s">
        <v>1030</v>
      </c>
      <c r="E5027" s="17">
        <v>0.1</v>
      </c>
      <c r="F5027" s="18">
        <v>1.29</v>
      </c>
      <c r="G5027" s="18">
        <v>0.129</v>
      </c>
    </row>
    <row r="5028" spans="1:7" ht="20.100000000000001" customHeight="1">
      <c r="A5028" s="15" t="s">
        <v>1447</v>
      </c>
      <c r="B5028" s="16" t="s">
        <v>1448</v>
      </c>
      <c r="C5028" s="15" t="s">
        <v>959</v>
      </c>
      <c r="D5028" s="15" t="s">
        <v>1013</v>
      </c>
      <c r="E5028" s="17">
        <v>1.05</v>
      </c>
      <c r="F5028" s="18">
        <v>3.43</v>
      </c>
      <c r="G5028" s="18">
        <v>3.6015000000000001</v>
      </c>
    </row>
    <row r="5029" spans="1:7" ht="15" customHeight="1">
      <c r="A5029" s="1"/>
      <c r="B5029" s="1"/>
      <c r="C5029" s="1"/>
      <c r="D5029" s="1"/>
      <c r="E5029" s="319" t="s">
        <v>1021</v>
      </c>
      <c r="F5029" s="320"/>
      <c r="G5029" s="19">
        <v>3.7305000000000001</v>
      </c>
    </row>
    <row r="5030" spans="1:7" ht="15" customHeight="1">
      <c r="A5030" s="1"/>
      <c r="B5030" s="1"/>
      <c r="C5030" s="1"/>
      <c r="D5030" s="1"/>
      <c r="E5030" s="317" t="s">
        <v>972</v>
      </c>
      <c r="F5030" s="318"/>
      <c r="G5030" s="3">
        <v>10.83</v>
      </c>
    </row>
    <row r="5031" spans="1:7" ht="15" customHeight="1">
      <c r="A5031" s="1"/>
      <c r="B5031" s="1"/>
      <c r="C5031" s="1"/>
      <c r="D5031" s="1"/>
      <c r="E5031" s="317" t="s">
        <v>973</v>
      </c>
      <c r="F5031" s="318"/>
      <c r="G5031" s="3">
        <v>2.97</v>
      </c>
    </row>
    <row r="5032" spans="1:7" ht="15" customHeight="1">
      <c r="A5032" s="1"/>
      <c r="B5032" s="1"/>
      <c r="C5032" s="1"/>
      <c r="D5032" s="1"/>
      <c r="E5032" s="317" t="s">
        <v>974</v>
      </c>
      <c r="F5032" s="318"/>
      <c r="G5032" s="3">
        <v>13.8</v>
      </c>
    </row>
    <row r="5033" spans="1:7" ht="15" customHeight="1">
      <c r="A5033" s="1"/>
      <c r="B5033" s="1"/>
      <c r="C5033" s="1"/>
      <c r="D5033" s="1"/>
      <c r="E5033" s="317" t="s">
        <v>975</v>
      </c>
      <c r="F5033" s="318"/>
      <c r="G5033" s="3">
        <v>3.91</v>
      </c>
    </row>
    <row r="5034" spans="1:7" ht="15" customHeight="1">
      <c r="A5034" s="1"/>
      <c r="B5034" s="1"/>
      <c r="C5034" s="1"/>
      <c r="D5034" s="1"/>
      <c r="E5034" s="317" t="s">
        <v>976</v>
      </c>
      <c r="F5034" s="318"/>
      <c r="G5034" s="3">
        <v>17.71</v>
      </c>
    </row>
    <row r="5035" spans="1:7" ht="15" customHeight="1">
      <c r="A5035" s="1"/>
      <c r="B5035" s="1"/>
      <c r="C5035" s="1"/>
      <c r="D5035" s="1"/>
      <c r="E5035" s="317" t="s">
        <v>977</v>
      </c>
      <c r="F5035" s="318"/>
      <c r="G5035" s="3">
        <v>1</v>
      </c>
    </row>
    <row r="5036" spans="1:7" ht="15" customHeight="1">
      <c r="A5036" s="1"/>
      <c r="B5036" s="1"/>
      <c r="C5036" s="1"/>
      <c r="D5036" s="1"/>
      <c r="E5036" s="317" t="s">
        <v>978</v>
      </c>
      <c r="F5036" s="318"/>
      <c r="G5036" s="3">
        <v>17.71</v>
      </c>
    </row>
    <row r="5037" spans="1:7" ht="9.9499999999999993" customHeight="1">
      <c r="A5037" s="1"/>
      <c r="B5037" s="1"/>
      <c r="C5037" s="323" t="s">
        <v>949</v>
      </c>
      <c r="D5037" s="324"/>
      <c r="E5037" s="1"/>
      <c r="F5037" s="1"/>
      <c r="G5037" s="1"/>
    </row>
    <row r="5038" spans="1:7" ht="20.100000000000001" customHeight="1">
      <c r="A5038" s="325" t="s">
        <v>2438</v>
      </c>
      <c r="B5038" s="326"/>
      <c r="C5038" s="326"/>
      <c r="D5038" s="326"/>
      <c r="E5038" s="326"/>
      <c r="F5038" s="326"/>
      <c r="G5038" s="326"/>
    </row>
    <row r="5039" spans="1:7" ht="15" customHeight="1">
      <c r="A5039" s="321" t="s">
        <v>951</v>
      </c>
      <c r="B5039" s="322"/>
      <c r="C5039" s="8" t="s">
        <v>952</v>
      </c>
      <c r="D5039" s="8" t="s">
        <v>953</v>
      </c>
      <c r="E5039" s="8" t="s">
        <v>954</v>
      </c>
      <c r="F5039" s="8" t="s">
        <v>955</v>
      </c>
      <c r="G5039" s="8" t="s">
        <v>956</v>
      </c>
    </row>
    <row r="5040" spans="1:7" ht="15" customHeight="1">
      <c r="A5040" s="15" t="s">
        <v>994</v>
      </c>
      <c r="B5040" s="16" t="s">
        <v>995</v>
      </c>
      <c r="C5040" s="15" t="s">
        <v>959</v>
      </c>
      <c r="D5040" s="15" t="s">
        <v>960</v>
      </c>
      <c r="E5040" s="17">
        <v>0.74185000000000001</v>
      </c>
      <c r="F5040" s="18">
        <v>1.04</v>
      </c>
      <c r="G5040" s="18">
        <v>0.77152399999999999</v>
      </c>
    </row>
    <row r="5041" spans="1:7" ht="15" customHeight="1">
      <c r="A5041" s="15" t="s">
        <v>996</v>
      </c>
      <c r="B5041" s="16" t="s">
        <v>997</v>
      </c>
      <c r="C5041" s="15" t="s">
        <v>959</v>
      </c>
      <c r="D5041" s="15" t="s">
        <v>960</v>
      </c>
      <c r="E5041" s="17">
        <v>0.74185000000000001</v>
      </c>
      <c r="F5041" s="18">
        <v>3.18</v>
      </c>
      <c r="G5041" s="18">
        <v>2.359083</v>
      </c>
    </row>
    <row r="5042" spans="1:7" ht="20.100000000000001" customHeight="1">
      <c r="A5042" s="15" t="s">
        <v>998</v>
      </c>
      <c r="B5042" s="16" t="s">
        <v>999</v>
      </c>
      <c r="C5042" s="15" t="s">
        <v>959</v>
      </c>
      <c r="D5042" s="15" t="s">
        <v>960</v>
      </c>
      <c r="E5042" s="17">
        <v>4.2849999999999999E-2</v>
      </c>
      <c r="F5042" s="18">
        <v>0.41</v>
      </c>
      <c r="G5042" s="18">
        <v>1.7568500000000001E-2</v>
      </c>
    </row>
    <row r="5043" spans="1:7" ht="20.100000000000001" customHeight="1">
      <c r="A5043" s="15" t="s">
        <v>1000</v>
      </c>
      <c r="B5043" s="16" t="s">
        <v>1001</v>
      </c>
      <c r="C5043" s="15" t="s">
        <v>959</v>
      </c>
      <c r="D5043" s="15" t="s">
        <v>960</v>
      </c>
      <c r="E5043" s="17">
        <v>4.2849999999999999E-2</v>
      </c>
      <c r="F5043" s="18">
        <v>1.01</v>
      </c>
      <c r="G5043" s="18">
        <v>4.3278499999999998E-2</v>
      </c>
    </row>
    <row r="5044" spans="1:7" ht="20.100000000000001" customHeight="1">
      <c r="A5044" s="15" t="s">
        <v>1388</v>
      </c>
      <c r="B5044" s="16" t="s">
        <v>1389</v>
      </c>
      <c r="C5044" s="15" t="s">
        <v>959</v>
      </c>
      <c r="D5044" s="15" t="s">
        <v>960</v>
      </c>
      <c r="E5044" s="17">
        <v>0.69899999999999995</v>
      </c>
      <c r="F5044" s="18">
        <v>0.28000000000000003</v>
      </c>
      <c r="G5044" s="18">
        <v>0.19572000000000001</v>
      </c>
    </row>
    <row r="5045" spans="1:7" ht="20.100000000000001" customHeight="1">
      <c r="A5045" s="15" t="s">
        <v>1390</v>
      </c>
      <c r="B5045" s="16" t="s">
        <v>1391</v>
      </c>
      <c r="C5045" s="15" t="s">
        <v>959</v>
      </c>
      <c r="D5045" s="15" t="s">
        <v>960</v>
      </c>
      <c r="E5045" s="17">
        <v>0.69899999999999995</v>
      </c>
      <c r="F5045" s="18">
        <v>0.8</v>
      </c>
      <c r="G5045" s="18">
        <v>0.55920000000000003</v>
      </c>
    </row>
    <row r="5046" spans="1:7" ht="15" customHeight="1">
      <c r="A5046" s="15" t="s">
        <v>965</v>
      </c>
      <c r="B5046" s="16" t="s">
        <v>966</v>
      </c>
      <c r="C5046" s="15" t="s">
        <v>959</v>
      </c>
      <c r="D5046" s="15" t="s">
        <v>960</v>
      </c>
      <c r="E5046" s="17">
        <v>0.74185000000000001</v>
      </c>
      <c r="F5046" s="18">
        <v>0.06</v>
      </c>
      <c r="G5046" s="18">
        <v>4.4511000000000002E-2</v>
      </c>
    </row>
    <row r="5047" spans="1:7" ht="15" customHeight="1">
      <c r="A5047" s="15" t="s">
        <v>963</v>
      </c>
      <c r="B5047" s="16" t="s">
        <v>964</v>
      </c>
      <c r="C5047" s="15" t="s">
        <v>959</v>
      </c>
      <c r="D5047" s="15" t="s">
        <v>960</v>
      </c>
      <c r="E5047" s="17">
        <v>0.74185000000000001</v>
      </c>
      <c r="F5047" s="18">
        <v>0.55000000000000004</v>
      </c>
      <c r="G5047" s="18">
        <v>0.40801749999999998</v>
      </c>
    </row>
    <row r="5048" spans="1:7" ht="17.100000000000001" customHeight="1">
      <c r="A5048" s="1"/>
      <c r="B5048" s="1"/>
      <c r="C5048" s="1"/>
      <c r="D5048" s="1"/>
      <c r="E5048" s="319" t="s">
        <v>967</v>
      </c>
      <c r="F5048" s="320"/>
      <c r="G5048" s="19">
        <v>4.3989025000000002</v>
      </c>
    </row>
    <row r="5049" spans="1:7" ht="15" customHeight="1">
      <c r="A5049" s="321" t="s">
        <v>968</v>
      </c>
      <c r="B5049" s="322"/>
      <c r="C5049" s="8" t="s">
        <v>952</v>
      </c>
      <c r="D5049" s="8" t="s">
        <v>953</v>
      </c>
      <c r="E5049" s="8" t="s">
        <v>954</v>
      </c>
      <c r="F5049" s="8" t="s">
        <v>955</v>
      </c>
      <c r="G5049" s="8" t="s">
        <v>956</v>
      </c>
    </row>
    <row r="5050" spans="1:7" ht="15" customHeight="1">
      <c r="A5050" s="15" t="s">
        <v>1006</v>
      </c>
      <c r="B5050" s="16" t="s">
        <v>1007</v>
      </c>
      <c r="C5050" s="15" t="s">
        <v>959</v>
      </c>
      <c r="D5050" s="15" t="s">
        <v>960</v>
      </c>
      <c r="E5050" s="17">
        <v>4.3497035000000003E-2</v>
      </c>
      <c r="F5050" s="18">
        <v>9.25</v>
      </c>
      <c r="G5050" s="18">
        <v>0.40234757375000002</v>
      </c>
    </row>
    <row r="5051" spans="1:7" ht="15" customHeight="1">
      <c r="A5051" s="15" t="s">
        <v>1394</v>
      </c>
      <c r="B5051" s="16" t="s">
        <v>1395</v>
      </c>
      <c r="C5051" s="15" t="s">
        <v>959</v>
      </c>
      <c r="D5051" s="15" t="s">
        <v>960</v>
      </c>
      <c r="E5051" s="17">
        <v>0.62084640000000002</v>
      </c>
      <c r="F5051" s="18">
        <v>12.62</v>
      </c>
      <c r="G5051" s="18">
        <v>7.8350815679999997</v>
      </c>
    </row>
    <row r="5052" spans="1:7" ht="15" customHeight="1">
      <c r="A5052" s="15" t="s">
        <v>1392</v>
      </c>
      <c r="B5052" s="16" t="s">
        <v>1393</v>
      </c>
      <c r="C5052" s="15" t="s">
        <v>959</v>
      </c>
      <c r="D5052" s="15" t="s">
        <v>960</v>
      </c>
      <c r="E5052" s="17">
        <v>8.7100800000000006E-2</v>
      </c>
      <c r="F5052" s="18">
        <v>8.94</v>
      </c>
      <c r="G5052" s="18">
        <v>0.77868115199999999</v>
      </c>
    </row>
    <row r="5053" spans="1:7" ht="15" customHeight="1">
      <c r="A5053" s="1"/>
      <c r="B5053" s="1"/>
      <c r="C5053" s="1"/>
      <c r="D5053" s="1"/>
      <c r="E5053" s="319" t="s">
        <v>971</v>
      </c>
      <c r="F5053" s="320"/>
      <c r="G5053" s="19">
        <v>9.0161102937499997</v>
      </c>
    </row>
    <row r="5054" spans="1:7" ht="15" customHeight="1">
      <c r="A5054" s="321" t="s">
        <v>1010</v>
      </c>
      <c r="B5054" s="322"/>
      <c r="C5054" s="8" t="s">
        <v>952</v>
      </c>
      <c r="D5054" s="8" t="s">
        <v>953</v>
      </c>
      <c r="E5054" s="8" t="s">
        <v>954</v>
      </c>
      <c r="F5054" s="8" t="s">
        <v>955</v>
      </c>
      <c r="G5054" s="8" t="s">
        <v>956</v>
      </c>
    </row>
    <row r="5055" spans="1:7" ht="15" customHeight="1">
      <c r="A5055" s="15" t="s">
        <v>1041</v>
      </c>
      <c r="B5055" s="16" t="s">
        <v>1042</v>
      </c>
      <c r="C5055" s="15" t="s">
        <v>959</v>
      </c>
      <c r="D5055" s="15" t="s">
        <v>1020</v>
      </c>
      <c r="E5055" s="17">
        <v>2.4148000000000001</v>
      </c>
      <c r="F5055" s="18">
        <v>1.04</v>
      </c>
      <c r="G5055" s="18">
        <v>2.5113919999999998</v>
      </c>
    </row>
    <row r="5056" spans="1:7" ht="20.100000000000001" customHeight="1">
      <c r="A5056" s="15" t="s">
        <v>1052</v>
      </c>
      <c r="B5056" s="16" t="s">
        <v>1053</v>
      </c>
      <c r="C5056" s="15" t="s">
        <v>959</v>
      </c>
      <c r="D5056" s="15" t="s">
        <v>1045</v>
      </c>
      <c r="E5056" s="17">
        <v>5.3499999999999997E-3</v>
      </c>
      <c r="F5056" s="18">
        <v>75</v>
      </c>
      <c r="G5056" s="18">
        <v>0.40125</v>
      </c>
    </row>
    <row r="5057" spans="1:7" ht="15" customHeight="1">
      <c r="A5057" s="1"/>
      <c r="B5057" s="1"/>
      <c r="C5057" s="1"/>
      <c r="D5057" s="1"/>
      <c r="E5057" s="319" t="s">
        <v>1021</v>
      </c>
      <c r="F5057" s="320"/>
      <c r="G5057" s="19">
        <v>2.912642</v>
      </c>
    </row>
    <row r="5058" spans="1:7" ht="15" customHeight="1">
      <c r="A5058" s="1"/>
      <c r="B5058" s="1"/>
      <c r="C5058" s="1"/>
      <c r="D5058" s="1"/>
      <c r="E5058" s="317" t="s">
        <v>972</v>
      </c>
      <c r="F5058" s="318"/>
      <c r="G5058" s="3">
        <v>12.21</v>
      </c>
    </row>
    <row r="5059" spans="1:7" ht="15" customHeight="1">
      <c r="A5059" s="1"/>
      <c r="B5059" s="1"/>
      <c r="C5059" s="1"/>
      <c r="D5059" s="1"/>
      <c r="E5059" s="317" t="s">
        <v>973</v>
      </c>
      <c r="F5059" s="318"/>
      <c r="G5059" s="3">
        <v>4.0999999999999996</v>
      </c>
    </row>
    <row r="5060" spans="1:7" ht="15" customHeight="1">
      <c r="A5060" s="1"/>
      <c r="B5060" s="1"/>
      <c r="C5060" s="1"/>
      <c r="D5060" s="1"/>
      <c r="E5060" s="317" t="s">
        <v>974</v>
      </c>
      <c r="F5060" s="318"/>
      <c r="G5060" s="3">
        <v>16.309999999999999</v>
      </c>
    </row>
    <row r="5061" spans="1:7" ht="15" customHeight="1">
      <c r="A5061" s="1"/>
      <c r="B5061" s="1"/>
      <c r="C5061" s="1"/>
      <c r="D5061" s="1"/>
      <c r="E5061" s="317" t="s">
        <v>975</v>
      </c>
      <c r="F5061" s="318"/>
      <c r="G5061" s="3">
        <v>4.62</v>
      </c>
    </row>
    <row r="5062" spans="1:7" ht="15" customHeight="1">
      <c r="A5062" s="1"/>
      <c r="B5062" s="1"/>
      <c r="C5062" s="1"/>
      <c r="D5062" s="1"/>
      <c r="E5062" s="317" t="s">
        <v>976</v>
      </c>
      <c r="F5062" s="318"/>
      <c r="G5062" s="3">
        <v>20.93</v>
      </c>
    </row>
    <row r="5063" spans="1:7" ht="15" customHeight="1">
      <c r="A5063" s="1"/>
      <c r="B5063" s="1"/>
      <c r="C5063" s="1"/>
      <c r="D5063" s="1"/>
      <c r="E5063" s="317" t="s">
        <v>977</v>
      </c>
      <c r="F5063" s="318"/>
      <c r="G5063" s="3">
        <v>1</v>
      </c>
    </row>
    <row r="5064" spans="1:7" ht="15" customHeight="1">
      <c r="A5064" s="1"/>
      <c r="B5064" s="1"/>
      <c r="C5064" s="1"/>
      <c r="D5064" s="1"/>
      <c r="E5064" s="317" t="s">
        <v>978</v>
      </c>
      <c r="F5064" s="318"/>
      <c r="G5064" s="3">
        <v>20.93</v>
      </c>
    </row>
    <row r="5065" spans="1:7" ht="9.9499999999999993" customHeight="1">
      <c r="A5065" s="1"/>
      <c r="B5065" s="1"/>
      <c r="C5065" s="323" t="s">
        <v>949</v>
      </c>
      <c r="D5065" s="324"/>
      <c r="E5065" s="1"/>
      <c r="F5065" s="1"/>
      <c r="G5065" s="1"/>
    </row>
    <row r="5066" spans="1:7" ht="20.100000000000001" customHeight="1">
      <c r="A5066" s="325" t="s">
        <v>2439</v>
      </c>
      <c r="B5066" s="326"/>
      <c r="C5066" s="326"/>
      <c r="D5066" s="326"/>
      <c r="E5066" s="326"/>
      <c r="F5066" s="326"/>
      <c r="G5066" s="326"/>
    </row>
    <row r="5067" spans="1:7" ht="12.95" customHeight="1">
      <c r="A5067" s="327"/>
      <c r="B5067" s="327"/>
      <c r="C5067" s="327"/>
      <c r="D5067" s="327"/>
      <c r="E5067" s="327"/>
      <c r="F5067" s="327"/>
      <c r="G5067" s="327"/>
    </row>
    <row r="5068" spans="1:7" ht="15" customHeight="1">
      <c r="A5068" s="321" t="s">
        <v>951</v>
      </c>
      <c r="B5068" s="322"/>
      <c r="C5068" s="8" t="s">
        <v>952</v>
      </c>
      <c r="D5068" s="8" t="s">
        <v>953</v>
      </c>
      <c r="E5068" s="8" t="s">
        <v>954</v>
      </c>
      <c r="F5068" s="8" t="s">
        <v>955</v>
      </c>
      <c r="G5068" s="8" t="s">
        <v>956</v>
      </c>
    </row>
    <row r="5069" spans="1:7" ht="15" customHeight="1">
      <c r="A5069" s="15" t="s">
        <v>994</v>
      </c>
      <c r="B5069" s="16" t="s">
        <v>995</v>
      </c>
      <c r="C5069" s="15" t="s">
        <v>959</v>
      </c>
      <c r="D5069" s="15" t="s">
        <v>960</v>
      </c>
      <c r="E5069" s="17">
        <v>0.19757</v>
      </c>
      <c r="F5069" s="18">
        <v>1.04</v>
      </c>
      <c r="G5069" s="18">
        <v>0.20547280000000001</v>
      </c>
    </row>
    <row r="5070" spans="1:7" ht="15" customHeight="1">
      <c r="A5070" s="15" t="s">
        <v>996</v>
      </c>
      <c r="B5070" s="16" t="s">
        <v>997</v>
      </c>
      <c r="C5070" s="15" t="s">
        <v>959</v>
      </c>
      <c r="D5070" s="15" t="s">
        <v>960</v>
      </c>
      <c r="E5070" s="17">
        <v>0.19757</v>
      </c>
      <c r="F5070" s="18">
        <v>3.18</v>
      </c>
      <c r="G5070" s="18">
        <v>0.62827259999999996</v>
      </c>
    </row>
    <row r="5071" spans="1:7" ht="20.100000000000001" customHeight="1">
      <c r="A5071" s="15" t="s">
        <v>998</v>
      </c>
      <c r="B5071" s="16" t="s">
        <v>999</v>
      </c>
      <c r="C5071" s="15" t="s">
        <v>959</v>
      </c>
      <c r="D5071" s="15" t="s">
        <v>960</v>
      </c>
      <c r="E5071" s="17">
        <v>8.5699999999999995E-3</v>
      </c>
      <c r="F5071" s="18">
        <v>0.41</v>
      </c>
      <c r="G5071" s="18">
        <v>3.5136999999999998E-3</v>
      </c>
    </row>
    <row r="5072" spans="1:7" ht="20.100000000000001" customHeight="1">
      <c r="A5072" s="15" t="s">
        <v>1000</v>
      </c>
      <c r="B5072" s="16" t="s">
        <v>1001</v>
      </c>
      <c r="C5072" s="15" t="s">
        <v>959</v>
      </c>
      <c r="D5072" s="15" t="s">
        <v>960</v>
      </c>
      <c r="E5072" s="17">
        <v>8.5699999999999995E-3</v>
      </c>
      <c r="F5072" s="18">
        <v>1.01</v>
      </c>
      <c r="G5072" s="18">
        <v>8.6557000000000005E-3</v>
      </c>
    </row>
    <row r="5073" spans="1:7" ht="20.100000000000001" customHeight="1">
      <c r="A5073" s="15" t="s">
        <v>1388</v>
      </c>
      <c r="B5073" s="16" t="s">
        <v>1389</v>
      </c>
      <c r="C5073" s="15" t="s">
        <v>959</v>
      </c>
      <c r="D5073" s="15" t="s">
        <v>960</v>
      </c>
      <c r="E5073" s="17">
        <v>0.189</v>
      </c>
      <c r="F5073" s="18">
        <v>0.28000000000000003</v>
      </c>
      <c r="G5073" s="18">
        <v>5.2920000000000002E-2</v>
      </c>
    </row>
    <row r="5074" spans="1:7" ht="20.100000000000001" customHeight="1">
      <c r="A5074" s="15" t="s">
        <v>1390</v>
      </c>
      <c r="B5074" s="16" t="s">
        <v>1391</v>
      </c>
      <c r="C5074" s="15" t="s">
        <v>959</v>
      </c>
      <c r="D5074" s="15" t="s">
        <v>960</v>
      </c>
      <c r="E5074" s="17">
        <v>0.189</v>
      </c>
      <c r="F5074" s="18">
        <v>0.8</v>
      </c>
      <c r="G5074" s="18">
        <v>0.1512</v>
      </c>
    </row>
    <row r="5075" spans="1:7" ht="15" customHeight="1">
      <c r="A5075" s="15" t="s">
        <v>965</v>
      </c>
      <c r="B5075" s="16" t="s">
        <v>966</v>
      </c>
      <c r="C5075" s="15" t="s">
        <v>959</v>
      </c>
      <c r="D5075" s="15" t="s">
        <v>960</v>
      </c>
      <c r="E5075" s="17">
        <v>0.19757</v>
      </c>
      <c r="F5075" s="18">
        <v>0.06</v>
      </c>
      <c r="G5075" s="18">
        <v>1.1854200000000001E-2</v>
      </c>
    </row>
    <row r="5076" spans="1:7" ht="15" customHeight="1">
      <c r="A5076" s="15" t="s">
        <v>963</v>
      </c>
      <c r="B5076" s="16" t="s">
        <v>964</v>
      </c>
      <c r="C5076" s="15" t="s">
        <v>959</v>
      </c>
      <c r="D5076" s="15" t="s">
        <v>960</v>
      </c>
      <c r="E5076" s="17">
        <v>0.19757</v>
      </c>
      <c r="F5076" s="18">
        <v>0.55000000000000004</v>
      </c>
      <c r="G5076" s="18">
        <v>0.1086635</v>
      </c>
    </row>
    <row r="5077" spans="1:7" ht="17.100000000000001" customHeight="1">
      <c r="A5077" s="1"/>
      <c r="B5077" s="1"/>
      <c r="C5077" s="1"/>
      <c r="D5077" s="1"/>
      <c r="E5077" s="319" t="s">
        <v>967</v>
      </c>
      <c r="F5077" s="320"/>
      <c r="G5077" s="19">
        <v>1.1705525000000001</v>
      </c>
    </row>
    <row r="5078" spans="1:7" ht="15" customHeight="1">
      <c r="A5078" s="321" t="s">
        <v>968</v>
      </c>
      <c r="B5078" s="322"/>
      <c r="C5078" s="8" t="s">
        <v>952</v>
      </c>
      <c r="D5078" s="8" t="s">
        <v>953</v>
      </c>
      <c r="E5078" s="8" t="s">
        <v>954</v>
      </c>
      <c r="F5078" s="8" t="s">
        <v>955</v>
      </c>
      <c r="G5078" s="8" t="s">
        <v>956</v>
      </c>
    </row>
    <row r="5079" spans="1:7" ht="15" customHeight="1">
      <c r="A5079" s="15" t="s">
        <v>1006</v>
      </c>
      <c r="B5079" s="16" t="s">
        <v>1007</v>
      </c>
      <c r="C5079" s="15" t="s">
        <v>959</v>
      </c>
      <c r="D5079" s="15" t="s">
        <v>960</v>
      </c>
      <c r="E5079" s="17">
        <v>8.6994069999999993E-3</v>
      </c>
      <c r="F5079" s="18">
        <v>9.25</v>
      </c>
      <c r="G5079" s="18">
        <v>8.0469514749999999E-2</v>
      </c>
    </row>
    <row r="5080" spans="1:7" ht="15" customHeight="1">
      <c r="A5080" s="15" t="s">
        <v>1394</v>
      </c>
      <c r="B5080" s="16" t="s">
        <v>1395</v>
      </c>
      <c r="C5080" s="15" t="s">
        <v>959</v>
      </c>
      <c r="D5080" s="15" t="s">
        <v>960</v>
      </c>
      <c r="E5080" s="17">
        <v>0.16812479999999999</v>
      </c>
      <c r="F5080" s="18">
        <v>12.62</v>
      </c>
      <c r="G5080" s="18">
        <v>2.1217349759999999</v>
      </c>
    </row>
    <row r="5081" spans="1:7" ht="15" customHeight="1">
      <c r="A5081" s="15" t="s">
        <v>1392</v>
      </c>
      <c r="B5081" s="16" t="s">
        <v>1393</v>
      </c>
      <c r="C5081" s="15" t="s">
        <v>959</v>
      </c>
      <c r="D5081" s="15" t="s">
        <v>960</v>
      </c>
      <c r="E5081" s="17">
        <v>2.32944E-2</v>
      </c>
      <c r="F5081" s="18">
        <v>8.94</v>
      </c>
      <c r="G5081" s="18">
        <v>0.208251936</v>
      </c>
    </row>
    <row r="5082" spans="1:7" ht="15" customHeight="1">
      <c r="A5082" s="1"/>
      <c r="B5082" s="1"/>
      <c r="C5082" s="1"/>
      <c r="D5082" s="1"/>
      <c r="E5082" s="319" t="s">
        <v>971</v>
      </c>
      <c r="F5082" s="320"/>
      <c r="G5082" s="19">
        <v>2.4104564267500002</v>
      </c>
    </row>
    <row r="5083" spans="1:7" ht="15" customHeight="1">
      <c r="A5083" s="321" t="s">
        <v>1010</v>
      </c>
      <c r="B5083" s="322"/>
      <c r="C5083" s="8" t="s">
        <v>952</v>
      </c>
      <c r="D5083" s="8" t="s">
        <v>953</v>
      </c>
      <c r="E5083" s="8" t="s">
        <v>954</v>
      </c>
      <c r="F5083" s="8" t="s">
        <v>955</v>
      </c>
      <c r="G5083" s="8" t="s">
        <v>956</v>
      </c>
    </row>
    <row r="5084" spans="1:7" ht="15" customHeight="1">
      <c r="A5084" s="15" t="s">
        <v>1041</v>
      </c>
      <c r="B5084" s="16" t="s">
        <v>1042</v>
      </c>
      <c r="C5084" s="15" t="s">
        <v>959</v>
      </c>
      <c r="D5084" s="15" t="s">
        <v>1020</v>
      </c>
      <c r="E5084" s="17">
        <v>0.48296</v>
      </c>
      <c r="F5084" s="18">
        <v>1.04</v>
      </c>
      <c r="G5084" s="18">
        <v>0.50227840000000001</v>
      </c>
    </row>
    <row r="5085" spans="1:7" ht="20.100000000000001" customHeight="1">
      <c r="A5085" s="15" t="s">
        <v>1052</v>
      </c>
      <c r="B5085" s="16" t="s">
        <v>1053</v>
      </c>
      <c r="C5085" s="15" t="s">
        <v>959</v>
      </c>
      <c r="D5085" s="15" t="s">
        <v>1045</v>
      </c>
      <c r="E5085" s="17">
        <v>1.07E-3</v>
      </c>
      <c r="F5085" s="18">
        <v>75</v>
      </c>
      <c r="G5085" s="18">
        <v>8.0250000000000002E-2</v>
      </c>
    </row>
    <row r="5086" spans="1:7" ht="15" customHeight="1">
      <c r="A5086" s="1"/>
      <c r="B5086" s="1"/>
      <c r="C5086" s="1"/>
      <c r="D5086" s="1"/>
      <c r="E5086" s="319" t="s">
        <v>1021</v>
      </c>
      <c r="F5086" s="320"/>
      <c r="G5086" s="19">
        <v>0.58252839999999995</v>
      </c>
    </row>
    <row r="5087" spans="1:7" ht="15" customHeight="1">
      <c r="A5087" s="1"/>
      <c r="B5087" s="1"/>
      <c r="C5087" s="1"/>
      <c r="D5087" s="1"/>
      <c r="E5087" s="317" t="s">
        <v>972</v>
      </c>
      <c r="F5087" s="318"/>
      <c r="G5087" s="3">
        <v>3.04</v>
      </c>
    </row>
    <row r="5088" spans="1:7" ht="15" customHeight="1">
      <c r="A5088" s="1"/>
      <c r="B5088" s="1"/>
      <c r="C5088" s="1"/>
      <c r="D5088" s="1"/>
      <c r="E5088" s="317" t="s">
        <v>973</v>
      </c>
      <c r="F5088" s="318"/>
      <c r="G5088" s="3">
        <v>1.1100000000000001</v>
      </c>
    </row>
    <row r="5089" spans="1:7" ht="15" customHeight="1">
      <c r="A5089" s="1"/>
      <c r="B5089" s="1"/>
      <c r="C5089" s="1"/>
      <c r="D5089" s="1"/>
      <c r="E5089" s="317" t="s">
        <v>974</v>
      </c>
      <c r="F5089" s="318"/>
      <c r="G5089" s="3">
        <v>4.1500000000000004</v>
      </c>
    </row>
    <row r="5090" spans="1:7" ht="15" customHeight="1">
      <c r="A5090" s="1"/>
      <c r="B5090" s="1"/>
      <c r="C5090" s="1"/>
      <c r="D5090" s="1"/>
      <c r="E5090" s="317" t="s">
        <v>975</v>
      </c>
      <c r="F5090" s="318"/>
      <c r="G5090" s="3">
        <v>1.17</v>
      </c>
    </row>
    <row r="5091" spans="1:7" ht="15" customHeight="1">
      <c r="A5091" s="1"/>
      <c r="B5091" s="1"/>
      <c r="C5091" s="1"/>
      <c r="D5091" s="1"/>
      <c r="E5091" s="317" t="s">
        <v>976</v>
      </c>
      <c r="F5091" s="318"/>
      <c r="G5091" s="3">
        <v>5.32</v>
      </c>
    </row>
    <row r="5092" spans="1:7" ht="15" customHeight="1">
      <c r="A5092" s="1"/>
      <c r="B5092" s="1"/>
      <c r="C5092" s="1"/>
      <c r="D5092" s="1"/>
      <c r="E5092" s="317" t="s">
        <v>977</v>
      </c>
      <c r="F5092" s="318"/>
      <c r="G5092" s="3">
        <v>1</v>
      </c>
    </row>
    <row r="5093" spans="1:7" ht="15" customHeight="1">
      <c r="A5093" s="1"/>
      <c r="B5093" s="1"/>
      <c r="C5093" s="1"/>
      <c r="D5093" s="1"/>
      <c r="E5093" s="317" t="s">
        <v>978</v>
      </c>
      <c r="F5093" s="318"/>
      <c r="G5093" s="3">
        <v>5.32</v>
      </c>
    </row>
    <row r="5094" spans="1:7" ht="9.9499999999999993" customHeight="1">
      <c r="A5094" s="1"/>
      <c r="B5094" s="1"/>
      <c r="C5094" s="323" t="s">
        <v>949</v>
      </c>
      <c r="D5094" s="324"/>
      <c r="E5094" s="1"/>
      <c r="F5094" s="1"/>
      <c r="G5094" s="1"/>
    </row>
    <row r="5095" spans="1:7" ht="20.100000000000001" customHeight="1">
      <c r="A5095" s="325" t="s">
        <v>2440</v>
      </c>
      <c r="B5095" s="326"/>
      <c r="C5095" s="326"/>
      <c r="D5095" s="326"/>
      <c r="E5095" s="326"/>
      <c r="F5095" s="326"/>
      <c r="G5095" s="326"/>
    </row>
    <row r="5096" spans="1:7" ht="15" customHeight="1">
      <c r="A5096" s="321" t="s">
        <v>951</v>
      </c>
      <c r="B5096" s="322"/>
      <c r="C5096" s="8" t="s">
        <v>952</v>
      </c>
      <c r="D5096" s="8" t="s">
        <v>953</v>
      </c>
      <c r="E5096" s="8" t="s">
        <v>954</v>
      </c>
      <c r="F5096" s="8" t="s">
        <v>955</v>
      </c>
      <c r="G5096" s="8" t="s">
        <v>956</v>
      </c>
    </row>
    <row r="5097" spans="1:7" ht="15" customHeight="1">
      <c r="A5097" s="15" t="s">
        <v>994</v>
      </c>
      <c r="B5097" s="16" t="s">
        <v>995</v>
      </c>
      <c r="C5097" s="15" t="s">
        <v>959</v>
      </c>
      <c r="D5097" s="15" t="s">
        <v>960</v>
      </c>
      <c r="E5097" s="17">
        <v>0.2</v>
      </c>
      <c r="F5097" s="18">
        <v>1.04</v>
      </c>
      <c r="G5097" s="18">
        <v>0.20799999999999999</v>
      </c>
    </row>
    <row r="5098" spans="1:7" ht="15" customHeight="1">
      <c r="A5098" s="15" t="s">
        <v>996</v>
      </c>
      <c r="B5098" s="16" t="s">
        <v>997</v>
      </c>
      <c r="C5098" s="15" t="s">
        <v>959</v>
      </c>
      <c r="D5098" s="15" t="s">
        <v>960</v>
      </c>
      <c r="E5098" s="17">
        <v>0.2</v>
      </c>
      <c r="F5098" s="18">
        <v>3.18</v>
      </c>
      <c r="G5098" s="18">
        <v>0.63600000000000001</v>
      </c>
    </row>
    <row r="5099" spans="1:7" ht="20.100000000000001" customHeight="1">
      <c r="A5099" s="15" t="s">
        <v>1388</v>
      </c>
      <c r="B5099" s="16" t="s">
        <v>1389</v>
      </c>
      <c r="C5099" s="15" t="s">
        <v>959</v>
      </c>
      <c r="D5099" s="15" t="s">
        <v>960</v>
      </c>
      <c r="E5099" s="17">
        <v>0.2</v>
      </c>
      <c r="F5099" s="18">
        <v>0.28000000000000003</v>
      </c>
      <c r="G5099" s="18">
        <v>5.6000000000000001E-2</v>
      </c>
    </row>
    <row r="5100" spans="1:7" ht="15" customHeight="1">
      <c r="A5100" s="15" t="s">
        <v>963</v>
      </c>
      <c r="B5100" s="16" t="s">
        <v>964</v>
      </c>
      <c r="C5100" s="15" t="s">
        <v>959</v>
      </c>
      <c r="D5100" s="15" t="s">
        <v>960</v>
      </c>
      <c r="E5100" s="17">
        <v>0.2</v>
      </c>
      <c r="F5100" s="18">
        <v>0.55000000000000004</v>
      </c>
      <c r="G5100" s="18">
        <v>0.11</v>
      </c>
    </row>
    <row r="5101" spans="1:7" ht="20.100000000000001" customHeight="1">
      <c r="A5101" s="15" t="s">
        <v>1390</v>
      </c>
      <c r="B5101" s="16" t="s">
        <v>1391</v>
      </c>
      <c r="C5101" s="15" t="s">
        <v>959</v>
      </c>
      <c r="D5101" s="15" t="s">
        <v>960</v>
      </c>
      <c r="E5101" s="17">
        <v>0.2</v>
      </c>
      <c r="F5101" s="18">
        <v>0.8</v>
      </c>
      <c r="G5101" s="18">
        <v>0.16</v>
      </c>
    </row>
    <row r="5102" spans="1:7" ht="15" customHeight="1">
      <c r="A5102" s="15" t="s">
        <v>965</v>
      </c>
      <c r="B5102" s="16" t="s">
        <v>966</v>
      </c>
      <c r="C5102" s="15" t="s">
        <v>959</v>
      </c>
      <c r="D5102" s="15" t="s">
        <v>960</v>
      </c>
      <c r="E5102" s="17">
        <v>0.2</v>
      </c>
      <c r="F5102" s="18">
        <v>0.06</v>
      </c>
      <c r="G5102" s="18">
        <v>1.2E-2</v>
      </c>
    </row>
    <row r="5103" spans="1:7" ht="17.100000000000001" customHeight="1">
      <c r="A5103" s="1"/>
      <c r="B5103" s="1"/>
      <c r="C5103" s="1"/>
      <c r="D5103" s="1"/>
      <c r="E5103" s="319" t="s">
        <v>967</v>
      </c>
      <c r="F5103" s="320"/>
      <c r="G5103" s="19">
        <v>1.1819999999999999</v>
      </c>
    </row>
    <row r="5104" spans="1:7" ht="15" customHeight="1">
      <c r="A5104" s="321" t="s">
        <v>968</v>
      </c>
      <c r="B5104" s="322"/>
      <c r="C5104" s="8" t="s">
        <v>952</v>
      </c>
      <c r="D5104" s="8" t="s">
        <v>953</v>
      </c>
      <c r="E5104" s="8" t="s">
        <v>954</v>
      </c>
      <c r="F5104" s="8" t="s">
        <v>955</v>
      </c>
      <c r="G5104" s="8" t="s">
        <v>956</v>
      </c>
    </row>
    <row r="5105" spans="1:7" ht="15" customHeight="1">
      <c r="A5105" s="15" t="s">
        <v>1392</v>
      </c>
      <c r="B5105" s="16" t="s">
        <v>1393</v>
      </c>
      <c r="C5105" s="15" t="s">
        <v>959</v>
      </c>
      <c r="D5105" s="15" t="s">
        <v>960</v>
      </c>
      <c r="E5105" s="17">
        <v>2.5319999999999999E-2</v>
      </c>
      <c r="F5105" s="18">
        <v>8.94</v>
      </c>
      <c r="G5105" s="18">
        <v>0.2263608</v>
      </c>
    </row>
    <row r="5106" spans="1:7" ht="15" customHeight="1">
      <c r="A5106" s="15" t="s">
        <v>1394</v>
      </c>
      <c r="B5106" s="16" t="s">
        <v>1395</v>
      </c>
      <c r="C5106" s="15" t="s">
        <v>959</v>
      </c>
      <c r="D5106" s="15" t="s">
        <v>960</v>
      </c>
      <c r="E5106" s="17">
        <v>0.17724000000000001</v>
      </c>
      <c r="F5106" s="18">
        <v>12.62</v>
      </c>
      <c r="G5106" s="18">
        <v>2.2367688000000001</v>
      </c>
    </row>
    <row r="5107" spans="1:7" ht="15" customHeight="1">
      <c r="A5107" s="1"/>
      <c r="B5107" s="1"/>
      <c r="C5107" s="1"/>
      <c r="D5107" s="1"/>
      <c r="E5107" s="319" t="s">
        <v>971</v>
      </c>
      <c r="F5107" s="320"/>
      <c r="G5107" s="19">
        <v>2.4631295999999998</v>
      </c>
    </row>
    <row r="5108" spans="1:7" ht="15" customHeight="1">
      <c r="A5108" s="321" t="s">
        <v>1010</v>
      </c>
      <c r="B5108" s="322"/>
      <c r="C5108" s="8" t="s">
        <v>952</v>
      </c>
      <c r="D5108" s="8" t="s">
        <v>953</v>
      </c>
      <c r="E5108" s="8" t="s">
        <v>954</v>
      </c>
      <c r="F5108" s="8" t="s">
        <v>955</v>
      </c>
      <c r="G5108" s="8" t="s">
        <v>956</v>
      </c>
    </row>
    <row r="5109" spans="1:7" ht="27.95" customHeight="1">
      <c r="A5109" s="15" t="s">
        <v>1437</v>
      </c>
      <c r="B5109" s="16" t="s">
        <v>1438</v>
      </c>
      <c r="C5109" s="15" t="s">
        <v>959</v>
      </c>
      <c r="D5109" s="15" t="s">
        <v>1030</v>
      </c>
      <c r="E5109" s="17">
        <v>0.83599999999999997</v>
      </c>
      <c r="F5109" s="18">
        <v>0.44</v>
      </c>
      <c r="G5109" s="18">
        <v>0.36784</v>
      </c>
    </row>
    <row r="5110" spans="1:7" ht="20.100000000000001" customHeight="1">
      <c r="A5110" s="15" t="s">
        <v>1453</v>
      </c>
      <c r="B5110" s="16" t="s">
        <v>1454</v>
      </c>
      <c r="C5110" s="15" t="s">
        <v>959</v>
      </c>
      <c r="D5110" s="15" t="s">
        <v>1030</v>
      </c>
      <c r="E5110" s="17">
        <v>5.0000000000000001E-3</v>
      </c>
      <c r="F5110" s="18">
        <v>55.32</v>
      </c>
      <c r="G5110" s="18">
        <v>0.27660000000000001</v>
      </c>
    </row>
    <row r="5111" spans="1:7" ht="15" customHeight="1">
      <c r="A5111" s="1"/>
      <c r="B5111" s="1"/>
      <c r="C5111" s="1"/>
      <c r="D5111" s="1"/>
      <c r="E5111" s="319" t="s">
        <v>1021</v>
      </c>
      <c r="F5111" s="320"/>
      <c r="G5111" s="19">
        <v>0.64444000000000001</v>
      </c>
    </row>
    <row r="5112" spans="1:7" ht="15" customHeight="1">
      <c r="A5112" s="1"/>
      <c r="B5112" s="1"/>
      <c r="C5112" s="1"/>
      <c r="D5112" s="1"/>
      <c r="E5112" s="317" t="s">
        <v>972</v>
      </c>
      <c r="F5112" s="318"/>
      <c r="G5112" s="3">
        <v>3.15</v>
      </c>
    </row>
    <row r="5113" spans="1:7" ht="15" customHeight="1">
      <c r="A5113" s="1"/>
      <c r="B5113" s="1"/>
      <c r="C5113" s="1"/>
      <c r="D5113" s="1"/>
      <c r="E5113" s="317" t="s">
        <v>973</v>
      </c>
      <c r="F5113" s="318"/>
      <c r="G5113" s="3">
        <v>1.1200000000000001</v>
      </c>
    </row>
    <row r="5114" spans="1:7" ht="15" customHeight="1">
      <c r="A5114" s="1"/>
      <c r="B5114" s="1"/>
      <c r="C5114" s="1"/>
      <c r="D5114" s="1"/>
      <c r="E5114" s="317" t="s">
        <v>974</v>
      </c>
      <c r="F5114" s="318"/>
      <c r="G5114" s="3">
        <v>4.2699999999999996</v>
      </c>
    </row>
    <row r="5115" spans="1:7" ht="15" customHeight="1">
      <c r="A5115" s="1"/>
      <c r="B5115" s="1"/>
      <c r="C5115" s="1"/>
      <c r="D5115" s="1"/>
      <c r="E5115" s="317" t="s">
        <v>975</v>
      </c>
      <c r="F5115" s="318"/>
      <c r="G5115" s="3">
        <v>1.21</v>
      </c>
    </row>
    <row r="5116" spans="1:7" ht="15" customHeight="1">
      <c r="A5116" s="1"/>
      <c r="B5116" s="1"/>
      <c r="C5116" s="1"/>
      <c r="D5116" s="1"/>
      <c r="E5116" s="317" t="s">
        <v>976</v>
      </c>
      <c r="F5116" s="318"/>
      <c r="G5116" s="3">
        <v>5.48</v>
      </c>
    </row>
    <row r="5117" spans="1:7" ht="15" customHeight="1">
      <c r="A5117" s="1"/>
      <c r="B5117" s="1"/>
      <c r="C5117" s="1"/>
      <c r="D5117" s="1"/>
      <c r="E5117" s="317" t="s">
        <v>977</v>
      </c>
      <c r="F5117" s="318"/>
      <c r="G5117" s="3">
        <v>1</v>
      </c>
    </row>
    <row r="5118" spans="1:7" ht="15" customHeight="1">
      <c r="A5118" s="1"/>
      <c r="B5118" s="1"/>
      <c r="C5118" s="1"/>
      <c r="D5118" s="1"/>
      <c r="E5118" s="317" t="s">
        <v>978</v>
      </c>
      <c r="F5118" s="318"/>
      <c r="G5118" s="3">
        <v>5.48</v>
      </c>
    </row>
    <row r="5119" spans="1:7" ht="9.9499999999999993" customHeight="1">
      <c r="A5119" s="1"/>
      <c r="B5119" s="1"/>
      <c r="C5119" s="323" t="s">
        <v>949</v>
      </c>
      <c r="D5119" s="324"/>
      <c r="E5119" s="1"/>
      <c r="F5119" s="1"/>
      <c r="G5119" s="1"/>
    </row>
    <row r="5120" spans="1:7" ht="20.100000000000001" customHeight="1">
      <c r="A5120" s="325" t="s">
        <v>2441</v>
      </c>
      <c r="B5120" s="326"/>
      <c r="C5120" s="326"/>
      <c r="D5120" s="326"/>
      <c r="E5120" s="326"/>
      <c r="F5120" s="326"/>
      <c r="G5120" s="326"/>
    </row>
    <row r="5121" spans="1:7" ht="15" customHeight="1">
      <c r="A5121" s="321" t="s">
        <v>951</v>
      </c>
      <c r="B5121" s="322"/>
      <c r="C5121" s="8" t="s">
        <v>952</v>
      </c>
      <c r="D5121" s="8" t="s">
        <v>953</v>
      </c>
      <c r="E5121" s="8" t="s">
        <v>954</v>
      </c>
      <c r="F5121" s="8" t="s">
        <v>955</v>
      </c>
      <c r="G5121" s="8" t="s">
        <v>956</v>
      </c>
    </row>
    <row r="5122" spans="1:7" ht="15" customHeight="1">
      <c r="A5122" s="15" t="s">
        <v>994</v>
      </c>
      <c r="B5122" s="16" t="s">
        <v>995</v>
      </c>
      <c r="C5122" s="15" t="s">
        <v>959</v>
      </c>
      <c r="D5122" s="15" t="s">
        <v>960</v>
      </c>
      <c r="E5122" s="17">
        <v>1.387</v>
      </c>
      <c r="F5122" s="18">
        <v>1.04</v>
      </c>
      <c r="G5122" s="18">
        <v>1.44248</v>
      </c>
    </row>
    <row r="5123" spans="1:7" ht="15" customHeight="1">
      <c r="A5123" s="15" t="s">
        <v>996</v>
      </c>
      <c r="B5123" s="16" t="s">
        <v>997</v>
      </c>
      <c r="C5123" s="15" t="s">
        <v>959</v>
      </c>
      <c r="D5123" s="15" t="s">
        <v>960</v>
      </c>
      <c r="E5123" s="17">
        <v>1.387</v>
      </c>
      <c r="F5123" s="18">
        <v>3.18</v>
      </c>
      <c r="G5123" s="18">
        <v>4.41066</v>
      </c>
    </row>
    <row r="5124" spans="1:7" ht="20.100000000000001" customHeight="1">
      <c r="A5124" s="15" t="s">
        <v>1388</v>
      </c>
      <c r="B5124" s="16" t="s">
        <v>1389</v>
      </c>
      <c r="C5124" s="15" t="s">
        <v>959</v>
      </c>
      <c r="D5124" s="15" t="s">
        <v>960</v>
      </c>
      <c r="E5124" s="17">
        <v>1.387</v>
      </c>
      <c r="F5124" s="18">
        <v>0.28000000000000003</v>
      </c>
      <c r="G5124" s="18">
        <v>0.38835999999999998</v>
      </c>
    </row>
    <row r="5125" spans="1:7" ht="15" customHeight="1">
      <c r="A5125" s="15" t="s">
        <v>963</v>
      </c>
      <c r="B5125" s="16" t="s">
        <v>964</v>
      </c>
      <c r="C5125" s="15" t="s">
        <v>959</v>
      </c>
      <c r="D5125" s="15" t="s">
        <v>960</v>
      </c>
      <c r="E5125" s="17">
        <v>1.387</v>
      </c>
      <c r="F5125" s="18">
        <v>0.55000000000000004</v>
      </c>
      <c r="G5125" s="18">
        <v>0.76285000000000003</v>
      </c>
    </row>
    <row r="5126" spans="1:7" ht="20.100000000000001" customHeight="1">
      <c r="A5126" s="15" t="s">
        <v>1390</v>
      </c>
      <c r="B5126" s="16" t="s">
        <v>1391</v>
      </c>
      <c r="C5126" s="15" t="s">
        <v>959</v>
      </c>
      <c r="D5126" s="15" t="s">
        <v>960</v>
      </c>
      <c r="E5126" s="17">
        <v>1.387</v>
      </c>
      <c r="F5126" s="18">
        <v>0.8</v>
      </c>
      <c r="G5126" s="18">
        <v>1.1095999999999999</v>
      </c>
    </row>
    <row r="5127" spans="1:7" ht="15" customHeight="1">
      <c r="A5127" s="15" t="s">
        <v>965</v>
      </c>
      <c r="B5127" s="16" t="s">
        <v>966</v>
      </c>
      <c r="C5127" s="15" t="s">
        <v>959</v>
      </c>
      <c r="D5127" s="15" t="s">
        <v>960</v>
      </c>
      <c r="E5127" s="17">
        <v>1.387</v>
      </c>
      <c r="F5127" s="18">
        <v>0.06</v>
      </c>
      <c r="G5127" s="18">
        <v>8.3220000000000002E-2</v>
      </c>
    </row>
    <row r="5128" spans="1:7" ht="17.100000000000001" customHeight="1">
      <c r="A5128" s="1"/>
      <c r="B5128" s="1"/>
      <c r="C5128" s="1"/>
      <c r="D5128" s="1"/>
      <c r="E5128" s="319" t="s">
        <v>967</v>
      </c>
      <c r="F5128" s="320"/>
      <c r="G5128" s="19">
        <v>8.1971699999999998</v>
      </c>
    </row>
    <row r="5129" spans="1:7" ht="15" customHeight="1">
      <c r="A5129" s="321" t="s">
        <v>968</v>
      </c>
      <c r="B5129" s="322"/>
      <c r="C5129" s="8" t="s">
        <v>952</v>
      </c>
      <c r="D5129" s="8" t="s">
        <v>953</v>
      </c>
      <c r="E5129" s="8" t="s">
        <v>954</v>
      </c>
      <c r="F5129" s="8" t="s">
        <v>955</v>
      </c>
      <c r="G5129" s="8" t="s">
        <v>956</v>
      </c>
    </row>
    <row r="5130" spans="1:7" ht="15" customHeight="1">
      <c r="A5130" s="15" t="s">
        <v>1392</v>
      </c>
      <c r="B5130" s="16" t="s">
        <v>1393</v>
      </c>
      <c r="C5130" s="15" t="s">
        <v>959</v>
      </c>
      <c r="D5130" s="15" t="s">
        <v>960</v>
      </c>
      <c r="E5130" s="17">
        <v>0.1893936</v>
      </c>
      <c r="F5130" s="18">
        <v>8.94</v>
      </c>
      <c r="G5130" s="18">
        <v>1.6931787840000001</v>
      </c>
    </row>
    <row r="5131" spans="1:7" ht="15" customHeight="1">
      <c r="A5131" s="15" t="s">
        <v>1394</v>
      </c>
      <c r="B5131" s="16" t="s">
        <v>1395</v>
      </c>
      <c r="C5131" s="15" t="s">
        <v>959</v>
      </c>
      <c r="D5131" s="15" t="s">
        <v>960</v>
      </c>
      <c r="E5131" s="17">
        <v>1.21536</v>
      </c>
      <c r="F5131" s="18">
        <v>12.62</v>
      </c>
      <c r="G5131" s="18">
        <v>15.3378432</v>
      </c>
    </row>
    <row r="5132" spans="1:7" ht="15" customHeight="1">
      <c r="A5132" s="1"/>
      <c r="B5132" s="1"/>
      <c r="C5132" s="1"/>
      <c r="D5132" s="1"/>
      <c r="E5132" s="319" t="s">
        <v>971</v>
      </c>
      <c r="F5132" s="320"/>
      <c r="G5132" s="19">
        <v>17.031021983999999</v>
      </c>
    </row>
    <row r="5133" spans="1:7" ht="15" customHeight="1">
      <c r="A5133" s="1"/>
      <c r="B5133" s="1"/>
      <c r="C5133" s="1"/>
      <c r="D5133" s="1"/>
      <c r="E5133" s="317" t="s">
        <v>972</v>
      </c>
      <c r="F5133" s="318"/>
      <c r="G5133" s="3">
        <v>17.47</v>
      </c>
    </row>
    <row r="5134" spans="1:7" ht="15" customHeight="1">
      <c r="A5134" s="1"/>
      <c r="B5134" s="1"/>
      <c r="C5134" s="1"/>
      <c r="D5134" s="1"/>
      <c r="E5134" s="317" t="s">
        <v>973</v>
      </c>
      <c r="F5134" s="318"/>
      <c r="G5134" s="3">
        <v>7.74</v>
      </c>
    </row>
    <row r="5135" spans="1:7" ht="15" customHeight="1">
      <c r="A5135" s="1"/>
      <c r="B5135" s="1"/>
      <c r="C5135" s="1"/>
      <c r="D5135" s="1"/>
      <c r="E5135" s="317" t="s">
        <v>974</v>
      </c>
      <c r="F5135" s="318"/>
      <c r="G5135" s="3">
        <v>25.21</v>
      </c>
    </row>
    <row r="5136" spans="1:7" ht="15" customHeight="1">
      <c r="A5136" s="1"/>
      <c r="B5136" s="1"/>
      <c r="C5136" s="1"/>
      <c r="D5136" s="1"/>
      <c r="E5136" s="317" t="s">
        <v>975</v>
      </c>
      <c r="F5136" s="318"/>
      <c r="G5136" s="3">
        <v>7.14</v>
      </c>
    </row>
    <row r="5137" spans="1:7" ht="15" customHeight="1">
      <c r="A5137" s="1"/>
      <c r="B5137" s="1"/>
      <c r="C5137" s="1"/>
      <c r="D5137" s="1"/>
      <c r="E5137" s="317" t="s">
        <v>976</v>
      </c>
      <c r="F5137" s="318"/>
      <c r="G5137" s="3">
        <v>32.35</v>
      </c>
    </row>
    <row r="5138" spans="1:7" ht="15" customHeight="1">
      <c r="A5138" s="1"/>
      <c r="B5138" s="1"/>
      <c r="C5138" s="1"/>
      <c r="D5138" s="1"/>
      <c r="E5138" s="317" t="s">
        <v>977</v>
      </c>
      <c r="F5138" s="318"/>
      <c r="G5138" s="3">
        <v>1</v>
      </c>
    </row>
    <row r="5139" spans="1:7" ht="15" customHeight="1">
      <c r="A5139" s="1"/>
      <c r="B5139" s="1"/>
      <c r="C5139" s="1"/>
      <c r="D5139" s="1"/>
      <c r="E5139" s="317" t="s">
        <v>978</v>
      </c>
      <c r="F5139" s="318"/>
      <c r="G5139" s="3">
        <v>32.35</v>
      </c>
    </row>
    <row r="5140" spans="1:7" ht="9.9499999999999993" customHeight="1">
      <c r="A5140" s="1"/>
      <c r="B5140" s="1"/>
      <c r="C5140" s="323" t="s">
        <v>949</v>
      </c>
      <c r="D5140" s="324"/>
      <c r="E5140" s="1"/>
      <c r="F5140" s="1"/>
      <c r="G5140" s="1"/>
    </row>
    <row r="5141" spans="1:7" ht="20.100000000000001" customHeight="1">
      <c r="A5141" s="325" t="s">
        <v>2442</v>
      </c>
      <c r="B5141" s="326"/>
      <c r="C5141" s="326"/>
      <c r="D5141" s="326"/>
      <c r="E5141" s="326"/>
      <c r="F5141" s="326"/>
      <c r="G5141" s="326"/>
    </row>
    <row r="5142" spans="1:7" ht="15" customHeight="1">
      <c r="A5142" s="321" t="s">
        <v>951</v>
      </c>
      <c r="B5142" s="322"/>
      <c r="C5142" s="8" t="s">
        <v>952</v>
      </c>
      <c r="D5142" s="8" t="s">
        <v>953</v>
      </c>
      <c r="E5142" s="8" t="s">
        <v>954</v>
      </c>
      <c r="F5142" s="8" t="s">
        <v>955</v>
      </c>
      <c r="G5142" s="8" t="s">
        <v>956</v>
      </c>
    </row>
    <row r="5143" spans="1:7" ht="15" customHeight="1">
      <c r="A5143" s="15" t="s">
        <v>994</v>
      </c>
      <c r="B5143" s="16" t="s">
        <v>995</v>
      </c>
      <c r="C5143" s="15" t="s">
        <v>959</v>
      </c>
      <c r="D5143" s="15" t="s">
        <v>960</v>
      </c>
      <c r="E5143" s="17">
        <v>0.26</v>
      </c>
      <c r="F5143" s="18">
        <v>1.04</v>
      </c>
      <c r="G5143" s="18">
        <v>0.27039999999999997</v>
      </c>
    </row>
    <row r="5144" spans="1:7" ht="15" customHeight="1">
      <c r="A5144" s="15" t="s">
        <v>996</v>
      </c>
      <c r="B5144" s="16" t="s">
        <v>997</v>
      </c>
      <c r="C5144" s="15" t="s">
        <v>959</v>
      </c>
      <c r="D5144" s="15" t="s">
        <v>960</v>
      </c>
      <c r="E5144" s="17">
        <v>0.26</v>
      </c>
      <c r="F5144" s="18">
        <v>3.18</v>
      </c>
      <c r="G5144" s="18">
        <v>0.82679999999999998</v>
      </c>
    </row>
    <row r="5145" spans="1:7" ht="20.100000000000001" customHeight="1">
      <c r="A5145" s="15" t="s">
        <v>1388</v>
      </c>
      <c r="B5145" s="16" t="s">
        <v>1389</v>
      </c>
      <c r="C5145" s="15" t="s">
        <v>959</v>
      </c>
      <c r="D5145" s="15" t="s">
        <v>960</v>
      </c>
      <c r="E5145" s="17">
        <v>0.26</v>
      </c>
      <c r="F5145" s="18">
        <v>0.28000000000000003</v>
      </c>
      <c r="G5145" s="18">
        <v>7.2800000000000004E-2</v>
      </c>
    </row>
    <row r="5146" spans="1:7" ht="15" customHeight="1">
      <c r="A5146" s="15" t="s">
        <v>963</v>
      </c>
      <c r="B5146" s="16" t="s">
        <v>964</v>
      </c>
      <c r="C5146" s="15" t="s">
        <v>959</v>
      </c>
      <c r="D5146" s="15" t="s">
        <v>960</v>
      </c>
      <c r="E5146" s="17">
        <v>0.26</v>
      </c>
      <c r="F5146" s="18">
        <v>0.55000000000000004</v>
      </c>
      <c r="G5146" s="18">
        <v>0.14299999999999999</v>
      </c>
    </row>
    <row r="5147" spans="1:7" ht="20.100000000000001" customHeight="1">
      <c r="A5147" s="15" t="s">
        <v>1390</v>
      </c>
      <c r="B5147" s="16" t="s">
        <v>1391</v>
      </c>
      <c r="C5147" s="15" t="s">
        <v>959</v>
      </c>
      <c r="D5147" s="15" t="s">
        <v>960</v>
      </c>
      <c r="E5147" s="17">
        <v>0.26</v>
      </c>
      <c r="F5147" s="18">
        <v>0.8</v>
      </c>
      <c r="G5147" s="18">
        <v>0.20799999999999999</v>
      </c>
    </row>
    <row r="5148" spans="1:7" ht="15" customHeight="1">
      <c r="A5148" s="15" t="s">
        <v>965</v>
      </c>
      <c r="B5148" s="16" t="s">
        <v>966</v>
      </c>
      <c r="C5148" s="15" t="s">
        <v>959</v>
      </c>
      <c r="D5148" s="15" t="s">
        <v>960</v>
      </c>
      <c r="E5148" s="17">
        <v>0.26</v>
      </c>
      <c r="F5148" s="18">
        <v>0.06</v>
      </c>
      <c r="G5148" s="18">
        <v>1.5599999999999999E-2</v>
      </c>
    </row>
    <row r="5149" spans="1:7" ht="17.100000000000001" customHeight="1">
      <c r="A5149" s="1"/>
      <c r="B5149" s="1"/>
      <c r="C5149" s="1"/>
      <c r="D5149" s="1"/>
      <c r="E5149" s="319" t="s">
        <v>967</v>
      </c>
      <c r="F5149" s="320"/>
      <c r="G5149" s="19">
        <v>1.5366</v>
      </c>
    </row>
    <row r="5150" spans="1:7" ht="15" customHeight="1">
      <c r="A5150" s="321" t="s">
        <v>968</v>
      </c>
      <c r="B5150" s="322"/>
      <c r="C5150" s="8" t="s">
        <v>952</v>
      </c>
      <c r="D5150" s="8" t="s">
        <v>953</v>
      </c>
      <c r="E5150" s="8" t="s">
        <v>954</v>
      </c>
      <c r="F5150" s="8" t="s">
        <v>955</v>
      </c>
      <c r="G5150" s="8" t="s">
        <v>956</v>
      </c>
    </row>
    <row r="5151" spans="1:7" ht="15" customHeight="1">
      <c r="A5151" s="15" t="s">
        <v>1392</v>
      </c>
      <c r="B5151" s="16" t="s">
        <v>1393</v>
      </c>
      <c r="C5151" s="15" t="s">
        <v>959</v>
      </c>
      <c r="D5151" s="15" t="s">
        <v>960</v>
      </c>
      <c r="E5151" s="17">
        <v>0.131664</v>
      </c>
      <c r="F5151" s="18">
        <v>8.94</v>
      </c>
      <c r="G5151" s="18">
        <v>1.1770761599999999</v>
      </c>
    </row>
    <row r="5152" spans="1:7" ht="15" customHeight="1">
      <c r="A5152" s="15" t="s">
        <v>1394</v>
      </c>
      <c r="B5152" s="16" t="s">
        <v>1395</v>
      </c>
      <c r="C5152" s="15" t="s">
        <v>959</v>
      </c>
      <c r="D5152" s="15" t="s">
        <v>960</v>
      </c>
      <c r="E5152" s="17">
        <v>0.131664</v>
      </c>
      <c r="F5152" s="18">
        <v>12.62</v>
      </c>
      <c r="G5152" s="18">
        <v>1.6615996799999999</v>
      </c>
    </row>
    <row r="5153" spans="1:7" ht="15" customHeight="1">
      <c r="A5153" s="1"/>
      <c r="B5153" s="1"/>
      <c r="C5153" s="1"/>
      <c r="D5153" s="1"/>
      <c r="E5153" s="319" t="s">
        <v>971</v>
      </c>
      <c r="F5153" s="320"/>
      <c r="G5153" s="19">
        <v>2.8386758400000001</v>
      </c>
    </row>
    <row r="5154" spans="1:7" ht="15" customHeight="1">
      <c r="A5154" s="321" t="s">
        <v>1010</v>
      </c>
      <c r="B5154" s="322"/>
      <c r="C5154" s="8" t="s">
        <v>952</v>
      </c>
      <c r="D5154" s="8" t="s">
        <v>953</v>
      </c>
      <c r="E5154" s="8" t="s">
        <v>954</v>
      </c>
      <c r="F5154" s="8" t="s">
        <v>955</v>
      </c>
      <c r="G5154" s="8" t="s">
        <v>956</v>
      </c>
    </row>
    <row r="5155" spans="1:7" ht="20.100000000000001" customHeight="1">
      <c r="A5155" s="15" t="s">
        <v>1556</v>
      </c>
      <c r="B5155" s="16" t="s">
        <v>1557</v>
      </c>
      <c r="C5155" s="15" t="s">
        <v>959</v>
      </c>
      <c r="D5155" s="15" t="s">
        <v>1030</v>
      </c>
      <c r="E5155" s="17">
        <v>1</v>
      </c>
      <c r="F5155" s="18">
        <v>2.04</v>
      </c>
      <c r="G5155" s="18">
        <v>2.04</v>
      </c>
    </row>
    <row r="5156" spans="1:7" ht="27.95" customHeight="1">
      <c r="A5156" s="15" t="s">
        <v>1564</v>
      </c>
      <c r="B5156" s="16" t="s">
        <v>1565</v>
      </c>
      <c r="C5156" s="15" t="s">
        <v>959</v>
      </c>
      <c r="D5156" s="15" t="s">
        <v>1030</v>
      </c>
      <c r="E5156" s="17">
        <v>0.02</v>
      </c>
      <c r="F5156" s="18">
        <v>20.64</v>
      </c>
      <c r="G5156" s="18">
        <v>0.4128</v>
      </c>
    </row>
    <row r="5157" spans="1:7" ht="20.100000000000001" customHeight="1">
      <c r="A5157" s="15" t="s">
        <v>1562</v>
      </c>
      <c r="B5157" s="16" t="s">
        <v>1563</v>
      </c>
      <c r="C5157" s="15" t="s">
        <v>959</v>
      </c>
      <c r="D5157" s="15" t="s">
        <v>1030</v>
      </c>
      <c r="E5157" s="17">
        <v>1</v>
      </c>
      <c r="F5157" s="18">
        <v>1.34</v>
      </c>
      <c r="G5157" s="18">
        <v>1.34</v>
      </c>
    </row>
    <row r="5158" spans="1:7" ht="15" customHeight="1">
      <c r="A5158" s="1"/>
      <c r="B5158" s="1"/>
      <c r="C5158" s="1"/>
      <c r="D5158" s="1"/>
      <c r="E5158" s="319" t="s">
        <v>1021</v>
      </c>
      <c r="F5158" s="320"/>
      <c r="G5158" s="19">
        <v>3.7928000000000002</v>
      </c>
    </row>
    <row r="5159" spans="1:7" ht="15" customHeight="1">
      <c r="A5159" s="1"/>
      <c r="B5159" s="1"/>
      <c r="C5159" s="1"/>
      <c r="D5159" s="1"/>
      <c r="E5159" s="317" t="s">
        <v>972</v>
      </c>
      <c r="F5159" s="318"/>
      <c r="G5159" s="3">
        <v>6.87</v>
      </c>
    </row>
    <row r="5160" spans="1:7" ht="15" customHeight="1">
      <c r="A5160" s="1"/>
      <c r="B5160" s="1"/>
      <c r="C5160" s="1"/>
      <c r="D5160" s="1"/>
      <c r="E5160" s="317" t="s">
        <v>973</v>
      </c>
      <c r="F5160" s="318"/>
      <c r="G5160" s="3">
        <v>1.28</v>
      </c>
    </row>
    <row r="5161" spans="1:7" ht="15" customHeight="1">
      <c r="A5161" s="1"/>
      <c r="B5161" s="1"/>
      <c r="C5161" s="1"/>
      <c r="D5161" s="1"/>
      <c r="E5161" s="317" t="s">
        <v>974</v>
      </c>
      <c r="F5161" s="318"/>
      <c r="G5161" s="3">
        <v>8.15</v>
      </c>
    </row>
    <row r="5162" spans="1:7" ht="15" customHeight="1">
      <c r="A5162" s="1"/>
      <c r="B5162" s="1"/>
      <c r="C5162" s="1"/>
      <c r="D5162" s="1"/>
      <c r="E5162" s="317" t="s">
        <v>975</v>
      </c>
      <c r="F5162" s="318"/>
      <c r="G5162" s="3">
        <v>2.31</v>
      </c>
    </row>
    <row r="5163" spans="1:7" ht="15" customHeight="1">
      <c r="A5163" s="1"/>
      <c r="B5163" s="1"/>
      <c r="C5163" s="1"/>
      <c r="D5163" s="1"/>
      <c r="E5163" s="317" t="s">
        <v>976</v>
      </c>
      <c r="F5163" s="318"/>
      <c r="G5163" s="3">
        <v>10.46</v>
      </c>
    </row>
    <row r="5164" spans="1:7" ht="15" customHeight="1">
      <c r="A5164" s="1"/>
      <c r="B5164" s="1"/>
      <c r="C5164" s="1"/>
      <c r="D5164" s="1"/>
      <c r="E5164" s="317" t="s">
        <v>977</v>
      </c>
      <c r="F5164" s="318"/>
      <c r="G5164" s="3">
        <v>1</v>
      </c>
    </row>
    <row r="5165" spans="1:7" ht="15" customHeight="1">
      <c r="A5165" s="1"/>
      <c r="B5165" s="1"/>
      <c r="C5165" s="1"/>
      <c r="D5165" s="1"/>
      <c r="E5165" s="317" t="s">
        <v>978</v>
      </c>
      <c r="F5165" s="318"/>
      <c r="G5165" s="3">
        <v>10.46</v>
      </c>
    </row>
    <row r="5166" spans="1:7" ht="9.9499999999999993" customHeight="1">
      <c r="A5166" s="1"/>
      <c r="B5166" s="1"/>
      <c r="C5166" s="323" t="s">
        <v>949</v>
      </c>
      <c r="D5166" s="324"/>
      <c r="E5166" s="1"/>
      <c r="F5166" s="1"/>
      <c r="G5166" s="1"/>
    </row>
    <row r="5167" spans="1:7" ht="20.100000000000001" customHeight="1">
      <c r="A5167" s="325" t="s">
        <v>2443</v>
      </c>
      <c r="B5167" s="326"/>
      <c r="C5167" s="326"/>
      <c r="D5167" s="326"/>
      <c r="E5167" s="326"/>
      <c r="F5167" s="326"/>
      <c r="G5167" s="326"/>
    </row>
    <row r="5168" spans="1:7" ht="15" customHeight="1">
      <c r="A5168" s="321" t="s">
        <v>951</v>
      </c>
      <c r="B5168" s="322"/>
      <c r="C5168" s="8" t="s">
        <v>952</v>
      </c>
      <c r="D5168" s="8" t="s">
        <v>953</v>
      </c>
      <c r="E5168" s="8" t="s">
        <v>954</v>
      </c>
      <c r="F5168" s="8" t="s">
        <v>955</v>
      </c>
      <c r="G5168" s="8" t="s">
        <v>956</v>
      </c>
    </row>
    <row r="5169" spans="1:7" ht="15" customHeight="1">
      <c r="A5169" s="15" t="s">
        <v>994</v>
      </c>
      <c r="B5169" s="16" t="s">
        <v>995</v>
      </c>
      <c r="C5169" s="15" t="s">
        <v>959</v>
      </c>
      <c r="D5169" s="15" t="s">
        <v>960</v>
      </c>
      <c r="E5169" s="17">
        <v>0.26</v>
      </c>
      <c r="F5169" s="18">
        <v>1.04</v>
      </c>
      <c r="G5169" s="18">
        <v>0.27039999999999997</v>
      </c>
    </row>
    <row r="5170" spans="1:7" ht="15" customHeight="1">
      <c r="A5170" s="15" t="s">
        <v>996</v>
      </c>
      <c r="B5170" s="16" t="s">
        <v>997</v>
      </c>
      <c r="C5170" s="15" t="s">
        <v>959</v>
      </c>
      <c r="D5170" s="15" t="s">
        <v>960</v>
      </c>
      <c r="E5170" s="17">
        <v>0.26</v>
      </c>
      <c r="F5170" s="18">
        <v>3.18</v>
      </c>
      <c r="G5170" s="18">
        <v>0.82679999999999998</v>
      </c>
    </row>
    <row r="5171" spans="1:7" ht="20.100000000000001" customHeight="1">
      <c r="A5171" s="15" t="s">
        <v>1388</v>
      </c>
      <c r="B5171" s="16" t="s">
        <v>1389</v>
      </c>
      <c r="C5171" s="15" t="s">
        <v>959</v>
      </c>
      <c r="D5171" s="15" t="s">
        <v>960</v>
      </c>
      <c r="E5171" s="17">
        <v>0.26</v>
      </c>
      <c r="F5171" s="18">
        <v>0.28000000000000003</v>
      </c>
      <c r="G5171" s="18">
        <v>7.2800000000000004E-2</v>
      </c>
    </row>
    <row r="5172" spans="1:7" ht="15" customHeight="1">
      <c r="A5172" s="15" t="s">
        <v>963</v>
      </c>
      <c r="B5172" s="16" t="s">
        <v>964</v>
      </c>
      <c r="C5172" s="15" t="s">
        <v>959</v>
      </c>
      <c r="D5172" s="15" t="s">
        <v>960</v>
      </c>
      <c r="E5172" s="17">
        <v>0.26</v>
      </c>
      <c r="F5172" s="18">
        <v>0.55000000000000004</v>
      </c>
      <c r="G5172" s="18">
        <v>0.14299999999999999</v>
      </c>
    </row>
    <row r="5173" spans="1:7" ht="20.100000000000001" customHeight="1">
      <c r="A5173" s="15" t="s">
        <v>1390</v>
      </c>
      <c r="B5173" s="16" t="s">
        <v>1391</v>
      </c>
      <c r="C5173" s="15" t="s">
        <v>959</v>
      </c>
      <c r="D5173" s="15" t="s">
        <v>960</v>
      </c>
      <c r="E5173" s="17">
        <v>0.26</v>
      </c>
      <c r="F5173" s="18">
        <v>0.8</v>
      </c>
      <c r="G5173" s="18">
        <v>0.20799999999999999</v>
      </c>
    </row>
    <row r="5174" spans="1:7" ht="15" customHeight="1">
      <c r="A5174" s="15" t="s">
        <v>965</v>
      </c>
      <c r="B5174" s="16" t="s">
        <v>966</v>
      </c>
      <c r="C5174" s="15" t="s">
        <v>959</v>
      </c>
      <c r="D5174" s="15" t="s">
        <v>960</v>
      </c>
      <c r="E5174" s="17">
        <v>0.26</v>
      </c>
      <c r="F5174" s="18">
        <v>0.06</v>
      </c>
      <c r="G5174" s="18">
        <v>1.5599999999999999E-2</v>
      </c>
    </row>
    <row r="5175" spans="1:7" ht="17.100000000000001" customHeight="1">
      <c r="A5175" s="1"/>
      <c r="B5175" s="1"/>
      <c r="C5175" s="1"/>
      <c r="D5175" s="1"/>
      <c r="E5175" s="319" t="s">
        <v>967</v>
      </c>
      <c r="F5175" s="320"/>
      <c r="G5175" s="19">
        <v>1.5366</v>
      </c>
    </row>
    <row r="5176" spans="1:7" ht="15" customHeight="1">
      <c r="A5176" s="321" t="s">
        <v>968</v>
      </c>
      <c r="B5176" s="322"/>
      <c r="C5176" s="8" t="s">
        <v>952</v>
      </c>
      <c r="D5176" s="8" t="s">
        <v>953</v>
      </c>
      <c r="E5176" s="8" t="s">
        <v>954</v>
      </c>
      <c r="F5176" s="8" t="s">
        <v>955</v>
      </c>
      <c r="G5176" s="8" t="s">
        <v>956</v>
      </c>
    </row>
    <row r="5177" spans="1:7" ht="15" customHeight="1">
      <c r="A5177" s="15" t="s">
        <v>1392</v>
      </c>
      <c r="B5177" s="16" t="s">
        <v>1393</v>
      </c>
      <c r="C5177" s="15" t="s">
        <v>959</v>
      </c>
      <c r="D5177" s="15" t="s">
        <v>960</v>
      </c>
      <c r="E5177" s="17">
        <v>0.131664</v>
      </c>
      <c r="F5177" s="18">
        <v>8.94</v>
      </c>
      <c r="G5177" s="18">
        <v>1.1770761599999999</v>
      </c>
    </row>
    <row r="5178" spans="1:7" ht="15" customHeight="1">
      <c r="A5178" s="15" t="s">
        <v>1394</v>
      </c>
      <c r="B5178" s="16" t="s">
        <v>1395</v>
      </c>
      <c r="C5178" s="15" t="s">
        <v>959</v>
      </c>
      <c r="D5178" s="15" t="s">
        <v>960</v>
      </c>
      <c r="E5178" s="17">
        <v>0.131664</v>
      </c>
      <c r="F5178" s="18">
        <v>12.62</v>
      </c>
      <c r="G5178" s="18">
        <v>1.6615996799999999</v>
      </c>
    </row>
    <row r="5179" spans="1:7" ht="15" customHeight="1">
      <c r="A5179" s="1"/>
      <c r="B5179" s="1"/>
      <c r="C5179" s="1"/>
      <c r="D5179" s="1"/>
      <c r="E5179" s="319" t="s">
        <v>971</v>
      </c>
      <c r="F5179" s="320"/>
      <c r="G5179" s="19">
        <v>2.8386758400000001</v>
      </c>
    </row>
    <row r="5180" spans="1:7" ht="15" customHeight="1">
      <c r="A5180" s="321" t="s">
        <v>1010</v>
      </c>
      <c r="B5180" s="322"/>
      <c r="C5180" s="8" t="s">
        <v>952</v>
      </c>
      <c r="D5180" s="8" t="s">
        <v>953</v>
      </c>
      <c r="E5180" s="8" t="s">
        <v>954</v>
      </c>
      <c r="F5180" s="8" t="s">
        <v>955</v>
      </c>
      <c r="G5180" s="8" t="s">
        <v>956</v>
      </c>
    </row>
    <row r="5181" spans="1:7" ht="27.95" customHeight="1">
      <c r="A5181" s="15" t="s">
        <v>1564</v>
      </c>
      <c r="B5181" s="16" t="s">
        <v>1565</v>
      </c>
      <c r="C5181" s="15" t="s">
        <v>959</v>
      </c>
      <c r="D5181" s="15" t="s">
        <v>1030</v>
      </c>
      <c r="E5181" s="17">
        <v>0.02</v>
      </c>
      <c r="F5181" s="18">
        <v>20.64</v>
      </c>
      <c r="G5181" s="18">
        <v>0.4128</v>
      </c>
    </row>
    <row r="5182" spans="1:7" ht="20.100000000000001" customHeight="1">
      <c r="A5182" s="15" t="s">
        <v>1562</v>
      </c>
      <c r="B5182" s="16" t="s">
        <v>1563</v>
      </c>
      <c r="C5182" s="15" t="s">
        <v>959</v>
      </c>
      <c r="D5182" s="15" t="s">
        <v>1030</v>
      </c>
      <c r="E5182" s="17">
        <v>1</v>
      </c>
      <c r="F5182" s="18">
        <v>1.34</v>
      </c>
      <c r="G5182" s="18">
        <v>1.34</v>
      </c>
    </row>
    <row r="5183" spans="1:7" ht="20.100000000000001" customHeight="1">
      <c r="A5183" s="15" t="s">
        <v>1558</v>
      </c>
      <c r="B5183" s="16" t="s">
        <v>1559</v>
      </c>
      <c r="C5183" s="15" t="s">
        <v>959</v>
      </c>
      <c r="D5183" s="15" t="s">
        <v>1030</v>
      </c>
      <c r="E5183" s="17">
        <v>1</v>
      </c>
      <c r="F5183" s="18">
        <v>1.63</v>
      </c>
      <c r="G5183" s="18">
        <v>1.63</v>
      </c>
    </row>
    <row r="5184" spans="1:7" ht="15" customHeight="1">
      <c r="A5184" s="1"/>
      <c r="B5184" s="1"/>
      <c r="C5184" s="1"/>
      <c r="D5184" s="1"/>
      <c r="E5184" s="319" t="s">
        <v>1021</v>
      </c>
      <c r="F5184" s="320"/>
      <c r="G5184" s="19">
        <v>3.3828</v>
      </c>
    </row>
    <row r="5185" spans="1:7" ht="15" customHeight="1">
      <c r="A5185" s="1"/>
      <c r="B5185" s="1"/>
      <c r="C5185" s="1"/>
      <c r="D5185" s="1"/>
      <c r="E5185" s="317" t="s">
        <v>972</v>
      </c>
      <c r="F5185" s="318"/>
      <c r="G5185" s="3">
        <v>6.46</v>
      </c>
    </row>
    <row r="5186" spans="1:7" ht="15" customHeight="1">
      <c r="A5186" s="1"/>
      <c r="B5186" s="1"/>
      <c r="C5186" s="1"/>
      <c r="D5186" s="1"/>
      <c r="E5186" s="317" t="s">
        <v>973</v>
      </c>
      <c r="F5186" s="318"/>
      <c r="G5186" s="3">
        <v>1.28</v>
      </c>
    </row>
    <row r="5187" spans="1:7" ht="15" customHeight="1">
      <c r="A5187" s="1"/>
      <c r="B5187" s="1"/>
      <c r="C5187" s="1"/>
      <c r="D5187" s="1"/>
      <c r="E5187" s="317" t="s">
        <v>974</v>
      </c>
      <c r="F5187" s="318"/>
      <c r="G5187" s="3">
        <v>7.74</v>
      </c>
    </row>
    <row r="5188" spans="1:7" ht="15" customHeight="1">
      <c r="A5188" s="1"/>
      <c r="B5188" s="1"/>
      <c r="C5188" s="1"/>
      <c r="D5188" s="1"/>
      <c r="E5188" s="317" t="s">
        <v>975</v>
      </c>
      <c r="F5188" s="318"/>
      <c r="G5188" s="3">
        <v>2.19</v>
      </c>
    </row>
    <row r="5189" spans="1:7" ht="15" customHeight="1">
      <c r="A5189" s="1"/>
      <c r="B5189" s="1"/>
      <c r="C5189" s="1"/>
      <c r="D5189" s="1"/>
      <c r="E5189" s="317" t="s">
        <v>976</v>
      </c>
      <c r="F5189" s="318"/>
      <c r="G5189" s="3">
        <v>9.93</v>
      </c>
    </row>
    <row r="5190" spans="1:7" ht="15" customHeight="1">
      <c r="A5190" s="1"/>
      <c r="B5190" s="1"/>
      <c r="C5190" s="1"/>
      <c r="D5190" s="1"/>
      <c r="E5190" s="317" t="s">
        <v>977</v>
      </c>
      <c r="F5190" s="318"/>
      <c r="G5190" s="3">
        <v>1</v>
      </c>
    </row>
    <row r="5191" spans="1:7" ht="15" customHeight="1">
      <c r="A5191" s="1"/>
      <c r="B5191" s="1"/>
      <c r="C5191" s="1"/>
      <c r="D5191" s="1"/>
      <c r="E5191" s="317" t="s">
        <v>978</v>
      </c>
      <c r="F5191" s="318"/>
      <c r="G5191" s="3">
        <v>9.93</v>
      </c>
    </row>
    <row r="5192" spans="1:7" ht="9.9499999999999993" customHeight="1">
      <c r="A5192" s="1"/>
      <c r="B5192" s="1"/>
      <c r="C5192" s="323" t="s">
        <v>949</v>
      </c>
      <c r="D5192" s="324"/>
      <c r="E5192" s="1"/>
      <c r="F5192" s="1"/>
      <c r="G5192" s="1"/>
    </row>
    <row r="5193" spans="1:7" ht="20.100000000000001" customHeight="1">
      <c r="A5193" s="325" t="s">
        <v>2444</v>
      </c>
      <c r="B5193" s="326"/>
      <c r="C5193" s="326"/>
      <c r="D5193" s="326"/>
      <c r="E5193" s="326"/>
      <c r="F5193" s="326"/>
      <c r="G5193" s="326"/>
    </row>
    <row r="5194" spans="1:7" ht="15" customHeight="1">
      <c r="A5194" s="321" t="s">
        <v>951</v>
      </c>
      <c r="B5194" s="322"/>
      <c r="C5194" s="8" t="s">
        <v>952</v>
      </c>
      <c r="D5194" s="8" t="s">
        <v>953</v>
      </c>
      <c r="E5194" s="8" t="s">
        <v>954</v>
      </c>
      <c r="F5194" s="8" t="s">
        <v>955</v>
      </c>
      <c r="G5194" s="8" t="s">
        <v>956</v>
      </c>
    </row>
    <row r="5195" spans="1:7" ht="15" customHeight="1">
      <c r="A5195" s="15" t="s">
        <v>994</v>
      </c>
      <c r="B5195" s="16" t="s">
        <v>995</v>
      </c>
      <c r="C5195" s="15" t="s">
        <v>959</v>
      </c>
      <c r="D5195" s="15" t="s">
        <v>960</v>
      </c>
      <c r="E5195" s="17">
        <v>0.06</v>
      </c>
      <c r="F5195" s="18">
        <v>1.04</v>
      </c>
      <c r="G5195" s="18">
        <v>6.2399999999999997E-2</v>
      </c>
    </row>
    <row r="5196" spans="1:7" ht="15" customHeight="1">
      <c r="A5196" s="15" t="s">
        <v>996</v>
      </c>
      <c r="B5196" s="16" t="s">
        <v>997</v>
      </c>
      <c r="C5196" s="15" t="s">
        <v>959</v>
      </c>
      <c r="D5196" s="15" t="s">
        <v>960</v>
      </c>
      <c r="E5196" s="17">
        <v>0.06</v>
      </c>
      <c r="F5196" s="18">
        <v>3.18</v>
      </c>
      <c r="G5196" s="18">
        <v>0.1908</v>
      </c>
    </row>
    <row r="5197" spans="1:7" ht="20.100000000000001" customHeight="1">
      <c r="A5197" s="15" t="s">
        <v>1388</v>
      </c>
      <c r="B5197" s="16" t="s">
        <v>1389</v>
      </c>
      <c r="C5197" s="15" t="s">
        <v>959</v>
      </c>
      <c r="D5197" s="15" t="s">
        <v>960</v>
      </c>
      <c r="E5197" s="17">
        <v>0.06</v>
      </c>
      <c r="F5197" s="18">
        <v>0.28000000000000003</v>
      </c>
      <c r="G5197" s="18">
        <v>1.6799999999999999E-2</v>
      </c>
    </row>
    <row r="5198" spans="1:7" ht="15" customHeight="1">
      <c r="A5198" s="15" t="s">
        <v>963</v>
      </c>
      <c r="B5198" s="16" t="s">
        <v>964</v>
      </c>
      <c r="C5198" s="15" t="s">
        <v>959</v>
      </c>
      <c r="D5198" s="15" t="s">
        <v>960</v>
      </c>
      <c r="E5198" s="17">
        <v>0.06</v>
      </c>
      <c r="F5198" s="18">
        <v>0.55000000000000004</v>
      </c>
      <c r="G5198" s="18">
        <v>3.3000000000000002E-2</v>
      </c>
    </row>
    <row r="5199" spans="1:7" ht="20.100000000000001" customHeight="1">
      <c r="A5199" s="15" t="s">
        <v>1390</v>
      </c>
      <c r="B5199" s="16" t="s">
        <v>1391</v>
      </c>
      <c r="C5199" s="15" t="s">
        <v>959</v>
      </c>
      <c r="D5199" s="15" t="s">
        <v>960</v>
      </c>
      <c r="E5199" s="17">
        <v>0.06</v>
      </c>
      <c r="F5199" s="18">
        <v>0.8</v>
      </c>
      <c r="G5199" s="18">
        <v>4.8000000000000001E-2</v>
      </c>
    </row>
    <row r="5200" spans="1:7" ht="15" customHeight="1">
      <c r="A5200" s="15" t="s">
        <v>965</v>
      </c>
      <c r="B5200" s="16" t="s">
        <v>966</v>
      </c>
      <c r="C5200" s="15" t="s">
        <v>959</v>
      </c>
      <c r="D5200" s="15" t="s">
        <v>960</v>
      </c>
      <c r="E5200" s="17">
        <v>0.06</v>
      </c>
      <c r="F5200" s="18">
        <v>0.06</v>
      </c>
      <c r="G5200" s="18">
        <v>3.5999999999999999E-3</v>
      </c>
    </row>
    <row r="5201" spans="1:7" ht="17.100000000000001" customHeight="1">
      <c r="A5201" s="1"/>
      <c r="B5201" s="1"/>
      <c r="C5201" s="1"/>
      <c r="D5201" s="1"/>
      <c r="E5201" s="319" t="s">
        <v>967</v>
      </c>
      <c r="F5201" s="320"/>
      <c r="G5201" s="19">
        <v>0.35460000000000003</v>
      </c>
    </row>
    <row r="5202" spans="1:7" ht="15" customHeight="1">
      <c r="A5202" s="321" t="s">
        <v>968</v>
      </c>
      <c r="B5202" s="322"/>
      <c r="C5202" s="8" t="s">
        <v>952</v>
      </c>
      <c r="D5202" s="8" t="s">
        <v>953</v>
      </c>
      <c r="E5202" s="8" t="s">
        <v>954</v>
      </c>
      <c r="F5202" s="8" t="s">
        <v>955</v>
      </c>
      <c r="G5202" s="8" t="s">
        <v>956</v>
      </c>
    </row>
    <row r="5203" spans="1:7" ht="15" customHeight="1">
      <c r="A5203" s="15" t="s">
        <v>1392</v>
      </c>
      <c r="B5203" s="16" t="s">
        <v>1393</v>
      </c>
      <c r="C5203" s="15" t="s">
        <v>959</v>
      </c>
      <c r="D5203" s="15" t="s">
        <v>960</v>
      </c>
      <c r="E5203" s="17">
        <v>3.0384000000000001E-2</v>
      </c>
      <c r="F5203" s="18">
        <v>8.94</v>
      </c>
      <c r="G5203" s="18">
        <v>0.27163295999999998</v>
      </c>
    </row>
    <row r="5204" spans="1:7" ht="15" customHeight="1">
      <c r="A5204" s="15" t="s">
        <v>1394</v>
      </c>
      <c r="B5204" s="16" t="s">
        <v>1395</v>
      </c>
      <c r="C5204" s="15" t="s">
        <v>959</v>
      </c>
      <c r="D5204" s="15" t="s">
        <v>960</v>
      </c>
      <c r="E5204" s="17">
        <v>3.0384000000000001E-2</v>
      </c>
      <c r="F5204" s="18">
        <v>12.62</v>
      </c>
      <c r="G5204" s="18">
        <v>0.38344608000000002</v>
      </c>
    </row>
    <row r="5205" spans="1:7" ht="15" customHeight="1">
      <c r="A5205" s="1"/>
      <c r="B5205" s="1"/>
      <c r="C5205" s="1"/>
      <c r="D5205" s="1"/>
      <c r="E5205" s="319" t="s">
        <v>971</v>
      </c>
      <c r="F5205" s="320"/>
      <c r="G5205" s="19">
        <v>0.65507903999999995</v>
      </c>
    </row>
    <row r="5206" spans="1:7" ht="15" customHeight="1">
      <c r="A5206" s="321" t="s">
        <v>1010</v>
      </c>
      <c r="B5206" s="322"/>
      <c r="C5206" s="8" t="s">
        <v>952</v>
      </c>
      <c r="D5206" s="8" t="s">
        <v>953</v>
      </c>
      <c r="E5206" s="8" t="s">
        <v>954</v>
      </c>
      <c r="F5206" s="8" t="s">
        <v>955</v>
      </c>
      <c r="G5206" s="8" t="s">
        <v>956</v>
      </c>
    </row>
    <row r="5207" spans="1:7" ht="20.100000000000001" customHeight="1">
      <c r="A5207" s="15" t="s">
        <v>1552</v>
      </c>
      <c r="B5207" s="16" t="s">
        <v>1553</v>
      </c>
      <c r="C5207" s="15" t="s">
        <v>959</v>
      </c>
      <c r="D5207" s="15" t="s">
        <v>1030</v>
      </c>
      <c r="E5207" s="17">
        <v>1</v>
      </c>
      <c r="F5207" s="18">
        <v>1.88</v>
      </c>
      <c r="G5207" s="18">
        <v>1.88</v>
      </c>
    </row>
    <row r="5208" spans="1:7" ht="27.95" customHeight="1">
      <c r="A5208" s="15" t="s">
        <v>1564</v>
      </c>
      <c r="B5208" s="16" t="s">
        <v>1565</v>
      </c>
      <c r="C5208" s="15" t="s">
        <v>959</v>
      </c>
      <c r="D5208" s="15" t="s">
        <v>1030</v>
      </c>
      <c r="E5208" s="17">
        <v>0.02</v>
      </c>
      <c r="F5208" s="18">
        <v>20.64</v>
      </c>
      <c r="G5208" s="18">
        <v>0.4128</v>
      </c>
    </row>
    <row r="5209" spans="1:7" ht="20.100000000000001" customHeight="1">
      <c r="A5209" s="15" t="s">
        <v>1562</v>
      </c>
      <c r="B5209" s="16" t="s">
        <v>1563</v>
      </c>
      <c r="C5209" s="15" t="s">
        <v>959</v>
      </c>
      <c r="D5209" s="15" t="s">
        <v>1030</v>
      </c>
      <c r="E5209" s="17">
        <v>1</v>
      </c>
      <c r="F5209" s="18">
        <v>1.34</v>
      </c>
      <c r="G5209" s="18">
        <v>1.34</v>
      </c>
    </row>
    <row r="5210" spans="1:7" ht="15" customHeight="1">
      <c r="A5210" s="1"/>
      <c r="B5210" s="1"/>
      <c r="C5210" s="1"/>
      <c r="D5210" s="1"/>
      <c r="E5210" s="319" t="s">
        <v>1021</v>
      </c>
      <c r="F5210" s="320"/>
      <c r="G5210" s="19">
        <v>3.6328</v>
      </c>
    </row>
    <row r="5211" spans="1:7" ht="15" customHeight="1">
      <c r="A5211" s="1"/>
      <c r="B5211" s="1"/>
      <c r="C5211" s="1"/>
      <c r="D5211" s="1"/>
      <c r="E5211" s="317" t="s">
        <v>972</v>
      </c>
      <c r="F5211" s="318"/>
      <c r="G5211" s="3">
        <v>4.33</v>
      </c>
    </row>
    <row r="5212" spans="1:7" ht="15" customHeight="1">
      <c r="A5212" s="1"/>
      <c r="B5212" s="1"/>
      <c r="C5212" s="1"/>
      <c r="D5212" s="1"/>
      <c r="E5212" s="317" t="s">
        <v>973</v>
      </c>
      <c r="F5212" s="318"/>
      <c r="G5212" s="3">
        <v>0.3</v>
      </c>
    </row>
    <row r="5213" spans="1:7" ht="15" customHeight="1">
      <c r="A5213" s="1"/>
      <c r="B5213" s="1"/>
      <c r="C5213" s="1"/>
      <c r="D5213" s="1"/>
      <c r="E5213" s="317" t="s">
        <v>974</v>
      </c>
      <c r="F5213" s="318"/>
      <c r="G5213" s="3">
        <v>4.63</v>
      </c>
    </row>
    <row r="5214" spans="1:7" ht="15" customHeight="1">
      <c r="A5214" s="1"/>
      <c r="B5214" s="1"/>
      <c r="C5214" s="1"/>
      <c r="D5214" s="1"/>
      <c r="E5214" s="317" t="s">
        <v>975</v>
      </c>
      <c r="F5214" s="318"/>
      <c r="G5214" s="3">
        <v>1.31</v>
      </c>
    </row>
    <row r="5215" spans="1:7" ht="15" customHeight="1">
      <c r="A5215" s="1"/>
      <c r="B5215" s="1"/>
      <c r="C5215" s="1"/>
      <c r="D5215" s="1"/>
      <c r="E5215" s="317" t="s">
        <v>976</v>
      </c>
      <c r="F5215" s="318"/>
      <c r="G5215" s="3">
        <v>5.94</v>
      </c>
    </row>
    <row r="5216" spans="1:7" ht="15" customHeight="1">
      <c r="A5216" s="1"/>
      <c r="B5216" s="1"/>
      <c r="C5216" s="1"/>
      <c r="D5216" s="1"/>
      <c r="E5216" s="317" t="s">
        <v>977</v>
      </c>
      <c r="F5216" s="318"/>
      <c r="G5216" s="3">
        <v>1</v>
      </c>
    </row>
    <row r="5217" spans="1:7" ht="15" customHeight="1">
      <c r="A5217" s="1"/>
      <c r="B5217" s="1"/>
      <c r="C5217" s="1"/>
      <c r="D5217" s="1"/>
      <c r="E5217" s="317" t="s">
        <v>978</v>
      </c>
      <c r="F5217" s="318"/>
      <c r="G5217" s="3">
        <v>5.94</v>
      </c>
    </row>
    <row r="5218" spans="1:7" ht="9.9499999999999993" customHeight="1">
      <c r="A5218" s="1"/>
      <c r="B5218" s="1"/>
      <c r="C5218" s="323" t="s">
        <v>949</v>
      </c>
      <c r="D5218" s="324"/>
      <c r="E5218" s="1"/>
      <c r="F5218" s="1"/>
      <c r="G5218" s="1"/>
    </row>
    <row r="5219" spans="1:7" ht="20.100000000000001" customHeight="1">
      <c r="A5219" s="325" t="s">
        <v>2445</v>
      </c>
      <c r="B5219" s="326"/>
      <c r="C5219" s="326"/>
      <c r="D5219" s="326"/>
      <c r="E5219" s="326"/>
      <c r="F5219" s="326"/>
      <c r="G5219" s="326"/>
    </row>
    <row r="5220" spans="1:7" ht="15" customHeight="1">
      <c r="A5220" s="321" t="s">
        <v>951</v>
      </c>
      <c r="B5220" s="322"/>
      <c r="C5220" s="8" t="s">
        <v>952</v>
      </c>
      <c r="D5220" s="8" t="s">
        <v>953</v>
      </c>
      <c r="E5220" s="8" t="s">
        <v>954</v>
      </c>
      <c r="F5220" s="8" t="s">
        <v>955</v>
      </c>
      <c r="G5220" s="8" t="s">
        <v>956</v>
      </c>
    </row>
    <row r="5221" spans="1:7" ht="15" customHeight="1">
      <c r="A5221" s="15" t="s">
        <v>994</v>
      </c>
      <c r="B5221" s="16" t="s">
        <v>995</v>
      </c>
      <c r="C5221" s="15" t="s">
        <v>959</v>
      </c>
      <c r="D5221" s="15" t="s">
        <v>960</v>
      </c>
      <c r="E5221" s="17">
        <v>0.16</v>
      </c>
      <c r="F5221" s="18">
        <v>1.04</v>
      </c>
      <c r="G5221" s="18">
        <v>0.16639999999999999</v>
      </c>
    </row>
    <row r="5222" spans="1:7" ht="15" customHeight="1">
      <c r="A5222" s="15" t="s">
        <v>996</v>
      </c>
      <c r="B5222" s="16" t="s">
        <v>997</v>
      </c>
      <c r="C5222" s="15" t="s">
        <v>959</v>
      </c>
      <c r="D5222" s="15" t="s">
        <v>960</v>
      </c>
      <c r="E5222" s="17">
        <v>0.16</v>
      </c>
      <c r="F5222" s="18">
        <v>3.18</v>
      </c>
      <c r="G5222" s="18">
        <v>0.50880000000000003</v>
      </c>
    </row>
    <row r="5223" spans="1:7" ht="20.100000000000001" customHeight="1">
      <c r="A5223" s="15" t="s">
        <v>1388</v>
      </c>
      <c r="B5223" s="16" t="s">
        <v>1389</v>
      </c>
      <c r="C5223" s="15" t="s">
        <v>959</v>
      </c>
      <c r="D5223" s="15" t="s">
        <v>960</v>
      </c>
      <c r="E5223" s="17">
        <v>0.16</v>
      </c>
      <c r="F5223" s="18">
        <v>0.28000000000000003</v>
      </c>
      <c r="G5223" s="18">
        <v>4.48E-2</v>
      </c>
    </row>
    <row r="5224" spans="1:7" ht="15" customHeight="1">
      <c r="A5224" s="15" t="s">
        <v>963</v>
      </c>
      <c r="B5224" s="16" t="s">
        <v>964</v>
      </c>
      <c r="C5224" s="15" t="s">
        <v>959</v>
      </c>
      <c r="D5224" s="15" t="s">
        <v>960</v>
      </c>
      <c r="E5224" s="17">
        <v>0.16</v>
      </c>
      <c r="F5224" s="18">
        <v>0.55000000000000004</v>
      </c>
      <c r="G5224" s="18">
        <v>8.7999999999999995E-2</v>
      </c>
    </row>
    <row r="5225" spans="1:7" ht="20.100000000000001" customHeight="1">
      <c r="A5225" s="15" t="s">
        <v>1390</v>
      </c>
      <c r="B5225" s="16" t="s">
        <v>1391</v>
      </c>
      <c r="C5225" s="15" t="s">
        <v>959</v>
      </c>
      <c r="D5225" s="15" t="s">
        <v>960</v>
      </c>
      <c r="E5225" s="17">
        <v>0.16</v>
      </c>
      <c r="F5225" s="18">
        <v>0.8</v>
      </c>
      <c r="G5225" s="18">
        <v>0.128</v>
      </c>
    </row>
    <row r="5226" spans="1:7" ht="15" customHeight="1">
      <c r="A5226" s="15" t="s">
        <v>965</v>
      </c>
      <c r="B5226" s="16" t="s">
        <v>966</v>
      </c>
      <c r="C5226" s="15" t="s">
        <v>959</v>
      </c>
      <c r="D5226" s="15" t="s">
        <v>960</v>
      </c>
      <c r="E5226" s="17">
        <v>0.16</v>
      </c>
      <c r="F5226" s="18">
        <v>0.06</v>
      </c>
      <c r="G5226" s="18">
        <v>9.5999999999999992E-3</v>
      </c>
    </row>
    <row r="5227" spans="1:7" ht="17.100000000000001" customHeight="1">
      <c r="A5227" s="1"/>
      <c r="B5227" s="1"/>
      <c r="C5227" s="1"/>
      <c r="D5227" s="1"/>
      <c r="E5227" s="319" t="s">
        <v>967</v>
      </c>
      <c r="F5227" s="320"/>
      <c r="G5227" s="19">
        <v>0.9456</v>
      </c>
    </row>
    <row r="5228" spans="1:7" ht="15" customHeight="1">
      <c r="A5228" s="321" t="s">
        <v>968</v>
      </c>
      <c r="B5228" s="322"/>
      <c r="C5228" s="8" t="s">
        <v>952</v>
      </c>
      <c r="D5228" s="8" t="s">
        <v>953</v>
      </c>
      <c r="E5228" s="8" t="s">
        <v>954</v>
      </c>
      <c r="F5228" s="8" t="s">
        <v>955</v>
      </c>
      <c r="G5228" s="8" t="s">
        <v>956</v>
      </c>
    </row>
    <row r="5229" spans="1:7" ht="15" customHeight="1">
      <c r="A5229" s="15" t="s">
        <v>1392</v>
      </c>
      <c r="B5229" s="16" t="s">
        <v>1393</v>
      </c>
      <c r="C5229" s="15" t="s">
        <v>959</v>
      </c>
      <c r="D5229" s="15" t="s">
        <v>960</v>
      </c>
      <c r="E5229" s="17">
        <v>8.1023999999999999E-2</v>
      </c>
      <c r="F5229" s="18">
        <v>8.94</v>
      </c>
      <c r="G5229" s="18">
        <v>0.72435455999999998</v>
      </c>
    </row>
    <row r="5230" spans="1:7" ht="15" customHeight="1">
      <c r="A5230" s="15" t="s">
        <v>1394</v>
      </c>
      <c r="B5230" s="16" t="s">
        <v>1395</v>
      </c>
      <c r="C5230" s="15" t="s">
        <v>959</v>
      </c>
      <c r="D5230" s="15" t="s">
        <v>960</v>
      </c>
      <c r="E5230" s="17">
        <v>8.1023999999999999E-2</v>
      </c>
      <c r="F5230" s="18">
        <v>12.62</v>
      </c>
      <c r="G5230" s="18">
        <v>1.0225228799999999</v>
      </c>
    </row>
    <row r="5231" spans="1:7" ht="15" customHeight="1">
      <c r="A5231" s="1"/>
      <c r="B5231" s="1"/>
      <c r="C5231" s="1"/>
      <c r="D5231" s="1"/>
      <c r="E5231" s="319" t="s">
        <v>971</v>
      </c>
      <c r="F5231" s="320"/>
      <c r="G5231" s="19">
        <v>1.74687744</v>
      </c>
    </row>
    <row r="5232" spans="1:7" ht="15" customHeight="1">
      <c r="A5232" s="321" t="s">
        <v>1010</v>
      </c>
      <c r="B5232" s="322"/>
      <c r="C5232" s="8" t="s">
        <v>952</v>
      </c>
      <c r="D5232" s="8" t="s">
        <v>953</v>
      </c>
      <c r="E5232" s="8" t="s">
        <v>954</v>
      </c>
      <c r="F5232" s="8" t="s">
        <v>955</v>
      </c>
      <c r="G5232" s="8" t="s">
        <v>956</v>
      </c>
    </row>
    <row r="5233" spans="1:7" ht="20.100000000000001" customHeight="1">
      <c r="A5233" s="15" t="s">
        <v>1552</v>
      </c>
      <c r="B5233" s="16" t="s">
        <v>1553</v>
      </c>
      <c r="C5233" s="15" t="s">
        <v>959</v>
      </c>
      <c r="D5233" s="15" t="s">
        <v>1030</v>
      </c>
      <c r="E5233" s="17">
        <v>1</v>
      </c>
      <c r="F5233" s="18">
        <v>1.88</v>
      </c>
      <c r="G5233" s="18">
        <v>1.88</v>
      </c>
    </row>
    <row r="5234" spans="1:7" ht="27.95" customHeight="1">
      <c r="A5234" s="15" t="s">
        <v>1564</v>
      </c>
      <c r="B5234" s="16" t="s">
        <v>1565</v>
      </c>
      <c r="C5234" s="15" t="s">
        <v>959</v>
      </c>
      <c r="D5234" s="15" t="s">
        <v>1030</v>
      </c>
      <c r="E5234" s="17">
        <v>0.02</v>
      </c>
      <c r="F5234" s="18">
        <v>20.64</v>
      </c>
      <c r="G5234" s="18">
        <v>0.4128</v>
      </c>
    </row>
    <row r="5235" spans="1:7" ht="20.100000000000001" customHeight="1">
      <c r="A5235" s="15" t="s">
        <v>1562</v>
      </c>
      <c r="B5235" s="16" t="s">
        <v>1563</v>
      </c>
      <c r="C5235" s="15" t="s">
        <v>959</v>
      </c>
      <c r="D5235" s="15" t="s">
        <v>1030</v>
      </c>
      <c r="E5235" s="17">
        <v>1</v>
      </c>
      <c r="F5235" s="18">
        <v>1.34</v>
      </c>
      <c r="G5235" s="18">
        <v>1.34</v>
      </c>
    </row>
    <row r="5236" spans="1:7" ht="15" customHeight="1">
      <c r="A5236" s="1"/>
      <c r="B5236" s="1"/>
      <c r="C5236" s="1"/>
      <c r="D5236" s="1"/>
      <c r="E5236" s="319" t="s">
        <v>1021</v>
      </c>
      <c r="F5236" s="320"/>
      <c r="G5236" s="19">
        <v>3.6328</v>
      </c>
    </row>
    <row r="5237" spans="1:7" ht="15" customHeight="1">
      <c r="A5237" s="1"/>
      <c r="B5237" s="1"/>
      <c r="C5237" s="1"/>
      <c r="D5237" s="1"/>
      <c r="E5237" s="317" t="s">
        <v>972</v>
      </c>
      <c r="F5237" s="318"/>
      <c r="G5237" s="3">
        <v>5.52</v>
      </c>
    </row>
    <row r="5238" spans="1:7" ht="15" customHeight="1">
      <c r="A5238" s="1"/>
      <c r="B5238" s="1"/>
      <c r="C5238" s="1"/>
      <c r="D5238" s="1"/>
      <c r="E5238" s="317" t="s">
        <v>973</v>
      </c>
      <c r="F5238" s="318"/>
      <c r="G5238" s="3">
        <v>0.79</v>
      </c>
    </row>
    <row r="5239" spans="1:7" ht="15" customHeight="1">
      <c r="A5239" s="1"/>
      <c r="B5239" s="1"/>
      <c r="C5239" s="1"/>
      <c r="D5239" s="1"/>
      <c r="E5239" s="317" t="s">
        <v>974</v>
      </c>
      <c r="F5239" s="318"/>
      <c r="G5239" s="3">
        <v>6.31</v>
      </c>
    </row>
    <row r="5240" spans="1:7" ht="15" customHeight="1">
      <c r="A5240" s="1"/>
      <c r="B5240" s="1"/>
      <c r="C5240" s="1"/>
      <c r="D5240" s="1"/>
      <c r="E5240" s="317" t="s">
        <v>975</v>
      </c>
      <c r="F5240" s="318"/>
      <c r="G5240" s="3">
        <v>1.78</v>
      </c>
    </row>
    <row r="5241" spans="1:7" ht="15" customHeight="1">
      <c r="A5241" s="1"/>
      <c r="B5241" s="1"/>
      <c r="C5241" s="1"/>
      <c r="D5241" s="1"/>
      <c r="E5241" s="317" t="s">
        <v>976</v>
      </c>
      <c r="F5241" s="318"/>
      <c r="G5241" s="3">
        <v>8.09</v>
      </c>
    </row>
    <row r="5242" spans="1:7" ht="15" customHeight="1">
      <c r="A5242" s="1"/>
      <c r="B5242" s="1"/>
      <c r="C5242" s="1"/>
      <c r="D5242" s="1"/>
      <c r="E5242" s="317" t="s">
        <v>977</v>
      </c>
      <c r="F5242" s="318"/>
      <c r="G5242" s="3">
        <v>1</v>
      </c>
    </row>
    <row r="5243" spans="1:7" ht="15" customHeight="1">
      <c r="A5243" s="1"/>
      <c r="B5243" s="1"/>
      <c r="C5243" s="1"/>
      <c r="D5243" s="1"/>
      <c r="E5243" s="317" t="s">
        <v>978</v>
      </c>
      <c r="F5243" s="318"/>
      <c r="G5243" s="3">
        <v>8.09</v>
      </c>
    </row>
    <row r="5244" spans="1:7" ht="9.9499999999999993" customHeight="1">
      <c r="A5244" s="1"/>
      <c r="B5244" s="1"/>
      <c r="C5244" s="323" t="s">
        <v>949</v>
      </c>
      <c r="D5244" s="324"/>
      <c r="E5244" s="1"/>
      <c r="F5244" s="1"/>
      <c r="G5244" s="1"/>
    </row>
    <row r="5245" spans="1:7" ht="20.100000000000001" customHeight="1">
      <c r="A5245" s="325" t="s">
        <v>2446</v>
      </c>
      <c r="B5245" s="326"/>
      <c r="C5245" s="326"/>
      <c r="D5245" s="326"/>
      <c r="E5245" s="326"/>
      <c r="F5245" s="326"/>
      <c r="G5245" s="326"/>
    </row>
    <row r="5246" spans="1:7" ht="15" customHeight="1">
      <c r="A5246" s="321" t="s">
        <v>951</v>
      </c>
      <c r="B5246" s="322"/>
      <c r="C5246" s="8" t="s">
        <v>952</v>
      </c>
      <c r="D5246" s="8" t="s">
        <v>953</v>
      </c>
      <c r="E5246" s="8" t="s">
        <v>954</v>
      </c>
      <c r="F5246" s="8" t="s">
        <v>955</v>
      </c>
      <c r="G5246" s="8" t="s">
        <v>956</v>
      </c>
    </row>
    <row r="5247" spans="1:7" ht="15" customHeight="1">
      <c r="A5247" s="15" t="s">
        <v>994</v>
      </c>
      <c r="B5247" s="16" t="s">
        <v>995</v>
      </c>
      <c r="C5247" s="15" t="s">
        <v>959</v>
      </c>
      <c r="D5247" s="15" t="s">
        <v>960</v>
      </c>
      <c r="E5247" s="17">
        <v>0.11700000000000001</v>
      </c>
      <c r="F5247" s="18">
        <v>1.04</v>
      </c>
      <c r="G5247" s="18">
        <v>0.12168</v>
      </c>
    </row>
    <row r="5248" spans="1:7" ht="15" customHeight="1">
      <c r="A5248" s="15" t="s">
        <v>996</v>
      </c>
      <c r="B5248" s="16" t="s">
        <v>997</v>
      </c>
      <c r="C5248" s="15" t="s">
        <v>959</v>
      </c>
      <c r="D5248" s="15" t="s">
        <v>960</v>
      </c>
      <c r="E5248" s="17">
        <v>0.11700000000000001</v>
      </c>
      <c r="F5248" s="18">
        <v>3.18</v>
      </c>
      <c r="G5248" s="18">
        <v>0.37206</v>
      </c>
    </row>
    <row r="5249" spans="1:7" ht="20.100000000000001" customHeight="1">
      <c r="A5249" s="15" t="s">
        <v>1388</v>
      </c>
      <c r="B5249" s="16" t="s">
        <v>1389</v>
      </c>
      <c r="C5249" s="15" t="s">
        <v>959</v>
      </c>
      <c r="D5249" s="15" t="s">
        <v>960</v>
      </c>
      <c r="E5249" s="17">
        <v>0.11700000000000001</v>
      </c>
      <c r="F5249" s="18">
        <v>0.28000000000000003</v>
      </c>
      <c r="G5249" s="18">
        <v>3.2759999999999997E-2</v>
      </c>
    </row>
    <row r="5250" spans="1:7" ht="15" customHeight="1">
      <c r="A5250" s="15" t="s">
        <v>963</v>
      </c>
      <c r="B5250" s="16" t="s">
        <v>964</v>
      </c>
      <c r="C5250" s="15" t="s">
        <v>959</v>
      </c>
      <c r="D5250" s="15" t="s">
        <v>960</v>
      </c>
      <c r="E5250" s="17">
        <v>0.11700000000000001</v>
      </c>
      <c r="F5250" s="18">
        <v>0.55000000000000004</v>
      </c>
      <c r="G5250" s="18">
        <v>6.4350000000000004E-2</v>
      </c>
    </row>
    <row r="5251" spans="1:7" ht="20.100000000000001" customHeight="1">
      <c r="A5251" s="15" t="s">
        <v>1390</v>
      </c>
      <c r="B5251" s="16" t="s">
        <v>1391</v>
      </c>
      <c r="C5251" s="15" t="s">
        <v>959</v>
      </c>
      <c r="D5251" s="15" t="s">
        <v>960</v>
      </c>
      <c r="E5251" s="17">
        <v>0.11700000000000001</v>
      </c>
      <c r="F5251" s="18">
        <v>0.8</v>
      </c>
      <c r="G5251" s="18">
        <v>9.3600000000000003E-2</v>
      </c>
    </row>
    <row r="5252" spans="1:7" ht="15" customHeight="1">
      <c r="A5252" s="15" t="s">
        <v>965</v>
      </c>
      <c r="B5252" s="16" t="s">
        <v>966</v>
      </c>
      <c r="C5252" s="15" t="s">
        <v>959</v>
      </c>
      <c r="D5252" s="15" t="s">
        <v>960</v>
      </c>
      <c r="E5252" s="17">
        <v>0.11700000000000001</v>
      </c>
      <c r="F5252" s="18">
        <v>0.06</v>
      </c>
      <c r="G5252" s="18">
        <v>7.0200000000000002E-3</v>
      </c>
    </row>
    <row r="5253" spans="1:7" ht="17.100000000000001" customHeight="1">
      <c r="A5253" s="1"/>
      <c r="B5253" s="1"/>
      <c r="C5253" s="1"/>
      <c r="D5253" s="1"/>
      <c r="E5253" s="319" t="s">
        <v>967</v>
      </c>
      <c r="F5253" s="320"/>
      <c r="G5253" s="19">
        <v>0.69147000000000003</v>
      </c>
    </row>
    <row r="5254" spans="1:7" ht="15" customHeight="1">
      <c r="A5254" s="321" t="s">
        <v>968</v>
      </c>
      <c r="B5254" s="322"/>
      <c r="C5254" s="8" t="s">
        <v>952</v>
      </c>
      <c r="D5254" s="8" t="s">
        <v>953</v>
      </c>
      <c r="E5254" s="8" t="s">
        <v>954</v>
      </c>
      <c r="F5254" s="8" t="s">
        <v>955</v>
      </c>
      <c r="G5254" s="8" t="s">
        <v>956</v>
      </c>
    </row>
    <row r="5255" spans="1:7" ht="15" customHeight="1">
      <c r="A5255" s="15" t="s">
        <v>1392</v>
      </c>
      <c r="B5255" s="16" t="s">
        <v>1393</v>
      </c>
      <c r="C5255" s="15" t="s">
        <v>959</v>
      </c>
      <c r="D5255" s="15" t="s">
        <v>960</v>
      </c>
      <c r="E5255" s="17">
        <v>1.6204799999999998E-2</v>
      </c>
      <c r="F5255" s="18">
        <v>8.94</v>
      </c>
      <c r="G5255" s="18">
        <v>0.14487091199999999</v>
      </c>
    </row>
    <row r="5256" spans="1:7" ht="15" customHeight="1">
      <c r="A5256" s="15" t="s">
        <v>1394</v>
      </c>
      <c r="B5256" s="16" t="s">
        <v>1395</v>
      </c>
      <c r="C5256" s="15" t="s">
        <v>959</v>
      </c>
      <c r="D5256" s="15" t="s">
        <v>960</v>
      </c>
      <c r="E5256" s="17">
        <v>0.1022928</v>
      </c>
      <c r="F5256" s="18">
        <v>12.62</v>
      </c>
      <c r="G5256" s="18">
        <v>1.2909351360000001</v>
      </c>
    </row>
    <row r="5257" spans="1:7" ht="15" customHeight="1">
      <c r="A5257" s="1"/>
      <c r="B5257" s="1"/>
      <c r="C5257" s="1"/>
      <c r="D5257" s="1"/>
      <c r="E5257" s="319" t="s">
        <v>971</v>
      </c>
      <c r="F5257" s="320"/>
      <c r="G5257" s="19">
        <v>1.4358060479999999</v>
      </c>
    </row>
    <row r="5258" spans="1:7" ht="15" customHeight="1">
      <c r="A5258" s="321" t="s">
        <v>1010</v>
      </c>
      <c r="B5258" s="322"/>
      <c r="C5258" s="8" t="s">
        <v>952</v>
      </c>
      <c r="D5258" s="8" t="s">
        <v>953</v>
      </c>
      <c r="E5258" s="8" t="s">
        <v>954</v>
      </c>
      <c r="F5258" s="8" t="s">
        <v>955</v>
      </c>
      <c r="G5258" s="8" t="s">
        <v>956</v>
      </c>
    </row>
    <row r="5259" spans="1:7" ht="20.100000000000001" customHeight="1">
      <c r="A5259" s="15" t="s">
        <v>1136</v>
      </c>
      <c r="B5259" s="16" t="s">
        <v>1137</v>
      </c>
      <c r="C5259" s="15" t="s">
        <v>959</v>
      </c>
      <c r="D5259" s="15" t="s">
        <v>1020</v>
      </c>
      <c r="E5259" s="17">
        <v>5.0000000000000001E-3</v>
      </c>
      <c r="F5259" s="18">
        <v>19.53</v>
      </c>
      <c r="G5259" s="18">
        <v>9.7650000000000001E-2</v>
      </c>
    </row>
    <row r="5260" spans="1:7" ht="20.100000000000001" customHeight="1">
      <c r="A5260" s="15" t="s">
        <v>1554</v>
      </c>
      <c r="B5260" s="16" t="s">
        <v>1555</v>
      </c>
      <c r="C5260" s="15" t="s">
        <v>959</v>
      </c>
      <c r="D5260" s="15" t="s">
        <v>1013</v>
      </c>
      <c r="E5260" s="17">
        <v>0.15</v>
      </c>
      <c r="F5260" s="18">
        <v>8.43</v>
      </c>
      <c r="G5260" s="18">
        <v>1.2645</v>
      </c>
    </row>
    <row r="5261" spans="1:7" ht="15" customHeight="1">
      <c r="A5261" s="1"/>
      <c r="B5261" s="1"/>
      <c r="C5261" s="1"/>
      <c r="D5261" s="1"/>
      <c r="E5261" s="319" t="s">
        <v>1021</v>
      </c>
      <c r="F5261" s="320"/>
      <c r="G5261" s="19">
        <v>1.36215</v>
      </c>
    </row>
    <row r="5262" spans="1:7" ht="15" customHeight="1">
      <c r="A5262" s="1"/>
      <c r="B5262" s="1"/>
      <c r="C5262" s="1"/>
      <c r="D5262" s="1"/>
      <c r="E5262" s="317" t="s">
        <v>972</v>
      </c>
      <c r="F5262" s="318"/>
      <c r="G5262" s="3">
        <v>2.82</v>
      </c>
    </row>
    <row r="5263" spans="1:7" ht="15" customHeight="1">
      <c r="A5263" s="1"/>
      <c r="B5263" s="1"/>
      <c r="C5263" s="1"/>
      <c r="D5263" s="1"/>
      <c r="E5263" s="317" t="s">
        <v>973</v>
      </c>
      <c r="F5263" s="318"/>
      <c r="G5263" s="3">
        <v>0.64</v>
      </c>
    </row>
    <row r="5264" spans="1:7" ht="15" customHeight="1">
      <c r="A5264" s="1"/>
      <c r="B5264" s="1"/>
      <c r="C5264" s="1"/>
      <c r="D5264" s="1"/>
      <c r="E5264" s="317" t="s">
        <v>974</v>
      </c>
      <c r="F5264" s="318"/>
      <c r="G5264" s="3">
        <v>3.46</v>
      </c>
    </row>
    <row r="5265" spans="1:7" ht="15" customHeight="1">
      <c r="A5265" s="1"/>
      <c r="B5265" s="1"/>
      <c r="C5265" s="1"/>
      <c r="D5265" s="1"/>
      <c r="E5265" s="317" t="s">
        <v>975</v>
      </c>
      <c r="F5265" s="318"/>
      <c r="G5265" s="3">
        <v>0.98</v>
      </c>
    </row>
    <row r="5266" spans="1:7" ht="15" customHeight="1">
      <c r="A5266" s="1"/>
      <c r="B5266" s="1"/>
      <c r="C5266" s="1"/>
      <c r="D5266" s="1"/>
      <c r="E5266" s="317" t="s">
        <v>976</v>
      </c>
      <c r="F5266" s="318"/>
      <c r="G5266" s="3">
        <v>4.4400000000000004</v>
      </c>
    </row>
    <row r="5267" spans="1:7" ht="15" customHeight="1">
      <c r="A5267" s="1"/>
      <c r="B5267" s="1"/>
      <c r="C5267" s="1"/>
      <c r="D5267" s="1"/>
      <c r="E5267" s="317" t="s">
        <v>977</v>
      </c>
      <c r="F5267" s="318"/>
      <c r="G5267" s="3">
        <v>1</v>
      </c>
    </row>
    <row r="5268" spans="1:7" ht="15" customHeight="1">
      <c r="A5268" s="1"/>
      <c r="B5268" s="1"/>
      <c r="C5268" s="1"/>
      <c r="D5268" s="1"/>
      <c r="E5268" s="317" t="s">
        <v>978</v>
      </c>
      <c r="F5268" s="318"/>
      <c r="G5268" s="3">
        <v>4.4400000000000004</v>
      </c>
    </row>
    <row r="5269" spans="1:7" ht="9.9499999999999993" customHeight="1">
      <c r="A5269" s="1"/>
      <c r="B5269" s="1"/>
      <c r="C5269" s="323" t="s">
        <v>949</v>
      </c>
      <c r="D5269" s="324"/>
      <c r="E5269" s="1"/>
      <c r="F5269" s="1"/>
      <c r="G5269" s="1"/>
    </row>
    <row r="5270" spans="1:7" ht="20.100000000000001" customHeight="1">
      <c r="A5270" s="325" t="s">
        <v>2447</v>
      </c>
      <c r="B5270" s="326"/>
      <c r="C5270" s="326"/>
      <c r="D5270" s="326"/>
      <c r="E5270" s="326"/>
      <c r="F5270" s="326"/>
      <c r="G5270" s="326"/>
    </row>
    <row r="5271" spans="1:7" ht="15" customHeight="1">
      <c r="A5271" s="321" t="s">
        <v>951</v>
      </c>
      <c r="B5271" s="322"/>
      <c r="C5271" s="8" t="s">
        <v>952</v>
      </c>
      <c r="D5271" s="8" t="s">
        <v>953</v>
      </c>
      <c r="E5271" s="8" t="s">
        <v>954</v>
      </c>
      <c r="F5271" s="8" t="s">
        <v>955</v>
      </c>
      <c r="G5271" s="8" t="s">
        <v>956</v>
      </c>
    </row>
    <row r="5272" spans="1:7" ht="15" customHeight="1">
      <c r="A5272" s="15" t="s">
        <v>994</v>
      </c>
      <c r="B5272" s="16" t="s">
        <v>995</v>
      </c>
      <c r="C5272" s="15" t="s">
        <v>959</v>
      </c>
      <c r="D5272" s="15" t="s">
        <v>960</v>
      </c>
      <c r="E5272" s="17">
        <v>0.55900000000000005</v>
      </c>
      <c r="F5272" s="18">
        <v>1.04</v>
      </c>
      <c r="G5272" s="18">
        <v>0.58135999999999999</v>
      </c>
    </row>
    <row r="5273" spans="1:7" ht="15" customHeight="1">
      <c r="A5273" s="15" t="s">
        <v>996</v>
      </c>
      <c r="B5273" s="16" t="s">
        <v>997</v>
      </c>
      <c r="C5273" s="15" t="s">
        <v>959</v>
      </c>
      <c r="D5273" s="15" t="s">
        <v>960</v>
      </c>
      <c r="E5273" s="17">
        <v>0.55900000000000005</v>
      </c>
      <c r="F5273" s="18">
        <v>3.18</v>
      </c>
      <c r="G5273" s="18">
        <v>1.77762</v>
      </c>
    </row>
    <row r="5274" spans="1:7" ht="20.100000000000001" customHeight="1">
      <c r="A5274" s="15" t="s">
        <v>1388</v>
      </c>
      <c r="B5274" s="16" t="s">
        <v>1389</v>
      </c>
      <c r="C5274" s="15" t="s">
        <v>959</v>
      </c>
      <c r="D5274" s="15" t="s">
        <v>960</v>
      </c>
      <c r="E5274" s="17">
        <v>0.55900000000000005</v>
      </c>
      <c r="F5274" s="18">
        <v>0.28000000000000003</v>
      </c>
      <c r="G5274" s="18">
        <v>0.15651999999999999</v>
      </c>
    </row>
    <row r="5275" spans="1:7" ht="15" customHeight="1">
      <c r="A5275" s="15" t="s">
        <v>963</v>
      </c>
      <c r="B5275" s="16" t="s">
        <v>964</v>
      </c>
      <c r="C5275" s="15" t="s">
        <v>959</v>
      </c>
      <c r="D5275" s="15" t="s">
        <v>960</v>
      </c>
      <c r="E5275" s="17">
        <v>0.55900000000000005</v>
      </c>
      <c r="F5275" s="18">
        <v>0.55000000000000004</v>
      </c>
      <c r="G5275" s="18">
        <v>0.30745</v>
      </c>
    </row>
    <row r="5276" spans="1:7" ht="20.100000000000001" customHeight="1">
      <c r="A5276" s="15" t="s">
        <v>1390</v>
      </c>
      <c r="B5276" s="16" t="s">
        <v>1391</v>
      </c>
      <c r="C5276" s="15" t="s">
        <v>959</v>
      </c>
      <c r="D5276" s="15" t="s">
        <v>960</v>
      </c>
      <c r="E5276" s="17">
        <v>0.55900000000000005</v>
      </c>
      <c r="F5276" s="18">
        <v>0.8</v>
      </c>
      <c r="G5276" s="18">
        <v>0.44719999999999999</v>
      </c>
    </row>
    <row r="5277" spans="1:7" ht="15" customHeight="1">
      <c r="A5277" s="15" t="s">
        <v>965</v>
      </c>
      <c r="B5277" s="16" t="s">
        <v>966</v>
      </c>
      <c r="C5277" s="15" t="s">
        <v>959</v>
      </c>
      <c r="D5277" s="15" t="s">
        <v>960</v>
      </c>
      <c r="E5277" s="17">
        <v>0.55900000000000005</v>
      </c>
      <c r="F5277" s="18">
        <v>0.06</v>
      </c>
      <c r="G5277" s="18">
        <v>3.354E-2</v>
      </c>
    </row>
    <row r="5278" spans="1:7" ht="17.100000000000001" customHeight="1">
      <c r="A5278" s="1"/>
      <c r="B5278" s="1"/>
      <c r="C5278" s="1"/>
      <c r="D5278" s="1"/>
      <c r="E5278" s="319" t="s">
        <v>967</v>
      </c>
      <c r="F5278" s="320"/>
      <c r="G5278" s="19">
        <v>3.30369</v>
      </c>
    </row>
    <row r="5279" spans="1:7" ht="15" customHeight="1">
      <c r="A5279" s="321" t="s">
        <v>968</v>
      </c>
      <c r="B5279" s="322"/>
      <c r="C5279" s="8" t="s">
        <v>952</v>
      </c>
      <c r="D5279" s="8" t="s">
        <v>953</v>
      </c>
      <c r="E5279" s="8" t="s">
        <v>954</v>
      </c>
      <c r="F5279" s="8" t="s">
        <v>955</v>
      </c>
      <c r="G5279" s="8" t="s">
        <v>956</v>
      </c>
    </row>
    <row r="5280" spans="1:7" ht="15" customHeight="1">
      <c r="A5280" s="15" t="s">
        <v>1392</v>
      </c>
      <c r="B5280" s="16" t="s">
        <v>1393</v>
      </c>
      <c r="C5280" s="15" t="s">
        <v>959</v>
      </c>
      <c r="D5280" s="15" t="s">
        <v>960</v>
      </c>
      <c r="E5280" s="17">
        <v>7.6972799999999994E-2</v>
      </c>
      <c r="F5280" s="18">
        <v>8.94</v>
      </c>
      <c r="G5280" s="18">
        <v>0.68813683199999998</v>
      </c>
    </row>
    <row r="5281" spans="1:7" ht="15" customHeight="1">
      <c r="A5281" s="15" t="s">
        <v>1394</v>
      </c>
      <c r="B5281" s="16" t="s">
        <v>1395</v>
      </c>
      <c r="C5281" s="15" t="s">
        <v>959</v>
      </c>
      <c r="D5281" s="15" t="s">
        <v>960</v>
      </c>
      <c r="E5281" s="17">
        <v>0.48918240000000002</v>
      </c>
      <c r="F5281" s="18">
        <v>12.62</v>
      </c>
      <c r="G5281" s="18">
        <v>6.1734818880000004</v>
      </c>
    </row>
    <row r="5282" spans="1:7" ht="15" customHeight="1">
      <c r="A5282" s="1"/>
      <c r="B5282" s="1"/>
      <c r="C5282" s="1"/>
      <c r="D5282" s="1"/>
      <c r="E5282" s="319" t="s">
        <v>971</v>
      </c>
      <c r="F5282" s="320"/>
      <c r="G5282" s="19">
        <v>6.8616187200000001</v>
      </c>
    </row>
    <row r="5283" spans="1:7" ht="15" customHeight="1">
      <c r="A5283" s="1"/>
      <c r="B5283" s="1"/>
      <c r="C5283" s="1"/>
      <c r="D5283" s="1"/>
      <c r="E5283" s="317" t="s">
        <v>972</v>
      </c>
      <c r="F5283" s="318"/>
      <c r="G5283" s="3">
        <v>7.04</v>
      </c>
    </row>
    <row r="5284" spans="1:7" ht="15" customHeight="1">
      <c r="A5284" s="1"/>
      <c r="B5284" s="1"/>
      <c r="C5284" s="1"/>
      <c r="D5284" s="1"/>
      <c r="E5284" s="317" t="s">
        <v>973</v>
      </c>
      <c r="F5284" s="318"/>
      <c r="G5284" s="3">
        <v>3.11</v>
      </c>
    </row>
    <row r="5285" spans="1:7" ht="15" customHeight="1">
      <c r="A5285" s="1"/>
      <c r="B5285" s="1"/>
      <c r="C5285" s="1"/>
      <c r="D5285" s="1"/>
      <c r="E5285" s="317" t="s">
        <v>974</v>
      </c>
      <c r="F5285" s="318"/>
      <c r="G5285" s="3">
        <v>10.15</v>
      </c>
    </row>
    <row r="5286" spans="1:7" ht="15" customHeight="1">
      <c r="A5286" s="1"/>
      <c r="B5286" s="1"/>
      <c r="C5286" s="1"/>
      <c r="D5286" s="1"/>
      <c r="E5286" s="317" t="s">
        <v>975</v>
      </c>
      <c r="F5286" s="318"/>
      <c r="G5286" s="3">
        <v>2.87</v>
      </c>
    </row>
    <row r="5287" spans="1:7" ht="15" customHeight="1">
      <c r="A5287" s="1"/>
      <c r="B5287" s="1"/>
      <c r="C5287" s="1"/>
      <c r="D5287" s="1"/>
      <c r="E5287" s="317" t="s">
        <v>976</v>
      </c>
      <c r="F5287" s="318"/>
      <c r="G5287" s="3">
        <v>13.02</v>
      </c>
    </row>
    <row r="5288" spans="1:7" ht="15" customHeight="1">
      <c r="A5288" s="1"/>
      <c r="B5288" s="1"/>
      <c r="C5288" s="1"/>
      <c r="D5288" s="1"/>
      <c r="E5288" s="317" t="s">
        <v>977</v>
      </c>
      <c r="F5288" s="318"/>
      <c r="G5288" s="3">
        <v>1</v>
      </c>
    </row>
    <row r="5289" spans="1:7" ht="15" customHeight="1">
      <c r="A5289" s="1"/>
      <c r="B5289" s="1"/>
      <c r="C5289" s="1"/>
      <c r="D5289" s="1"/>
      <c r="E5289" s="317" t="s">
        <v>978</v>
      </c>
      <c r="F5289" s="318"/>
      <c r="G5289" s="3">
        <v>13.02</v>
      </c>
    </row>
    <row r="5290" spans="1:7" ht="9.9499999999999993" customHeight="1">
      <c r="A5290" s="1"/>
      <c r="B5290" s="1"/>
      <c r="C5290" s="323" t="s">
        <v>949</v>
      </c>
      <c r="D5290" s="324"/>
      <c r="E5290" s="1"/>
      <c r="F5290" s="1"/>
      <c r="G5290" s="1"/>
    </row>
    <row r="5291" spans="1:7" ht="20.100000000000001" customHeight="1">
      <c r="A5291" s="325" t="s">
        <v>2448</v>
      </c>
      <c r="B5291" s="326"/>
      <c r="C5291" s="326"/>
      <c r="D5291" s="326"/>
      <c r="E5291" s="326"/>
      <c r="F5291" s="326"/>
      <c r="G5291" s="326"/>
    </row>
    <row r="5292" spans="1:7" ht="15" customHeight="1">
      <c r="A5292" s="321" t="s">
        <v>951</v>
      </c>
      <c r="B5292" s="322"/>
      <c r="C5292" s="8" t="s">
        <v>952</v>
      </c>
      <c r="D5292" s="8" t="s">
        <v>953</v>
      </c>
      <c r="E5292" s="8" t="s">
        <v>954</v>
      </c>
      <c r="F5292" s="8" t="s">
        <v>955</v>
      </c>
      <c r="G5292" s="8" t="s">
        <v>956</v>
      </c>
    </row>
    <row r="5293" spans="1:7" ht="15" customHeight="1">
      <c r="A5293" s="15" t="s">
        <v>994</v>
      </c>
      <c r="B5293" s="16" t="s">
        <v>995</v>
      </c>
      <c r="C5293" s="15" t="s">
        <v>959</v>
      </c>
      <c r="D5293" s="15" t="s">
        <v>960</v>
      </c>
      <c r="E5293" s="17">
        <v>0.34</v>
      </c>
      <c r="F5293" s="18">
        <v>1.04</v>
      </c>
      <c r="G5293" s="18">
        <v>0.35360000000000003</v>
      </c>
    </row>
    <row r="5294" spans="1:7" ht="15" customHeight="1">
      <c r="A5294" s="15" t="s">
        <v>996</v>
      </c>
      <c r="B5294" s="16" t="s">
        <v>997</v>
      </c>
      <c r="C5294" s="15" t="s">
        <v>959</v>
      </c>
      <c r="D5294" s="15" t="s">
        <v>960</v>
      </c>
      <c r="E5294" s="17">
        <v>0.34</v>
      </c>
      <c r="F5294" s="18">
        <v>3.18</v>
      </c>
      <c r="G5294" s="18">
        <v>1.0811999999999999</v>
      </c>
    </row>
    <row r="5295" spans="1:7" ht="20.100000000000001" customHeight="1">
      <c r="A5295" s="15" t="s">
        <v>1388</v>
      </c>
      <c r="B5295" s="16" t="s">
        <v>1389</v>
      </c>
      <c r="C5295" s="15" t="s">
        <v>959</v>
      </c>
      <c r="D5295" s="15" t="s">
        <v>960</v>
      </c>
      <c r="E5295" s="17">
        <v>0.34</v>
      </c>
      <c r="F5295" s="18">
        <v>0.28000000000000003</v>
      </c>
      <c r="G5295" s="18">
        <v>9.5200000000000007E-2</v>
      </c>
    </row>
    <row r="5296" spans="1:7" ht="15" customHeight="1">
      <c r="A5296" s="15" t="s">
        <v>963</v>
      </c>
      <c r="B5296" s="16" t="s">
        <v>964</v>
      </c>
      <c r="C5296" s="15" t="s">
        <v>959</v>
      </c>
      <c r="D5296" s="15" t="s">
        <v>960</v>
      </c>
      <c r="E5296" s="17">
        <v>0.34</v>
      </c>
      <c r="F5296" s="18">
        <v>0.55000000000000004</v>
      </c>
      <c r="G5296" s="18">
        <v>0.187</v>
      </c>
    </row>
    <row r="5297" spans="1:7" ht="20.100000000000001" customHeight="1">
      <c r="A5297" s="15" t="s">
        <v>1390</v>
      </c>
      <c r="B5297" s="16" t="s">
        <v>1391</v>
      </c>
      <c r="C5297" s="15" t="s">
        <v>959</v>
      </c>
      <c r="D5297" s="15" t="s">
        <v>960</v>
      </c>
      <c r="E5297" s="17">
        <v>0.34</v>
      </c>
      <c r="F5297" s="18">
        <v>0.8</v>
      </c>
      <c r="G5297" s="18">
        <v>0.27200000000000002</v>
      </c>
    </row>
    <row r="5298" spans="1:7" ht="15" customHeight="1">
      <c r="A5298" s="15" t="s">
        <v>965</v>
      </c>
      <c r="B5298" s="16" t="s">
        <v>966</v>
      </c>
      <c r="C5298" s="15" t="s">
        <v>959</v>
      </c>
      <c r="D5298" s="15" t="s">
        <v>960</v>
      </c>
      <c r="E5298" s="17">
        <v>0.34</v>
      </c>
      <c r="F5298" s="18">
        <v>0.06</v>
      </c>
      <c r="G5298" s="18">
        <v>2.0400000000000001E-2</v>
      </c>
    </row>
    <row r="5299" spans="1:7" ht="17.100000000000001" customHeight="1">
      <c r="A5299" s="1"/>
      <c r="B5299" s="1"/>
      <c r="C5299" s="1"/>
      <c r="D5299" s="1"/>
      <c r="E5299" s="319" t="s">
        <v>967</v>
      </c>
      <c r="F5299" s="320"/>
      <c r="G5299" s="19">
        <v>2.0093999999999999</v>
      </c>
    </row>
    <row r="5300" spans="1:7" ht="15" customHeight="1">
      <c r="A5300" s="321" t="s">
        <v>968</v>
      </c>
      <c r="B5300" s="322"/>
      <c r="C5300" s="8" t="s">
        <v>952</v>
      </c>
      <c r="D5300" s="8" t="s">
        <v>953</v>
      </c>
      <c r="E5300" s="8" t="s">
        <v>954</v>
      </c>
      <c r="F5300" s="8" t="s">
        <v>955</v>
      </c>
      <c r="G5300" s="8" t="s">
        <v>956</v>
      </c>
    </row>
    <row r="5301" spans="1:7" ht="15" customHeight="1">
      <c r="A5301" s="15" t="s">
        <v>1392</v>
      </c>
      <c r="B5301" s="16" t="s">
        <v>1393</v>
      </c>
      <c r="C5301" s="15" t="s">
        <v>959</v>
      </c>
      <c r="D5301" s="15" t="s">
        <v>960</v>
      </c>
      <c r="E5301" s="17">
        <v>0.172176</v>
      </c>
      <c r="F5301" s="18">
        <v>8.94</v>
      </c>
      <c r="G5301" s="18">
        <v>1.53925344</v>
      </c>
    </row>
    <row r="5302" spans="1:7" ht="15" customHeight="1">
      <c r="A5302" s="15" t="s">
        <v>1394</v>
      </c>
      <c r="B5302" s="16" t="s">
        <v>1395</v>
      </c>
      <c r="C5302" s="15" t="s">
        <v>959</v>
      </c>
      <c r="D5302" s="15" t="s">
        <v>960</v>
      </c>
      <c r="E5302" s="17">
        <v>0.172176</v>
      </c>
      <c r="F5302" s="18">
        <v>12.62</v>
      </c>
      <c r="G5302" s="18">
        <v>2.1728611199999999</v>
      </c>
    </row>
    <row r="5303" spans="1:7" ht="15" customHeight="1">
      <c r="A5303" s="1"/>
      <c r="B5303" s="1"/>
      <c r="C5303" s="1"/>
      <c r="D5303" s="1"/>
      <c r="E5303" s="319" t="s">
        <v>971</v>
      </c>
      <c r="F5303" s="320"/>
      <c r="G5303" s="19">
        <v>3.7121145599999998</v>
      </c>
    </row>
    <row r="5304" spans="1:7" ht="15" customHeight="1">
      <c r="A5304" s="321" t="s">
        <v>1010</v>
      </c>
      <c r="B5304" s="322"/>
      <c r="C5304" s="8" t="s">
        <v>952</v>
      </c>
      <c r="D5304" s="8" t="s">
        <v>953</v>
      </c>
      <c r="E5304" s="8" t="s">
        <v>954</v>
      </c>
      <c r="F5304" s="8" t="s">
        <v>955</v>
      </c>
      <c r="G5304" s="8" t="s">
        <v>956</v>
      </c>
    </row>
    <row r="5305" spans="1:7" ht="27.95" customHeight="1">
      <c r="A5305" s="15" t="s">
        <v>1564</v>
      </c>
      <c r="B5305" s="16" t="s">
        <v>1565</v>
      </c>
      <c r="C5305" s="15" t="s">
        <v>959</v>
      </c>
      <c r="D5305" s="15" t="s">
        <v>1030</v>
      </c>
      <c r="E5305" s="17">
        <v>0.04</v>
      </c>
      <c r="F5305" s="18">
        <v>20.64</v>
      </c>
      <c r="G5305" s="18">
        <v>0.8256</v>
      </c>
    </row>
    <row r="5306" spans="1:7" ht="20.100000000000001" customHeight="1">
      <c r="A5306" s="15" t="s">
        <v>1562</v>
      </c>
      <c r="B5306" s="16" t="s">
        <v>1563</v>
      </c>
      <c r="C5306" s="15" t="s">
        <v>959</v>
      </c>
      <c r="D5306" s="15" t="s">
        <v>1030</v>
      </c>
      <c r="E5306" s="17">
        <v>2</v>
      </c>
      <c r="F5306" s="18">
        <v>1.34</v>
      </c>
      <c r="G5306" s="18">
        <v>2.68</v>
      </c>
    </row>
    <row r="5307" spans="1:7" ht="20.100000000000001" customHeight="1">
      <c r="A5307" s="15" t="s">
        <v>1560</v>
      </c>
      <c r="B5307" s="16" t="s">
        <v>1561</v>
      </c>
      <c r="C5307" s="15" t="s">
        <v>959</v>
      </c>
      <c r="D5307" s="15" t="s">
        <v>1030</v>
      </c>
      <c r="E5307" s="17">
        <v>1</v>
      </c>
      <c r="F5307" s="18">
        <v>4.6100000000000003</v>
      </c>
      <c r="G5307" s="18">
        <v>4.6100000000000003</v>
      </c>
    </row>
    <row r="5308" spans="1:7" ht="15" customHeight="1">
      <c r="A5308" s="1"/>
      <c r="B5308" s="1"/>
      <c r="C5308" s="1"/>
      <c r="D5308" s="1"/>
      <c r="E5308" s="319" t="s">
        <v>1021</v>
      </c>
      <c r="F5308" s="320"/>
      <c r="G5308" s="19">
        <v>8.1156000000000006</v>
      </c>
    </row>
    <row r="5309" spans="1:7" ht="15" customHeight="1">
      <c r="A5309" s="1"/>
      <c r="B5309" s="1"/>
      <c r="C5309" s="1"/>
      <c r="D5309" s="1"/>
      <c r="E5309" s="317" t="s">
        <v>972</v>
      </c>
      <c r="F5309" s="318"/>
      <c r="G5309" s="3">
        <v>12.13</v>
      </c>
    </row>
    <row r="5310" spans="1:7" ht="15" customHeight="1">
      <c r="A5310" s="1"/>
      <c r="B5310" s="1"/>
      <c r="C5310" s="1"/>
      <c r="D5310" s="1"/>
      <c r="E5310" s="317" t="s">
        <v>973</v>
      </c>
      <c r="F5310" s="318"/>
      <c r="G5310" s="3">
        <v>1.69</v>
      </c>
    </row>
    <row r="5311" spans="1:7" ht="15" customHeight="1">
      <c r="A5311" s="1"/>
      <c r="B5311" s="1"/>
      <c r="C5311" s="1"/>
      <c r="D5311" s="1"/>
      <c r="E5311" s="317" t="s">
        <v>974</v>
      </c>
      <c r="F5311" s="318"/>
      <c r="G5311" s="3">
        <v>13.82</v>
      </c>
    </row>
    <row r="5312" spans="1:7" ht="15" customHeight="1">
      <c r="A5312" s="1"/>
      <c r="B5312" s="1"/>
      <c r="C5312" s="1"/>
      <c r="D5312" s="1"/>
      <c r="E5312" s="317" t="s">
        <v>975</v>
      </c>
      <c r="F5312" s="318"/>
      <c r="G5312" s="3">
        <v>3.91</v>
      </c>
    </row>
    <row r="5313" spans="1:7" ht="15" customHeight="1">
      <c r="A5313" s="1"/>
      <c r="B5313" s="1"/>
      <c r="C5313" s="1"/>
      <c r="D5313" s="1"/>
      <c r="E5313" s="317" t="s">
        <v>976</v>
      </c>
      <c r="F5313" s="318"/>
      <c r="G5313" s="3">
        <v>17.73</v>
      </c>
    </row>
    <row r="5314" spans="1:7" ht="15" customHeight="1">
      <c r="A5314" s="1"/>
      <c r="B5314" s="1"/>
      <c r="C5314" s="1"/>
      <c r="D5314" s="1"/>
      <c r="E5314" s="317" t="s">
        <v>977</v>
      </c>
      <c r="F5314" s="318"/>
      <c r="G5314" s="3">
        <v>1</v>
      </c>
    </row>
    <row r="5315" spans="1:7" ht="15" customHeight="1">
      <c r="A5315" s="1"/>
      <c r="B5315" s="1"/>
      <c r="C5315" s="1"/>
      <c r="D5315" s="1"/>
      <c r="E5315" s="317" t="s">
        <v>978</v>
      </c>
      <c r="F5315" s="318"/>
      <c r="G5315" s="3">
        <v>17.73</v>
      </c>
    </row>
    <row r="5316" spans="1:7" ht="9.9499999999999993" customHeight="1">
      <c r="A5316" s="1"/>
      <c r="B5316" s="1"/>
      <c r="C5316" s="323" t="s">
        <v>949</v>
      </c>
      <c r="D5316" s="324"/>
      <c r="E5316" s="1"/>
      <c r="F5316" s="1"/>
      <c r="G5316" s="1"/>
    </row>
    <row r="5317" spans="1:7" ht="20.100000000000001" customHeight="1">
      <c r="A5317" s="325" t="s">
        <v>2449</v>
      </c>
      <c r="B5317" s="326"/>
      <c r="C5317" s="326"/>
      <c r="D5317" s="326"/>
      <c r="E5317" s="326"/>
      <c r="F5317" s="326"/>
      <c r="G5317" s="326"/>
    </row>
    <row r="5318" spans="1:7" ht="15" customHeight="1">
      <c r="A5318" s="321" t="s">
        <v>951</v>
      </c>
      <c r="B5318" s="322"/>
      <c r="C5318" s="8" t="s">
        <v>952</v>
      </c>
      <c r="D5318" s="8" t="s">
        <v>953</v>
      </c>
      <c r="E5318" s="8" t="s">
        <v>954</v>
      </c>
      <c r="F5318" s="8" t="s">
        <v>955</v>
      </c>
      <c r="G5318" s="8" t="s">
        <v>956</v>
      </c>
    </row>
    <row r="5319" spans="1:7" ht="15" customHeight="1">
      <c r="A5319" s="15" t="s">
        <v>994</v>
      </c>
      <c r="B5319" s="16" t="s">
        <v>995</v>
      </c>
      <c r="C5319" s="15" t="s">
        <v>959</v>
      </c>
      <c r="D5319" s="15" t="s">
        <v>960</v>
      </c>
      <c r="E5319" s="17">
        <v>0.76</v>
      </c>
      <c r="F5319" s="18">
        <v>1.04</v>
      </c>
      <c r="G5319" s="18">
        <v>0.79039999999999999</v>
      </c>
    </row>
    <row r="5320" spans="1:7" ht="15" customHeight="1">
      <c r="A5320" s="15" t="s">
        <v>996</v>
      </c>
      <c r="B5320" s="16" t="s">
        <v>997</v>
      </c>
      <c r="C5320" s="15" t="s">
        <v>959</v>
      </c>
      <c r="D5320" s="15" t="s">
        <v>960</v>
      </c>
      <c r="E5320" s="17">
        <v>0.76</v>
      </c>
      <c r="F5320" s="18">
        <v>3.18</v>
      </c>
      <c r="G5320" s="18">
        <v>2.4167999999999998</v>
      </c>
    </row>
    <row r="5321" spans="1:7" ht="20.100000000000001" customHeight="1">
      <c r="A5321" s="15" t="s">
        <v>1388</v>
      </c>
      <c r="B5321" s="16" t="s">
        <v>1389</v>
      </c>
      <c r="C5321" s="15" t="s">
        <v>959</v>
      </c>
      <c r="D5321" s="15" t="s">
        <v>960</v>
      </c>
      <c r="E5321" s="17">
        <v>0.76</v>
      </c>
      <c r="F5321" s="18">
        <v>0.28000000000000003</v>
      </c>
      <c r="G5321" s="18">
        <v>0.21279999999999999</v>
      </c>
    </row>
    <row r="5322" spans="1:7" ht="15" customHeight="1">
      <c r="A5322" s="15" t="s">
        <v>963</v>
      </c>
      <c r="B5322" s="16" t="s">
        <v>964</v>
      </c>
      <c r="C5322" s="15" t="s">
        <v>959</v>
      </c>
      <c r="D5322" s="15" t="s">
        <v>960</v>
      </c>
      <c r="E5322" s="17">
        <v>0.76</v>
      </c>
      <c r="F5322" s="18">
        <v>0.55000000000000004</v>
      </c>
      <c r="G5322" s="18">
        <v>0.41799999999999998</v>
      </c>
    </row>
    <row r="5323" spans="1:7" ht="20.100000000000001" customHeight="1">
      <c r="A5323" s="15" t="s">
        <v>1390</v>
      </c>
      <c r="B5323" s="16" t="s">
        <v>1391</v>
      </c>
      <c r="C5323" s="15" t="s">
        <v>959</v>
      </c>
      <c r="D5323" s="15" t="s">
        <v>960</v>
      </c>
      <c r="E5323" s="17">
        <v>0.76</v>
      </c>
      <c r="F5323" s="18">
        <v>0.8</v>
      </c>
      <c r="G5323" s="18">
        <v>0.60799999999999998</v>
      </c>
    </row>
    <row r="5324" spans="1:7" ht="15" customHeight="1">
      <c r="A5324" s="15" t="s">
        <v>965</v>
      </c>
      <c r="B5324" s="16" t="s">
        <v>966</v>
      </c>
      <c r="C5324" s="15" t="s">
        <v>959</v>
      </c>
      <c r="D5324" s="15" t="s">
        <v>960</v>
      </c>
      <c r="E5324" s="17">
        <v>0.76</v>
      </c>
      <c r="F5324" s="18">
        <v>0.06</v>
      </c>
      <c r="G5324" s="18">
        <v>4.5600000000000002E-2</v>
      </c>
    </row>
    <row r="5325" spans="1:7" ht="17.100000000000001" customHeight="1">
      <c r="A5325" s="1"/>
      <c r="B5325" s="1"/>
      <c r="C5325" s="1"/>
      <c r="D5325" s="1"/>
      <c r="E5325" s="319" t="s">
        <v>967</v>
      </c>
      <c r="F5325" s="320"/>
      <c r="G5325" s="19">
        <v>4.4916</v>
      </c>
    </row>
    <row r="5326" spans="1:7" ht="15" customHeight="1">
      <c r="A5326" s="321" t="s">
        <v>968</v>
      </c>
      <c r="B5326" s="322"/>
      <c r="C5326" s="8" t="s">
        <v>952</v>
      </c>
      <c r="D5326" s="8" t="s">
        <v>953</v>
      </c>
      <c r="E5326" s="8" t="s">
        <v>954</v>
      </c>
      <c r="F5326" s="8" t="s">
        <v>955</v>
      </c>
      <c r="G5326" s="8" t="s">
        <v>956</v>
      </c>
    </row>
    <row r="5327" spans="1:7" ht="15" customHeight="1">
      <c r="A5327" s="15" t="s">
        <v>1392</v>
      </c>
      <c r="B5327" s="16" t="s">
        <v>1393</v>
      </c>
      <c r="C5327" s="15" t="s">
        <v>959</v>
      </c>
      <c r="D5327" s="15" t="s">
        <v>960</v>
      </c>
      <c r="E5327" s="17">
        <v>0.38486399999999998</v>
      </c>
      <c r="F5327" s="18">
        <v>8.94</v>
      </c>
      <c r="G5327" s="18">
        <v>3.44068416</v>
      </c>
    </row>
    <row r="5328" spans="1:7" ht="15" customHeight="1">
      <c r="A5328" s="15" t="s">
        <v>1394</v>
      </c>
      <c r="B5328" s="16" t="s">
        <v>1395</v>
      </c>
      <c r="C5328" s="15" t="s">
        <v>959</v>
      </c>
      <c r="D5328" s="15" t="s">
        <v>960</v>
      </c>
      <c r="E5328" s="17">
        <v>0.38486399999999998</v>
      </c>
      <c r="F5328" s="18">
        <v>12.62</v>
      </c>
      <c r="G5328" s="18">
        <v>4.8569836799999999</v>
      </c>
    </row>
    <row r="5329" spans="1:7" ht="15" customHeight="1">
      <c r="A5329" s="1"/>
      <c r="B5329" s="1"/>
      <c r="C5329" s="1"/>
      <c r="D5329" s="1"/>
      <c r="E5329" s="319" t="s">
        <v>971</v>
      </c>
      <c r="F5329" s="320"/>
      <c r="G5329" s="19">
        <v>8.2976678400000008</v>
      </c>
    </row>
    <row r="5330" spans="1:7" ht="15" customHeight="1">
      <c r="A5330" s="321" t="s">
        <v>1010</v>
      </c>
      <c r="B5330" s="322"/>
      <c r="C5330" s="8" t="s">
        <v>952</v>
      </c>
      <c r="D5330" s="8" t="s">
        <v>953</v>
      </c>
      <c r="E5330" s="8" t="s">
        <v>954</v>
      </c>
      <c r="F5330" s="8" t="s">
        <v>955</v>
      </c>
      <c r="G5330" s="8" t="s">
        <v>956</v>
      </c>
    </row>
    <row r="5331" spans="1:7" ht="15" customHeight="1">
      <c r="A5331" s="15" t="s">
        <v>1398</v>
      </c>
      <c r="B5331" s="16" t="s">
        <v>1399</v>
      </c>
      <c r="C5331" s="15" t="s">
        <v>959</v>
      </c>
      <c r="D5331" s="15" t="s">
        <v>1030</v>
      </c>
      <c r="E5331" s="17">
        <v>1.0800000000000001E-2</v>
      </c>
      <c r="F5331" s="18">
        <v>50.01</v>
      </c>
      <c r="G5331" s="18">
        <v>0.54010800000000003</v>
      </c>
    </row>
    <row r="5332" spans="1:7" ht="20.100000000000001" customHeight="1">
      <c r="A5332" s="15" t="s">
        <v>1400</v>
      </c>
      <c r="B5332" s="16" t="s">
        <v>1401</v>
      </c>
      <c r="C5332" s="15" t="s">
        <v>959</v>
      </c>
      <c r="D5332" s="15" t="s">
        <v>1030</v>
      </c>
      <c r="E5332" s="17">
        <v>1.6299999999999999E-2</v>
      </c>
      <c r="F5332" s="18">
        <v>56.66</v>
      </c>
      <c r="G5332" s="18">
        <v>0.92355799999999999</v>
      </c>
    </row>
    <row r="5333" spans="1:7" ht="20.100000000000001" customHeight="1">
      <c r="A5333" s="15" t="s">
        <v>1540</v>
      </c>
      <c r="B5333" s="16" t="s">
        <v>1541</v>
      </c>
      <c r="C5333" s="15" t="s">
        <v>959</v>
      </c>
      <c r="D5333" s="15" t="s">
        <v>1013</v>
      </c>
      <c r="E5333" s="17">
        <v>1.05</v>
      </c>
      <c r="F5333" s="18">
        <v>5.84</v>
      </c>
      <c r="G5333" s="18">
        <v>6.1319999999999997</v>
      </c>
    </row>
    <row r="5334" spans="1:7" ht="15" customHeight="1">
      <c r="A5334" s="15" t="s">
        <v>1402</v>
      </c>
      <c r="B5334" s="16" t="s">
        <v>1403</v>
      </c>
      <c r="C5334" s="15" t="s">
        <v>959</v>
      </c>
      <c r="D5334" s="15" t="s">
        <v>1030</v>
      </c>
      <c r="E5334" s="17">
        <v>0.127</v>
      </c>
      <c r="F5334" s="18">
        <v>1.29</v>
      </c>
      <c r="G5334" s="18">
        <v>0.16383</v>
      </c>
    </row>
    <row r="5335" spans="1:7" ht="15" customHeight="1">
      <c r="A5335" s="1"/>
      <c r="B5335" s="1"/>
      <c r="C5335" s="1"/>
      <c r="D5335" s="1"/>
      <c r="E5335" s="319" t="s">
        <v>1021</v>
      </c>
      <c r="F5335" s="320"/>
      <c r="G5335" s="19">
        <v>7.7594960000000004</v>
      </c>
    </row>
    <row r="5336" spans="1:7" ht="15" customHeight="1">
      <c r="A5336" s="1"/>
      <c r="B5336" s="1"/>
      <c r="C5336" s="1"/>
      <c r="D5336" s="1"/>
      <c r="E5336" s="317" t="s">
        <v>972</v>
      </c>
      <c r="F5336" s="318"/>
      <c r="G5336" s="3">
        <v>16.760000000000002</v>
      </c>
    </row>
    <row r="5337" spans="1:7" ht="15" customHeight="1">
      <c r="A5337" s="1"/>
      <c r="B5337" s="1"/>
      <c r="C5337" s="1"/>
      <c r="D5337" s="1"/>
      <c r="E5337" s="317" t="s">
        <v>973</v>
      </c>
      <c r="F5337" s="318"/>
      <c r="G5337" s="3">
        <v>3.77</v>
      </c>
    </row>
    <row r="5338" spans="1:7" ht="15" customHeight="1">
      <c r="A5338" s="1"/>
      <c r="B5338" s="1"/>
      <c r="C5338" s="1"/>
      <c r="D5338" s="1"/>
      <c r="E5338" s="317" t="s">
        <v>974</v>
      </c>
      <c r="F5338" s="318"/>
      <c r="G5338" s="3">
        <v>20.53</v>
      </c>
    </row>
    <row r="5339" spans="1:7" ht="15" customHeight="1">
      <c r="A5339" s="1"/>
      <c r="B5339" s="1"/>
      <c r="C5339" s="1"/>
      <c r="D5339" s="1"/>
      <c r="E5339" s="317" t="s">
        <v>975</v>
      </c>
      <c r="F5339" s="318"/>
      <c r="G5339" s="3">
        <v>5.82</v>
      </c>
    </row>
    <row r="5340" spans="1:7" ht="15" customHeight="1">
      <c r="A5340" s="1"/>
      <c r="B5340" s="1"/>
      <c r="C5340" s="1"/>
      <c r="D5340" s="1"/>
      <c r="E5340" s="317" t="s">
        <v>976</v>
      </c>
      <c r="F5340" s="318"/>
      <c r="G5340" s="3">
        <v>26.35</v>
      </c>
    </row>
    <row r="5341" spans="1:7" ht="15" customHeight="1">
      <c r="A5341" s="1"/>
      <c r="B5341" s="1"/>
      <c r="C5341" s="1"/>
      <c r="D5341" s="1"/>
      <c r="E5341" s="317" t="s">
        <v>977</v>
      </c>
      <c r="F5341" s="318"/>
      <c r="G5341" s="3">
        <v>1</v>
      </c>
    </row>
    <row r="5342" spans="1:7" ht="15" customHeight="1">
      <c r="A5342" s="1"/>
      <c r="B5342" s="1"/>
      <c r="C5342" s="1"/>
      <c r="D5342" s="1"/>
      <c r="E5342" s="317" t="s">
        <v>978</v>
      </c>
      <c r="F5342" s="318"/>
      <c r="G5342" s="3">
        <v>26.35</v>
      </c>
    </row>
    <row r="5343" spans="1:7" ht="9.9499999999999993" customHeight="1">
      <c r="A5343" s="1"/>
      <c r="B5343" s="1"/>
      <c r="C5343" s="323" t="s">
        <v>949</v>
      </c>
      <c r="D5343" s="324"/>
      <c r="E5343" s="1"/>
      <c r="F5343" s="1"/>
      <c r="G5343" s="1"/>
    </row>
    <row r="5344" spans="1:7" ht="20.100000000000001" customHeight="1">
      <c r="A5344" s="325" t="s">
        <v>2450</v>
      </c>
      <c r="B5344" s="326"/>
      <c r="C5344" s="326"/>
      <c r="D5344" s="326"/>
      <c r="E5344" s="326"/>
      <c r="F5344" s="326"/>
      <c r="G5344" s="326"/>
    </row>
    <row r="5345" spans="1:7" ht="15" customHeight="1">
      <c r="A5345" s="321" t="s">
        <v>951</v>
      </c>
      <c r="B5345" s="322"/>
      <c r="C5345" s="8" t="s">
        <v>952</v>
      </c>
      <c r="D5345" s="8" t="s">
        <v>953</v>
      </c>
      <c r="E5345" s="8" t="s">
        <v>954</v>
      </c>
      <c r="F5345" s="8" t="s">
        <v>955</v>
      </c>
      <c r="G5345" s="8" t="s">
        <v>956</v>
      </c>
    </row>
    <row r="5346" spans="1:7" ht="15" customHeight="1">
      <c r="A5346" s="15" t="s">
        <v>994</v>
      </c>
      <c r="B5346" s="16" t="s">
        <v>995</v>
      </c>
      <c r="C5346" s="15" t="s">
        <v>959</v>
      </c>
      <c r="D5346" s="15" t="s">
        <v>960</v>
      </c>
      <c r="E5346" s="17">
        <v>0.22056999999999999</v>
      </c>
      <c r="F5346" s="18">
        <v>1.04</v>
      </c>
      <c r="G5346" s="18">
        <v>0.22939280000000001</v>
      </c>
    </row>
    <row r="5347" spans="1:7" ht="15" customHeight="1">
      <c r="A5347" s="15" t="s">
        <v>996</v>
      </c>
      <c r="B5347" s="16" t="s">
        <v>997</v>
      </c>
      <c r="C5347" s="15" t="s">
        <v>959</v>
      </c>
      <c r="D5347" s="15" t="s">
        <v>960</v>
      </c>
      <c r="E5347" s="17">
        <v>0.22056999999999999</v>
      </c>
      <c r="F5347" s="18">
        <v>3.18</v>
      </c>
      <c r="G5347" s="18">
        <v>0.70141260000000005</v>
      </c>
    </row>
    <row r="5348" spans="1:7" ht="20.100000000000001" customHeight="1">
      <c r="A5348" s="15" t="s">
        <v>998</v>
      </c>
      <c r="B5348" s="16" t="s">
        <v>999</v>
      </c>
      <c r="C5348" s="15" t="s">
        <v>959</v>
      </c>
      <c r="D5348" s="15" t="s">
        <v>960</v>
      </c>
      <c r="E5348" s="17">
        <v>8.5699999999999995E-3</v>
      </c>
      <c r="F5348" s="18">
        <v>0.41</v>
      </c>
      <c r="G5348" s="18">
        <v>3.5136999999999998E-3</v>
      </c>
    </row>
    <row r="5349" spans="1:7" ht="20.100000000000001" customHeight="1">
      <c r="A5349" s="15" t="s">
        <v>1000</v>
      </c>
      <c r="B5349" s="16" t="s">
        <v>1001</v>
      </c>
      <c r="C5349" s="15" t="s">
        <v>959</v>
      </c>
      <c r="D5349" s="15" t="s">
        <v>960</v>
      </c>
      <c r="E5349" s="17">
        <v>8.5699999999999995E-3</v>
      </c>
      <c r="F5349" s="18">
        <v>1.01</v>
      </c>
      <c r="G5349" s="18">
        <v>8.6557000000000005E-3</v>
      </c>
    </row>
    <row r="5350" spans="1:7" ht="20.100000000000001" customHeight="1">
      <c r="A5350" s="15" t="s">
        <v>1388</v>
      </c>
      <c r="B5350" s="16" t="s">
        <v>1389</v>
      </c>
      <c r="C5350" s="15" t="s">
        <v>959</v>
      </c>
      <c r="D5350" s="15" t="s">
        <v>960</v>
      </c>
      <c r="E5350" s="17">
        <v>0.21199999999999999</v>
      </c>
      <c r="F5350" s="18">
        <v>0.28000000000000003</v>
      </c>
      <c r="G5350" s="18">
        <v>5.9360000000000003E-2</v>
      </c>
    </row>
    <row r="5351" spans="1:7" ht="20.100000000000001" customHeight="1">
      <c r="A5351" s="15" t="s">
        <v>1390</v>
      </c>
      <c r="B5351" s="16" t="s">
        <v>1391</v>
      </c>
      <c r="C5351" s="15" t="s">
        <v>959</v>
      </c>
      <c r="D5351" s="15" t="s">
        <v>960</v>
      </c>
      <c r="E5351" s="17">
        <v>0.21199999999999999</v>
      </c>
      <c r="F5351" s="18">
        <v>0.8</v>
      </c>
      <c r="G5351" s="18">
        <v>0.1696</v>
      </c>
    </row>
    <row r="5352" spans="1:7" ht="15" customHeight="1">
      <c r="A5352" s="15" t="s">
        <v>965</v>
      </c>
      <c r="B5352" s="16" t="s">
        <v>966</v>
      </c>
      <c r="C5352" s="15" t="s">
        <v>959</v>
      </c>
      <c r="D5352" s="15" t="s">
        <v>960</v>
      </c>
      <c r="E5352" s="17">
        <v>0.22056999999999999</v>
      </c>
      <c r="F5352" s="18">
        <v>0.06</v>
      </c>
      <c r="G5352" s="18">
        <v>1.32342E-2</v>
      </c>
    </row>
    <row r="5353" spans="1:7" ht="15" customHeight="1">
      <c r="A5353" s="15" t="s">
        <v>963</v>
      </c>
      <c r="B5353" s="16" t="s">
        <v>964</v>
      </c>
      <c r="C5353" s="15" t="s">
        <v>959</v>
      </c>
      <c r="D5353" s="15" t="s">
        <v>960</v>
      </c>
      <c r="E5353" s="17">
        <v>0.22056999999999999</v>
      </c>
      <c r="F5353" s="18">
        <v>0.55000000000000004</v>
      </c>
      <c r="G5353" s="18">
        <v>0.1213135</v>
      </c>
    </row>
    <row r="5354" spans="1:7" ht="17.100000000000001" customHeight="1">
      <c r="A5354" s="1"/>
      <c r="B5354" s="1"/>
      <c r="C5354" s="1"/>
      <c r="D5354" s="1"/>
      <c r="E5354" s="319" t="s">
        <v>967</v>
      </c>
      <c r="F5354" s="320"/>
      <c r="G5354" s="19">
        <v>1.3064825</v>
      </c>
    </row>
    <row r="5355" spans="1:7" ht="15" customHeight="1">
      <c r="A5355" s="321" t="s">
        <v>968</v>
      </c>
      <c r="B5355" s="322"/>
      <c r="C5355" s="8" t="s">
        <v>952</v>
      </c>
      <c r="D5355" s="8" t="s">
        <v>953</v>
      </c>
      <c r="E5355" s="8" t="s">
        <v>954</v>
      </c>
      <c r="F5355" s="8" t="s">
        <v>955</v>
      </c>
      <c r="G5355" s="8" t="s">
        <v>956</v>
      </c>
    </row>
    <row r="5356" spans="1:7" ht="15" customHeight="1">
      <c r="A5356" s="15" t="s">
        <v>1006</v>
      </c>
      <c r="B5356" s="16" t="s">
        <v>1007</v>
      </c>
      <c r="C5356" s="15" t="s">
        <v>959</v>
      </c>
      <c r="D5356" s="15" t="s">
        <v>960</v>
      </c>
      <c r="E5356" s="17">
        <v>8.6994069999999993E-3</v>
      </c>
      <c r="F5356" s="18">
        <v>9.25</v>
      </c>
      <c r="G5356" s="18">
        <v>8.0469514749999999E-2</v>
      </c>
    </row>
    <row r="5357" spans="1:7" ht="15" customHeight="1">
      <c r="A5357" s="15" t="s">
        <v>1394</v>
      </c>
      <c r="B5357" s="16" t="s">
        <v>1395</v>
      </c>
      <c r="C5357" s="15" t="s">
        <v>959</v>
      </c>
      <c r="D5357" s="15" t="s">
        <v>960</v>
      </c>
      <c r="E5357" s="17">
        <v>0.18838079999999999</v>
      </c>
      <c r="F5357" s="18">
        <v>12.62</v>
      </c>
      <c r="G5357" s="18">
        <v>2.377365696</v>
      </c>
    </row>
    <row r="5358" spans="1:7" ht="15" customHeight="1">
      <c r="A5358" s="15" t="s">
        <v>1392</v>
      </c>
      <c r="B5358" s="16" t="s">
        <v>1393</v>
      </c>
      <c r="C5358" s="15" t="s">
        <v>959</v>
      </c>
      <c r="D5358" s="15" t="s">
        <v>960</v>
      </c>
      <c r="E5358" s="17">
        <v>2.63328E-2</v>
      </c>
      <c r="F5358" s="18">
        <v>8.94</v>
      </c>
      <c r="G5358" s="18">
        <v>0.235415232</v>
      </c>
    </row>
    <row r="5359" spans="1:7" ht="15" customHeight="1">
      <c r="A5359" s="1"/>
      <c r="B5359" s="1"/>
      <c r="C5359" s="1"/>
      <c r="D5359" s="1"/>
      <c r="E5359" s="319" t="s">
        <v>971</v>
      </c>
      <c r="F5359" s="320"/>
      <c r="G5359" s="19">
        <v>2.6932504427500001</v>
      </c>
    </row>
    <row r="5360" spans="1:7" ht="15" customHeight="1">
      <c r="A5360" s="321" t="s">
        <v>1010</v>
      </c>
      <c r="B5360" s="322"/>
      <c r="C5360" s="8" t="s">
        <v>952</v>
      </c>
      <c r="D5360" s="8" t="s">
        <v>953</v>
      </c>
      <c r="E5360" s="8" t="s">
        <v>954</v>
      </c>
      <c r="F5360" s="8" t="s">
        <v>955</v>
      </c>
      <c r="G5360" s="8" t="s">
        <v>956</v>
      </c>
    </row>
    <row r="5361" spans="1:7" ht="15" customHeight="1">
      <c r="A5361" s="15" t="s">
        <v>1041</v>
      </c>
      <c r="B5361" s="16" t="s">
        <v>1042</v>
      </c>
      <c r="C5361" s="15" t="s">
        <v>959</v>
      </c>
      <c r="D5361" s="15" t="s">
        <v>1020</v>
      </c>
      <c r="E5361" s="17">
        <v>0.48296</v>
      </c>
      <c r="F5361" s="18">
        <v>1.04</v>
      </c>
      <c r="G5361" s="18">
        <v>0.50227840000000001</v>
      </c>
    </row>
    <row r="5362" spans="1:7" ht="20.100000000000001" customHeight="1">
      <c r="A5362" s="15" t="s">
        <v>1052</v>
      </c>
      <c r="B5362" s="16" t="s">
        <v>1053</v>
      </c>
      <c r="C5362" s="15" t="s">
        <v>959</v>
      </c>
      <c r="D5362" s="15" t="s">
        <v>1045</v>
      </c>
      <c r="E5362" s="17">
        <v>1.07E-3</v>
      </c>
      <c r="F5362" s="18">
        <v>75</v>
      </c>
      <c r="G5362" s="18">
        <v>8.0250000000000002E-2</v>
      </c>
    </row>
    <row r="5363" spans="1:7" ht="15" customHeight="1">
      <c r="A5363" s="1"/>
      <c r="B5363" s="1"/>
      <c r="C5363" s="1"/>
      <c r="D5363" s="1"/>
      <c r="E5363" s="319" t="s">
        <v>1021</v>
      </c>
      <c r="F5363" s="320"/>
      <c r="G5363" s="19">
        <v>0.58252839999999995</v>
      </c>
    </row>
    <row r="5364" spans="1:7" ht="15" customHeight="1">
      <c r="A5364" s="1"/>
      <c r="B5364" s="1"/>
      <c r="C5364" s="1"/>
      <c r="D5364" s="1"/>
      <c r="E5364" s="317" t="s">
        <v>972</v>
      </c>
      <c r="F5364" s="318"/>
      <c r="G5364" s="3">
        <v>3.34</v>
      </c>
    </row>
    <row r="5365" spans="1:7" ht="15" customHeight="1">
      <c r="A5365" s="1"/>
      <c r="B5365" s="1"/>
      <c r="C5365" s="1"/>
      <c r="D5365" s="1"/>
      <c r="E5365" s="317" t="s">
        <v>973</v>
      </c>
      <c r="F5365" s="318"/>
      <c r="G5365" s="3">
        <v>1.22</v>
      </c>
    </row>
    <row r="5366" spans="1:7" ht="15" customHeight="1">
      <c r="A5366" s="1"/>
      <c r="B5366" s="1"/>
      <c r="C5366" s="1"/>
      <c r="D5366" s="1"/>
      <c r="E5366" s="317" t="s">
        <v>974</v>
      </c>
      <c r="F5366" s="318"/>
      <c r="G5366" s="3">
        <v>4.5599999999999996</v>
      </c>
    </row>
    <row r="5367" spans="1:7" ht="15" customHeight="1">
      <c r="A5367" s="1"/>
      <c r="B5367" s="1"/>
      <c r="C5367" s="1"/>
      <c r="D5367" s="1"/>
      <c r="E5367" s="317" t="s">
        <v>975</v>
      </c>
      <c r="F5367" s="318"/>
      <c r="G5367" s="3">
        <v>1.29</v>
      </c>
    </row>
    <row r="5368" spans="1:7" ht="15" customHeight="1">
      <c r="A5368" s="1"/>
      <c r="B5368" s="1"/>
      <c r="C5368" s="1"/>
      <c r="D5368" s="1"/>
      <c r="E5368" s="317" t="s">
        <v>976</v>
      </c>
      <c r="F5368" s="318"/>
      <c r="G5368" s="3">
        <v>5.85</v>
      </c>
    </row>
    <row r="5369" spans="1:7" ht="15" customHeight="1">
      <c r="A5369" s="1"/>
      <c r="B5369" s="1"/>
      <c r="C5369" s="1"/>
      <c r="D5369" s="1"/>
      <c r="E5369" s="317" t="s">
        <v>977</v>
      </c>
      <c r="F5369" s="318"/>
      <c r="G5369" s="3">
        <v>1</v>
      </c>
    </row>
    <row r="5370" spans="1:7" ht="15" customHeight="1">
      <c r="A5370" s="1"/>
      <c r="B5370" s="1"/>
      <c r="C5370" s="1"/>
      <c r="D5370" s="1"/>
      <c r="E5370" s="317" t="s">
        <v>978</v>
      </c>
      <c r="F5370" s="318"/>
      <c r="G5370" s="3">
        <v>5.85</v>
      </c>
    </row>
    <row r="5371" spans="1:7" ht="9.9499999999999993" customHeight="1">
      <c r="A5371" s="1"/>
      <c r="B5371" s="1"/>
      <c r="C5371" s="323" t="s">
        <v>949</v>
      </c>
      <c r="D5371" s="324"/>
      <c r="E5371" s="1"/>
      <c r="F5371" s="1"/>
      <c r="G5371" s="1"/>
    </row>
    <row r="5372" spans="1:7" ht="20.100000000000001" customHeight="1">
      <c r="A5372" s="325" t="s">
        <v>2451</v>
      </c>
      <c r="B5372" s="326"/>
      <c r="C5372" s="326"/>
      <c r="D5372" s="326"/>
      <c r="E5372" s="326"/>
      <c r="F5372" s="326"/>
      <c r="G5372" s="326"/>
    </row>
    <row r="5373" spans="1:7" ht="15" customHeight="1">
      <c r="A5373" s="321" t="s">
        <v>951</v>
      </c>
      <c r="B5373" s="322"/>
      <c r="C5373" s="8" t="s">
        <v>952</v>
      </c>
      <c r="D5373" s="8" t="s">
        <v>953</v>
      </c>
      <c r="E5373" s="8" t="s">
        <v>954</v>
      </c>
      <c r="F5373" s="8" t="s">
        <v>955</v>
      </c>
      <c r="G5373" s="8" t="s">
        <v>956</v>
      </c>
    </row>
    <row r="5374" spans="1:7" ht="15" customHeight="1">
      <c r="A5374" s="15" t="s">
        <v>994</v>
      </c>
      <c r="B5374" s="16" t="s">
        <v>995</v>
      </c>
      <c r="C5374" s="15" t="s">
        <v>959</v>
      </c>
      <c r="D5374" s="15" t="s">
        <v>960</v>
      </c>
      <c r="E5374" s="17">
        <v>0.5</v>
      </c>
      <c r="F5374" s="18">
        <v>1.04</v>
      </c>
      <c r="G5374" s="18">
        <v>0.52</v>
      </c>
    </row>
    <row r="5375" spans="1:7" ht="15" customHeight="1">
      <c r="A5375" s="15" t="s">
        <v>996</v>
      </c>
      <c r="B5375" s="16" t="s">
        <v>997</v>
      </c>
      <c r="C5375" s="15" t="s">
        <v>959</v>
      </c>
      <c r="D5375" s="15" t="s">
        <v>960</v>
      </c>
      <c r="E5375" s="17">
        <v>0.5</v>
      </c>
      <c r="F5375" s="18">
        <v>3.18</v>
      </c>
      <c r="G5375" s="18">
        <v>1.59</v>
      </c>
    </row>
    <row r="5376" spans="1:7" ht="20.100000000000001" customHeight="1">
      <c r="A5376" s="15" t="s">
        <v>1388</v>
      </c>
      <c r="B5376" s="16" t="s">
        <v>1389</v>
      </c>
      <c r="C5376" s="15" t="s">
        <v>959</v>
      </c>
      <c r="D5376" s="15" t="s">
        <v>960</v>
      </c>
      <c r="E5376" s="17">
        <v>0.5</v>
      </c>
      <c r="F5376" s="18">
        <v>0.28000000000000003</v>
      </c>
      <c r="G5376" s="18">
        <v>0.14000000000000001</v>
      </c>
    </row>
    <row r="5377" spans="1:7" ht="15" customHeight="1">
      <c r="A5377" s="15" t="s">
        <v>963</v>
      </c>
      <c r="B5377" s="16" t="s">
        <v>964</v>
      </c>
      <c r="C5377" s="15" t="s">
        <v>959</v>
      </c>
      <c r="D5377" s="15" t="s">
        <v>960</v>
      </c>
      <c r="E5377" s="17">
        <v>0.5</v>
      </c>
      <c r="F5377" s="18">
        <v>0.55000000000000004</v>
      </c>
      <c r="G5377" s="18">
        <v>0.27500000000000002</v>
      </c>
    </row>
    <row r="5378" spans="1:7" ht="20.100000000000001" customHeight="1">
      <c r="A5378" s="15" t="s">
        <v>1390</v>
      </c>
      <c r="B5378" s="16" t="s">
        <v>1391</v>
      </c>
      <c r="C5378" s="15" t="s">
        <v>959</v>
      </c>
      <c r="D5378" s="15" t="s">
        <v>960</v>
      </c>
      <c r="E5378" s="17">
        <v>0.5</v>
      </c>
      <c r="F5378" s="18">
        <v>0.8</v>
      </c>
      <c r="G5378" s="18">
        <v>0.4</v>
      </c>
    </row>
    <row r="5379" spans="1:7" ht="15" customHeight="1">
      <c r="A5379" s="15" t="s">
        <v>965</v>
      </c>
      <c r="B5379" s="16" t="s">
        <v>966</v>
      </c>
      <c r="C5379" s="15" t="s">
        <v>959</v>
      </c>
      <c r="D5379" s="15" t="s">
        <v>960</v>
      </c>
      <c r="E5379" s="17">
        <v>0.5</v>
      </c>
      <c r="F5379" s="18">
        <v>0.06</v>
      </c>
      <c r="G5379" s="18">
        <v>0.03</v>
      </c>
    </row>
    <row r="5380" spans="1:7" ht="17.100000000000001" customHeight="1">
      <c r="A5380" s="1"/>
      <c r="B5380" s="1"/>
      <c r="C5380" s="1"/>
      <c r="D5380" s="1"/>
      <c r="E5380" s="319" t="s">
        <v>967</v>
      </c>
      <c r="F5380" s="320"/>
      <c r="G5380" s="19">
        <v>2.9550000000000001</v>
      </c>
    </row>
    <row r="5381" spans="1:7" ht="15" customHeight="1">
      <c r="A5381" s="321" t="s">
        <v>968</v>
      </c>
      <c r="B5381" s="322"/>
      <c r="C5381" s="8" t="s">
        <v>952</v>
      </c>
      <c r="D5381" s="8" t="s">
        <v>953</v>
      </c>
      <c r="E5381" s="8" t="s">
        <v>954</v>
      </c>
      <c r="F5381" s="8" t="s">
        <v>955</v>
      </c>
      <c r="G5381" s="8" t="s">
        <v>956</v>
      </c>
    </row>
    <row r="5382" spans="1:7" ht="15" customHeight="1">
      <c r="A5382" s="15" t="s">
        <v>1392</v>
      </c>
      <c r="B5382" s="16" t="s">
        <v>1393</v>
      </c>
      <c r="C5382" s="15" t="s">
        <v>959</v>
      </c>
      <c r="D5382" s="15" t="s">
        <v>960</v>
      </c>
      <c r="E5382" s="17">
        <v>0.25319999999999998</v>
      </c>
      <c r="F5382" s="18">
        <v>8.94</v>
      </c>
      <c r="G5382" s="18">
        <v>2.2636080000000001</v>
      </c>
    </row>
    <row r="5383" spans="1:7" ht="15" customHeight="1">
      <c r="A5383" s="15" t="s">
        <v>1394</v>
      </c>
      <c r="B5383" s="16" t="s">
        <v>1395</v>
      </c>
      <c r="C5383" s="15" t="s">
        <v>959</v>
      </c>
      <c r="D5383" s="15" t="s">
        <v>960</v>
      </c>
      <c r="E5383" s="17">
        <v>0.25319999999999998</v>
      </c>
      <c r="F5383" s="18">
        <v>12.62</v>
      </c>
      <c r="G5383" s="18">
        <v>3.1953839999999998</v>
      </c>
    </row>
    <row r="5384" spans="1:7" ht="15" customHeight="1">
      <c r="A5384" s="1"/>
      <c r="B5384" s="1"/>
      <c r="C5384" s="1"/>
      <c r="D5384" s="1"/>
      <c r="E5384" s="319" t="s">
        <v>971</v>
      </c>
      <c r="F5384" s="320"/>
      <c r="G5384" s="19">
        <v>5.4589920000000003</v>
      </c>
    </row>
    <row r="5385" spans="1:7" ht="15" customHeight="1">
      <c r="A5385" s="321" t="s">
        <v>1010</v>
      </c>
      <c r="B5385" s="322"/>
      <c r="C5385" s="8" t="s">
        <v>952</v>
      </c>
      <c r="D5385" s="8" t="s">
        <v>953</v>
      </c>
      <c r="E5385" s="8" t="s">
        <v>954</v>
      </c>
      <c r="F5385" s="8" t="s">
        <v>955</v>
      </c>
      <c r="G5385" s="8" t="s">
        <v>956</v>
      </c>
    </row>
    <row r="5386" spans="1:7" ht="20.100000000000001" customHeight="1">
      <c r="A5386" s="15" t="s">
        <v>1569</v>
      </c>
      <c r="B5386" s="16" t="s">
        <v>1570</v>
      </c>
      <c r="C5386" s="15" t="s">
        <v>959</v>
      </c>
      <c r="D5386" s="15" t="s">
        <v>1030</v>
      </c>
      <c r="E5386" s="17">
        <v>1</v>
      </c>
      <c r="F5386" s="18">
        <v>2.38</v>
      </c>
      <c r="G5386" s="18">
        <v>2.38</v>
      </c>
    </row>
    <row r="5387" spans="1:7" ht="27.95" customHeight="1">
      <c r="A5387" s="15" t="s">
        <v>1564</v>
      </c>
      <c r="B5387" s="16" t="s">
        <v>1565</v>
      </c>
      <c r="C5387" s="15" t="s">
        <v>959</v>
      </c>
      <c r="D5387" s="15" t="s">
        <v>1030</v>
      </c>
      <c r="E5387" s="17">
        <v>4.5999999999999999E-2</v>
      </c>
      <c r="F5387" s="18">
        <v>20.64</v>
      </c>
      <c r="G5387" s="18">
        <v>0.94943999999999995</v>
      </c>
    </row>
    <row r="5388" spans="1:7" ht="15" customHeight="1">
      <c r="A5388" s="15" t="s">
        <v>1571</v>
      </c>
      <c r="B5388" s="16" t="s">
        <v>1572</v>
      </c>
      <c r="C5388" s="15" t="s">
        <v>959</v>
      </c>
      <c r="D5388" s="15" t="s">
        <v>1030</v>
      </c>
      <c r="E5388" s="17">
        <v>1</v>
      </c>
      <c r="F5388" s="18">
        <v>14.33</v>
      </c>
      <c r="G5388" s="18">
        <v>14.33</v>
      </c>
    </row>
    <row r="5389" spans="1:7" ht="15" customHeight="1">
      <c r="A5389" s="1"/>
      <c r="B5389" s="1"/>
      <c r="C5389" s="1"/>
      <c r="D5389" s="1"/>
      <c r="E5389" s="319" t="s">
        <v>1021</v>
      </c>
      <c r="F5389" s="320"/>
      <c r="G5389" s="19">
        <v>17.65944</v>
      </c>
    </row>
    <row r="5390" spans="1:7" ht="15" customHeight="1">
      <c r="A5390" s="1"/>
      <c r="B5390" s="1"/>
      <c r="C5390" s="1"/>
      <c r="D5390" s="1"/>
      <c r="E5390" s="317" t="s">
        <v>972</v>
      </c>
      <c r="F5390" s="318"/>
      <c r="G5390" s="3">
        <v>23.58</v>
      </c>
    </row>
    <row r="5391" spans="1:7" ht="15" customHeight="1">
      <c r="A5391" s="1"/>
      <c r="B5391" s="1"/>
      <c r="C5391" s="1"/>
      <c r="D5391" s="1"/>
      <c r="E5391" s="317" t="s">
        <v>973</v>
      </c>
      <c r="F5391" s="318"/>
      <c r="G5391" s="3">
        <v>2.48</v>
      </c>
    </row>
    <row r="5392" spans="1:7" ht="15" customHeight="1">
      <c r="A5392" s="1"/>
      <c r="B5392" s="1"/>
      <c r="C5392" s="1"/>
      <c r="D5392" s="1"/>
      <c r="E5392" s="317" t="s">
        <v>974</v>
      </c>
      <c r="F5392" s="318"/>
      <c r="G5392" s="3">
        <v>26.06</v>
      </c>
    </row>
    <row r="5393" spans="1:7" ht="15" customHeight="1">
      <c r="A5393" s="1"/>
      <c r="B5393" s="1"/>
      <c r="C5393" s="1"/>
      <c r="D5393" s="1"/>
      <c r="E5393" s="317" t="s">
        <v>975</v>
      </c>
      <c r="F5393" s="318"/>
      <c r="G5393" s="3">
        <v>7.38</v>
      </c>
    </row>
    <row r="5394" spans="1:7" ht="15" customHeight="1">
      <c r="A5394" s="1"/>
      <c r="B5394" s="1"/>
      <c r="C5394" s="1"/>
      <c r="D5394" s="1"/>
      <c r="E5394" s="317" t="s">
        <v>976</v>
      </c>
      <c r="F5394" s="318"/>
      <c r="G5394" s="3">
        <v>33.44</v>
      </c>
    </row>
    <row r="5395" spans="1:7" ht="15" customHeight="1">
      <c r="A5395" s="1"/>
      <c r="B5395" s="1"/>
      <c r="C5395" s="1"/>
      <c r="D5395" s="1"/>
      <c r="E5395" s="317" t="s">
        <v>977</v>
      </c>
      <c r="F5395" s="318"/>
      <c r="G5395" s="3">
        <v>1</v>
      </c>
    </row>
    <row r="5396" spans="1:7" ht="15" customHeight="1">
      <c r="A5396" s="1"/>
      <c r="B5396" s="1"/>
      <c r="C5396" s="1"/>
      <c r="D5396" s="1"/>
      <c r="E5396" s="317" t="s">
        <v>978</v>
      </c>
      <c r="F5396" s="318"/>
      <c r="G5396" s="3">
        <v>33.44</v>
      </c>
    </row>
    <row r="5397" spans="1:7" ht="9.9499999999999993" customHeight="1">
      <c r="A5397" s="1"/>
      <c r="B5397" s="1"/>
      <c r="C5397" s="323" t="s">
        <v>949</v>
      </c>
      <c r="D5397" s="324"/>
      <c r="E5397" s="1"/>
      <c r="F5397" s="1"/>
      <c r="G5397" s="1"/>
    </row>
    <row r="5398" spans="1:7" ht="20.100000000000001" customHeight="1">
      <c r="A5398" s="325" t="s">
        <v>2452</v>
      </c>
      <c r="B5398" s="326"/>
      <c r="C5398" s="326"/>
      <c r="D5398" s="326"/>
      <c r="E5398" s="326"/>
      <c r="F5398" s="326"/>
      <c r="G5398" s="326"/>
    </row>
    <row r="5399" spans="1:7" ht="15" customHeight="1">
      <c r="A5399" s="321" t="s">
        <v>951</v>
      </c>
      <c r="B5399" s="322"/>
      <c r="C5399" s="8" t="s">
        <v>952</v>
      </c>
      <c r="D5399" s="8" t="s">
        <v>953</v>
      </c>
      <c r="E5399" s="8" t="s">
        <v>954</v>
      </c>
      <c r="F5399" s="8" t="s">
        <v>955</v>
      </c>
      <c r="G5399" s="8" t="s">
        <v>956</v>
      </c>
    </row>
    <row r="5400" spans="1:7" ht="15" customHeight="1">
      <c r="A5400" s="15" t="s">
        <v>994</v>
      </c>
      <c r="B5400" s="16" t="s">
        <v>995</v>
      </c>
      <c r="C5400" s="15" t="s">
        <v>959</v>
      </c>
      <c r="D5400" s="15" t="s">
        <v>960</v>
      </c>
      <c r="E5400" s="17">
        <v>0.23699999999999999</v>
      </c>
      <c r="F5400" s="18">
        <v>1.04</v>
      </c>
      <c r="G5400" s="18">
        <v>0.24648</v>
      </c>
    </row>
    <row r="5401" spans="1:7" ht="15" customHeight="1">
      <c r="A5401" s="15" t="s">
        <v>996</v>
      </c>
      <c r="B5401" s="16" t="s">
        <v>997</v>
      </c>
      <c r="C5401" s="15" t="s">
        <v>959</v>
      </c>
      <c r="D5401" s="15" t="s">
        <v>960</v>
      </c>
      <c r="E5401" s="17">
        <v>0.23699999999999999</v>
      </c>
      <c r="F5401" s="18">
        <v>3.18</v>
      </c>
      <c r="G5401" s="18">
        <v>0.75366</v>
      </c>
    </row>
    <row r="5402" spans="1:7" ht="20.100000000000001" customHeight="1">
      <c r="A5402" s="15" t="s">
        <v>1388</v>
      </c>
      <c r="B5402" s="16" t="s">
        <v>1389</v>
      </c>
      <c r="C5402" s="15" t="s">
        <v>959</v>
      </c>
      <c r="D5402" s="15" t="s">
        <v>960</v>
      </c>
      <c r="E5402" s="17">
        <v>0.23699999999999999</v>
      </c>
      <c r="F5402" s="18">
        <v>0.28000000000000003</v>
      </c>
      <c r="G5402" s="18">
        <v>6.6360000000000002E-2</v>
      </c>
    </row>
    <row r="5403" spans="1:7" ht="15" customHeight="1">
      <c r="A5403" s="15" t="s">
        <v>963</v>
      </c>
      <c r="B5403" s="16" t="s">
        <v>964</v>
      </c>
      <c r="C5403" s="15" t="s">
        <v>959</v>
      </c>
      <c r="D5403" s="15" t="s">
        <v>960</v>
      </c>
      <c r="E5403" s="17">
        <v>0.23699999999999999</v>
      </c>
      <c r="F5403" s="18">
        <v>0.55000000000000004</v>
      </c>
      <c r="G5403" s="18">
        <v>0.13034999999999999</v>
      </c>
    </row>
    <row r="5404" spans="1:7" ht="20.100000000000001" customHeight="1">
      <c r="A5404" s="15" t="s">
        <v>1390</v>
      </c>
      <c r="B5404" s="16" t="s">
        <v>1391</v>
      </c>
      <c r="C5404" s="15" t="s">
        <v>959</v>
      </c>
      <c r="D5404" s="15" t="s">
        <v>960</v>
      </c>
      <c r="E5404" s="17">
        <v>0.23699999999999999</v>
      </c>
      <c r="F5404" s="18">
        <v>0.8</v>
      </c>
      <c r="G5404" s="18">
        <v>0.18959999999999999</v>
      </c>
    </row>
    <row r="5405" spans="1:7" ht="15" customHeight="1">
      <c r="A5405" s="15" t="s">
        <v>965</v>
      </c>
      <c r="B5405" s="16" t="s">
        <v>966</v>
      </c>
      <c r="C5405" s="15" t="s">
        <v>959</v>
      </c>
      <c r="D5405" s="15" t="s">
        <v>960</v>
      </c>
      <c r="E5405" s="17">
        <v>0.23699999999999999</v>
      </c>
      <c r="F5405" s="18">
        <v>0.06</v>
      </c>
      <c r="G5405" s="18">
        <v>1.422E-2</v>
      </c>
    </row>
    <row r="5406" spans="1:7" ht="17.100000000000001" customHeight="1">
      <c r="A5406" s="1"/>
      <c r="B5406" s="1"/>
      <c r="C5406" s="1"/>
      <c r="D5406" s="1"/>
      <c r="E5406" s="319" t="s">
        <v>967</v>
      </c>
      <c r="F5406" s="320"/>
      <c r="G5406" s="19">
        <v>1.4006700000000001</v>
      </c>
    </row>
    <row r="5407" spans="1:7" ht="15" customHeight="1">
      <c r="A5407" s="321" t="s">
        <v>968</v>
      </c>
      <c r="B5407" s="322"/>
      <c r="C5407" s="8" t="s">
        <v>952</v>
      </c>
      <c r="D5407" s="8" t="s">
        <v>953</v>
      </c>
      <c r="E5407" s="8" t="s">
        <v>954</v>
      </c>
      <c r="F5407" s="8" t="s">
        <v>955</v>
      </c>
      <c r="G5407" s="8" t="s">
        <v>956</v>
      </c>
    </row>
    <row r="5408" spans="1:7" ht="15" customHeight="1">
      <c r="A5408" s="15" t="s">
        <v>1392</v>
      </c>
      <c r="B5408" s="16" t="s">
        <v>1393</v>
      </c>
      <c r="C5408" s="15" t="s">
        <v>959</v>
      </c>
      <c r="D5408" s="15" t="s">
        <v>960</v>
      </c>
      <c r="E5408" s="17">
        <v>2.93712E-2</v>
      </c>
      <c r="F5408" s="18">
        <v>8.94</v>
      </c>
      <c r="G5408" s="18">
        <v>0.26257852799999998</v>
      </c>
    </row>
    <row r="5409" spans="1:7" ht="15" customHeight="1">
      <c r="A5409" s="15" t="s">
        <v>1394</v>
      </c>
      <c r="B5409" s="16" t="s">
        <v>1395</v>
      </c>
      <c r="C5409" s="15" t="s">
        <v>959</v>
      </c>
      <c r="D5409" s="15" t="s">
        <v>960</v>
      </c>
      <c r="E5409" s="17">
        <v>0.2106624</v>
      </c>
      <c r="F5409" s="18">
        <v>12.62</v>
      </c>
      <c r="G5409" s="18">
        <v>2.6585594879999999</v>
      </c>
    </row>
    <row r="5410" spans="1:7" ht="15" customHeight="1">
      <c r="A5410" s="1"/>
      <c r="B5410" s="1"/>
      <c r="C5410" s="1"/>
      <c r="D5410" s="1"/>
      <c r="E5410" s="319" t="s">
        <v>971</v>
      </c>
      <c r="F5410" s="320"/>
      <c r="G5410" s="19">
        <v>2.921138016</v>
      </c>
    </row>
    <row r="5411" spans="1:7" ht="15" customHeight="1">
      <c r="A5411" s="321" t="s">
        <v>1010</v>
      </c>
      <c r="B5411" s="322"/>
      <c r="C5411" s="8" t="s">
        <v>952</v>
      </c>
      <c r="D5411" s="8" t="s">
        <v>953</v>
      </c>
      <c r="E5411" s="8" t="s">
        <v>954</v>
      </c>
      <c r="F5411" s="8" t="s">
        <v>955</v>
      </c>
      <c r="G5411" s="8" t="s">
        <v>956</v>
      </c>
    </row>
    <row r="5412" spans="1:7" ht="27.95" customHeight="1">
      <c r="A5412" s="15" t="s">
        <v>1437</v>
      </c>
      <c r="B5412" s="16" t="s">
        <v>1438</v>
      </c>
      <c r="C5412" s="15" t="s">
        <v>959</v>
      </c>
      <c r="D5412" s="15" t="s">
        <v>1030</v>
      </c>
      <c r="E5412" s="17">
        <v>0.75900000000000001</v>
      </c>
      <c r="F5412" s="18">
        <v>0.44</v>
      </c>
      <c r="G5412" s="18">
        <v>0.33395999999999998</v>
      </c>
    </row>
    <row r="5413" spans="1:7" ht="20.100000000000001" customHeight="1">
      <c r="A5413" s="15" t="s">
        <v>1453</v>
      </c>
      <c r="B5413" s="16" t="s">
        <v>1454</v>
      </c>
      <c r="C5413" s="15" t="s">
        <v>959</v>
      </c>
      <c r="D5413" s="15" t="s">
        <v>1030</v>
      </c>
      <c r="E5413" s="17">
        <v>5.0000000000000001E-3</v>
      </c>
      <c r="F5413" s="18">
        <v>55.32</v>
      </c>
      <c r="G5413" s="18">
        <v>0.27660000000000001</v>
      </c>
    </row>
    <row r="5414" spans="1:7" ht="15" customHeight="1">
      <c r="A5414" s="1"/>
      <c r="B5414" s="1"/>
      <c r="C5414" s="1"/>
      <c r="D5414" s="1"/>
      <c r="E5414" s="319" t="s">
        <v>1021</v>
      </c>
      <c r="F5414" s="320"/>
      <c r="G5414" s="19">
        <v>0.61055999999999999</v>
      </c>
    </row>
    <row r="5415" spans="1:7" ht="15" customHeight="1">
      <c r="A5415" s="1"/>
      <c r="B5415" s="1"/>
      <c r="C5415" s="1"/>
      <c r="D5415" s="1"/>
      <c r="E5415" s="317" t="s">
        <v>972</v>
      </c>
      <c r="F5415" s="318"/>
      <c r="G5415" s="3">
        <v>3.58</v>
      </c>
    </row>
    <row r="5416" spans="1:7" ht="15" customHeight="1">
      <c r="A5416" s="1"/>
      <c r="B5416" s="1"/>
      <c r="C5416" s="1"/>
      <c r="D5416" s="1"/>
      <c r="E5416" s="317" t="s">
        <v>973</v>
      </c>
      <c r="F5416" s="318"/>
      <c r="G5416" s="3">
        <v>1.33</v>
      </c>
    </row>
    <row r="5417" spans="1:7" ht="15" customHeight="1">
      <c r="A5417" s="1"/>
      <c r="B5417" s="1"/>
      <c r="C5417" s="1"/>
      <c r="D5417" s="1"/>
      <c r="E5417" s="317" t="s">
        <v>974</v>
      </c>
      <c r="F5417" s="318"/>
      <c r="G5417" s="3">
        <v>4.91</v>
      </c>
    </row>
    <row r="5418" spans="1:7" ht="15" customHeight="1">
      <c r="A5418" s="1"/>
      <c r="B5418" s="1"/>
      <c r="C5418" s="1"/>
      <c r="D5418" s="1"/>
      <c r="E5418" s="317" t="s">
        <v>975</v>
      </c>
      <c r="F5418" s="318"/>
      <c r="G5418" s="3">
        <v>1.39</v>
      </c>
    </row>
    <row r="5419" spans="1:7" ht="15" customHeight="1">
      <c r="A5419" s="1"/>
      <c r="B5419" s="1"/>
      <c r="C5419" s="1"/>
      <c r="D5419" s="1"/>
      <c r="E5419" s="317" t="s">
        <v>976</v>
      </c>
      <c r="F5419" s="318"/>
      <c r="G5419" s="3">
        <v>6.3</v>
      </c>
    </row>
    <row r="5420" spans="1:7" ht="15" customHeight="1">
      <c r="A5420" s="1"/>
      <c r="B5420" s="1"/>
      <c r="C5420" s="1"/>
      <c r="D5420" s="1"/>
      <c r="E5420" s="317" t="s">
        <v>977</v>
      </c>
      <c r="F5420" s="318"/>
      <c r="G5420" s="3">
        <v>1</v>
      </c>
    </row>
    <row r="5421" spans="1:7" ht="15" customHeight="1">
      <c r="A5421" s="1"/>
      <c r="B5421" s="1"/>
      <c r="C5421" s="1"/>
      <c r="D5421" s="1"/>
      <c r="E5421" s="317" t="s">
        <v>978</v>
      </c>
      <c r="F5421" s="318"/>
      <c r="G5421" s="3">
        <v>6.3</v>
      </c>
    </row>
    <row r="5422" spans="1:7" ht="9.9499999999999993" customHeight="1">
      <c r="A5422" s="1"/>
      <c r="B5422" s="1"/>
      <c r="C5422" s="323" t="s">
        <v>949</v>
      </c>
      <c r="D5422" s="324"/>
      <c r="E5422" s="1"/>
      <c r="F5422" s="1"/>
      <c r="G5422" s="1"/>
    </row>
    <row r="5423" spans="1:7" ht="20.100000000000001" customHeight="1">
      <c r="A5423" s="325" t="s">
        <v>2453</v>
      </c>
      <c r="B5423" s="326"/>
      <c r="C5423" s="326"/>
      <c r="D5423" s="326"/>
      <c r="E5423" s="326"/>
      <c r="F5423" s="326"/>
      <c r="G5423" s="326"/>
    </row>
    <row r="5424" spans="1:7" ht="15" customHeight="1">
      <c r="A5424" s="321" t="s">
        <v>951</v>
      </c>
      <c r="B5424" s="322"/>
      <c r="C5424" s="8" t="s">
        <v>952</v>
      </c>
      <c r="D5424" s="8" t="s">
        <v>953</v>
      </c>
      <c r="E5424" s="8" t="s">
        <v>954</v>
      </c>
      <c r="F5424" s="8" t="s">
        <v>955</v>
      </c>
      <c r="G5424" s="8" t="s">
        <v>956</v>
      </c>
    </row>
    <row r="5425" spans="1:7" ht="15" customHeight="1">
      <c r="A5425" s="15" t="s">
        <v>994</v>
      </c>
      <c r="B5425" s="16" t="s">
        <v>995</v>
      </c>
      <c r="C5425" s="15" t="s">
        <v>959</v>
      </c>
      <c r="D5425" s="15" t="s">
        <v>960</v>
      </c>
      <c r="E5425" s="17">
        <v>1.988</v>
      </c>
      <c r="F5425" s="18">
        <v>1.04</v>
      </c>
      <c r="G5425" s="18">
        <v>2.06752</v>
      </c>
    </row>
    <row r="5426" spans="1:7" ht="15" customHeight="1">
      <c r="A5426" s="15" t="s">
        <v>996</v>
      </c>
      <c r="B5426" s="16" t="s">
        <v>997</v>
      </c>
      <c r="C5426" s="15" t="s">
        <v>959</v>
      </c>
      <c r="D5426" s="15" t="s">
        <v>960</v>
      </c>
      <c r="E5426" s="17">
        <v>1.988</v>
      </c>
      <c r="F5426" s="18">
        <v>3.18</v>
      </c>
      <c r="G5426" s="18">
        <v>6.3218399999999999</v>
      </c>
    </row>
    <row r="5427" spans="1:7" ht="20.100000000000001" customHeight="1">
      <c r="A5427" s="15" t="s">
        <v>1388</v>
      </c>
      <c r="B5427" s="16" t="s">
        <v>1389</v>
      </c>
      <c r="C5427" s="15" t="s">
        <v>959</v>
      </c>
      <c r="D5427" s="15" t="s">
        <v>960</v>
      </c>
      <c r="E5427" s="17">
        <v>1.988</v>
      </c>
      <c r="F5427" s="18">
        <v>0.28000000000000003</v>
      </c>
      <c r="G5427" s="18">
        <v>0.55664000000000002</v>
      </c>
    </row>
    <row r="5428" spans="1:7" ht="15" customHeight="1">
      <c r="A5428" s="15" t="s">
        <v>963</v>
      </c>
      <c r="B5428" s="16" t="s">
        <v>964</v>
      </c>
      <c r="C5428" s="15" t="s">
        <v>959</v>
      </c>
      <c r="D5428" s="15" t="s">
        <v>960</v>
      </c>
      <c r="E5428" s="17">
        <v>1.988</v>
      </c>
      <c r="F5428" s="18">
        <v>0.55000000000000004</v>
      </c>
      <c r="G5428" s="18">
        <v>1.0933999999999999</v>
      </c>
    </row>
    <row r="5429" spans="1:7" ht="20.100000000000001" customHeight="1">
      <c r="A5429" s="15" t="s">
        <v>1390</v>
      </c>
      <c r="B5429" s="16" t="s">
        <v>1391</v>
      </c>
      <c r="C5429" s="15" t="s">
        <v>959</v>
      </c>
      <c r="D5429" s="15" t="s">
        <v>960</v>
      </c>
      <c r="E5429" s="17">
        <v>1.988</v>
      </c>
      <c r="F5429" s="18">
        <v>0.8</v>
      </c>
      <c r="G5429" s="18">
        <v>1.5904</v>
      </c>
    </row>
    <row r="5430" spans="1:7" ht="15" customHeight="1">
      <c r="A5430" s="15" t="s">
        <v>965</v>
      </c>
      <c r="B5430" s="16" t="s">
        <v>966</v>
      </c>
      <c r="C5430" s="15" t="s">
        <v>959</v>
      </c>
      <c r="D5430" s="15" t="s">
        <v>960</v>
      </c>
      <c r="E5430" s="17">
        <v>1.988</v>
      </c>
      <c r="F5430" s="18">
        <v>0.06</v>
      </c>
      <c r="G5430" s="18">
        <v>0.11928</v>
      </c>
    </row>
    <row r="5431" spans="1:7" ht="17.100000000000001" customHeight="1">
      <c r="A5431" s="1"/>
      <c r="B5431" s="1"/>
      <c r="C5431" s="1"/>
      <c r="D5431" s="1"/>
      <c r="E5431" s="319" t="s">
        <v>967</v>
      </c>
      <c r="F5431" s="320"/>
      <c r="G5431" s="19">
        <v>11.749079999999999</v>
      </c>
    </row>
    <row r="5432" spans="1:7" ht="15" customHeight="1">
      <c r="A5432" s="321" t="s">
        <v>968</v>
      </c>
      <c r="B5432" s="322"/>
      <c r="C5432" s="8" t="s">
        <v>952</v>
      </c>
      <c r="D5432" s="8" t="s">
        <v>953</v>
      </c>
      <c r="E5432" s="8" t="s">
        <v>954</v>
      </c>
      <c r="F5432" s="8" t="s">
        <v>955</v>
      </c>
      <c r="G5432" s="8" t="s">
        <v>956</v>
      </c>
    </row>
    <row r="5433" spans="1:7" ht="15" customHeight="1">
      <c r="A5433" s="15" t="s">
        <v>1392</v>
      </c>
      <c r="B5433" s="16" t="s">
        <v>1393</v>
      </c>
      <c r="C5433" s="15" t="s">
        <v>959</v>
      </c>
      <c r="D5433" s="15" t="s">
        <v>960</v>
      </c>
      <c r="E5433" s="17">
        <v>0.2724432</v>
      </c>
      <c r="F5433" s="18">
        <v>8.94</v>
      </c>
      <c r="G5433" s="18">
        <v>2.435642208</v>
      </c>
    </row>
    <row r="5434" spans="1:7" ht="15" customHeight="1">
      <c r="A5434" s="15" t="s">
        <v>1394</v>
      </c>
      <c r="B5434" s="16" t="s">
        <v>1395</v>
      </c>
      <c r="C5434" s="15" t="s">
        <v>959</v>
      </c>
      <c r="D5434" s="15" t="s">
        <v>960</v>
      </c>
      <c r="E5434" s="17">
        <v>1.7410032</v>
      </c>
      <c r="F5434" s="18">
        <v>12.62</v>
      </c>
      <c r="G5434" s="18">
        <v>21.971460384</v>
      </c>
    </row>
    <row r="5435" spans="1:7" ht="15" customHeight="1">
      <c r="A5435" s="1"/>
      <c r="B5435" s="1"/>
      <c r="C5435" s="1"/>
      <c r="D5435" s="1"/>
      <c r="E5435" s="319" t="s">
        <v>971</v>
      </c>
      <c r="F5435" s="320"/>
      <c r="G5435" s="19">
        <v>24.407102592000001</v>
      </c>
    </row>
    <row r="5436" spans="1:7" ht="15" customHeight="1">
      <c r="A5436" s="1"/>
      <c r="B5436" s="1"/>
      <c r="C5436" s="1"/>
      <c r="D5436" s="1"/>
      <c r="E5436" s="317" t="s">
        <v>972</v>
      </c>
      <c r="F5436" s="318"/>
      <c r="G5436" s="3">
        <v>25.05</v>
      </c>
    </row>
    <row r="5437" spans="1:7" ht="15" customHeight="1">
      <c r="A5437" s="1"/>
      <c r="B5437" s="1"/>
      <c r="C5437" s="1"/>
      <c r="D5437" s="1"/>
      <c r="E5437" s="317" t="s">
        <v>973</v>
      </c>
      <c r="F5437" s="318"/>
      <c r="G5437" s="3">
        <v>11.09</v>
      </c>
    </row>
    <row r="5438" spans="1:7" ht="15" customHeight="1">
      <c r="A5438" s="1"/>
      <c r="B5438" s="1"/>
      <c r="C5438" s="1"/>
      <c r="D5438" s="1"/>
      <c r="E5438" s="317" t="s">
        <v>974</v>
      </c>
      <c r="F5438" s="318"/>
      <c r="G5438" s="3">
        <v>36.14</v>
      </c>
    </row>
    <row r="5439" spans="1:7" ht="15" customHeight="1">
      <c r="A5439" s="1"/>
      <c r="B5439" s="1"/>
      <c r="C5439" s="1"/>
      <c r="D5439" s="1"/>
      <c r="E5439" s="317" t="s">
        <v>975</v>
      </c>
      <c r="F5439" s="318"/>
      <c r="G5439" s="3">
        <v>10.24</v>
      </c>
    </row>
    <row r="5440" spans="1:7" ht="15" customHeight="1">
      <c r="A5440" s="1"/>
      <c r="B5440" s="1"/>
      <c r="C5440" s="1"/>
      <c r="D5440" s="1"/>
      <c r="E5440" s="317" t="s">
        <v>976</v>
      </c>
      <c r="F5440" s="318"/>
      <c r="G5440" s="3">
        <v>46.38</v>
      </c>
    </row>
    <row r="5441" spans="1:7" ht="15" customHeight="1">
      <c r="A5441" s="1"/>
      <c r="B5441" s="1"/>
      <c r="C5441" s="1"/>
      <c r="D5441" s="1"/>
      <c r="E5441" s="317" t="s">
        <v>977</v>
      </c>
      <c r="F5441" s="318"/>
      <c r="G5441" s="3">
        <v>1</v>
      </c>
    </row>
    <row r="5442" spans="1:7" ht="15" customHeight="1">
      <c r="A5442" s="1"/>
      <c r="B5442" s="1"/>
      <c r="C5442" s="1"/>
      <c r="D5442" s="1"/>
      <c r="E5442" s="317" t="s">
        <v>978</v>
      </c>
      <c r="F5442" s="318"/>
      <c r="G5442" s="3">
        <v>46.38</v>
      </c>
    </row>
    <row r="5443" spans="1:7" ht="9.9499999999999993" customHeight="1">
      <c r="A5443" s="1"/>
      <c r="B5443" s="1"/>
      <c r="C5443" s="323" t="s">
        <v>949</v>
      </c>
      <c r="D5443" s="324"/>
      <c r="E5443" s="1"/>
      <c r="F5443" s="1"/>
      <c r="G5443" s="1"/>
    </row>
    <row r="5444" spans="1:7" ht="20.100000000000001" customHeight="1">
      <c r="A5444" s="325" t="s">
        <v>2454</v>
      </c>
      <c r="B5444" s="326"/>
      <c r="C5444" s="326"/>
      <c r="D5444" s="326"/>
      <c r="E5444" s="326"/>
      <c r="F5444" s="326"/>
      <c r="G5444" s="326"/>
    </row>
    <row r="5445" spans="1:7" ht="15" customHeight="1">
      <c r="A5445" s="321" t="s">
        <v>951</v>
      </c>
      <c r="B5445" s="322"/>
      <c r="C5445" s="8" t="s">
        <v>952</v>
      </c>
      <c r="D5445" s="8" t="s">
        <v>953</v>
      </c>
      <c r="E5445" s="8" t="s">
        <v>954</v>
      </c>
      <c r="F5445" s="8" t="s">
        <v>955</v>
      </c>
      <c r="G5445" s="8" t="s">
        <v>956</v>
      </c>
    </row>
    <row r="5446" spans="1:7" ht="15" customHeight="1">
      <c r="A5446" s="15" t="s">
        <v>994</v>
      </c>
      <c r="B5446" s="16" t="s">
        <v>995</v>
      </c>
      <c r="C5446" s="15" t="s">
        <v>959</v>
      </c>
      <c r="D5446" s="15" t="s">
        <v>960</v>
      </c>
      <c r="E5446" s="17">
        <v>0.24</v>
      </c>
      <c r="F5446" s="18">
        <v>1.04</v>
      </c>
      <c r="G5446" s="18">
        <v>0.24959999999999999</v>
      </c>
    </row>
    <row r="5447" spans="1:7" ht="15" customHeight="1">
      <c r="A5447" s="15" t="s">
        <v>996</v>
      </c>
      <c r="B5447" s="16" t="s">
        <v>997</v>
      </c>
      <c r="C5447" s="15" t="s">
        <v>959</v>
      </c>
      <c r="D5447" s="15" t="s">
        <v>960</v>
      </c>
      <c r="E5447" s="17">
        <v>0.24</v>
      </c>
      <c r="F5447" s="18">
        <v>3.18</v>
      </c>
      <c r="G5447" s="18">
        <v>0.76319999999999999</v>
      </c>
    </row>
    <row r="5448" spans="1:7" ht="20.100000000000001" customHeight="1">
      <c r="A5448" s="15" t="s">
        <v>1388</v>
      </c>
      <c r="B5448" s="16" t="s">
        <v>1389</v>
      </c>
      <c r="C5448" s="15" t="s">
        <v>959</v>
      </c>
      <c r="D5448" s="15" t="s">
        <v>960</v>
      </c>
      <c r="E5448" s="17">
        <v>0.24</v>
      </c>
      <c r="F5448" s="18">
        <v>0.28000000000000003</v>
      </c>
      <c r="G5448" s="18">
        <v>6.7199999999999996E-2</v>
      </c>
    </row>
    <row r="5449" spans="1:7" ht="15" customHeight="1">
      <c r="A5449" s="15" t="s">
        <v>963</v>
      </c>
      <c r="B5449" s="16" t="s">
        <v>964</v>
      </c>
      <c r="C5449" s="15" t="s">
        <v>959</v>
      </c>
      <c r="D5449" s="15" t="s">
        <v>960</v>
      </c>
      <c r="E5449" s="17">
        <v>0.24</v>
      </c>
      <c r="F5449" s="18">
        <v>0.55000000000000004</v>
      </c>
      <c r="G5449" s="18">
        <v>0.13200000000000001</v>
      </c>
    </row>
    <row r="5450" spans="1:7" ht="20.100000000000001" customHeight="1">
      <c r="A5450" s="15" t="s">
        <v>1390</v>
      </c>
      <c r="B5450" s="16" t="s">
        <v>1391</v>
      </c>
      <c r="C5450" s="15" t="s">
        <v>959</v>
      </c>
      <c r="D5450" s="15" t="s">
        <v>960</v>
      </c>
      <c r="E5450" s="17">
        <v>0.24</v>
      </c>
      <c r="F5450" s="18">
        <v>0.8</v>
      </c>
      <c r="G5450" s="18">
        <v>0.192</v>
      </c>
    </row>
    <row r="5451" spans="1:7" ht="15" customHeight="1">
      <c r="A5451" s="15" t="s">
        <v>965</v>
      </c>
      <c r="B5451" s="16" t="s">
        <v>966</v>
      </c>
      <c r="C5451" s="15" t="s">
        <v>959</v>
      </c>
      <c r="D5451" s="15" t="s">
        <v>960</v>
      </c>
      <c r="E5451" s="17">
        <v>0.24</v>
      </c>
      <c r="F5451" s="18">
        <v>0.06</v>
      </c>
      <c r="G5451" s="18">
        <v>1.44E-2</v>
      </c>
    </row>
    <row r="5452" spans="1:7" ht="17.100000000000001" customHeight="1">
      <c r="A5452" s="1"/>
      <c r="B5452" s="1"/>
      <c r="C5452" s="1"/>
      <c r="D5452" s="1"/>
      <c r="E5452" s="319" t="s">
        <v>967</v>
      </c>
      <c r="F5452" s="320"/>
      <c r="G5452" s="19">
        <v>1.4184000000000001</v>
      </c>
    </row>
    <row r="5453" spans="1:7" ht="15" customHeight="1">
      <c r="A5453" s="321" t="s">
        <v>968</v>
      </c>
      <c r="B5453" s="322"/>
      <c r="C5453" s="8" t="s">
        <v>952</v>
      </c>
      <c r="D5453" s="8" t="s">
        <v>953</v>
      </c>
      <c r="E5453" s="8" t="s">
        <v>954</v>
      </c>
      <c r="F5453" s="8" t="s">
        <v>955</v>
      </c>
      <c r="G5453" s="8" t="s">
        <v>956</v>
      </c>
    </row>
    <row r="5454" spans="1:7" ht="15" customHeight="1">
      <c r="A5454" s="15" t="s">
        <v>1392</v>
      </c>
      <c r="B5454" s="16" t="s">
        <v>1393</v>
      </c>
      <c r="C5454" s="15" t="s">
        <v>959</v>
      </c>
      <c r="D5454" s="15" t="s">
        <v>960</v>
      </c>
      <c r="E5454" s="17">
        <v>0.12153600000000001</v>
      </c>
      <c r="F5454" s="18">
        <v>8.94</v>
      </c>
      <c r="G5454" s="18">
        <v>1.0865318399999999</v>
      </c>
    </row>
    <row r="5455" spans="1:7" ht="15" customHeight="1">
      <c r="A5455" s="15" t="s">
        <v>1394</v>
      </c>
      <c r="B5455" s="16" t="s">
        <v>1395</v>
      </c>
      <c r="C5455" s="15" t="s">
        <v>959</v>
      </c>
      <c r="D5455" s="15" t="s">
        <v>960</v>
      </c>
      <c r="E5455" s="17">
        <v>0.12153600000000001</v>
      </c>
      <c r="F5455" s="18">
        <v>12.62</v>
      </c>
      <c r="G5455" s="18">
        <v>1.5337843200000001</v>
      </c>
    </row>
    <row r="5456" spans="1:7" ht="15" customHeight="1">
      <c r="A5456" s="1"/>
      <c r="B5456" s="1"/>
      <c r="C5456" s="1"/>
      <c r="D5456" s="1"/>
      <c r="E5456" s="319" t="s">
        <v>971</v>
      </c>
      <c r="F5456" s="320"/>
      <c r="G5456" s="19">
        <v>2.6203161599999998</v>
      </c>
    </row>
    <row r="5457" spans="1:7" ht="15" customHeight="1">
      <c r="A5457" s="321" t="s">
        <v>1010</v>
      </c>
      <c r="B5457" s="322"/>
      <c r="C5457" s="8" t="s">
        <v>952</v>
      </c>
      <c r="D5457" s="8" t="s">
        <v>953</v>
      </c>
      <c r="E5457" s="8" t="s">
        <v>954</v>
      </c>
      <c r="F5457" s="8" t="s">
        <v>955</v>
      </c>
      <c r="G5457" s="8" t="s">
        <v>956</v>
      </c>
    </row>
    <row r="5458" spans="1:7" ht="20.100000000000001" customHeight="1">
      <c r="A5458" s="15" t="s">
        <v>1575</v>
      </c>
      <c r="B5458" s="16" t="s">
        <v>1576</v>
      </c>
      <c r="C5458" s="15" t="s">
        <v>959</v>
      </c>
      <c r="D5458" s="15" t="s">
        <v>1030</v>
      </c>
      <c r="E5458" s="17">
        <v>1</v>
      </c>
      <c r="F5458" s="18">
        <v>5.37</v>
      </c>
      <c r="G5458" s="18">
        <v>5.37</v>
      </c>
    </row>
    <row r="5459" spans="1:7" ht="20.100000000000001" customHeight="1">
      <c r="A5459" s="15" t="s">
        <v>1569</v>
      </c>
      <c r="B5459" s="16" t="s">
        <v>1570</v>
      </c>
      <c r="C5459" s="15" t="s">
        <v>959</v>
      </c>
      <c r="D5459" s="15" t="s">
        <v>1030</v>
      </c>
      <c r="E5459" s="17">
        <v>1</v>
      </c>
      <c r="F5459" s="18">
        <v>2.38</v>
      </c>
      <c r="G5459" s="18">
        <v>2.38</v>
      </c>
    </row>
    <row r="5460" spans="1:7" ht="27.95" customHeight="1">
      <c r="A5460" s="15" t="s">
        <v>1564</v>
      </c>
      <c r="B5460" s="16" t="s">
        <v>1565</v>
      </c>
      <c r="C5460" s="15" t="s">
        <v>959</v>
      </c>
      <c r="D5460" s="15" t="s">
        <v>1030</v>
      </c>
      <c r="E5460" s="17">
        <v>4.5999999999999999E-2</v>
      </c>
      <c r="F5460" s="18">
        <v>20.64</v>
      </c>
      <c r="G5460" s="18">
        <v>0.94943999999999995</v>
      </c>
    </row>
    <row r="5461" spans="1:7" ht="15" customHeight="1">
      <c r="A5461" s="1"/>
      <c r="B5461" s="1"/>
      <c r="C5461" s="1"/>
      <c r="D5461" s="1"/>
      <c r="E5461" s="319" t="s">
        <v>1021</v>
      </c>
      <c r="F5461" s="320"/>
      <c r="G5461" s="19">
        <v>8.6994399999999992</v>
      </c>
    </row>
    <row r="5462" spans="1:7" ht="15" customHeight="1">
      <c r="A5462" s="1"/>
      <c r="B5462" s="1"/>
      <c r="C5462" s="1"/>
      <c r="D5462" s="1"/>
      <c r="E5462" s="317" t="s">
        <v>972</v>
      </c>
      <c r="F5462" s="318"/>
      <c r="G5462" s="3">
        <v>11.53</v>
      </c>
    </row>
    <row r="5463" spans="1:7" ht="15" customHeight="1">
      <c r="A5463" s="1"/>
      <c r="B5463" s="1"/>
      <c r="C5463" s="1"/>
      <c r="D5463" s="1"/>
      <c r="E5463" s="317" t="s">
        <v>973</v>
      </c>
      <c r="F5463" s="318"/>
      <c r="G5463" s="3">
        <v>1.19</v>
      </c>
    </row>
    <row r="5464" spans="1:7" ht="15" customHeight="1">
      <c r="A5464" s="1"/>
      <c r="B5464" s="1"/>
      <c r="C5464" s="1"/>
      <c r="D5464" s="1"/>
      <c r="E5464" s="317" t="s">
        <v>974</v>
      </c>
      <c r="F5464" s="318"/>
      <c r="G5464" s="3">
        <v>12.72</v>
      </c>
    </row>
    <row r="5465" spans="1:7" ht="15" customHeight="1">
      <c r="A5465" s="1"/>
      <c r="B5465" s="1"/>
      <c r="C5465" s="1"/>
      <c r="D5465" s="1"/>
      <c r="E5465" s="317" t="s">
        <v>975</v>
      </c>
      <c r="F5465" s="318"/>
      <c r="G5465" s="3">
        <v>3.6</v>
      </c>
    </row>
    <row r="5466" spans="1:7" ht="15" customHeight="1">
      <c r="A5466" s="1"/>
      <c r="B5466" s="1"/>
      <c r="C5466" s="1"/>
      <c r="D5466" s="1"/>
      <c r="E5466" s="317" t="s">
        <v>976</v>
      </c>
      <c r="F5466" s="318"/>
      <c r="G5466" s="3">
        <v>16.32</v>
      </c>
    </row>
    <row r="5467" spans="1:7" ht="15" customHeight="1">
      <c r="A5467" s="1"/>
      <c r="B5467" s="1"/>
      <c r="C5467" s="1"/>
      <c r="D5467" s="1"/>
      <c r="E5467" s="317" t="s">
        <v>977</v>
      </c>
      <c r="F5467" s="318"/>
      <c r="G5467" s="3">
        <v>1</v>
      </c>
    </row>
    <row r="5468" spans="1:7" ht="15" customHeight="1">
      <c r="A5468" s="1"/>
      <c r="B5468" s="1"/>
      <c r="C5468" s="1"/>
      <c r="D5468" s="1"/>
      <c r="E5468" s="317" t="s">
        <v>978</v>
      </c>
      <c r="F5468" s="318"/>
      <c r="G5468" s="3">
        <v>16.32</v>
      </c>
    </row>
    <row r="5469" spans="1:7" ht="9.9499999999999993" customHeight="1">
      <c r="A5469" s="1"/>
      <c r="B5469" s="1"/>
      <c r="C5469" s="323" t="s">
        <v>949</v>
      </c>
      <c r="D5469" s="324"/>
      <c r="E5469" s="1"/>
      <c r="F5469" s="1"/>
      <c r="G5469" s="1"/>
    </row>
    <row r="5470" spans="1:7" ht="20.100000000000001" customHeight="1">
      <c r="A5470" s="325" t="s">
        <v>2455</v>
      </c>
      <c r="B5470" s="326"/>
      <c r="C5470" s="326"/>
      <c r="D5470" s="326"/>
      <c r="E5470" s="326"/>
      <c r="F5470" s="326"/>
      <c r="G5470" s="326"/>
    </row>
    <row r="5471" spans="1:7" ht="15" customHeight="1">
      <c r="A5471" s="321" t="s">
        <v>951</v>
      </c>
      <c r="B5471" s="322"/>
      <c r="C5471" s="8" t="s">
        <v>952</v>
      </c>
      <c r="D5471" s="8" t="s">
        <v>953</v>
      </c>
      <c r="E5471" s="8" t="s">
        <v>954</v>
      </c>
      <c r="F5471" s="8" t="s">
        <v>955</v>
      </c>
      <c r="G5471" s="8" t="s">
        <v>956</v>
      </c>
    </row>
    <row r="5472" spans="1:7" ht="15" customHeight="1">
      <c r="A5472" s="15" t="s">
        <v>994</v>
      </c>
      <c r="B5472" s="16" t="s">
        <v>995</v>
      </c>
      <c r="C5472" s="15" t="s">
        <v>959</v>
      </c>
      <c r="D5472" s="15" t="s">
        <v>960</v>
      </c>
      <c r="E5472" s="17">
        <v>0.5</v>
      </c>
      <c r="F5472" s="18">
        <v>1.04</v>
      </c>
      <c r="G5472" s="18">
        <v>0.52</v>
      </c>
    </row>
    <row r="5473" spans="1:7" ht="15" customHeight="1">
      <c r="A5473" s="15" t="s">
        <v>996</v>
      </c>
      <c r="B5473" s="16" t="s">
        <v>997</v>
      </c>
      <c r="C5473" s="15" t="s">
        <v>959</v>
      </c>
      <c r="D5473" s="15" t="s">
        <v>960</v>
      </c>
      <c r="E5473" s="17">
        <v>0.5</v>
      </c>
      <c r="F5473" s="18">
        <v>3.18</v>
      </c>
      <c r="G5473" s="18">
        <v>1.59</v>
      </c>
    </row>
    <row r="5474" spans="1:7" ht="20.100000000000001" customHeight="1">
      <c r="A5474" s="15" t="s">
        <v>1388</v>
      </c>
      <c r="B5474" s="16" t="s">
        <v>1389</v>
      </c>
      <c r="C5474" s="15" t="s">
        <v>959</v>
      </c>
      <c r="D5474" s="15" t="s">
        <v>960</v>
      </c>
      <c r="E5474" s="17">
        <v>0.5</v>
      </c>
      <c r="F5474" s="18">
        <v>0.28000000000000003</v>
      </c>
      <c r="G5474" s="18">
        <v>0.14000000000000001</v>
      </c>
    </row>
    <row r="5475" spans="1:7" ht="15" customHeight="1">
      <c r="A5475" s="15" t="s">
        <v>963</v>
      </c>
      <c r="B5475" s="16" t="s">
        <v>964</v>
      </c>
      <c r="C5475" s="15" t="s">
        <v>959</v>
      </c>
      <c r="D5475" s="15" t="s">
        <v>960</v>
      </c>
      <c r="E5475" s="17">
        <v>0.5</v>
      </c>
      <c r="F5475" s="18">
        <v>0.55000000000000004</v>
      </c>
      <c r="G5475" s="18">
        <v>0.27500000000000002</v>
      </c>
    </row>
    <row r="5476" spans="1:7" ht="20.100000000000001" customHeight="1">
      <c r="A5476" s="15" t="s">
        <v>1390</v>
      </c>
      <c r="B5476" s="16" t="s">
        <v>1391</v>
      </c>
      <c r="C5476" s="15" t="s">
        <v>959</v>
      </c>
      <c r="D5476" s="15" t="s">
        <v>960</v>
      </c>
      <c r="E5476" s="17">
        <v>0.5</v>
      </c>
      <c r="F5476" s="18">
        <v>0.8</v>
      </c>
      <c r="G5476" s="18">
        <v>0.4</v>
      </c>
    </row>
    <row r="5477" spans="1:7" ht="15" customHeight="1">
      <c r="A5477" s="15" t="s">
        <v>965</v>
      </c>
      <c r="B5477" s="16" t="s">
        <v>966</v>
      </c>
      <c r="C5477" s="15" t="s">
        <v>959</v>
      </c>
      <c r="D5477" s="15" t="s">
        <v>960</v>
      </c>
      <c r="E5477" s="17">
        <v>0.5</v>
      </c>
      <c r="F5477" s="18">
        <v>0.06</v>
      </c>
      <c r="G5477" s="18">
        <v>0.03</v>
      </c>
    </row>
    <row r="5478" spans="1:7" ht="17.100000000000001" customHeight="1">
      <c r="A5478" s="1"/>
      <c r="B5478" s="1"/>
      <c r="C5478" s="1"/>
      <c r="D5478" s="1"/>
      <c r="E5478" s="319" t="s">
        <v>967</v>
      </c>
      <c r="F5478" s="320"/>
      <c r="G5478" s="19">
        <v>2.9550000000000001</v>
      </c>
    </row>
    <row r="5479" spans="1:7" ht="15" customHeight="1">
      <c r="A5479" s="321" t="s">
        <v>968</v>
      </c>
      <c r="B5479" s="322"/>
      <c r="C5479" s="8" t="s">
        <v>952</v>
      </c>
      <c r="D5479" s="8" t="s">
        <v>953</v>
      </c>
      <c r="E5479" s="8" t="s">
        <v>954</v>
      </c>
      <c r="F5479" s="8" t="s">
        <v>955</v>
      </c>
      <c r="G5479" s="8" t="s">
        <v>956</v>
      </c>
    </row>
    <row r="5480" spans="1:7" ht="15" customHeight="1">
      <c r="A5480" s="15" t="s">
        <v>1392</v>
      </c>
      <c r="B5480" s="16" t="s">
        <v>1393</v>
      </c>
      <c r="C5480" s="15" t="s">
        <v>959</v>
      </c>
      <c r="D5480" s="15" t="s">
        <v>960</v>
      </c>
      <c r="E5480" s="17">
        <v>0.25319999999999998</v>
      </c>
      <c r="F5480" s="18">
        <v>8.94</v>
      </c>
      <c r="G5480" s="18">
        <v>2.2636080000000001</v>
      </c>
    </row>
    <row r="5481" spans="1:7" ht="15" customHeight="1">
      <c r="A5481" s="15" t="s">
        <v>1394</v>
      </c>
      <c r="B5481" s="16" t="s">
        <v>1395</v>
      </c>
      <c r="C5481" s="15" t="s">
        <v>959</v>
      </c>
      <c r="D5481" s="15" t="s">
        <v>960</v>
      </c>
      <c r="E5481" s="17">
        <v>0.25319999999999998</v>
      </c>
      <c r="F5481" s="18">
        <v>12.62</v>
      </c>
      <c r="G5481" s="18">
        <v>3.1953839999999998</v>
      </c>
    </row>
    <row r="5482" spans="1:7" ht="15" customHeight="1">
      <c r="A5482" s="1"/>
      <c r="B5482" s="1"/>
      <c r="C5482" s="1"/>
      <c r="D5482" s="1"/>
      <c r="E5482" s="319" t="s">
        <v>971</v>
      </c>
      <c r="F5482" s="320"/>
      <c r="G5482" s="19">
        <v>5.4589920000000003</v>
      </c>
    </row>
    <row r="5483" spans="1:7" ht="15" customHeight="1">
      <c r="A5483" s="321" t="s">
        <v>1010</v>
      </c>
      <c r="B5483" s="322"/>
      <c r="C5483" s="8" t="s">
        <v>952</v>
      </c>
      <c r="D5483" s="8" t="s">
        <v>953</v>
      </c>
      <c r="E5483" s="8" t="s">
        <v>954</v>
      </c>
      <c r="F5483" s="8" t="s">
        <v>955</v>
      </c>
      <c r="G5483" s="8" t="s">
        <v>956</v>
      </c>
    </row>
    <row r="5484" spans="1:7" ht="20.100000000000001" customHeight="1">
      <c r="A5484" s="15" t="s">
        <v>1575</v>
      </c>
      <c r="B5484" s="16" t="s">
        <v>1576</v>
      </c>
      <c r="C5484" s="15" t="s">
        <v>959</v>
      </c>
      <c r="D5484" s="15" t="s">
        <v>1030</v>
      </c>
      <c r="E5484" s="17">
        <v>1</v>
      </c>
      <c r="F5484" s="18">
        <v>5.37</v>
      </c>
      <c r="G5484" s="18">
        <v>5.37</v>
      </c>
    </row>
    <row r="5485" spans="1:7" ht="20.100000000000001" customHeight="1">
      <c r="A5485" s="15" t="s">
        <v>1569</v>
      </c>
      <c r="B5485" s="16" t="s">
        <v>1570</v>
      </c>
      <c r="C5485" s="15" t="s">
        <v>959</v>
      </c>
      <c r="D5485" s="15" t="s">
        <v>1030</v>
      </c>
      <c r="E5485" s="17">
        <v>1</v>
      </c>
      <c r="F5485" s="18">
        <v>2.38</v>
      </c>
      <c r="G5485" s="18">
        <v>2.38</v>
      </c>
    </row>
    <row r="5486" spans="1:7" ht="27.95" customHeight="1">
      <c r="A5486" s="15" t="s">
        <v>1564</v>
      </c>
      <c r="B5486" s="16" t="s">
        <v>1565</v>
      </c>
      <c r="C5486" s="15" t="s">
        <v>959</v>
      </c>
      <c r="D5486" s="15" t="s">
        <v>1030</v>
      </c>
      <c r="E5486" s="17">
        <v>4.5999999999999999E-2</v>
      </c>
      <c r="F5486" s="18">
        <v>20.64</v>
      </c>
      <c r="G5486" s="18">
        <v>0.94943999999999995</v>
      </c>
    </row>
    <row r="5487" spans="1:7" ht="15" customHeight="1">
      <c r="A5487" s="1"/>
      <c r="B5487" s="1"/>
      <c r="C5487" s="1"/>
      <c r="D5487" s="1"/>
      <c r="E5487" s="319" t="s">
        <v>1021</v>
      </c>
      <c r="F5487" s="320"/>
      <c r="G5487" s="19">
        <v>8.6994399999999992</v>
      </c>
    </row>
    <row r="5488" spans="1:7" ht="15" customHeight="1">
      <c r="A5488" s="1"/>
      <c r="B5488" s="1"/>
      <c r="C5488" s="1"/>
      <c r="D5488" s="1"/>
      <c r="E5488" s="317" t="s">
        <v>972</v>
      </c>
      <c r="F5488" s="318"/>
      <c r="G5488" s="3">
        <v>14.62</v>
      </c>
    </row>
    <row r="5489" spans="1:7" ht="15" customHeight="1">
      <c r="A5489" s="1"/>
      <c r="B5489" s="1"/>
      <c r="C5489" s="1"/>
      <c r="D5489" s="1"/>
      <c r="E5489" s="317" t="s">
        <v>973</v>
      </c>
      <c r="F5489" s="318"/>
      <c r="G5489" s="3">
        <v>2.48</v>
      </c>
    </row>
    <row r="5490" spans="1:7" ht="15" customHeight="1">
      <c r="A5490" s="1"/>
      <c r="B5490" s="1"/>
      <c r="C5490" s="1"/>
      <c r="D5490" s="1"/>
      <c r="E5490" s="317" t="s">
        <v>974</v>
      </c>
      <c r="F5490" s="318"/>
      <c r="G5490" s="3">
        <v>17.100000000000001</v>
      </c>
    </row>
    <row r="5491" spans="1:7" ht="15" customHeight="1">
      <c r="A5491" s="1"/>
      <c r="B5491" s="1"/>
      <c r="C5491" s="1"/>
      <c r="D5491" s="1"/>
      <c r="E5491" s="317" t="s">
        <v>975</v>
      </c>
      <c r="F5491" s="318"/>
      <c r="G5491" s="3">
        <v>4.84</v>
      </c>
    </row>
    <row r="5492" spans="1:7" ht="15" customHeight="1">
      <c r="A5492" s="1"/>
      <c r="B5492" s="1"/>
      <c r="C5492" s="1"/>
      <c r="D5492" s="1"/>
      <c r="E5492" s="317" t="s">
        <v>976</v>
      </c>
      <c r="F5492" s="318"/>
      <c r="G5492" s="3">
        <v>21.94</v>
      </c>
    </row>
    <row r="5493" spans="1:7" ht="15" customHeight="1">
      <c r="A5493" s="1"/>
      <c r="B5493" s="1"/>
      <c r="C5493" s="1"/>
      <c r="D5493" s="1"/>
      <c r="E5493" s="317" t="s">
        <v>977</v>
      </c>
      <c r="F5493" s="318"/>
      <c r="G5493" s="3">
        <v>1</v>
      </c>
    </row>
    <row r="5494" spans="1:7" ht="15" customHeight="1">
      <c r="A5494" s="1"/>
      <c r="B5494" s="1"/>
      <c r="C5494" s="1"/>
      <c r="D5494" s="1"/>
      <c r="E5494" s="317" t="s">
        <v>978</v>
      </c>
      <c r="F5494" s="318"/>
      <c r="G5494" s="3">
        <v>21.94</v>
      </c>
    </row>
    <row r="5495" spans="1:7" ht="9.9499999999999993" customHeight="1">
      <c r="A5495" s="1"/>
      <c r="B5495" s="1"/>
      <c r="C5495" s="323" t="s">
        <v>949</v>
      </c>
      <c r="D5495" s="324"/>
      <c r="E5495" s="1"/>
      <c r="F5495" s="1"/>
      <c r="G5495" s="1"/>
    </row>
    <row r="5496" spans="1:7" ht="20.100000000000001" customHeight="1">
      <c r="A5496" s="325" t="s">
        <v>2456</v>
      </c>
      <c r="B5496" s="326"/>
      <c r="C5496" s="326"/>
      <c r="D5496" s="326"/>
      <c r="E5496" s="326"/>
      <c r="F5496" s="326"/>
      <c r="G5496" s="326"/>
    </row>
    <row r="5497" spans="1:7" ht="15" customHeight="1">
      <c r="A5497" s="321" t="s">
        <v>951</v>
      </c>
      <c r="B5497" s="322"/>
      <c r="C5497" s="8" t="s">
        <v>952</v>
      </c>
      <c r="D5497" s="8" t="s">
        <v>953</v>
      </c>
      <c r="E5497" s="8" t="s">
        <v>954</v>
      </c>
      <c r="F5497" s="8" t="s">
        <v>955</v>
      </c>
      <c r="G5497" s="8" t="s">
        <v>956</v>
      </c>
    </row>
    <row r="5498" spans="1:7" ht="15" customHeight="1">
      <c r="A5498" s="15" t="s">
        <v>994</v>
      </c>
      <c r="B5498" s="16" t="s">
        <v>995</v>
      </c>
      <c r="C5498" s="15" t="s">
        <v>959</v>
      </c>
      <c r="D5498" s="15" t="s">
        <v>960</v>
      </c>
      <c r="E5498" s="17">
        <v>0.48</v>
      </c>
      <c r="F5498" s="18">
        <v>1.04</v>
      </c>
      <c r="G5498" s="18">
        <v>0.49919999999999998</v>
      </c>
    </row>
    <row r="5499" spans="1:7" ht="15" customHeight="1">
      <c r="A5499" s="15" t="s">
        <v>996</v>
      </c>
      <c r="B5499" s="16" t="s">
        <v>997</v>
      </c>
      <c r="C5499" s="15" t="s">
        <v>959</v>
      </c>
      <c r="D5499" s="15" t="s">
        <v>960</v>
      </c>
      <c r="E5499" s="17">
        <v>0.48</v>
      </c>
      <c r="F5499" s="18">
        <v>3.18</v>
      </c>
      <c r="G5499" s="18">
        <v>1.5264</v>
      </c>
    </row>
    <row r="5500" spans="1:7" ht="20.100000000000001" customHeight="1">
      <c r="A5500" s="15" t="s">
        <v>1388</v>
      </c>
      <c r="B5500" s="16" t="s">
        <v>1389</v>
      </c>
      <c r="C5500" s="15" t="s">
        <v>959</v>
      </c>
      <c r="D5500" s="15" t="s">
        <v>960</v>
      </c>
      <c r="E5500" s="17">
        <v>0.48</v>
      </c>
      <c r="F5500" s="18">
        <v>0.28000000000000003</v>
      </c>
      <c r="G5500" s="18">
        <v>0.13439999999999999</v>
      </c>
    </row>
    <row r="5501" spans="1:7" ht="15" customHeight="1">
      <c r="A5501" s="15" t="s">
        <v>963</v>
      </c>
      <c r="B5501" s="16" t="s">
        <v>964</v>
      </c>
      <c r="C5501" s="15" t="s">
        <v>959</v>
      </c>
      <c r="D5501" s="15" t="s">
        <v>960</v>
      </c>
      <c r="E5501" s="17">
        <v>0.48</v>
      </c>
      <c r="F5501" s="18">
        <v>0.55000000000000004</v>
      </c>
      <c r="G5501" s="18">
        <v>0.26400000000000001</v>
      </c>
    </row>
    <row r="5502" spans="1:7" ht="20.100000000000001" customHeight="1">
      <c r="A5502" s="15" t="s">
        <v>1390</v>
      </c>
      <c r="B5502" s="16" t="s">
        <v>1391</v>
      </c>
      <c r="C5502" s="15" t="s">
        <v>959</v>
      </c>
      <c r="D5502" s="15" t="s">
        <v>960</v>
      </c>
      <c r="E5502" s="17">
        <v>0.48</v>
      </c>
      <c r="F5502" s="18">
        <v>0.8</v>
      </c>
      <c r="G5502" s="18">
        <v>0.38400000000000001</v>
      </c>
    </row>
    <row r="5503" spans="1:7" ht="15" customHeight="1">
      <c r="A5503" s="15" t="s">
        <v>965</v>
      </c>
      <c r="B5503" s="16" t="s">
        <v>966</v>
      </c>
      <c r="C5503" s="15" t="s">
        <v>959</v>
      </c>
      <c r="D5503" s="15" t="s">
        <v>960</v>
      </c>
      <c r="E5503" s="17">
        <v>0.48</v>
      </c>
      <c r="F5503" s="18">
        <v>0.06</v>
      </c>
      <c r="G5503" s="18">
        <v>2.8799999999999999E-2</v>
      </c>
    </row>
    <row r="5504" spans="1:7" ht="17.100000000000001" customHeight="1">
      <c r="A5504" s="1"/>
      <c r="B5504" s="1"/>
      <c r="C5504" s="1"/>
      <c r="D5504" s="1"/>
      <c r="E5504" s="319" t="s">
        <v>967</v>
      </c>
      <c r="F5504" s="320"/>
      <c r="G5504" s="19">
        <v>2.8368000000000002</v>
      </c>
    </row>
    <row r="5505" spans="1:7" ht="15" customHeight="1">
      <c r="A5505" s="321" t="s">
        <v>968</v>
      </c>
      <c r="B5505" s="322"/>
      <c r="C5505" s="8" t="s">
        <v>952</v>
      </c>
      <c r="D5505" s="8" t="s">
        <v>953</v>
      </c>
      <c r="E5505" s="8" t="s">
        <v>954</v>
      </c>
      <c r="F5505" s="8" t="s">
        <v>955</v>
      </c>
      <c r="G5505" s="8" t="s">
        <v>956</v>
      </c>
    </row>
    <row r="5506" spans="1:7" ht="15" customHeight="1">
      <c r="A5506" s="15" t="s">
        <v>1392</v>
      </c>
      <c r="B5506" s="16" t="s">
        <v>1393</v>
      </c>
      <c r="C5506" s="15" t="s">
        <v>959</v>
      </c>
      <c r="D5506" s="15" t="s">
        <v>960</v>
      </c>
      <c r="E5506" s="17">
        <v>0.24307200000000001</v>
      </c>
      <c r="F5506" s="18">
        <v>8.94</v>
      </c>
      <c r="G5506" s="18">
        <v>2.1730636799999998</v>
      </c>
    </row>
    <row r="5507" spans="1:7" ht="15" customHeight="1">
      <c r="A5507" s="15" t="s">
        <v>1394</v>
      </c>
      <c r="B5507" s="16" t="s">
        <v>1395</v>
      </c>
      <c r="C5507" s="15" t="s">
        <v>959</v>
      </c>
      <c r="D5507" s="15" t="s">
        <v>960</v>
      </c>
      <c r="E5507" s="17">
        <v>0.24307200000000001</v>
      </c>
      <c r="F5507" s="18">
        <v>12.62</v>
      </c>
      <c r="G5507" s="18">
        <v>3.0675686400000002</v>
      </c>
    </row>
    <row r="5508" spans="1:7" ht="15" customHeight="1">
      <c r="A5508" s="1"/>
      <c r="B5508" s="1"/>
      <c r="C5508" s="1"/>
      <c r="D5508" s="1"/>
      <c r="E5508" s="319" t="s">
        <v>971</v>
      </c>
      <c r="F5508" s="320"/>
      <c r="G5508" s="19">
        <v>5.2406323199999996</v>
      </c>
    </row>
    <row r="5509" spans="1:7" ht="15" customHeight="1">
      <c r="A5509" s="321" t="s">
        <v>1010</v>
      </c>
      <c r="B5509" s="322"/>
      <c r="C5509" s="8" t="s">
        <v>952</v>
      </c>
      <c r="D5509" s="8" t="s">
        <v>953</v>
      </c>
      <c r="E5509" s="8" t="s">
        <v>954</v>
      </c>
      <c r="F5509" s="8" t="s">
        <v>955</v>
      </c>
      <c r="G5509" s="8" t="s">
        <v>956</v>
      </c>
    </row>
    <row r="5510" spans="1:7" ht="20.100000000000001" customHeight="1">
      <c r="A5510" s="15" t="s">
        <v>1575</v>
      </c>
      <c r="B5510" s="16" t="s">
        <v>1576</v>
      </c>
      <c r="C5510" s="15" t="s">
        <v>959</v>
      </c>
      <c r="D5510" s="15" t="s">
        <v>1030</v>
      </c>
      <c r="E5510" s="17">
        <v>1</v>
      </c>
      <c r="F5510" s="18">
        <v>5.37</v>
      </c>
      <c r="G5510" s="18">
        <v>5.37</v>
      </c>
    </row>
    <row r="5511" spans="1:7" ht="20.100000000000001" customHeight="1">
      <c r="A5511" s="15" t="s">
        <v>1569</v>
      </c>
      <c r="B5511" s="16" t="s">
        <v>1570</v>
      </c>
      <c r="C5511" s="15" t="s">
        <v>959</v>
      </c>
      <c r="D5511" s="15" t="s">
        <v>1030</v>
      </c>
      <c r="E5511" s="17">
        <v>1</v>
      </c>
      <c r="F5511" s="18">
        <v>2.38</v>
      </c>
      <c r="G5511" s="18">
        <v>2.38</v>
      </c>
    </row>
    <row r="5512" spans="1:7" ht="27.95" customHeight="1">
      <c r="A5512" s="15" t="s">
        <v>1564</v>
      </c>
      <c r="B5512" s="16" t="s">
        <v>1565</v>
      </c>
      <c r="C5512" s="15" t="s">
        <v>959</v>
      </c>
      <c r="D5512" s="15" t="s">
        <v>1030</v>
      </c>
      <c r="E5512" s="17">
        <v>4.5999999999999999E-2</v>
      </c>
      <c r="F5512" s="18">
        <v>20.64</v>
      </c>
      <c r="G5512" s="18">
        <v>0.94943999999999995</v>
      </c>
    </row>
    <row r="5513" spans="1:7" ht="15" customHeight="1">
      <c r="A5513" s="1"/>
      <c r="B5513" s="1"/>
      <c r="C5513" s="1"/>
      <c r="D5513" s="1"/>
      <c r="E5513" s="319" t="s">
        <v>1021</v>
      </c>
      <c r="F5513" s="320"/>
      <c r="G5513" s="19">
        <v>8.6994399999999992</v>
      </c>
    </row>
    <row r="5514" spans="1:7" ht="15" customHeight="1">
      <c r="A5514" s="1"/>
      <c r="B5514" s="1"/>
      <c r="C5514" s="1"/>
      <c r="D5514" s="1"/>
      <c r="E5514" s="317" t="s">
        <v>972</v>
      </c>
      <c r="F5514" s="318"/>
      <c r="G5514" s="3">
        <v>14.38</v>
      </c>
    </row>
    <row r="5515" spans="1:7" ht="15" customHeight="1">
      <c r="A5515" s="1"/>
      <c r="B5515" s="1"/>
      <c r="C5515" s="1"/>
      <c r="D5515" s="1"/>
      <c r="E5515" s="317" t="s">
        <v>973</v>
      </c>
      <c r="F5515" s="318"/>
      <c r="G5515" s="3">
        <v>2.38</v>
      </c>
    </row>
    <row r="5516" spans="1:7" ht="15" customHeight="1">
      <c r="A5516" s="1"/>
      <c r="B5516" s="1"/>
      <c r="C5516" s="1"/>
      <c r="D5516" s="1"/>
      <c r="E5516" s="317" t="s">
        <v>974</v>
      </c>
      <c r="F5516" s="318"/>
      <c r="G5516" s="3">
        <v>16.760000000000002</v>
      </c>
    </row>
    <row r="5517" spans="1:7" ht="15" customHeight="1">
      <c r="A5517" s="1"/>
      <c r="B5517" s="1"/>
      <c r="C5517" s="1"/>
      <c r="D5517" s="1"/>
      <c r="E5517" s="317" t="s">
        <v>975</v>
      </c>
      <c r="F5517" s="318"/>
      <c r="G5517" s="3">
        <v>4.75</v>
      </c>
    </row>
    <row r="5518" spans="1:7" ht="15" customHeight="1">
      <c r="A5518" s="1"/>
      <c r="B5518" s="1"/>
      <c r="C5518" s="1"/>
      <c r="D5518" s="1"/>
      <c r="E5518" s="317" t="s">
        <v>976</v>
      </c>
      <c r="F5518" s="318"/>
      <c r="G5518" s="3">
        <v>21.51</v>
      </c>
    </row>
    <row r="5519" spans="1:7" ht="15" customHeight="1">
      <c r="A5519" s="1"/>
      <c r="B5519" s="1"/>
      <c r="C5519" s="1"/>
      <c r="D5519" s="1"/>
      <c r="E5519" s="317" t="s">
        <v>977</v>
      </c>
      <c r="F5519" s="318"/>
      <c r="G5519" s="3">
        <v>1</v>
      </c>
    </row>
    <row r="5520" spans="1:7" ht="15" customHeight="1">
      <c r="A5520" s="1"/>
      <c r="B5520" s="1"/>
      <c r="C5520" s="1"/>
      <c r="D5520" s="1"/>
      <c r="E5520" s="317" t="s">
        <v>978</v>
      </c>
      <c r="F5520" s="318"/>
      <c r="G5520" s="3">
        <v>21.51</v>
      </c>
    </row>
    <row r="5521" spans="1:7" ht="9.9499999999999993" customHeight="1">
      <c r="A5521" s="1"/>
      <c r="B5521" s="1"/>
      <c r="C5521" s="323" t="s">
        <v>949</v>
      </c>
      <c r="D5521" s="324"/>
      <c r="E5521" s="1"/>
      <c r="F5521" s="1"/>
      <c r="G5521" s="1"/>
    </row>
    <row r="5522" spans="1:7" ht="20.100000000000001" customHeight="1">
      <c r="A5522" s="325" t="s">
        <v>2457</v>
      </c>
      <c r="B5522" s="326"/>
      <c r="C5522" s="326"/>
      <c r="D5522" s="326"/>
      <c r="E5522" s="326"/>
      <c r="F5522" s="326"/>
      <c r="G5522" s="326"/>
    </row>
    <row r="5523" spans="1:7" ht="15" customHeight="1">
      <c r="A5523" s="321" t="s">
        <v>951</v>
      </c>
      <c r="B5523" s="322"/>
      <c r="C5523" s="8" t="s">
        <v>952</v>
      </c>
      <c r="D5523" s="8" t="s">
        <v>953</v>
      </c>
      <c r="E5523" s="8" t="s">
        <v>954</v>
      </c>
      <c r="F5523" s="8" t="s">
        <v>955</v>
      </c>
      <c r="G5523" s="8" t="s">
        <v>956</v>
      </c>
    </row>
    <row r="5524" spans="1:7" ht="15" customHeight="1">
      <c r="A5524" s="15" t="s">
        <v>994</v>
      </c>
      <c r="B5524" s="16" t="s">
        <v>995</v>
      </c>
      <c r="C5524" s="15" t="s">
        <v>959</v>
      </c>
      <c r="D5524" s="15" t="s">
        <v>960</v>
      </c>
      <c r="E5524" s="17">
        <v>0.32</v>
      </c>
      <c r="F5524" s="18">
        <v>1.04</v>
      </c>
      <c r="G5524" s="18">
        <v>0.33279999999999998</v>
      </c>
    </row>
    <row r="5525" spans="1:7" ht="15" customHeight="1">
      <c r="A5525" s="15" t="s">
        <v>996</v>
      </c>
      <c r="B5525" s="16" t="s">
        <v>997</v>
      </c>
      <c r="C5525" s="15" t="s">
        <v>959</v>
      </c>
      <c r="D5525" s="15" t="s">
        <v>960</v>
      </c>
      <c r="E5525" s="17">
        <v>0.32</v>
      </c>
      <c r="F5525" s="18">
        <v>3.18</v>
      </c>
      <c r="G5525" s="18">
        <v>1.0176000000000001</v>
      </c>
    </row>
    <row r="5526" spans="1:7" ht="20.100000000000001" customHeight="1">
      <c r="A5526" s="15" t="s">
        <v>1388</v>
      </c>
      <c r="B5526" s="16" t="s">
        <v>1389</v>
      </c>
      <c r="C5526" s="15" t="s">
        <v>959</v>
      </c>
      <c r="D5526" s="15" t="s">
        <v>960</v>
      </c>
      <c r="E5526" s="17">
        <v>0.32</v>
      </c>
      <c r="F5526" s="18">
        <v>0.28000000000000003</v>
      </c>
      <c r="G5526" s="18">
        <v>8.9599999999999999E-2</v>
      </c>
    </row>
    <row r="5527" spans="1:7" ht="15" customHeight="1">
      <c r="A5527" s="15" t="s">
        <v>963</v>
      </c>
      <c r="B5527" s="16" t="s">
        <v>964</v>
      </c>
      <c r="C5527" s="15" t="s">
        <v>959</v>
      </c>
      <c r="D5527" s="15" t="s">
        <v>960</v>
      </c>
      <c r="E5527" s="17">
        <v>0.32</v>
      </c>
      <c r="F5527" s="18">
        <v>0.55000000000000004</v>
      </c>
      <c r="G5527" s="18">
        <v>0.17599999999999999</v>
      </c>
    </row>
    <row r="5528" spans="1:7" ht="20.100000000000001" customHeight="1">
      <c r="A5528" s="15" t="s">
        <v>1390</v>
      </c>
      <c r="B5528" s="16" t="s">
        <v>1391</v>
      </c>
      <c r="C5528" s="15" t="s">
        <v>959</v>
      </c>
      <c r="D5528" s="15" t="s">
        <v>960</v>
      </c>
      <c r="E5528" s="17">
        <v>0.32</v>
      </c>
      <c r="F5528" s="18">
        <v>0.8</v>
      </c>
      <c r="G5528" s="18">
        <v>0.25600000000000001</v>
      </c>
    </row>
    <row r="5529" spans="1:7" ht="15" customHeight="1">
      <c r="A5529" s="15" t="s">
        <v>965</v>
      </c>
      <c r="B5529" s="16" t="s">
        <v>966</v>
      </c>
      <c r="C5529" s="15" t="s">
        <v>959</v>
      </c>
      <c r="D5529" s="15" t="s">
        <v>960</v>
      </c>
      <c r="E5529" s="17">
        <v>0.32</v>
      </c>
      <c r="F5529" s="18">
        <v>0.06</v>
      </c>
      <c r="G5529" s="18">
        <v>1.9199999999999998E-2</v>
      </c>
    </row>
    <row r="5530" spans="1:7" ht="17.100000000000001" customHeight="1">
      <c r="A5530" s="1"/>
      <c r="B5530" s="1"/>
      <c r="C5530" s="1"/>
      <c r="D5530" s="1"/>
      <c r="E5530" s="319" t="s">
        <v>967</v>
      </c>
      <c r="F5530" s="320"/>
      <c r="G5530" s="19">
        <v>1.8912</v>
      </c>
    </row>
    <row r="5531" spans="1:7" ht="15" customHeight="1">
      <c r="A5531" s="321" t="s">
        <v>968</v>
      </c>
      <c r="B5531" s="322"/>
      <c r="C5531" s="8" t="s">
        <v>952</v>
      </c>
      <c r="D5531" s="8" t="s">
        <v>953</v>
      </c>
      <c r="E5531" s="8" t="s">
        <v>954</v>
      </c>
      <c r="F5531" s="8" t="s">
        <v>955</v>
      </c>
      <c r="G5531" s="8" t="s">
        <v>956</v>
      </c>
    </row>
    <row r="5532" spans="1:7" ht="15" customHeight="1">
      <c r="A5532" s="15" t="s">
        <v>1392</v>
      </c>
      <c r="B5532" s="16" t="s">
        <v>1393</v>
      </c>
      <c r="C5532" s="15" t="s">
        <v>959</v>
      </c>
      <c r="D5532" s="15" t="s">
        <v>960</v>
      </c>
      <c r="E5532" s="17">
        <v>0.162048</v>
      </c>
      <c r="F5532" s="18">
        <v>8.94</v>
      </c>
      <c r="G5532" s="18">
        <v>1.44870912</v>
      </c>
    </row>
    <row r="5533" spans="1:7" ht="15" customHeight="1">
      <c r="A5533" s="15" t="s">
        <v>1394</v>
      </c>
      <c r="B5533" s="16" t="s">
        <v>1395</v>
      </c>
      <c r="C5533" s="15" t="s">
        <v>959</v>
      </c>
      <c r="D5533" s="15" t="s">
        <v>960</v>
      </c>
      <c r="E5533" s="17">
        <v>0.162048</v>
      </c>
      <c r="F5533" s="18">
        <v>12.62</v>
      </c>
      <c r="G5533" s="18">
        <v>2.0450457599999998</v>
      </c>
    </row>
    <row r="5534" spans="1:7" ht="15" customHeight="1">
      <c r="A5534" s="1"/>
      <c r="B5534" s="1"/>
      <c r="C5534" s="1"/>
      <c r="D5534" s="1"/>
      <c r="E5534" s="319" t="s">
        <v>971</v>
      </c>
      <c r="F5534" s="320"/>
      <c r="G5534" s="19">
        <v>3.49375488</v>
      </c>
    </row>
    <row r="5535" spans="1:7" ht="15" customHeight="1">
      <c r="A5535" s="321" t="s">
        <v>1010</v>
      </c>
      <c r="B5535" s="322"/>
      <c r="C5535" s="8" t="s">
        <v>952</v>
      </c>
      <c r="D5535" s="8" t="s">
        <v>953</v>
      </c>
      <c r="E5535" s="8" t="s">
        <v>954</v>
      </c>
      <c r="F5535" s="8" t="s">
        <v>955</v>
      </c>
      <c r="G5535" s="8" t="s">
        <v>956</v>
      </c>
    </row>
    <row r="5536" spans="1:7" ht="20.100000000000001" customHeight="1">
      <c r="A5536" s="15" t="s">
        <v>1569</v>
      </c>
      <c r="B5536" s="16" t="s">
        <v>1570</v>
      </c>
      <c r="C5536" s="15" t="s">
        <v>959</v>
      </c>
      <c r="D5536" s="15" t="s">
        <v>1030</v>
      </c>
      <c r="E5536" s="17">
        <v>2</v>
      </c>
      <c r="F5536" s="18">
        <v>2.38</v>
      </c>
      <c r="G5536" s="18">
        <v>4.76</v>
      </c>
    </row>
    <row r="5537" spans="1:7" ht="27.95" customHeight="1">
      <c r="A5537" s="15" t="s">
        <v>1564</v>
      </c>
      <c r="B5537" s="16" t="s">
        <v>1565</v>
      </c>
      <c r="C5537" s="15" t="s">
        <v>959</v>
      </c>
      <c r="D5537" s="15" t="s">
        <v>1030</v>
      </c>
      <c r="E5537" s="17">
        <v>9.1999999999999998E-2</v>
      </c>
      <c r="F5537" s="18">
        <v>20.64</v>
      </c>
      <c r="G5537" s="18">
        <v>1.8988799999999999</v>
      </c>
    </row>
    <row r="5538" spans="1:7" ht="20.100000000000001" customHeight="1">
      <c r="A5538" s="15" t="s">
        <v>1579</v>
      </c>
      <c r="B5538" s="16" t="s">
        <v>1580</v>
      </c>
      <c r="C5538" s="15" t="s">
        <v>959</v>
      </c>
      <c r="D5538" s="15" t="s">
        <v>1030</v>
      </c>
      <c r="E5538" s="17">
        <v>1</v>
      </c>
      <c r="F5538" s="18">
        <v>14.08</v>
      </c>
      <c r="G5538" s="18">
        <v>14.08</v>
      </c>
    </row>
    <row r="5539" spans="1:7" ht="15" customHeight="1">
      <c r="A5539" s="1"/>
      <c r="B5539" s="1"/>
      <c r="C5539" s="1"/>
      <c r="D5539" s="1"/>
      <c r="E5539" s="319" t="s">
        <v>1021</v>
      </c>
      <c r="F5539" s="320"/>
      <c r="G5539" s="19">
        <v>20.738880000000002</v>
      </c>
    </row>
    <row r="5540" spans="1:7" ht="15" customHeight="1">
      <c r="A5540" s="1"/>
      <c r="B5540" s="1"/>
      <c r="C5540" s="1"/>
      <c r="D5540" s="1"/>
      <c r="E5540" s="317" t="s">
        <v>972</v>
      </c>
      <c r="F5540" s="318"/>
      <c r="G5540" s="3">
        <v>24.52</v>
      </c>
    </row>
    <row r="5541" spans="1:7" ht="15" customHeight="1">
      <c r="A5541" s="1"/>
      <c r="B5541" s="1"/>
      <c r="C5541" s="1"/>
      <c r="D5541" s="1"/>
      <c r="E5541" s="317" t="s">
        <v>973</v>
      </c>
      <c r="F5541" s="318"/>
      <c r="G5541" s="3">
        <v>1.59</v>
      </c>
    </row>
    <row r="5542" spans="1:7" ht="15" customHeight="1">
      <c r="A5542" s="1"/>
      <c r="B5542" s="1"/>
      <c r="C5542" s="1"/>
      <c r="D5542" s="1"/>
      <c r="E5542" s="317" t="s">
        <v>974</v>
      </c>
      <c r="F5542" s="318"/>
      <c r="G5542" s="3">
        <v>26.11</v>
      </c>
    </row>
    <row r="5543" spans="1:7" ht="15" customHeight="1">
      <c r="A5543" s="1"/>
      <c r="B5543" s="1"/>
      <c r="C5543" s="1"/>
      <c r="D5543" s="1"/>
      <c r="E5543" s="317" t="s">
        <v>975</v>
      </c>
      <c r="F5543" s="318"/>
      <c r="G5543" s="3">
        <v>7.4</v>
      </c>
    </row>
    <row r="5544" spans="1:7" ht="15" customHeight="1">
      <c r="A5544" s="1"/>
      <c r="B5544" s="1"/>
      <c r="C5544" s="1"/>
      <c r="D5544" s="1"/>
      <c r="E5544" s="317" t="s">
        <v>976</v>
      </c>
      <c r="F5544" s="318"/>
      <c r="G5544" s="3">
        <v>33.51</v>
      </c>
    </row>
    <row r="5545" spans="1:7" ht="15" customHeight="1">
      <c r="A5545" s="1"/>
      <c r="B5545" s="1"/>
      <c r="C5545" s="1"/>
      <c r="D5545" s="1"/>
      <c r="E5545" s="317" t="s">
        <v>977</v>
      </c>
      <c r="F5545" s="318"/>
      <c r="G5545" s="3">
        <v>1</v>
      </c>
    </row>
    <row r="5546" spans="1:7" ht="15" customHeight="1">
      <c r="A5546" s="1"/>
      <c r="B5546" s="1"/>
      <c r="C5546" s="1"/>
      <c r="D5546" s="1"/>
      <c r="E5546" s="317" t="s">
        <v>978</v>
      </c>
      <c r="F5546" s="318"/>
      <c r="G5546" s="3">
        <v>33.51</v>
      </c>
    </row>
    <row r="5547" spans="1:7" ht="9.9499999999999993" customHeight="1">
      <c r="A5547" s="1"/>
      <c r="B5547" s="1"/>
      <c r="C5547" s="323" t="s">
        <v>949</v>
      </c>
      <c r="D5547" s="324"/>
      <c r="E5547" s="1"/>
      <c r="F5547" s="1"/>
      <c r="G5547" s="1"/>
    </row>
    <row r="5548" spans="1:7" ht="20.100000000000001" customHeight="1">
      <c r="A5548" s="325" t="s">
        <v>2458</v>
      </c>
      <c r="B5548" s="326"/>
      <c r="C5548" s="326"/>
      <c r="D5548" s="326"/>
      <c r="E5548" s="326"/>
      <c r="F5548" s="326"/>
      <c r="G5548" s="326"/>
    </row>
    <row r="5549" spans="1:7" ht="15" customHeight="1">
      <c r="A5549" s="321" t="s">
        <v>951</v>
      </c>
      <c r="B5549" s="322"/>
      <c r="C5549" s="8" t="s">
        <v>952</v>
      </c>
      <c r="D5549" s="8" t="s">
        <v>953</v>
      </c>
      <c r="E5549" s="8" t="s">
        <v>954</v>
      </c>
      <c r="F5549" s="8" t="s">
        <v>955</v>
      </c>
      <c r="G5549" s="8" t="s">
        <v>956</v>
      </c>
    </row>
    <row r="5550" spans="1:7" ht="15" customHeight="1">
      <c r="A5550" s="15" t="s">
        <v>994</v>
      </c>
      <c r="B5550" s="16" t="s">
        <v>995</v>
      </c>
      <c r="C5550" s="15" t="s">
        <v>959</v>
      </c>
      <c r="D5550" s="15" t="s">
        <v>960</v>
      </c>
      <c r="E5550" s="17">
        <v>0.66</v>
      </c>
      <c r="F5550" s="18">
        <v>1.04</v>
      </c>
      <c r="G5550" s="18">
        <v>0.68640000000000001</v>
      </c>
    </row>
    <row r="5551" spans="1:7" ht="15" customHeight="1">
      <c r="A5551" s="15" t="s">
        <v>996</v>
      </c>
      <c r="B5551" s="16" t="s">
        <v>997</v>
      </c>
      <c r="C5551" s="15" t="s">
        <v>959</v>
      </c>
      <c r="D5551" s="15" t="s">
        <v>960</v>
      </c>
      <c r="E5551" s="17">
        <v>0.66</v>
      </c>
      <c r="F5551" s="18">
        <v>3.18</v>
      </c>
      <c r="G5551" s="18">
        <v>2.0988000000000002</v>
      </c>
    </row>
    <row r="5552" spans="1:7" ht="20.100000000000001" customHeight="1">
      <c r="A5552" s="15" t="s">
        <v>1388</v>
      </c>
      <c r="B5552" s="16" t="s">
        <v>1389</v>
      </c>
      <c r="C5552" s="15" t="s">
        <v>959</v>
      </c>
      <c r="D5552" s="15" t="s">
        <v>960</v>
      </c>
      <c r="E5552" s="17">
        <v>0.66</v>
      </c>
      <c r="F5552" s="18">
        <v>0.28000000000000003</v>
      </c>
      <c r="G5552" s="18">
        <v>0.18479999999999999</v>
      </c>
    </row>
    <row r="5553" spans="1:7" ht="15" customHeight="1">
      <c r="A5553" s="15" t="s">
        <v>963</v>
      </c>
      <c r="B5553" s="16" t="s">
        <v>964</v>
      </c>
      <c r="C5553" s="15" t="s">
        <v>959</v>
      </c>
      <c r="D5553" s="15" t="s">
        <v>960</v>
      </c>
      <c r="E5553" s="17">
        <v>0.66</v>
      </c>
      <c r="F5553" s="18">
        <v>0.55000000000000004</v>
      </c>
      <c r="G5553" s="18">
        <v>0.36299999999999999</v>
      </c>
    </row>
    <row r="5554" spans="1:7" ht="20.100000000000001" customHeight="1">
      <c r="A5554" s="15" t="s">
        <v>1390</v>
      </c>
      <c r="B5554" s="16" t="s">
        <v>1391</v>
      </c>
      <c r="C5554" s="15" t="s">
        <v>959</v>
      </c>
      <c r="D5554" s="15" t="s">
        <v>960</v>
      </c>
      <c r="E5554" s="17">
        <v>0.66</v>
      </c>
      <c r="F5554" s="18">
        <v>0.8</v>
      </c>
      <c r="G5554" s="18">
        <v>0.52800000000000002</v>
      </c>
    </row>
    <row r="5555" spans="1:7" ht="15" customHeight="1">
      <c r="A5555" s="15" t="s">
        <v>965</v>
      </c>
      <c r="B5555" s="16" t="s">
        <v>966</v>
      </c>
      <c r="C5555" s="15" t="s">
        <v>959</v>
      </c>
      <c r="D5555" s="15" t="s">
        <v>960</v>
      </c>
      <c r="E5555" s="17">
        <v>0.66</v>
      </c>
      <c r="F5555" s="18">
        <v>0.06</v>
      </c>
      <c r="G5555" s="18">
        <v>3.9600000000000003E-2</v>
      </c>
    </row>
    <row r="5556" spans="1:7" ht="17.100000000000001" customHeight="1">
      <c r="A5556" s="1"/>
      <c r="B5556" s="1"/>
      <c r="C5556" s="1"/>
      <c r="D5556" s="1"/>
      <c r="E5556" s="319" t="s">
        <v>967</v>
      </c>
      <c r="F5556" s="320"/>
      <c r="G5556" s="19">
        <v>3.9005999999999998</v>
      </c>
    </row>
    <row r="5557" spans="1:7" ht="15" customHeight="1">
      <c r="A5557" s="321" t="s">
        <v>968</v>
      </c>
      <c r="B5557" s="322"/>
      <c r="C5557" s="8" t="s">
        <v>952</v>
      </c>
      <c r="D5557" s="8" t="s">
        <v>953</v>
      </c>
      <c r="E5557" s="8" t="s">
        <v>954</v>
      </c>
      <c r="F5557" s="8" t="s">
        <v>955</v>
      </c>
      <c r="G5557" s="8" t="s">
        <v>956</v>
      </c>
    </row>
    <row r="5558" spans="1:7" ht="15" customHeight="1">
      <c r="A5558" s="15" t="s">
        <v>1392</v>
      </c>
      <c r="B5558" s="16" t="s">
        <v>1393</v>
      </c>
      <c r="C5558" s="15" t="s">
        <v>959</v>
      </c>
      <c r="D5558" s="15" t="s">
        <v>960</v>
      </c>
      <c r="E5558" s="17">
        <v>0.33422400000000002</v>
      </c>
      <c r="F5558" s="18">
        <v>8.94</v>
      </c>
      <c r="G5558" s="18">
        <v>2.9879625600000002</v>
      </c>
    </row>
    <row r="5559" spans="1:7" ht="15" customHeight="1">
      <c r="A5559" s="15" t="s">
        <v>1394</v>
      </c>
      <c r="B5559" s="16" t="s">
        <v>1395</v>
      </c>
      <c r="C5559" s="15" t="s">
        <v>959</v>
      </c>
      <c r="D5559" s="15" t="s">
        <v>960</v>
      </c>
      <c r="E5559" s="17">
        <v>0.33422400000000002</v>
      </c>
      <c r="F5559" s="18">
        <v>12.62</v>
      </c>
      <c r="G5559" s="18">
        <v>4.2179068800000001</v>
      </c>
    </row>
    <row r="5560" spans="1:7" ht="15" customHeight="1">
      <c r="A5560" s="1"/>
      <c r="B5560" s="1"/>
      <c r="C5560" s="1"/>
      <c r="D5560" s="1"/>
      <c r="E5560" s="319" t="s">
        <v>971</v>
      </c>
      <c r="F5560" s="320"/>
      <c r="G5560" s="19">
        <v>7.2058694399999998</v>
      </c>
    </row>
    <row r="5561" spans="1:7" ht="15" customHeight="1">
      <c r="A5561" s="321" t="s">
        <v>1010</v>
      </c>
      <c r="B5561" s="322"/>
      <c r="C5561" s="8" t="s">
        <v>952</v>
      </c>
      <c r="D5561" s="8" t="s">
        <v>953</v>
      </c>
      <c r="E5561" s="8" t="s">
        <v>954</v>
      </c>
      <c r="F5561" s="8" t="s">
        <v>955</v>
      </c>
      <c r="G5561" s="8" t="s">
        <v>956</v>
      </c>
    </row>
    <row r="5562" spans="1:7" ht="20.100000000000001" customHeight="1">
      <c r="A5562" s="15" t="s">
        <v>1569</v>
      </c>
      <c r="B5562" s="16" t="s">
        <v>1570</v>
      </c>
      <c r="C5562" s="15" t="s">
        <v>959</v>
      </c>
      <c r="D5562" s="15" t="s">
        <v>1030</v>
      </c>
      <c r="E5562" s="17">
        <v>2</v>
      </c>
      <c r="F5562" s="18">
        <v>2.38</v>
      </c>
      <c r="G5562" s="18">
        <v>4.76</v>
      </c>
    </row>
    <row r="5563" spans="1:7" ht="27.95" customHeight="1">
      <c r="A5563" s="15" t="s">
        <v>1564</v>
      </c>
      <c r="B5563" s="16" t="s">
        <v>1565</v>
      </c>
      <c r="C5563" s="15" t="s">
        <v>959</v>
      </c>
      <c r="D5563" s="15" t="s">
        <v>1030</v>
      </c>
      <c r="E5563" s="17">
        <v>9.1999999999999998E-2</v>
      </c>
      <c r="F5563" s="18">
        <v>20.64</v>
      </c>
      <c r="G5563" s="18">
        <v>1.8988799999999999</v>
      </c>
    </row>
    <row r="5564" spans="1:7" ht="20.100000000000001" customHeight="1">
      <c r="A5564" s="15" t="s">
        <v>1579</v>
      </c>
      <c r="B5564" s="16" t="s">
        <v>1580</v>
      </c>
      <c r="C5564" s="15" t="s">
        <v>959</v>
      </c>
      <c r="D5564" s="15" t="s">
        <v>1030</v>
      </c>
      <c r="E5564" s="17">
        <v>1</v>
      </c>
      <c r="F5564" s="18">
        <v>14.08</v>
      </c>
      <c r="G5564" s="18">
        <v>14.08</v>
      </c>
    </row>
    <row r="5565" spans="1:7" ht="15" customHeight="1">
      <c r="A5565" s="1"/>
      <c r="B5565" s="1"/>
      <c r="C5565" s="1"/>
      <c r="D5565" s="1"/>
      <c r="E5565" s="319" t="s">
        <v>1021</v>
      </c>
      <c r="F5565" s="320"/>
      <c r="G5565" s="19">
        <v>20.738880000000002</v>
      </c>
    </row>
    <row r="5566" spans="1:7" ht="15" customHeight="1">
      <c r="A5566" s="1"/>
      <c r="B5566" s="1"/>
      <c r="C5566" s="1"/>
      <c r="D5566" s="1"/>
      <c r="E5566" s="317" t="s">
        <v>972</v>
      </c>
      <c r="F5566" s="318"/>
      <c r="G5566" s="3">
        <v>28.56</v>
      </c>
    </row>
    <row r="5567" spans="1:7" ht="15" customHeight="1">
      <c r="A5567" s="1"/>
      <c r="B5567" s="1"/>
      <c r="C5567" s="1"/>
      <c r="D5567" s="1"/>
      <c r="E5567" s="317" t="s">
        <v>973</v>
      </c>
      <c r="F5567" s="318"/>
      <c r="G5567" s="3">
        <v>3.26</v>
      </c>
    </row>
    <row r="5568" spans="1:7" ht="15" customHeight="1">
      <c r="A5568" s="1"/>
      <c r="B5568" s="1"/>
      <c r="C5568" s="1"/>
      <c r="D5568" s="1"/>
      <c r="E5568" s="317" t="s">
        <v>974</v>
      </c>
      <c r="F5568" s="318"/>
      <c r="G5568" s="3">
        <v>31.82</v>
      </c>
    </row>
    <row r="5569" spans="1:7" ht="15" customHeight="1">
      <c r="A5569" s="1"/>
      <c r="B5569" s="1"/>
      <c r="C5569" s="1"/>
      <c r="D5569" s="1"/>
      <c r="E5569" s="317" t="s">
        <v>975</v>
      </c>
      <c r="F5569" s="318"/>
      <c r="G5569" s="3">
        <v>9.02</v>
      </c>
    </row>
    <row r="5570" spans="1:7" ht="15" customHeight="1">
      <c r="A5570" s="1"/>
      <c r="B5570" s="1"/>
      <c r="C5570" s="1"/>
      <c r="D5570" s="1"/>
      <c r="E5570" s="317" t="s">
        <v>976</v>
      </c>
      <c r="F5570" s="318"/>
      <c r="G5570" s="3">
        <v>40.840000000000003</v>
      </c>
    </row>
    <row r="5571" spans="1:7" ht="15" customHeight="1">
      <c r="A5571" s="1"/>
      <c r="B5571" s="1"/>
      <c r="C5571" s="1"/>
      <c r="D5571" s="1"/>
      <c r="E5571" s="317" t="s">
        <v>977</v>
      </c>
      <c r="F5571" s="318"/>
      <c r="G5571" s="3">
        <v>1</v>
      </c>
    </row>
    <row r="5572" spans="1:7" ht="15" customHeight="1">
      <c r="A5572" s="1"/>
      <c r="B5572" s="1"/>
      <c r="C5572" s="1"/>
      <c r="D5572" s="1"/>
      <c r="E5572" s="317" t="s">
        <v>978</v>
      </c>
      <c r="F5572" s="318"/>
      <c r="G5572" s="3">
        <v>40.840000000000003</v>
      </c>
    </row>
    <row r="5573" spans="1:7" ht="9.9499999999999993" customHeight="1">
      <c r="A5573" s="1"/>
      <c r="B5573" s="1"/>
      <c r="C5573" s="323" t="s">
        <v>949</v>
      </c>
      <c r="D5573" s="324"/>
      <c r="E5573" s="1"/>
      <c r="F5573" s="1"/>
      <c r="G5573" s="1"/>
    </row>
    <row r="5574" spans="1:7" ht="20.100000000000001" customHeight="1">
      <c r="A5574" s="325" t="s">
        <v>2459</v>
      </c>
      <c r="B5574" s="326"/>
      <c r="C5574" s="326"/>
      <c r="D5574" s="326"/>
      <c r="E5574" s="326"/>
      <c r="F5574" s="326"/>
      <c r="G5574" s="326"/>
    </row>
    <row r="5575" spans="1:7" ht="15" customHeight="1">
      <c r="A5575" s="321" t="s">
        <v>951</v>
      </c>
      <c r="B5575" s="322"/>
      <c r="C5575" s="8" t="s">
        <v>952</v>
      </c>
      <c r="D5575" s="8" t="s">
        <v>953</v>
      </c>
      <c r="E5575" s="8" t="s">
        <v>954</v>
      </c>
      <c r="F5575" s="8" t="s">
        <v>955</v>
      </c>
      <c r="G5575" s="8" t="s">
        <v>956</v>
      </c>
    </row>
    <row r="5576" spans="1:7" ht="15" customHeight="1">
      <c r="A5576" s="15" t="s">
        <v>994</v>
      </c>
      <c r="B5576" s="16" t="s">
        <v>995</v>
      </c>
      <c r="C5576" s="15" t="s">
        <v>959</v>
      </c>
      <c r="D5576" s="15" t="s">
        <v>960</v>
      </c>
      <c r="E5576" s="17">
        <v>0.64</v>
      </c>
      <c r="F5576" s="18">
        <v>1.04</v>
      </c>
      <c r="G5576" s="18">
        <v>0.66559999999999997</v>
      </c>
    </row>
    <row r="5577" spans="1:7" ht="15" customHeight="1">
      <c r="A5577" s="15" t="s">
        <v>996</v>
      </c>
      <c r="B5577" s="16" t="s">
        <v>997</v>
      </c>
      <c r="C5577" s="15" t="s">
        <v>959</v>
      </c>
      <c r="D5577" s="15" t="s">
        <v>960</v>
      </c>
      <c r="E5577" s="17">
        <v>0.64</v>
      </c>
      <c r="F5577" s="18">
        <v>3.18</v>
      </c>
      <c r="G5577" s="18">
        <v>2.0352000000000001</v>
      </c>
    </row>
    <row r="5578" spans="1:7" ht="20.100000000000001" customHeight="1">
      <c r="A5578" s="15" t="s">
        <v>1388</v>
      </c>
      <c r="B5578" s="16" t="s">
        <v>1389</v>
      </c>
      <c r="C5578" s="15" t="s">
        <v>959</v>
      </c>
      <c r="D5578" s="15" t="s">
        <v>960</v>
      </c>
      <c r="E5578" s="17">
        <v>0.64</v>
      </c>
      <c r="F5578" s="18">
        <v>0.28000000000000003</v>
      </c>
      <c r="G5578" s="18">
        <v>0.1792</v>
      </c>
    </row>
    <row r="5579" spans="1:7" ht="15" customHeight="1">
      <c r="A5579" s="15" t="s">
        <v>963</v>
      </c>
      <c r="B5579" s="16" t="s">
        <v>964</v>
      </c>
      <c r="C5579" s="15" t="s">
        <v>959</v>
      </c>
      <c r="D5579" s="15" t="s">
        <v>960</v>
      </c>
      <c r="E5579" s="17">
        <v>0.64</v>
      </c>
      <c r="F5579" s="18">
        <v>0.55000000000000004</v>
      </c>
      <c r="G5579" s="18">
        <v>0.35199999999999998</v>
      </c>
    </row>
    <row r="5580" spans="1:7" ht="20.100000000000001" customHeight="1">
      <c r="A5580" s="15" t="s">
        <v>1390</v>
      </c>
      <c r="B5580" s="16" t="s">
        <v>1391</v>
      </c>
      <c r="C5580" s="15" t="s">
        <v>959</v>
      </c>
      <c r="D5580" s="15" t="s">
        <v>960</v>
      </c>
      <c r="E5580" s="17">
        <v>0.64</v>
      </c>
      <c r="F5580" s="18">
        <v>0.8</v>
      </c>
      <c r="G5580" s="18">
        <v>0.51200000000000001</v>
      </c>
    </row>
    <row r="5581" spans="1:7" ht="15" customHeight="1">
      <c r="A5581" s="15" t="s">
        <v>965</v>
      </c>
      <c r="B5581" s="16" t="s">
        <v>966</v>
      </c>
      <c r="C5581" s="15" t="s">
        <v>959</v>
      </c>
      <c r="D5581" s="15" t="s">
        <v>960</v>
      </c>
      <c r="E5581" s="17">
        <v>0.64</v>
      </c>
      <c r="F5581" s="18">
        <v>0.06</v>
      </c>
      <c r="G5581" s="18">
        <v>3.8399999999999997E-2</v>
      </c>
    </row>
    <row r="5582" spans="1:7" ht="17.100000000000001" customHeight="1">
      <c r="A5582" s="1"/>
      <c r="B5582" s="1"/>
      <c r="C5582" s="1"/>
      <c r="D5582" s="1"/>
      <c r="E5582" s="319" t="s">
        <v>967</v>
      </c>
      <c r="F5582" s="320"/>
      <c r="G5582" s="19">
        <v>3.7824</v>
      </c>
    </row>
    <row r="5583" spans="1:7" ht="15" customHeight="1">
      <c r="A5583" s="321" t="s">
        <v>968</v>
      </c>
      <c r="B5583" s="322"/>
      <c r="C5583" s="8" t="s">
        <v>952</v>
      </c>
      <c r="D5583" s="8" t="s">
        <v>953</v>
      </c>
      <c r="E5583" s="8" t="s">
        <v>954</v>
      </c>
      <c r="F5583" s="8" t="s">
        <v>955</v>
      </c>
      <c r="G5583" s="8" t="s">
        <v>956</v>
      </c>
    </row>
    <row r="5584" spans="1:7" ht="15" customHeight="1">
      <c r="A5584" s="15" t="s">
        <v>1392</v>
      </c>
      <c r="B5584" s="16" t="s">
        <v>1393</v>
      </c>
      <c r="C5584" s="15" t="s">
        <v>959</v>
      </c>
      <c r="D5584" s="15" t="s">
        <v>960</v>
      </c>
      <c r="E5584" s="17">
        <v>0.324096</v>
      </c>
      <c r="F5584" s="18">
        <v>8.94</v>
      </c>
      <c r="G5584" s="18">
        <v>2.8974182399999999</v>
      </c>
    </row>
    <row r="5585" spans="1:7" ht="15" customHeight="1">
      <c r="A5585" s="15" t="s">
        <v>1394</v>
      </c>
      <c r="B5585" s="16" t="s">
        <v>1395</v>
      </c>
      <c r="C5585" s="15" t="s">
        <v>959</v>
      </c>
      <c r="D5585" s="15" t="s">
        <v>960</v>
      </c>
      <c r="E5585" s="17">
        <v>0.324096</v>
      </c>
      <c r="F5585" s="18">
        <v>12.62</v>
      </c>
      <c r="G5585" s="18">
        <v>4.0900915199999996</v>
      </c>
    </row>
    <row r="5586" spans="1:7" ht="15" customHeight="1">
      <c r="A5586" s="1"/>
      <c r="B5586" s="1"/>
      <c r="C5586" s="1"/>
      <c r="D5586" s="1"/>
      <c r="E5586" s="319" t="s">
        <v>971</v>
      </c>
      <c r="F5586" s="320"/>
      <c r="G5586" s="19">
        <v>6.98750976</v>
      </c>
    </row>
    <row r="5587" spans="1:7" ht="15" customHeight="1">
      <c r="A5587" s="321" t="s">
        <v>1010</v>
      </c>
      <c r="B5587" s="322"/>
      <c r="C5587" s="8" t="s">
        <v>952</v>
      </c>
      <c r="D5587" s="8" t="s">
        <v>953</v>
      </c>
      <c r="E5587" s="8" t="s">
        <v>954</v>
      </c>
      <c r="F5587" s="8" t="s">
        <v>955</v>
      </c>
      <c r="G5587" s="8" t="s">
        <v>956</v>
      </c>
    </row>
    <row r="5588" spans="1:7" ht="20.100000000000001" customHeight="1">
      <c r="A5588" s="15" t="s">
        <v>1569</v>
      </c>
      <c r="B5588" s="16" t="s">
        <v>1570</v>
      </c>
      <c r="C5588" s="15" t="s">
        <v>959</v>
      </c>
      <c r="D5588" s="15" t="s">
        <v>1030</v>
      </c>
      <c r="E5588" s="17">
        <v>2</v>
      </c>
      <c r="F5588" s="18">
        <v>2.38</v>
      </c>
      <c r="G5588" s="18">
        <v>4.76</v>
      </c>
    </row>
    <row r="5589" spans="1:7" ht="27.95" customHeight="1">
      <c r="A5589" s="15" t="s">
        <v>1564</v>
      </c>
      <c r="B5589" s="16" t="s">
        <v>1565</v>
      </c>
      <c r="C5589" s="15" t="s">
        <v>959</v>
      </c>
      <c r="D5589" s="15" t="s">
        <v>1030</v>
      </c>
      <c r="E5589" s="17">
        <v>9.1999999999999998E-2</v>
      </c>
      <c r="F5589" s="18">
        <v>20.64</v>
      </c>
      <c r="G5589" s="18">
        <v>1.8988799999999999</v>
      </c>
    </row>
    <row r="5590" spans="1:7" ht="20.100000000000001" customHeight="1">
      <c r="A5590" s="15" t="s">
        <v>1579</v>
      </c>
      <c r="B5590" s="16" t="s">
        <v>1580</v>
      </c>
      <c r="C5590" s="15" t="s">
        <v>959</v>
      </c>
      <c r="D5590" s="15" t="s">
        <v>1030</v>
      </c>
      <c r="E5590" s="17">
        <v>1</v>
      </c>
      <c r="F5590" s="18">
        <v>14.08</v>
      </c>
      <c r="G5590" s="18">
        <v>14.08</v>
      </c>
    </row>
    <row r="5591" spans="1:7" ht="15" customHeight="1">
      <c r="A5591" s="1"/>
      <c r="B5591" s="1"/>
      <c r="C5591" s="1"/>
      <c r="D5591" s="1"/>
      <c r="E5591" s="319" t="s">
        <v>1021</v>
      </c>
      <c r="F5591" s="320"/>
      <c r="G5591" s="19">
        <v>20.738880000000002</v>
      </c>
    </row>
    <row r="5592" spans="1:7" ht="15" customHeight="1">
      <c r="A5592" s="1"/>
      <c r="B5592" s="1"/>
      <c r="C5592" s="1"/>
      <c r="D5592" s="1"/>
      <c r="E5592" s="317" t="s">
        <v>972</v>
      </c>
      <c r="F5592" s="318"/>
      <c r="G5592" s="3">
        <v>28.32</v>
      </c>
    </row>
    <row r="5593" spans="1:7" ht="15" customHeight="1">
      <c r="A5593" s="1"/>
      <c r="B5593" s="1"/>
      <c r="C5593" s="1"/>
      <c r="D5593" s="1"/>
      <c r="E5593" s="317" t="s">
        <v>973</v>
      </c>
      <c r="F5593" s="318"/>
      <c r="G5593" s="3">
        <v>3.17</v>
      </c>
    </row>
    <row r="5594" spans="1:7" ht="15" customHeight="1">
      <c r="A5594" s="1"/>
      <c r="B5594" s="1"/>
      <c r="C5594" s="1"/>
      <c r="D5594" s="1"/>
      <c r="E5594" s="317" t="s">
        <v>974</v>
      </c>
      <c r="F5594" s="318"/>
      <c r="G5594" s="3">
        <v>31.49</v>
      </c>
    </row>
    <row r="5595" spans="1:7" ht="15" customHeight="1">
      <c r="A5595" s="1"/>
      <c r="B5595" s="1"/>
      <c r="C5595" s="1"/>
      <c r="D5595" s="1"/>
      <c r="E5595" s="317" t="s">
        <v>975</v>
      </c>
      <c r="F5595" s="318"/>
      <c r="G5595" s="3">
        <v>8.92</v>
      </c>
    </row>
    <row r="5596" spans="1:7" ht="15" customHeight="1">
      <c r="A5596" s="1"/>
      <c r="B5596" s="1"/>
      <c r="C5596" s="1"/>
      <c r="D5596" s="1"/>
      <c r="E5596" s="317" t="s">
        <v>976</v>
      </c>
      <c r="F5596" s="318"/>
      <c r="G5596" s="3">
        <v>40.409999999999997</v>
      </c>
    </row>
    <row r="5597" spans="1:7" ht="15" customHeight="1">
      <c r="A5597" s="1"/>
      <c r="B5597" s="1"/>
      <c r="C5597" s="1"/>
      <c r="D5597" s="1"/>
      <c r="E5597" s="317" t="s">
        <v>977</v>
      </c>
      <c r="F5597" s="318"/>
      <c r="G5597" s="3">
        <v>1</v>
      </c>
    </row>
    <row r="5598" spans="1:7" ht="15" customHeight="1">
      <c r="A5598" s="1"/>
      <c r="B5598" s="1"/>
      <c r="C5598" s="1"/>
      <c r="D5598" s="1"/>
      <c r="E5598" s="317" t="s">
        <v>978</v>
      </c>
      <c r="F5598" s="318"/>
      <c r="G5598" s="3">
        <v>40.409999999999997</v>
      </c>
    </row>
    <row r="5599" spans="1:7" ht="9.9499999999999993" customHeight="1">
      <c r="A5599" s="1"/>
      <c r="B5599" s="1"/>
      <c r="C5599" s="323" t="s">
        <v>949</v>
      </c>
      <c r="D5599" s="324"/>
      <c r="E5599" s="1"/>
      <c r="F5599" s="1"/>
      <c r="G5599" s="1"/>
    </row>
    <row r="5600" spans="1:7" ht="20.100000000000001" customHeight="1">
      <c r="A5600" s="325" t="s">
        <v>2460</v>
      </c>
      <c r="B5600" s="326"/>
      <c r="C5600" s="326"/>
      <c r="D5600" s="326"/>
      <c r="E5600" s="326"/>
      <c r="F5600" s="326"/>
      <c r="G5600" s="326"/>
    </row>
    <row r="5601" spans="1:7" ht="15" customHeight="1">
      <c r="A5601" s="321" t="s">
        <v>951</v>
      </c>
      <c r="B5601" s="322"/>
      <c r="C5601" s="8" t="s">
        <v>952</v>
      </c>
      <c r="D5601" s="8" t="s">
        <v>953</v>
      </c>
      <c r="E5601" s="8" t="s">
        <v>954</v>
      </c>
      <c r="F5601" s="8" t="s">
        <v>955</v>
      </c>
      <c r="G5601" s="8" t="s">
        <v>956</v>
      </c>
    </row>
    <row r="5602" spans="1:7" ht="15" customHeight="1">
      <c r="A5602" s="15" t="s">
        <v>994</v>
      </c>
      <c r="B5602" s="16" t="s">
        <v>995</v>
      </c>
      <c r="C5602" s="15" t="s">
        <v>959</v>
      </c>
      <c r="D5602" s="15" t="s">
        <v>960</v>
      </c>
      <c r="E5602" s="17">
        <v>0.16</v>
      </c>
      <c r="F5602" s="18">
        <v>1.04</v>
      </c>
      <c r="G5602" s="18">
        <v>0.16639999999999999</v>
      </c>
    </row>
    <row r="5603" spans="1:7" ht="15" customHeight="1">
      <c r="A5603" s="15" t="s">
        <v>996</v>
      </c>
      <c r="B5603" s="16" t="s">
        <v>997</v>
      </c>
      <c r="C5603" s="15" t="s">
        <v>959</v>
      </c>
      <c r="D5603" s="15" t="s">
        <v>960</v>
      </c>
      <c r="E5603" s="17">
        <v>0.16</v>
      </c>
      <c r="F5603" s="18">
        <v>3.18</v>
      </c>
      <c r="G5603" s="18">
        <v>0.50880000000000003</v>
      </c>
    </row>
    <row r="5604" spans="1:7" ht="20.100000000000001" customHeight="1">
      <c r="A5604" s="15" t="s">
        <v>1388</v>
      </c>
      <c r="B5604" s="16" t="s">
        <v>1389</v>
      </c>
      <c r="C5604" s="15" t="s">
        <v>959</v>
      </c>
      <c r="D5604" s="15" t="s">
        <v>960</v>
      </c>
      <c r="E5604" s="17">
        <v>0.16</v>
      </c>
      <c r="F5604" s="18">
        <v>0.28000000000000003</v>
      </c>
      <c r="G5604" s="18">
        <v>4.48E-2</v>
      </c>
    </row>
    <row r="5605" spans="1:7" ht="15" customHeight="1">
      <c r="A5605" s="15" t="s">
        <v>963</v>
      </c>
      <c r="B5605" s="16" t="s">
        <v>964</v>
      </c>
      <c r="C5605" s="15" t="s">
        <v>959</v>
      </c>
      <c r="D5605" s="15" t="s">
        <v>960</v>
      </c>
      <c r="E5605" s="17">
        <v>0.16</v>
      </c>
      <c r="F5605" s="18">
        <v>0.55000000000000004</v>
      </c>
      <c r="G5605" s="18">
        <v>8.7999999999999995E-2</v>
      </c>
    </row>
    <row r="5606" spans="1:7" ht="20.100000000000001" customHeight="1">
      <c r="A5606" s="15" t="s">
        <v>1390</v>
      </c>
      <c r="B5606" s="16" t="s">
        <v>1391</v>
      </c>
      <c r="C5606" s="15" t="s">
        <v>959</v>
      </c>
      <c r="D5606" s="15" t="s">
        <v>960</v>
      </c>
      <c r="E5606" s="17">
        <v>0.16</v>
      </c>
      <c r="F5606" s="18">
        <v>0.8</v>
      </c>
      <c r="G5606" s="18">
        <v>0.128</v>
      </c>
    </row>
    <row r="5607" spans="1:7" ht="15" customHeight="1">
      <c r="A5607" s="15" t="s">
        <v>965</v>
      </c>
      <c r="B5607" s="16" t="s">
        <v>966</v>
      </c>
      <c r="C5607" s="15" t="s">
        <v>959</v>
      </c>
      <c r="D5607" s="15" t="s">
        <v>960</v>
      </c>
      <c r="E5607" s="17">
        <v>0.16</v>
      </c>
      <c r="F5607" s="18">
        <v>0.06</v>
      </c>
      <c r="G5607" s="18">
        <v>9.5999999999999992E-3</v>
      </c>
    </row>
    <row r="5608" spans="1:7" ht="17.100000000000001" customHeight="1">
      <c r="A5608" s="1"/>
      <c r="B5608" s="1"/>
      <c r="C5608" s="1"/>
      <c r="D5608" s="1"/>
      <c r="E5608" s="319" t="s">
        <v>967</v>
      </c>
      <c r="F5608" s="320"/>
      <c r="G5608" s="19">
        <v>0.9456</v>
      </c>
    </row>
    <row r="5609" spans="1:7" ht="15" customHeight="1">
      <c r="A5609" s="321" t="s">
        <v>968</v>
      </c>
      <c r="B5609" s="322"/>
      <c r="C5609" s="8" t="s">
        <v>952</v>
      </c>
      <c r="D5609" s="8" t="s">
        <v>953</v>
      </c>
      <c r="E5609" s="8" t="s">
        <v>954</v>
      </c>
      <c r="F5609" s="8" t="s">
        <v>955</v>
      </c>
      <c r="G5609" s="8" t="s">
        <v>956</v>
      </c>
    </row>
    <row r="5610" spans="1:7" ht="15" customHeight="1">
      <c r="A5610" s="15" t="s">
        <v>1392</v>
      </c>
      <c r="B5610" s="16" t="s">
        <v>1393</v>
      </c>
      <c r="C5610" s="15" t="s">
        <v>959</v>
      </c>
      <c r="D5610" s="15" t="s">
        <v>960</v>
      </c>
      <c r="E5610" s="17">
        <v>8.1023999999999999E-2</v>
      </c>
      <c r="F5610" s="18">
        <v>8.94</v>
      </c>
      <c r="G5610" s="18">
        <v>0.72435455999999998</v>
      </c>
    </row>
    <row r="5611" spans="1:7" ht="15" customHeight="1">
      <c r="A5611" s="15" t="s">
        <v>1394</v>
      </c>
      <c r="B5611" s="16" t="s">
        <v>1395</v>
      </c>
      <c r="C5611" s="15" t="s">
        <v>959</v>
      </c>
      <c r="D5611" s="15" t="s">
        <v>960</v>
      </c>
      <c r="E5611" s="17">
        <v>8.1023999999999999E-2</v>
      </c>
      <c r="F5611" s="18">
        <v>12.62</v>
      </c>
      <c r="G5611" s="18">
        <v>1.0225228799999999</v>
      </c>
    </row>
    <row r="5612" spans="1:7" ht="15" customHeight="1">
      <c r="A5612" s="1"/>
      <c r="B5612" s="1"/>
      <c r="C5612" s="1"/>
      <c r="D5612" s="1"/>
      <c r="E5612" s="319" t="s">
        <v>971</v>
      </c>
      <c r="F5612" s="320"/>
      <c r="G5612" s="19">
        <v>1.74687744</v>
      </c>
    </row>
    <row r="5613" spans="1:7" ht="15" customHeight="1">
      <c r="A5613" s="321" t="s">
        <v>1010</v>
      </c>
      <c r="B5613" s="322"/>
      <c r="C5613" s="8" t="s">
        <v>952</v>
      </c>
      <c r="D5613" s="8" t="s">
        <v>953</v>
      </c>
      <c r="E5613" s="8" t="s">
        <v>954</v>
      </c>
      <c r="F5613" s="8" t="s">
        <v>955</v>
      </c>
      <c r="G5613" s="8" t="s">
        <v>956</v>
      </c>
    </row>
    <row r="5614" spans="1:7" ht="20.100000000000001" customHeight="1">
      <c r="A5614" s="15" t="s">
        <v>1573</v>
      </c>
      <c r="B5614" s="16" t="s">
        <v>1574</v>
      </c>
      <c r="C5614" s="15" t="s">
        <v>959</v>
      </c>
      <c r="D5614" s="15" t="s">
        <v>1030</v>
      </c>
      <c r="E5614" s="17">
        <v>1</v>
      </c>
      <c r="F5614" s="18">
        <v>4.12</v>
      </c>
      <c r="G5614" s="18">
        <v>4.12</v>
      </c>
    </row>
    <row r="5615" spans="1:7" ht="20.100000000000001" customHeight="1">
      <c r="A5615" s="15" t="s">
        <v>1569</v>
      </c>
      <c r="B5615" s="16" t="s">
        <v>1570</v>
      </c>
      <c r="C5615" s="15" t="s">
        <v>959</v>
      </c>
      <c r="D5615" s="15" t="s">
        <v>1030</v>
      </c>
      <c r="E5615" s="17">
        <v>1</v>
      </c>
      <c r="F5615" s="18">
        <v>2.38</v>
      </c>
      <c r="G5615" s="18">
        <v>2.38</v>
      </c>
    </row>
    <row r="5616" spans="1:7" ht="27.95" customHeight="1">
      <c r="A5616" s="15" t="s">
        <v>1564</v>
      </c>
      <c r="B5616" s="16" t="s">
        <v>1565</v>
      </c>
      <c r="C5616" s="15" t="s">
        <v>959</v>
      </c>
      <c r="D5616" s="15" t="s">
        <v>1030</v>
      </c>
      <c r="E5616" s="17">
        <v>4.5999999999999999E-2</v>
      </c>
      <c r="F5616" s="18">
        <v>20.64</v>
      </c>
      <c r="G5616" s="18">
        <v>0.94943999999999995</v>
      </c>
    </row>
    <row r="5617" spans="1:7" ht="15" customHeight="1">
      <c r="A5617" s="1"/>
      <c r="B5617" s="1"/>
      <c r="C5617" s="1"/>
      <c r="D5617" s="1"/>
      <c r="E5617" s="319" t="s">
        <v>1021</v>
      </c>
      <c r="F5617" s="320"/>
      <c r="G5617" s="19">
        <v>7.4494400000000001</v>
      </c>
    </row>
    <row r="5618" spans="1:7" ht="15" customHeight="1">
      <c r="A5618" s="1"/>
      <c r="B5618" s="1"/>
      <c r="C5618" s="1"/>
      <c r="D5618" s="1"/>
      <c r="E5618" s="317" t="s">
        <v>972</v>
      </c>
      <c r="F5618" s="318"/>
      <c r="G5618" s="3">
        <v>9.33</v>
      </c>
    </row>
    <row r="5619" spans="1:7" ht="15" customHeight="1">
      <c r="A5619" s="1"/>
      <c r="B5619" s="1"/>
      <c r="C5619" s="1"/>
      <c r="D5619" s="1"/>
      <c r="E5619" s="317" t="s">
        <v>973</v>
      </c>
      <c r="F5619" s="318"/>
      <c r="G5619" s="3">
        <v>0.79</v>
      </c>
    </row>
    <row r="5620" spans="1:7" ht="15" customHeight="1">
      <c r="A5620" s="1"/>
      <c r="B5620" s="1"/>
      <c r="C5620" s="1"/>
      <c r="D5620" s="1"/>
      <c r="E5620" s="317" t="s">
        <v>974</v>
      </c>
      <c r="F5620" s="318"/>
      <c r="G5620" s="3">
        <v>10.119999999999999</v>
      </c>
    </row>
    <row r="5621" spans="1:7" ht="15" customHeight="1">
      <c r="A5621" s="1"/>
      <c r="B5621" s="1"/>
      <c r="C5621" s="1"/>
      <c r="D5621" s="1"/>
      <c r="E5621" s="317" t="s">
        <v>975</v>
      </c>
      <c r="F5621" s="318"/>
      <c r="G5621" s="3">
        <v>2.86</v>
      </c>
    </row>
    <row r="5622" spans="1:7" ht="15" customHeight="1">
      <c r="A5622" s="1"/>
      <c r="B5622" s="1"/>
      <c r="C5622" s="1"/>
      <c r="D5622" s="1"/>
      <c r="E5622" s="317" t="s">
        <v>976</v>
      </c>
      <c r="F5622" s="318"/>
      <c r="G5622" s="3">
        <v>12.98</v>
      </c>
    </row>
    <row r="5623" spans="1:7" ht="15" customHeight="1">
      <c r="A5623" s="1"/>
      <c r="B5623" s="1"/>
      <c r="C5623" s="1"/>
      <c r="D5623" s="1"/>
      <c r="E5623" s="317" t="s">
        <v>977</v>
      </c>
      <c r="F5623" s="318"/>
      <c r="G5623" s="3">
        <v>1</v>
      </c>
    </row>
    <row r="5624" spans="1:7" ht="15" customHeight="1">
      <c r="A5624" s="1"/>
      <c r="B5624" s="1"/>
      <c r="C5624" s="1"/>
      <c r="D5624" s="1"/>
      <c r="E5624" s="317" t="s">
        <v>978</v>
      </c>
      <c r="F5624" s="318"/>
      <c r="G5624" s="3">
        <v>12.98</v>
      </c>
    </row>
    <row r="5625" spans="1:7" ht="9.9499999999999993" customHeight="1">
      <c r="A5625" s="1"/>
      <c r="B5625" s="1"/>
      <c r="C5625" s="323" t="s">
        <v>949</v>
      </c>
      <c r="D5625" s="324"/>
      <c r="E5625" s="1"/>
      <c r="F5625" s="1"/>
      <c r="G5625" s="1"/>
    </row>
    <row r="5626" spans="1:7" ht="20.100000000000001" customHeight="1">
      <c r="A5626" s="325" t="s">
        <v>2461</v>
      </c>
      <c r="B5626" s="326"/>
      <c r="C5626" s="326"/>
      <c r="D5626" s="326"/>
      <c r="E5626" s="326"/>
      <c r="F5626" s="326"/>
      <c r="G5626" s="326"/>
    </row>
    <row r="5627" spans="1:7" ht="15" customHeight="1">
      <c r="A5627" s="321" t="s">
        <v>951</v>
      </c>
      <c r="B5627" s="322"/>
      <c r="C5627" s="8" t="s">
        <v>952</v>
      </c>
      <c r="D5627" s="8" t="s">
        <v>953</v>
      </c>
      <c r="E5627" s="8" t="s">
        <v>954</v>
      </c>
      <c r="F5627" s="8" t="s">
        <v>955</v>
      </c>
      <c r="G5627" s="8" t="s">
        <v>956</v>
      </c>
    </row>
    <row r="5628" spans="1:7" ht="15" customHeight="1">
      <c r="A5628" s="15" t="s">
        <v>994</v>
      </c>
      <c r="B5628" s="16" t="s">
        <v>995</v>
      </c>
      <c r="C5628" s="15" t="s">
        <v>959</v>
      </c>
      <c r="D5628" s="15" t="s">
        <v>960</v>
      </c>
      <c r="E5628" s="17">
        <v>0.34</v>
      </c>
      <c r="F5628" s="18">
        <v>1.04</v>
      </c>
      <c r="G5628" s="18">
        <v>0.35360000000000003</v>
      </c>
    </row>
    <row r="5629" spans="1:7" ht="15" customHeight="1">
      <c r="A5629" s="15" t="s">
        <v>996</v>
      </c>
      <c r="B5629" s="16" t="s">
        <v>997</v>
      </c>
      <c r="C5629" s="15" t="s">
        <v>959</v>
      </c>
      <c r="D5629" s="15" t="s">
        <v>960</v>
      </c>
      <c r="E5629" s="17">
        <v>0.34</v>
      </c>
      <c r="F5629" s="18">
        <v>3.18</v>
      </c>
      <c r="G5629" s="18">
        <v>1.0811999999999999</v>
      </c>
    </row>
    <row r="5630" spans="1:7" ht="20.100000000000001" customHeight="1">
      <c r="A5630" s="15" t="s">
        <v>1388</v>
      </c>
      <c r="B5630" s="16" t="s">
        <v>1389</v>
      </c>
      <c r="C5630" s="15" t="s">
        <v>959</v>
      </c>
      <c r="D5630" s="15" t="s">
        <v>960</v>
      </c>
      <c r="E5630" s="17">
        <v>0.34</v>
      </c>
      <c r="F5630" s="18">
        <v>0.28000000000000003</v>
      </c>
      <c r="G5630" s="18">
        <v>9.5200000000000007E-2</v>
      </c>
    </row>
    <row r="5631" spans="1:7" ht="15" customHeight="1">
      <c r="A5631" s="15" t="s">
        <v>963</v>
      </c>
      <c r="B5631" s="16" t="s">
        <v>964</v>
      </c>
      <c r="C5631" s="15" t="s">
        <v>959</v>
      </c>
      <c r="D5631" s="15" t="s">
        <v>960</v>
      </c>
      <c r="E5631" s="17">
        <v>0.34</v>
      </c>
      <c r="F5631" s="18">
        <v>0.55000000000000004</v>
      </c>
      <c r="G5631" s="18">
        <v>0.187</v>
      </c>
    </row>
    <row r="5632" spans="1:7" ht="20.100000000000001" customHeight="1">
      <c r="A5632" s="15" t="s">
        <v>1390</v>
      </c>
      <c r="B5632" s="16" t="s">
        <v>1391</v>
      </c>
      <c r="C5632" s="15" t="s">
        <v>959</v>
      </c>
      <c r="D5632" s="15" t="s">
        <v>960</v>
      </c>
      <c r="E5632" s="17">
        <v>0.34</v>
      </c>
      <c r="F5632" s="18">
        <v>0.8</v>
      </c>
      <c r="G5632" s="18">
        <v>0.27200000000000002</v>
      </c>
    </row>
    <row r="5633" spans="1:7" ht="15" customHeight="1">
      <c r="A5633" s="15" t="s">
        <v>965</v>
      </c>
      <c r="B5633" s="16" t="s">
        <v>966</v>
      </c>
      <c r="C5633" s="15" t="s">
        <v>959</v>
      </c>
      <c r="D5633" s="15" t="s">
        <v>960</v>
      </c>
      <c r="E5633" s="17">
        <v>0.34</v>
      </c>
      <c r="F5633" s="18">
        <v>0.06</v>
      </c>
      <c r="G5633" s="18">
        <v>2.0400000000000001E-2</v>
      </c>
    </row>
    <row r="5634" spans="1:7" ht="17.100000000000001" customHeight="1">
      <c r="A5634" s="1"/>
      <c r="B5634" s="1"/>
      <c r="C5634" s="1"/>
      <c r="D5634" s="1"/>
      <c r="E5634" s="319" t="s">
        <v>967</v>
      </c>
      <c r="F5634" s="320"/>
      <c r="G5634" s="19">
        <v>2.0093999999999999</v>
      </c>
    </row>
    <row r="5635" spans="1:7" ht="15" customHeight="1">
      <c r="A5635" s="321" t="s">
        <v>968</v>
      </c>
      <c r="B5635" s="322"/>
      <c r="C5635" s="8" t="s">
        <v>952</v>
      </c>
      <c r="D5635" s="8" t="s">
        <v>953</v>
      </c>
      <c r="E5635" s="8" t="s">
        <v>954</v>
      </c>
      <c r="F5635" s="8" t="s">
        <v>955</v>
      </c>
      <c r="G5635" s="8" t="s">
        <v>956</v>
      </c>
    </row>
    <row r="5636" spans="1:7" ht="15" customHeight="1">
      <c r="A5636" s="15" t="s">
        <v>1392</v>
      </c>
      <c r="B5636" s="16" t="s">
        <v>1393</v>
      </c>
      <c r="C5636" s="15" t="s">
        <v>959</v>
      </c>
      <c r="D5636" s="15" t="s">
        <v>960</v>
      </c>
      <c r="E5636" s="17">
        <v>0.172176</v>
      </c>
      <c r="F5636" s="18">
        <v>8.94</v>
      </c>
      <c r="G5636" s="18">
        <v>1.53925344</v>
      </c>
    </row>
    <row r="5637" spans="1:7" ht="15" customHeight="1">
      <c r="A5637" s="15" t="s">
        <v>1394</v>
      </c>
      <c r="B5637" s="16" t="s">
        <v>1395</v>
      </c>
      <c r="C5637" s="15" t="s">
        <v>959</v>
      </c>
      <c r="D5637" s="15" t="s">
        <v>960</v>
      </c>
      <c r="E5637" s="17">
        <v>0.172176</v>
      </c>
      <c r="F5637" s="18">
        <v>12.62</v>
      </c>
      <c r="G5637" s="18">
        <v>2.1728611199999999</v>
      </c>
    </row>
    <row r="5638" spans="1:7" ht="15" customHeight="1">
      <c r="A5638" s="1"/>
      <c r="B5638" s="1"/>
      <c r="C5638" s="1"/>
      <c r="D5638" s="1"/>
      <c r="E5638" s="319" t="s">
        <v>971</v>
      </c>
      <c r="F5638" s="320"/>
      <c r="G5638" s="19">
        <v>3.7121145599999998</v>
      </c>
    </row>
    <row r="5639" spans="1:7" ht="15" customHeight="1">
      <c r="A5639" s="321" t="s">
        <v>1010</v>
      </c>
      <c r="B5639" s="322"/>
      <c r="C5639" s="8" t="s">
        <v>952</v>
      </c>
      <c r="D5639" s="8" t="s">
        <v>953</v>
      </c>
      <c r="E5639" s="8" t="s">
        <v>954</v>
      </c>
      <c r="F5639" s="8" t="s">
        <v>955</v>
      </c>
      <c r="G5639" s="8" t="s">
        <v>956</v>
      </c>
    </row>
    <row r="5640" spans="1:7" ht="20.100000000000001" customHeight="1">
      <c r="A5640" s="15" t="s">
        <v>1573</v>
      </c>
      <c r="B5640" s="16" t="s">
        <v>1574</v>
      </c>
      <c r="C5640" s="15" t="s">
        <v>959</v>
      </c>
      <c r="D5640" s="15" t="s">
        <v>1030</v>
      </c>
      <c r="E5640" s="17">
        <v>1</v>
      </c>
      <c r="F5640" s="18">
        <v>4.12</v>
      </c>
      <c r="G5640" s="18">
        <v>4.12</v>
      </c>
    </row>
    <row r="5641" spans="1:7" ht="20.100000000000001" customHeight="1">
      <c r="A5641" s="15" t="s">
        <v>1569</v>
      </c>
      <c r="B5641" s="16" t="s">
        <v>1570</v>
      </c>
      <c r="C5641" s="15" t="s">
        <v>959</v>
      </c>
      <c r="D5641" s="15" t="s">
        <v>1030</v>
      </c>
      <c r="E5641" s="17">
        <v>1</v>
      </c>
      <c r="F5641" s="18">
        <v>2.38</v>
      </c>
      <c r="G5641" s="18">
        <v>2.38</v>
      </c>
    </row>
    <row r="5642" spans="1:7" ht="27.95" customHeight="1">
      <c r="A5642" s="15" t="s">
        <v>1564</v>
      </c>
      <c r="B5642" s="16" t="s">
        <v>1565</v>
      </c>
      <c r="C5642" s="15" t="s">
        <v>959</v>
      </c>
      <c r="D5642" s="15" t="s">
        <v>1030</v>
      </c>
      <c r="E5642" s="17">
        <v>4.5999999999999999E-2</v>
      </c>
      <c r="F5642" s="18">
        <v>20.64</v>
      </c>
      <c r="G5642" s="18">
        <v>0.94943999999999995</v>
      </c>
    </row>
    <row r="5643" spans="1:7" ht="15" customHeight="1">
      <c r="A5643" s="1"/>
      <c r="B5643" s="1"/>
      <c r="C5643" s="1"/>
      <c r="D5643" s="1"/>
      <c r="E5643" s="319" t="s">
        <v>1021</v>
      </c>
      <c r="F5643" s="320"/>
      <c r="G5643" s="19">
        <v>7.4494400000000001</v>
      </c>
    </row>
    <row r="5644" spans="1:7" ht="15" customHeight="1">
      <c r="A5644" s="1"/>
      <c r="B5644" s="1"/>
      <c r="C5644" s="1"/>
      <c r="D5644" s="1"/>
      <c r="E5644" s="317" t="s">
        <v>972</v>
      </c>
      <c r="F5644" s="318"/>
      <c r="G5644" s="3">
        <v>11.46</v>
      </c>
    </row>
    <row r="5645" spans="1:7" ht="15" customHeight="1">
      <c r="A5645" s="1"/>
      <c r="B5645" s="1"/>
      <c r="C5645" s="1"/>
      <c r="D5645" s="1"/>
      <c r="E5645" s="317" t="s">
        <v>973</v>
      </c>
      <c r="F5645" s="318"/>
      <c r="G5645" s="3">
        <v>1.69</v>
      </c>
    </row>
    <row r="5646" spans="1:7" ht="15" customHeight="1">
      <c r="A5646" s="1"/>
      <c r="B5646" s="1"/>
      <c r="C5646" s="1"/>
      <c r="D5646" s="1"/>
      <c r="E5646" s="317" t="s">
        <v>974</v>
      </c>
      <c r="F5646" s="318"/>
      <c r="G5646" s="3">
        <v>13.15</v>
      </c>
    </row>
    <row r="5647" spans="1:7" ht="15" customHeight="1">
      <c r="A5647" s="1"/>
      <c r="B5647" s="1"/>
      <c r="C5647" s="1"/>
      <c r="D5647" s="1"/>
      <c r="E5647" s="317" t="s">
        <v>975</v>
      </c>
      <c r="F5647" s="318"/>
      <c r="G5647" s="3">
        <v>3.72</v>
      </c>
    </row>
    <row r="5648" spans="1:7" ht="15" customHeight="1">
      <c r="A5648" s="1"/>
      <c r="B5648" s="1"/>
      <c r="C5648" s="1"/>
      <c r="D5648" s="1"/>
      <c r="E5648" s="317" t="s">
        <v>976</v>
      </c>
      <c r="F5648" s="318"/>
      <c r="G5648" s="3">
        <v>16.87</v>
      </c>
    </row>
    <row r="5649" spans="1:7" ht="15" customHeight="1">
      <c r="A5649" s="1"/>
      <c r="B5649" s="1"/>
      <c r="C5649" s="1"/>
      <c r="D5649" s="1"/>
      <c r="E5649" s="317" t="s">
        <v>977</v>
      </c>
      <c r="F5649" s="318"/>
      <c r="G5649" s="3">
        <v>1</v>
      </c>
    </row>
    <row r="5650" spans="1:7" ht="15" customHeight="1">
      <c r="A5650" s="1"/>
      <c r="B5650" s="1"/>
      <c r="C5650" s="1"/>
      <c r="D5650" s="1"/>
      <c r="E5650" s="317" t="s">
        <v>978</v>
      </c>
      <c r="F5650" s="318"/>
      <c r="G5650" s="3">
        <v>16.87</v>
      </c>
    </row>
    <row r="5651" spans="1:7" ht="9.9499999999999993" customHeight="1">
      <c r="A5651" s="1"/>
      <c r="B5651" s="1"/>
      <c r="C5651" s="323" t="s">
        <v>949</v>
      </c>
      <c r="D5651" s="324"/>
      <c r="E5651" s="1"/>
      <c r="F5651" s="1"/>
      <c r="G5651" s="1"/>
    </row>
    <row r="5652" spans="1:7" ht="20.100000000000001" customHeight="1">
      <c r="A5652" s="325" t="s">
        <v>2462</v>
      </c>
      <c r="B5652" s="326"/>
      <c r="C5652" s="326"/>
      <c r="D5652" s="326"/>
      <c r="E5652" s="326"/>
      <c r="F5652" s="326"/>
      <c r="G5652" s="326"/>
    </row>
    <row r="5653" spans="1:7" ht="15" customHeight="1">
      <c r="A5653" s="321" t="s">
        <v>951</v>
      </c>
      <c r="B5653" s="322"/>
      <c r="C5653" s="8" t="s">
        <v>952</v>
      </c>
      <c r="D5653" s="8" t="s">
        <v>953</v>
      </c>
      <c r="E5653" s="8" t="s">
        <v>954</v>
      </c>
      <c r="F5653" s="8" t="s">
        <v>955</v>
      </c>
      <c r="G5653" s="8" t="s">
        <v>956</v>
      </c>
    </row>
    <row r="5654" spans="1:7" ht="15" customHeight="1">
      <c r="A5654" s="15" t="s">
        <v>994</v>
      </c>
      <c r="B5654" s="16" t="s">
        <v>995</v>
      </c>
      <c r="C5654" s="15" t="s">
        <v>959</v>
      </c>
      <c r="D5654" s="15" t="s">
        <v>960</v>
      </c>
      <c r="E5654" s="17">
        <v>0.32</v>
      </c>
      <c r="F5654" s="18">
        <v>1.04</v>
      </c>
      <c r="G5654" s="18">
        <v>0.33279999999999998</v>
      </c>
    </row>
    <row r="5655" spans="1:7" ht="15" customHeight="1">
      <c r="A5655" s="15" t="s">
        <v>996</v>
      </c>
      <c r="B5655" s="16" t="s">
        <v>997</v>
      </c>
      <c r="C5655" s="15" t="s">
        <v>959</v>
      </c>
      <c r="D5655" s="15" t="s">
        <v>960</v>
      </c>
      <c r="E5655" s="17">
        <v>0.32</v>
      </c>
      <c r="F5655" s="18">
        <v>3.18</v>
      </c>
      <c r="G5655" s="18">
        <v>1.0176000000000001</v>
      </c>
    </row>
    <row r="5656" spans="1:7" ht="20.100000000000001" customHeight="1">
      <c r="A5656" s="15" t="s">
        <v>1388</v>
      </c>
      <c r="B5656" s="16" t="s">
        <v>1389</v>
      </c>
      <c r="C5656" s="15" t="s">
        <v>959</v>
      </c>
      <c r="D5656" s="15" t="s">
        <v>960</v>
      </c>
      <c r="E5656" s="17">
        <v>0.32</v>
      </c>
      <c r="F5656" s="18">
        <v>0.28000000000000003</v>
      </c>
      <c r="G5656" s="18">
        <v>8.9599999999999999E-2</v>
      </c>
    </row>
    <row r="5657" spans="1:7" ht="15" customHeight="1">
      <c r="A5657" s="15" t="s">
        <v>963</v>
      </c>
      <c r="B5657" s="16" t="s">
        <v>964</v>
      </c>
      <c r="C5657" s="15" t="s">
        <v>959</v>
      </c>
      <c r="D5657" s="15" t="s">
        <v>960</v>
      </c>
      <c r="E5657" s="17">
        <v>0.32</v>
      </c>
      <c r="F5657" s="18">
        <v>0.55000000000000004</v>
      </c>
      <c r="G5657" s="18">
        <v>0.17599999999999999</v>
      </c>
    </row>
    <row r="5658" spans="1:7" ht="20.100000000000001" customHeight="1">
      <c r="A5658" s="15" t="s">
        <v>1390</v>
      </c>
      <c r="B5658" s="16" t="s">
        <v>1391</v>
      </c>
      <c r="C5658" s="15" t="s">
        <v>959</v>
      </c>
      <c r="D5658" s="15" t="s">
        <v>960</v>
      </c>
      <c r="E5658" s="17">
        <v>0.32</v>
      </c>
      <c r="F5658" s="18">
        <v>0.8</v>
      </c>
      <c r="G5658" s="18">
        <v>0.25600000000000001</v>
      </c>
    </row>
    <row r="5659" spans="1:7" ht="15" customHeight="1">
      <c r="A5659" s="15" t="s">
        <v>965</v>
      </c>
      <c r="B5659" s="16" t="s">
        <v>966</v>
      </c>
      <c r="C5659" s="15" t="s">
        <v>959</v>
      </c>
      <c r="D5659" s="15" t="s">
        <v>960</v>
      </c>
      <c r="E5659" s="17">
        <v>0.32</v>
      </c>
      <c r="F5659" s="18">
        <v>0.06</v>
      </c>
      <c r="G5659" s="18">
        <v>1.9199999999999998E-2</v>
      </c>
    </row>
    <row r="5660" spans="1:7" ht="17.100000000000001" customHeight="1">
      <c r="A5660" s="1"/>
      <c r="B5660" s="1"/>
      <c r="C5660" s="1"/>
      <c r="D5660" s="1"/>
      <c r="E5660" s="319" t="s">
        <v>967</v>
      </c>
      <c r="F5660" s="320"/>
      <c r="G5660" s="19">
        <v>1.8912</v>
      </c>
    </row>
    <row r="5661" spans="1:7" ht="15" customHeight="1">
      <c r="A5661" s="321" t="s">
        <v>968</v>
      </c>
      <c r="B5661" s="322"/>
      <c r="C5661" s="8" t="s">
        <v>952</v>
      </c>
      <c r="D5661" s="8" t="s">
        <v>953</v>
      </c>
      <c r="E5661" s="8" t="s">
        <v>954</v>
      </c>
      <c r="F5661" s="8" t="s">
        <v>955</v>
      </c>
      <c r="G5661" s="8" t="s">
        <v>956</v>
      </c>
    </row>
    <row r="5662" spans="1:7" ht="15" customHeight="1">
      <c r="A5662" s="15" t="s">
        <v>1392</v>
      </c>
      <c r="B5662" s="16" t="s">
        <v>1393</v>
      </c>
      <c r="C5662" s="15" t="s">
        <v>959</v>
      </c>
      <c r="D5662" s="15" t="s">
        <v>960</v>
      </c>
      <c r="E5662" s="17">
        <v>0.162048</v>
      </c>
      <c r="F5662" s="18">
        <v>8.94</v>
      </c>
      <c r="G5662" s="18">
        <v>1.44870912</v>
      </c>
    </row>
    <row r="5663" spans="1:7" ht="15" customHeight="1">
      <c r="A5663" s="15" t="s">
        <v>1394</v>
      </c>
      <c r="B5663" s="16" t="s">
        <v>1395</v>
      </c>
      <c r="C5663" s="15" t="s">
        <v>959</v>
      </c>
      <c r="D5663" s="15" t="s">
        <v>960</v>
      </c>
      <c r="E5663" s="17">
        <v>0.162048</v>
      </c>
      <c r="F5663" s="18">
        <v>12.62</v>
      </c>
      <c r="G5663" s="18">
        <v>2.0450457599999998</v>
      </c>
    </row>
    <row r="5664" spans="1:7" ht="15" customHeight="1">
      <c r="A5664" s="1"/>
      <c r="B5664" s="1"/>
      <c r="C5664" s="1"/>
      <c r="D5664" s="1"/>
      <c r="E5664" s="319" t="s">
        <v>971</v>
      </c>
      <c r="F5664" s="320"/>
      <c r="G5664" s="19">
        <v>3.49375488</v>
      </c>
    </row>
    <row r="5665" spans="1:7" ht="15" customHeight="1">
      <c r="A5665" s="321" t="s">
        <v>1010</v>
      </c>
      <c r="B5665" s="322"/>
      <c r="C5665" s="8" t="s">
        <v>952</v>
      </c>
      <c r="D5665" s="8" t="s">
        <v>953</v>
      </c>
      <c r="E5665" s="8" t="s">
        <v>954</v>
      </c>
      <c r="F5665" s="8" t="s">
        <v>955</v>
      </c>
      <c r="G5665" s="8" t="s">
        <v>956</v>
      </c>
    </row>
    <row r="5666" spans="1:7" ht="20.100000000000001" customHeight="1">
      <c r="A5666" s="15" t="s">
        <v>1573</v>
      </c>
      <c r="B5666" s="16" t="s">
        <v>1574</v>
      </c>
      <c r="C5666" s="15" t="s">
        <v>959</v>
      </c>
      <c r="D5666" s="15" t="s">
        <v>1030</v>
      </c>
      <c r="E5666" s="17">
        <v>1</v>
      </c>
      <c r="F5666" s="18">
        <v>4.12</v>
      </c>
      <c r="G5666" s="18">
        <v>4.12</v>
      </c>
    </row>
    <row r="5667" spans="1:7" ht="20.100000000000001" customHeight="1">
      <c r="A5667" s="15" t="s">
        <v>1569</v>
      </c>
      <c r="B5667" s="16" t="s">
        <v>1570</v>
      </c>
      <c r="C5667" s="15" t="s">
        <v>959</v>
      </c>
      <c r="D5667" s="15" t="s">
        <v>1030</v>
      </c>
      <c r="E5667" s="17">
        <v>1</v>
      </c>
      <c r="F5667" s="18">
        <v>2.38</v>
      </c>
      <c r="G5667" s="18">
        <v>2.38</v>
      </c>
    </row>
    <row r="5668" spans="1:7" ht="27.95" customHeight="1">
      <c r="A5668" s="15" t="s">
        <v>1564</v>
      </c>
      <c r="B5668" s="16" t="s">
        <v>1565</v>
      </c>
      <c r="C5668" s="15" t="s">
        <v>959</v>
      </c>
      <c r="D5668" s="15" t="s">
        <v>1030</v>
      </c>
      <c r="E5668" s="17">
        <v>4.5999999999999999E-2</v>
      </c>
      <c r="F5668" s="18">
        <v>20.64</v>
      </c>
      <c r="G5668" s="18">
        <v>0.94943999999999995</v>
      </c>
    </row>
    <row r="5669" spans="1:7" ht="15" customHeight="1">
      <c r="A5669" s="1"/>
      <c r="B5669" s="1"/>
      <c r="C5669" s="1"/>
      <c r="D5669" s="1"/>
      <c r="E5669" s="319" t="s">
        <v>1021</v>
      </c>
      <c r="F5669" s="320"/>
      <c r="G5669" s="19">
        <v>7.4494400000000001</v>
      </c>
    </row>
    <row r="5670" spans="1:7" ht="15" customHeight="1">
      <c r="A5670" s="1"/>
      <c r="B5670" s="1"/>
      <c r="C5670" s="1"/>
      <c r="D5670" s="1"/>
      <c r="E5670" s="317" t="s">
        <v>972</v>
      </c>
      <c r="F5670" s="318"/>
      <c r="G5670" s="3">
        <v>11.23</v>
      </c>
    </row>
    <row r="5671" spans="1:7" ht="15" customHeight="1">
      <c r="A5671" s="1"/>
      <c r="B5671" s="1"/>
      <c r="C5671" s="1"/>
      <c r="D5671" s="1"/>
      <c r="E5671" s="317" t="s">
        <v>973</v>
      </c>
      <c r="F5671" s="318"/>
      <c r="G5671" s="3">
        <v>1.59</v>
      </c>
    </row>
    <row r="5672" spans="1:7" ht="15" customHeight="1">
      <c r="A5672" s="1"/>
      <c r="B5672" s="1"/>
      <c r="C5672" s="1"/>
      <c r="D5672" s="1"/>
      <c r="E5672" s="317" t="s">
        <v>974</v>
      </c>
      <c r="F5672" s="318"/>
      <c r="G5672" s="3">
        <v>12.82</v>
      </c>
    </row>
    <row r="5673" spans="1:7" ht="15" customHeight="1">
      <c r="A5673" s="1"/>
      <c r="B5673" s="1"/>
      <c r="C5673" s="1"/>
      <c r="D5673" s="1"/>
      <c r="E5673" s="317" t="s">
        <v>975</v>
      </c>
      <c r="F5673" s="318"/>
      <c r="G5673" s="3">
        <v>3.63</v>
      </c>
    </row>
    <row r="5674" spans="1:7" ht="15" customHeight="1">
      <c r="A5674" s="1"/>
      <c r="B5674" s="1"/>
      <c r="C5674" s="1"/>
      <c r="D5674" s="1"/>
      <c r="E5674" s="317" t="s">
        <v>976</v>
      </c>
      <c r="F5674" s="318"/>
      <c r="G5674" s="3">
        <v>16.45</v>
      </c>
    </row>
    <row r="5675" spans="1:7" ht="15" customHeight="1">
      <c r="A5675" s="1"/>
      <c r="B5675" s="1"/>
      <c r="C5675" s="1"/>
      <c r="D5675" s="1"/>
      <c r="E5675" s="317" t="s">
        <v>977</v>
      </c>
      <c r="F5675" s="318"/>
      <c r="G5675" s="3">
        <v>1</v>
      </c>
    </row>
    <row r="5676" spans="1:7" ht="15" customHeight="1">
      <c r="A5676" s="1"/>
      <c r="B5676" s="1"/>
      <c r="C5676" s="1"/>
      <c r="D5676" s="1"/>
      <c r="E5676" s="317" t="s">
        <v>978</v>
      </c>
      <c r="F5676" s="318"/>
      <c r="G5676" s="3">
        <v>16.45</v>
      </c>
    </row>
    <row r="5677" spans="1:7" ht="9.9499999999999993" customHeight="1">
      <c r="A5677" s="1"/>
      <c r="B5677" s="1"/>
      <c r="C5677" s="323" t="s">
        <v>949</v>
      </c>
      <c r="D5677" s="324"/>
      <c r="E5677" s="1"/>
      <c r="F5677" s="1"/>
      <c r="G5677" s="1"/>
    </row>
    <row r="5678" spans="1:7" ht="20.100000000000001" customHeight="1">
      <c r="A5678" s="325" t="s">
        <v>2463</v>
      </c>
      <c r="B5678" s="326"/>
      <c r="C5678" s="326"/>
      <c r="D5678" s="326"/>
      <c r="E5678" s="326"/>
      <c r="F5678" s="326"/>
      <c r="G5678" s="326"/>
    </row>
    <row r="5679" spans="1:7" ht="15" customHeight="1">
      <c r="A5679" s="321" t="s">
        <v>951</v>
      </c>
      <c r="B5679" s="322"/>
      <c r="C5679" s="8" t="s">
        <v>952</v>
      </c>
      <c r="D5679" s="8" t="s">
        <v>953</v>
      </c>
      <c r="E5679" s="8" t="s">
        <v>954</v>
      </c>
      <c r="F5679" s="8" t="s">
        <v>955</v>
      </c>
      <c r="G5679" s="8" t="s">
        <v>956</v>
      </c>
    </row>
    <row r="5680" spans="1:7" ht="15" customHeight="1">
      <c r="A5680" s="15" t="s">
        <v>994</v>
      </c>
      <c r="B5680" s="16" t="s">
        <v>995</v>
      </c>
      <c r="C5680" s="15" t="s">
        <v>959</v>
      </c>
      <c r="D5680" s="15" t="s">
        <v>960</v>
      </c>
      <c r="E5680" s="17">
        <v>0.17</v>
      </c>
      <c r="F5680" s="18">
        <v>1.04</v>
      </c>
      <c r="G5680" s="18">
        <v>0.17680000000000001</v>
      </c>
    </row>
    <row r="5681" spans="1:7" ht="15" customHeight="1">
      <c r="A5681" s="15" t="s">
        <v>996</v>
      </c>
      <c r="B5681" s="16" t="s">
        <v>997</v>
      </c>
      <c r="C5681" s="15" t="s">
        <v>959</v>
      </c>
      <c r="D5681" s="15" t="s">
        <v>960</v>
      </c>
      <c r="E5681" s="17">
        <v>0.17</v>
      </c>
      <c r="F5681" s="18">
        <v>3.18</v>
      </c>
      <c r="G5681" s="18">
        <v>0.54059999999999997</v>
      </c>
    </row>
    <row r="5682" spans="1:7" ht="20.100000000000001" customHeight="1">
      <c r="A5682" s="15" t="s">
        <v>1388</v>
      </c>
      <c r="B5682" s="16" t="s">
        <v>1389</v>
      </c>
      <c r="C5682" s="15" t="s">
        <v>959</v>
      </c>
      <c r="D5682" s="15" t="s">
        <v>960</v>
      </c>
      <c r="E5682" s="17">
        <v>0.17</v>
      </c>
      <c r="F5682" s="18">
        <v>0.28000000000000003</v>
      </c>
      <c r="G5682" s="18">
        <v>4.7600000000000003E-2</v>
      </c>
    </row>
    <row r="5683" spans="1:7" ht="15" customHeight="1">
      <c r="A5683" s="15" t="s">
        <v>963</v>
      </c>
      <c r="B5683" s="16" t="s">
        <v>964</v>
      </c>
      <c r="C5683" s="15" t="s">
        <v>959</v>
      </c>
      <c r="D5683" s="15" t="s">
        <v>960</v>
      </c>
      <c r="E5683" s="17">
        <v>0.17</v>
      </c>
      <c r="F5683" s="18">
        <v>0.55000000000000004</v>
      </c>
      <c r="G5683" s="18">
        <v>9.35E-2</v>
      </c>
    </row>
    <row r="5684" spans="1:7" ht="20.100000000000001" customHeight="1">
      <c r="A5684" s="15" t="s">
        <v>1390</v>
      </c>
      <c r="B5684" s="16" t="s">
        <v>1391</v>
      </c>
      <c r="C5684" s="15" t="s">
        <v>959</v>
      </c>
      <c r="D5684" s="15" t="s">
        <v>960</v>
      </c>
      <c r="E5684" s="17">
        <v>0.17</v>
      </c>
      <c r="F5684" s="18">
        <v>0.8</v>
      </c>
      <c r="G5684" s="18">
        <v>0.13600000000000001</v>
      </c>
    </row>
    <row r="5685" spans="1:7" ht="15" customHeight="1">
      <c r="A5685" s="15" t="s">
        <v>965</v>
      </c>
      <c r="B5685" s="16" t="s">
        <v>966</v>
      </c>
      <c r="C5685" s="15" t="s">
        <v>959</v>
      </c>
      <c r="D5685" s="15" t="s">
        <v>960</v>
      </c>
      <c r="E5685" s="17">
        <v>0.17</v>
      </c>
      <c r="F5685" s="18">
        <v>0.06</v>
      </c>
      <c r="G5685" s="18">
        <v>1.0200000000000001E-2</v>
      </c>
    </row>
    <row r="5686" spans="1:7" ht="17.100000000000001" customHeight="1">
      <c r="A5686" s="1"/>
      <c r="B5686" s="1"/>
      <c r="C5686" s="1"/>
      <c r="D5686" s="1"/>
      <c r="E5686" s="319" t="s">
        <v>967</v>
      </c>
      <c r="F5686" s="320"/>
      <c r="G5686" s="19">
        <v>1.0046999999999999</v>
      </c>
    </row>
    <row r="5687" spans="1:7" ht="15" customHeight="1">
      <c r="A5687" s="321" t="s">
        <v>968</v>
      </c>
      <c r="B5687" s="322"/>
      <c r="C5687" s="8" t="s">
        <v>952</v>
      </c>
      <c r="D5687" s="8" t="s">
        <v>953</v>
      </c>
      <c r="E5687" s="8" t="s">
        <v>954</v>
      </c>
      <c r="F5687" s="8" t="s">
        <v>955</v>
      </c>
      <c r="G5687" s="8" t="s">
        <v>956</v>
      </c>
    </row>
    <row r="5688" spans="1:7" ht="15" customHeight="1">
      <c r="A5688" s="15" t="s">
        <v>1392</v>
      </c>
      <c r="B5688" s="16" t="s">
        <v>1393</v>
      </c>
      <c r="C5688" s="15" t="s">
        <v>959</v>
      </c>
      <c r="D5688" s="15" t="s">
        <v>960</v>
      </c>
      <c r="E5688" s="17">
        <v>2.32944E-2</v>
      </c>
      <c r="F5688" s="18">
        <v>8.94</v>
      </c>
      <c r="G5688" s="18">
        <v>0.208251936</v>
      </c>
    </row>
    <row r="5689" spans="1:7" ht="15" customHeight="1">
      <c r="A5689" s="15" t="s">
        <v>1394</v>
      </c>
      <c r="B5689" s="16" t="s">
        <v>1395</v>
      </c>
      <c r="C5689" s="15" t="s">
        <v>959</v>
      </c>
      <c r="D5689" s="15" t="s">
        <v>960</v>
      </c>
      <c r="E5689" s="17">
        <v>0.1488816</v>
      </c>
      <c r="F5689" s="18">
        <v>12.62</v>
      </c>
      <c r="G5689" s="18">
        <v>1.8788857919999999</v>
      </c>
    </row>
    <row r="5690" spans="1:7" ht="15" customHeight="1">
      <c r="A5690" s="1"/>
      <c r="B5690" s="1"/>
      <c r="C5690" s="1"/>
      <c r="D5690" s="1"/>
      <c r="E5690" s="319" t="s">
        <v>971</v>
      </c>
      <c r="F5690" s="320"/>
      <c r="G5690" s="19">
        <v>2.0871377280000001</v>
      </c>
    </row>
    <row r="5691" spans="1:7" ht="15" customHeight="1">
      <c r="A5691" s="321" t="s">
        <v>1010</v>
      </c>
      <c r="B5691" s="322"/>
      <c r="C5691" s="8" t="s">
        <v>952</v>
      </c>
      <c r="D5691" s="8" t="s">
        <v>953</v>
      </c>
      <c r="E5691" s="8" t="s">
        <v>954</v>
      </c>
      <c r="F5691" s="8" t="s">
        <v>955</v>
      </c>
      <c r="G5691" s="8" t="s">
        <v>956</v>
      </c>
    </row>
    <row r="5692" spans="1:7" ht="20.100000000000001" customHeight="1">
      <c r="A5692" s="15" t="s">
        <v>1567</v>
      </c>
      <c r="B5692" s="16" t="s">
        <v>1568</v>
      </c>
      <c r="C5692" s="15" t="s">
        <v>959</v>
      </c>
      <c r="D5692" s="15" t="s">
        <v>1013</v>
      </c>
      <c r="E5692" s="17">
        <v>0.15</v>
      </c>
      <c r="F5692" s="18">
        <v>9.52</v>
      </c>
      <c r="G5692" s="18">
        <v>1.4279999999999999</v>
      </c>
    </row>
    <row r="5693" spans="1:7" ht="20.100000000000001" customHeight="1">
      <c r="A5693" s="15" t="s">
        <v>1136</v>
      </c>
      <c r="B5693" s="16" t="s">
        <v>1137</v>
      </c>
      <c r="C5693" s="15" t="s">
        <v>959</v>
      </c>
      <c r="D5693" s="15" t="s">
        <v>1020</v>
      </c>
      <c r="E5693" s="17">
        <v>5.0000000000000001E-3</v>
      </c>
      <c r="F5693" s="18">
        <v>19.53</v>
      </c>
      <c r="G5693" s="18">
        <v>9.7650000000000001E-2</v>
      </c>
    </row>
    <row r="5694" spans="1:7" ht="15" customHeight="1">
      <c r="A5694" s="1"/>
      <c r="B5694" s="1"/>
      <c r="C5694" s="1"/>
      <c r="D5694" s="1"/>
      <c r="E5694" s="319" t="s">
        <v>1021</v>
      </c>
      <c r="F5694" s="320"/>
      <c r="G5694" s="19">
        <v>1.52565</v>
      </c>
    </row>
    <row r="5695" spans="1:7" ht="15" customHeight="1">
      <c r="A5695" s="1"/>
      <c r="B5695" s="1"/>
      <c r="C5695" s="1"/>
      <c r="D5695" s="1"/>
      <c r="E5695" s="317" t="s">
        <v>972</v>
      </c>
      <c r="F5695" s="318"/>
      <c r="G5695" s="3">
        <v>3.64</v>
      </c>
    </row>
    <row r="5696" spans="1:7" ht="15" customHeight="1">
      <c r="A5696" s="1"/>
      <c r="B5696" s="1"/>
      <c r="C5696" s="1"/>
      <c r="D5696" s="1"/>
      <c r="E5696" s="317" t="s">
        <v>973</v>
      </c>
      <c r="F5696" s="318"/>
      <c r="G5696" s="3">
        <v>0.95</v>
      </c>
    </row>
    <row r="5697" spans="1:7" ht="15" customHeight="1">
      <c r="A5697" s="1"/>
      <c r="B5697" s="1"/>
      <c r="C5697" s="1"/>
      <c r="D5697" s="1"/>
      <c r="E5697" s="317" t="s">
        <v>974</v>
      </c>
      <c r="F5697" s="318"/>
      <c r="G5697" s="3">
        <v>4.59</v>
      </c>
    </row>
    <row r="5698" spans="1:7" ht="15" customHeight="1">
      <c r="A5698" s="1"/>
      <c r="B5698" s="1"/>
      <c r="C5698" s="1"/>
      <c r="D5698" s="1"/>
      <c r="E5698" s="317" t="s">
        <v>975</v>
      </c>
      <c r="F5698" s="318"/>
      <c r="G5698" s="3">
        <v>1.3</v>
      </c>
    </row>
    <row r="5699" spans="1:7" ht="15" customHeight="1">
      <c r="A5699" s="1"/>
      <c r="B5699" s="1"/>
      <c r="C5699" s="1"/>
      <c r="D5699" s="1"/>
      <c r="E5699" s="317" t="s">
        <v>976</v>
      </c>
      <c r="F5699" s="318"/>
      <c r="G5699" s="3">
        <v>5.89</v>
      </c>
    </row>
    <row r="5700" spans="1:7" ht="15" customHeight="1">
      <c r="A5700" s="1"/>
      <c r="B5700" s="1"/>
      <c r="C5700" s="1"/>
      <c r="D5700" s="1"/>
      <c r="E5700" s="317" t="s">
        <v>977</v>
      </c>
      <c r="F5700" s="318"/>
      <c r="G5700" s="3">
        <v>1</v>
      </c>
    </row>
    <row r="5701" spans="1:7" ht="15" customHeight="1">
      <c r="A5701" s="1"/>
      <c r="B5701" s="1"/>
      <c r="C5701" s="1"/>
      <c r="D5701" s="1"/>
      <c r="E5701" s="317" t="s">
        <v>978</v>
      </c>
      <c r="F5701" s="318"/>
      <c r="G5701" s="3">
        <v>5.89</v>
      </c>
    </row>
    <row r="5702" spans="1:7" ht="9.9499999999999993" customHeight="1">
      <c r="A5702" s="1"/>
      <c r="B5702" s="1"/>
      <c r="C5702" s="323" t="s">
        <v>949</v>
      </c>
      <c r="D5702" s="324"/>
      <c r="E5702" s="1"/>
      <c r="F5702" s="1"/>
      <c r="G5702" s="1"/>
    </row>
    <row r="5703" spans="1:7" ht="20.100000000000001" customHeight="1">
      <c r="A5703" s="325" t="s">
        <v>2464</v>
      </c>
      <c r="B5703" s="326"/>
      <c r="C5703" s="326"/>
      <c r="D5703" s="326"/>
      <c r="E5703" s="326"/>
      <c r="F5703" s="326"/>
      <c r="G5703" s="326"/>
    </row>
    <row r="5704" spans="1:7" ht="15" customHeight="1">
      <c r="A5704" s="321" t="s">
        <v>951</v>
      </c>
      <c r="B5704" s="322"/>
      <c r="C5704" s="8" t="s">
        <v>952</v>
      </c>
      <c r="D5704" s="8" t="s">
        <v>953</v>
      </c>
      <c r="E5704" s="8" t="s">
        <v>954</v>
      </c>
      <c r="F5704" s="8" t="s">
        <v>955</v>
      </c>
      <c r="G5704" s="8" t="s">
        <v>956</v>
      </c>
    </row>
    <row r="5705" spans="1:7" ht="15" customHeight="1">
      <c r="A5705" s="15" t="s">
        <v>994</v>
      </c>
      <c r="B5705" s="16" t="s">
        <v>995</v>
      </c>
      <c r="C5705" s="15" t="s">
        <v>959</v>
      </c>
      <c r="D5705" s="15" t="s">
        <v>960</v>
      </c>
      <c r="E5705" s="17">
        <v>0.32</v>
      </c>
      <c r="F5705" s="18">
        <v>1.04</v>
      </c>
      <c r="G5705" s="18">
        <v>0.33279999999999998</v>
      </c>
    </row>
    <row r="5706" spans="1:7" ht="15" customHeight="1">
      <c r="A5706" s="15" t="s">
        <v>996</v>
      </c>
      <c r="B5706" s="16" t="s">
        <v>997</v>
      </c>
      <c r="C5706" s="15" t="s">
        <v>959</v>
      </c>
      <c r="D5706" s="15" t="s">
        <v>960</v>
      </c>
      <c r="E5706" s="17">
        <v>0.32</v>
      </c>
      <c r="F5706" s="18">
        <v>3.18</v>
      </c>
      <c r="G5706" s="18">
        <v>1.0176000000000001</v>
      </c>
    </row>
    <row r="5707" spans="1:7" ht="20.100000000000001" customHeight="1">
      <c r="A5707" s="15" t="s">
        <v>1388</v>
      </c>
      <c r="B5707" s="16" t="s">
        <v>1389</v>
      </c>
      <c r="C5707" s="15" t="s">
        <v>959</v>
      </c>
      <c r="D5707" s="15" t="s">
        <v>960</v>
      </c>
      <c r="E5707" s="17">
        <v>0.32</v>
      </c>
      <c r="F5707" s="18">
        <v>0.28000000000000003</v>
      </c>
      <c r="G5707" s="18">
        <v>8.9599999999999999E-2</v>
      </c>
    </row>
    <row r="5708" spans="1:7" ht="15" customHeight="1">
      <c r="A5708" s="15" t="s">
        <v>963</v>
      </c>
      <c r="B5708" s="16" t="s">
        <v>964</v>
      </c>
      <c r="C5708" s="15" t="s">
        <v>959</v>
      </c>
      <c r="D5708" s="15" t="s">
        <v>960</v>
      </c>
      <c r="E5708" s="17">
        <v>0.32</v>
      </c>
      <c r="F5708" s="18">
        <v>0.55000000000000004</v>
      </c>
      <c r="G5708" s="18">
        <v>0.17599999999999999</v>
      </c>
    </row>
    <row r="5709" spans="1:7" ht="20.100000000000001" customHeight="1">
      <c r="A5709" s="15" t="s">
        <v>1390</v>
      </c>
      <c r="B5709" s="16" t="s">
        <v>1391</v>
      </c>
      <c r="C5709" s="15" t="s">
        <v>959</v>
      </c>
      <c r="D5709" s="15" t="s">
        <v>960</v>
      </c>
      <c r="E5709" s="17">
        <v>0.32</v>
      </c>
      <c r="F5709" s="18">
        <v>0.8</v>
      </c>
      <c r="G5709" s="18">
        <v>0.25600000000000001</v>
      </c>
    </row>
    <row r="5710" spans="1:7" ht="15" customHeight="1">
      <c r="A5710" s="15" t="s">
        <v>965</v>
      </c>
      <c r="B5710" s="16" t="s">
        <v>966</v>
      </c>
      <c r="C5710" s="15" t="s">
        <v>959</v>
      </c>
      <c r="D5710" s="15" t="s">
        <v>960</v>
      </c>
      <c r="E5710" s="17">
        <v>0.32</v>
      </c>
      <c r="F5710" s="18">
        <v>0.06</v>
      </c>
      <c r="G5710" s="18">
        <v>1.9199999999999998E-2</v>
      </c>
    </row>
    <row r="5711" spans="1:7" ht="17.100000000000001" customHeight="1">
      <c r="A5711" s="1"/>
      <c r="B5711" s="1"/>
      <c r="C5711" s="1"/>
      <c r="D5711" s="1"/>
      <c r="E5711" s="319" t="s">
        <v>967</v>
      </c>
      <c r="F5711" s="320"/>
      <c r="G5711" s="19">
        <v>1.8912</v>
      </c>
    </row>
    <row r="5712" spans="1:7" ht="15" customHeight="1">
      <c r="A5712" s="321" t="s">
        <v>968</v>
      </c>
      <c r="B5712" s="322"/>
      <c r="C5712" s="8" t="s">
        <v>952</v>
      </c>
      <c r="D5712" s="8" t="s">
        <v>953</v>
      </c>
      <c r="E5712" s="8" t="s">
        <v>954</v>
      </c>
      <c r="F5712" s="8" t="s">
        <v>955</v>
      </c>
      <c r="G5712" s="8" t="s">
        <v>956</v>
      </c>
    </row>
    <row r="5713" spans="1:7" ht="15" customHeight="1">
      <c r="A5713" s="15" t="s">
        <v>1392</v>
      </c>
      <c r="B5713" s="16" t="s">
        <v>1393</v>
      </c>
      <c r="C5713" s="15" t="s">
        <v>959</v>
      </c>
      <c r="D5713" s="15" t="s">
        <v>960</v>
      </c>
      <c r="E5713" s="17">
        <v>0.162048</v>
      </c>
      <c r="F5713" s="18">
        <v>8.94</v>
      </c>
      <c r="G5713" s="18">
        <v>1.44870912</v>
      </c>
    </row>
    <row r="5714" spans="1:7" ht="15" customHeight="1">
      <c r="A5714" s="15" t="s">
        <v>1394</v>
      </c>
      <c r="B5714" s="16" t="s">
        <v>1395</v>
      </c>
      <c r="C5714" s="15" t="s">
        <v>959</v>
      </c>
      <c r="D5714" s="15" t="s">
        <v>960</v>
      </c>
      <c r="E5714" s="17">
        <v>0.162048</v>
      </c>
      <c r="F5714" s="18">
        <v>12.62</v>
      </c>
      <c r="G5714" s="18">
        <v>2.0450457599999998</v>
      </c>
    </row>
    <row r="5715" spans="1:7" ht="15" customHeight="1">
      <c r="A5715" s="1"/>
      <c r="B5715" s="1"/>
      <c r="C5715" s="1"/>
      <c r="D5715" s="1"/>
      <c r="E5715" s="319" t="s">
        <v>971</v>
      </c>
      <c r="F5715" s="320"/>
      <c r="G5715" s="19">
        <v>3.49375488</v>
      </c>
    </row>
    <row r="5716" spans="1:7" ht="15" customHeight="1">
      <c r="A5716" s="321" t="s">
        <v>1010</v>
      </c>
      <c r="B5716" s="322"/>
      <c r="C5716" s="8" t="s">
        <v>952</v>
      </c>
      <c r="D5716" s="8" t="s">
        <v>953</v>
      </c>
      <c r="E5716" s="8" t="s">
        <v>954</v>
      </c>
      <c r="F5716" s="8" t="s">
        <v>955</v>
      </c>
      <c r="G5716" s="8" t="s">
        <v>956</v>
      </c>
    </row>
    <row r="5717" spans="1:7" ht="20.100000000000001" customHeight="1">
      <c r="A5717" s="15" t="s">
        <v>1569</v>
      </c>
      <c r="B5717" s="16" t="s">
        <v>1570</v>
      </c>
      <c r="C5717" s="15" t="s">
        <v>959</v>
      </c>
      <c r="D5717" s="15" t="s">
        <v>1030</v>
      </c>
      <c r="E5717" s="17">
        <v>2</v>
      </c>
      <c r="F5717" s="18">
        <v>2.38</v>
      </c>
      <c r="G5717" s="18">
        <v>4.76</v>
      </c>
    </row>
    <row r="5718" spans="1:7" ht="27.95" customHeight="1">
      <c r="A5718" s="15" t="s">
        <v>1564</v>
      </c>
      <c r="B5718" s="16" t="s">
        <v>1565</v>
      </c>
      <c r="C5718" s="15" t="s">
        <v>959</v>
      </c>
      <c r="D5718" s="15" t="s">
        <v>1030</v>
      </c>
      <c r="E5718" s="17">
        <v>9.1999999999999998E-2</v>
      </c>
      <c r="F5718" s="18">
        <v>20.64</v>
      </c>
      <c r="G5718" s="18">
        <v>1.8988799999999999</v>
      </c>
    </row>
    <row r="5719" spans="1:7" ht="20.100000000000001" customHeight="1">
      <c r="A5719" s="15" t="s">
        <v>1577</v>
      </c>
      <c r="B5719" s="16" t="s">
        <v>1578</v>
      </c>
      <c r="C5719" s="15" t="s">
        <v>959</v>
      </c>
      <c r="D5719" s="15" t="s">
        <v>1030</v>
      </c>
      <c r="E5719" s="17">
        <v>1</v>
      </c>
      <c r="F5719" s="18">
        <v>10.39</v>
      </c>
      <c r="G5719" s="18">
        <v>10.39</v>
      </c>
    </row>
    <row r="5720" spans="1:7" ht="15" customHeight="1">
      <c r="A5720" s="1"/>
      <c r="B5720" s="1"/>
      <c r="C5720" s="1"/>
      <c r="D5720" s="1"/>
      <c r="E5720" s="319" t="s">
        <v>1021</v>
      </c>
      <c r="F5720" s="320"/>
      <c r="G5720" s="19">
        <v>17.04888</v>
      </c>
    </row>
    <row r="5721" spans="1:7" ht="15" customHeight="1">
      <c r="A5721" s="1"/>
      <c r="B5721" s="1"/>
      <c r="C5721" s="1"/>
      <c r="D5721" s="1"/>
      <c r="E5721" s="317" t="s">
        <v>972</v>
      </c>
      <c r="F5721" s="318"/>
      <c r="G5721" s="3">
        <v>20.83</v>
      </c>
    </row>
    <row r="5722" spans="1:7" ht="15" customHeight="1">
      <c r="A5722" s="1"/>
      <c r="B5722" s="1"/>
      <c r="C5722" s="1"/>
      <c r="D5722" s="1"/>
      <c r="E5722" s="317" t="s">
        <v>973</v>
      </c>
      <c r="F5722" s="318"/>
      <c r="G5722" s="3">
        <v>1.59</v>
      </c>
    </row>
    <row r="5723" spans="1:7" ht="15" customHeight="1">
      <c r="A5723" s="1"/>
      <c r="B5723" s="1"/>
      <c r="C5723" s="1"/>
      <c r="D5723" s="1"/>
      <c r="E5723" s="317" t="s">
        <v>974</v>
      </c>
      <c r="F5723" s="318"/>
      <c r="G5723" s="3">
        <v>22.42</v>
      </c>
    </row>
    <row r="5724" spans="1:7" ht="15" customHeight="1">
      <c r="A5724" s="1"/>
      <c r="B5724" s="1"/>
      <c r="C5724" s="1"/>
      <c r="D5724" s="1"/>
      <c r="E5724" s="317" t="s">
        <v>975</v>
      </c>
      <c r="F5724" s="318"/>
      <c r="G5724" s="3">
        <v>6.35</v>
      </c>
    </row>
    <row r="5725" spans="1:7" ht="15" customHeight="1">
      <c r="A5725" s="1"/>
      <c r="B5725" s="1"/>
      <c r="C5725" s="1"/>
      <c r="D5725" s="1"/>
      <c r="E5725" s="317" t="s">
        <v>976</v>
      </c>
      <c r="F5725" s="318"/>
      <c r="G5725" s="3">
        <v>28.77</v>
      </c>
    </row>
    <row r="5726" spans="1:7" ht="15" customHeight="1">
      <c r="A5726" s="1"/>
      <c r="B5726" s="1"/>
      <c r="C5726" s="1"/>
      <c r="D5726" s="1"/>
      <c r="E5726" s="317" t="s">
        <v>977</v>
      </c>
      <c r="F5726" s="318"/>
      <c r="G5726" s="3">
        <v>1</v>
      </c>
    </row>
    <row r="5727" spans="1:7" ht="15" customHeight="1">
      <c r="A5727" s="1"/>
      <c r="B5727" s="1"/>
      <c r="C5727" s="1"/>
      <c r="D5727" s="1"/>
      <c r="E5727" s="317" t="s">
        <v>978</v>
      </c>
      <c r="F5727" s="318"/>
      <c r="G5727" s="3">
        <v>28.77</v>
      </c>
    </row>
    <row r="5728" spans="1:7" ht="9.9499999999999993" customHeight="1">
      <c r="A5728" s="1"/>
      <c r="B5728" s="1"/>
      <c r="C5728" s="323" t="s">
        <v>949</v>
      </c>
      <c r="D5728" s="324"/>
      <c r="E5728" s="1"/>
      <c r="F5728" s="1"/>
      <c r="G5728" s="1"/>
    </row>
    <row r="5729" spans="1:7" ht="20.100000000000001" customHeight="1">
      <c r="A5729" s="325" t="s">
        <v>2465</v>
      </c>
      <c r="B5729" s="326"/>
      <c r="C5729" s="326"/>
      <c r="D5729" s="326"/>
      <c r="E5729" s="326"/>
      <c r="F5729" s="326"/>
      <c r="G5729" s="326"/>
    </row>
    <row r="5730" spans="1:7" ht="15" customHeight="1">
      <c r="A5730" s="321" t="s">
        <v>951</v>
      </c>
      <c r="B5730" s="322"/>
      <c r="C5730" s="8" t="s">
        <v>952</v>
      </c>
      <c r="D5730" s="8" t="s">
        <v>953</v>
      </c>
      <c r="E5730" s="8" t="s">
        <v>954</v>
      </c>
      <c r="F5730" s="8" t="s">
        <v>955</v>
      </c>
      <c r="G5730" s="8" t="s">
        <v>956</v>
      </c>
    </row>
    <row r="5731" spans="1:7" ht="15" customHeight="1">
      <c r="A5731" s="15" t="s">
        <v>994</v>
      </c>
      <c r="B5731" s="16" t="s">
        <v>995</v>
      </c>
      <c r="C5731" s="15" t="s">
        <v>959</v>
      </c>
      <c r="D5731" s="15" t="s">
        <v>960</v>
      </c>
      <c r="E5731" s="17">
        <v>0.66</v>
      </c>
      <c r="F5731" s="18">
        <v>1.04</v>
      </c>
      <c r="G5731" s="18">
        <v>0.68640000000000001</v>
      </c>
    </row>
    <row r="5732" spans="1:7" ht="15" customHeight="1">
      <c r="A5732" s="15" t="s">
        <v>996</v>
      </c>
      <c r="B5732" s="16" t="s">
        <v>997</v>
      </c>
      <c r="C5732" s="15" t="s">
        <v>959</v>
      </c>
      <c r="D5732" s="15" t="s">
        <v>960</v>
      </c>
      <c r="E5732" s="17">
        <v>0.66</v>
      </c>
      <c r="F5732" s="18">
        <v>3.18</v>
      </c>
      <c r="G5732" s="18">
        <v>2.0988000000000002</v>
      </c>
    </row>
    <row r="5733" spans="1:7" ht="20.100000000000001" customHeight="1">
      <c r="A5733" s="15" t="s">
        <v>1388</v>
      </c>
      <c r="B5733" s="16" t="s">
        <v>1389</v>
      </c>
      <c r="C5733" s="15" t="s">
        <v>959</v>
      </c>
      <c r="D5733" s="15" t="s">
        <v>960</v>
      </c>
      <c r="E5733" s="17">
        <v>0.66</v>
      </c>
      <c r="F5733" s="18">
        <v>0.28000000000000003</v>
      </c>
      <c r="G5733" s="18">
        <v>0.18479999999999999</v>
      </c>
    </row>
    <row r="5734" spans="1:7" ht="15" customHeight="1">
      <c r="A5734" s="15" t="s">
        <v>963</v>
      </c>
      <c r="B5734" s="16" t="s">
        <v>964</v>
      </c>
      <c r="C5734" s="15" t="s">
        <v>959</v>
      </c>
      <c r="D5734" s="15" t="s">
        <v>960</v>
      </c>
      <c r="E5734" s="17">
        <v>0.66</v>
      </c>
      <c r="F5734" s="18">
        <v>0.55000000000000004</v>
      </c>
      <c r="G5734" s="18">
        <v>0.36299999999999999</v>
      </c>
    </row>
    <row r="5735" spans="1:7" ht="20.100000000000001" customHeight="1">
      <c r="A5735" s="15" t="s">
        <v>1390</v>
      </c>
      <c r="B5735" s="16" t="s">
        <v>1391</v>
      </c>
      <c r="C5735" s="15" t="s">
        <v>959</v>
      </c>
      <c r="D5735" s="15" t="s">
        <v>960</v>
      </c>
      <c r="E5735" s="17">
        <v>0.66</v>
      </c>
      <c r="F5735" s="18">
        <v>0.8</v>
      </c>
      <c r="G5735" s="18">
        <v>0.52800000000000002</v>
      </c>
    </row>
    <row r="5736" spans="1:7" ht="15" customHeight="1">
      <c r="A5736" s="15" t="s">
        <v>965</v>
      </c>
      <c r="B5736" s="16" t="s">
        <v>966</v>
      </c>
      <c r="C5736" s="15" t="s">
        <v>959</v>
      </c>
      <c r="D5736" s="15" t="s">
        <v>960</v>
      </c>
      <c r="E5736" s="17">
        <v>0.66</v>
      </c>
      <c r="F5736" s="18">
        <v>0.06</v>
      </c>
      <c r="G5736" s="18">
        <v>3.9600000000000003E-2</v>
      </c>
    </row>
    <row r="5737" spans="1:7" ht="17.100000000000001" customHeight="1">
      <c r="A5737" s="1"/>
      <c r="B5737" s="1"/>
      <c r="C5737" s="1"/>
      <c r="D5737" s="1"/>
      <c r="E5737" s="319" t="s">
        <v>967</v>
      </c>
      <c r="F5737" s="320"/>
      <c r="G5737" s="19">
        <v>3.9005999999999998</v>
      </c>
    </row>
    <row r="5738" spans="1:7" ht="15" customHeight="1">
      <c r="A5738" s="321" t="s">
        <v>968</v>
      </c>
      <c r="B5738" s="322"/>
      <c r="C5738" s="8" t="s">
        <v>952</v>
      </c>
      <c r="D5738" s="8" t="s">
        <v>953</v>
      </c>
      <c r="E5738" s="8" t="s">
        <v>954</v>
      </c>
      <c r="F5738" s="8" t="s">
        <v>955</v>
      </c>
      <c r="G5738" s="8" t="s">
        <v>956</v>
      </c>
    </row>
    <row r="5739" spans="1:7" ht="15" customHeight="1">
      <c r="A5739" s="15" t="s">
        <v>1392</v>
      </c>
      <c r="B5739" s="16" t="s">
        <v>1393</v>
      </c>
      <c r="C5739" s="15" t="s">
        <v>959</v>
      </c>
      <c r="D5739" s="15" t="s">
        <v>960</v>
      </c>
      <c r="E5739" s="17">
        <v>0.33422400000000002</v>
      </c>
      <c r="F5739" s="18">
        <v>8.94</v>
      </c>
      <c r="G5739" s="18">
        <v>2.9879625600000002</v>
      </c>
    </row>
    <row r="5740" spans="1:7" ht="15" customHeight="1">
      <c r="A5740" s="15" t="s">
        <v>1394</v>
      </c>
      <c r="B5740" s="16" t="s">
        <v>1395</v>
      </c>
      <c r="C5740" s="15" t="s">
        <v>959</v>
      </c>
      <c r="D5740" s="15" t="s">
        <v>960</v>
      </c>
      <c r="E5740" s="17">
        <v>0.33422400000000002</v>
      </c>
      <c r="F5740" s="18">
        <v>12.62</v>
      </c>
      <c r="G5740" s="18">
        <v>4.2179068800000001</v>
      </c>
    </row>
    <row r="5741" spans="1:7" ht="15" customHeight="1">
      <c r="A5741" s="1"/>
      <c r="B5741" s="1"/>
      <c r="C5741" s="1"/>
      <c r="D5741" s="1"/>
      <c r="E5741" s="319" t="s">
        <v>971</v>
      </c>
      <c r="F5741" s="320"/>
      <c r="G5741" s="19">
        <v>7.2058694399999998</v>
      </c>
    </row>
    <row r="5742" spans="1:7" ht="15" customHeight="1">
      <c r="A5742" s="321" t="s">
        <v>1010</v>
      </c>
      <c r="B5742" s="322"/>
      <c r="C5742" s="8" t="s">
        <v>952</v>
      </c>
      <c r="D5742" s="8" t="s">
        <v>953</v>
      </c>
      <c r="E5742" s="8" t="s">
        <v>954</v>
      </c>
      <c r="F5742" s="8" t="s">
        <v>955</v>
      </c>
      <c r="G5742" s="8" t="s">
        <v>956</v>
      </c>
    </row>
    <row r="5743" spans="1:7" ht="20.100000000000001" customHeight="1">
      <c r="A5743" s="15" t="s">
        <v>1569</v>
      </c>
      <c r="B5743" s="16" t="s">
        <v>1570</v>
      </c>
      <c r="C5743" s="15" t="s">
        <v>959</v>
      </c>
      <c r="D5743" s="15" t="s">
        <v>1030</v>
      </c>
      <c r="E5743" s="17">
        <v>2</v>
      </c>
      <c r="F5743" s="18">
        <v>2.38</v>
      </c>
      <c r="G5743" s="18">
        <v>4.76</v>
      </c>
    </row>
    <row r="5744" spans="1:7" ht="27.95" customHeight="1">
      <c r="A5744" s="15" t="s">
        <v>1564</v>
      </c>
      <c r="B5744" s="16" t="s">
        <v>1565</v>
      </c>
      <c r="C5744" s="15" t="s">
        <v>959</v>
      </c>
      <c r="D5744" s="15" t="s">
        <v>1030</v>
      </c>
      <c r="E5744" s="17">
        <v>9.1999999999999998E-2</v>
      </c>
      <c r="F5744" s="18">
        <v>20.64</v>
      </c>
      <c r="G5744" s="18">
        <v>1.8988799999999999</v>
      </c>
    </row>
    <row r="5745" spans="1:7" ht="20.100000000000001" customHeight="1">
      <c r="A5745" s="15" t="s">
        <v>1577</v>
      </c>
      <c r="B5745" s="16" t="s">
        <v>1578</v>
      </c>
      <c r="C5745" s="15" t="s">
        <v>959</v>
      </c>
      <c r="D5745" s="15" t="s">
        <v>1030</v>
      </c>
      <c r="E5745" s="17">
        <v>1</v>
      </c>
      <c r="F5745" s="18">
        <v>10.39</v>
      </c>
      <c r="G5745" s="18">
        <v>10.39</v>
      </c>
    </row>
    <row r="5746" spans="1:7" ht="15" customHeight="1">
      <c r="A5746" s="1"/>
      <c r="B5746" s="1"/>
      <c r="C5746" s="1"/>
      <c r="D5746" s="1"/>
      <c r="E5746" s="319" t="s">
        <v>1021</v>
      </c>
      <c r="F5746" s="320"/>
      <c r="G5746" s="19">
        <v>17.04888</v>
      </c>
    </row>
    <row r="5747" spans="1:7" ht="15" customHeight="1">
      <c r="A5747" s="1"/>
      <c r="B5747" s="1"/>
      <c r="C5747" s="1"/>
      <c r="D5747" s="1"/>
      <c r="E5747" s="317" t="s">
        <v>972</v>
      </c>
      <c r="F5747" s="318"/>
      <c r="G5747" s="3">
        <v>24.87</v>
      </c>
    </row>
    <row r="5748" spans="1:7" ht="15" customHeight="1">
      <c r="A5748" s="1"/>
      <c r="B5748" s="1"/>
      <c r="C5748" s="1"/>
      <c r="D5748" s="1"/>
      <c r="E5748" s="317" t="s">
        <v>973</v>
      </c>
      <c r="F5748" s="318"/>
      <c r="G5748" s="3">
        <v>3.26</v>
      </c>
    </row>
    <row r="5749" spans="1:7" ht="15" customHeight="1">
      <c r="A5749" s="1"/>
      <c r="B5749" s="1"/>
      <c r="C5749" s="1"/>
      <c r="D5749" s="1"/>
      <c r="E5749" s="317" t="s">
        <v>974</v>
      </c>
      <c r="F5749" s="318"/>
      <c r="G5749" s="3">
        <v>28.13</v>
      </c>
    </row>
    <row r="5750" spans="1:7" ht="15" customHeight="1">
      <c r="A5750" s="1"/>
      <c r="B5750" s="1"/>
      <c r="C5750" s="1"/>
      <c r="D5750" s="1"/>
      <c r="E5750" s="317" t="s">
        <v>975</v>
      </c>
      <c r="F5750" s="318"/>
      <c r="G5750" s="3">
        <v>7.97</v>
      </c>
    </row>
    <row r="5751" spans="1:7" ht="15" customHeight="1">
      <c r="A5751" s="1"/>
      <c r="B5751" s="1"/>
      <c r="C5751" s="1"/>
      <c r="D5751" s="1"/>
      <c r="E5751" s="317" t="s">
        <v>976</v>
      </c>
      <c r="F5751" s="318"/>
      <c r="G5751" s="3">
        <v>36.1</v>
      </c>
    </row>
    <row r="5752" spans="1:7" ht="15" customHeight="1">
      <c r="A5752" s="1"/>
      <c r="B5752" s="1"/>
      <c r="C5752" s="1"/>
      <c r="D5752" s="1"/>
      <c r="E5752" s="317" t="s">
        <v>977</v>
      </c>
      <c r="F5752" s="318"/>
      <c r="G5752" s="3">
        <v>1</v>
      </c>
    </row>
    <row r="5753" spans="1:7" ht="15" customHeight="1">
      <c r="A5753" s="1"/>
      <c r="B5753" s="1"/>
      <c r="C5753" s="1"/>
      <c r="D5753" s="1"/>
      <c r="E5753" s="317" t="s">
        <v>978</v>
      </c>
      <c r="F5753" s="318"/>
      <c r="G5753" s="3">
        <v>36.1</v>
      </c>
    </row>
    <row r="5754" spans="1:7" ht="9.9499999999999993" customHeight="1">
      <c r="A5754" s="1"/>
      <c r="B5754" s="1"/>
      <c r="C5754" s="323" t="s">
        <v>949</v>
      </c>
      <c r="D5754" s="324"/>
      <c r="E5754" s="1"/>
      <c r="F5754" s="1"/>
      <c r="G5754" s="1"/>
    </row>
    <row r="5755" spans="1:7" ht="20.100000000000001" customHeight="1">
      <c r="A5755" s="325" t="s">
        <v>2466</v>
      </c>
      <c r="B5755" s="326"/>
      <c r="C5755" s="326"/>
      <c r="D5755" s="326"/>
      <c r="E5755" s="326"/>
      <c r="F5755" s="326"/>
      <c r="G5755" s="326"/>
    </row>
    <row r="5756" spans="1:7" ht="15" customHeight="1">
      <c r="A5756" s="321" t="s">
        <v>951</v>
      </c>
      <c r="B5756" s="322"/>
      <c r="C5756" s="8" t="s">
        <v>952</v>
      </c>
      <c r="D5756" s="8" t="s">
        <v>953</v>
      </c>
      <c r="E5756" s="8" t="s">
        <v>954</v>
      </c>
      <c r="F5756" s="8" t="s">
        <v>955</v>
      </c>
      <c r="G5756" s="8" t="s">
        <v>956</v>
      </c>
    </row>
    <row r="5757" spans="1:7" ht="15" customHeight="1">
      <c r="A5757" s="15" t="s">
        <v>994</v>
      </c>
      <c r="B5757" s="16" t="s">
        <v>995</v>
      </c>
      <c r="C5757" s="15" t="s">
        <v>959</v>
      </c>
      <c r="D5757" s="15" t="s">
        <v>960</v>
      </c>
      <c r="E5757" s="17">
        <v>0.32</v>
      </c>
      <c r="F5757" s="18">
        <v>1.04</v>
      </c>
      <c r="G5757" s="18">
        <v>0.33279999999999998</v>
      </c>
    </row>
    <row r="5758" spans="1:7" ht="15" customHeight="1">
      <c r="A5758" s="15" t="s">
        <v>996</v>
      </c>
      <c r="B5758" s="16" t="s">
        <v>997</v>
      </c>
      <c r="C5758" s="15" t="s">
        <v>959</v>
      </c>
      <c r="D5758" s="15" t="s">
        <v>960</v>
      </c>
      <c r="E5758" s="17">
        <v>0.32</v>
      </c>
      <c r="F5758" s="18">
        <v>3.18</v>
      </c>
      <c r="G5758" s="18">
        <v>1.0176000000000001</v>
      </c>
    </row>
    <row r="5759" spans="1:7" ht="20.100000000000001" customHeight="1">
      <c r="A5759" s="15" t="s">
        <v>1388</v>
      </c>
      <c r="B5759" s="16" t="s">
        <v>1389</v>
      </c>
      <c r="C5759" s="15" t="s">
        <v>959</v>
      </c>
      <c r="D5759" s="15" t="s">
        <v>960</v>
      </c>
      <c r="E5759" s="17">
        <v>0.32</v>
      </c>
      <c r="F5759" s="18">
        <v>0.28000000000000003</v>
      </c>
      <c r="G5759" s="18">
        <v>8.9599999999999999E-2</v>
      </c>
    </row>
    <row r="5760" spans="1:7" ht="15" customHeight="1">
      <c r="A5760" s="15" t="s">
        <v>963</v>
      </c>
      <c r="B5760" s="16" t="s">
        <v>964</v>
      </c>
      <c r="C5760" s="15" t="s">
        <v>959</v>
      </c>
      <c r="D5760" s="15" t="s">
        <v>960</v>
      </c>
      <c r="E5760" s="17">
        <v>0.32</v>
      </c>
      <c r="F5760" s="18">
        <v>0.55000000000000004</v>
      </c>
      <c r="G5760" s="18">
        <v>0.17599999999999999</v>
      </c>
    </row>
    <row r="5761" spans="1:7" ht="20.100000000000001" customHeight="1">
      <c r="A5761" s="15" t="s">
        <v>1390</v>
      </c>
      <c r="B5761" s="16" t="s">
        <v>1391</v>
      </c>
      <c r="C5761" s="15" t="s">
        <v>959</v>
      </c>
      <c r="D5761" s="15" t="s">
        <v>960</v>
      </c>
      <c r="E5761" s="17">
        <v>0.32</v>
      </c>
      <c r="F5761" s="18">
        <v>0.8</v>
      </c>
      <c r="G5761" s="18">
        <v>0.25600000000000001</v>
      </c>
    </row>
    <row r="5762" spans="1:7" ht="15" customHeight="1">
      <c r="A5762" s="15" t="s">
        <v>965</v>
      </c>
      <c r="B5762" s="16" t="s">
        <v>966</v>
      </c>
      <c r="C5762" s="15" t="s">
        <v>959</v>
      </c>
      <c r="D5762" s="15" t="s">
        <v>960</v>
      </c>
      <c r="E5762" s="17">
        <v>0.32</v>
      </c>
      <c r="F5762" s="18">
        <v>0.06</v>
      </c>
      <c r="G5762" s="18">
        <v>1.9199999999999998E-2</v>
      </c>
    </row>
    <row r="5763" spans="1:7" ht="17.100000000000001" customHeight="1">
      <c r="A5763" s="1"/>
      <c r="B5763" s="1"/>
      <c r="C5763" s="1"/>
      <c r="D5763" s="1"/>
      <c r="E5763" s="319" t="s">
        <v>967</v>
      </c>
      <c r="F5763" s="320"/>
      <c r="G5763" s="19">
        <v>1.8912</v>
      </c>
    </row>
    <row r="5764" spans="1:7" ht="15" customHeight="1">
      <c r="A5764" s="321" t="s">
        <v>968</v>
      </c>
      <c r="B5764" s="322"/>
      <c r="C5764" s="8" t="s">
        <v>952</v>
      </c>
      <c r="D5764" s="8" t="s">
        <v>953</v>
      </c>
      <c r="E5764" s="8" t="s">
        <v>954</v>
      </c>
      <c r="F5764" s="8" t="s">
        <v>955</v>
      </c>
      <c r="G5764" s="8" t="s">
        <v>956</v>
      </c>
    </row>
    <row r="5765" spans="1:7" ht="15" customHeight="1">
      <c r="A5765" s="15" t="s">
        <v>1392</v>
      </c>
      <c r="B5765" s="16" t="s">
        <v>1393</v>
      </c>
      <c r="C5765" s="15" t="s">
        <v>959</v>
      </c>
      <c r="D5765" s="15" t="s">
        <v>960</v>
      </c>
      <c r="E5765" s="17">
        <v>0.162048</v>
      </c>
      <c r="F5765" s="18">
        <v>8.94</v>
      </c>
      <c r="G5765" s="18">
        <v>1.44870912</v>
      </c>
    </row>
    <row r="5766" spans="1:7" ht="15" customHeight="1">
      <c r="A5766" s="15" t="s">
        <v>1394</v>
      </c>
      <c r="B5766" s="16" t="s">
        <v>1395</v>
      </c>
      <c r="C5766" s="15" t="s">
        <v>959</v>
      </c>
      <c r="D5766" s="15" t="s">
        <v>960</v>
      </c>
      <c r="E5766" s="17">
        <v>0.162048</v>
      </c>
      <c r="F5766" s="18">
        <v>12.62</v>
      </c>
      <c r="G5766" s="18">
        <v>2.0450457599999998</v>
      </c>
    </row>
    <row r="5767" spans="1:7" ht="15" customHeight="1">
      <c r="A5767" s="1"/>
      <c r="B5767" s="1"/>
      <c r="C5767" s="1"/>
      <c r="D5767" s="1"/>
      <c r="E5767" s="319" t="s">
        <v>971</v>
      </c>
      <c r="F5767" s="320"/>
      <c r="G5767" s="19">
        <v>3.49375488</v>
      </c>
    </row>
    <row r="5768" spans="1:7" ht="15" customHeight="1">
      <c r="A5768" s="321" t="s">
        <v>1010</v>
      </c>
      <c r="B5768" s="322"/>
      <c r="C5768" s="8" t="s">
        <v>952</v>
      </c>
      <c r="D5768" s="8" t="s">
        <v>953</v>
      </c>
      <c r="E5768" s="8" t="s">
        <v>954</v>
      </c>
      <c r="F5768" s="8" t="s">
        <v>955</v>
      </c>
      <c r="G5768" s="8" t="s">
        <v>956</v>
      </c>
    </row>
    <row r="5769" spans="1:7" ht="20.100000000000001" customHeight="1">
      <c r="A5769" s="15" t="s">
        <v>1567</v>
      </c>
      <c r="B5769" s="16" t="s">
        <v>1568</v>
      </c>
      <c r="C5769" s="15" t="s">
        <v>959</v>
      </c>
      <c r="D5769" s="15" t="s">
        <v>1013</v>
      </c>
      <c r="E5769" s="17">
        <v>1.05</v>
      </c>
      <c r="F5769" s="18">
        <v>9.52</v>
      </c>
      <c r="G5769" s="18">
        <v>9.9960000000000004</v>
      </c>
    </row>
    <row r="5770" spans="1:7" ht="15" customHeight="1">
      <c r="A5770" s="15" t="s">
        <v>1398</v>
      </c>
      <c r="B5770" s="16" t="s">
        <v>1399</v>
      </c>
      <c r="C5770" s="15" t="s">
        <v>959</v>
      </c>
      <c r="D5770" s="15" t="s">
        <v>1030</v>
      </c>
      <c r="E5770" s="17">
        <v>1.17E-2</v>
      </c>
      <c r="F5770" s="18">
        <v>50.01</v>
      </c>
      <c r="G5770" s="18">
        <v>0.585117</v>
      </c>
    </row>
    <row r="5771" spans="1:7" ht="20.100000000000001" customHeight="1">
      <c r="A5771" s="15" t="s">
        <v>1400</v>
      </c>
      <c r="B5771" s="16" t="s">
        <v>1401</v>
      </c>
      <c r="C5771" s="15" t="s">
        <v>959</v>
      </c>
      <c r="D5771" s="15" t="s">
        <v>1030</v>
      </c>
      <c r="E5771" s="17">
        <v>1.9099999999999999E-2</v>
      </c>
      <c r="F5771" s="18">
        <v>56.66</v>
      </c>
      <c r="G5771" s="18">
        <v>1.082206</v>
      </c>
    </row>
    <row r="5772" spans="1:7" ht="15" customHeight="1">
      <c r="A5772" s="15" t="s">
        <v>1402</v>
      </c>
      <c r="B5772" s="16" t="s">
        <v>1403</v>
      </c>
      <c r="C5772" s="15" t="s">
        <v>959</v>
      </c>
      <c r="D5772" s="15" t="s">
        <v>1030</v>
      </c>
      <c r="E5772" s="17">
        <v>5.2999999999999999E-2</v>
      </c>
      <c r="F5772" s="18">
        <v>1.29</v>
      </c>
      <c r="G5772" s="18">
        <v>6.837E-2</v>
      </c>
    </row>
    <row r="5773" spans="1:7" ht="15" customHeight="1">
      <c r="A5773" s="1"/>
      <c r="B5773" s="1"/>
      <c r="C5773" s="1"/>
      <c r="D5773" s="1"/>
      <c r="E5773" s="319" t="s">
        <v>1021</v>
      </c>
      <c r="F5773" s="320"/>
      <c r="G5773" s="19">
        <v>11.731693</v>
      </c>
    </row>
    <row r="5774" spans="1:7" ht="15" customHeight="1">
      <c r="A5774" s="1"/>
      <c r="B5774" s="1"/>
      <c r="C5774" s="1"/>
      <c r="D5774" s="1"/>
      <c r="E5774" s="317" t="s">
        <v>972</v>
      </c>
      <c r="F5774" s="318"/>
      <c r="G5774" s="3">
        <v>15.5</v>
      </c>
    </row>
    <row r="5775" spans="1:7" ht="15" customHeight="1">
      <c r="A5775" s="1"/>
      <c r="B5775" s="1"/>
      <c r="C5775" s="1"/>
      <c r="D5775" s="1"/>
      <c r="E5775" s="317" t="s">
        <v>973</v>
      </c>
      <c r="F5775" s="318"/>
      <c r="G5775" s="3">
        <v>1.59</v>
      </c>
    </row>
    <row r="5776" spans="1:7" ht="15" customHeight="1">
      <c r="A5776" s="1"/>
      <c r="B5776" s="1"/>
      <c r="C5776" s="1"/>
      <c r="D5776" s="1"/>
      <c r="E5776" s="317" t="s">
        <v>974</v>
      </c>
      <c r="F5776" s="318"/>
      <c r="G5776" s="3">
        <v>17.09</v>
      </c>
    </row>
    <row r="5777" spans="1:7" ht="15" customHeight="1">
      <c r="A5777" s="1"/>
      <c r="B5777" s="1"/>
      <c r="C5777" s="1"/>
      <c r="D5777" s="1"/>
      <c r="E5777" s="317" t="s">
        <v>975</v>
      </c>
      <c r="F5777" s="318"/>
      <c r="G5777" s="3">
        <v>4.84</v>
      </c>
    </row>
    <row r="5778" spans="1:7" ht="15" customHeight="1">
      <c r="A5778" s="1"/>
      <c r="B5778" s="1"/>
      <c r="C5778" s="1"/>
      <c r="D5778" s="1"/>
      <c r="E5778" s="317" t="s">
        <v>976</v>
      </c>
      <c r="F5778" s="318"/>
      <c r="G5778" s="3">
        <v>21.93</v>
      </c>
    </row>
    <row r="5779" spans="1:7" ht="15" customHeight="1">
      <c r="A5779" s="1"/>
      <c r="B5779" s="1"/>
      <c r="C5779" s="1"/>
      <c r="D5779" s="1"/>
      <c r="E5779" s="317" t="s">
        <v>977</v>
      </c>
      <c r="F5779" s="318"/>
      <c r="G5779" s="3">
        <v>1</v>
      </c>
    </row>
    <row r="5780" spans="1:7" ht="15" customHeight="1">
      <c r="A5780" s="1"/>
      <c r="B5780" s="1"/>
      <c r="C5780" s="1"/>
      <c r="D5780" s="1"/>
      <c r="E5780" s="317" t="s">
        <v>978</v>
      </c>
      <c r="F5780" s="318"/>
      <c r="G5780" s="3">
        <v>21.93</v>
      </c>
    </row>
    <row r="5781" spans="1:7" ht="9.9499999999999993" customHeight="1">
      <c r="A5781" s="1"/>
      <c r="B5781" s="1"/>
      <c r="C5781" s="323" t="s">
        <v>949</v>
      </c>
      <c r="D5781" s="324"/>
      <c r="E5781" s="1"/>
      <c r="F5781" s="1"/>
      <c r="G5781" s="1"/>
    </row>
    <row r="5782" spans="1:7" ht="20.100000000000001" customHeight="1">
      <c r="A5782" s="325" t="s">
        <v>2467</v>
      </c>
      <c r="B5782" s="326"/>
      <c r="C5782" s="326"/>
      <c r="D5782" s="326"/>
      <c r="E5782" s="326"/>
      <c r="F5782" s="326"/>
      <c r="G5782" s="326"/>
    </row>
    <row r="5783" spans="1:7" ht="15" customHeight="1">
      <c r="A5783" s="321" t="s">
        <v>951</v>
      </c>
      <c r="B5783" s="322"/>
      <c r="C5783" s="8" t="s">
        <v>952</v>
      </c>
      <c r="D5783" s="8" t="s">
        <v>953</v>
      </c>
      <c r="E5783" s="8" t="s">
        <v>954</v>
      </c>
      <c r="F5783" s="8" t="s">
        <v>955</v>
      </c>
      <c r="G5783" s="8" t="s">
        <v>956</v>
      </c>
    </row>
    <row r="5784" spans="1:7" ht="15" customHeight="1">
      <c r="A5784" s="15" t="s">
        <v>994</v>
      </c>
      <c r="B5784" s="16" t="s">
        <v>995</v>
      </c>
      <c r="C5784" s="15" t="s">
        <v>959</v>
      </c>
      <c r="D5784" s="15" t="s">
        <v>960</v>
      </c>
      <c r="E5784" s="17">
        <v>1.48</v>
      </c>
      <c r="F5784" s="18">
        <v>1.04</v>
      </c>
      <c r="G5784" s="18">
        <v>1.5391999999999999</v>
      </c>
    </row>
    <row r="5785" spans="1:7" ht="15" customHeight="1">
      <c r="A5785" s="15" t="s">
        <v>996</v>
      </c>
      <c r="B5785" s="16" t="s">
        <v>997</v>
      </c>
      <c r="C5785" s="15" t="s">
        <v>959</v>
      </c>
      <c r="D5785" s="15" t="s">
        <v>960</v>
      </c>
      <c r="E5785" s="17">
        <v>1.48</v>
      </c>
      <c r="F5785" s="18">
        <v>3.18</v>
      </c>
      <c r="G5785" s="18">
        <v>4.7064000000000004</v>
      </c>
    </row>
    <row r="5786" spans="1:7" ht="20.100000000000001" customHeight="1">
      <c r="A5786" s="15" t="s">
        <v>1388</v>
      </c>
      <c r="B5786" s="16" t="s">
        <v>1389</v>
      </c>
      <c r="C5786" s="15" t="s">
        <v>959</v>
      </c>
      <c r="D5786" s="15" t="s">
        <v>960</v>
      </c>
      <c r="E5786" s="17">
        <v>1.48</v>
      </c>
      <c r="F5786" s="18">
        <v>0.28000000000000003</v>
      </c>
      <c r="G5786" s="18">
        <v>0.41439999999999999</v>
      </c>
    </row>
    <row r="5787" spans="1:7" ht="15" customHeight="1">
      <c r="A5787" s="15" t="s">
        <v>963</v>
      </c>
      <c r="B5787" s="16" t="s">
        <v>964</v>
      </c>
      <c r="C5787" s="15" t="s">
        <v>959</v>
      </c>
      <c r="D5787" s="15" t="s">
        <v>960</v>
      </c>
      <c r="E5787" s="17">
        <v>1.48</v>
      </c>
      <c r="F5787" s="18">
        <v>0.55000000000000004</v>
      </c>
      <c r="G5787" s="18">
        <v>0.81399999999999995</v>
      </c>
    </row>
    <row r="5788" spans="1:7" ht="20.100000000000001" customHeight="1">
      <c r="A5788" s="15" t="s">
        <v>1390</v>
      </c>
      <c r="B5788" s="16" t="s">
        <v>1391</v>
      </c>
      <c r="C5788" s="15" t="s">
        <v>959</v>
      </c>
      <c r="D5788" s="15" t="s">
        <v>960</v>
      </c>
      <c r="E5788" s="17">
        <v>1.48</v>
      </c>
      <c r="F5788" s="18">
        <v>0.8</v>
      </c>
      <c r="G5788" s="18">
        <v>1.1839999999999999</v>
      </c>
    </row>
    <row r="5789" spans="1:7" ht="15" customHeight="1">
      <c r="A5789" s="15" t="s">
        <v>965</v>
      </c>
      <c r="B5789" s="16" t="s">
        <v>966</v>
      </c>
      <c r="C5789" s="15" t="s">
        <v>959</v>
      </c>
      <c r="D5789" s="15" t="s">
        <v>960</v>
      </c>
      <c r="E5789" s="17">
        <v>1.48</v>
      </c>
      <c r="F5789" s="18">
        <v>0.06</v>
      </c>
      <c r="G5789" s="18">
        <v>8.8800000000000004E-2</v>
      </c>
    </row>
    <row r="5790" spans="1:7" ht="17.100000000000001" customHeight="1">
      <c r="A5790" s="1"/>
      <c r="B5790" s="1"/>
      <c r="C5790" s="1"/>
      <c r="D5790" s="1"/>
      <c r="E5790" s="319" t="s">
        <v>967</v>
      </c>
      <c r="F5790" s="320"/>
      <c r="G5790" s="19">
        <v>8.7468000000000004</v>
      </c>
    </row>
    <row r="5791" spans="1:7" ht="15" customHeight="1">
      <c r="A5791" s="321" t="s">
        <v>968</v>
      </c>
      <c r="B5791" s="322"/>
      <c r="C5791" s="8" t="s">
        <v>952</v>
      </c>
      <c r="D5791" s="8" t="s">
        <v>953</v>
      </c>
      <c r="E5791" s="8" t="s">
        <v>954</v>
      </c>
      <c r="F5791" s="8" t="s">
        <v>955</v>
      </c>
      <c r="G5791" s="8" t="s">
        <v>956</v>
      </c>
    </row>
    <row r="5792" spans="1:7" ht="15" customHeight="1">
      <c r="A5792" s="15" t="s">
        <v>1392</v>
      </c>
      <c r="B5792" s="16" t="s">
        <v>1393</v>
      </c>
      <c r="C5792" s="15" t="s">
        <v>959</v>
      </c>
      <c r="D5792" s="15" t="s">
        <v>960</v>
      </c>
      <c r="E5792" s="17">
        <v>0.74947200000000003</v>
      </c>
      <c r="F5792" s="18">
        <v>8.94</v>
      </c>
      <c r="G5792" s="18">
        <v>6.7002796800000004</v>
      </c>
    </row>
    <row r="5793" spans="1:7" ht="15" customHeight="1">
      <c r="A5793" s="15" t="s">
        <v>1394</v>
      </c>
      <c r="B5793" s="16" t="s">
        <v>1395</v>
      </c>
      <c r="C5793" s="15" t="s">
        <v>959</v>
      </c>
      <c r="D5793" s="15" t="s">
        <v>960</v>
      </c>
      <c r="E5793" s="17">
        <v>0.74947200000000003</v>
      </c>
      <c r="F5793" s="18">
        <v>12.62</v>
      </c>
      <c r="G5793" s="18">
        <v>9.4583366400000006</v>
      </c>
    </row>
    <row r="5794" spans="1:7" ht="15" customHeight="1">
      <c r="A5794" s="1"/>
      <c r="B5794" s="1"/>
      <c r="C5794" s="1"/>
      <c r="D5794" s="1"/>
      <c r="E5794" s="319" t="s">
        <v>971</v>
      </c>
      <c r="F5794" s="320"/>
      <c r="G5794" s="19">
        <v>16.15861632</v>
      </c>
    </row>
    <row r="5795" spans="1:7" ht="15" customHeight="1">
      <c r="A5795" s="321" t="s">
        <v>1010</v>
      </c>
      <c r="B5795" s="322"/>
      <c r="C5795" s="8" t="s">
        <v>952</v>
      </c>
      <c r="D5795" s="8" t="s">
        <v>953</v>
      </c>
      <c r="E5795" s="8" t="s">
        <v>954</v>
      </c>
      <c r="F5795" s="8" t="s">
        <v>955</v>
      </c>
      <c r="G5795" s="8" t="s">
        <v>956</v>
      </c>
    </row>
    <row r="5796" spans="1:7" ht="20.100000000000001" customHeight="1">
      <c r="A5796" s="15" t="s">
        <v>1567</v>
      </c>
      <c r="B5796" s="16" t="s">
        <v>1568</v>
      </c>
      <c r="C5796" s="15" t="s">
        <v>959</v>
      </c>
      <c r="D5796" s="15" t="s">
        <v>1013</v>
      </c>
      <c r="E5796" s="17">
        <v>1.05</v>
      </c>
      <c r="F5796" s="18">
        <v>9.52</v>
      </c>
      <c r="G5796" s="18">
        <v>9.9960000000000004</v>
      </c>
    </row>
    <row r="5797" spans="1:7" ht="15" customHeight="1">
      <c r="A5797" s="15" t="s">
        <v>1398</v>
      </c>
      <c r="B5797" s="16" t="s">
        <v>1399</v>
      </c>
      <c r="C5797" s="15" t="s">
        <v>959</v>
      </c>
      <c r="D5797" s="15" t="s">
        <v>1030</v>
      </c>
      <c r="E5797" s="17">
        <v>3.6299999999999999E-2</v>
      </c>
      <c r="F5797" s="18">
        <v>50.01</v>
      </c>
      <c r="G5797" s="18">
        <v>1.8153630000000001</v>
      </c>
    </row>
    <row r="5798" spans="1:7" ht="20.100000000000001" customHeight="1">
      <c r="A5798" s="15" t="s">
        <v>1400</v>
      </c>
      <c r="B5798" s="16" t="s">
        <v>1401</v>
      </c>
      <c r="C5798" s="15" t="s">
        <v>959</v>
      </c>
      <c r="D5798" s="15" t="s">
        <v>1030</v>
      </c>
      <c r="E5798" s="17">
        <v>5.9299999999999999E-2</v>
      </c>
      <c r="F5798" s="18">
        <v>56.66</v>
      </c>
      <c r="G5798" s="18">
        <v>3.3599380000000001</v>
      </c>
    </row>
    <row r="5799" spans="1:7" ht="15" customHeight="1">
      <c r="A5799" s="15" t="s">
        <v>1402</v>
      </c>
      <c r="B5799" s="16" t="s">
        <v>1403</v>
      </c>
      <c r="C5799" s="15" t="s">
        <v>959</v>
      </c>
      <c r="D5799" s="15" t="s">
        <v>1030</v>
      </c>
      <c r="E5799" s="17">
        <v>0.247</v>
      </c>
      <c r="F5799" s="18">
        <v>1.29</v>
      </c>
      <c r="G5799" s="18">
        <v>0.31863000000000002</v>
      </c>
    </row>
    <row r="5800" spans="1:7" ht="15" customHeight="1">
      <c r="A5800" s="1"/>
      <c r="B5800" s="1"/>
      <c r="C5800" s="1"/>
      <c r="D5800" s="1"/>
      <c r="E5800" s="319" t="s">
        <v>1021</v>
      </c>
      <c r="F5800" s="320"/>
      <c r="G5800" s="19">
        <v>15.489931</v>
      </c>
    </row>
    <row r="5801" spans="1:7" ht="15" customHeight="1">
      <c r="A5801" s="1"/>
      <c r="B5801" s="1"/>
      <c r="C5801" s="1"/>
      <c r="D5801" s="1"/>
      <c r="E5801" s="317" t="s">
        <v>972</v>
      </c>
      <c r="F5801" s="318"/>
      <c r="G5801" s="3">
        <v>33.01</v>
      </c>
    </row>
    <row r="5802" spans="1:7" ht="15" customHeight="1">
      <c r="A5802" s="1"/>
      <c r="B5802" s="1"/>
      <c r="C5802" s="1"/>
      <c r="D5802" s="1"/>
      <c r="E5802" s="317" t="s">
        <v>973</v>
      </c>
      <c r="F5802" s="318"/>
      <c r="G5802" s="3">
        <v>7.35</v>
      </c>
    </row>
    <row r="5803" spans="1:7" ht="15" customHeight="1">
      <c r="A5803" s="1"/>
      <c r="B5803" s="1"/>
      <c r="C5803" s="1"/>
      <c r="D5803" s="1"/>
      <c r="E5803" s="317" t="s">
        <v>974</v>
      </c>
      <c r="F5803" s="318"/>
      <c r="G5803" s="3">
        <v>40.36</v>
      </c>
    </row>
    <row r="5804" spans="1:7" ht="15" customHeight="1">
      <c r="A5804" s="1"/>
      <c r="B5804" s="1"/>
      <c r="C5804" s="1"/>
      <c r="D5804" s="1"/>
      <c r="E5804" s="317" t="s">
        <v>975</v>
      </c>
      <c r="F5804" s="318"/>
      <c r="G5804" s="3">
        <v>11.44</v>
      </c>
    </row>
    <row r="5805" spans="1:7" ht="15" customHeight="1">
      <c r="A5805" s="1"/>
      <c r="B5805" s="1"/>
      <c r="C5805" s="1"/>
      <c r="D5805" s="1"/>
      <c r="E5805" s="317" t="s">
        <v>976</v>
      </c>
      <c r="F5805" s="318"/>
      <c r="G5805" s="3">
        <v>51.8</v>
      </c>
    </row>
    <row r="5806" spans="1:7" ht="15" customHeight="1">
      <c r="A5806" s="1"/>
      <c r="B5806" s="1"/>
      <c r="C5806" s="1"/>
      <c r="D5806" s="1"/>
      <c r="E5806" s="317" t="s">
        <v>977</v>
      </c>
      <c r="F5806" s="318"/>
      <c r="G5806" s="3">
        <v>1</v>
      </c>
    </row>
    <row r="5807" spans="1:7" ht="15" customHeight="1">
      <c r="A5807" s="1"/>
      <c r="B5807" s="1"/>
      <c r="C5807" s="1"/>
      <c r="D5807" s="1"/>
      <c r="E5807" s="317" t="s">
        <v>978</v>
      </c>
      <c r="F5807" s="318"/>
      <c r="G5807" s="3">
        <v>51.8</v>
      </c>
    </row>
    <row r="5808" spans="1:7" ht="9.9499999999999993" customHeight="1">
      <c r="A5808" s="1"/>
      <c r="B5808" s="1"/>
      <c r="C5808" s="323" t="s">
        <v>949</v>
      </c>
      <c r="D5808" s="324"/>
      <c r="E5808" s="1"/>
      <c r="F5808" s="1"/>
      <c r="G5808" s="1"/>
    </row>
    <row r="5809" spans="1:7" ht="20.100000000000001" customHeight="1">
      <c r="A5809" s="325" t="s">
        <v>2468</v>
      </c>
      <c r="B5809" s="326"/>
      <c r="C5809" s="326"/>
      <c r="D5809" s="326"/>
      <c r="E5809" s="326"/>
      <c r="F5809" s="326"/>
      <c r="G5809" s="326"/>
    </row>
    <row r="5810" spans="1:7" ht="15" customHeight="1">
      <c r="A5810" s="321" t="s">
        <v>951</v>
      </c>
      <c r="B5810" s="322"/>
      <c r="C5810" s="8" t="s">
        <v>952</v>
      </c>
      <c r="D5810" s="8" t="s">
        <v>953</v>
      </c>
      <c r="E5810" s="8" t="s">
        <v>954</v>
      </c>
      <c r="F5810" s="8" t="s">
        <v>955</v>
      </c>
      <c r="G5810" s="8" t="s">
        <v>956</v>
      </c>
    </row>
    <row r="5811" spans="1:7" ht="15" customHeight="1">
      <c r="A5811" s="15" t="s">
        <v>994</v>
      </c>
      <c r="B5811" s="16" t="s">
        <v>995</v>
      </c>
      <c r="C5811" s="15" t="s">
        <v>959</v>
      </c>
      <c r="D5811" s="15" t="s">
        <v>960</v>
      </c>
      <c r="E5811" s="17">
        <v>0.54</v>
      </c>
      <c r="F5811" s="18">
        <v>1.04</v>
      </c>
      <c r="G5811" s="18">
        <v>0.56159999999999999</v>
      </c>
    </row>
    <row r="5812" spans="1:7" ht="15" customHeight="1">
      <c r="A5812" s="15" t="s">
        <v>996</v>
      </c>
      <c r="B5812" s="16" t="s">
        <v>997</v>
      </c>
      <c r="C5812" s="15" t="s">
        <v>959</v>
      </c>
      <c r="D5812" s="15" t="s">
        <v>960</v>
      </c>
      <c r="E5812" s="17">
        <v>0.54</v>
      </c>
      <c r="F5812" s="18">
        <v>3.18</v>
      </c>
      <c r="G5812" s="18">
        <v>1.7172000000000001</v>
      </c>
    </row>
    <row r="5813" spans="1:7" ht="20.100000000000001" customHeight="1">
      <c r="A5813" s="15" t="s">
        <v>1388</v>
      </c>
      <c r="B5813" s="16" t="s">
        <v>1389</v>
      </c>
      <c r="C5813" s="15" t="s">
        <v>959</v>
      </c>
      <c r="D5813" s="15" t="s">
        <v>960</v>
      </c>
      <c r="E5813" s="17">
        <v>0.54</v>
      </c>
      <c r="F5813" s="18">
        <v>0.28000000000000003</v>
      </c>
      <c r="G5813" s="18">
        <v>0.1512</v>
      </c>
    </row>
    <row r="5814" spans="1:7" ht="15" customHeight="1">
      <c r="A5814" s="15" t="s">
        <v>963</v>
      </c>
      <c r="B5814" s="16" t="s">
        <v>964</v>
      </c>
      <c r="C5814" s="15" t="s">
        <v>959</v>
      </c>
      <c r="D5814" s="15" t="s">
        <v>960</v>
      </c>
      <c r="E5814" s="17">
        <v>0.54</v>
      </c>
      <c r="F5814" s="18">
        <v>0.55000000000000004</v>
      </c>
      <c r="G5814" s="18">
        <v>0.29699999999999999</v>
      </c>
    </row>
    <row r="5815" spans="1:7" ht="20.100000000000001" customHeight="1">
      <c r="A5815" s="15" t="s">
        <v>1390</v>
      </c>
      <c r="B5815" s="16" t="s">
        <v>1391</v>
      </c>
      <c r="C5815" s="15" t="s">
        <v>959</v>
      </c>
      <c r="D5815" s="15" t="s">
        <v>960</v>
      </c>
      <c r="E5815" s="17">
        <v>0.54</v>
      </c>
      <c r="F5815" s="18">
        <v>0.8</v>
      </c>
      <c r="G5815" s="18">
        <v>0.432</v>
      </c>
    </row>
    <row r="5816" spans="1:7" ht="15" customHeight="1">
      <c r="A5816" s="15" t="s">
        <v>965</v>
      </c>
      <c r="B5816" s="16" t="s">
        <v>966</v>
      </c>
      <c r="C5816" s="15" t="s">
        <v>959</v>
      </c>
      <c r="D5816" s="15" t="s">
        <v>960</v>
      </c>
      <c r="E5816" s="17">
        <v>0.54</v>
      </c>
      <c r="F5816" s="18">
        <v>0.06</v>
      </c>
      <c r="G5816" s="18">
        <v>3.2399999999999998E-2</v>
      </c>
    </row>
    <row r="5817" spans="1:7" ht="17.100000000000001" customHeight="1">
      <c r="A5817" s="1"/>
      <c r="B5817" s="1"/>
      <c r="C5817" s="1"/>
      <c r="D5817" s="1"/>
      <c r="E5817" s="319" t="s">
        <v>967</v>
      </c>
      <c r="F5817" s="320"/>
      <c r="G5817" s="19">
        <v>3.1913999999999998</v>
      </c>
    </row>
    <row r="5818" spans="1:7" ht="15" customHeight="1">
      <c r="A5818" s="321" t="s">
        <v>968</v>
      </c>
      <c r="B5818" s="322"/>
      <c r="C5818" s="8" t="s">
        <v>952</v>
      </c>
      <c r="D5818" s="8" t="s">
        <v>953</v>
      </c>
      <c r="E5818" s="8" t="s">
        <v>954</v>
      </c>
      <c r="F5818" s="8" t="s">
        <v>955</v>
      </c>
      <c r="G5818" s="8" t="s">
        <v>956</v>
      </c>
    </row>
    <row r="5819" spans="1:7" ht="15" customHeight="1">
      <c r="A5819" s="15" t="s">
        <v>1392</v>
      </c>
      <c r="B5819" s="16" t="s">
        <v>1393</v>
      </c>
      <c r="C5819" s="15" t="s">
        <v>959</v>
      </c>
      <c r="D5819" s="15" t="s">
        <v>960</v>
      </c>
      <c r="E5819" s="17">
        <v>0.27345599999999998</v>
      </c>
      <c r="F5819" s="18">
        <v>8.94</v>
      </c>
      <c r="G5819" s="18">
        <v>2.4446966400000001</v>
      </c>
    </row>
    <row r="5820" spans="1:7" ht="15" customHeight="1">
      <c r="A5820" s="15" t="s">
        <v>1394</v>
      </c>
      <c r="B5820" s="16" t="s">
        <v>1395</v>
      </c>
      <c r="C5820" s="15" t="s">
        <v>959</v>
      </c>
      <c r="D5820" s="15" t="s">
        <v>960</v>
      </c>
      <c r="E5820" s="17">
        <v>0.27345599999999998</v>
      </c>
      <c r="F5820" s="18">
        <v>12.62</v>
      </c>
      <c r="G5820" s="18">
        <v>3.4510147199999999</v>
      </c>
    </row>
    <row r="5821" spans="1:7" ht="15" customHeight="1">
      <c r="A5821" s="1"/>
      <c r="B5821" s="1"/>
      <c r="C5821" s="1"/>
      <c r="D5821" s="1"/>
      <c r="E5821" s="319" t="s">
        <v>971</v>
      </c>
      <c r="F5821" s="320"/>
      <c r="G5821" s="19">
        <v>5.89571136</v>
      </c>
    </row>
    <row r="5822" spans="1:7" ht="15" customHeight="1">
      <c r="A5822" s="321" t="s">
        <v>1010</v>
      </c>
      <c r="B5822" s="322"/>
      <c r="C5822" s="8" t="s">
        <v>952</v>
      </c>
      <c r="D5822" s="8" t="s">
        <v>953</v>
      </c>
      <c r="E5822" s="8" t="s">
        <v>954</v>
      </c>
      <c r="F5822" s="8" t="s">
        <v>955</v>
      </c>
      <c r="G5822" s="8" t="s">
        <v>956</v>
      </c>
    </row>
    <row r="5823" spans="1:7" ht="20.100000000000001" customHeight="1">
      <c r="A5823" s="15" t="s">
        <v>1567</v>
      </c>
      <c r="B5823" s="16" t="s">
        <v>1568</v>
      </c>
      <c r="C5823" s="15" t="s">
        <v>959</v>
      </c>
      <c r="D5823" s="15" t="s">
        <v>1013</v>
      </c>
      <c r="E5823" s="17">
        <v>1.05</v>
      </c>
      <c r="F5823" s="18">
        <v>9.52</v>
      </c>
      <c r="G5823" s="18">
        <v>9.9960000000000004</v>
      </c>
    </row>
    <row r="5824" spans="1:7" ht="15" customHeight="1">
      <c r="A5824" s="15" t="s">
        <v>1398</v>
      </c>
      <c r="B5824" s="16" t="s">
        <v>1399</v>
      </c>
      <c r="C5824" s="15" t="s">
        <v>959</v>
      </c>
      <c r="D5824" s="15" t="s">
        <v>1030</v>
      </c>
      <c r="E5824" s="17">
        <v>1.38E-2</v>
      </c>
      <c r="F5824" s="18">
        <v>50.01</v>
      </c>
      <c r="G5824" s="18">
        <v>0.69013800000000003</v>
      </c>
    </row>
    <row r="5825" spans="1:7" ht="20.100000000000001" customHeight="1">
      <c r="A5825" s="15" t="s">
        <v>1400</v>
      </c>
      <c r="B5825" s="16" t="s">
        <v>1401</v>
      </c>
      <c r="C5825" s="15" t="s">
        <v>959</v>
      </c>
      <c r="D5825" s="15" t="s">
        <v>1030</v>
      </c>
      <c r="E5825" s="17">
        <v>2.2499999999999999E-2</v>
      </c>
      <c r="F5825" s="18">
        <v>56.66</v>
      </c>
      <c r="G5825" s="18">
        <v>1.27485</v>
      </c>
    </row>
    <row r="5826" spans="1:7" ht="15" customHeight="1">
      <c r="A5826" s="15" t="s">
        <v>1402</v>
      </c>
      <c r="B5826" s="16" t="s">
        <v>1403</v>
      </c>
      <c r="C5826" s="15" t="s">
        <v>959</v>
      </c>
      <c r="D5826" s="15" t="s">
        <v>1030</v>
      </c>
      <c r="E5826" s="17">
        <v>0.09</v>
      </c>
      <c r="F5826" s="18">
        <v>1.29</v>
      </c>
      <c r="G5826" s="18">
        <v>0.11609999999999999</v>
      </c>
    </row>
    <row r="5827" spans="1:7" ht="15" customHeight="1">
      <c r="A5827" s="1"/>
      <c r="B5827" s="1"/>
      <c r="C5827" s="1"/>
      <c r="D5827" s="1"/>
      <c r="E5827" s="319" t="s">
        <v>1021</v>
      </c>
      <c r="F5827" s="320"/>
      <c r="G5827" s="19">
        <v>12.077088</v>
      </c>
    </row>
    <row r="5828" spans="1:7" ht="15" customHeight="1">
      <c r="A5828" s="1"/>
      <c r="B5828" s="1"/>
      <c r="C5828" s="1"/>
      <c r="D5828" s="1"/>
      <c r="E5828" s="317" t="s">
        <v>972</v>
      </c>
      <c r="F5828" s="318"/>
      <c r="G5828" s="3">
        <v>18.45</v>
      </c>
    </row>
    <row r="5829" spans="1:7" ht="15" customHeight="1">
      <c r="A5829" s="1"/>
      <c r="B5829" s="1"/>
      <c r="C5829" s="1"/>
      <c r="D5829" s="1"/>
      <c r="E5829" s="317" t="s">
        <v>973</v>
      </c>
      <c r="F5829" s="318"/>
      <c r="G5829" s="3">
        <v>2.68</v>
      </c>
    </row>
    <row r="5830" spans="1:7" ht="15" customHeight="1">
      <c r="A5830" s="1"/>
      <c r="B5830" s="1"/>
      <c r="C5830" s="1"/>
      <c r="D5830" s="1"/>
      <c r="E5830" s="317" t="s">
        <v>974</v>
      </c>
      <c r="F5830" s="318"/>
      <c r="G5830" s="3">
        <v>21.13</v>
      </c>
    </row>
    <row r="5831" spans="1:7" ht="15" customHeight="1">
      <c r="A5831" s="1"/>
      <c r="B5831" s="1"/>
      <c r="C5831" s="1"/>
      <c r="D5831" s="1"/>
      <c r="E5831" s="317" t="s">
        <v>975</v>
      </c>
      <c r="F5831" s="318"/>
      <c r="G5831" s="3">
        <v>5.99</v>
      </c>
    </row>
    <row r="5832" spans="1:7" ht="15" customHeight="1">
      <c r="A5832" s="1"/>
      <c r="B5832" s="1"/>
      <c r="C5832" s="1"/>
      <c r="D5832" s="1"/>
      <c r="E5832" s="317" t="s">
        <v>976</v>
      </c>
      <c r="F5832" s="318"/>
      <c r="G5832" s="3">
        <v>27.12</v>
      </c>
    </row>
    <row r="5833" spans="1:7" ht="15" customHeight="1">
      <c r="A5833" s="1"/>
      <c r="B5833" s="1"/>
      <c r="C5833" s="1"/>
      <c r="D5833" s="1"/>
      <c r="E5833" s="317" t="s">
        <v>977</v>
      </c>
      <c r="F5833" s="318"/>
      <c r="G5833" s="3">
        <v>1</v>
      </c>
    </row>
    <row r="5834" spans="1:7" ht="15" customHeight="1">
      <c r="A5834" s="1"/>
      <c r="B5834" s="1"/>
      <c r="C5834" s="1"/>
      <c r="D5834" s="1"/>
      <c r="E5834" s="317" t="s">
        <v>978</v>
      </c>
      <c r="F5834" s="318"/>
      <c r="G5834" s="3">
        <v>27.12</v>
      </c>
    </row>
    <row r="5835" spans="1:7" ht="9.9499999999999993" customHeight="1">
      <c r="A5835" s="1"/>
      <c r="B5835" s="1"/>
      <c r="C5835" s="323" t="s">
        <v>949</v>
      </c>
      <c r="D5835" s="324"/>
      <c r="E5835" s="1"/>
      <c r="F5835" s="1"/>
      <c r="G5835" s="1"/>
    </row>
    <row r="5836" spans="1:7" ht="20.100000000000001" customHeight="1">
      <c r="A5836" s="325" t="s">
        <v>2469</v>
      </c>
      <c r="B5836" s="326"/>
      <c r="C5836" s="326"/>
      <c r="D5836" s="326"/>
      <c r="E5836" s="326"/>
      <c r="F5836" s="326"/>
      <c r="G5836" s="326"/>
    </row>
    <row r="5837" spans="1:7" ht="15" customHeight="1">
      <c r="A5837" s="321" t="s">
        <v>968</v>
      </c>
      <c r="B5837" s="322"/>
      <c r="C5837" s="8" t="s">
        <v>952</v>
      </c>
      <c r="D5837" s="8" t="s">
        <v>953</v>
      </c>
      <c r="E5837" s="8" t="s">
        <v>954</v>
      </c>
      <c r="F5837" s="8" t="s">
        <v>955</v>
      </c>
      <c r="G5837" s="8" t="s">
        <v>956</v>
      </c>
    </row>
    <row r="5838" spans="1:7" ht="15" customHeight="1">
      <c r="A5838" s="15" t="s">
        <v>1587</v>
      </c>
      <c r="B5838" s="16" t="s">
        <v>1588</v>
      </c>
      <c r="C5838" s="15" t="s">
        <v>959</v>
      </c>
      <c r="D5838" s="15" t="s">
        <v>960</v>
      </c>
      <c r="E5838" s="17">
        <v>1.0500000000000001E-2</v>
      </c>
      <c r="F5838" s="18">
        <v>17.91</v>
      </c>
      <c r="G5838" s="18">
        <v>0.188055</v>
      </c>
    </row>
    <row r="5839" spans="1:7" ht="15" customHeight="1">
      <c r="A5839" s="1"/>
      <c r="B5839" s="1"/>
      <c r="C5839" s="1"/>
      <c r="D5839" s="1"/>
      <c r="E5839" s="319" t="s">
        <v>971</v>
      </c>
      <c r="F5839" s="320"/>
      <c r="G5839" s="19">
        <v>0.188055</v>
      </c>
    </row>
    <row r="5840" spans="1:7" ht="15" customHeight="1">
      <c r="A5840" s="1"/>
      <c r="B5840" s="1"/>
      <c r="C5840" s="1"/>
      <c r="D5840" s="1"/>
      <c r="E5840" s="317" t="s">
        <v>972</v>
      </c>
      <c r="F5840" s="318"/>
      <c r="G5840" s="3">
        <v>0.1</v>
      </c>
    </row>
    <row r="5841" spans="1:7" ht="15" customHeight="1">
      <c r="A5841" s="1"/>
      <c r="B5841" s="1"/>
      <c r="C5841" s="1"/>
      <c r="D5841" s="1"/>
      <c r="E5841" s="317" t="s">
        <v>973</v>
      </c>
      <c r="F5841" s="318"/>
      <c r="G5841" s="3">
        <v>0.08</v>
      </c>
    </row>
    <row r="5842" spans="1:7" ht="15" customHeight="1">
      <c r="A5842" s="1"/>
      <c r="B5842" s="1"/>
      <c r="C5842" s="1"/>
      <c r="D5842" s="1"/>
      <c r="E5842" s="317" t="s">
        <v>974</v>
      </c>
      <c r="F5842" s="318"/>
      <c r="G5842" s="3">
        <v>0.18</v>
      </c>
    </row>
    <row r="5843" spans="1:7" ht="15" customHeight="1">
      <c r="A5843" s="1"/>
      <c r="B5843" s="1"/>
      <c r="C5843" s="1"/>
      <c r="D5843" s="1"/>
      <c r="E5843" s="317" t="s">
        <v>975</v>
      </c>
      <c r="F5843" s="318"/>
      <c r="G5843" s="3">
        <v>0.05</v>
      </c>
    </row>
    <row r="5844" spans="1:7" ht="15" customHeight="1">
      <c r="A5844" s="1"/>
      <c r="B5844" s="1"/>
      <c r="C5844" s="1"/>
      <c r="D5844" s="1"/>
      <c r="E5844" s="317" t="s">
        <v>976</v>
      </c>
      <c r="F5844" s="318"/>
      <c r="G5844" s="3">
        <v>0.23</v>
      </c>
    </row>
    <row r="5845" spans="1:7" ht="15" customHeight="1">
      <c r="A5845" s="1"/>
      <c r="B5845" s="1"/>
      <c r="C5845" s="1"/>
      <c r="D5845" s="1"/>
      <c r="E5845" s="317" t="s">
        <v>977</v>
      </c>
      <c r="F5845" s="318"/>
      <c r="G5845" s="3">
        <v>1</v>
      </c>
    </row>
    <row r="5846" spans="1:7" ht="15" customHeight="1">
      <c r="A5846" s="1"/>
      <c r="B5846" s="1"/>
      <c r="C5846" s="1"/>
      <c r="D5846" s="1"/>
      <c r="E5846" s="317" t="s">
        <v>978</v>
      </c>
      <c r="F5846" s="318"/>
      <c r="G5846" s="3">
        <v>0.23</v>
      </c>
    </row>
    <row r="5847" spans="1:7" ht="9.9499999999999993" customHeight="1">
      <c r="A5847" s="1"/>
      <c r="B5847" s="1"/>
      <c r="C5847" s="323" t="s">
        <v>949</v>
      </c>
      <c r="D5847" s="324"/>
      <c r="E5847" s="1"/>
      <c r="F5847" s="1"/>
      <c r="G5847" s="1"/>
    </row>
    <row r="5848" spans="1:7" ht="20.100000000000001" customHeight="1">
      <c r="A5848" s="325" t="s">
        <v>2470</v>
      </c>
      <c r="B5848" s="326"/>
      <c r="C5848" s="326"/>
      <c r="D5848" s="326"/>
      <c r="E5848" s="326"/>
      <c r="F5848" s="326"/>
      <c r="G5848" s="326"/>
    </row>
    <row r="5849" spans="1:7" ht="15" customHeight="1">
      <c r="A5849" s="321" t="s">
        <v>951</v>
      </c>
      <c r="B5849" s="322"/>
      <c r="C5849" s="8" t="s">
        <v>952</v>
      </c>
      <c r="D5849" s="8" t="s">
        <v>953</v>
      </c>
      <c r="E5849" s="8" t="s">
        <v>954</v>
      </c>
      <c r="F5849" s="8" t="s">
        <v>955</v>
      </c>
      <c r="G5849" s="8" t="s">
        <v>956</v>
      </c>
    </row>
    <row r="5850" spans="1:7" ht="15" customHeight="1">
      <c r="A5850" s="15" t="s">
        <v>994</v>
      </c>
      <c r="B5850" s="16" t="s">
        <v>995</v>
      </c>
      <c r="C5850" s="15" t="s">
        <v>959</v>
      </c>
      <c r="D5850" s="15" t="s">
        <v>960</v>
      </c>
      <c r="E5850" s="17">
        <v>1</v>
      </c>
      <c r="F5850" s="18">
        <v>1.04</v>
      </c>
      <c r="G5850" s="18">
        <v>1.04</v>
      </c>
    </row>
    <row r="5851" spans="1:7" ht="20.100000000000001" customHeight="1">
      <c r="A5851" s="15" t="s">
        <v>1025</v>
      </c>
      <c r="B5851" s="16" t="s">
        <v>1026</v>
      </c>
      <c r="C5851" s="15" t="s">
        <v>959</v>
      </c>
      <c r="D5851" s="15" t="s">
        <v>960</v>
      </c>
      <c r="E5851" s="17">
        <v>1</v>
      </c>
      <c r="F5851" s="18">
        <v>0.63</v>
      </c>
      <c r="G5851" s="18">
        <v>0.63</v>
      </c>
    </row>
    <row r="5852" spans="1:7" ht="15" customHeight="1">
      <c r="A5852" s="15" t="s">
        <v>996</v>
      </c>
      <c r="B5852" s="16" t="s">
        <v>997</v>
      </c>
      <c r="C5852" s="15" t="s">
        <v>959</v>
      </c>
      <c r="D5852" s="15" t="s">
        <v>960</v>
      </c>
      <c r="E5852" s="17">
        <v>1</v>
      </c>
      <c r="F5852" s="18">
        <v>3.18</v>
      </c>
      <c r="G5852" s="18">
        <v>3.18</v>
      </c>
    </row>
    <row r="5853" spans="1:7" ht="20.100000000000001" customHeight="1">
      <c r="A5853" s="15" t="s">
        <v>1023</v>
      </c>
      <c r="B5853" s="16" t="s">
        <v>1024</v>
      </c>
      <c r="C5853" s="15" t="s">
        <v>959</v>
      </c>
      <c r="D5853" s="15" t="s">
        <v>960</v>
      </c>
      <c r="E5853" s="17">
        <v>1</v>
      </c>
      <c r="F5853" s="18">
        <v>0.01</v>
      </c>
      <c r="G5853" s="18">
        <v>0.01</v>
      </c>
    </row>
    <row r="5854" spans="1:7" ht="15" customHeight="1">
      <c r="A5854" s="15" t="s">
        <v>963</v>
      </c>
      <c r="B5854" s="16" t="s">
        <v>964</v>
      </c>
      <c r="C5854" s="15" t="s">
        <v>959</v>
      </c>
      <c r="D5854" s="15" t="s">
        <v>960</v>
      </c>
      <c r="E5854" s="17">
        <v>1</v>
      </c>
      <c r="F5854" s="18">
        <v>0.55000000000000004</v>
      </c>
      <c r="G5854" s="18">
        <v>0.55000000000000004</v>
      </c>
    </row>
    <row r="5855" spans="1:7" ht="15" customHeight="1">
      <c r="A5855" s="15" t="s">
        <v>965</v>
      </c>
      <c r="B5855" s="16" t="s">
        <v>966</v>
      </c>
      <c r="C5855" s="15" t="s">
        <v>959</v>
      </c>
      <c r="D5855" s="15" t="s">
        <v>960</v>
      </c>
      <c r="E5855" s="17">
        <v>1</v>
      </c>
      <c r="F5855" s="18">
        <v>0.06</v>
      </c>
      <c r="G5855" s="18">
        <v>0.06</v>
      </c>
    </row>
    <row r="5856" spans="1:7" ht="17.100000000000001" customHeight="1">
      <c r="A5856" s="1"/>
      <c r="B5856" s="1"/>
      <c r="C5856" s="1"/>
      <c r="D5856" s="1"/>
      <c r="E5856" s="319" t="s">
        <v>967</v>
      </c>
      <c r="F5856" s="320"/>
      <c r="G5856" s="19">
        <v>5.47</v>
      </c>
    </row>
    <row r="5857" spans="1:7" ht="15" customHeight="1">
      <c r="A5857" s="321" t="s">
        <v>968</v>
      </c>
      <c r="B5857" s="322"/>
      <c r="C5857" s="8" t="s">
        <v>952</v>
      </c>
      <c r="D5857" s="8" t="s">
        <v>953</v>
      </c>
      <c r="E5857" s="8" t="s">
        <v>954</v>
      </c>
      <c r="F5857" s="8" t="s">
        <v>955</v>
      </c>
      <c r="G5857" s="8" t="s">
        <v>956</v>
      </c>
    </row>
    <row r="5858" spans="1:7" ht="15" customHeight="1">
      <c r="A5858" s="15" t="s">
        <v>1587</v>
      </c>
      <c r="B5858" s="16" t="s">
        <v>1588</v>
      </c>
      <c r="C5858" s="15" t="s">
        <v>959</v>
      </c>
      <c r="D5858" s="15" t="s">
        <v>960</v>
      </c>
      <c r="E5858" s="17">
        <v>1.0105</v>
      </c>
      <c r="F5858" s="18">
        <v>17.91</v>
      </c>
      <c r="G5858" s="18">
        <v>18.098054999999999</v>
      </c>
    </row>
    <row r="5859" spans="1:7" ht="15" customHeight="1">
      <c r="A5859" s="1"/>
      <c r="B5859" s="1"/>
      <c r="C5859" s="1"/>
      <c r="D5859" s="1"/>
      <c r="E5859" s="319" t="s">
        <v>971</v>
      </c>
      <c r="F5859" s="320"/>
      <c r="G5859" s="19">
        <v>18.098054999999999</v>
      </c>
    </row>
    <row r="5860" spans="1:7" ht="15" customHeight="1">
      <c r="A5860" s="1"/>
      <c r="B5860" s="1"/>
      <c r="C5860" s="1"/>
      <c r="D5860" s="1"/>
      <c r="E5860" s="317" t="s">
        <v>972</v>
      </c>
      <c r="F5860" s="318"/>
      <c r="G5860" s="3">
        <v>15.35</v>
      </c>
    </row>
    <row r="5861" spans="1:7" ht="15" customHeight="1">
      <c r="A5861" s="1"/>
      <c r="B5861" s="1"/>
      <c r="C5861" s="1"/>
      <c r="D5861" s="1"/>
      <c r="E5861" s="317" t="s">
        <v>973</v>
      </c>
      <c r="F5861" s="318"/>
      <c r="G5861" s="3">
        <v>8.2100000000000009</v>
      </c>
    </row>
    <row r="5862" spans="1:7" ht="15" customHeight="1">
      <c r="A5862" s="1"/>
      <c r="B5862" s="1"/>
      <c r="C5862" s="1"/>
      <c r="D5862" s="1"/>
      <c r="E5862" s="317" t="s">
        <v>974</v>
      </c>
      <c r="F5862" s="318"/>
      <c r="G5862" s="3">
        <v>23.56</v>
      </c>
    </row>
    <row r="5863" spans="1:7" ht="15" customHeight="1">
      <c r="A5863" s="1"/>
      <c r="B5863" s="1"/>
      <c r="C5863" s="1"/>
      <c r="D5863" s="1"/>
      <c r="E5863" s="317" t="s">
        <v>975</v>
      </c>
      <c r="F5863" s="318"/>
      <c r="G5863" s="3">
        <v>6.67</v>
      </c>
    </row>
    <row r="5864" spans="1:7" ht="15" customHeight="1">
      <c r="A5864" s="1"/>
      <c r="B5864" s="1"/>
      <c r="C5864" s="1"/>
      <c r="D5864" s="1"/>
      <c r="E5864" s="317" t="s">
        <v>976</v>
      </c>
      <c r="F5864" s="318"/>
      <c r="G5864" s="3">
        <v>30.23</v>
      </c>
    </row>
    <row r="5865" spans="1:7" ht="15" customHeight="1">
      <c r="A5865" s="1"/>
      <c r="B5865" s="1"/>
      <c r="C5865" s="1"/>
      <c r="D5865" s="1"/>
      <c r="E5865" s="317" t="s">
        <v>977</v>
      </c>
      <c r="F5865" s="318"/>
      <c r="G5865" s="3">
        <v>1</v>
      </c>
    </row>
    <row r="5866" spans="1:7" ht="15" customHeight="1">
      <c r="A5866" s="1"/>
      <c r="B5866" s="1"/>
      <c r="C5866" s="1"/>
      <c r="D5866" s="1"/>
      <c r="E5866" s="317" t="s">
        <v>978</v>
      </c>
      <c r="F5866" s="318"/>
      <c r="G5866" s="3">
        <v>30.23</v>
      </c>
    </row>
    <row r="5867" spans="1:7" ht="9.9499999999999993" customHeight="1">
      <c r="A5867" s="1"/>
      <c r="B5867" s="1"/>
      <c r="C5867" s="323" t="s">
        <v>949</v>
      </c>
      <c r="D5867" s="324"/>
      <c r="E5867" s="1"/>
      <c r="F5867" s="1"/>
      <c r="G5867" s="1"/>
    </row>
    <row r="5868" spans="1:7" ht="20.100000000000001" customHeight="1">
      <c r="A5868" s="325" t="s">
        <v>2471</v>
      </c>
      <c r="B5868" s="326"/>
      <c r="C5868" s="326"/>
      <c r="D5868" s="326"/>
      <c r="E5868" s="326"/>
      <c r="F5868" s="326"/>
      <c r="G5868" s="326"/>
    </row>
    <row r="5869" spans="1:7" ht="15" customHeight="1">
      <c r="A5869" s="321" t="s">
        <v>951</v>
      </c>
      <c r="B5869" s="322"/>
      <c r="C5869" s="8" t="s">
        <v>952</v>
      </c>
      <c r="D5869" s="8" t="s">
        <v>953</v>
      </c>
      <c r="E5869" s="8" t="s">
        <v>954</v>
      </c>
      <c r="F5869" s="8" t="s">
        <v>955</v>
      </c>
      <c r="G5869" s="8" t="s">
        <v>956</v>
      </c>
    </row>
    <row r="5870" spans="1:7" ht="15" customHeight="1">
      <c r="A5870" s="15" t="s">
        <v>994</v>
      </c>
      <c r="B5870" s="16" t="s">
        <v>995</v>
      </c>
      <c r="C5870" s="15" t="s">
        <v>959</v>
      </c>
      <c r="D5870" s="15" t="s">
        <v>960</v>
      </c>
      <c r="E5870" s="17">
        <v>1.06453</v>
      </c>
      <c r="F5870" s="18">
        <v>1.04</v>
      </c>
      <c r="G5870" s="18">
        <v>1.1071112000000001</v>
      </c>
    </row>
    <row r="5871" spans="1:7" ht="15" customHeight="1">
      <c r="A5871" s="15" t="s">
        <v>996</v>
      </c>
      <c r="B5871" s="16" t="s">
        <v>997</v>
      </c>
      <c r="C5871" s="15" t="s">
        <v>959</v>
      </c>
      <c r="D5871" s="15" t="s">
        <v>960</v>
      </c>
      <c r="E5871" s="17">
        <v>1.06453</v>
      </c>
      <c r="F5871" s="18">
        <v>3.18</v>
      </c>
      <c r="G5871" s="18">
        <v>3.3852053999999998</v>
      </c>
    </row>
    <row r="5872" spans="1:7" ht="20.100000000000001" customHeight="1">
      <c r="A5872" s="15" t="s">
        <v>998</v>
      </c>
      <c r="B5872" s="16" t="s">
        <v>999</v>
      </c>
      <c r="C5872" s="15" t="s">
        <v>959</v>
      </c>
      <c r="D5872" s="15" t="s">
        <v>960</v>
      </c>
      <c r="E5872" s="17">
        <v>0.24853</v>
      </c>
      <c r="F5872" s="18">
        <v>0.41</v>
      </c>
      <c r="G5872" s="18">
        <v>0.1018973</v>
      </c>
    </row>
    <row r="5873" spans="1:7" ht="20.100000000000001" customHeight="1">
      <c r="A5873" s="15" t="s">
        <v>1000</v>
      </c>
      <c r="B5873" s="16" t="s">
        <v>1001</v>
      </c>
      <c r="C5873" s="15" t="s">
        <v>959</v>
      </c>
      <c r="D5873" s="15" t="s">
        <v>960</v>
      </c>
      <c r="E5873" s="17">
        <v>0.24853</v>
      </c>
      <c r="F5873" s="18">
        <v>1.01</v>
      </c>
      <c r="G5873" s="18">
        <v>0.2510153</v>
      </c>
    </row>
    <row r="5874" spans="1:7" ht="20.100000000000001" customHeight="1">
      <c r="A5874" s="15" t="s">
        <v>1388</v>
      </c>
      <c r="B5874" s="16" t="s">
        <v>1389</v>
      </c>
      <c r="C5874" s="15" t="s">
        <v>959</v>
      </c>
      <c r="D5874" s="15" t="s">
        <v>960</v>
      </c>
      <c r="E5874" s="17">
        <v>0.81599999999999995</v>
      </c>
      <c r="F5874" s="18">
        <v>0.28000000000000003</v>
      </c>
      <c r="G5874" s="18">
        <v>0.22847999999999999</v>
      </c>
    </row>
    <row r="5875" spans="1:7" ht="20.100000000000001" customHeight="1">
      <c r="A5875" s="15" t="s">
        <v>1390</v>
      </c>
      <c r="B5875" s="16" t="s">
        <v>1391</v>
      </c>
      <c r="C5875" s="15" t="s">
        <v>959</v>
      </c>
      <c r="D5875" s="15" t="s">
        <v>960</v>
      </c>
      <c r="E5875" s="17">
        <v>0.81599999999999995</v>
      </c>
      <c r="F5875" s="18">
        <v>0.8</v>
      </c>
      <c r="G5875" s="18">
        <v>0.65280000000000005</v>
      </c>
    </row>
    <row r="5876" spans="1:7" ht="15" customHeight="1">
      <c r="A5876" s="15" t="s">
        <v>965</v>
      </c>
      <c r="B5876" s="16" t="s">
        <v>966</v>
      </c>
      <c r="C5876" s="15" t="s">
        <v>959</v>
      </c>
      <c r="D5876" s="15" t="s">
        <v>960</v>
      </c>
      <c r="E5876" s="17">
        <v>1.06453</v>
      </c>
      <c r="F5876" s="18">
        <v>0.06</v>
      </c>
      <c r="G5876" s="18">
        <v>6.3871800000000006E-2</v>
      </c>
    </row>
    <row r="5877" spans="1:7" ht="15" customHeight="1">
      <c r="A5877" s="15" t="s">
        <v>963</v>
      </c>
      <c r="B5877" s="16" t="s">
        <v>964</v>
      </c>
      <c r="C5877" s="15" t="s">
        <v>959</v>
      </c>
      <c r="D5877" s="15" t="s">
        <v>960</v>
      </c>
      <c r="E5877" s="17">
        <v>1.06453</v>
      </c>
      <c r="F5877" s="18">
        <v>0.55000000000000004</v>
      </c>
      <c r="G5877" s="18">
        <v>0.58549150000000005</v>
      </c>
    </row>
    <row r="5878" spans="1:7" ht="17.100000000000001" customHeight="1">
      <c r="A5878" s="1"/>
      <c r="B5878" s="1"/>
      <c r="C5878" s="1"/>
      <c r="D5878" s="1"/>
      <c r="E5878" s="319" t="s">
        <v>967</v>
      </c>
      <c r="F5878" s="320"/>
      <c r="G5878" s="19">
        <v>6.3758724999999998</v>
      </c>
    </row>
    <row r="5879" spans="1:7" ht="15" customHeight="1">
      <c r="A5879" s="321" t="s">
        <v>968</v>
      </c>
      <c r="B5879" s="322"/>
      <c r="C5879" s="8" t="s">
        <v>952</v>
      </c>
      <c r="D5879" s="8" t="s">
        <v>953</v>
      </c>
      <c r="E5879" s="8" t="s">
        <v>954</v>
      </c>
      <c r="F5879" s="8" t="s">
        <v>955</v>
      </c>
      <c r="G5879" s="8" t="s">
        <v>956</v>
      </c>
    </row>
    <row r="5880" spans="1:7" ht="15" customHeight="1">
      <c r="A5880" s="15" t="s">
        <v>1006</v>
      </c>
      <c r="B5880" s="16" t="s">
        <v>1007</v>
      </c>
      <c r="C5880" s="15" t="s">
        <v>959</v>
      </c>
      <c r="D5880" s="15" t="s">
        <v>960</v>
      </c>
      <c r="E5880" s="17">
        <v>0.252282803</v>
      </c>
      <c r="F5880" s="18">
        <v>9.25</v>
      </c>
      <c r="G5880" s="18">
        <v>2.3336159277499999</v>
      </c>
    </row>
    <row r="5881" spans="1:7" ht="15" customHeight="1">
      <c r="A5881" s="15" t="s">
        <v>1394</v>
      </c>
      <c r="B5881" s="16" t="s">
        <v>1395</v>
      </c>
      <c r="C5881" s="15" t="s">
        <v>959</v>
      </c>
      <c r="D5881" s="15" t="s">
        <v>960</v>
      </c>
      <c r="E5881" s="17">
        <v>0.72516480000000005</v>
      </c>
      <c r="F5881" s="18">
        <v>12.62</v>
      </c>
      <c r="G5881" s="18">
        <v>9.1515797760000002</v>
      </c>
    </row>
    <row r="5882" spans="1:7" ht="15" customHeight="1">
      <c r="A5882" s="15" t="s">
        <v>1392</v>
      </c>
      <c r="B5882" s="16" t="s">
        <v>1393</v>
      </c>
      <c r="C5882" s="15" t="s">
        <v>959</v>
      </c>
      <c r="D5882" s="15" t="s">
        <v>960</v>
      </c>
      <c r="E5882" s="17">
        <v>0.10128</v>
      </c>
      <c r="F5882" s="18">
        <v>8.94</v>
      </c>
      <c r="G5882" s="18">
        <v>0.9054432</v>
      </c>
    </row>
    <row r="5883" spans="1:7" ht="15" customHeight="1">
      <c r="A5883" s="1"/>
      <c r="B5883" s="1"/>
      <c r="C5883" s="1"/>
      <c r="D5883" s="1"/>
      <c r="E5883" s="319" t="s">
        <v>971</v>
      </c>
      <c r="F5883" s="320"/>
      <c r="G5883" s="19">
        <v>12.39063890375</v>
      </c>
    </row>
    <row r="5884" spans="1:7" ht="15" customHeight="1">
      <c r="A5884" s="321" t="s">
        <v>1010</v>
      </c>
      <c r="B5884" s="322"/>
      <c r="C5884" s="8" t="s">
        <v>952</v>
      </c>
      <c r="D5884" s="8" t="s">
        <v>953</v>
      </c>
      <c r="E5884" s="8" t="s">
        <v>954</v>
      </c>
      <c r="F5884" s="8" t="s">
        <v>955</v>
      </c>
      <c r="G5884" s="8" t="s">
        <v>956</v>
      </c>
    </row>
    <row r="5885" spans="1:7" ht="15" customHeight="1">
      <c r="A5885" s="15" t="s">
        <v>1041</v>
      </c>
      <c r="B5885" s="16" t="s">
        <v>1042</v>
      </c>
      <c r="C5885" s="15" t="s">
        <v>959</v>
      </c>
      <c r="D5885" s="15" t="s">
        <v>1020</v>
      </c>
      <c r="E5885" s="17">
        <v>14.005839999999999</v>
      </c>
      <c r="F5885" s="18">
        <v>1.04</v>
      </c>
      <c r="G5885" s="18">
        <v>14.566073599999999</v>
      </c>
    </row>
    <row r="5886" spans="1:7" ht="20.100000000000001" customHeight="1">
      <c r="A5886" s="15" t="s">
        <v>1052</v>
      </c>
      <c r="B5886" s="16" t="s">
        <v>1053</v>
      </c>
      <c r="C5886" s="15" t="s">
        <v>959</v>
      </c>
      <c r="D5886" s="15" t="s">
        <v>1045</v>
      </c>
      <c r="E5886" s="17">
        <v>3.1029999999999999E-2</v>
      </c>
      <c r="F5886" s="18">
        <v>75</v>
      </c>
      <c r="G5886" s="18">
        <v>2.3272499999999998</v>
      </c>
    </row>
    <row r="5887" spans="1:7" ht="27.95" customHeight="1">
      <c r="A5887" s="15" t="s">
        <v>1596</v>
      </c>
      <c r="B5887" s="16" t="s">
        <v>1597</v>
      </c>
      <c r="C5887" s="15" t="s">
        <v>959</v>
      </c>
      <c r="D5887" s="15" t="s">
        <v>1030</v>
      </c>
      <c r="E5887" s="17">
        <v>8.4000000000000005E-2</v>
      </c>
      <c r="F5887" s="18">
        <v>135.87</v>
      </c>
      <c r="G5887" s="18">
        <v>11.413080000000001</v>
      </c>
    </row>
    <row r="5888" spans="1:7" ht="15" customHeight="1">
      <c r="A5888" s="1"/>
      <c r="B5888" s="1"/>
      <c r="C5888" s="1"/>
      <c r="D5888" s="1"/>
      <c r="E5888" s="319" t="s">
        <v>1021</v>
      </c>
      <c r="F5888" s="320"/>
      <c r="G5888" s="19">
        <v>28.306403599999999</v>
      </c>
    </row>
    <row r="5889" spans="1:7" ht="15" customHeight="1">
      <c r="A5889" s="1"/>
      <c r="B5889" s="1"/>
      <c r="C5889" s="1"/>
      <c r="D5889" s="1"/>
      <c r="E5889" s="317" t="s">
        <v>972</v>
      </c>
      <c r="F5889" s="318"/>
      <c r="G5889" s="3">
        <v>41.42</v>
      </c>
    </row>
    <row r="5890" spans="1:7" ht="15" customHeight="1">
      <c r="A5890" s="1"/>
      <c r="B5890" s="1"/>
      <c r="C5890" s="1"/>
      <c r="D5890" s="1"/>
      <c r="E5890" s="317" t="s">
        <v>973</v>
      </c>
      <c r="F5890" s="318"/>
      <c r="G5890" s="3">
        <v>5.63</v>
      </c>
    </row>
    <row r="5891" spans="1:7" ht="15" customHeight="1">
      <c r="A5891" s="1"/>
      <c r="B5891" s="1"/>
      <c r="C5891" s="1"/>
      <c r="D5891" s="1"/>
      <c r="E5891" s="317" t="s">
        <v>974</v>
      </c>
      <c r="F5891" s="318"/>
      <c r="G5891" s="3">
        <v>47.05</v>
      </c>
    </row>
    <row r="5892" spans="1:7" ht="15" customHeight="1">
      <c r="A5892" s="1"/>
      <c r="B5892" s="1"/>
      <c r="C5892" s="1"/>
      <c r="D5892" s="1"/>
      <c r="E5892" s="317" t="s">
        <v>975</v>
      </c>
      <c r="F5892" s="318"/>
      <c r="G5892" s="3">
        <v>13.33</v>
      </c>
    </row>
    <row r="5893" spans="1:7" ht="15" customHeight="1">
      <c r="A5893" s="1"/>
      <c r="B5893" s="1"/>
      <c r="C5893" s="1"/>
      <c r="D5893" s="1"/>
      <c r="E5893" s="317" t="s">
        <v>976</v>
      </c>
      <c r="F5893" s="318"/>
      <c r="G5893" s="3">
        <v>60.38</v>
      </c>
    </row>
    <row r="5894" spans="1:7" ht="15" customHeight="1">
      <c r="A5894" s="1"/>
      <c r="B5894" s="1"/>
      <c r="C5894" s="1"/>
      <c r="D5894" s="1"/>
      <c r="E5894" s="317" t="s">
        <v>977</v>
      </c>
      <c r="F5894" s="318"/>
      <c r="G5894" s="3">
        <v>1</v>
      </c>
    </row>
    <row r="5895" spans="1:7" ht="15" customHeight="1">
      <c r="A5895" s="1"/>
      <c r="B5895" s="1"/>
      <c r="C5895" s="1"/>
      <c r="D5895" s="1"/>
      <c r="E5895" s="317" t="s">
        <v>978</v>
      </c>
      <c r="F5895" s="318"/>
      <c r="G5895" s="3">
        <v>60.38</v>
      </c>
    </row>
    <row r="5896" spans="1:7" ht="9.9499999999999993" customHeight="1">
      <c r="A5896" s="1"/>
      <c r="B5896" s="1"/>
      <c r="C5896" s="323" t="s">
        <v>949</v>
      </c>
      <c r="D5896" s="324"/>
      <c r="E5896" s="1"/>
      <c r="F5896" s="1"/>
      <c r="G5896" s="1"/>
    </row>
    <row r="5897" spans="1:7" ht="20.100000000000001" customHeight="1">
      <c r="A5897" s="325" t="s">
        <v>2472</v>
      </c>
      <c r="B5897" s="326"/>
      <c r="C5897" s="326"/>
      <c r="D5897" s="326"/>
      <c r="E5897" s="326"/>
      <c r="F5897" s="326"/>
      <c r="G5897" s="326"/>
    </row>
    <row r="5898" spans="1:7" ht="15" customHeight="1">
      <c r="A5898" s="321" t="s">
        <v>951</v>
      </c>
      <c r="B5898" s="322"/>
      <c r="C5898" s="8" t="s">
        <v>952</v>
      </c>
      <c r="D5898" s="8" t="s">
        <v>953</v>
      </c>
      <c r="E5898" s="8" t="s">
        <v>954</v>
      </c>
      <c r="F5898" s="8" t="s">
        <v>955</v>
      </c>
      <c r="G5898" s="8" t="s">
        <v>956</v>
      </c>
    </row>
    <row r="5899" spans="1:7" ht="15" customHeight="1">
      <c r="A5899" s="15" t="s">
        <v>994</v>
      </c>
      <c r="B5899" s="16" t="s">
        <v>995</v>
      </c>
      <c r="C5899" s="15" t="s">
        <v>959</v>
      </c>
      <c r="D5899" s="15" t="s">
        <v>960</v>
      </c>
      <c r="E5899" s="17">
        <v>0.66</v>
      </c>
      <c r="F5899" s="18">
        <v>1.04</v>
      </c>
      <c r="G5899" s="18">
        <v>0.68640000000000001</v>
      </c>
    </row>
    <row r="5900" spans="1:7" ht="15" customHeight="1">
      <c r="A5900" s="15" t="s">
        <v>996</v>
      </c>
      <c r="B5900" s="16" t="s">
        <v>997</v>
      </c>
      <c r="C5900" s="15" t="s">
        <v>959</v>
      </c>
      <c r="D5900" s="15" t="s">
        <v>960</v>
      </c>
      <c r="E5900" s="17">
        <v>0.66</v>
      </c>
      <c r="F5900" s="18">
        <v>3.18</v>
      </c>
      <c r="G5900" s="18">
        <v>2.0988000000000002</v>
      </c>
    </row>
    <row r="5901" spans="1:7" ht="20.100000000000001" customHeight="1">
      <c r="A5901" s="15" t="s">
        <v>1388</v>
      </c>
      <c r="B5901" s="16" t="s">
        <v>1389</v>
      </c>
      <c r="C5901" s="15" t="s">
        <v>959</v>
      </c>
      <c r="D5901" s="15" t="s">
        <v>960</v>
      </c>
      <c r="E5901" s="17">
        <v>0.66</v>
      </c>
      <c r="F5901" s="18">
        <v>0.28000000000000003</v>
      </c>
      <c r="G5901" s="18">
        <v>0.18479999999999999</v>
      </c>
    </row>
    <row r="5902" spans="1:7" ht="15" customHeight="1">
      <c r="A5902" s="15" t="s">
        <v>963</v>
      </c>
      <c r="B5902" s="16" t="s">
        <v>964</v>
      </c>
      <c r="C5902" s="15" t="s">
        <v>959</v>
      </c>
      <c r="D5902" s="15" t="s">
        <v>960</v>
      </c>
      <c r="E5902" s="17">
        <v>0.66</v>
      </c>
      <c r="F5902" s="18">
        <v>0.55000000000000004</v>
      </c>
      <c r="G5902" s="18">
        <v>0.36299999999999999</v>
      </c>
    </row>
    <row r="5903" spans="1:7" ht="20.100000000000001" customHeight="1">
      <c r="A5903" s="15" t="s">
        <v>1390</v>
      </c>
      <c r="B5903" s="16" t="s">
        <v>1391</v>
      </c>
      <c r="C5903" s="15" t="s">
        <v>959</v>
      </c>
      <c r="D5903" s="15" t="s">
        <v>960</v>
      </c>
      <c r="E5903" s="17">
        <v>0.66</v>
      </c>
      <c r="F5903" s="18">
        <v>0.8</v>
      </c>
      <c r="G5903" s="18">
        <v>0.52800000000000002</v>
      </c>
    </row>
    <row r="5904" spans="1:7" ht="15" customHeight="1">
      <c r="A5904" s="15" t="s">
        <v>965</v>
      </c>
      <c r="B5904" s="16" t="s">
        <v>966</v>
      </c>
      <c r="C5904" s="15" t="s">
        <v>959</v>
      </c>
      <c r="D5904" s="15" t="s">
        <v>960</v>
      </c>
      <c r="E5904" s="17">
        <v>0.66</v>
      </c>
      <c r="F5904" s="18">
        <v>0.06</v>
      </c>
      <c r="G5904" s="18">
        <v>3.9600000000000003E-2</v>
      </c>
    </row>
    <row r="5905" spans="1:7" ht="17.100000000000001" customHeight="1">
      <c r="A5905" s="1"/>
      <c r="B5905" s="1"/>
      <c r="C5905" s="1"/>
      <c r="D5905" s="1"/>
      <c r="E5905" s="319" t="s">
        <v>967</v>
      </c>
      <c r="F5905" s="320"/>
      <c r="G5905" s="19">
        <v>3.9005999999999998</v>
      </c>
    </row>
    <row r="5906" spans="1:7" ht="15" customHeight="1">
      <c r="A5906" s="321" t="s">
        <v>968</v>
      </c>
      <c r="B5906" s="322"/>
      <c r="C5906" s="8" t="s">
        <v>952</v>
      </c>
      <c r="D5906" s="8" t="s">
        <v>953</v>
      </c>
      <c r="E5906" s="8" t="s">
        <v>954</v>
      </c>
      <c r="F5906" s="8" t="s">
        <v>955</v>
      </c>
      <c r="G5906" s="8" t="s">
        <v>956</v>
      </c>
    </row>
    <row r="5907" spans="1:7" ht="15" customHeight="1">
      <c r="A5907" s="15" t="s">
        <v>1392</v>
      </c>
      <c r="B5907" s="16" t="s">
        <v>1393</v>
      </c>
      <c r="C5907" s="15" t="s">
        <v>959</v>
      </c>
      <c r="D5907" s="15" t="s">
        <v>960</v>
      </c>
      <c r="E5907" s="17">
        <v>0.33422400000000002</v>
      </c>
      <c r="F5907" s="18">
        <v>8.94</v>
      </c>
      <c r="G5907" s="18">
        <v>2.9879625600000002</v>
      </c>
    </row>
    <row r="5908" spans="1:7" ht="15" customHeight="1">
      <c r="A5908" s="15" t="s">
        <v>1394</v>
      </c>
      <c r="B5908" s="16" t="s">
        <v>1395</v>
      </c>
      <c r="C5908" s="15" t="s">
        <v>959</v>
      </c>
      <c r="D5908" s="15" t="s">
        <v>960</v>
      </c>
      <c r="E5908" s="17">
        <v>0.33422400000000002</v>
      </c>
      <c r="F5908" s="18">
        <v>12.62</v>
      </c>
      <c r="G5908" s="18">
        <v>4.2179068800000001</v>
      </c>
    </row>
    <row r="5909" spans="1:7" ht="15" customHeight="1">
      <c r="A5909" s="1"/>
      <c r="B5909" s="1"/>
      <c r="C5909" s="1"/>
      <c r="D5909" s="1"/>
      <c r="E5909" s="319" t="s">
        <v>971</v>
      </c>
      <c r="F5909" s="320"/>
      <c r="G5909" s="19">
        <v>7.2058694399999998</v>
      </c>
    </row>
    <row r="5910" spans="1:7" ht="15" customHeight="1">
      <c r="A5910" s="321" t="s">
        <v>1010</v>
      </c>
      <c r="B5910" s="322"/>
      <c r="C5910" s="8" t="s">
        <v>952</v>
      </c>
      <c r="D5910" s="8" t="s">
        <v>953</v>
      </c>
      <c r="E5910" s="8" t="s">
        <v>954</v>
      </c>
      <c r="F5910" s="8" t="s">
        <v>955</v>
      </c>
      <c r="G5910" s="8" t="s">
        <v>956</v>
      </c>
    </row>
    <row r="5911" spans="1:7" ht="27.95" customHeight="1">
      <c r="A5911" s="15" t="s">
        <v>1564</v>
      </c>
      <c r="B5911" s="16" t="s">
        <v>1565</v>
      </c>
      <c r="C5911" s="15" t="s">
        <v>959</v>
      </c>
      <c r="D5911" s="15" t="s">
        <v>1030</v>
      </c>
      <c r="E5911" s="17">
        <v>7.0000000000000007E-2</v>
      </c>
      <c r="F5911" s="18">
        <v>20.64</v>
      </c>
      <c r="G5911" s="18">
        <v>1.4448000000000001</v>
      </c>
    </row>
    <row r="5912" spans="1:7" ht="20.100000000000001" customHeight="1">
      <c r="A5912" s="15" t="s">
        <v>1592</v>
      </c>
      <c r="B5912" s="16" t="s">
        <v>1593</v>
      </c>
      <c r="C5912" s="15" t="s">
        <v>959</v>
      </c>
      <c r="D5912" s="15" t="s">
        <v>1030</v>
      </c>
      <c r="E5912" s="17">
        <v>1</v>
      </c>
      <c r="F5912" s="18">
        <v>8.4600000000000009</v>
      </c>
      <c r="G5912" s="18">
        <v>8.4600000000000009</v>
      </c>
    </row>
    <row r="5913" spans="1:7" ht="20.100000000000001" customHeight="1">
      <c r="A5913" s="15" t="s">
        <v>1594</v>
      </c>
      <c r="B5913" s="16" t="s">
        <v>1595</v>
      </c>
      <c r="C5913" s="15" t="s">
        <v>959</v>
      </c>
      <c r="D5913" s="15" t="s">
        <v>1030</v>
      </c>
      <c r="E5913" s="17">
        <v>1</v>
      </c>
      <c r="F5913" s="18">
        <v>36.53</v>
      </c>
      <c r="G5913" s="18">
        <v>36.53</v>
      </c>
    </row>
    <row r="5914" spans="1:7" ht="15" customHeight="1">
      <c r="A5914" s="1"/>
      <c r="B5914" s="1"/>
      <c r="C5914" s="1"/>
      <c r="D5914" s="1"/>
      <c r="E5914" s="319" t="s">
        <v>1021</v>
      </c>
      <c r="F5914" s="320"/>
      <c r="G5914" s="19">
        <v>46.434800000000003</v>
      </c>
    </row>
    <row r="5915" spans="1:7" ht="15" customHeight="1">
      <c r="A5915" s="1"/>
      <c r="B5915" s="1"/>
      <c r="C5915" s="1"/>
      <c r="D5915" s="1"/>
      <c r="E5915" s="317" t="s">
        <v>972</v>
      </c>
      <c r="F5915" s="318"/>
      <c r="G5915" s="3">
        <v>54.26</v>
      </c>
    </row>
    <row r="5916" spans="1:7" ht="15" customHeight="1">
      <c r="A5916" s="1"/>
      <c r="B5916" s="1"/>
      <c r="C5916" s="1"/>
      <c r="D5916" s="1"/>
      <c r="E5916" s="317" t="s">
        <v>973</v>
      </c>
      <c r="F5916" s="318"/>
      <c r="G5916" s="3">
        <v>3.26</v>
      </c>
    </row>
    <row r="5917" spans="1:7" ht="15" customHeight="1">
      <c r="A5917" s="1"/>
      <c r="B5917" s="1"/>
      <c r="C5917" s="1"/>
      <c r="D5917" s="1"/>
      <c r="E5917" s="317" t="s">
        <v>974</v>
      </c>
      <c r="F5917" s="318"/>
      <c r="G5917" s="3">
        <v>57.52</v>
      </c>
    </row>
    <row r="5918" spans="1:7" ht="15" customHeight="1">
      <c r="A5918" s="1"/>
      <c r="B5918" s="1"/>
      <c r="C5918" s="1"/>
      <c r="D5918" s="1"/>
      <c r="E5918" s="317" t="s">
        <v>975</v>
      </c>
      <c r="F5918" s="318"/>
      <c r="G5918" s="3">
        <v>16.3</v>
      </c>
    </row>
    <row r="5919" spans="1:7" ht="15" customHeight="1">
      <c r="A5919" s="1"/>
      <c r="B5919" s="1"/>
      <c r="C5919" s="1"/>
      <c r="D5919" s="1"/>
      <c r="E5919" s="317" t="s">
        <v>976</v>
      </c>
      <c r="F5919" s="318"/>
      <c r="G5919" s="3">
        <v>73.819999999999993</v>
      </c>
    </row>
    <row r="5920" spans="1:7" ht="15" customHeight="1">
      <c r="A5920" s="1"/>
      <c r="B5920" s="1"/>
      <c r="C5920" s="1"/>
      <c r="D5920" s="1"/>
      <c r="E5920" s="317" t="s">
        <v>977</v>
      </c>
      <c r="F5920" s="318"/>
      <c r="G5920" s="3">
        <v>1</v>
      </c>
    </row>
    <row r="5921" spans="1:7" ht="15" customHeight="1">
      <c r="A5921" s="1"/>
      <c r="B5921" s="1"/>
      <c r="C5921" s="1"/>
      <c r="D5921" s="1"/>
      <c r="E5921" s="317" t="s">
        <v>978</v>
      </c>
      <c r="F5921" s="318"/>
      <c r="G5921" s="3">
        <v>73.819999999999993</v>
      </c>
    </row>
    <row r="5922" spans="1:7" ht="9.9499999999999993" customHeight="1">
      <c r="A5922" s="1"/>
      <c r="B5922" s="1"/>
      <c r="C5922" s="323" t="s">
        <v>949</v>
      </c>
      <c r="D5922" s="324"/>
      <c r="E5922" s="1"/>
      <c r="F5922" s="1"/>
      <c r="G5922" s="1"/>
    </row>
    <row r="5923" spans="1:7" ht="20.100000000000001" customHeight="1">
      <c r="A5923" s="325" t="s">
        <v>2473</v>
      </c>
      <c r="B5923" s="326"/>
      <c r="C5923" s="326"/>
      <c r="D5923" s="326"/>
      <c r="E5923" s="326"/>
      <c r="F5923" s="326"/>
      <c r="G5923" s="326"/>
    </row>
    <row r="5924" spans="1:7" ht="15" customHeight="1">
      <c r="A5924" s="321" t="s">
        <v>951</v>
      </c>
      <c r="B5924" s="322"/>
      <c r="C5924" s="8" t="s">
        <v>952</v>
      </c>
      <c r="D5924" s="8" t="s">
        <v>953</v>
      </c>
      <c r="E5924" s="8" t="s">
        <v>954</v>
      </c>
      <c r="F5924" s="8" t="s">
        <v>955</v>
      </c>
      <c r="G5924" s="8" t="s">
        <v>956</v>
      </c>
    </row>
    <row r="5925" spans="1:7" ht="15" customHeight="1">
      <c r="A5925" s="15" t="s">
        <v>994</v>
      </c>
      <c r="B5925" s="16" t="s">
        <v>995</v>
      </c>
      <c r="C5925" s="15" t="s">
        <v>959</v>
      </c>
      <c r="D5925" s="15" t="s">
        <v>960</v>
      </c>
      <c r="E5925" s="17">
        <v>0.74</v>
      </c>
      <c r="F5925" s="18">
        <v>1.04</v>
      </c>
      <c r="G5925" s="18">
        <v>0.76959999999999995</v>
      </c>
    </row>
    <row r="5926" spans="1:7" ht="15" customHeight="1">
      <c r="A5926" s="15" t="s">
        <v>996</v>
      </c>
      <c r="B5926" s="16" t="s">
        <v>997</v>
      </c>
      <c r="C5926" s="15" t="s">
        <v>959</v>
      </c>
      <c r="D5926" s="15" t="s">
        <v>960</v>
      </c>
      <c r="E5926" s="17">
        <v>0.74</v>
      </c>
      <c r="F5926" s="18">
        <v>3.18</v>
      </c>
      <c r="G5926" s="18">
        <v>2.3532000000000002</v>
      </c>
    </row>
    <row r="5927" spans="1:7" ht="20.100000000000001" customHeight="1">
      <c r="A5927" s="15" t="s">
        <v>1388</v>
      </c>
      <c r="B5927" s="16" t="s">
        <v>1389</v>
      </c>
      <c r="C5927" s="15" t="s">
        <v>959</v>
      </c>
      <c r="D5927" s="15" t="s">
        <v>960</v>
      </c>
      <c r="E5927" s="17">
        <v>0.74</v>
      </c>
      <c r="F5927" s="18">
        <v>0.28000000000000003</v>
      </c>
      <c r="G5927" s="18">
        <v>0.2072</v>
      </c>
    </row>
    <row r="5928" spans="1:7" ht="15" customHeight="1">
      <c r="A5928" s="15" t="s">
        <v>963</v>
      </c>
      <c r="B5928" s="16" t="s">
        <v>964</v>
      </c>
      <c r="C5928" s="15" t="s">
        <v>959</v>
      </c>
      <c r="D5928" s="15" t="s">
        <v>960</v>
      </c>
      <c r="E5928" s="17">
        <v>0.74</v>
      </c>
      <c r="F5928" s="18">
        <v>0.55000000000000004</v>
      </c>
      <c r="G5928" s="18">
        <v>0.40699999999999997</v>
      </c>
    </row>
    <row r="5929" spans="1:7" ht="20.100000000000001" customHeight="1">
      <c r="A5929" s="15" t="s">
        <v>1390</v>
      </c>
      <c r="B5929" s="16" t="s">
        <v>1391</v>
      </c>
      <c r="C5929" s="15" t="s">
        <v>959</v>
      </c>
      <c r="D5929" s="15" t="s">
        <v>960</v>
      </c>
      <c r="E5929" s="17">
        <v>0.74</v>
      </c>
      <c r="F5929" s="18">
        <v>0.8</v>
      </c>
      <c r="G5929" s="18">
        <v>0.59199999999999997</v>
      </c>
    </row>
    <row r="5930" spans="1:7" ht="15" customHeight="1">
      <c r="A5930" s="15" t="s">
        <v>965</v>
      </c>
      <c r="B5930" s="16" t="s">
        <v>966</v>
      </c>
      <c r="C5930" s="15" t="s">
        <v>959</v>
      </c>
      <c r="D5930" s="15" t="s">
        <v>960</v>
      </c>
      <c r="E5930" s="17">
        <v>0.74</v>
      </c>
      <c r="F5930" s="18">
        <v>0.06</v>
      </c>
      <c r="G5930" s="18">
        <v>4.4400000000000002E-2</v>
      </c>
    </row>
    <row r="5931" spans="1:7" ht="17.100000000000001" customHeight="1">
      <c r="A5931" s="1"/>
      <c r="B5931" s="1"/>
      <c r="C5931" s="1"/>
      <c r="D5931" s="1"/>
      <c r="E5931" s="319" t="s">
        <v>967</v>
      </c>
      <c r="F5931" s="320"/>
      <c r="G5931" s="19">
        <v>4.3734000000000002</v>
      </c>
    </row>
    <row r="5932" spans="1:7" ht="15" customHeight="1">
      <c r="A5932" s="321" t="s">
        <v>968</v>
      </c>
      <c r="B5932" s="322"/>
      <c r="C5932" s="8" t="s">
        <v>952</v>
      </c>
      <c r="D5932" s="8" t="s">
        <v>953</v>
      </c>
      <c r="E5932" s="8" t="s">
        <v>954</v>
      </c>
      <c r="F5932" s="8" t="s">
        <v>955</v>
      </c>
      <c r="G5932" s="8" t="s">
        <v>956</v>
      </c>
    </row>
    <row r="5933" spans="1:7" ht="15" customHeight="1">
      <c r="A5933" s="15" t="s">
        <v>1392</v>
      </c>
      <c r="B5933" s="16" t="s">
        <v>1393</v>
      </c>
      <c r="C5933" s="15" t="s">
        <v>959</v>
      </c>
      <c r="D5933" s="15" t="s">
        <v>960</v>
      </c>
      <c r="E5933" s="17">
        <v>0.37473600000000001</v>
      </c>
      <c r="F5933" s="18">
        <v>8.94</v>
      </c>
      <c r="G5933" s="18">
        <v>3.3501398400000002</v>
      </c>
    </row>
    <row r="5934" spans="1:7" ht="15" customHeight="1">
      <c r="A5934" s="15" t="s">
        <v>1394</v>
      </c>
      <c r="B5934" s="16" t="s">
        <v>1395</v>
      </c>
      <c r="C5934" s="15" t="s">
        <v>959</v>
      </c>
      <c r="D5934" s="15" t="s">
        <v>960</v>
      </c>
      <c r="E5934" s="17">
        <v>0.37473600000000001</v>
      </c>
      <c r="F5934" s="18">
        <v>12.62</v>
      </c>
      <c r="G5934" s="18">
        <v>4.7291683200000003</v>
      </c>
    </row>
    <row r="5935" spans="1:7" ht="15" customHeight="1">
      <c r="A5935" s="1"/>
      <c r="B5935" s="1"/>
      <c r="C5935" s="1"/>
      <c r="D5935" s="1"/>
      <c r="E5935" s="319" t="s">
        <v>971</v>
      </c>
      <c r="F5935" s="320"/>
      <c r="G5935" s="19">
        <v>8.0793081600000001</v>
      </c>
    </row>
    <row r="5936" spans="1:7" ht="15" customHeight="1">
      <c r="A5936" s="321" t="s">
        <v>1010</v>
      </c>
      <c r="B5936" s="322"/>
      <c r="C5936" s="8" t="s">
        <v>952</v>
      </c>
      <c r="D5936" s="8" t="s">
        <v>953</v>
      </c>
      <c r="E5936" s="8" t="s">
        <v>954</v>
      </c>
      <c r="F5936" s="8" t="s">
        <v>955</v>
      </c>
      <c r="G5936" s="8" t="s">
        <v>956</v>
      </c>
    </row>
    <row r="5937" spans="1:7" ht="15" customHeight="1">
      <c r="A5937" s="15" t="s">
        <v>1398</v>
      </c>
      <c r="B5937" s="16" t="s">
        <v>1399</v>
      </c>
      <c r="C5937" s="15" t="s">
        <v>959</v>
      </c>
      <c r="D5937" s="15" t="s">
        <v>1030</v>
      </c>
      <c r="E5937" s="17">
        <v>1.72E-2</v>
      </c>
      <c r="F5937" s="18">
        <v>50.01</v>
      </c>
      <c r="G5937" s="18">
        <v>0.86017200000000005</v>
      </c>
    </row>
    <row r="5938" spans="1:7" ht="20.100000000000001" customHeight="1">
      <c r="A5938" s="15" t="s">
        <v>1400</v>
      </c>
      <c r="B5938" s="16" t="s">
        <v>1401</v>
      </c>
      <c r="C5938" s="15" t="s">
        <v>959</v>
      </c>
      <c r="D5938" s="15" t="s">
        <v>1030</v>
      </c>
      <c r="E5938" s="17">
        <v>2.8199999999999999E-2</v>
      </c>
      <c r="F5938" s="18">
        <v>56.66</v>
      </c>
      <c r="G5938" s="18">
        <v>1.597812</v>
      </c>
    </row>
    <row r="5939" spans="1:7" ht="15" customHeight="1">
      <c r="A5939" s="15" t="s">
        <v>1402</v>
      </c>
      <c r="B5939" s="16" t="s">
        <v>1403</v>
      </c>
      <c r="C5939" s="15" t="s">
        <v>959</v>
      </c>
      <c r="D5939" s="15" t="s">
        <v>1030</v>
      </c>
      <c r="E5939" s="17">
        <v>0.123</v>
      </c>
      <c r="F5939" s="18">
        <v>1.29</v>
      </c>
      <c r="G5939" s="18">
        <v>0.15867000000000001</v>
      </c>
    </row>
    <row r="5940" spans="1:7" ht="20.100000000000001" customHeight="1">
      <c r="A5940" s="15" t="s">
        <v>1598</v>
      </c>
      <c r="B5940" s="16" t="s">
        <v>1599</v>
      </c>
      <c r="C5940" s="15" t="s">
        <v>959</v>
      </c>
      <c r="D5940" s="15" t="s">
        <v>1013</v>
      </c>
      <c r="E5940" s="17">
        <v>1.05</v>
      </c>
      <c r="F5940" s="18">
        <v>24.35</v>
      </c>
      <c r="G5940" s="18">
        <v>25.567499999999999</v>
      </c>
    </row>
    <row r="5941" spans="1:7" ht="15" customHeight="1">
      <c r="A5941" s="1"/>
      <c r="B5941" s="1"/>
      <c r="C5941" s="1"/>
      <c r="D5941" s="1"/>
      <c r="E5941" s="319" t="s">
        <v>1021</v>
      </c>
      <c r="F5941" s="320"/>
      <c r="G5941" s="19">
        <v>28.184153999999999</v>
      </c>
    </row>
    <row r="5942" spans="1:7" ht="15" customHeight="1">
      <c r="A5942" s="1"/>
      <c r="B5942" s="1"/>
      <c r="C5942" s="1"/>
      <c r="D5942" s="1"/>
      <c r="E5942" s="317" t="s">
        <v>972</v>
      </c>
      <c r="F5942" s="318"/>
      <c r="G5942" s="3">
        <v>36.93</v>
      </c>
    </row>
    <row r="5943" spans="1:7" ht="15" customHeight="1">
      <c r="A5943" s="1"/>
      <c r="B5943" s="1"/>
      <c r="C5943" s="1"/>
      <c r="D5943" s="1"/>
      <c r="E5943" s="317" t="s">
        <v>973</v>
      </c>
      <c r="F5943" s="318"/>
      <c r="G5943" s="3">
        <v>3.67</v>
      </c>
    </row>
    <row r="5944" spans="1:7" ht="15" customHeight="1">
      <c r="A5944" s="1"/>
      <c r="B5944" s="1"/>
      <c r="C5944" s="1"/>
      <c r="D5944" s="1"/>
      <c r="E5944" s="317" t="s">
        <v>974</v>
      </c>
      <c r="F5944" s="318"/>
      <c r="G5944" s="3">
        <v>40.6</v>
      </c>
    </row>
    <row r="5945" spans="1:7" ht="15" customHeight="1">
      <c r="A5945" s="1"/>
      <c r="B5945" s="1"/>
      <c r="C5945" s="1"/>
      <c r="D5945" s="1"/>
      <c r="E5945" s="317" t="s">
        <v>975</v>
      </c>
      <c r="F5945" s="318"/>
      <c r="G5945" s="3">
        <v>11.51</v>
      </c>
    </row>
    <row r="5946" spans="1:7" ht="15" customHeight="1">
      <c r="A5946" s="1"/>
      <c r="B5946" s="1"/>
      <c r="C5946" s="1"/>
      <c r="D5946" s="1"/>
      <c r="E5946" s="317" t="s">
        <v>976</v>
      </c>
      <c r="F5946" s="318"/>
      <c r="G5946" s="3">
        <v>52.11</v>
      </c>
    </row>
    <row r="5947" spans="1:7" ht="15" customHeight="1">
      <c r="A5947" s="1"/>
      <c r="B5947" s="1"/>
      <c r="C5947" s="1"/>
      <c r="D5947" s="1"/>
      <c r="E5947" s="317" t="s">
        <v>977</v>
      </c>
      <c r="F5947" s="318"/>
      <c r="G5947" s="3">
        <v>1</v>
      </c>
    </row>
    <row r="5948" spans="1:7" ht="15" customHeight="1">
      <c r="A5948" s="1"/>
      <c r="B5948" s="1"/>
      <c r="C5948" s="1"/>
      <c r="D5948" s="1"/>
      <c r="E5948" s="317" t="s">
        <v>978</v>
      </c>
      <c r="F5948" s="318"/>
      <c r="G5948" s="3">
        <v>52.11</v>
      </c>
    </row>
    <row r="5949" spans="1:7" ht="9.9499999999999993" customHeight="1">
      <c r="A5949" s="1"/>
      <c r="B5949" s="1"/>
      <c r="C5949" s="323" t="s">
        <v>949</v>
      </c>
      <c r="D5949" s="324"/>
      <c r="E5949" s="1"/>
      <c r="F5949" s="1"/>
      <c r="G5949" s="1"/>
    </row>
    <row r="5950" spans="1:7" ht="20.100000000000001" customHeight="1">
      <c r="A5950" s="325" t="s">
        <v>2474</v>
      </c>
      <c r="B5950" s="326"/>
      <c r="C5950" s="326"/>
      <c r="D5950" s="326"/>
      <c r="E5950" s="326"/>
      <c r="F5950" s="326"/>
      <c r="G5950" s="326"/>
    </row>
    <row r="5951" spans="1:7" ht="15" customHeight="1">
      <c r="A5951" s="321" t="s">
        <v>951</v>
      </c>
      <c r="B5951" s="322"/>
      <c r="C5951" s="8" t="s">
        <v>952</v>
      </c>
      <c r="D5951" s="8" t="s">
        <v>953</v>
      </c>
      <c r="E5951" s="8" t="s">
        <v>954</v>
      </c>
      <c r="F5951" s="8" t="s">
        <v>955</v>
      </c>
      <c r="G5951" s="8" t="s">
        <v>956</v>
      </c>
    </row>
    <row r="5952" spans="1:7" ht="15" customHeight="1">
      <c r="A5952" s="15" t="s">
        <v>994</v>
      </c>
      <c r="B5952" s="16" t="s">
        <v>995</v>
      </c>
      <c r="C5952" s="15" t="s">
        <v>959</v>
      </c>
      <c r="D5952" s="15" t="s">
        <v>960</v>
      </c>
      <c r="E5952" s="17">
        <v>3.2292999999999998</v>
      </c>
      <c r="F5952" s="18">
        <v>1.04</v>
      </c>
      <c r="G5952" s="18">
        <v>3.3584719999999999</v>
      </c>
    </row>
    <row r="5953" spans="1:7" ht="15" customHeight="1">
      <c r="A5953" s="15" t="s">
        <v>996</v>
      </c>
      <c r="B5953" s="16" t="s">
        <v>997</v>
      </c>
      <c r="C5953" s="15" t="s">
        <v>959</v>
      </c>
      <c r="D5953" s="15" t="s">
        <v>960</v>
      </c>
      <c r="E5953" s="17">
        <v>3.2292999999999998</v>
      </c>
      <c r="F5953" s="18">
        <v>3.18</v>
      </c>
      <c r="G5953" s="18">
        <v>10.269174</v>
      </c>
    </row>
    <row r="5954" spans="1:7" ht="20.100000000000001" customHeight="1">
      <c r="A5954" s="15" t="s">
        <v>998</v>
      </c>
      <c r="B5954" s="16" t="s">
        <v>999</v>
      </c>
      <c r="C5954" s="15" t="s">
        <v>959</v>
      </c>
      <c r="D5954" s="15" t="s">
        <v>960</v>
      </c>
      <c r="E5954" s="17">
        <v>1.9792000000000001</v>
      </c>
      <c r="F5954" s="18">
        <v>0.41</v>
      </c>
      <c r="G5954" s="18">
        <v>0.81147199999999997</v>
      </c>
    </row>
    <row r="5955" spans="1:7" ht="20.100000000000001" customHeight="1">
      <c r="A5955" s="15" t="s">
        <v>1000</v>
      </c>
      <c r="B5955" s="16" t="s">
        <v>1001</v>
      </c>
      <c r="C5955" s="15" t="s">
        <v>959</v>
      </c>
      <c r="D5955" s="15" t="s">
        <v>960</v>
      </c>
      <c r="E5955" s="17">
        <v>1.9792000000000001</v>
      </c>
      <c r="F5955" s="18">
        <v>1.01</v>
      </c>
      <c r="G5955" s="18">
        <v>1.9989920000000001</v>
      </c>
    </row>
    <row r="5956" spans="1:7" ht="20.100000000000001" customHeight="1">
      <c r="A5956" s="15" t="s">
        <v>1023</v>
      </c>
      <c r="B5956" s="16" t="s">
        <v>1024</v>
      </c>
      <c r="C5956" s="15" t="s">
        <v>959</v>
      </c>
      <c r="D5956" s="15" t="s">
        <v>960</v>
      </c>
      <c r="E5956" s="17">
        <v>1.2501</v>
      </c>
      <c r="F5956" s="18">
        <v>0.01</v>
      </c>
      <c r="G5956" s="18">
        <v>1.2501E-2</v>
      </c>
    </row>
    <row r="5957" spans="1:7" ht="15" customHeight="1">
      <c r="A5957" s="15" t="s">
        <v>965</v>
      </c>
      <c r="B5957" s="16" t="s">
        <v>966</v>
      </c>
      <c r="C5957" s="15" t="s">
        <v>959</v>
      </c>
      <c r="D5957" s="15" t="s">
        <v>960</v>
      </c>
      <c r="E5957" s="17">
        <v>3.2292999999999998</v>
      </c>
      <c r="F5957" s="18">
        <v>0.06</v>
      </c>
      <c r="G5957" s="18">
        <v>0.19375800000000001</v>
      </c>
    </row>
    <row r="5958" spans="1:7" ht="20.100000000000001" customHeight="1">
      <c r="A5958" s="15" t="s">
        <v>1025</v>
      </c>
      <c r="B5958" s="16" t="s">
        <v>1026</v>
      </c>
      <c r="C5958" s="15" t="s">
        <v>959</v>
      </c>
      <c r="D5958" s="15" t="s">
        <v>960</v>
      </c>
      <c r="E5958" s="17">
        <v>1.2501</v>
      </c>
      <c r="F5958" s="18">
        <v>0.63</v>
      </c>
      <c r="G5958" s="18">
        <v>0.78756300000000001</v>
      </c>
    </row>
    <row r="5959" spans="1:7" ht="15" customHeight="1">
      <c r="A5959" s="15" t="s">
        <v>963</v>
      </c>
      <c r="B5959" s="16" t="s">
        <v>964</v>
      </c>
      <c r="C5959" s="15" t="s">
        <v>959</v>
      </c>
      <c r="D5959" s="15" t="s">
        <v>960</v>
      </c>
      <c r="E5959" s="17">
        <v>3.2292999999999998</v>
      </c>
      <c r="F5959" s="18">
        <v>0.55000000000000004</v>
      </c>
      <c r="G5959" s="18">
        <v>1.7761150000000001</v>
      </c>
    </row>
    <row r="5960" spans="1:7" ht="17.100000000000001" customHeight="1">
      <c r="A5960" s="1"/>
      <c r="B5960" s="1"/>
      <c r="C5960" s="1"/>
      <c r="D5960" s="1"/>
      <c r="E5960" s="319" t="s">
        <v>967</v>
      </c>
      <c r="F5960" s="320"/>
      <c r="G5960" s="19">
        <v>19.208047000000001</v>
      </c>
    </row>
    <row r="5961" spans="1:7" ht="15" customHeight="1">
      <c r="A5961" s="321" t="s">
        <v>1027</v>
      </c>
      <c r="B5961" s="322"/>
      <c r="C5961" s="8" t="s">
        <v>952</v>
      </c>
      <c r="D5961" s="8" t="s">
        <v>953</v>
      </c>
      <c r="E5961" s="8" t="s">
        <v>954</v>
      </c>
      <c r="F5961" s="8" t="s">
        <v>955</v>
      </c>
      <c r="G5961" s="8" t="s">
        <v>956</v>
      </c>
    </row>
    <row r="5962" spans="1:7" ht="27.95" customHeight="1">
      <c r="A5962" s="15" t="s">
        <v>1211</v>
      </c>
      <c r="B5962" s="16" t="s">
        <v>1212</v>
      </c>
      <c r="C5962" s="15" t="s">
        <v>959</v>
      </c>
      <c r="D5962" s="15" t="s">
        <v>1030</v>
      </c>
      <c r="E5962" s="17">
        <v>1.2811115999999999E-4</v>
      </c>
      <c r="F5962" s="18">
        <v>19208.37</v>
      </c>
      <c r="G5962" s="18">
        <v>2.4608065624091999</v>
      </c>
    </row>
    <row r="5963" spans="1:7" ht="15" customHeight="1">
      <c r="A5963" s="1"/>
      <c r="B5963" s="1"/>
      <c r="C5963" s="1"/>
      <c r="D5963" s="1"/>
      <c r="E5963" s="319" t="s">
        <v>1031</v>
      </c>
      <c r="F5963" s="320"/>
      <c r="G5963" s="19">
        <v>2.4608065624091999</v>
      </c>
    </row>
    <row r="5964" spans="1:7" ht="15" customHeight="1">
      <c r="A5964" s="321" t="s">
        <v>1032</v>
      </c>
      <c r="B5964" s="322"/>
      <c r="C5964" s="8" t="s">
        <v>952</v>
      </c>
      <c r="D5964" s="8" t="s">
        <v>953</v>
      </c>
      <c r="E5964" s="8" t="s">
        <v>954</v>
      </c>
      <c r="F5964" s="8" t="s">
        <v>955</v>
      </c>
      <c r="G5964" s="8" t="s">
        <v>956</v>
      </c>
    </row>
    <row r="5965" spans="1:7" ht="15" customHeight="1">
      <c r="A5965" s="15" t="s">
        <v>1033</v>
      </c>
      <c r="B5965" s="16" t="s">
        <v>1034</v>
      </c>
      <c r="C5965" s="15" t="s">
        <v>959</v>
      </c>
      <c r="D5965" s="15" t="s">
        <v>1035</v>
      </c>
      <c r="E5965" s="17">
        <v>1.6085</v>
      </c>
      <c r="F5965" s="18">
        <v>0.9</v>
      </c>
      <c r="G5965" s="18">
        <v>1.4476500000000001</v>
      </c>
    </row>
    <row r="5966" spans="1:7" ht="15" customHeight="1">
      <c r="A5966" s="1"/>
      <c r="B5966" s="1"/>
      <c r="C5966" s="1"/>
      <c r="D5966" s="1"/>
      <c r="E5966" s="319" t="s">
        <v>1036</v>
      </c>
      <c r="F5966" s="320"/>
      <c r="G5966" s="19">
        <v>1.4476500000000001</v>
      </c>
    </row>
    <row r="5967" spans="1:7" ht="15" customHeight="1">
      <c r="A5967" s="321" t="s">
        <v>968</v>
      </c>
      <c r="B5967" s="322"/>
      <c r="C5967" s="8" t="s">
        <v>952</v>
      </c>
      <c r="D5967" s="8" t="s">
        <v>953</v>
      </c>
      <c r="E5967" s="8" t="s">
        <v>954</v>
      </c>
      <c r="F5967" s="8" t="s">
        <v>955</v>
      </c>
      <c r="G5967" s="8" t="s">
        <v>956</v>
      </c>
    </row>
    <row r="5968" spans="1:7" ht="15" customHeight="1">
      <c r="A5968" s="15" t="s">
        <v>1006</v>
      </c>
      <c r="B5968" s="16" t="s">
        <v>1007</v>
      </c>
      <c r="C5968" s="15" t="s">
        <v>959</v>
      </c>
      <c r="D5968" s="15" t="s">
        <v>960</v>
      </c>
      <c r="E5968" s="17">
        <v>2.00908592</v>
      </c>
      <c r="F5968" s="18">
        <v>9.25</v>
      </c>
      <c r="G5968" s="18">
        <v>18.584044760000001</v>
      </c>
    </row>
    <row r="5969" spans="1:7" ht="15" customHeight="1">
      <c r="A5969" s="15" t="s">
        <v>1104</v>
      </c>
      <c r="B5969" s="16" t="s">
        <v>1105</v>
      </c>
      <c r="C5969" s="15" t="s">
        <v>959</v>
      </c>
      <c r="D5969" s="15" t="s">
        <v>960</v>
      </c>
      <c r="E5969" s="17">
        <v>1.2574755900000001</v>
      </c>
      <c r="F5969" s="18">
        <v>15.31</v>
      </c>
      <c r="G5969" s="18">
        <v>19.251951282899999</v>
      </c>
    </row>
    <row r="5970" spans="1:7" ht="15" customHeight="1">
      <c r="A5970" s="1"/>
      <c r="B5970" s="1"/>
      <c r="C5970" s="1"/>
      <c r="D5970" s="1"/>
      <c r="E5970" s="319" t="s">
        <v>971</v>
      </c>
      <c r="F5970" s="320"/>
      <c r="G5970" s="19">
        <v>37.8359960429</v>
      </c>
    </row>
    <row r="5971" spans="1:7" ht="15" customHeight="1">
      <c r="A5971" s="321" t="s">
        <v>1010</v>
      </c>
      <c r="B5971" s="322"/>
      <c r="C5971" s="8" t="s">
        <v>952</v>
      </c>
      <c r="D5971" s="8" t="s">
        <v>953</v>
      </c>
      <c r="E5971" s="8" t="s">
        <v>954</v>
      </c>
      <c r="F5971" s="8" t="s">
        <v>955</v>
      </c>
      <c r="G5971" s="8" t="s">
        <v>956</v>
      </c>
    </row>
    <row r="5972" spans="1:7" ht="15" customHeight="1">
      <c r="A5972" s="15" t="s">
        <v>1041</v>
      </c>
      <c r="B5972" s="16" t="s">
        <v>1042</v>
      </c>
      <c r="C5972" s="15" t="s">
        <v>959</v>
      </c>
      <c r="D5972" s="15" t="s">
        <v>1020</v>
      </c>
      <c r="E5972" s="17">
        <v>364.94330000000002</v>
      </c>
      <c r="F5972" s="18">
        <v>1.04</v>
      </c>
      <c r="G5972" s="18">
        <v>379.54103199999997</v>
      </c>
    </row>
    <row r="5973" spans="1:7" ht="20.100000000000001" customHeight="1">
      <c r="A5973" s="15" t="s">
        <v>1043</v>
      </c>
      <c r="B5973" s="16" t="s">
        <v>1044</v>
      </c>
      <c r="C5973" s="15" t="s">
        <v>959</v>
      </c>
      <c r="D5973" s="15" t="s">
        <v>1045</v>
      </c>
      <c r="E5973" s="17">
        <v>0.59719999999999995</v>
      </c>
      <c r="F5973" s="18">
        <v>103.7</v>
      </c>
      <c r="G5973" s="18">
        <v>61.929639999999999</v>
      </c>
    </row>
    <row r="5974" spans="1:7" ht="20.100000000000001" customHeight="1">
      <c r="A5974" s="15" t="s">
        <v>1052</v>
      </c>
      <c r="B5974" s="16" t="s">
        <v>1053</v>
      </c>
      <c r="C5974" s="15" t="s">
        <v>959</v>
      </c>
      <c r="D5974" s="15" t="s">
        <v>1045</v>
      </c>
      <c r="E5974" s="17">
        <v>0.72750000000000004</v>
      </c>
      <c r="F5974" s="18">
        <v>75</v>
      </c>
      <c r="G5974" s="18">
        <v>54.5625</v>
      </c>
    </row>
    <row r="5975" spans="1:7" ht="15" customHeight="1">
      <c r="A5975" s="1"/>
      <c r="B5975" s="1"/>
      <c r="C5975" s="1"/>
      <c r="D5975" s="1"/>
      <c r="E5975" s="319" t="s">
        <v>1021</v>
      </c>
      <c r="F5975" s="320"/>
      <c r="G5975" s="19">
        <v>496.03317199999998</v>
      </c>
    </row>
    <row r="5976" spans="1:7" ht="15" customHeight="1">
      <c r="A5976" s="1"/>
      <c r="B5976" s="1"/>
      <c r="C5976" s="1"/>
      <c r="D5976" s="1"/>
      <c r="E5976" s="317" t="s">
        <v>972</v>
      </c>
      <c r="F5976" s="318"/>
      <c r="G5976" s="3">
        <v>539.73</v>
      </c>
    </row>
    <row r="5977" spans="1:7" ht="15" customHeight="1">
      <c r="A5977" s="1"/>
      <c r="B5977" s="1"/>
      <c r="C5977" s="1"/>
      <c r="D5977" s="1"/>
      <c r="E5977" s="317" t="s">
        <v>973</v>
      </c>
      <c r="F5977" s="318"/>
      <c r="G5977" s="3">
        <v>17.18</v>
      </c>
    </row>
    <row r="5978" spans="1:7" ht="15" customHeight="1">
      <c r="A5978" s="1"/>
      <c r="B5978" s="1"/>
      <c r="C5978" s="1"/>
      <c r="D5978" s="1"/>
      <c r="E5978" s="317" t="s">
        <v>974</v>
      </c>
      <c r="F5978" s="318"/>
      <c r="G5978" s="3">
        <v>556.91</v>
      </c>
    </row>
    <row r="5979" spans="1:7" ht="15" customHeight="1">
      <c r="A5979" s="1"/>
      <c r="B5979" s="1"/>
      <c r="C5979" s="1"/>
      <c r="D5979" s="1"/>
      <c r="E5979" s="317" t="s">
        <v>975</v>
      </c>
      <c r="F5979" s="318"/>
      <c r="G5979" s="3">
        <v>157.88</v>
      </c>
    </row>
    <row r="5980" spans="1:7" ht="15" customHeight="1">
      <c r="A5980" s="1"/>
      <c r="B5980" s="1"/>
      <c r="C5980" s="1"/>
      <c r="D5980" s="1"/>
      <c r="E5980" s="317" t="s">
        <v>976</v>
      </c>
      <c r="F5980" s="318"/>
      <c r="G5980" s="3">
        <v>714.79</v>
      </c>
    </row>
    <row r="5981" spans="1:7" ht="15" customHeight="1">
      <c r="A5981" s="1"/>
      <c r="B5981" s="1"/>
      <c r="C5981" s="1"/>
      <c r="D5981" s="1"/>
      <c r="E5981" s="317" t="s">
        <v>977</v>
      </c>
      <c r="F5981" s="318"/>
      <c r="G5981" s="3">
        <v>1</v>
      </c>
    </row>
    <row r="5982" spans="1:7" ht="15" customHeight="1">
      <c r="A5982" s="1"/>
      <c r="B5982" s="1"/>
      <c r="C5982" s="1"/>
      <c r="D5982" s="1"/>
      <c r="E5982" s="317" t="s">
        <v>978</v>
      </c>
      <c r="F5982" s="318"/>
      <c r="G5982" s="3">
        <v>714.79</v>
      </c>
    </row>
    <row r="5983" spans="1:7" ht="9.9499999999999993" customHeight="1">
      <c r="A5983" s="1"/>
      <c r="B5983" s="1"/>
      <c r="C5983" s="323" t="s">
        <v>949</v>
      </c>
      <c r="D5983" s="324"/>
      <c r="E5983" s="1"/>
      <c r="F5983" s="1"/>
      <c r="G5983" s="1"/>
    </row>
    <row r="5984" spans="1:7" ht="20.100000000000001" customHeight="1">
      <c r="A5984" s="325" t="s">
        <v>2475</v>
      </c>
      <c r="B5984" s="326"/>
      <c r="C5984" s="326"/>
      <c r="D5984" s="326"/>
      <c r="E5984" s="326"/>
      <c r="F5984" s="326"/>
      <c r="G5984" s="326"/>
    </row>
    <row r="5985" spans="1:7" ht="15" customHeight="1">
      <c r="A5985" s="321" t="s">
        <v>951</v>
      </c>
      <c r="B5985" s="322"/>
      <c r="C5985" s="8" t="s">
        <v>952</v>
      </c>
      <c r="D5985" s="8" t="s">
        <v>953</v>
      </c>
      <c r="E5985" s="8" t="s">
        <v>954</v>
      </c>
      <c r="F5985" s="8" t="s">
        <v>955</v>
      </c>
      <c r="G5985" s="8" t="s">
        <v>956</v>
      </c>
    </row>
    <row r="5986" spans="1:7" ht="20.100000000000001" customHeight="1">
      <c r="A5986" s="15" t="s">
        <v>998</v>
      </c>
      <c r="B5986" s="16" t="s">
        <v>999</v>
      </c>
      <c r="C5986" s="15" t="s">
        <v>959</v>
      </c>
      <c r="D5986" s="15" t="s">
        <v>960</v>
      </c>
      <c r="E5986" s="17">
        <v>34.568040000000003</v>
      </c>
      <c r="F5986" s="18">
        <v>0.41</v>
      </c>
      <c r="G5986" s="18">
        <v>14.172896400000001</v>
      </c>
    </row>
    <row r="5987" spans="1:7" ht="20.100000000000001" customHeight="1">
      <c r="A5987" s="15" t="s">
        <v>1023</v>
      </c>
      <c r="B5987" s="16" t="s">
        <v>1024</v>
      </c>
      <c r="C5987" s="15" t="s">
        <v>959</v>
      </c>
      <c r="D5987" s="15" t="s">
        <v>960</v>
      </c>
      <c r="E5987" s="17">
        <v>3.3138200000000002</v>
      </c>
      <c r="F5987" s="18">
        <v>0.01</v>
      </c>
      <c r="G5987" s="18">
        <v>3.31382E-2</v>
      </c>
    </row>
    <row r="5988" spans="1:7" ht="20.100000000000001" customHeight="1">
      <c r="A5988" s="15" t="s">
        <v>1000</v>
      </c>
      <c r="B5988" s="16" t="s">
        <v>1001</v>
      </c>
      <c r="C5988" s="15" t="s">
        <v>959</v>
      </c>
      <c r="D5988" s="15" t="s">
        <v>960</v>
      </c>
      <c r="E5988" s="17">
        <v>34.568040000000003</v>
      </c>
      <c r="F5988" s="18">
        <v>1.01</v>
      </c>
      <c r="G5988" s="18">
        <v>34.913720400000003</v>
      </c>
    </row>
    <row r="5989" spans="1:7" ht="20.100000000000001" customHeight="1">
      <c r="A5989" s="15" t="s">
        <v>1002</v>
      </c>
      <c r="B5989" s="16" t="s">
        <v>1003</v>
      </c>
      <c r="C5989" s="15" t="s">
        <v>959</v>
      </c>
      <c r="D5989" s="15" t="s">
        <v>960</v>
      </c>
      <c r="E5989" s="17">
        <v>10.882199999999999</v>
      </c>
      <c r="F5989" s="18">
        <v>1.05</v>
      </c>
      <c r="G5989" s="18">
        <v>11.426310000000001</v>
      </c>
    </row>
    <row r="5990" spans="1:7" ht="15" customHeight="1">
      <c r="A5990" s="15" t="s">
        <v>965</v>
      </c>
      <c r="B5990" s="16" t="s">
        <v>966</v>
      </c>
      <c r="C5990" s="15" t="s">
        <v>959</v>
      </c>
      <c r="D5990" s="15" t="s">
        <v>960</v>
      </c>
      <c r="E5990" s="17">
        <v>94.902400099999994</v>
      </c>
      <c r="F5990" s="18">
        <v>0.06</v>
      </c>
      <c r="G5990" s="18">
        <v>5.6941440060000001</v>
      </c>
    </row>
    <row r="5991" spans="1:7" ht="20.100000000000001" customHeight="1">
      <c r="A5991" s="15" t="s">
        <v>1025</v>
      </c>
      <c r="B5991" s="16" t="s">
        <v>1026</v>
      </c>
      <c r="C5991" s="15" t="s">
        <v>959</v>
      </c>
      <c r="D5991" s="15" t="s">
        <v>960</v>
      </c>
      <c r="E5991" s="17">
        <v>3.3138200000000002</v>
      </c>
      <c r="F5991" s="18">
        <v>0.63</v>
      </c>
      <c r="G5991" s="18">
        <v>2.0877066000000002</v>
      </c>
    </row>
    <row r="5992" spans="1:7" ht="15" customHeight="1">
      <c r="A5992" s="15" t="s">
        <v>963</v>
      </c>
      <c r="B5992" s="16" t="s">
        <v>964</v>
      </c>
      <c r="C5992" s="15" t="s">
        <v>959</v>
      </c>
      <c r="D5992" s="15" t="s">
        <v>960</v>
      </c>
      <c r="E5992" s="17">
        <v>94.902400099999994</v>
      </c>
      <c r="F5992" s="18">
        <v>0.55000000000000004</v>
      </c>
      <c r="G5992" s="18">
        <v>52.196320055000001</v>
      </c>
    </row>
    <row r="5993" spans="1:7" ht="15" customHeight="1">
      <c r="A5993" s="15" t="s">
        <v>994</v>
      </c>
      <c r="B5993" s="16" t="s">
        <v>995</v>
      </c>
      <c r="C5993" s="15" t="s">
        <v>959</v>
      </c>
      <c r="D5993" s="15" t="s">
        <v>960</v>
      </c>
      <c r="E5993" s="17">
        <v>94.902400099999994</v>
      </c>
      <c r="F5993" s="18">
        <v>1.04</v>
      </c>
      <c r="G5993" s="18">
        <v>98.698496104</v>
      </c>
    </row>
    <row r="5994" spans="1:7" ht="15" customHeight="1">
      <c r="A5994" s="15" t="s">
        <v>996</v>
      </c>
      <c r="B5994" s="16" t="s">
        <v>997</v>
      </c>
      <c r="C5994" s="15" t="s">
        <v>959</v>
      </c>
      <c r="D5994" s="15" t="s">
        <v>960</v>
      </c>
      <c r="E5994" s="17">
        <v>94.902400099999994</v>
      </c>
      <c r="F5994" s="18">
        <v>3.18</v>
      </c>
      <c r="G5994" s="18">
        <v>301.78963231799997</v>
      </c>
    </row>
    <row r="5995" spans="1:7" ht="20.100000000000001" customHeight="1">
      <c r="A5995" s="15" t="s">
        <v>1004</v>
      </c>
      <c r="B5995" s="16" t="s">
        <v>1005</v>
      </c>
      <c r="C5995" s="15" t="s">
        <v>959</v>
      </c>
      <c r="D5995" s="15" t="s">
        <v>960</v>
      </c>
      <c r="E5995" s="17">
        <v>10.882199999999999</v>
      </c>
      <c r="F5995" s="18">
        <v>0.38</v>
      </c>
      <c r="G5995" s="18">
        <v>4.1352359999999999</v>
      </c>
    </row>
    <row r="5996" spans="1:7" ht="20.100000000000001" customHeight="1">
      <c r="A5996" s="15" t="s">
        <v>1086</v>
      </c>
      <c r="B5996" s="16" t="s">
        <v>1087</v>
      </c>
      <c r="C5996" s="15" t="s">
        <v>959</v>
      </c>
      <c r="D5996" s="15" t="s">
        <v>960</v>
      </c>
      <c r="E5996" s="17">
        <v>46.138340100000001</v>
      </c>
      <c r="F5996" s="18">
        <v>0.57999999999999996</v>
      </c>
      <c r="G5996" s="18">
        <v>26.760237258</v>
      </c>
    </row>
    <row r="5997" spans="1:7" ht="20.100000000000001" customHeight="1">
      <c r="A5997" s="15" t="s">
        <v>1088</v>
      </c>
      <c r="B5997" s="16" t="s">
        <v>1089</v>
      </c>
      <c r="C5997" s="15" t="s">
        <v>959</v>
      </c>
      <c r="D5997" s="15" t="s">
        <v>960</v>
      </c>
      <c r="E5997" s="17">
        <v>46.138340100000001</v>
      </c>
      <c r="F5997" s="18">
        <v>0.95</v>
      </c>
      <c r="G5997" s="18">
        <v>43.831423094999998</v>
      </c>
    </row>
    <row r="5998" spans="1:7" ht="17.100000000000001" customHeight="1">
      <c r="A5998" s="1"/>
      <c r="B5998" s="1"/>
      <c r="C5998" s="1"/>
      <c r="D5998" s="1"/>
      <c r="E5998" s="319" t="s">
        <v>967</v>
      </c>
      <c r="F5998" s="320"/>
      <c r="G5998" s="19">
        <v>595.739260436</v>
      </c>
    </row>
    <row r="5999" spans="1:7" ht="15" customHeight="1">
      <c r="A5999" s="321" t="s">
        <v>1027</v>
      </c>
      <c r="B5999" s="322"/>
      <c r="C5999" s="8" t="s">
        <v>952</v>
      </c>
      <c r="D5999" s="8" t="s">
        <v>953</v>
      </c>
      <c r="E5999" s="8" t="s">
        <v>954</v>
      </c>
      <c r="F5999" s="8" t="s">
        <v>955</v>
      </c>
      <c r="G5999" s="8" t="s">
        <v>956</v>
      </c>
    </row>
    <row r="6000" spans="1:7" ht="20.100000000000001" customHeight="1">
      <c r="A6000" s="15" t="s">
        <v>1096</v>
      </c>
      <c r="B6000" s="16" t="s">
        <v>1097</v>
      </c>
      <c r="C6000" s="15" t="s">
        <v>959</v>
      </c>
      <c r="D6000" s="15" t="s">
        <v>1030</v>
      </c>
      <c r="E6000" s="17">
        <v>4.2232704200000004E-3</v>
      </c>
      <c r="F6000" s="18">
        <v>2736.11</v>
      </c>
      <c r="G6000" s="18">
        <v>11.555332428866199</v>
      </c>
    </row>
    <row r="6001" spans="1:7" ht="27.95" customHeight="1">
      <c r="A6001" s="15" t="s">
        <v>1211</v>
      </c>
      <c r="B6001" s="16" t="s">
        <v>1212</v>
      </c>
      <c r="C6001" s="15" t="s">
        <v>959</v>
      </c>
      <c r="D6001" s="15" t="s">
        <v>1030</v>
      </c>
      <c r="E6001" s="17">
        <v>1.5373339200000001E-4</v>
      </c>
      <c r="F6001" s="18">
        <v>19208.37</v>
      </c>
      <c r="G6001" s="18">
        <v>2.9529678748910402</v>
      </c>
    </row>
    <row r="6002" spans="1:7" ht="27.95" customHeight="1">
      <c r="A6002" s="15" t="s">
        <v>1028</v>
      </c>
      <c r="B6002" s="16" t="s">
        <v>1029</v>
      </c>
      <c r="C6002" s="15" t="s">
        <v>959</v>
      </c>
      <c r="D6002" s="15" t="s">
        <v>1030</v>
      </c>
      <c r="E6002" s="17">
        <v>1.9538368E-4</v>
      </c>
      <c r="F6002" s="18">
        <v>1139.75</v>
      </c>
      <c r="G6002" s="18">
        <v>0.22268854928000001</v>
      </c>
    </row>
    <row r="6003" spans="1:7" ht="15" customHeight="1">
      <c r="A6003" s="1"/>
      <c r="B6003" s="1"/>
      <c r="C6003" s="1"/>
      <c r="D6003" s="1"/>
      <c r="E6003" s="319" t="s">
        <v>1031</v>
      </c>
      <c r="F6003" s="320"/>
      <c r="G6003" s="19">
        <v>14.730988853037241</v>
      </c>
    </row>
    <row r="6004" spans="1:7" ht="15" customHeight="1">
      <c r="A6004" s="321" t="s">
        <v>1032</v>
      </c>
      <c r="B6004" s="322"/>
      <c r="C6004" s="8" t="s">
        <v>952</v>
      </c>
      <c r="D6004" s="8" t="s">
        <v>953</v>
      </c>
      <c r="E6004" s="8" t="s">
        <v>954</v>
      </c>
      <c r="F6004" s="8" t="s">
        <v>955</v>
      </c>
      <c r="G6004" s="8" t="s">
        <v>956</v>
      </c>
    </row>
    <row r="6005" spans="1:7" ht="15" customHeight="1">
      <c r="A6005" s="15" t="s">
        <v>1033</v>
      </c>
      <c r="B6005" s="16" t="s">
        <v>1034</v>
      </c>
      <c r="C6005" s="15" t="s">
        <v>959</v>
      </c>
      <c r="D6005" s="15" t="s">
        <v>1035</v>
      </c>
      <c r="E6005" s="17">
        <v>12.672511999999999</v>
      </c>
      <c r="F6005" s="18">
        <v>0.9</v>
      </c>
      <c r="G6005" s="18">
        <v>11.405260800000001</v>
      </c>
    </row>
    <row r="6006" spans="1:7" ht="15" customHeight="1">
      <c r="A6006" s="1"/>
      <c r="B6006" s="1"/>
      <c r="C6006" s="1"/>
      <c r="D6006" s="1"/>
      <c r="E6006" s="319" t="s">
        <v>1036</v>
      </c>
      <c r="F6006" s="320"/>
      <c r="G6006" s="19">
        <v>11.405260800000001</v>
      </c>
    </row>
    <row r="6007" spans="1:7" ht="15" customHeight="1">
      <c r="A6007" s="321" t="s">
        <v>968</v>
      </c>
      <c r="B6007" s="322"/>
      <c r="C6007" s="8" t="s">
        <v>952</v>
      </c>
      <c r="D6007" s="8" t="s">
        <v>953</v>
      </c>
      <c r="E6007" s="8" t="s">
        <v>954</v>
      </c>
      <c r="F6007" s="8" t="s">
        <v>955</v>
      </c>
      <c r="G6007" s="8" t="s">
        <v>956</v>
      </c>
    </row>
    <row r="6008" spans="1:7" ht="15" customHeight="1">
      <c r="A6008" s="15" t="s">
        <v>1006</v>
      </c>
      <c r="B6008" s="16" t="s">
        <v>1007</v>
      </c>
      <c r="C6008" s="15" t="s">
        <v>959</v>
      </c>
      <c r="D6008" s="15" t="s">
        <v>960</v>
      </c>
      <c r="E6008" s="17">
        <v>35.090017404000001</v>
      </c>
      <c r="F6008" s="18">
        <v>9.25</v>
      </c>
      <c r="G6008" s="18">
        <v>324.582660987</v>
      </c>
    </row>
    <row r="6009" spans="1:7" ht="15" customHeight="1">
      <c r="A6009" s="15" t="s">
        <v>1132</v>
      </c>
      <c r="B6009" s="16" t="s">
        <v>1133</v>
      </c>
      <c r="C6009" s="15" t="s">
        <v>959</v>
      </c>
      <c r="D6009" s="15" t="s">
        <v>960</v>
      </c>
      <c r="E6009" s="17">
        <v>12.163568303813999</v>
      </c>
      <c r="F6009" s="18">
        <v>14.07</v>
      </c>
      <c r="G6009" s="18">
        <v>171.14140603466299</v>
      </c>
    </row>
    <row r="6010" spans="1:7" ht="20.100000000000001" customHeight="1">
      <c r="A6010" s="15" t="s">
        <v>1039</v>
      </c>
      <c r="B6010" s="16" t="s">
        <v>1040</v>
      </c>
      <c r="C6010" s="15" t="s">
        <v>959</v>
      </c>
      <c r="D6010" s="15" t="s">
        <v>960</v>
      </c>
      <c r="E6010" s="17">
        <v>1.82857234</v>
      </c>
      <c r="F6010" s="18">
        <v>21.78</v>
      </c>
      <c r="G6010" s="18">
        <v>39.826305565200002</v>
      </c>
    </row>
    <row r="6011" spans="1:7" ht="15" customHeight="1">
      <c r="A6011" s="15" t="s">
        <v>1090</v>
      </c>
      <c r="B6011" s="16" t="s">
        <v>1091</v>
      </c>
      <c r="C6011" s="15" t="s">
        <v>959</v>
      </c>
      <c r="D6011" s="15" t="s">
        <v>960</v>
      </c>
      <c r="E6011" s="17">
        <v>32.679114300000002</v>
      </c>
      <c r="F6011" s="18">
        <v>12.62</v>
      </c>
      <c r="G6011" s="18">
        <v>412.410422466</v>
      </c>
    </row>
    <row r="6012" spans="1:7" ht="15" customHeight="1">
      <c r="A6012" s="15" t="s">
        <v>1104</v>
      </c>
      <c r="B6012" s="16" t="s">
        <v>1105</v>
      </c>
      <c r="C6012" s="15" t="s">
        <v>959</v>
      </c>
      <c r="D6012" s="15" t="s">
        <v>960</v>
      </c>
      <c r="E6012" s="17">
        <v>1.5089707080000001</v>
      </c>
      <c r="F6012" s="18">
        <v>15.31</v>
      </c>
      <c r="G6012" s="18">
        <v>23.102341539480001</v>
      </c>
    </row>
    <row r="6013" spans="1:7" ht="15" customHeight="1">
      <c r="A6013" s="15" t="s">
        <v>1130</v>
      </c>
      <c r="B6013" s="16" t="s">
        <v>1131</v>
      </c>
      <c r="C6013" s="15" t="s">
        <v>959</v>
      </c>
      <c r="D6013" s="15" t="s">
        <v>960</v>
      </c>
      <c r="E6013" s="17">
        <v>1.8961235850060001</v>
      </c>
      <c r="F6013" s="18">
        <v>8.7899999999999991</v>
      </c>
      <c r="G6013" s="18">
        <v>16.66692631220274</v>
      </c>
    </row>
    <row r="6014" spans="1:7" ht="15" customHeight="1">
      <c r="A6014" s="15" t="s">
        <v>1037</v>
      </c>
      <c r="B6014" s="16" t="s">
        <v>1038</v>
      </c>
      <c r="C6014" s="15" t="s">
        <v>959</v>
      </c>
      <c r="D6014" s="15" t="s">
        <v>960</v>
      </c>
      <c r="E6014" s="17">
        <v>1.83274385</v>
      </c>
      <c r="F6014" s="18">
        <v>9.83</v>
      </c>
      <c r="G6014" s="18">
        <v>18.0158720455</v>
      </c>
    </row>
    <row r="6015" spans="1:7" ht="15" customHeight="1">
      <c r="A6015" s="15" t="s">
        <v>1527</v>
      </c>
      <c r="B6015" s="16" t="s">
        <v>1528</v>
      </c>
      <c r="C6015" s="15" t="s">
        <v>959</v>
      </c>
      <c r="D6015" s="15" t="s">
        <v>960</v>
      </c>
      <c r="E6015" s="17">
        <v>9.1637192499999998</v>
      </c>
      <c r="F6015" s="18">
        <v>16.809999999999999</v>
      </c>
      <c r="G6015" s="18">
        <v>154.0421205925</v>
      </c>
    </row>
    <row r="6016" spans="1:7" ht="15" customHeight="1">
      <c r="A6016" s="1"/>
      <c r="B6016" s="1"/>
      <c r="C6016" s="1"/>
      <c r="D6016" s="1"/>
      <c r="E6016" s="319" t="s">
        <v>971</v>
      </c>
      <c r="F6016" s="320"/>
      <c r="G6016" s="19">
        <v>1159.7880555425456</v>
      </c>
    </row>
    <row r="6017" spans="1:7" ht="15" customHeight="1">
      <c r="A6017" s="321" t="s">
        <v>1010</v>
      </c>
      <c r="B6017" s="322"/>
      <c r="C6017" s="8" t="s">
        <v>952</v>
      </c>
      <c r="D6017" s="8" t="s">
        <v>953</v>
      </c>
      <c r="E6017" s="8" t="s">
        <v>954</v>
      </c>
      <c r="F6017" s="8" t="s">
        <v>955</v>
      </c>
      <c r="G6017" s="8" t="s">
        <v>956</v>
      </c>
    </row>
    <row r="6018" spans="1:7" ht="15" customHeight="1">
      <c r="A6018" s="15" t="s">
        <v>1041</v>
      </c>
      <c r="B6018" s="16" t="s">
        <v>1042</v>
      </c>
      <c r="C6018" s="15" t="s">
        <v>959</v>
      </c>
      <c r="D6018" s="15" t="s">
        <v>1020</v>
      </c>
      <c r="E6018" s="17">
        <v>437.93196</v>
      </c>
      <c r="F6018" s="18">
        <v>1.04</v>
      </c>
      <c r="G6018" s="18">
        <v>455.44923840000001</v>
      </c>
    </row>
    <row r="6019" spans="1:7" ht="20.100000000000001" customHeight="1">
      <c r="A6019" s="15" t="s">
        <v>1043</v>
      </c>
      <c r="B6019" s="16" t="s">
        <v>1044</v>
      </c>
      <c r="C6019" s="15" t="s">
        <v>959</v>
      </c>
      <c r="D6019" s="15" t="s">
        <v>1045</v>
      </c>
      <c r="E6019" s="17">
        <v>0.71664000000000005</v>
      </c>
      <c r="F6019" s="18">
        <v>103.7</v>
      </c>
      <c r="G6019" s="18">
        <v>74.315567999999999</v>
      </c>
    </row>
    <row r="6020" spans="1:7" ht="20.100000000000001" customHeight="1">
      <c r="A6020" s="15" t="s">
        <v>1116</v>
      </c>
      <c r="B6020" s="16" t="s">
        <v>1117</v>
      </c>
      <c r="C6020" s="15" t="s">
        <v>959</v>
      </c>
      <c r="D6020" s="15" t="s">
        <v>1072</v>
      </c>
      <c r="E6020" s="17">
        <v>0.12</v>
      </c>
      <c r="F6020" s="18">
        <v>4.5199999999999996</v>
      </c>
      <c r="G6020" s="18">
        <v>0.54239999999999999</v>
      </c>
    </row>
    <row r="6021" spans="1:7" ht="20.100000000000001" customHeight="1">
      <c r="A6021" s="15" t="s">
        <v>1136</v>
      </c>
      <c r="B6021" s="16" t="s">
        <v>1137</v>
      </c>
      <c r="C6021" s="15" t="s">
        <v>959</v>
      </c>
      <c r="D6021" s="15" t="s">
        <v>1020</v>
      </c>
      <c r="E6021" s="17">
        <v>1.0661575000000001</v>
      </c>
      <c r="F6021" s="18">
        <v>19.53</v>
      </c>
      <c r="G6021" s="18">
        <v>20.822055975000001</v>
      </c>
    </row>
    <row r="6022" spans="1:7" ht="20.100000000000001" customHeight="1">
      <c r="A6022" s="15" t="s">
        <v>1118</v>
      </c>
      <c r="B6022" s="16" t="s">
        <v>1119</v>
      </c>
      <c r="C6022" s="15" t="s">
        <v>959</v>
      </c>
      <c r="D6022" s="15" t="s">
        <v>1017</v>
      </c>
      <c r="E6022" s="17">
        <v>2.9790000000000001</v>
      </c>
      <c r="F6022" s="18">
        <v>46.89</v>
      </c>
      <c r="G6022" s="18">
        <v>139.68530999999999</v>
      </c>
    </row>
    <row r="6023" spans="1:7" ht="15" customHeight="1">
      <c r="A6023" s="15" t="s">
        <v>1533</v>
      </c>
      <c r="B6023" s="16" t="s">
        <v>1534</v>
      </c>
      <c r="C6023" s="15" t="s">
        <v>959</v>
      </c>
      <c r="D6023" s="15" t="s">
        <v>1020</v>
      </c>
      <c r="E6023" s="17">
        <v>0.64449999999999996</v>
      </c>
      <c r="F6023" s="18">
        <v>18.3</v>
      </c>
      <c r="G6023" s="18">
        <v>11.79435</v>
      </c>
    </row>
    <row r="6024" spans="1:7" ht="27.95" customHeight="1">
      <c r="A6024" s="15" t="s">
        <v>1134</v>
      </c>
      <c r="B6024" s="16" t="s">
        <v>1135</v>
      </c>
      <c r="C6024" s="15" t="s">
        <v>959</v>
      </c>
      <c r="D6024" s="15" t="s">
        <v>1030</v>
      </c>
      <c r="E6024" s="17">
        <v>120.0919808</v>
      </c>
      <c r="F6024" s="18">
        <v>0.21</v>
      </c>
      <c r="G6024" s="18">
        <v>25.219315968</v>
      </c>
    </row>
    <row r="6025" spans="1:7" ht="20.100000000000001" customHeight="1">
      <c r="A6025" s="15" t="s">
        <v>1217</v>
      </c>
      <c r="B6025" s="16" t="s">
        <v>1218</v>
      </c>
      <c r="C6025" s="15" t="s">
        <v>959</v>
      </c>
      <c r="D6025" s="15" t="s">
        <v>1020</v>
      </c>
      <c r="E6025" s="17">
        <v>45.631540999999999</v>
      </c>
      <c r="F6025" s="18">
        <v>10.49</v>
      </c>
      <c r="G6025" s="18">
        <v>478.67486509000003</v>
      </c>
    </row>
    <row r="6026" spans="1:7" ht="20.100000000000001" customHeight="1">
      <c r="A6026" s="15" t="s">
        <v>1052</v>
      </c>
      <c r="B6026" s="16" t="s">
        <v>1053</v>
      </c>
      <c r="C6026" s="15" t="s">
        <v>959</v>
      </c>
      <c r="D6026" s="15" t="s">
        <v>1045</v>
      </c>
      <c r="E6026" s="17">
        <v>0.873</v>
      </c>
      <c r="F6026" s="18">
        <v>75</v>
      </c>
      <c r="G6026" s="18">
        <v>65.474999999999994</v>
      </c>
    </row>
    <row r="6027" spans="1:7" ht="15" customHeight="1">
      <c r="A6027" s="1"/>
      <c r="B6027" s="1"/>
      <c r="C6027" s="1"/>
      <c r="D6027" s="1"/>
      <c r="E6027" s="319" t="s">
        <v>1021</v>
      </c>
      <c r="F6027" s="320"/>
      <c r="G6027" s="19">
        <v>1271.9781034329999</v>
      </c>
    </row>
    <row r="6028" spans="1:7" ht="15" customHeight="1">
      <c r="A6028" s="1"/>
      <c r="B6028" s="1"/>
      <c r="C6028" s="1"/>
      <c r="D6028" s="1"/>
      <c r="E6028" s="317" t="s">
        <v>972</v>
      </c>
      <c r="F6028" s="318"/>
      <c r="G6028" s="3">
        <v>2524.77</v>
      </c>
    </row>
    <row r="6029" spans="1:7" ht="15" customHeight="1">
      <c r="A6029" s="1"/>
      <c r="B6029" s="1"/>
      <c r="C6029" s="1"/>
      <c r="D6029" s="1"/>
      <c r="E6029" s="317" t="s">
        <v>973</v>
      </c>
      <c r="F6029" s="318"/>
      <c r="G6029" s="3">
        <v>526.59</v>
      </c>
    </row>
    <row r="6030" spans="1:7" ht="15" customHeight="1">
      <c r="A6030" s="1"/>
      <c r="B6030" s="1"/>
      <c r="C6030" s="1"/>
      <c r="D6030" s="1"/>
      <c r="E6030" s="317" t="s">
        <v>974</v>
      </c>
      <c r="F6030" s="318"/>
      <c r="G6030" s="3">
        <v>3051.36</v>
      </c>
    </row>
    <row r="6031" spans="1:7" ht="15" customHeight="1">
      <c r="A6031" s="1"/>
      <c r="B6031" s="1"/>
      <c r="C6031" s="1"/>
      <c r="D6031" s="1"/>
      <c r="E6031" s="317" t="s">
        <v>975</v>
      </c>
      <c r="F6031" s="318"/>
      <c r="G6031" s="3">
        <v>865.06</v>
      </c>
    </row>
    <row r="6032" spans="1:7" ht="15" customHeight="1">
      <c r="A6032" s="1"/>
      <c r="B6032" s="1"/>
      <c r="C6032" s="1"/>
      <c r="D6032" s="1"/>
      <c r="E6032" s="317" t="s">
        <v>976</v>
      </c>
      <c r="F6032" s="318"/>
      <c r="G6032" s="3">
        <v>3916.42</v>
      </c>
    </row>
    <row r="6033" spans="1:7" ht="15" customHeight="1">
      <c r="A6033" s="1"/>
      <c r="B6033" s="1"/>
      <c r="C6033" s="1"/>
      <c r="D6033" s="1"/>
      <c r="E6033" s="317" t="s">
        <v>977</v>
      </c>
      <c r="F6033" s="318"/>
      <c r="G6033" s="3">
        <v>1</v>
      </c>
    </row>
    <row r="6034" spans="1:7" ht="15" customHeight="1">
      <c r="A6034" s="1"/>
      <c r="B6034" s="1"/>
      <c r="C6034" s="1"/>
      <c r="D6034" s="1"/>
      <c r="E6034" s="317" t="s">
        <v>978</v>
      </c>
      <c r="F6034" s="318"/>
      <c r="G6034" s="3">
        <v>3916.42</v>
      </c>
    </row>
    <row r="6035" spans="1:7" ht="9.9499999999999993" customHeight="1">
      <c r="A6035" s="1"/>
      <c r="B6035" s="1"/>
      <c r="C6035" s="323" t="s">
        <v>949</v>
      </c>
      <c r="D6035" s="324"/>
      <c r="E6035" s="1"/>
      <c r="F6035" s="1"/>
      <c r="G6035" s="1"/>
    </row>
    <row r="6036" spans="1:7" ht="20.100000000000001" customHeight="1">
      <c r="A6036" s="325" t="s">
        <v>2476</v>
      </c>
      <c r="B6036" s="326"/>
      <c r="C6036" s="326"/>
      <c r="D6036" s="326"/>
      <c r="E6036" s="326"/>
      <c r="F6036" s="326"/>
      <c r="G6036" s="326"/>
    </row>
    <row r="6037" spans="1:7" ht="15" customHeight="1">
      <c r="A6037" s="321" t="s">
        <v>951</v>
      </c>
      <c r="B6037" s="322"/>
      <c r="C6037" s="8" t="s">
        <v>952</v>
      </c>
      <c r="D6037" s="8" t="s">
        <v>953</v>
      </c>
      <c r="E6037" s="8" t="s">
        <v>954</v>
      </c>
      <c r="F6037" s="8" t="s">
        <v>955</v>
      </c>
      <c r="G6037" s="8" t="s">
        <v>956</v>
      </c>
    </row>
    <row r="6038" spans="1:7" ht="15" customHeight="1">
      <c r="A6038" s="15" t="s">
        <v>994</v>
      </c>
      <c r="B6038" s="16" t="s">
        <v>995</v>
      </c>
      <c r="C6038" s="15" t="s">
        <v>959</v>
      </c>
      <c r="D6038" s="15" t="s">
        <v>960</v>
      </c>
      <c r="E6038" s="17">
        <v>0.26229999999999998</v>
      </c>
      <c r="F6038" s="18">
        <v>1.04</v>
      </c>
      <c r="G6038" s="18">
        <v>0.27279199999999998</v>
      </c>
    </row>
    <row r="6039" spans="1:7" ht="15" customHeight="1">
      <c r="A6039" s="15" t="s">
        <v>996</v>
      </c>
      <c r="B6039" s="16" t="s">
        <v>997</v>
      </c>
      <c r="C6039" s="15" t="s">
        <v>959</v>
      </c>
      <c r="D6039" s="15" t="s">
        <v>960</v>
      </c>
      <c r="E6039" s="17">
        <v>0.26229999999999998</v>
      </c>
      <c r="F6039" s="18">
        <v>3.18</v>
      </c>
      <c r="G6039" s="18">
        <v>0.83411400000000002</v>
      </c>
    </row>
    <row r="6040" spans="1:7" ht="20.100000000000001" customHeight="1">
      <c r="A6040" s="15" t="s">
        <v>998</v>
      </c>
      <c r="B6040" s="16" t="s">
        <v>999</v>
      </c>
      <c r="C6040" s="15" t="s">
        <v>959</v>
      </c>
      <c r="D6040" s="15" t="s">
        <v>960</v>
      </c>
      <c r="E6040" s="17">
        <v>0.15310000000000001</v>
      </c>
      <c r="F6040" s="18">
        <v>0.41</v>
      </c>
      <c r="G6040" s="18">
        <v>6.2770999999999993E-2</v>
      </c>
    </row>
    <row r="6041" spans="1:7" ht="20.100000000000001" customHeight="1">
      <c r="A6041" s="15" t="s">
        <v>1000</v>
      </c>
      <c r="B6041" s="16" t="s">
        <v>1001</v>
      </c>
      <c r="C6041" s="15" t="s">
        <v>959</v>
      </c>
      <c r="D6041" s="15" t="s">
        <v>960</v>
      </c>
      <c r="E6041" s="17">
        <v>0.15310000000000001</v>
      </c>
      <c r="F6041" s="18">
        <v>1.01</v>
      </c>
      <c r="G6041" s="18">
        <v>0.15463099999999999</v>
      </c>
    </row>
    <row r="6042" spans="1:7" ht="20.100000000000001" customHeight="1">
      <c r="A6042" s="15" t="s">
        <v>1023</v>
      </c>
      <c r="B6042" s="16" t="s">
        <v>1024</v>
      </c>
      <c r="C6042" s="15" t="s">
        <v>959</v>
      </c>
      <c r="D6042" s="15" t="s">
        <v>960</v>
      </c>
      <c r="E6042" s="17">
        <v>7.1999999999999998E-3</v>
      </c>
      <c r="F6042" s="18">
        <v>0.01</v>
      </c>
      <c r="G6042" s="18">
        <v>7.2000000000000002E-5</v>
      </c>
    </row>
    <row r="6043" spans="1:7" ht="15" customHeight="1">
      <c r="A6043" s="15" t="s">
        <v>965</v>
      </c>
      <c r="B6043" s="16" t="s">
        <v>966</v>
      </c>
      <c r="C6043" s="15" t="s">
        <v>959</v>
      </c>
      <c r="D6043" s="15" t="s">
        <v>960</v>
      </c>
      <c r="E6043" s="17">
        <v>0.26229999999999998</v>
      </c>
      <c r="F6043" s="18">
        <v>0.06</v>
      </c>
      <c r="G6043" s="18">
        <v>1.5737999999999999E-2</v>
      </c>
    </row>
    <row r="6044" spans="1:7" ht="20.100000000000001" customHeight="1">
      <c r="A6044" s="15" t="s">
        <v>1025</v>
      </c>
      <c r="B6044" s="16" t="s">
        <v>1026</v>
      </c>
      <c r="C6044" s="15" t="s">
        <v>959</v>
      </c>
      <c r="D6044" s="15" t="s">
        <v>960</v>
      </c>
      <c r="E6044" s="17">
        <v>7.1999999999999998E-3</v>
      </c>
      <c r="F6044" s="18">
        <v>0.63</v>
      </c>
      <c r="G6044" s="18">
        <v>4.5360000000000001E-3</v>
      </c>
    </row>
    <row r="6045" spans="1:7" ht="20.100000000000001" customHeight="1">
      <c r="A6045" s="15" t="s">
        <v>1086</v>
      </c>
      <c r="B6045" s="16" t="s">
        <v>1087</v>
      </c>
      <c r="C6045" s="15" t="s">
        <v>959</v>
      </c>
      <c r="D6045" s="15" t="s">
        <v>960</v>
      </c>
      <c r="E6045" s="17">
        <v>0.10199999999999999</v>
      </c>
      <c r="F6045" s="18">
        <v>0.57999999999999996</v>
      </c>
      <c r="G6045" s="18">
        <v>5.9159999999999997E-2</v>
      </c>
    </row>
    <row r="6046" spans="1:7" ht="20.100000000000001" customHeight="1">
      <c r="A6046" s="15" t="s">
        <v>1088</v>
      </c>
      <c r="B6046" s="16" t="s">
        <v>1089</v>
      </c>
      <c r="C6046" s="15" t="s">
        <v>959</v>
      </c>
      <c r="D6046" s="15" t="s">
        <v>960</v>
      </c>
      <c r="E6046" s="17">
        <v>0.10199999999999999</v>
      </c>
      <c r="F6046" s="18">
        <v>0.95</v>
      </c>
      <c r="G6046" s="18">
        <v>9.69E-2</v>
      </c>
    </row>
    <row r="6047" spans="1:7" ht="15" customHeight="1">
      <c r="A6047" s="15" t="s">
        <v>963</v>
      </c>
      <c r="B6047" s="16" t="s">
        <v>964</v>
      </c>
      <c r="C6047" s="15" t="s">
        <v>959</v>
      </c>
      <c r="D6047" s="15" t="s">
        <v>960</v>
      </c>
      <c r="E6047" s="17">
        <v>0.26229999999999998</v>
      </c>
      <c r="F6047" s="18">
        <v>0.55000000000000004</v>
      </c>
      <c r="G6047" s="18">
        <v>0.144265</v>
      </c>
    </row>
    <row r="6048" spans="1:7" ht="17.100000000000001" customHeight="1">
      <c r="A6048" s="1"/>
      <c r="B6048" s="1"/>
      <c r="C6048" s="1"/>
      <c r="D6048" s="1"/>
      <c r="E6048" s="319" t="s">
        <v>967</v>
      </c>
      <c r="F6048" s="320"/>
      <c r="G6048" s="19">
        <v>1.644979</v>
      </c>
    </row>
    <row r="6049" spans="1:7" ht="15" customHeight="1">
      <c r="A6049" s="321" t="s">
        <v>1027</v>
      </c>
      <c r="B6049" s="322"/>
      <c r="C6049" s="8" t="s">
        <v>952</v>
      </c>
      <c r="D6049" s="8" t="s">
        <v>953</v>
      </c>
      <c r="E6049" s="8" t="s">
        <v>954</v>
      </c>
      <c r="F6049" s="8" t="s">
        <v>955</v>
      </c>
      <c r="G6049" s="8" t="s">
        <v>956</v>
      </c>
    </row>
    <row r="6050" spans="1:7" ht="20.100000000000001" customHeight="1">
      <c r="A6050" s="15" t="s">
        <v>1517</v>
      </c>
      <c r="B6050" s="16" t="s">
        <v>1518</v>
      </c>
      <c r="C6050" s="15" t="s">
        <v>959</v>
      </c>
      <c r="D6050" s="15" t="s">
        <v>1030</v>
      </c>
      <c r="E6050" s="17">
        <v>6.7716000000000001E-7</v>
      </c>
      <c r="F6050" s="18">
        <v>12886.33</v>
      </c>
      <c r="G6050" s="18">
        <v>8.7261072227999992E-3</v>
      </c>
    </row>
    <row r="6051" spans="1:7" ht="15" customHeight="1">
      <c r="A6051" s="1"/>
      <c r="B6051" s="1"/>
      <c r="C6051" s="1"/>
      <c r="D6051" s="1"/>
      <c r="E6051" s="319" t="s">
        <v>1031</v>
      </c>
      <c r="F6051" s="320"/>
      <c r="G6051" s="19">
        <v>8.7261072227999992E-3</v>
      </c>
    </row>
    <row r="6052" spans="1:7" ht="15" customHeight="1">
      <c r="A6052" s="321" t="s">
        <v>968</v>
      </c>
      <c r="B6052" s="322"/>
      <c r="C6052" s="8" t="s">
        <v>952</v>
      </c>
      <c r="D6052" s="8" t="s">
        <v>953</v>
      </c>
      <c r="E6052" s="8" t="s">
        <v>954</v>
      </c>
      <c r="F6052" s="8" t="s">
        <v>955</v>
      </c>
      <c r="G6052" s="8" t="s">
        <v>956</v>
      </c>
    </row>
    <row r="6053" spans="1:7" ht="15" customHeight="1">
      <c r="A6053" s="15" t="s">
        <v>1006</v>
      </c>
      <c r="B6053" s="16" t="s">
        <v>1007</v>
      </c>
      <c r="C6053" s="15" t="s">
        <v>959</v>
      </c>
      <c r="D6053" s="15" t="s">
        <v>960</v>
      </c>
      <c r="E6053" s="17">
        <v>0.15541181000000001</v>
      </c>
      <c r="F6053" s="18">
        <v>9.25</v>
      </c>
      <c r="G6053" s="18">
        <v>1.4375592424999999</v>
      </c>
    </row>
    <row r="6054" spans="1:7" ht="20.100000000000001" customHeight="1">
      <c r="A6054" s="15" t="s">
        <v>1039</v>
      </c>
      <c r="B6054" s="16" t="s">
        <v>1040</v>
      </c>
      <c r="C6054" s="15" t="s">
        <v>959</v>
      </c>
      <c r="D6054" s="15" t="s">
        <v>960</v>
      </c>
      <c r="E6054" s="17">
        <v>7.2590399999999996E-3</v>
      </c>
      <c r="F6054" s="18">
        <v>21.78</v>
      </c>
      <c r="G6054" s="18">
        <v>0.15810189120000001</v>
      </c>
    </row>
    <row r="6055" spans="1:7" ht="15" customHeight="1">
      <c r="A6055" s="15" t="s">
        <v>1090</v>
      </c>
      <c r="B6055" s="16" t="s">
        <v>1091</v>
      </c>
      <c r="C6055" s="15" t="s">
        <v>959</v>
      </c>
      <c r="D6055" s="15" t="s">
        <v>960</v>
      </c>
      <c r="E6055" s="17">
        <v>0.1035402</v>
      </c>
      <c r="F6055" s="18">
        <v>12.62</v>
      </c>
      <c r="G6055" s="18">
        <v>1.306677324</v>
      </c>
    </row>
    <row r="6056" spans="1:7" ht="15" customHeight="1">
      <c r="A6056" s="1"/>
      <c r="B6056" s="1"/>
      <c r="C6056" s="1"/>
      <c r="D6056" s="1"/>
      <c r="E6056" s="319" t="s">
        <v>971</v>
      </c>
      <c r="F6056" s="320"/>
      <c r="G6056" s="19">
        <v>2.9023384577</v>
      </c>
    </row>
    <row r="6057" spans="1:7" ht="15" customHeight="1">
      <c r="A6057" s="321" t="s">
        <v>1010</v>
      </c>
      <c r="B6057" s="322"/>
      <c r="C6057" s="8" t="s">
        <v>952</v>
      </c>
      <c r="D6057" s="8" t="s">
        <v>953</v>
      </c>
      <c r="E6057" s="8" t="s">
        <v>954</v>
      </c>
      <c r="F6057" s="8" t="s">
        <v>955</v>
      </c>
      <c r="G6057" s="8" t="s">
        <v>956</v>
      </c>
    </row>
    <row r="6058" spans="1:7" ht="15" customHeight="1">
      <c r="A6058" s="15" t="s">
        <v>1521</v>
      </c>
      <c r="B6058" s="16" t="s">
        <v>1522</v>
      </c>
      <c r="C6058" s="15" t="s">
        <v>959</v>
      </c>
      <c r="D6058" s="15" t="s">
        <v>1072</v>
      </c>
      <c r="E6058" s="17">
        <v>3.7079999999999999E-3</v>
      </c>
      <c r="F6058" s="18">
        <v>5.87</v>
      </c>
      <c r="G6058" s="18">
        <v>2.1765960000000001E-2</v>
      </c>
    </row>
    <row r="6059" spans="1:7" ht="15" customHeight="1">
      <c r="A6059" s="1"/>
      <c r="B6059" s="1"/>
      <c r="C6059" s="1"/>
      <c r="D6059" s="1"/>
      <c r="E6059" s="319" t="s">
        <v>1021</v>
      </c>
      <c r="F6059" s="320"/>
      <c r="G6059" s="19">
        <v>2.1765960000000001E-2</v>
      </c>
    </row>
    <row r="6060" spans="1:7" ht="15" customHeight="1">
      <c r="A6060" s="1"/>
      <c r="B6060" s="1"/>
      <c r="C6060" s="1"/>
      <c r="D6060" s="1"/>
      <c r="E6060" s="317" t="s">
        <v>972</v>
      </c>
      <c r="F6060" s="318"/>
      <c r="G6060" s="3">
        <v>3.25</v>
      </c>
    </row>
    <row r="6061" spans="1:7" ht="15" customHeight="1">
      <c r="A6061" s="1"/>
      <c r="B6061" s="1"/>
      <c r="C6061" s="1"/>
      <c r="D6061" s="1"/>
      <c r="E6061" s="317" t="s">
        <v>973</v>
      </c>
      <c r="F6061" s="318"/>
      <c r="G6061" s="3">
        <v>1.31</v>
      </c>
    </row>
    <row r="6062" spans="1:7" ht="15" customHeight="1">
      <c r="A6062" s="1"/>
      <c r="B6062" s="1"/>
      <c r="C6062" s="1"/>
      <c r="D6062" s="1"/>
      <c r="E6062" s="317" t="s">
        <v>974</v>
      </c>
      <c r="F6062" s="318"/>
      <c r="G6062" s="3">
        <v>4.5599999999999996</v>
      </c>
    </row>
    <row r="6063" spans="1:7" ht="15" customHeight="1">
      <c r="A6063" s="1"/>
      <c r="B6063" s="1"/>
      <c r="C6063" s="1"/>
      <c r="D6063" s="1"/>
      <c r="E6063" s="317" t="s">
        <v>975</v>
      </c>
      <c r="F6063" s="318"/>
      <c r="G6063" s="3">
        <v>1.29</v>
      </c>
    </row>
    <row r="6064" spans="1:7" ht="15" customHeight="1">
      <c r="A6064" s="1"/>
      <c r="B6064" s="1"/>
      <c r="C6064" s="1"/>
      <c r="D6064" s="1"/>
      <c r="E6064" s="317" t="s">
        <v>976</v>
      </c>
      <c r="F6064" s="318"/>
      <c r="G6064" s="3">
        <v>5.85</v>
      </c>
    </row>
    <row r="6065" spans="1:7" ht="15" customHeight="1">
      <c r="A6065" s="1"/>
      <c r="B6065" s="1"/>
      <c r="C6065" s="1"/>
      <c r="D6065" s="1"/>
      <c r="E6065" s="317" t="s">
        <v>977</v>
      </c>
      <c r="F6065" s="318"/>
      <c r="G6065" s="3">
        <v>1</v>
      </c>
    </row>
    <row r="6066" spans="1:7" ht="15" customHeight="1">
      <c r="A6066" s="1"/>
      <c r="B6066" s="1"/>
      <c r="C6066" s="1"/>
      <c r="D6066" s="1"/>
      <c r="E6066" s="317" t="s">
        <v>978</v>
      </c>
      <c r="F6066" s="318"/>
      <c r="G6066" s="3">
        <v>5.85</v>
      </c>
    </row>
    <row r="6067" spans="1:7" ht="9.9499999999999993" customHeight="1">
      <c r="A6067" s="1"/>
      <c r="B6067" s="1"/>
      <c r="C6067" s="323" t="s">
        <v>949</v>
      </c>
      <c r="D6067" s="324"/>
      <c r="E6067" s="1"/>
      <c r="F6067" s="1"/>
      <c r="G6067" s="1"/>
    </row>
    <row r="6068" spans="1:7" ht="20.100000000000001" customHeight="1">
      <c r="A6068" s="325" t="s">
        <v>2477</v>
      </c>
      <c r="B6068" s="326"/>
      <c r="C6068" s="326"/>
      <c r="D6068" s="326"/>
      <c r="E6068" s="326"/>
      <c r="F6068" s="326"/>
      <c r="G6068" s="326"/>
    </row>
    <row r="6069" spans="1:7" ht="15" customHeight="1">
      <c r="A6069" s="321" t="s">
        <v>951</v>
      </c>
      <c r="B6069" s="322"/>
      <c r="C6069" s="8" t="s">
        <v>952</v>
      </c>
      <c r="D6069" s="8" t="s">
        <v>953</v>
      </c>
      <c r="E6069" s="8" t="s">
        <v>954</v>
      </c>
      <c r="F6069" s="8" t="s">
        <v>955</v>
      </c>
      <c r="G6069" s="8" t="s">
        <v>956</v>
      </c>
    </row>
    <row r="6070" spans="1:7" ht="20.100000000000001" customHeight="1">
      <c r="A6070" s="15" t="s">
        <v>998</v>
      </c>
      <c r="B6070" s="16" t="s">
        <v>999</v>
      </c>
      <c r="C6070" s="15" t="s">
        <v>959</v>
      </c>
      <c r="D6070" s="15" t="s">
        <v>960</v>
      </c>
      <c r="E6070" s="17">
        <v>33.920940000000002</v>
      </c>
      <c r="F6070" s="18">
        <v>0.41</v>
      </c>
      <c r="G6070" s="18">
        <v>13.9075854</v>
      </c>
    </row>
    <row r="6071" spans="1:7" ht="20.100000000000001" customHeight="1">
      <c r="A6071" s="15" t="s">
        <v>1023</v>
      </c>
      <c r="B6071" s="16" t="s">
        <v>1024</v>
      </c>
      <c r="C6071" s="15" t="s">
        <v>959</v>
      </c>
      <c r="D6071" s="15" t="s">
        <v>960</v>
      </c>
      <c r="E6071" s="17">
        <v>2.6921200000000001</v>
      </c>
      <c r="F6071" s="18">
        <v>0.01</v>
      </c>
      <c r="G6071" s="18">
        <v>2.6921199999999999E-2</v>
      </c>
    </row>
    <row r="6072" spans="1:7" ht="20.100000000000001" customHeight="1">
      <c r="A6072" s="15" t="s">
        <v>1000</v>
      </c>
      <c r="B6072" s="16" t="s">
        <v>1001</v>
      </c>
      <c r="C6072" s="15" t="s">
        <v>959</v>
      </c>
      <c r="D6072" s="15" t="s">
        <v>960</v>
      </c>
      <c r="E6072" s="17">
        <v>33.920940000000002</v>
      </c>
      <c r="F6072" s="18">
        <v>1.01</v>
      </c>
      <c r="G6072" s="18">
        <v>34.260149400000003</v>
      </c>
    </row>
    <row r="6073" spans="1:7" ht="20.100000000000001" customHeight="1">
      <c r="A6073" s="15" t="s">
        <v>1002</v>
      </c>
      <c r="B6073" s="16" t="s">
        <v>1003</v>
      </c>
      <c r="C6073" s="15" t="s">
        <v>959</v>
      </c>
      <c r="D6073" s="15" t="s">
        <v>960</v>
      </c>
      <c r="E6073" s="17">
        <v>7.1520000000000001</v>
      </c>
      <c r="F6073" s="18">
        <v>1.05</v>
      </c>
      <c r="G6073" s="18">
        <v>7.5095999999999998</v>
      </c>
    </row>
    <row r="6074" spans="1:7" ht="15" customHeight="1">
      <c r="A6074" s="15" t="s">
        <v>965</v>
      </c>
      <c r="B6074" s="16" t="s">
        <v>966</v>
      </c>
      <c r="C6074" s="15" t="s">
        <v>959</v>
      </c>
      <c r="D6074" s="15" t="s">
        <v>960</v>
      </c>
      <c r="E6074" s="17">
        <v>84.433867599999999</v>
      </c>
      <c r="F6074" s="18">
        <v>0.06</v>
      </c>
      <c r="G6074" s="18">
        <v>5.0660320560000001</v>
      </c>
    </row>
    <row r="6075" spans="1:7" ht="20.100000000000001" customHeight="1">
      <c r="A6075" s="15" t="s">
        <v>1025</v>
      </c>
      <c r="B6075" s="16" t="s">
        <v>1026</v>
      </c>
      <c r="C6075" s="15" t="s">
        <v>959</v>
      </c>
      <c r="D6075" s="15" t="s">
        <v>960</v>
      </c>
      <c r="E6075" s="17">
        <v>2.6921200000000001</v>
      </c>
      <c r="F6075" s="18">
        <v>0.63</v>
      </c>
      <c r="G6075" s="18">
        <v>1.6960356000000001</v>
      </c>
    </row>
    <row r="6076" spans="1:7" ht="15" customHeight="1">
      <c r="A6076" s="15" t="s">
        <v>963</v>
      </c>
      <c r="B6076" s="16" t="s">
        <v>964</v>
      </c>
      <c r="C6076" s="15" t="s">
        <v>959</v>
      </c>
      <c r="D6076" s="15" t="s">
        <v>960</v>
      </c>
      <c r="E6076" s="17">
        <v>84.433867599999999</v>
      </c>
      <c r="F6076" s="18">
        <v>0.55000000000000004</v>
      </c>
      <c r="G6076" s="18">
        <v>46.438627179999997</v>
      </c>
    </row>
    <row r="6077" spans="1:7" ht="15" customHeight="1">
      <c r="A6077" s="15" t="s">
        <v>994</v>
      </c>
      <c r="B6077" s="16" t="s">
        <v>995</v>
      </c>
      <c r="C6077" s="15" t="s">
        <v>959</v>
      </c>
      <c r="D6077" s="15" t="s">
        <v>960</v>
      </c>
      <c r="E6077" s="17">
        <v>84.433867599999999</v>
      </c>
      <c r="F6077" s="18">
        <v>1.04</v>
      </c>
      <c r="G6077" s="18">
        <v>87.811222303999998</v>
      </c>
    </row>
    <row r="6078" spans="1:7" ht="15" customHeight="1">
      <c r="A6078" s="15" t="s">
        <v>996</v>
      </c>
      <c r="B6078" s="16" t="s">
        <v>997</v>
      </c>
      <c r="C6078" s="15" t="s">
        <v>959</v>
      </c>
      <c r="D6078" s="15" t="s">
        <v>960</v>
      </c>
      <c r="E6078" s="17">
        <v>84.433867599999999</v>
      </c>
      <c r="F6078" s="18">
        <v>3.18</v>
      </c>
      <c r="G6078" s="18">
        <v>268.49969896800002</v>
      </c>
    </row>
    <row r="6079" spans="1:7" ht="20.100000000000001" customHeight="1">
      <c r="A6079" s="15" t="s">
        <v>1004</v>
      </c>
      <c r="B6079" s="16" t="s">
        <v>1005</v>
      </c>
      <c r="C6079" s="15" t="s">
        <v>959</v>
      </c>
      <c r="D6079" s="15" t="s">
        <v>960</v>
      </c>
      <c r="E6079" s="17">
        <v>7.1520000000000001</v>
      </c>
      <c r="F6079" s="18">
        <v>0.38</v>
      </c>
      <c r="G6079" s="18">
        <v>2.7177600000000002</v>
      </c>
    </row>
    <row r="6080" spans="1:7" ht="20.100000000000001" customHeight="1">
      <c r="A6080" s="15" t="s">
        <v>1086</v>
      </c>
      <c r="B6080" s="16" t="s">
        <v>1087</v>
      </c>
      <c r="C6080" s="15" t="s">
        <v>959</v>
      </c>
      <c r="D6080" s="15" t="s">
        <v>960</v>
      </c>
      <c r="E6080" s="17">
        <v>40.668807600000001</v>
      </c>
      <c r="F6080" s="18">
        <v>0.57999999999999996</v>
      </c>
      <c r="G6080" s="18">
        <v>23.587908408000001</v>
      </c>
    </row>
    <row r="6081" spans="1:7" ht="20.100000000000001" customHeight="1">
      <c r="A6081" s="15" t="s">
        <v>1088</v>
      </c>
      <c r="B6081" s="16" t="s">
        <v>1089</v>
      </c>
      <c r="C6081" s="15" t="s">
        <v>959</v>
      </c>
      <c r="D6081" s="15" t="s">
        <v>960</v>
      </c>
      <c r="E6081" s="17">
        <v>40.668807600000001</v>
      </c>
      <c r="F6081" s="18">
        <v>0.95</v>
      </c>
      <c r="G6081" s="18">
        <v>38.635367219999999</v>
      </c>
    </row>
    <row r="6082" spans="1:7" ht="17.100000000000001" customHeight="1">
      <c r="A6082" s="1"/>
      <c r="B6082" s="1"/>
      <c r="C6082" s="1"/>
      <c r="D6082" s="1"/>
      <c r="E6082" s="319" t="s">
        <v>967</v>
      </c>
      <c r="F6082" s="320"/>
      <c r="G6082" s="19">
        <v>530.15690773599999</v>
      </c>
    </row>
    <row r="6083" spans="1:7" ht="15" customHeight="1">
      <c r="A6083" s="321" t="s">
        <v>1027</v>
      </c>
      <c r="B6083" s="322"/>
      <c r="C6083" s="8" t="s">
        <v>952</v>
      </c>
      <c r="D6083" s="8" t="s">
        <v>953</v>
      </c>
      <c r="E6083" s="8" t="s">
        <v>954</v>
      </c>
      <c r="F6083" s="8" t="s">
        <v>955</v>
      </c>
      <c r="G6083" s="8" t="s">
        <v>956</v>
      </c>
    </row>
    <row r="6084" spans="1:7" ht="20.100000000000001" customHeight="1">
      <c r="A6084" s="15" t="s">
        <v>1096</v>
      </c>
      <c r="B6084" s="16" t="s">
        <v>1097</v>
      </c>
      <c r="C6084" s="15" t="s">
        <v>959</v>
      </c>
      <c r="D6084" s="15" t="s">
        <v>1030</v>
      </c>
      <c r="E6084" s="17">
        <v>4.2239997199999997E-3</v>
      </c>
      <c r="F6084" s="18">
        <v>2736.11</v>
      </c>
      <c r="G6084" s="18">
        <v>11.5573278738892</v>
      </c>
    </row>
    <row r="6085" spans="1:7" ht="27.95" customHeight="1">
      <c r="A6085" s="15" t="s">
        <v>1211</v>
      </c>
      <c r="B6085" s="16" t="s">
        <v>1212</v>
      </c>
      <c r="C6085" s="15" t="s">
        <v>959</v>
      </c>
      <c r="D6085" s="15" t="s">
        <v>1030</v>
      </c>
      <c r="E6085" s="17">
        <v>1.5373339200000001E-4</v>
      </c>
      <c r="F6085" s="18">
        <v>19208.37</v>
      </c>
      <c r="G6085" s="18">
        <v>2.9529678748910402</v>
      </c>
    </row>
    <row r="6086" spans="1:7" ht="27.95" customHeight="1">
      <c r="A6086" s="15" t="s">
        <v>1028</v>
      </c>
      <c r="B6086" s="16" t="s">
        <v>1029</v>
      </c>
      <c r="C6086" s="15" t="s">
        <v>959</v>
      </c>
      <c r="D6086" s="15" t="s">
        <v>1030</v>
      </c>
      <c r="E6086" s="17">
        <v>1.2737379999999999E-4</v>
      </c>
      <c r="F6086" s="18">
        <v>1139.75</v>
      </c>
      <c r="G6086" s="18">
        <v>0.14517428855</v>
      </c>
    </row>
    <row r="6087" spans="1:7" ht="15" customHeight="1">
      <c r="A6087" s="1"/>
      <c r="B6087" s="1"/>
      <c r="C6087" s="1"/>
      <c r="D6087" s="1"/>
      <c r="E6087" s="319" t="s">
        <v>1031</v>
      </c>
      <c r="F6087" s="320"/>
      <c r="G6087" s="19">
        <v>14.65547003733024</v>
      </c>
    </row>
    <row r="6088" spans="1:7" ht="15" customHeight="1">
      <c r="A6088" s="321" t="s">
        <v>1032</v>
      </c>
      <c r="B6088" s="322"/>
      <c r="C6088" s="8" t="s">
        <v>952</v>
      </c>
      <c r="D6088" s="8" t="s">
        <v>953</v>
      </c>
      <c r="E6088" s="8" t="s">
        <v>954</v>
      </c>
      <c r="F6088" s="8" t="s">
        <v>955</v>
      </c>
      <c r="G6088" s="8" t="s">
        <v>956</v>
      </c>
    </row>
    <row r="6089" spans="1:7" ht="15" customHeight="1">
      <c r="A6089" s="15" t="s">
        <v>1033</v>
      </c>
      <c r="B6089" s="16" t="s">
        <v>1034</v>
      </c>
      <c r="C6089" s="15" t="s">
        <v>959</v>
      </c>
      <c r="D6089" s="15" t="s">
        <v>1035</v>
      </c>
      <c r="E6089" s="17">
        <v>11.769959</v>
      </c>
      <c r="F6089" s="18">
        <v>0.9</v>
      </c>
      <c r="G6089" s="18">
        <v>10.5929631</v>
      </c>
    </row>
    <row r="6090" spans="1:7" ht="15" customHeight="1">
      <c r="A6090" s="1"/>
      <c r="B6090" s="1"/>
      <c r="C6090" s="1"/>
      <c r="D6090" s="1"/>
      <c r="E6090" s="319" t="s">
        <v>1036</v>
      </c>
      <c r="F6090" s="320"/>
      <c r="G6090" s="19">
        <v>10.5929631</v>
      </c>
    </row>
    <row r="6091" spans="1:7" ht="15" customHeight="1">
      <c r="A6091" s="321" t="s">
        <v>968</v>
      </c>
      <c r="B6091" s="322"/>
      <c r="C6091" s="8" t="s">
        <v>952</v>
      </c>
      <c r="D6091" s="8" t="s">
        <v>953</v>
      </c>
      <c r="E6091" s="8" t="s">
        <v>954</v>
      </c>
      <c r="F6091" s="8" t="s">
        <v>955</v>
      </c>
      <c r="G6091" s="8" t="s">
        <v>956</v>
      </c>
    </row>
    <row r="6092" spans="1:7" ht="15" customHeight="1">
      <c r="A6092" s="15" t="s">
        <v>1006</v>
      </c>
      <c r="B6092" s="16" t="s">
        <v>1007</v>
      </c>
      <c r="C6092" s="15" t="s">
        <v>959</v>
      </c>
      <c r="D6092" s="15" t="s">
        <v>960</v>
      </c>
      <c r="E6092" s="17">
        <v>34.433146194000003</v>
      </c>
      <c r="F6092" s="18">
        <v>9.25</v>
      </c>
      <c r="G6092" s="18">
        <v>318.5066022945</v>
      </c>
    </row>
    <row r="6093" spans="1:7" ht="15" customHeight="1">
      <c r="A6093" s="15" t="s">
        <v>1132</v>
      </c>
      <c r="B6093" s="16" t="s">
        <v>1133</v>
      </c>
      <c r="C6093" s="15" t="s">
        <v>959</v>
      </c>
      <c r="D6093" s="15" t="s">
        <v>960</v>
      </c>
      <c r="E6093" s="17">
        <v>7.9572895982640004</v>
      </c>
      <c r="F6093" s="18">
        <v>14.07</v>
      </c>
      <c r="G6093" s="18">
        <v>111.95906464757448</v>
      </c>
    </row>
    <row r="6094" spans="1:7" ht="20.100000000000001" customHeight="1">
      <c r="A6094" s="15" t="s">
        <v>1039</v>
      </c>
      <c r="B6094" s="16" t="s">
        <v>1040</v>
      </c>
      <c r="C6094" s="15" t="s">
        <v>959</v>
      </c>
      <c r="D6094" s="15" t="s">
        <v>960</v>
      </c>
      <c r="E6094" s="17">
        <v>1.2017743999999999</v>
      </c>
      <c r="F6094" s="18">
        <v>21.78</v>
      </c>
      <c r="G6094" s="18">
        <v>26.174646431999999</v>
      </c>
    </row>
    <row r="6095" spans="1:7" ht="15" customHeight="1">
      <c r="A6095" s="15" t="s">
        <v>1090</v>
      </c>
      <c r="B6095" s="16" t="s">
        <v>1091</v>
      </c>
      <c r="C6095" s="15" t="s">
        <v>959</v>
      </c>
      <c r="D6095" s="15" t="s">
        <v>960</v>
      </c>
      <c r="E6095" s="17">
        <v>32.022243090000003</v>
      </c>
      <c r="F6095" s="18">
        <v>12.62</v>
      </c>
      <c r="G6095" s="18">
        <v>404.1207077958</v>
      </c>
    </row>
    <row r="6096" spans="1:7" ht="15" customHeight="1">
      <c r="A6096" s="15" t="s">
        <v>1104</v>
      </c>
      <c r="B6096" s="16" t="s">
        <v>1105</v>
      </c>
      <c r="C6096" s="15" t="s">
        <v>959</v>
      </c>
      <c r="D6096" s="15" t="s">
        <v>960</v>
      </c>
      <c r="E6096" s="17">
        <v>1.5089707080000001</v>
      </c>
      <c r="F6096" s="18">
        <v>15.31</v>
      </c>
      <c r="G6096" s="18">
        <v>23.102341539480001</v>
      </c>
    </row>
    <row r="6097" spans="1:7" ht="15" customHeight="1">
      <c r="A6097" s="15" t="s">
        <v>1130</v>
      </c>
      <c r="B6097" s="16" t="s">
        <v>1131</v>
      </c>
      <c r="C6097" s="15" t="s">
        <v>959</v>
      </c>
      <c r="D6097" s="15" t="s">
        <v>960</v>
      </c>
      <c r="E6097" s="17">
        <v>1.2404258440560001</v>
      </c>
      <c r="F6097" s="18">
        <v>8.7899999999999991</v>
      </c>
      <c r="G6097" s="18">
        <v>10.90334316925224</v>
      </c>
    </row>
    <row r="6098" spans="1:7" ht="15" customHeight="1">
      <c r="A6098" s="15" t="s">
        <v>1037</v>
      </c>
      <c r="B6098" s="16" t="s">
        <v>1038</v>
      </c>
      <c r="C6098" s="15" t="s">
        <v>959</v>
      </c>
      <c r="D6098" s="15" t="s">
        <v>960</v>
      </c>
      <c r="E6098" s="17">
        <v>1.2045159999999999</v>
      </c>
      <c r="F6098" s="18">
        <v>9.83</v>
      </c>
      <c r="G6098" s="18">
        <v>11.84039228</v>
      </c>
    </row>
    <row r="6099" spans="1:7" ht="15" customHeight="1">
      <c r="A6099" s="15" t="s">
        <v>1527</v>
      </c>
      <c r="B6099" s="16" t="s">
        <v>1528</v>
      </c>
      <c r="C6099" s="15" t="s">
        <v>959</v>
      </c>
      <c r="D6099" s="15" t="s">
        <v>960</v>
      </c>
      <c r="E6099" s="17">
        <v>6.0225799999999996</v>
      </c>
      <c r="F6099" s="18">
        <v>16.809999999999999</v>
      </c>
      <c r="G6099" s="18">
        <v>101.2395698</v>
      </c>
    </row>
    <row r="6100" spans="1:7" ht="15" customHeight="1">
      <c r="A6100" s="1"/>
      <c r="B6100" s="1"/>
      <c r="C6100" s="1"/>
      <c r="D6100" s="1"/>
      <c r="E6100" s="319" t="s">
        <v>971</v>
      </c>
      <c r="F6100" s="320"/>
      <c r="G6100" s="19">
        <v>1007.8466679586068</v>
      </c>
    </row>
    <row r="6101" spans="1:7" ht="15" customHeight="1">
      <c r="A6101" s="321" t="s">
        <v>1010</v>
      </c>
      <c r="B6101" s="322"/>
      <c r="C6101" s="8" t="s">
        <v>952</v>
      </c>
      <c r="D6101" s="8" t="s">
        <v>953</v>
      </c>
      <c r="E6101" s="8" t="s">
        <v>954</v>
      </c>
      <c r="F6101" s="8" t="s">
        <v>955</v>
      </c>
      <c r="G6101" s="8" t="s">
        <v>956</v>
      </c>
    </row>
    <row r="6102" spans="1:7" ht="15" customHeight="1">
      <c r="A6102" s="15" t="s">
        <v>1041</v>
      </c>
      <c r="B6102" s="16" t="s">
        <v>1042</v>
      </c>
      <c r="C6102" s="15" t="s">
        <v>959</v>
      </c>
      <c r="D6102" s="15" t="s">
        <v>1020</v>
      </c>
      <c r="E6102" s="17">
        <v>437.93196</v>
      </c>
      <c r="F6102" s="18">
        <v>1.04</v>
      </c>
      <c r="G6102" s="18">
        <v>455.44923840000001</v>
      </c>
    </row>
    <row r="6103" spans="1:7" ht="20.100000000000001" customHeight="1">
      <c r="A6103" s="15" t="s">
        <v>1043</v>
      </c>
      <c r="B6103" s="16" t="s">
        <v>1044</v>
      </c>
      <c r="C6103" s="15" t="s">
        <v>959</v>
      </c>
      <c r="D6103" s="15" t="s">
        <v>1045</v>
      </c>
      <c r="E6103" s="17">
        <v>0.71664000000000005</v>
      </c>
      <c r="F6103" s="18">
        <v>103.7</v>
      </c>
      <c r="G6103" s="18">
        <v>74.315567999999999</v>
      </c>
    </row>
    <row r="6104" spans="1:7" ht="20.100000000000001" customHeight="1">
      <c r="A6104" s="15" t="s">
        <v>1116</v>
      </c>
      <c r="B6104" s="16" t="s">
        <v>1117</v>
      </c>
      <c r="C6104" s="15" t="s">
        <v>959</v>
      </c>
      <c r="D6104" s="15" t="s">
        <v>1072</v>
      </c>
      <c r="E6104" s="17">
        <v>8.3299999999999999E-2</v>
      </c>
      <c r="F6104" s="18">
        <v>4.5199999999999996</v>
      </c>
      <c r="G6104" s="18">
        <v>0.37651600000000002</v>
      </c>
    </row>
    <row r="6105" spans="1:7" ht="20.100000000000001" customHeight="1">
      <c r="A6105" s="15" t="s">
        <v>1136</v>
      </c>
      <c r="B6105" s="16" t="s">
        <v>1137</v>
      </c>
      <c r="C6105" s="15" t="s">
        <v>959</v>
      </c>
      <c r="D6105" s="15" t="s">
        <v>1020</v>
      </c>
      <c r="E6105" s="17">
        <v>0.69747000000000003</v>
      </c>
      <c r="F6105" s="18">
        <v>19.53</v>
      </c>
      <c r="G6105" s="18">
        <v>13.6215891</v>
      </c>
    </row>
    <row r="6106" spans="1:7" ht="20.100000000000001" customHeight="1">
      <c r="A6106" s="15" t="s">
        <v>1118</v>
      </c>
      <c r="B6106" s="16" t="s">
        <v>1119</v>
      </c>
      <c r="C6106" s="15" t="s">
        <v>959</v>
      </c>
      <c r="D6106" s="15" t="s">
        <v>1017</v>
      </c>
      <c r="E6106" s="17">
        <v>1.9403999999999999</v>
      </c>
      <c r="F6106" s="18">
        <v>46.89</v>
      </c>
      <c r="G6106" s="18">
        <v>90.985355999999996</v>
      </c>
    </row>
    <row r="6107" spans="1:7" ht="20.100000000000001" customHeight="1">
      <c r="A6107" s="15" t="s">
        <v>1124</v>
      </c>
      <c r="B6107" s="16" t="s">
        <v>1125</v>
      </c>
      <c r="C6107" s="15" t="s">
        <v>959</v>
      </c>
      <c r="D6107" s="15" t="s">
        <v>1013</v>
      </c>
      <c r="E6107" s="17">
        <v>5.6283000000000003</v>
      </c>
      <c r="F6107" s="18">
        <v>1.42</v>
      </c>
      <c r="G6107" s="18">
        <v>7.9921860000000002</v>
      </c>
    </row>
    <row r="6108" spans="1:7" ht="15" customHeight="1">
      <c r="A6108" s="15" t="s">
        <v>1533</v>
      </c>
      <c r="B6108" s="16" t="s">
        <v>1534</v>
      </c>
      <c r="C6108" s="15" t="s">
        <v>959</v>
      </c>
      <c r="D6108" s="15" t="s">
        <v>1020</v>
      </c>
      <c r="E6108" s="17">
        <v>0.4365</v>
      </c>
      <c r="F6108" s="18">
        <v>18.3</v>
      </c>
      <c r="G6108" s="18">
        <v>7.9879499999999997</v>
      </c>
    </row>
    <row r="6109" spans="1:7" ht="27.95" customHeight="1">
      <c r="A6109" s="15" t="s">
        <v>1134</v>
      </c>
      <c r="B6109" s="16" t="s">
        <v>1135</v>
      </c>
      <c r="C6109" s="15" t="s">
        <v>959</v>
      </c>
      <c r="D6109" s="15" t="s">
        <v>1030</v>
      </c>
      <c r="E6109" s="17">
        <v>78.563020800000004</v>
      </c>
      <c r="F6109" s="18">
        <v>0.21</v>
      </c>
      <c r="G6109" s="18">
        <v>16.498234367999999</v>
      </c>
    </row>
    <row r="6110" spans="1:7" ht="20.100000000000001" customHeight="1">
      <c r="A6110" s="15" t="s">
        <v>1217</v>
      </c>
      <c r="B6110" s="16" t="s">
        <v>1218</v>
      </c>
      <c r="C6110" s="15" t="s">
        <v>959</v>
      </c>
      <c r="D6110" s="15" t="s">
        <v>1020</v>
      </c>
      <c r="E6110" s="17">
        <v>29.851716</v>
      </c>
      <c r="F6110" s="18">
        <v>10.49</v>
      </c>
      <c r="G6110" s="18">
        <v>313.14450083999998</v>
      </c>
    </row>
    <row r="6111" spans="1:7" ht="20.100000000000001" customHeight="1">
      <c r="A6111" s="15" t="s">
        <v>1052</v>
      </c>
      <c r="B6111" s="16" t="s">
        <v>1053</v>
      </c>
      <c r="C6111" s="15" t="s">
        <v>959</v>
      </c>
      <c r="D6111" s="15" t="s">
        <v>1045</v>
      </c>
      <c r="E6111" s="17">
        <v>0.873</v>
      </c>
      <c r="F6111" s="18">
        <v>75</v>
      </c>
      <c r="G6111" s="18">
        <v>65.474999999999994</v>
      </c>
    </row>
    <row r="6112" spans="1:7" ht="15" customHeight="1">
      <c r="A6112" s="1"/>
      <c r="B6112" s="1"/>
      <c r="C6112" s="1"/>
      <c r="D6112" s="1"/>
      <c r="E6112" s="319" t="s">
        <v>1021</v>
      </c>
      <c r="F6112" s="320"/>
      <c r="G6112" s="19">
        <v>1045.8461387079999</v>
      </c>
    </row>
    <row r="6113" spans="1:7" ht="15" customHeight="1">
      <c r="A6113" s="1"/>
      <c r="B6113" s="1"/>
      <c r="C6113" s="1"/>
      <c r="D6113" s="1"/>
      <c r="E6113" s="317" t="s">
        <v>972</v>
      </c>
      <c r="F6113" s="318"/>
      <c r="G6113" s="3">
        <v>2149.79</v>
      </c>
    </row>
    <row r="6114" spans="1:7" ht="15" customHeight="1">
      <c r="A6114" s="1"/>
      <c r="B6114" s="1"/>
      <c r="C6114" s="1"/>
      <c r="D6114" s="1"/>
      <c r="E6114" s="317" t="s">
        <v>973</v>
      </c>
      <c r="F6114" s="318"/>
      <c r="G6114" s="3">
        <v>457.63</v>
      </c>
    </row>
    <row r="6115" spans="1:7" ht="15" customHeight="1">
      <c r="A6115" s="1"/>
      <c r="B6115" s="1"/>
      <c r="C6115" s="1"/>
      <c r="D6115" s="1"/>
      <c r="E6115" s="317" t="s">
        <v>974</v>
      </c>
      <c r="F6115" s="318"/>
      <c r="G6115" s="3">
        <v>2607.42</v>
      </c>
    </row>
    <row r="6116" spans="1:7" ht="15" customHeight="1">
      <c r="A6116" s="1"/>
      <c r="B6116" s="1"/>
      <c r="C6116" s="1"/>
      <c r="D6116" s="1"/>
      <c r="E6116" s="317" t="s">
        <v>975</v>
      </c>
      <c r="F6116" s="318"/>
      <c r="G6116" s="3">
        <v>739.2</v>
      </c>
    </row>
    <row r="6117" spans="1:7" ht="15" customHeight="1">
      <c r="A6117" s="1"/>
      <c r="B6117" s="1"/>
      <c r="C6117" s="1"/>
      <c r="D6117" s="1"/>
      <c r="E6117" s="317" t="s">
        <v>976</v>
      </c>
      <c r="F6117" s="318"/>
      <c r="G6117" s="3">
        <v>3346.62</v>
      </c>
    </row>
    <row r="6118" spans="1:7" ht="15" customHeight="1">
      <c r="A6118" s="1"/>
      <c r="B6118" s="1"/>
      <c r="C6118" s="1"/>
      <c r="D6118" s="1"/>
      <c r="E6118" s="317" t="s">
        <v>977</v>
      </c>
      <c r="F6118" s="318"/>
      <c r="G6118" s="3">
        <v>1</v>
      </c>
    </row>
    <row r="6119" spans="1:7" ht="15" customHeight="1">
      <c r="A6119" s="1"/>
      <c r="B6119" s="1"/>
      <c r="C6119" s="1"/>
      <c r="D6119" s="1"/>
      <c r="E6119" s="317" t="s">
        <v>978</v>
      </c>
      <c r="F6119" s="318"/>
      <c r="G6119" s="3">
        <v>3346.62</v>
      </c>
    </row>
    <row r="6120" spans="1:7" ht="9.9499999999999993" customHeight="1">
      <c r="A6120" s="1"/>
      <c r="B6120" s="1"/>
      <c r="C6120" s="323" t="s">
        <v>949</v>
      </c>
      <c r="D6120" s="324"/>
      <c r="E6120" s="1"/>
      <c r="F6120" s="1"/>
      <c r="G6120" s="1"/>
    </row>
    <row r="6121" spans="1:7" ht="20.100000000000001" customHeight="1">
      <c r="A6121" s="325" t="s">
        <v>2478</v>
      </c>
      <c r="B6121" s="326"/>
      <c r="C6121" s="326"/>
      <c r="D6121" s="326"/>
      <c r="E6121" s="326"/>
      <c r="F6121" s="326"/>
      <c r="G6121" s="326"/>
    </row>
    <row r="6122" spans="1:7" ht="15" customHeight="1">
      <c r="A6122" s="321" t="s">
        <v>951</v>
      </c>
      <c r="B6122" s="322"/>
      <c r="C6122" s="8" t="s">
        <v>952</v>
      </c>
      <c r="D6122" s="8" t="s">
        <v>953</v>
      </c>
      <c r="E6122" s="8" t="s">
        <v>954</v>
      </c>
      <c r="F6122" s="8" t="s">
        <v>955</v>
      </c>
      <c r="G6122" s="8" t="s">
        <v>956</v>
      </c>
    </row>
    <row r="6123" spans="1:7" ht="15" customHeight="1">
      <c r="A6123" s="15" t="s">
        <v>994</v>
      </c>
      <c r="B6123" s="16" t="s">
        <v>995</v>
      </c>
      <c r="C6123" s="15" t="s">
        <v>959</v>
      </c>
      <c r="D6123" s="15" t="s">
        <v>960</v>
      </c>
      <c r="E6123" s="17">
        <v>0.2</v>
      </c>
      <c r="F6123" s="18">
        <v>1.04</v>
      </c>
      <c r="G6123" s="18">
        <v>0.20799999999999999</v>
      </c>
    </row>
    <row r="6124" spans="1:7" ht="15" customHeight="1">
      <c r="A6124" s="15" t="s">
        <v>996</v>
      </c>
      <c r="B6124" s="16" t="s">
        <v>997</v>
      </c>
      <c r="C6124" s="15" t="s">
        <v>959</v>
      </c>
      <c r="D6124" s="15" t="s">
        <v>960</v>
      </c>
      <c r="E6124" s="17">
        <v>0.2</v>
      </c>
      <c r="F6124" s="18">
        <v>3.18</v>
      </c>
      <c r="G6124" s="18">
        <v>0.63600000000000001</v>
      </c>
    </row>
    <row r="6125" spans="1:7" ht="20.100000000000001" customHeight="1">
      <c r="A6125" s="15" t="s">
        <v>1388</v>
      </c>
      <c r="B6125" s="16" t="s">
        <v>1389</v>
      </c>
      <c r="C6125" s="15" t="s">
        <v>959</v>
      </c>
      <c r="D6125" s="15" t="s">
        <v>960</v>
      </c>
      <c r="E6125" s="17">
        <v>0.2</v>
      </c>
      <c r="F6125" s="18">
        <v>0.28000000000000003</v>
      </c>
      <c r="G6125" s="18">
        <v>5.6000000000000001E-2</v>
      </c>
    </row>
    <row r="6126" spans="1:7" ht="15" customHeight="1">
      <c r="A6126" s="15" t="s">
        <v>963</v>
      </c>
      <c r="B6126" s="16" t="s">
        <v>964</v>
      </c>
      <c r="C6126" s="15" t="s">
        <v>959</v>
      </c>
      <c r="D6126" s="15" t="s">
        <v>960</v>
      </c>
      <c r="E6126" s="17">
        <v>0.2</v>
      </c>
      <c r="F6126" s="18">
        <v>0.55000000000000004</v>
      </c>
      <c r="G6126" s="18">
        <v>0.11</v>
      </c>
    </row>
    <row r="6127" spans="1:7" ht="20.100000000000001" customHeight="1">
      <c r="A6127" s="15" t="s">
        <v>1390</v>
      </c>
      <c r="B6127" s="16" t="s">
        <v>1391</v>
      </c>
      <c r="C6127" s="15" t="s">
        <v>959</v>
      </c>
      <c r="D6127" s="15" t="s">
        <v>960</v>
      </c>
      <c r="E6127" s="17">
        <v>0.2</v>
      </c>
      <c r="F6127" s="18">
        <v>0.8</v>
      </c>
      <c r="G6127" s="18">
        <v>0.16</v>
      </c>
    </row>
    <row r="6128" spans="1:7" ht="15" customHeight="1">
      <c r="A6128" s="15" t="s">
        <v>965</v>
      </c>
      <c r="B6128" s="16" t="s">
        <v>966</v>
      </c>
      <c r="C6128" s="15" t="s">
        <v>959</v>
      </c>
      <c r="D6128" s="15" t="s">
        <v>960</v>
      </c>
      <c r="E6128" s="17">
        <v>0.2</v>
      </c>
      <c r="F6128" s="18">
        <v>0.06</v>
      </c>
      <c r="G6128" s="18">
        <v>1.2E-2</v>
      </c>
    </row>
    <row r="6129" spans="1:7" ht="17.100000000000001" customHeight="1">
      <c r="A6129" s="1"/>
      <c r="B6129" s="1"/>
      <c r="C6129" s="1"/>
      <c r="D6129" s="1"/>
      <c r="E6129" s="319" t="s">
        <v>967</v>
      </c>
      <c r="F6129" s="320"/>
      <c r="G6129" s="19">
        <v>1.1819999999999999</v>
      </c>
    </row>
    <row r="6130" spans="1:7" ht="15" customHeight="1">
      <c r="A6130" s="321" t="s">
        <v>968</v>
      </c>
      <c r="B6130" s="322"/>
      <c r="C6130" s="8" t="s">
        <v>952</v>
      </c>
      <c r="D6130" s="8" t="s">
        <v>953</v>
      </c>
      <c r="E6130" s="8" t="s">
        <v>954</v>
      </c>
      <c r="F6130" s="8" t="s">
        <v>955</v>
      </c>
      <c r="G6130" s="8" t="s">
        <v>956</v>
      </c>
    </row>
    <row r="6131" spans="1:7" ht="15" customHeight="1">
      <c r="A6131" s="15" t="s">
        <v>1392</v>
      </c>
      <c r="B6131" s="16" t="s">
        <v>1393</v>
      </c>
      <c r="C6131" s="15" t="s">
        <v>959</v>
      </c>
      <c r="D6131" s="15" t="s">
        <v>960</v>
      </c>
      <c r="E6131" s="17">
        <v>0.10128</v>
      </c>
      <c r="F6131" s="18">
        <v>8.94</v>
      </c>
      <c r="G6131" s="18">
        <v>0.9054432</v>
      </c>
    </row>
    <row r="6132" spans="1:7" ht="15" customHeight="1">
      <c r="A6132" s="15" t="s">
        <v>1394</v>
      </c>
      <c r="B6132" s="16" t="s">
        <v>1395</v>
      </c>
      <c r="C6132" s="15" t="s">
        <v>959</v>
      </c>
      <c r="D6132" s="15" t="s">
        <v>960</v>
      </c>
      <c r="E6132" s="17">
        <v>0.10128</v>
      </c>
      <c r="F6132" s="18">
        <v>12.62</v>
      </c>
      <c r="G6132" s="18">
        <v>1.2781536</v>
      </c>
    </row>
    <row r="6133" spans="1:7" ht="15" customHeight="1">
      <c r="A6133" s="1"/>
      <c r="B6133" s="1"/>
      <c r="C6133" s="1"/>
      <c r="D6133" s="1"/>
      <c r="E6133" s="319" t="s">
        <v>971</v>
      </c>
      <c r="F6133" s="320"/>
      <c r="G6133" s="19">
        <v>2.1835968000000001</v>
      </c>
    </row>
    <row r="6134" spans="1:7" ht="15" customHeight="1">
      <c r="A6134" s="321" t="s">
        <v>1010</v>
      </c>
      <c r="B6134" s="322"/>
      <c r="C6134" s="8" t="s">
        <v>952</v>
      </c>
      <c r="D6134" s="8" t="s">
        <v>953</v>
      </c>
      <c r="E6134" s="8" t="s">
        <v>954</v>
      </c>
      <c r="F6134" s="8" t="s">
        <v>955</v>
      </c>
      <c r="G6134" s="8" t="s">
        <v>956</v>
      </c>
    </row>
    <row r="6135" spans="1:7" ht="20.100000000000001" customHeight="1">
      <c r="A6135" s="15" t="s">
        <v>1569</v>
      </c>
      <c r="B6135" s="16" t="s">
        <v>1570</v>
      </c>
      <c r="C6135" s="15" t="s">
        <v>959</v>
      </c>
      <c r="D6135" s="15" t="s">
        <v>1030</v>
      </c>
      <c r="E6135" s="17">
        <v>1</v>
      </c>
      <c r="F6135" s="18">
        <v>2.38</v>
      </c>
      <c r="G6135" s="18">
        <v>2.38</v>
      </c>
    </row>
    <row r="6136" spans="1:7" ht="27.95" customHeight="1">
      <c r="A6136" s="15" t="s">
        <v>1564</v>
      </c>
      <c r="B6136" s="16" t="s">
        <v>1565</v>
      </c>
      <c r="C6136" s="15" t="s">
        <v>959</v>
      </c>
      <c r="D6136" s="15" t="s">
        <v>1030</v>
      </c>
      <c r="E6136" s="17">
        <v>4.5999999999999999E-2</v>
      </c>
      <c r="F6136" s="18">
        <v>20.64</v>
      </c>
      <c r="G6136" s="18">
        <v>0.94943999999999995</v>
      </c>
    </row>
    <row r="6137" spans="1:7" ht="20.100000000000001" customHeight="1">
      <c r="A6137" s="15" t="s">
        <v>1624</v>
      </c>
      <c r="B6137" s="16" t="s">
        <v>1625</v>
      </c>
      <c r="C6137" s="15" t="s">
        <v>959</v>
      </c>
      <c r="D6137" s="15" t="s">
        <v>1030</v>
      </c>
      <c r="E6137" s="17">
        <v>1</v>
      </c>
      <c r="F6137" s="18">
        <v>15.01</v>
      </c>
      <c r="G6137" s="18">
        <v>15.01</v>
      </c>
    </row>
    <row r="6138" spans="1:7" ht="15" customHeight="1">
      <c r="A6138" s="1"/>
      <c r="B6138" s="1"/>
      <c r="C6138" s="1"/>
      <c r="D6138" s="1"/>
      <c r="E6138" s="319" t="s">
        <v>1021</v>
      </c>
      <c r="F6138" s="320"/>
      <c r="G6138" s="19">
        <v>18.33944</v>
      </c>
    </row>
    <row r="6139" spans="1:7" ht="15" customHeight="1">
      <c r="A6139" s="1"/>
      <c r="B6139" s="1"/>
      <c r="C6139" s="1"/>
      <c r="D6139" s="1"/>
      <c r="E6139" s="317" t="s">
        <v>972</v>
      </c>
      <c r="F6139" s="318"/>
      <c r="G6139" s="3">
        <v>20.69</v>
      </c>
    </row>
    <row r="6140" spans="1:7" ht="15" customHeight="1">
      <c r="A6140" s="1"/>
      <c r="B6140" s="1"/>
      <c r="C6140" s="1"/>
      <c r="D6140" s="1"/>
      <c r="E6140" s="317" t="s">
        <v>973</v>
      </c>
      <c r="F6140" s="318"/>
      <c r="G6140" s="3">
        <v>0.99</v>
      </c>
    </row>
    <row r="6141" spans="1:7" ht="15" customHeight="1">
      <c r="A6141" s="1"/>
      <c r="B6141" s="1"/>
      <c r="C6141" s="1"/>
      <c r="D6141" s="1"/>
      <c r="E6141" s="317" t="s">
        <v>974</v>
      </c>
      <c r="F6141" s="318"/>
      <c r="G6141" s="3">
        <v>21.68</v>
      </c>
    </row>
    <row r="6142" spans="1:7" ht="15" customHeight="1">
      <c r="A6142" s="1"/>
      <c r="B6142" s="1"/>
      <c r="C6142" s="1"/>
      <c r="D6142" s="1"/>
      <c r="E6142" s="317" t="s">
        <v>975</v>
      </c>
      <c r="F6142" s="318"/>
      <c r="G6142" s="3">
        <v>6.14</v>
      </c>
    </row>
    <row r="6143" spans="1:7" ht="15" customHeight="1">
      <c r="A6143" s="1"/>
      <c r="B6143" s="1"/>
      <c r="C6143" s="1"/>
      <c r="D6143" s="1"/>
      <c r="E6143" s="317" t="s">
        <v>976</v>
      </c>
      <c r="F6143" s="318"/>
      <c r="G6143" s="3">
        <v>27.82</v>
      </c>
    </row>
    <row r="6144" spans="1:7" ht="15" customHeight="1">
      <c r="A6144" s="1"/>
      <c r="B6144" s="1"/>
      <c r="C6144" s="1"/>
      <c r="D6144" s="1"/>
      <c r="E6144" s="317" t="s">
        <v>977</v>
      </c>
      <c r="F6144" s="318"/>
      <c r="G6144" s="3">
        <v>1</v>
      </c>
    </row>
    <row r="6145" spans="1:7" ht="15" customHeight="1">
      <c r="A6145" s="1"/>
      <c r="B6145" s="1"/>
      <c r="C6145" s="1"/>
      <c r="D6145" s="1"/>
      <c r="E6145" s="317" t="s">
        <v>978</v>
      </c>
      <c r="F6145" s="318"/>
      <c r="G6145" s="3">
        <v>27.82</v>
      </c>
    </row>
    <row r="6146" spans="1:7" ht="9.9499999999999993" customHeight="1">
      <c r="A6146" s="1"/>
      <c r="B6146" s="1"/>
      <c r="C6146" s="323" t="s">
        <v>949</v>
      </c>
      <c r="D6146" s="324"/>
      <c r="E6146" s="1"/>
      <c r="F6146" s="1"/>
      <c r="G6146" s="1"/>
    </row>
    <row r="6147" spans="1:7" ht="20.100000000000001" customHeight="1">
      <c r="A6147" s="325" t="s">
        <v>2479</v>
      </c>
      <c r="B6147" s="326"/>
      <c r="C6147" s="326"/>
      <c r="D6147" s="326"/>
      <c r="E6147" s="326"/>
      <c r="F6147" s="326"/>
      <c r="G6147" s="326"/>
    </row>
    <row r="6148" spans="1:7" ht="15" customHeight="1">
      <c r="A6148" s="321" t="s">
        <v>951</v>
      </c>
      <c r="B6148" s="322"/>
      <c r="C6148" s="8" t="s">
        <v>952</v>
      </c>
      <c r="D6148" s="8" t="s">
        <v>953</v>
      </c>
      <c r="E6148" s="8" t="s">
        <v>954</v>
      </c>
      <c r="F6148" s="8" t="s">
        <v>955</v>
      </c>
      <c r="G6148" s="8" t="s">
        <v>956</v>
      </c>
    </row>
    <row r="6149" spans="1:7" ht="15" customHeight="1">
      <c r="A6149" s="15" t="s">
        <v>994</v>
      </c>
      <c r="B6149" s="16" t="s">
        <v>995</v>
      </c>
      <c r="C6149" s="15" t="s">
        <v>959</v>
      </c>
      <c r="D6149" s="15" t="s">
        <v>960</v>
      </c>
      <c r="E6149" s="17">
        <v>0.2</v>
      </c>
      <c r="F6149" s="18">
        <v>1.04</v>
      </c>
      <c r="G6149" s="18">
        <v>0.20799999999999999</v>
      </c>
    </row>
    <row r="6150" spans="1:7" ht="15" customHeight="1">
      <c r="A6150" s="15" t="s">
        <v>996</v>
      </c>
      <c r="B6150" s="16" t="s">
        <v>997</v>
      </c>
      <c r="C6150" s="15" t="s">
        <v>959</v>
      </c>
      <c r="D6150" s="15" t="s">
        <v>960</v>
      </c>
      <c r="E6150" s="17">
        <v>0.2</v>
      </c>
      <c r="F6150" s="18">
        <v>3.18</v>
      </c>
      <c r="G6150" s="18">
        <v>0.63600000000000001</v>
      </c>
    </row>
    <row r="6151" spans="1:7" ht="20.100000000000001" customHeight="1">
      <c r="A6151" s="15" t="s">
        <v>1388</v>
      </c>
      <c r="B6151" s="16" t="s">
        <v>1389</v>
      </c>
      <c r="C6151" s="15" t="s">
        <v>959</v>
      </c>
      <c r="D6151" s="15" t="s">
        <v>960</v>
      </c>
      <c r="E6151" s="17">
        <v>0.2</v>
      </c>
      <c r="F6151" s="18">
        <v>0.28000000000000003</v>
      </c>
      <c r="G6151" s="18">
        <v>5.6000000000000001E-2</v>
      </c>
    </row>
    <row r="6152" spans="1:7" ht="15" customHeight="1">
      <c r="A6152" s="15" t="s">
        <v>963</v>
      </c>
      <c r="B6152" s="16" t="s">
        <v>964</v>
      </c>
      <c r="C6152" s="15" t="s">
        <v>959</v>
      </c>
      <c r="D6152" s="15" t="s">
        <v>960</v>
      </c>
      <c r="E6152" s="17">
        <v>0.2</v>
      </c>
      <c r="F6152" s="18">
        <v>0.55000000000000004</v>
      </c>
      <c r="G6152" s="18">
        <v>0.11</v>
      </c>
    </row>
    <row r="6153" spans="1:7" ht="20.100000000000001" customHeight="1">
      <c r="A6153" s="15" t="s">
        <v>1390</v>
      </c>
      <c r="B6153" s="16" t="s">
        <v>1391</v>
      </c>
      <c r="C6153" s="15" t="s">
        <v>959</v>
      </c>
      <c r="D6153" s="15" t="s">
        <v>960</v>
      </c>
      <c r="E6153" s="17">
        <v>0.2</v>
      </c>
      <c r="F6153" s="18">
        <v>0.8</v>
      </c>
      <c r="G6153" s="18">
        <v>0.16</v>
      </c>
    </row>
    <row r="6154" spans="1:7" ht="15" customHeight="1">
      <c r="A6154" s="15" t="s">
        <v>965</v>
      </c>
      <c r="B6154" s="16" t="s">
        <v>966</v>
      </c>
      <c r="C6154" s="15" t="s">
        <v>959</v>
      </c>
      <c r="D6154" s="15" t="s">
        <v>960</v>
      </c>
      <c r="E6154" s="17">
        <v>0.2</v>
      </c>
      <c r="F6154" s="18">
        <v>0.06</v>
      </c>
      <c r="G6154" s="18">
        <v>1.2E-2</v>
      </c>
    </row>
    <row r="6155" spans="1:7" ht="17.100000000000001" customHeight="1">
      <c r="A6155" s="1"/>
      <c r="B6155" s="1"/>
      <c r="C6155" s="1"/>
      <c r="D6155" s="1"/>
      <c r="E6155" s="319" t="s">
        <v>967</v>
      </c>
      <c r="F6155" s="320"/>
      <c r="G6155" s="19">
        <v>1.1819999999999999</v>
      </c>
    </row>
    <row r="6156" spans="1:7" ht="15" customHeight="1">
      <c r="A6156" s="321" t="s">
        <v>968</v>
      </c>
      <c r="B6156" s="322"/>
      <c r="C6156" s="8" t="s">
        <v>952</v>
      </c>
      <c r="D6156" s="8" t="s">
        <v>953</v>
      </c>
      <c r="E6156" s="8" t="s">
        <v>954</v>
      </c>
      <c r="F6156" s="8" t="s">
        <v>955</v>
      </c>
      <c r="G6156" s="8" t="s">
        <v>956</v>
      </c>
    </row>
    <row r="6157" spans="1:7" ht="15" customHeight="1">
      <c r="A6157" s="15" t="s">
        <v>1392</v>
      </c>
      <c r="B6157" s="16" t="s">
        <v>1393</v>
      </c>
      <c r="C6157" s="15" t="s">
        <v>959</v>
      </c>
      <c r="D6157" s="15" t="s">
        <v>960</v>
      </c>
      <c r="E6157" s="17">
        <v>0.10128</v>
      </c>
      <c r="F6157" s="18">
        <v>8.94</v>
      </c>
      <c r="G6157" s="18">
        <v>0.9054432</v>
      </c>
    </row>
    <row r="6158" spans="1:7" ht="15" customHeight="1">
      <c r="A6158" s="15" t="s">
        <v>1394</v>
      </c>
      <c r="B6158" s="16" t="s">
        <v>1395</v>
      </c>
      <c r="C6158" s="15" t="s">
        <v>959</v>
      </c>
      <c r="D6158" s="15" t="s">
        <v>960</v>
      </c>
      <c r="E6158" s="17">
        <v>0.10128</v>
      </c>
      <c r="F6158" s="18">
        <v>12.62</v>
      </c>
      <c r="G6158" s="18">
        <v>1.2781536</v>
      </c>
    </row>
    <row r="6159" spans="1:7" ht="15" customHeight="1">
      <c r="A6159" s="1"/>
      <c r="B6159" s="1"/>
      <c r="C6159" s="1"/>
      <c r="D6159" s="1"/>
      <c r="E6159" s="319" t="s">
        <v>971</v>
      </c>
      <c r="F6159" s="320"/>
      <c r="G6159" s="19">
        <v>2.1835968000000001</v>
      </c>
    </row>
    <row r="6160" spans="1:7" ht="15" customHeight="1">
      <c r="A6160" s="321" t="s">
        <v>1010</v>
      </c>
      <c r="B6160" s="322"/>
      <c r="C6160" s="8" t="s">
        <v>952</v>
      </c>
      <c r="D6160" s="8" t="s">
        <v>953</v>
      </c>
      <c r="E6160" s="8" t="s">
        <v>954</v>
      </c>
      <c r="F6160" s="8" t="s">
        <v>955</v>
      </c>
      <c r="G6160" s="8" t="s">
        <v>956</v>
      </c>
    </row>
    <row r="6161" spans="1:7" ht="20.100000000000001" customHeight="1">
      <c r="A6161" s="15" t="s">
        <v>1634</v>
      </c>
      <c r="B6161" s="16" t="s">
        <v>1635</v>
      </c>
      <c r="C6161" s="15" t="s">
        <v>959</v>
      </c>
      <c r="D6161" s="15" t="s">
        <v>1030</v>
      </c>
      <c r="E6161" s="17">
        <v>1</v>
      </c>
      <c r="F6161" s="18">
        <v>20.260000000000002</v>
      </c>
      <c r="G6161" s="18">
        <v>20.260000000000002</v>
      </c>
    </row>
    <row r="6162" spans="1:7" ht="20.100000000000001" customHeight="1">
      <c r="A6162" s="15" t="s">
        <v>1569</v>
      </c>
      <c r="B6162" s="16" t="s">
        <v>1570</v>
      </c>
      <c r="C6162" s="15" t="s">
        <v>959</v>
      </c>
      <c r="D6162" s="15" t="s">
        <v>1030</v>
      </c>
      <c r="E6162" s="17">
        <v>1</v>
      </c>
      <c r="F6162" s="18">
        <v>2.38</v>
      </c>
      <c r="G6162" s="18">
        <v>2.38</v>
      </c>
    </row>
    <row r="6163" spans="1:7" ht="27.95" customHeight="1">
      <c r="A6163" s="15" t="s">
        <v>1564</v>
      </c>
      <c r="B6163" s="16" t="s">
        <v>1565</v>
      </c>
      <c r="C6163" s="15" t="s">
        <v>959</v>
      </c>
      <c r="D6163" s="15" t="s">
        <v>1030</v>
      </c>
      <c r="E6163" s="17">
        <v>4.5999999999999999E-2</v>
      </c>
      <c r="F6163" s="18">
        <v>20.64</v>
      </c>
      <c r="G6163" s="18">
        <v>0.94943999999999995</v>
      </c>
    </row>
    <row r="6164" spans="1:7" ht="15" customHeight="1">
      <c r="A6164" s="1"/>
      <c r="B6164" s="1"/>
      <c r="C6164" s="1"/>
      <c r="D6164" s="1"/>
      <c r="E6164" s="319" t="s">
        <v>1021</v>
      </c>
      <c r="F6164" s="320"/>
      <c r="G6164" s="19">
        <v>23.58944</v>
      </c>
    </row>
    <row r="6165" spans="1:7" ht="15" customHeight="1">
      <c r="A6165" s="1"/>
      <c r="B6165" s="1"/>
      <c r="C6165" s="1"/>
      <c r="D6165" s="1"/>
      <c r="E6165" s="317" t="s">
        <v>972</v>
      </c>
      <c r="F6165" s="318"/>
      <c r="G6165" s="3">
        <v>25.94</v>
      </c>
    </row>
    <row r="6166" spans="1:7" ht="15" customHeight="1">
      <c r="A6166" s="1"/>
      <c r="B6166" s="1"/>
      <c r="C6166" s="1"/>
      <c r="D6166" s="1"/>
      <c r="E6166" s="317" t="s">
        <v>973</v>
      </c>
      <c r="F6166" s="318"/>
      <c r="G6166" s="3">
        <v>0.99</v>
      </c>
    </row>
    <row r="6167" spans="1:7" ht="15" customHeight="1">
      <c r="A6167" s="1"/>
      <c r="B6167" s="1"/>
      <c r="C6167" s="1"/>
      <c r="D6167" s="1"/>
      <c r="E6167" s="317" t="s">
        <v>974</v>
      </c>
      <c r="F6167" s="318"/>
      <c r="G6167" s="3">
        <v>26.93</v>
      </c>
    </row>
    <row r="6168" spans="1:7" ht="15" customHeight="1">
      <c r="A6168" s="1"/>
      <c r="B6168" s="1"/>
      <c r="C6168" s="1"/>
      <c r="D6168" s="1"/>
      <c r="E6168" s="317" t="s">
        <v>975</v>
      </c>
      <c r="F6168" s="318"/>
      <c r="G6168" s="3">
        <v>7.63</v>
      </c>
    </row>
    <row r="6169" spans="1:7" ht="15" customHeight="1">
      <c r="A6169" s="1"/>
      <c r="B6169" s="1"/>
      <c r="C6169" s="1"/>
      <c r="D6169" s="1"/>
      <c r="E6169" s="317" t="s">
        <v>976</v>
      </c>
      <c r="F6169" s="318"/>
      <c r="G6169" s="3">
        <v>34.56</v>
      </c>
    </row>
    <row r="6170" spans="1:7" ht="15" customHeight="1">
      <c r="A6170" s="1"/>
      <c r="B6170" s="1"/>
      <c r="C6170" s="1"/>
      <c r="D6170" s="1"/>
      <c r="E6170" s="317" t="s">
        <v>977</v>
      </c>
      <c r="F6170" s="318"/>
      <c r="G6170" s="3">
        <v>1</v>
      </c>
    </row>
    <row r="6171" spans="1:7" ht="15" customHeight="1">
      <c r="A6171" s="1"/>
      <c r="B6171" s="1"/>
      <c r="C6171" s="1"/>
      <c r="D6171" s="1"/>
      <c r="E6171" s="317" t="s">
        <v>978</v>
      </c>
      <c r="F6171" s="318"/>
      <c r="G6171" s="3">
        <v>34.56</v>
      </c>
    </row>
    <row r="6172" spans="1:7" ht="9.9499999999999993" customHeight="1">
      <c r="A6172" s="1"/>
      <c r="B6172" s="1"/>
      <c r="C6172" s="323" t="s">
        <v>949</v>
      </c>
      <c r="D6172" s="324"/>
      <c r="E6172" s="1"/>
      <c r="F6172" s="1"/>
      <c r="G6172" s="1"/>
    </row>
    <row r="6173" spans="1:7" ht="20.100000000000001" customHeight="1">
      <c r="A6173" s="325" t="s">
        <v>2480</v>
      </c>
      <c r="B6173" s="326"/>
      <c r="C6173" s="326"/>
      <c r="D6173" s="326"/>
      <c r="E6173" s="326"/>
      <c r="F6173" s="326"/>
      <c r="G6173" s="326"/>
    </row>
    <row r="6174" spans="1:7" ht="15" customHeight="1">
      <c r="A6174" s="321" t="s">
        <v>951</v>
      </c>
      <c r="B6174" s="322"/>
      <c r="C6174" s="8" t="s">
        <v>952</v>
      </c>
      <c r="D6174" s="8" t="s">
        <v>953</v>
      </c>
      <c r="E6174" s="8" t="s">
        <v>954</v>
      </c>
      <c r="F6174" s="8" t="s">
        <v>955</v>
      </c>
      <c r="G6174" s="8" t="s">
        <v>956</v>
      </c>
    </row>
    <row r="6175" spans="1:7" ht="15" customHeight="1">
      <c r="A6175" s="15" t="s">
        <v>994</v>
      </c>
      <c r="B6175" s="16" t="s">
        <v>995</v>
      </c>
      <c r="C6175" s="15" t="s">
        <v>959</v>
      </c>
      <c r="D6175" s="15" t="s">
        <v>960</v>
      </c>
      <c r="E6175" s="17">
        <v>0.28000000000000003</v>
      </c>
      <c r="F6175" s="18">
        <v>1.04</v>
      </c>
      <c r="G6175" s="18">
        <v>0.29120000000000001</v>
      </c>
    </row>
    <row r="6176" spans="1:7" ht="15" customHeight="1">
      <c r="A6176" s="15" t="s">
        <v>996</v>
      </c>
      <c r="B6176" s="16" t="s">
        <v>997</v>
      </c>
      <c r="C6176" s="15" t="s">
        <v>959</v>
      </c>
      <c r="D6176" s="15" t="s">
        <v>960</v>
      </c>
      <c r="E6176" s="17">
        <v>0.28000000000000003</v>
      </c>
      <c r="F6176" s="18">
        <v>3.18</v>
      </c>
      <c r="G6176" s="18">
        <v>0.89039999999999997</v>
      </c>
    </row>
    <row r="6177" spans="1:7" ht="20.100000000000001" customHeight="1">
      <c r="A6177" s="15" t="s">
        <v>1388</v>
      </c>
      <c r="B6177" s="16" t="s">
        <v>1389</v>
      </c>
      <c r="C6177" s="15" t="s">
        <v>959</v>
      </c>
      <c r="D6177" s="15" t="s">
        <v>960</v>
      </c>
      <c r="E6177" s="17">
        <v>0.28000000000000003</v>
      </c>
      <c r="F6177" s="18">
        <v>0.28000000000000003</v>
      </c>
      <c r="G6177" s="18">
        <v>7.8399999999999997E-2</v>
      </c>
    </row>
    <row r="6178" spans="1:7" ht="15" customHeight="1">
      <c r="A6178" s="15" t="s">
        <v>963</v>
      </c>
      <c r="B6178" s="16" t="s">
        <v>964</v>
      </c>
      <c r="C6178" s="15" t="s">
        <v>959</v>
      </c>
      <c r="D6178" s="15" t="s">
        <v>960</v>
      </c>
      <c r="E6178" s="17">
        <v>0.28000000000000003</v>
      </c>
      <c r="F6178" s="18">
        <v>0.55000000000000004</v>
      </c>
      <c r="G6178" s="18">
        <v>0.154</v>
      </c>
    </row>
    <row r="6179" spans="1:7" ht="20.100000000000001" customHeight="1">
      <c r="A6179" s="15" t="s">
        <v>1390</v>
      </c>
      <c r="B6179" s="16" t="s">
        <v>1391</v>
      </c>
      <c r="C6179" s="15" t="s">
        <v>959</v>
      </c>
      <c r="D6179" s="15" t="s">
        <v>960</v>
      </c>
      <c r="E6179" s="17">
        <v>0.28000000000000003</v>
      </c>
      <c r="F6179" s="18">
        <v>0.8</v>
      </c>
      <c r="G6179" s="18">
        <v>0.224</v>
      </c>
    </row>
    <row r="6180" spans="1:7" ht="15" customHeight="1">
      <c r="A6180" s="15" t="s">
        <v>965</v>
      </c>
      <c r="B6180" s="16" t="s">
        <v>966</v>
      </c>
      <c r="C6180" s="15" t="s">
        <v>959</v>
      </c>
      <c r="D6180" s="15" t="s">
        <v>960</v>
      </c>
      <c r="E6180" s="17">
        <v>0.28000000000000003</v>
      </c>
      <c r="F6180" s="18">
        <v>0.06</v>
      </c>
      <c r="G6180" s="18">
        <v>1.6799999999999999E-2</v>
      </c>
    </row>
    <row r="6181" spans="1:7" ht="17.100000000000001" customHeight="1">
      <c r="A6181" s="1"/>
      <c r="B6181" s="1"/>
      <c r="C6181" s="1"/>
      <c r="D6181" s="1"/>
      <c r="E6181" s="319" t="s">
        <v>967</v>
      </c>
      <c r="F6181" s="320"/>
      <c r="G6181" s="19">
        <v>1.6548</v>
      </c>
    </row>
    <row r="6182" spans="1:7" ht="15" customHeight="1">
      <c r="A6182" s="321" t="s">
        <v>968</v>
      </c>
      <c r="B6182" s="322"/>
      <c r="C6182" s="8" t="s">
        <v>952</v>
      </c>
      <c r="D6182" s="8" t="s">
        <v>953</v>
      </c>
      <c r="E6182" s="8" t="s">
        <v>954</v>
      </c>
      <c r="F6182" s="8" t="s">
        <v>955</v>
      </c>
      <c r="G6182" s="8" t="s">
        <v>956</v>
      </c>
    </row>
    <row r="6183" spans="1:7" ht="15" customHeight="1">
      <c r="A6183" s="15" t="s">
        <v>1392</v>
      </c>
      <c r="B6183" s="16" t="s">
        <v>1393</v>
      </c>
      <c r="C6183" s="15" t="s">
        <v>959</v>
      </c>
      <c r="D6183" s="15" t="s">
        <v>960</v>
      </c>
      <c r="E6183" s="17">
        <v>0.141792</v>
      </c>
      <c r="F6183" s="18">
        <v>8.94</v>
      </c>
      <c r="G6183" s="18">
        <v>1.2676204799999999</v>
      </c>
    </row>
    <row r="6184" spans="1:7" ht="15" customHeight="1">
      <c r="A6184" s="15" t="s">
        <v>1394</v>
      </c>
      <c r="B6184" s="16" t="s">
        <v>1395</v>
      </c>
      <c r="C6184" s="15" t="s">
        <v>959</v>
      </c>
      <c r="D6184" s="15" t="s">
        <v>960</v>
      </c>
      <c r="E6184" s="17">
        <v>0.141792</v>
      </c>
      <c r="F6184" s="18">
        <v>12.62</v>
      </c>
      <c r="G6184" s="18">
        <v>1.78941504</v>
      </c>
    </row>
    <row r="6185" spans="1:7" ht="15" customHeight="1">
      <c r="A6185" s="1"/>
      <c r="B6185" s="1"/>
      <c r="C6185" s="1"/>
      <c r="D6185" s="1"/>
      <c r="E6185" s="319" t="s">
        <v>971</v>
      </c>
      <c r="F6185" s="320"/>
      <c r="G6185" s="19">
        <v>3.0570355199999999</v>
      </c>
    </row>
    <row r="6186" spans="1:7" ht="15" customHeight="1">
      <c r="A6186" s="321" t="s">
        <v>1010</v>
      </c>
      <c r="B6186" s="322"/>
      <c r="C6186" s="8" t="s">
        <v>952</v>
      </c>
      <c r="D6186" s="8" t="s">
        <v>953</v>
      </c>
      <c r="E6186" s="8" t="s">
        <v>954</v>
      </c>
      <c r="F6186" s="8" t="s">
        <v>955</v>
      </c>
      <c r="G6186" s="8" t="s">
        <v>956</v>
      </c>
    </row>
    <row r="6187" spans="1:7" ht="20.100000000000001" customHeight="1">
      <c r="A6187" s="15" t="s">
        <v>1634</v>
      </c>
      <c r="B6187" s="16" t="s">
        <v>1635</v>
      </c>
      <c r="C6187" s="15" t="s">
        <v>959</v>
      </c>
      <c r="D6187" s="15" t="s">
        <v>1030</v>
      </c>
      <c r="E6187" s="17">
        <v>1</v>
      </c>
      <c r="F6187" s="18">
        <v>20.260000000000002</v>
      </c>
      <c r="G6187" s="18">
        <v>20.260000000000002</v>
      </c>
    </row>
    <row r="6188" spans="1:7" ht="20.100000000000001" customHeight="1">
      <c r="A6188" s="15" t="s">
        <v>1569</v>
      </c>
      <c r="B6188" s="16" t="s">
        <v>1570</v>
      </c>
      <c r="C6188" s="15" t="s">
        <v>959</v>
      </c>
      <c r="D6188" s="15" t="s">
        <v>1030</v>
      </c>
      <c r="E6188" s="17">
        <v>1</v>
      </c>
      <c r="F6188" s="18">
        <v>2.38</v>
      </c>
      <c r="G6188" s="18">
        <v>2.38</v>
      </c>
    </row>
    <row r="6189" spans="1:7" ht="27.95" customHeight="1">
      <c r="A6189" s="15" t="s">
        <v>1564</v>
      </c>
      <c r="B6189" s="16" t="s">
        <v>1565</v>
      </c>
      <c r="C6189" s="15" t="s">
        <v>959</v>
      </c>
      <c r="D6189" s="15" t="s">
        <v>1030</v>
      </c>
      <c r="E6189" s="17">
        <v>4.5999999999999999E-2</v>
      </c>
      <c r="F6189" s="18">
        <v>20.64</v>
      </c>
      <c r="G6189" s="18">
        <v>0.94943999999999995</v>
      </c>
    </row>
    <row r="6190" spans="1:7" ht="15" customHeight="1">
      <c r="A6190" s="1"/>
      <c r="B6190" s="1"/>
      <c r="C6190" s="1"/>
      <c r="D6190" s="1"/>
      <c r="E6190" s="319" t="s">
        <v>1021</v>
      </c>
      <c r="F6190" s="320"/>
      <c r="G6190" s="19">
        <v>23.58944</v>
      </c>
    </row>
    <row r="6191" spans="1:7" ht="15" customHeight="1">
      <c r="A6191" s="1"/>
      <c r="B6191" s="1"/>
      <c r="C6191" s="1"/>
      <c r="D6191" s="1"/>
      <c r="E6191" s="317" t="s">
        <v>972</v>
      </c>
      <c r="F6191" s="318"/>
      <c r="G6191" s="3">
        <v>26.89</v>
      </c>
    </row>
    <row r="6192" spans="1:7" ht="15" customHeight="1">
      <c r="A6192" s="1"/>
      <c r="B6192" s="1"/>
      <c r="C6192" s="1"/>
      <c r="D6192" s="1"/>
      <c r="E6192" s="317" t="s">
        <v>973</v>
      </c>
      <c r="F6192" s="318"/>
      <c r="G6192" s="3">
        <v>1.39</v>
      </c>
    </row>
    <row r="6193" spans="1:7" ht="15" customHeight="1">
      <c r="A6193" s="1"/>
      <c r="B6193" s="1"/>
      <c r="C6193" s="1"/>
      <c r="D6193" s="1"/>
      <c r="E6193" s="317" t="s">
        <v>974</v>
      </c>
      <c r="F6193" s="318"/>
      <c r="G6193" s="3">
        <v>28.28</v>
      </c>
    </row>
    <row r="6194" spans="1:7" ht="15" customHeight="1">
      <c r="A6194" s="1"/>
      <c r="B6194" s="1"/>
      <c r="C6194" s="1"/>
      <c r="D6194" s="1"/>
      <c r="E6194" s="317" t="s">
        <v>975</v>
      </c>
      <c r="F6194" s="318"/>
      <c r="G6194" s="3">
        <v>8.01</v>
      </c>
    </row>
    <row r="6195" spans="1:7" ht="15" customHeight="1">
      <c r="A6195" s="1"/>
      <c r="B6195" s="1"/>
      <c r="C6195" s="1"/>
      <c r="D6195" s="1"/>
      <c r="E6195" s="317" t="s">
        <v>976</v>
      </c>
      <c r="F6195" s="318"/>
      <c r="G6195" s="3">
        <v>36.29</v>
      </c>
    </row>
    <row r="6196" spans="1:7" ht="15" customHeight="1">
      <c r="A6196" s="1"/>
      <c r="B6196" s="1"/>
      <c r="C6196" s="1"/>
      <c r="D6196" s="1"/>
      <c r="E6196" s="317" t="s">
        <v>977</v>
      </c>
      <c r="F6196" s="318"/>
      <c r="G6196" s="3">
        <v>1</v>
      </c>
    </row>
    <row r="6197" spans="1:7" ht="15" customHeight="1">
      <c r="A6197" s="1"/>
      <c r="B6197" s="1"/>
      <c r="C6197" s="1"/>
      <c r="D6197" s="1"/>
      <c r="E6197" s="317" t="s">
        <v>978</v>
      </c>
      <c r="F6197" s="318"/>
      <c r="G6197" s="3">
        <v>36.29</v>
      </c>
    </row>
    <row r="6198" spans="1:7" ht="9.9499999999999993" customHeight="1">
      <c r="A6198" s="1"/>
      <c r="B6198" s="1"/>
      <c r="C6198" s="323" t="s">
        <v>949</v>
      </c>
      <c r="D6198" s="324"/>
      <c r="E6198" s="1"/>
      <c r="F6198" s="1"/>
      <c r="G6198" s="1"/>
    </row>
    <row r="6199" spans="1:7" ht="20.100000000000001" customHeight="1">
      <c r="A6199" s="325" t="s">
        <v>2481</v>
      </c>
      <c r="B6199" s="326"/>
      <c r="C6199" s="326"/>
      <c r="D6199" s="326"/>
      <c r="E6199" s="326"/>
      <c r="F6199" s="326"/>
      <c r="G6199" s="326"/>
    </row>
    <row r="6200" spans="1:7" ht="15" customHeight="1">
      <c r="A6200" s="321" t="s">
        <v>951</v>
      </c>
      <c r="B6200" s="322"/>
      <c r="C6200" s="8" t="s">
        <v>952</v>
      </c>
      <c r="D6200" s="8" t="s">
        <v>953</v>
      </c>
      <c r="E6200" s="8" t="s">
        <v>954</v>
      </c>
      <c r="F6200" s="8" t="s">
        <v>955</v>
      </c>
      <c r="G6200" s="8" t="s">
        <v>956</v>
      </c>
    </row>
    <row r="6201" spans="1:7" ht="15" customHeight="1">
      <c r="A6201" s="15" t="s">
        <v>994</v>
      </c>
      <c r="B6201" s="16" t="s">
        <v>995</v>
      </c>
      <c r="C6201" s="15" t="s">
        <v>959</v>
      </c>
      <c r="D6201" s="15" t="s">
        <v>960</v>
      </c>
      <c r="E6201" s="17">
        <v>0.26</v>
      </c>
      <c r="F6201" s="18">
        <v>1.04</v>
      </c>
      <c r="G6201" s="18">
        <v>0.27039999999999997</v>
      </c>
    </row>
    <row r="6202" spans="1:7" ht="15" customHeight="1">
      <c r="A6202" s="15" t="s">
        <v>996</v>
      </c>
      <c r="B6202" s="16" t="s">
        <v>997</v>
      </c>
      <c r="C6202" s="15" t="s">
        <v>959</v>
      </c>
      <c r="D6202" s="15" t="s">
        <v>960</v>
      </c>
      <c r="E6202" s="17">
        <v>0.26</v>
      </c>
      <c r="F6202" s="18">
        <v>3.18</v>
      </c>
      <c r="G6202" s="18">
        <v>0.82679999999999998</v>
      </c>
    </row>
    <row r="6203" spans="1:7" ht="20.100000000000001" customHeight="1">
      <c r="A6203" s="15" t="s">
        <v>1388</v>
      </c>
      <c r="B6203" s="16" t="s">
        <v>1389</v>
      </c>
      <c r="C6203" s="15" t="s">
        <v>959</v>
      </c>
      <c r="D6203" s="15" t="s">
        <v>960</v>
      </c>
      <c r="E6203" s="17">
        <v>0.26</v>
      </c>
      <c r="F6203" s="18">
        <v>0.28000000000000003</v>
      </c>
      <c r="G6203" s="18">
        <v>7.2800000000000004E-2</v>
      </c>
    </row>
    <row r="6204" spans="1:7" ht="15" customHeight="1">
      <c r="A6204" s="15" t="s">
        <v>963</v>
      </c>
      <c r="B6204" s="16" t="s">
        <v>964</v>
      </c>
      <c r="C6204" s="15" t="s">
        <v>959</v>
      </c>
      <c r="D6204" s="15" t="s">
        <v>960</v>
      </c>
      <c r="E6204" s="17">
        <v>0.26</v>
      </c>
      <c r="F6204" s="18">
        <v>0.55000000000000004</v>
      </c>
      <c r="G6204" s="18">
        <v>0.14299999999999999</v>
      </c>
    </row>
    <row r="6205" spans="1:7" ht="20.100000000000001" customHeight="1">
      <c r="A6205" s="15" t="s">
        <v>1390</v>
      </c>
      <c r="B6205" s="16" t="s">
        <v>1391</v>
      </c>
      <c r="C6205" s="15" t="s">
        <v>959</v>
      </c>
      <c r="D6205" s="15" t="s">
        <v>960</v>
      </c>
      <c r="E6205" s="17">
        <v>0.26</v>
      </c>
      <c r="F6205" s="18">
        <v>0.8</v>
      </c>
      <c r="G6205" s="18">
        <v>0.20799999999999999</v>
      </c>
    </row>
    <row r="6206" spans="1:7" ht="15" customHeight="1">
      <c r="A6206" s="15" t="s">
        <v>965</v>
      </c>
      <c r="B6206" s="16" t="s">
        <v>966</v>
      </c>
      <c r="C6206" s="15" t="s">
        <v>959</v>
      </c>
      <c r="D6206" s="15" t="s">
        <v>960</v>
      </c>
      <c r="E6206" s="17">
        <v>0.26</v>
      </c>
      <c r="F6206" s="18">
        <v>0.06</v>
      </c>
      <c r="G6206" s="18">
        <v>1.5599999999999999E-2</v>
      </c>
    </row>
    <row r="6207" spans="1:7" ht="17.100000000000001" customHeight="1">
      <c r="A6207" s="1"/>
      <c r="B6207" s="1"/>
      <c r="C6207" s="1"/>
      <c r="D6207" s="1"/>
      <c r="E6207" s="319" t="s">
        <v>967</v>
      </c>
      <c r="F6207" s="320"/>
      <c r="G6207" s="19">
        <v>1.5366</v>
      </c>
    </row>
    <row r="6208" spans="1:7" ht="15" customHeight="1">
      <c r="A6208" s="321" t="s">
        <v>968</v>
      </c>
      <c r="B6208" s="322"/>
      <c r="C6208" s="8" t="s">
        <v>952</v>
      </c>
      <c r="D6208" s="8" t="s">
        <v>953</v>
      </c>
      <c r="E6208" s="8" t="s">
        <v>954</v>
      </c>
      <c r="F6208" s="8" t="s">
        <v>955</v>
      </c>
      <c r="G6208" s="8" t="s">
        <v>956</v>
      </c>
    </row>
    <row r="6209" spans="1:7" ht="15" customHeight="1">
      <c r="A6209" s="15" t="s">
        <v>1392</v>
      </c>
      <c r="B6209" s="16" t="s">
        <v>1393</v>
      </c>
      <c r="C6209" s="15" t="s">
        <v>959</v>
      </c>
      <c r="D6209" s="15" t="s">
        <v>960</v>
      </c>
      <c r="E6209" s="17">
        <v>0.131664</v>
      </c>
      <c r="F6209" s="18">
        <v>8.94</v>
      </c>
      <c r="G6209" s="18">
        <v>1.1770761599999999</v>
      </c>
    </row>
    <row r="6210" spans="1:7" ht="15" customHeight="1">
      <c r="A6210" s="15" t="s">
        <v>1394</v>
      </c>
      <c r="B6210" s="16" t="s">
        <v>1395</v>
      </c>
      <c r="C6210" s="15" t="s">
        <v>959</v>
      </c>
      <c r="D6210" s="15" t="s">
        <v>960</v>
      </c>
      <c r="E6210" s="17">
        <v>0.131664</v>
      </c>
      <c r="F6210" s="18">
        <v>12.62</v>
      </c>
      <c r="G6210" s="18">
        <v>1.6615996799999999</v>
      </c>
    </row>
    <row r="6211" spans="1:7" ht="15" customHeight="1">
      <c r="A6211" s="1"/>
      <c r="B6211" s="1"/>
      <c r="C6211" s="1"/>
      <c r="D6211" s="1"/>
      <c r="E6211" s="319" t="s">
        <v>971</v>
      </c>
      <c r="F6211" s="320"/>
      <c r="G6211" s="19">
        <v>2.8386758400000001</v>
      </c>
    </row>
    <row r="6212" spans="1:7" ht="15" customHeight="1">
      <c r="A6212" s="321" t="s">
        <v>1010</v>
      </c>
      <c r="B6212" s="322"/>
      <c r="C6212" s="8" t="s">
        <v>952</v>
      </c>
      <c r="D6212" s="8" t="s">
        <v>953</v>
      </c>
      <c r="E6212" s="8" t="s">
        <v>954</v>
      </c>
      <c r="F6212" s="8" t="s">
        <v>955</v>
      </c>
      <c r="G6212" s="8" t="s">
        <v>956</v>
      </c>
    </row>
    <row r="6213" spans="1:7" ht="20.100000000000001" customHeight="1">
      <c r="A6213" s="15" t="s">
        <v>1569</v>
      </c>
      <c r="B6213" s="16" t="s">
        <v>1570</v>
      </c>
      <c r="C6213" s="15" t="s">
        <v>959</v>
      </c>
      <c r="D6213" s="15" t="s">
        <v>1030</v>
      </c>
      <c r="E6213" s="17">
        <v>2</v>
      </c>
      <c r="F6213" s="18">
        <v>2.38</v>
      </c>
      <c r="G6213" s="18">
        <v>4.76</v>
      </c>
    </row>
    <row r="6214" spans="1:7" ht="27.95" customHeight="1">
      <c r="A6214" s="15" t="s">
        <v>1564</v>
      </c>
      <c r="B6214" s="16" t="s">
        <v>1565</v>
      </c>
      <c r="C6214" s="15" t="s">
        <v>959</v>
      </c>
      <c r="D6214" s="15" t="s">
        <v>1030</v>
      </c>
      <c r="E6214" s="17">
        <v>9.1999999999999998E-2</v>
      </c>
      <c r="F6214" s="18">
        <v>20.64</v>
      </c>
      <c r="G6214" s="18">
        <v>1.8988799999999999</v>
      </c>
    </row>
    <row r="6215" spans="1:7" ht="20.100000000000001" customHeight="1">
      <c r="A6215" s="15" t="s">
        <v>1636</v>
      </c>
      <c r="B6215" s="16" t="s">
        <v>1637</v>
      </c>
      <c r="C6215" s="15" t="s">
        <v>959</v>
      </c>
      <c r="D6215" s="15" t="s">
        <v>1030</v>
      </c>
      <c r="E6215" s="17">
        <v>1</v>
      </c>
      <c r="F6215" s="18">
        <v>38.17</v>
      </c>
      <c r="G6215" s="18">
        <v>38.17</v>
      </c>
    </row>
    <row r="6216" spans="1:7" ht="15" customHeight="1">
      <c r="A6216" s="1"/>
      <c r="B6216" s="1"/>
      <c r="C6216" s="1"/>
      <c r="D6216" s="1"/>
      <c r="E6216" s="319" t="s">
        <v>1021</v>
      </c>
      <c r="F6216" s="320"/>
      <c r="G6216" s="19">
        <v>44.828879999999998</v>
      </c>
    </row>
    <row r="6217" spans="1:7" ht="15" customHeight="1">
      <c r="A6217" s="1"/>
      <c r="B6217" s="1"/>
      <c r="C6217" s="1"/>
      <c r="D6217" s="1"/>
      <c r="E6217" s="317" t="s">
        <v>972</v>
      </c>
      <c r="F6217" s="318"/>
      <c r="G6217" s="3">
        <v>47.9</v>
      </c>
    </row>
    <row r="6218" spans="1:7" ht="15" customHeight="1">
      <c r="A6218" s="1"/>
      <c r="B6218" s="1"/>
      <c r="C6218" s="1"/>
      <c r="D6218" s="1"/>
      <c r="E6218" s="317" t="s">
        <v>973</v>
      </c>
      <c r="F6218" s="318"/>
      <c r="G6218" s="3">
        <v>1.28</v>
      </c>
    </row>
    <row r="6219" spans="1:7" ht="15" customHeight="1">
      <c r="A6219" s="1"/>
      <c r="B6219" s="1"/>
      <c r="C6219" s="1"/>
      <c r="D6219" s="1"/>
      <c r="E6219" s="317" t="s">
        <v>974</v>
      </c>
      <c r="F6219" s="318"/>
      <c r="G6219" s="3">
        <v>49.18</v>
      </c>
    </row>
    <row r="6220" spans="1:7" ht="15" customHeight="1">
      <c r="A6220" s="1"/>
      <c r="B6220" s="1"/>
      <c r="C6220" s="1"/>
      <c r="D6220" s="1"/>
      <c r="E6220" s="317" t="s">
        <v>975</v>
      </c>
      <c r="F6220" s="318"/>
      <c r="G6220" s="3">
        <v>13.94</v>
      </c>
    </row>
    <row r="6221" spans="1:7" ht="15" customHeight="1">
      <c r="A6221" s="1"/>
      <c r="B6221" s="1"/>
      <c r="C6221" s="1"/>
      <c r="D6221" s="1"/>
      <c r="E6221" s="317" t="s">
        <v>976</v>
      </c>
      <c r="F6221" s="318"/>
      <c r="G6221" s="3">
        <v>63.12</v>
      </c>
    </row>
    <row r="6222" spans="1:7" ht="15" customHeight="1">
      <c r="A6222" s="1"/>
      <c r="B6222" s="1"/>
      <c r="C6222" s="1"/>
      <c r="D6222" s="1"/>
      <c r="E6222" s="317" t="s">
        <v>977</v>
      </c>
      <c r="F6222" s="318"/>
      <c r="G6222" s="3">
        <v>1</v>
      </c>
    </row>
    <row r="6223" spans="1:7" ht="15" customHeight="1">
      <c r="A6223" s="1"/>
      <c r="B6223" s="1"/>
      <c r="C6223" s="1"/>
      <c r="D6223" s="1"/>
      <c r="E6223" s="317" t="s">
        <v>978</v>
      </c>
      <c r="F6223" s="318"/>
      <c r="G6223" s="3">
        <v>63.12</v>
      </c>
    </row>
    <row r="6224" spans="1:7" ht="9.9499999999999993" customHeight="1">
      <c r="A6224" s="1"/>
      <c r="B6224" s="1"/>
      <c r="C6224" s="323" t="s">
        <v>949</v>
      </c>
      <c r="D6224" s="324"/>
      <c r="E6224" s="1"/>
      <c r="F6224" s="1"/>
      <c r="G6224" s="1"/>
    </row>
    <row r="6225" spans="1:7" ht="20.100000000000001" customHeight="1">
      <c r="A6225" s="325" t="s">
        <v>2482</v>
      </c>
      <c r="B6225" s="326"/>
      <c r="C6225" s="326"/>
      <c r="D6225" s="326"/>
      <c r="E6225" s="326"/>
      <c r="F6225" s="326"/>
      <c r="G6225" s="326"/>
    </row>
    <row r="6226" spans="1:7" ht="15" customHeight="1">
      <c r="A6226" s="321" t="s">
        <v>951</v>
      </c>
      <c r="B6226" s="322"/>
      <c r="C6226" s="8" t="s">
        <v>952</v>
      </c>
      <c r="D6226" s="8" t="s">
        <v>953</v>
      </c>
      <c r="E6226" s="8" t="s">
        <v>954</v>
      </c>
      <c r="F6226" s="8" t="s">
        <v>955</v>
      </c>
      <c r="G6226" s="8" t="s">
        <v>956</v>
      </c>
    </row>
    <row r="6227" spans="1:7" ht="15" customHeight="1">
      <c r="A6227" s="15" t="s">
        <v>994</v>
      </c>
      <c r="B6227" s="16" t="s">
        <v>995</v>
      </c>
      <c r="C6227" s="15" t="s">
        <v>959</v>
      </c>
      <c r="D6227" s="15" t="s">
        <v>960</v>
      </c>
      <c r="E6227" s="17">
        <v>0.46</v>
      </c>
      <c r="F6227" s="18">
        <v>1.04</v>
      </c>
      <c r="G6227" s="18">
        <v>0.47839999999999999</v>
      </c>
    </row>
    <row r="6228" spans="1:7" ht="15" customHeight="1">
      <c r="A6228" s="15" t="s">
        <v>996</v>
      </c>
      <c r="B6228" s="16" t="s">
        <v>997</v>
      </c>
      <c r="C6228" s="15" t="s">
        <v>959</v>
      </c>
      <c r="D6228" s="15" t="s">
        <v>960</v>
      </c>
      <c r="E6228" s="17">
        <v>0.46</v>
      </c>
      <c r="F6228" s="18">
        <v>3.18</v>
      </c>
      <c r="G6228" s="18">
        <v>1.4628000000000001</v>
      </c>
    </row>
    <row r="6229" spans="1:7" ht="20.100000000000001" customHeight="1">
      <c r="A6229" s="15" t="s">
        <v>1388</v>
      </c>
      <c r="B6229" s="16" t="s">
        <v>1389</v>
      </c>
      <c r="C6229" s="15" t="s">
        <v>959</v>
      </c>
      <c r="D6229" s="15" t="s">
        <v>960</v>
      </c>
      <c r="E6229" s="17">
        <v>0.46</v>
      </c>
      <c r="F6229" s="18">
        <v>0.28000000000000003</v>
      </c>
      <c r="G6229" s="18">
        <v>0.1288</v>
      </c>
    </row>
    <row r="6230" spans="1:7" ht="15" customHeight="1">
      <c r="A6230" s="15" t="s">
        <v>963</v>
      </c>
      <c r="B6230" s="16" t="s">
        <v>964</v>
      </c>
      <c r="C6230" s="15" t="s">
        <v>959</v>
      </c>
      <c r="D6230" s="15" t="s">
        <v>960</v>
      </c>
      <c r="E6230" s="17">
        <v>0.46</v>
      </c>
      <c r="F6230" s="18">
        <v>0.55000000000000004</v>
      </c>
      <c r="G6230" s="18">
        <v>0.253</v>
      </c>
    </row>
    <row r="6231" spans="1:7" ht="20.100000000000001" customHeight="1">
      <c r="A6231" s="15" t="s">
        <v>1390</v>
      </c>
      <c r="B6231" s="16" t="s">
        <v>1391</v>
      </c>
      <c r="C6231" s="15" t="s">
        <v>959</v>
      </c>
      <c r="D6231" s="15" t="s">
        <v>960</v>
      </c>
      <c r="E6231" s="17">
        <v>0.46</v>
      </c>
      <c r="F6231" s="18">
        <v>0.8</v>
      </c>
      <c r="G6231" s="18">
        <v>0.36799999999999999</v>
      </c>
    </row>
    <row r="6232" spans="1:7" ht="15" customHeight="1">
      <c r="A6232" s="15" t="s">
        <v>965</v>
      </c>
      <c r="B6232" s="16" t="s">
        <v>966</v>
      </c>
      <c r="C6232" s="15" t="s">
        <v>959</v>
      </c>
      <c r="D6232" s="15" t="s">
        <v>960</v>
      </c>
      <c r="E6232" s="17">
        <v>0.46</v>
      </c>
      <c r="F6232" s="18">
        <v>0.06</v>
      </c>
      <c r="G6232" s="18">
        <v>2.76E-2</v>
      </c>
    </row>
    <row r="6233" spans="1:7" ht="17.100000000000001" customHeight="1">
      <c r="A6233" s="1"/>
      <c r="B6233" s="1"/>
      <c r="C6233" s="1"/>
      <c r="D6233" s="1"/>
      <c r="E6233" s="319" t="s">
        <v>967</v>
      </c>
      <c r="F6233" s="320"/>
      <c r="G6233" s="19">
        <v>2.7185999999999999</v>
      </c>
    </row>
    <row r="6234" spans="1:7" ht="15" customHeight="1">
      <c r="A6234" s="321" t="s">
        <v>968</v>
      </c>
      <c r="B6234" s="322"/>
      <c r="C6234" s="8" t="s">
        <v>952</v>
      </c>
      <c r="D6234" s="8" t="s">
        <v>953</v>
      </c>
      <c r="E6234" s="8" t="s">
        <v>954</v>
      </c>
      <c r="F6234" s="8" t="s">
        <v>955</v>
      </c>
      <c r="G6234" s="8" t="s">
        <v>956</v>
      </c>
    </row>
    <row r="6235" spans="1:7" ht="15" customHeight="1">
      <c r="A6235" s="15" t="s">
        <v>1392</v>
      </c>
      <c r="B6235" s="16" t="s">
        <v>1393</v>
      </c>
      <c r="C6235" s="15" t="s">
        <v>959</v>
      </c>
      <c r="D6235" s="15" t="s">
        <v>960</v>
      </c>
      <c r="E6235" s="17">
        <v>0.23294400000000001</v>
      </c>
      <c r="F6235" s="18">
        <v>8.94</v>
      </c>
      <c r="G6235" s="18">
        <v>2.08251936</v>
      </c>
    </row>
    <row r="6236" spans="1:7" ht="15" customHeight="1">
      <c r="A6236" s="15" t="s">
        <v>1394</v>
      </c>
      <c r="B6236" s="16" t="s">
        <v>1395</v>
      </c>
      <c r="C6236" s="15" t="s">
        <v>959</v>
      </c>
      <c r="D6236" s="15" t="s">
        <v>960</v>
      </c>
      <c r="E6236" s="17">
        <v>0.23294400000000001</v>
      </c>
      <c r="F6236" s="18">
        <v>12.62</v>
      </c>
      <c r="G6236" s="18">
        <v>2.9397532800000001</v>
      </c>
    </row>
    <row r="6237" spans="1:7" ht="15" customHeight="1">
      <c r="A6237" s="1"/>
      <c r="B6237" s="1"/>
      <c r="C6237" s="1"/>
      <c r="D6237" s="1"/>
      <c r="E6237" s="319" t="s">
        <v>971</v>
      </c>
      <c r="F6237" s="320"/>
      <c r="G6237" s="19">
        <v>5.0222726399999997</v>
      </c>
    </row>
    <row r="6238" spans="1:7" ht="15" customHeight="1">
      <c r="A6238" s="321" t="s">
        <v>1010</v>
      </c>
      <c r="B6238" s="322"/>
      <c r="C6238" s="8" t="s">
        <v>952</v>
      </c>
      <c r="D6238" s="8" t="s">
        <v>953</v>
      </c>
      <c r="E6238" s="8" t="s">
        <v>954</v>
      </c>
      <c r="F6238" s="8" t="s">
        <v>955</v>
      </c>
      <c r="G6238" s="8" t="s">
        <v>956</v>
      </c>
    </row>
    <row r="6239" spans="1:7" ht="20.100000000000001" customHeight="1">
      <c r="A6239" s="15" t="s">
        <v>1626</v>
      </c>
      <c r="B6239" s="16" t="s">
        <v>1627</v>
      </c>
      <c r="C6239" s="15" t="s">
        <v>959</v>
      </c>
      <c r="D6239" s="15" t="s">
        <v>1030</v>
      </c>
      <c r="E6239" s="17">
        <v>1</v>
      </c>
      <c r="F6239" s="18">
        <v>101.18</v>
      </c>
      <c r="G6239" s="18">
        <v>101.18</v>
      </c>
    </row>
    <row r="6240" spans="1:7" ht="20.100000000000001" customHeight="1">
      <c r="A6240" s="15" t="s">
        <v>1630</v>
      </c>
      <c r="B6240" s="16" t="s">
        <v>1631</v>
      </c>
      <c r="C6240" s="15" t="s">
        <v>959</v>
      </c>
      <c r="D6240" s="15" t="s">
        <v>1030</v>
      </c>
      <c r="E6240" s="17">
        <v>1</v>
      </c>
      <c r="F6240" s="18">
        <v>10</v>
      </c>
      <c r="G6240" s="18">
        <v>10</v>
      </c>
    </row>
    <row r="6241" spans="1:7" ht="20.100000000000001" customHeight="1">
      <c r="A6241" s="15" t="s">
        <v>1569</v>
      </c>
      <c r="B6241" s="16" t="s">
        <v>1570</v>
      </c>
      <c r="C6241" s="15" t="s">
        <v>959</v>
      </c>
      <c r="D6241" s="15" t="s">
        <v>1030</v>
      </c>
      <c r="E6241" s="17">
        <v>1</v>
      </c>
      <c r="F6241" s="18">
        <v>2.38</v>
      </c>
      <c r="G6241" s="18">
        <v>2.38</v>
      </c>
    </row>
    <row r="6242" spans="1:7" ht="27.95" customHeight="1">
      <c r="A6242" s="15" t="s">
        <v>1564</v>
      </c>
      <c r="B6242" s="16" t="s">
        <v>1565</v>
      </c>
      <c r="C6242" s="15" t="s">
        <v>959</v>
      </c>
      <c r="D6242" s="15" t="s">
        <v>1030</v>
      </c>
      <c r="E6242" s="17">
        <v>0.14000000000000001</v>
      </c>
      <c r="F6242" s="18">
        <v>20.64</v>
      </c>
      <c r="G6242" s="18">
        <v>2.8896000000000002</v>
      </c>
    </row>
    <row r="6243" spans="1:7" ht="15" customHeight="1">
      <c r="A6243" s="1"/>
      <c r="B6243" s="1"/>
      <c r="C6243" s="1"/>
      <c r="D6243" s="1"/>
      <c r="E6243" s="319" t="s">
        <v>1021</v>
      </c>
      <c r="F6243" s="320"/>
      <c r="G6243" s="19">
        <v>116.4496</v>
      </c>
    </row>
    <row r="6244" spans="1:7" ht="15" customHeight="1">
      <c r="A6244" s="1"/>
      <c r="B6244" s="1"/>
      <c r="C6244" s="1"/>
      <c r="D6244" s="1"/>
      <c r="E6244" s="317" t="s">
        <v>972</v>
      </c>
      <c r="F6244" s="318"/>
      <c r="G6244" s="3">
        <v>121.89</v>
      </c>
    </row>
    <row r="6245" spans="1:7" ht="15" customHeight="1">
      <c r="A6245" s="1"/>
      <c r="B6245" s="1"/>
      <c r="C6245" s="1"/>
      <c r="D6245" s="1"/>
      <c r="E6245" s="317" t="s">
        <v>973</v>
      </c>
      <c r="F6245" s="318"/>
      <c r="G6245" s="3">
        <v>2.2799999999999998</v>
      </c>
    </row>
    <row r="6246" spans="1:7" ht="15" customHeight="1">
      <c r="A6246" s="1"/>
      <c r="B6246" s="1"/>
      <c r="C6246" s="1"/>
      <c r="D6246" s="1"/>
      <c r="E6246" s="317" t="s">
        <v>974</v>
      </c>
      <c r="F6246" s="318"/>
      <c r="G6246" s="3">
        <v>124.17</v>
      </c>
    </row>
    <row r="6247" spans="1:7" ht="15" customHeight="1">
      <c r="A6247" s="1"/>
      <c r="B6247" s="1"/>
      <c r="C6247" s="1"/>
      <c r="D6247" s="1"/>
      <c r="E6247" s="317" t="s">
        <v>975</v>
      </c>
      <c r="F6247" s="318"/>
      <c r="G6247" s="3">
        <v>35.200000000000003</v>
      </c>
    </row>
    <row r="6248" spans="1:7" ht="15" customHeight="1">
      <c r="A6248" s="1"/>
      <c r="B6248" s="1"/>
      <c r="C6248" s="1"/>
      <c r="D6248" s="1"/>
      <c r="E6248" s="317" t="s">
        <v>976</v>
      </c>
      <c r="F6248" s="318"/>
      <c r="G6248" s="3">
        <v>159.37</v>
      </c>
    </row>
    <row r="6249" spans="1:7" ht="15" customHeight="1">
      <c r="A6249" s="1"/>
      <c r="B6249" s="1"/>
      <c r="C6249" s="1"/>
      <c r="D6249" s="1"/>
      <c r="E6249" s="317" t="s">
        <v>977</v>
      </c>
      <c r="F6249" s="318"/>
      <c r="G6249" s="3">
        <v>1</v>
      </c>
    </row>
    <row r="6250" spans="1:7" ht="15" customHeight="1">
      <c r="A6250" s="1"/>
      <c r="B6250" s="1"/>
      <c r="C6250" s="1"/>
      <c r="D6250" s="1"/>
      <c r="E6250" s="317" t="s">
        <v>978</v>
      </c>
      <c r="F6250" s="318"/>
      <c r="G6250" s="3">
        <v>159.37</v>
      </c>
    </row>
    <row r="6251" spans="1:7" ht="9.9499999999999993" customHeight="1">
      <c r="A6251" s="1"/>
      <c r="B6251" s="1"/>
      <c r="C6251" s="323" t="s">
        <v>949</v>
      </c>
      <c r="D6251" s="324"/>
      <c r="E6251" s="1"/>
      <c r="F6251" s="1"/>
      <c r="G6251" s="1"/>
    </row>
    <row r="6252" spans="1:7" ht="20.100000000000001" customHeight="1">
      <c r="A6252" s="325" t="s">
        <v>2483</v>
      </c>
      <c r="B6252" s="326"/>
      <c r="C6252" s="326"/>
      <c r="D6252" s="326"/>
      <c r="E6252" s="326"/>
      <c r="F6252" s="326"/>
      <c r="G6252" s="326"/>
    </row>
    <row r="6253" spans="1:7" ht="15" customHeight="1">
      <c r="A6253" s="321" t="s">
        <v>951</v>
      </c>
      <c r="B6253" s="322"/>
      <c r="C6253" s="8" t="s">
        <v>952</v>
      </c>
      <c r="D6253" s="8" t="s">
        <v>953</v>
      </c>
      <c r="E6253" s="8" t="s">
        <v>954</v>
      </c>
      <c r="F6253" s="8" t="s">
        <v>955</v>
      </c>
      <c r="G6253" s="8" t="s">
        <v>956</v>
      </c>
    </row>
    <row r="6254" spans="1:7" ht="15" customHeight="1">
      <c r="A6254" s="15" t="s">
        <v>994</v>
      </c>
      <c r="B6254" s="16" t="s">
        <v>995</v>
      </c>
      <c r="C6254" s="15" t="s">
        <v>959</v>
      </c>
      <c r="D6254" s="15" t="s">
        <v>960</v>
      </c>
      <c r="E6254" s="17">
        <v>0.14000000000000001</v>
      </c>
      <c r="F6254" s="18">
        <v>1.04</v>
      </c>
      <c r="G6254" s="18">
        <v>0.14560000000000001</v>
      </c>
    </row>
    <row r="6255" spans="1:7" ht="15" customHeight="1">
      <c r="A6255" s="15" t="s">
        <v>996</v>
      </c>
      <c r="B6255" s="16" t="s">
        <v>997</v>
      </c>
      <c r="C6255" s="15" t="s">
        <v>959</v>
      </c>
      <c r="D6255" s="15" t="s">
        <v>960</v>
      </c>
      <c r="E6255" s="17">
        <v>0.14000000000000001</v>
      </c>
      <c r="F6255" s="18">
        <v>3.18</v>
      </c>
      <c r="G6255" s="18">
        <v>0.44519999999999998</v>
      </c>
    </row>
    <row r="6256" spans="1:7" ht="20.100000000000001" customHeight="1">
      <c r="A6256" s="15" t="s">
        <v>1388</v>
      </c>
      <c r="B6256" s="16" t="s">
        <v>1389</v>
      </c>
      <c r="C6256" s="15" t="s">
        <v>959</v>
      </c>
      <c r="D6256" s="15" t="s">
        <v>960</v>
      </c>
      <c r="E6256" s="17">
        <v>0.14000000000000001</v>
      </c>
      <c r="F6256" s="18">
        <v>0.28000000000000003</v>
      </c>
      <c r="G6256" s="18">
        <v>3.9199999999999999E-2</v>
      </c>
    </row>
    <row r="6257" spans="1:7" ht="15" customHeight="1">
      <c r="A6257" s="15" t="s">
        <v>963</v>
      </c>
      <c r="B6257" s="16" t="s">
        <v>964</v>
      </c>
      <c r="C6257" s="15" t="s">
        <v>959</v>
      </c>
      <c r="D6257" s="15" t="s">
        <v>960</v>
      </c>
      <c r="E6257" s="17">
        <v>0.14000000000000001</v>
      </c>
      <c r="F6257" s="18">
        <v>0.55000000000000004</v>
      </c>
      <c r="G6257" s="18">
        <v>7.6999999999999999E-2</v>
      </c>
    </row>
    <row r="6258" spans="1:7" ht="20.100000000000001" customHeight="1">
      <c r="A6258" s="15" t="s">
        <v>1390</v>
      </c>
      <c r="B6258" s="16" t="s">
        <v>1391</v>
      </c>
      <c r="C6258" s="15" t="s">
        <v>959</v>
      </c>
      <c r="D6258" s="15" t="s">
        <v>960</v>
      </c>
      <c r="E6258" s="17">
        <v>0.14000000000000001</v>
      </c>
      <c r="F6258" s="18">
        <v>0.8</v>
      </c>
      <c r="G6258" s="18">
        <v>0.112</v>
      </c>
    </row>
    <row r="6259" spans="1:7" ht="15" customHeight="1">
      <c r="A6259" s="15" t="s">
        <v>965</v>
      </c>
      <c r="B6259" s="16" t="s">
        <v>966</v>
      </c>
      <c r="C6259" s="15" t="s">
        <v>959</v>
      </c>
      <c r="D6259" s="15" t="s">
        <v>960</v>
      </c>
      <c r="E6259" s="17">
        <v>0.14000000000000001</v>
      </c>
      <c r="F6259" s="18">
        <v>0.06</v>
      </c>
      <c r="G6259" s="18">
        <v>8.3999999999999995E-3</v>
      </c>
    </row>
    <row r="6260" spans="1:7" ht="17.100000000000001" customHeight="1">
      <c r="A6260" s="1"/>
      <c r="B6260" s="1"/>
      <c r="C6260" s="1"/>
      <c r="D6260" s="1"/>
      <c r="E6260" s="319" t="s">
        <v>967</v>
      </c>
      <c r="F6260" s="320"/>
      <c r="G6260" s="19">
        <v>0.82740000000000002</v>
      </c>
    </row>
    <row r="6261" spans="1:7" ht="15" customHeight="1">
      <c r="A6261" s="321" t="s">
        <v>968</v>
      </c>
      <c r="B6261" s="322"/>
      <c r="C6261" s="8" t="s">
        <v>952</v>
      </c>
      <c r="D6261" s="8" t="s">
        <v>953</v>
      </c>
      <c r="E6261" s="8" t="s">
        <v>954</v>
      </c>
      <c r="F6261" s="8" t="s">
        <v>955</v>
      </c>
      <c r="G6261" s="8" t="s">
        <v>956</v>
      </c>
    </row>
    <row r="6262" spans="1:7" ht="15" customHeight="1">
      <c r="A6262" s="15" t="s">
        <v>1392</v>
      </c>
      <c r="B6262" s="16" t="s">
        <v>1393</v>
      </c>
      <c r="C6262" s="15" t="s">
        <v>959</v>
      </c>
      <c r="D6262" s="15" t="s">
        <v>960</v>
      </c>
      <c r="E6262" s="17">
        <v>7.0896000000000001E-2</v>
      </c>
      <c r="F6262" s="18">
        <v>8.94</v>
      </c>
      <c r="G6262" s="18">
        <v>0.63381023999999997</v>
      </c>
    </row>
    <row r="6263" spans="1:7" ht="15" customHeight="1">
      <c r="A6263" s="15" t="s">
        <v>1394</v>
      </c>
      <c r="B6263" s="16" t="s">
        <v>1395</v>
      </c>
      <c r="C6263" s="15" t="s">
        <v>959</v>
      </c>
      <c r="D6263" s="15" t="s">
        <v>960</v>
      </c>
      <c r="E6263" s="17">
        <v>7.0896000000000001E-2</v>
      </c>
      <c r="F6263" s="18">
        <v>12.62</v>
      </c>
      <c r="G6263" s="18">
        <v>0.89470751999999998</v>
      </c>
    </row>
    <row r="6264" spans="1:7" ht="15" customHeight="1">
      <c r="A6264" s="1"/>
      <c r="B6264" s="1"/>
      <c r="C6264" s="1"/>
      <c r="D6264" s="1"/>
      <c r="E6264" s="319" t="s">
        <v>971</v>
      </c>
      <c r="F6264" s="320"/>
      <c r="G6264" s="19">
        <v>1.5285177599999999</v>
      </c>
    </row>
    <row r="6265" spans="1:7" ht="15" customHeight="1">
      <c r="A6265" s="321" t="s">
        <v>1010</v>
      </c>
      <c r="B6265" s="322"/>
      <c r="C6265" s="8" t="s">
        <v>952</v>
      </c>
      <c r="D6265" s="8" t="s">
        <v>953</v>
      </c>
      <c r="E6265" s="8" t="s">
        <v>954</v>
      </c>
      <c r="F6265" s="8" t="s">
        <v>955</v>
      </c>
      <c r="G6265" s="8" t="s">
        <v>956</v>
      </c>
    </row>
    <row r="6266" spans="1:7" ht="20.100000000000001" customHeight="1">
      <c r="A6266" s="15" t="s">
        <v>1569</v>
      </c>
      <c r="B6266" s="16" t="s">
        <v>1570</v>
      </c>
      <c r="C6266" s="15" t="s">
        <v>959</v>
      </c>
      <c r="D6266" s="15" t="s">
        <v>1030</v>
      </c>
      <c r="E6266" s="17">
        <v>1</v>
      </c>
      <c r="F6266" s="18">
        <v>2.38</v>
      </c>
      <c r="G6266" s="18">
        <v>2.38</v>
      </c>
    </row>
    <row r="6267" spans="1:7" ht="27.95" customHeight="1">
      <c r="A6267" s="15" t="s">
        <v>1564</v>
      </c>
      <c r="B6267" s="16" t="s">
        <v>1565</v>
      </c>
      <c r="C6267" s="15" t="s">
        <v>959</v>
      </c>
      <c r="D6267" s="15" t="s">
        <v>1030</v>
      </c>
      <c r="E6267" s="17">
        <v>4.5999999999999999E-2</v>
      </c>
      <c r="F6267" s="18">
        <v>20.64</v>
      </c>
      <c r="G6267" s="18">
        <v>0.94943999999999995</v>
      </c>
    </row>
    <row r="6268" spans="1:7" ht="20.100000000000001" customHeight="1">
      <c r="A6268" s="15" t="s">
        <v>1632</v>
      </c>
      <c r="B6268" s="16" t="s">
        <v>1633</v>
      </c>
      <c r="C6268" s="15" t="s">
        <v>959</v>
      </c>
      <c r="D6268" s="15" t="s">
        <v>1030</v>
      </c>
      <c r="E6268" s="17">
        <v>1</v>
      </c>
      <c r="F6268" s="18">
        <v>9.4499999999999993</v>
      </c>
      <c r="G6268" s="18">
        <v>9.4499999999999993</v>
      </c>
    </row>
    <row r="6269" spans="1:7" ht="15" customHeight="1">
      <c r="A6269" s="1"/>
      <c r="B6269" s="1"/>
      <c r="C6269" s="1"/>
      <c r="D6269" s="1"/>
      <c r="E6269" s="319" t="s">
        <v>1021</v>
      </c>
      <c r="F6269" s="320"/>
      <c r="G6269" s="19">
        <v>12.779439999999999</v>
      </c>
    </row>
    <row r="6270" spans="1:7" ht="15" customHeight="1">
      <c r="A6270" s="1"/>
      <c r="B6270" s="1"/>
      <c r="C6270" s="1"/>
      <c r="D6270" s="1"/>
      <c r="E6270" s="317" t="s">
        <v>972</v>
      </c>
      <c r="F6270" s="318"/>
      <c r="G6270" s="3">
        <v>14.42</v>
      </c>
    </row>
    <row r="6271" spans="1:7" ht="15" customHeight="1">
      <c r="A6271" s="1"/>
      <c r="B6271" s="1"/>
      <c r="C6271" s="1"/>
      <c r="D6271" s="1"/>
      <c r="E6271" s="317" t="s">
        <v>973</v>
      </c>
      <c r="F6271" s="318"/>
      <c r="G6271" s="3">
        <v>0.69</v>
      </c>
    </row>
    <row r="6272" spans="1:7" ht="15" customHeight="1">
      <c r="A6272" s="1"/>
      <c r="B6272" s="1"/>
      <c r="C6272" s="1"/>
      <c r="D6272" s="1"/>
      <c r="E6272" s="317" t="s">
        <v>974</v>
      </c>
      <c r="F6272" s="318"/>
      <c r="G6272" s="3">
        <v>15.11</v>
      </c>
    </row>
    <row r="6273" spans="1:7" ht="15" customHeight="1">
      <c r="A6273" s="1"/>
      <c r="B6273" s="1"/>
      <c r="C6273" s="1"/>
      <c r="D6273" s="1"/>
      <c r="E6273" s="317" t="s">
        <v>975</v>
      </c>
      <c r="F6273" s="318"/>
      <c r="G6273" s="3">
        <v>4.28</v>
      </c>
    </row>
    <row r="6274" spans="1:7" ht="15" customHeight="1">
      <c r="A6274" s="1"/>
      <c r="B6274" s="1"/>
      <c r="C6274" s="1"/>
      <c r="D6274" s="1"/>
      <c r="E6274" s="317" t="s">
        <v>976</v>
      </c>
      <c r="F6274" s="318"/>
      <c r="G6274" s="3">
        <v>19.39</v>
      </c>
    </row>
    <row r="6275" spans="1:7" ht="15" customHeight="1">
      <c r="A6275" s="1"/>
      <c r="B6275" s="1"/>
      <c r="C6275" s="1"/>
      <c r="D6275" s="1"/>
      <c r="E6275" s="317" t="s">
        <v>977</v>
      </c>
      <c r="F6275" s="318"/>
      <c r="G6275" s="3">
        <v>1</v>
      </c>
    </row>
    <row r="6276" spans="1:7" ht="15" customHeight="1">
      <c r="A6276" s="1"/>
      <c r="B6276" s="1"/>
      <c r="C6276" s="1"/>
      <c r="D6276" s="1"/>
      <c r="E6276" s="317" t="s">
        <v>978</v>
      </c>
      <c r="F6276" s="318"/>
      <c r="G6276" s="3">
        <v>19.39</v>
      </c>
    </row>
    <row r="6277" spans="1:7" ht="9.9499999999999993" customHeight="1">
      <c r="A6277" s="1"/>
      <c r="B6277" s="1"/>
      <c r="C6277" s="323" t="s">
        <v>949</v>
      </c>
      <c r="D6277" s="324"/>
      <c r="E6277" s="1"/>
      <c r="F6277" s="1"/>
      <c r="G6277" s="1"/>
    </row>
    <row r="6278" spans="1:7" ht="20.100000000000001" customHeight="1">
      <c r="A6278" s="325" t="s">
        <v>2484</v>
      </c>
      <c r="B6278" s="326"/>
      <c r="C6278" s="326"/>
      <c r="D6278" s="326"/>
      <c r="E6278" s="326"/>
      <c r="F6278" s="326"/>
      <c r="G6278" s="326"/>
    </row>
    <row r="6279" spans="1:7" ht="15" customHeight="1">
      <c r="A6279" s="321" t="s">
        <v>951</v>
      </c>
      <c r="B6279" s="322"/>
      <c r="C6279" s="8" t="s">
        <v>952</v>
      </c>
      <c r="D6279" s="8" t="s">
        <v>953</v>
      </c>
      <c r="E6279" s="8" t="s">
        <v>954</v>
      </c>
      <c r="F6279" s="8" t="s">
        <v>955</v>
      </c>
      <c r="G6279" s="8" t="s">
        <v>956</v>
      </c>
    </row>
    <row r="6280" spans="1:7" ht="15" customHeight="1">
      <c r="A6280" s="15" t="s">
        <v>994</v>
      </c>
      <c r="B6280" s="16" t="s">
        <v>995</v>
      </c>
      <c r="C6280" s="15" t="s">
        <v>959</v>
      </c>
      <c r="D6280" s="15" t="s">
        <v>960</v>
      </c>
      <c r="E6280" s="17">
        <v>0.19</v>
      </c>
      <c r="F6280" s="18">
        <v>1.04</v>
      </c>
      <c r="G6280" s="18">
        <v>0.1976</v>
      </c>
    </row>
    <row r="6281" spans="1:7" ht="15" customHeight="1">
      <c r="A6281" s="15" t="s">
        <v>996</v>
      </c>
      <c r="B6281" s="16" t="s">
        <v>997</v>
      </c>
      <c r="C6281" s="15" t="s">
        <v>959</v>
      </c>
      <c r="D6281" s="15" t="s">
        <v>960</v>
      </c>
      <c r="E6281" s="17">
        <v>0.19</v>
      </c>
      <c r="F6281" s="18">
        <v>3.18</v>
      </c>
      <c r="G6281" s="18">
        <v>0.60419999999999996</v>
      </c>
    </row>
    <row r="6282" spans="1:7" ht="20.100000000000001" customHeight="1">
      <c r="A6282" s="15" t="s">
        <v>1388</v>
      </c>
      <c r="B6282" s="16" t="s">
        <v>1389</v>
      </c>
      <c r="C6282" s="15" t="s">
        <v>959</v>
      </c>
      <c r="D6282" s="15" t="s">
        <v>960</v>
      </c>
      <c r="E6282" s="17">
        <v>0.19</v>
      </c>
      <c r="F6282" s="18">
        <v>0.28000000000000003</v>
      </c>
      <c r="G6282" s="18">
        <v>5.3199999999999997E-2</v>
      </c>
    </row>
    <row r="6283" spans="1:7" ht="15" customHeight="1">
      <c r="A6283" s="15" t="s">
        <v>963</v>
      </c>
      <c r="B6283" s="16" t="s">
        <v>964</v>
      </c>
      <c r="C6283" s="15" t="s">
        <v>959</v>
      </c>
      <c r="D6283" s="15" t="s">
        <v>960</v>
      </c>
      <c r="E6283" s="17">
        <v>0.19</v>
      </c>
      <c r="F6283" s="18">
        <v>0.55000000000000004</v>
      </c>
      <c r="G6283" s="18">
        <v>0.1045</v>
      </c>
    </row>
    <row r="6284" spans="1:7" ht="20.100000000000001" customHeight="1">
      <c r="A6284" s="15" t="s">
        <v>1390</v>
      </c>
      <c r="B6284" s="16" t="s">
        <v>1391</v>
      </c>
      <c r="C6284" s="15" t="s">
        <v>959</v>
      </c>
      <c r="D6284" s="15" t="s">
        <v>960</v>
      </c>
      <c r="E6284" s="17">
        <v>0.19</v>
      </c>
      <c r="F6284" s="18">
        <v>0.8</v>
      </c>
      <c r="G6284" s="18">
        <v>0.152</v>
      </c>
    </row>
    <row r="6285" spans="1:7" ht="15" customHeight="1">
      <c r="A6285" s="15" t="s">
        <v>965</v>
      </c>
      <c r="B6285" s="16" t="s">
        <v>966</v>
      </c>
      <c r="C6285" s="15" t="s">
        <v>959</v>
      </c>
      <c r="D6285" s="15" t="s">
        <v>960</v>
      </c>
      <c r="E6285" s="17">
        <v>0.19</v>
      </c>
      <c r="F6285" s="18">
        <v>0.06</v>
      </c>
      <c r="G6285" s="18">
        <v>1.14E-2</v>
      </c>
    </row>
    <row r="6286" spans="1:7" ht="17.100000000000001" customHeight="1">
      <c r="A6286" s="1"/>
      <c r="B6286" s="1"/>
      <c r="C6286" s="1"/>
      <c r="D6286" s="1"/>
      <c r="E6286" s="319" t="s">
        <v>967</v>
      </c>
      <c r="F6286" s="320"/>
      <c r="G6286" s="19">
        <v>1.1229</v>
      </c>
    </row>
    <row r="6287" spans="1:7" ht="15" customHeight="1">
      <c r="A6287" s="321" t="s">
        <v>968</v>
      </c>
      <c r="B6287" s="322"/>
      <c r="C6287" s="8" t="s">
        <v>952</v>
      </c>
      <c r="D6287" s="8" t="s">
        <v>953</v>
      </c>
      <c r="E6287" s="8" t="s">
        <v>954</v>
      </c>
      <c r="F6287" s="8" t="s">
        <v>955</v>
      </c>
      <c r="G6287" s="8" t="s">
        <v>956</v>
      </c>
    </row>
    <row r="6288" spans="1:7" ht="15" customHeight="1">
      <c r="A6288" s="15" t="s">
        <v>1392</v>
      </c>
      <c r="B6288" s="16" t="s">
        <v>1393</v>
      </c>
      <c r="C6288" s="15" t="s">
        <v>959</v>
      </c>
      <c r="D6288" s="15" t="s">
        <v>960</v>
      </c>
      <c r="E6288" s="17">
        <v>9.6215999999999996E-2</v>
      </c>
      <c r="F6288" s="18">
        <v>8.94</v>
      </c>
      <c r="G6288" s="18">
        <v>0.86017104</v>
      </c>
    </row>
    <row r="6289" spans="1:7" ht="15" customHeight="1">
      <c r="A6289" s="15" t="s">
        <v>1394</v>
      </c>
      <c r="B6289" s="16" t="s">
        <v>1395</v>
      </c>
      <c r="C6289" s="15" t="s">
        <v>959</v>
      </c>
      <c r="D6289" s="15" t="s">
        <v>960</v>
      </c>
      <c r="E6289" s="17">
        <v>9.6215999999999996E-2</v>
      </c>
      <c r="F6289" s="18">
        <v>12.62</v>
      </c>
      <c r="G6289" s="18">
        <v>1.21424592</v>
      </c>
    </row>
    <row r="6290" spans="1:7" ht="15" customHeight="1">
      <c r="A6290" s="1"/>
      <c r="B6290" s="1"/>
      <c r="C6290" s="1"/>
      <c r="D6290" s="1"/>
      <c r="E6290" s="319" t="s">
        <v>971</v>
      </c>
      <c r="F6290" s="320"/>
      <c r="G6290" s="19">
        <v>2.0744169600000002</v>
      </c>
    </row>
    <row r="6291" spans="1:7" ht="15" customHeight="1">
      <c r="A6291" s="321" t="s">
        <v>1010</v>
      </c>
      <c r="B6291" s="322"/>
      <c r="C6291" s="8" t="s">
        <v>952</v>
      </c>
      <c r="D6291" s="8" t="s">
        <v>953</v>
      </c>
      <c r="E6291" s="8" t="s">
        <v>954</v>
      </c>
      <c r="F6291" s="8" t="s">
        <v>955</v>
      </c>
      <c r="G6291" s="8" t="s">
        <v>956</v>
      </c>
    </row>
    <row r="6292" spans="1:7" ht="20.100000000000001" customHeight="1">
      <c r="A6292" s="15" t="s">
        <v>1569</v>
      </c>
      <c r="B6292" s="16" t="s">
        <v>1570</v>
      </c>
      <c r="C6292" s="15" t="s">
        <v>959</v>
      </c>
      <c r="D6292" s="15" t="s">
        <v>1030</v>
      </c>
      <c r="E6292" s="17">
        <v>1</v>
      </c>
      <c r="F6292" s="18">
        <v>2.38</v>
      </c>
      <c r="G6292" s="18">
        <v>2.38</v>
      </c>
    </row>
    <row r="6293" spans="1:7" ht="27.95" customHeight="1">
      <c r="A6293" s="15" t="s">
        <v>1564</v>
      </c>
      <c r="B6293" s="16" t="s">
        <v>1565</v>
      </c>
      <c r="C6293" s="15" t="s">
        <v>959</v>
      </c>
      <c r="D6293" s="15" t="s">
        <v>1030</v>
      </c>
      <c r="E6293" s="17">
        <v>4.5999999999999999E-2</v>
      </c>
      <c r="F6293" s="18">
        <v>20.64</v>
      </c>
      <c r="G6293" s="18">
        <v>0.94943999999999995</v>
      </c>
    </row>
    <row r="6294" spans="1:7" ht="20.100000000000001" customHeight="1">
      <c r="A6294" s="15" t="s">
        <v>1632</v>
      </c>
      <c r="B6294" s="16" t="s">
        <v>1633</v>
      </c>
      <c r="C6294" s="15" t="s">
        <v>959</v>
      </c>
      <c r="D6294" s="15" t="s">
        <v>1030</v>
      </c>
      <c r="E6294" s="17">
        <v>1</v>
      </c>
      <c r="F6294" s="18">
        <v>9.4499999999999993</v>
      </c>
      <c r="G6294" s="18">
        <v>9.4499999999999993</v>
      </c>
    </row>
    <row r="6295" spans="1:7" ht="15" customHeight="1">
      <c r="A6295" s="1"/>
      <c r="B6295" s="1"/>
      <c r="C6295" s="1"/>
      <c r="D6295" s="1"/>
      <c r="E6295" s="319" t="s">
        <v>1021</v>
      </c>
      <c r="F6295" s="320"/>
      <c r="G6295" s="19">
        <v>12.779439999999999</v>
      </c>
    </row>
    <row r="6296" spans="1:7" ht="15" customHeight="1">
      <c r="A6296" s="1"/>
      <c r="B6296" s="1"/>
      <c r="C6296" s="1"/>
      <c r="D6296" s="1"/>
      <c r="E6296" s="317" t="s">
        <v>972</v>
      </c>
      <c r="F6296" s="318"/>
      <c r="G6296" s="3">
        <v>15.02</v>
      </c>
    </row>
    <row r="6297" spans="1:7" ht="15" customHeight="1">
      <c r="A6297" s="1"/>
      <c r="B6297" s="1"/>
      <c r="C6297" s="1"/>
      <c r="D6297" s="1"/>
      <c r="E6297" s="317" t="s">
        <v>973</v>
      </c>
      <c r="F6297" s="318"/>
      <c r="G6297" s="3">
        <v>0.94</v>
      </c>
    </row>
    <row r="6298" spans="1:7" ht="15" customHeight="1">
      <c r="A6298" s="1"/>
      <c r="B6298" s="1"/>
      <c r="C6298" s="1"/>
      <c r="D6298" s="1"/>
      <c r="E6298" s="317" t="s">
        <v>974</v>
      </c>
      <c r="F6298" s="318"/>
      <c r="G6298" s="3">
        <v>15.96</v>
      </c>
    </row>
    <row r="6299" spans="1:7" ht="15" customHeight="1">
      <c r="A6299" s="1"/>
      <c r="B6299" s="1"/>
      <c r="C6299" s="1"/>
      <c r="D6299" s="1"/>
      <c r="E6299" s="317" t="s">
        <v>975</v>
      </c>
      <c r="F6299" s="318"/>
      <c r="G6299" s="3">
        <v>4.5199999999999996</v>
      </c>
    </row>
    <row r="6300" spans="1:7" ht="15" customHeight="1">
      <c r="A6300" s="1"/>
      <c r="B6300" s="1"/>
      <c r="C6300" s="1"/>
      <c r="D6300" s="1"/>
      <c r="E6300" s="317" t="s">
        <v>976</v>
      </c>
      <c r="F6300" s="318"/>
      <c r="G6300" s="3">
        <v>20.48</v>
      </c>
    </row>
    <row r="6301" spans="1:7" ht="15" customHeight="1">
      <c r="A6301" s="1"/>
      <c r="B6301" s="1"/>
      <c r="C6301" s="1"/>
      <c r="D6301" s="1"/>
      <c r="E6301" s="317" t="s">
        <v>977</v>
      </c>
      <c r="F6301" s="318"/>
      <c r="G6301" s="3">
        <v>1</v>
      </c>
    </row>
    <row r="6302" spans="1:7" ht="15" customHeight="1">
      <c r="A6302" s="1"/>
      <c r="B6302" s="1"/>
      <c r="C6302" s="1"/>
      <c r="D6302" s="1"/>
      <c r="E6302" s="317" t="s">
        <v>978</v>
      </c>
      <c r="F6302" s="318"/>
      <c r="G6302" s="3">
        <v>20.48</v>
      </c>
    </row>
    <row r="6303" spans="1:7" ht="9.9499999999999993" customHeight="1">
      <c r="A6303" s="1"/>
      <c r="B6303" s="1"/>
      <c r="C6303" s="323" t="s">
        <v>949</v>
      </c>
      <c r="D6303" s="324"/>
      <c r="E6303" s="1"/>
      <c r="F6303" s="1"/>
      <c r="G6303" s="1"/>
    </row>
    <row r="6304" spans="1:7" ht="20.100000000000001" customHeight="1">
      <c r="A6304" s="325" t="s">
        <v>2485</v>
      </c>
      <c r="B6304" s="326"/>
      <c r="C6304" s="326"/>
      <c r="D6304" s="326"/>
      <c r="E6304" s="326"/>
      <c r="F6304" s="326"/>
      <c r="G6304" s="326"/>
    </row>
    <row r="6305" spans="1:7" ht="15" customHeight="1">
      <c r="A6305" s="321" t="s">
        <v>951</v>
      </c>
      <c r="B6305" s="322"/>
      <c r="C6305" s="8" t="s">
        <v>952</v>
      </c>
      <c r="D6305" s="8" t="s">
        <v>953</v>
      </c>
      <c r="E6305" s="8" t="s">
        <v>954</v>
      </c>
      <c r="F6305" s="8" t="s">
        <v>955</v>
      </c>
      <c r="G6305" s="8" t="s">
        <v>956</v>
      </c>
    </row>
    <row r="6306" spans="1:7" ht="15" customHeight="1">
      <c r="A6306" s="15" t="s">
        <v>994</v>
      </c>
      <c r="B6306" s="16" t="s">
        <v>995</v>
      </c>
      <c r="C6306" s="15" t="s">
        <v>959</v>
      </c>
      <c r="D6306" s="15" t="s">
        <v>960</v>
      </c>
      <c r="E6306" s="17">
        <v>0.14000000000000001</v>
      </c>
      <c r="F6306" s="18">
        <v>1.04</v>
      </c>
      <c r="G6306" s="18">
        <v>0.14560000000000001</v>
      </c>
    </row>
    <row r="6307" spans="1:7" ht="15" customHeight="1">
      <c r="A6307" s="15" t="s">
        <v>996</v>
      </c>
      <c r="B6307" s="16" t="s">
        <v>997</v>
      </c>
      <c r="C6307" s="15" t="s">
        <v>959</v>
      </c>
      <c r="D6307" s="15" t="s">
        <v>960</v>
      </c>
      <c r="E6307" s="17">
        <v>0.14000000000000001</v>
      </c>
      <c r="F6307" s="18">
        <v>3.18</v>
      </c>
      <c r="G6307" s="18">
        <v>0.44519999999999998</v>
      </c>
    </row>
    <row r="6308" spans="1:7" ht="20.100000000000001" customHeight="1">
      <c r="A6308" s="15" t="s">
        <v>1388</v>
      </c>
      <c r="B6308" s="16" t="s">
        <v>1389</v>
      </c>
      <c r="C6308" s="15" t="s">
        <v>959</v>
      </c>
      <c r="D6308" s="15" t="s">
        <v>960</v>
      </c>
      <c r="E6308" s="17">
        <v>0.14000000000000001</v>
      </c>
      <c r="F6308" s="18">
        <v>0.28000000000000003</v>
      </c>
      <c r="G6308" s="18">
        <v>3.9199999999999999E-2</v>
      </c>
    </row>
    <row r="6309" spans="1:7" ht="15" customHeight="1">
      <c r="A6309" s="15" t="s">
        <v>963</v>
      </c>
      <c r="B6309" s="16" t="s">
        <v>964</v>
      </c>
      <c r="C6309" s="15" t="s">
        <v>959</v>
      </c>
      <c r="D6309" s="15" t="s">
        <v>960</v>
      </c>
      <c r="E6309" s="17">
        <v>0.14000000000000001</v>
      </c>
      <c r="F6309" s="18">
        <v>0.55000000000000004</v>
      </c>
      <c r="G6309" s="18">
        <v>7.6999999999999999E-2</v>
      </c>
    </row>
    <row r="6310" spans="1:7" ht="20.100000000000001" customHeight="1">
      <c r="A6310" s="15" t="s">
        <v>1390</v>
      </c>
      <c r="B6310" s="16" t="s">
        <v>1391</v>
      </c>
      <c r="C6310" s="15" t="s">
        <v>959</v>
      </c>
      <c r="D6310" s="15" t="s">
        <v>960</v>
      </c>
      <c r="E6310" s="17">
        <v>0.14000000000000001</v>
      </c>
      <c r="F6310" s="18">
        <v>0.8</v>
      </c>
      <c r="G6310" s="18">
        <v>0.112</v>
      </c>
    </row>
    <row r="6311" spans="1:7" ht="15" customHeight="1">
      <c r="A6311" s="15" t="s">
        <v>965</v>
      </c>
      <c r="B6311" s="16" t="s">
        <v>966</v>
      </c>
      <c r="C6311" s="15" t="s">
        <v>959</v>
      </c>
      <c r="D6311" s="15" t="s">
        <v>960</v>
      </c>
      <c r="E6311" s="17">
        <v>0.14000000000000001</v>
      </c>
      <c r="F6311" s="18">
        <v>0.06</v>
      </c>
      <c r="G6311" s="18">
        <v>8.3999999999999995E-3</v>
      </c>
    </row>
    <row r="6312" spans="1:7" ht="17.100000000000001" customHeight="1">
      <c r="A6312" s="1"/>
      <c r="B6312" s="1"/>
      <c r="C6312" s="1"/>
      <c r="D6312" s="1"/>
      <c r="E6312" s="319" t="s">
        <v>967</v>
      </c>
      <c r="F6312" s="320"/>
      <c r="G6312" s="19">
        <v>0.82740000000000002</v>
      </c>
    </row>
    <row r="6313" spans="1:7" ht="15" customHeight="1">
      <c r="A6313" s="321" t="s">
        <v>968</v>
      </c>
      <c r="B6313" s="322"/>
      <c r="C6313" s="8" t="s">
        <v>952</v>
      </c>
      <c r="D6313" s="8" t="s">
        <v>953</v>
      </c>
      <c r="E6313" s="8" t="s">
        <v>954</v>
      </c>
      <c r="F6313" s="8" t="s">
        <v>955</v>
      </c>
      <c r="G6313" s="8" t="s">
        <v>956</v>
      </c>
    </row>
    <row r="6314" spans="1:7" ht="15" customHeight="1">
      <c r="A6314" s="15" t="s">
        <v>1392</v>
      </c>
      <c r="B6314" s="16" t="s">
        <v>1393</v>
      </c>
      <c r="C6314" s="15" t="s">
        <v>959</v>
      </c>
      <c r="D6314" s="15" t="s">
        <v>960</v>
      </c>
      <c r="E6314" s="17">
        <v>7.0896000000000001E-2</v>
      </c>
      <c r="F6314" s="18">
        <v>8.94</v>
      </c>
      <c r="G6314" s="18">
        <v>0.63381023999999997</v>
      </c>
    </row>
    <row r="6315" spans="1:7" ht="15" customHeight="1">
      <c r="A6315" s="15" t="s">
        <v>1394</v>
      </c>
      <c r="B6315" s="16" t="s">
        <v>1395</v>
      </c>
      <c r="C6315" s="15" t="s">
        <v>959</v>
      </c>
      <c r="D6315" s="15" t="s">
        <v>960</v>
      </c>
      <c r="E6315" s="17">
        <v>7.0896000000000001E-2</v>
      </c>
      <c r="F6315" s="18">
        <v>12.62</v>
      </c>
      <c r="G6315" s="18">
        <v>0.89470751999999998</v>
      </c>
    </row>
    <row r="6316" spans="1:7" ht="15" customHeight="1">
      <c r="A6316" s="1"/>
      <c r="B6316" s="1"/>
      <c r="C6316" s="1"/>
      <c r="D6316" s="1"/>
      <c r="E6316" s="319" t="s">
        <v>971</v>
      </c>
      <c r="F6316" s="320"/>
      <c r="G6316" s="19">
        <v>1.5285177599999999</v>
      </c>
    </row>
    <row r="6317" spans="1:7" ht="15" customHeight="1">
      <c r="A6317" s="321" t="s">
        <v>1010</v>
      </c>
      <c r="B6317" s="322"/>
      <c r="C6317" s="8" t="s">
        <v>952</v>
      </c>
      <c r="D6317" s="8" t="s">
        <v>953</v>
      </c>
      <c r="E6317" s="8" t="s">
        <v>954</v>
      </c>
      <c r="F6317" s="8" t="s">
        <v>955</v>
      </c>
      <c r="G6317" s="8" t="s">
        <v>956</v>
      </c>
    </row>
    <row r="6318" spans="1:7" ht="20.100000000000001" customHeight="1">
      <c r="A6318" s="15" t="s">
        <v>1622</v>
      </c>
      <c r="B6318" s="16" t="s">
        <v>1623</v>
      </c>
      <c r="C6318" s="15" t="s">
        <v>959</v>
      </c>
      <c r="D6318" s="15" t="s">
        <v>1030</v>
      </c>
      <c r="E6318" s="17">
        <v>1</v>
      </c>
      <c r="F6318" s="18">
        <v>11.96</v>
      </c>
      <c r="G6318" s="18">
        <v>11.96</v>
      </c>
    </row>
    <row r="6319" spans="1:7" ht="20.100000000000001" customHeight="1">
      <c r="A6319" s="15" t="s">
        <v>1569</v>
      </c>
      <c r="B6319" s="16" t="s">
        <v>1570</v>
      </c>
      <c r="C6319" s="15" t="s">
        <v>959</v>
      </c>
      <c r="D6319" s="15" t="s">
        <v>1030</v>
      </c>
      <c r="E6319" s="17">
        <v>1</v>
      </c>
      <c r="F6319" s="18">
        <v>2.38</v>
      </c>
      <c r="G6319" s="18">
        <v>2.38</v>
      </c>
    </row>
    <row r="6320" spans="1:7" ht="27.95" customHeight="1">
      <c r="A6320" s="15" t="s">
        <v>1564</v>
      </c>
      <c r="B6320" s="16" t="s">
        <v>1565</v>
      </c>
      <c r="C6320" s="15" t="s">
        <v>959</v>
      </c>
      <c r="D6320" s="15" t="s">
        <v>1030</v>
      </c>
      <c r="E6320" s="17">
        <v>4.5999999999999999E-2</v>
      </c>
      <c r="F6320" s="18">
        <v>20.64</v>
      </c>
      <c r="G6320" s="18">
        <v>0.94943999999999995</v>
      </c>
    </row>
    <row r="6321" spans="1:7" ht="15" customHeight="1">
      <c r="A6321" s="1"/>
      <c r="B6321" s="1"/>
      <c r="C6321" s="1"/>
      <c r="D6321" s="1"/>
      <c r="E6321" s="319" t="s">
        <v>1021</v>
      </c>
      <c r="F6321" s="320"/>
      <c r="G6321" s="19">
        <v>15.289440000000001</v>
      </c>
    </row>
    <row r="6322" spans="1:7" ht="15" customHeight="1">
      <c r="A6322" s="1"/>
      <c r="B6322" s="1"/>
      <c r="C6322" s="1"/>
      <c r="D6322" s="1"/>
      <c r="E6322" s="317" t="s">
        <v>972</v>
      </c>
      <c r="F6322" s="318"/>
      <c r="G6322" s="3">
        <v>16.93</v>
      </c>
    </row>
    <row r="6323" spans="1:7" ht="15" customHeight="1">
      <c r="A6323" s="1"/>
      <c r="B6323" s="1"/>
      <c r="C6323" s="1"/>
      <c r="D6323" s="1"/>
      <c r="E6323" s="317" t="s">
        <v>973</v>
      </c>
      <c r="F6323" s="318"/>
      <c r="G6323" s="3">
        <v>0.69</v>
      </c>
    </row>
    <row r="6324" spans="1:7" ht="15" customHeight="1">
      <c r="A6324" s="1"/>
      <c r="B6324" s="1"/>
      <c r="C6324" s="1"/>
      <c r="D6324" s="1"/>
      <c r="E6324" s="317" t="s">
        <v>974</v>
      </c>
      <c r="F6324" s="318"/>
      <c r="G6324" s="3">
        <v>17.62</v>
      </c>
    </row>
    <row r="6325" spans="1:7" ht="15" customHeight="1">
      <c r="A6325" s="1"/>
      <c r="B6325" s="1"/>
      <c r="C6325" s="1"/>
      <c r="D6325" s="1"/>
      <c r="E6325" s="317" t="s">
        <v>975</v>
      </c>
      <c r="F6325" s="318"/>
      <c r="G6325" s="3">
        <v>4.99</v>
      </c>
    </row>
    <row r="6326" spans="1:7" ht="15" customHeight="1">
      <c r="A6326" s="1"/>
      <c r="B6326" s="1"/>
      <c r="C6326" s="1"/>
      <c r="D6326" s="1"/>
      <c r="E6326" s="317" t="s">
        <v>976</v>
      </c>
      <c r="F6326" s="318"/>
      <c r="G6326" s="3">
        <v>22.61</v>
      </c>
    </row>
    <row r="6327" spans="1:7" ht="15" customHeight="1">
      <c r="A6327" s="1"/>
      <c r="B6327" s="1"/>
      <c r="C6327" s="1"/>
      <c r="D6327" s="1"/>
      <c r="E6327" s="317" t="s">
        <v>977</v>
      </c>
      <c r="F6327" s="318"/>
      <c r="G6327" s="3">
        <v>1</v>
      </c>
    </row>
    <row r="6328" spans="1:7" ht="15" customHeight="1">
      <c r="A6328" s="1"/>
      <c r="B6328" s="1"/>
      <c r="C6328" s="1"/>
      <c r="D6328" s="1"/>
      <c r="E6328" s="317" t="s">
        <v>978</v>
      </c>
      <c r="F6328" s="318"/>
      <c r="G6328" s="3">
        <v>22.61</v>
      </c>
    </row>
    <row r="6329" spans="1:7" ht="9.9499999999999993" customHeight="1">
      <c r="A6329" s="1"/>
      <c r="B6329" s="1"/>
      <c r="C6329" s="323" t="s">
        <v>949</v>
      </c>
      <c r="D6329" s="324"/>
      <c r="E6329" s="1"/>
      <c r="F6329" s="1"/>
      <c r="G6329" s="1"/>
    </row>
    <row r="6330" spans="1:7" ht="20.100000000000001" customHeight="1">
      <c r="A6330" s="325" t="s">
        <v>2486</v>
      </c>
      <c r="B6330" s="326"/>
      <c r="C6330" s="326"/>
      <c r="D6330" s="326"/>
      <c r="E6330" s="326"/>
      <c r="F6330" s="326"/>
      <c r="G6330" s="326"/>
    </row>
    <row r="6331" spans="1:7" ht="15" customHeight="1">
      <c r="A6331" s="321" t="s">
        <v>951</v>
      </c>
      <c r="B6331" s="322"/>
      <c r="C6331" s="8" t="s">
        <v>952</v>
      </c>
      <c r="D6331" s="8" t="s">
        <v>953</v>
      </c>
      <c r="E6331" s="8" t="s">
        <v>954</v>
      </c>
      <c r="F6331" s="8" t="s">
        <v>955</v>
      </c>
      <c r="G6331" s="8" t="s">
        <v>956</v>
      </c>
    </row>
    <row r="6332" spans="1:7" ht="15" customHeight="1">
      <c r="A6332" s="15" t="s">
        <v>994</v>
      </c>
      <c r="B6332" s="16" t="s">
        <v>995</v>
      </c>
      <c r="C6332" s="15" t="s">
        <v>959</v>
      </c>
      <c r="D6332" s="15" t="s">
        <v>960</v>
      </c>
      <c r="E6332" s="17">
        <v>0.22</v>
      </c>
      <c r="F6332" s="18">
        <v>1.04</v>
      </c>
      <c r="G6332" s="18">
        <v>0.2288</v>
      </c>
    </row>
    <row r="6333" spans="1:7" ht="15" customHeight="1">
      <c r="A6333" s="15" t="s">
        <v>996</v>
      </c>
      <c r="B6333" s="16" t="s">
        <v>997</v>
      </c>
      <c r="C6333" s="15" t="s">
        <v>959</v>
      </c>
      <c r="D6333" s="15" t="s">
        <v>960</v>
      </c>
      <c r="E6333" s="17">
        <v>0.22</v>
      </c>
      <c r="F6333" s="18">
        <v>3.18</v>
      </c>
      <c r="G6333" s="18">
        <v>0.6996</v>
      </c>
    </row>
    <row r="6334" spans="1:7" ht="20.100000000000001" customHeight="1">
      <c r="A6334" s="15" t="s">
        <v>1388</v>
      </c>
      <c r="B6334" s="16" t="s">
        <v>1389</v>
      </c>
      <c r="C6334" s="15" t="s">
        <v>959</v>
      </c>
      <c r="D6334" s="15" t="s">
        <v>960</v>
      </c>
      <c r="E6334" s="17">
        <v>0.22</v>
      </c>
      <c r="F6334" s="18">
        <v>0.28000000000000003</v>
      </c>
      <c r="G6334" s="18">
        <v>6.1600000000000002E-2</v>
      </c>
    </row>
    <row r="6335" spans="1:7" ht="15" customHeight="1">
      <c r="A6335" s="15" t="s">
        <v>963</v>
      </c>
      <c r="B6335" s="16" t="s">
        <v>964</v>
      </c>
      <c r="C6335" s="15" t="s">
        <v>959</v>
      </c>
      <c r="D6335" s="15" t="s">
        <v>960</v>
      </c>
      <c r="E6335" s="17">
        <v>0.22</v>
      </c>
      <c r="F6335" s="18">
        <v>0.55000000000000004</v>
      </c>
      <c r="G6335" s="18">
        <v>0.121</v>
      </c>
    </row>
    <row r="6336" spans="1:7" ht="20.100000000000001" customHeight="1">
      <c r="A6336" s="15" t="s">
        <v>1390</v>
      </c>
      <c r="B6336" s="16" t="s">
        <v>1391</v>
      </c>
      <c r="C6336" s="15" t="s">
        <v>959</v>
      </c>
      <c r="D6336" s="15" t="s">
        <v>960</v>
      </c>
      <c r="E6336" s="17">
        <v>0.22</v>
      </c>
      <c r="F6336" s="18">
        <v>0.8</v>
      </c>
      <c r="G6336" s="18">
        <v>0.17599999999999999</v>
      </c>
    </row>
    <row r="6337" spans="1:7" ht="15" customHeight="1">
      <c r="A6337" s="15" t="s">
        <v>965</v>
      </c>
      <c r="B6337" s="16" t="s">
        <v>966</v>
      </c>
      <c r="C6337" s="15" t="s">
        <v>959</v>
      </c>
      <c r="D6337" s="15" t="s">
        <v>960</v>
      </c>
      <c r="E6337" s="17">
        <v>0.22</v>
      </c>
      <c r="F6337" s="18">
        <v>0.06</v>
      </c>
      <c r="G6337" s="18">
        <v>1.32E-2</v>
      </c>
    </row>
    <row r="6338" spans="1:7" ht="17.100000000000001" customHeight="1">
      <c r="A6338" s="1"/>
      <c r="B6338" s="1"/>
      <c r="C6338" s="1"/>
      <c r="D6338" s="1"/>
      <c r="E6338" s="319" t="s">
        <v>967</v>
      </c>
      <c r="F6338" s="320"/>
      <c r="G6338" s="19">
        <v>1.3002</v>
      </c>
    </row>
    <row r="6339" spans="1:7" ht="15" customHeight="1">
      <c r="A6339" s="321" t="s">
        <v>968</v>
      </c>
      <c r="B6339" s="322"/>
      <c r="C6339" s="8" t="s">
        <v>952</v>
      </c>
      <c r="D6339" s="8" t="s">
        <v>953</v>
      </c>
      <c r="E6339" s="8" t="s">
        <v>954</v>
      </c>
      <c r="F6339" s="8" t="s">
        <v>955</v>
      </c>
      <c r="G6339" s="8" t="s">
        <v>956</v>
      </c>
    </row>
    <row r="6340" spans="1:7" ht="15" customHeight="1">
      <c r="A6340" s="15" t="s">
        <v>1392</v>
      </c>
      <c r="B6340" s="16" t="s">
        <v>1393</v>
      </c>
      <c r="C6340" s="15" t="s">
        <v>959</v>
      </c>
      <c r="D6340" s="15" t="s">
        <v>960</v>
      </c>
      <c r="E6340" s="17">
        <v>0.11140799999999999</v>
      </c>
      <c r="F6340" s="18">
        <v>8.94</v>
      </c>
      <c r="G6340" s="18">
        <v>0.99598752000000002</v>
      </c>
    </row>
    <row r="6341" spans="1:7" ht="15" customHeight="1">
      <c r="A6341" s="15" t="s">
        <v>1394</v>
      </c>
      <c r="B6341" s="16" t="s">
        <v>1395</v>
      </c>
      <c r="C6341" s="15" t="s">
        <v>959</v>
      </c>
      <c r="D6341" s="15" t="s">
        <v>960</v>
      </c>
      <c r="E6341" s="17">
        <v>0.11140799999999999</v>
      </c>
      <c r="F6341" s="18">
        <v>12.62</v>
      </c>
      <c r="G6341" s="18">
        <v>1.40596896</v>
      </c>
    </row>
    <row r="6342" spans="1:7" ht="15" customHeight="1">
      <c r="A6342" s="1"/>
      <c r="B6342" s="1"/>
      <c r="C6342" s="1"/>
      <c r="D6342" s="1"/>
      <c r="E6342" s="319" t="s">
        <v>971</v>
      </c>
      <c r="F6342" s="320"/>
      <c r="G6342" s="19">
        <v>2.4019564799999999</v>
      </c>
    </row>
    <row r="6343" spans="1:7" ht="15" customHeight="1">
      <c r="A6343" s="321" t="s">
        <v>1010</v>
      </c>
      <c r="B6343" s="322"/>
      <c r="C6343" s="8" t="s">
        <v>952</v>
      </c>
      <c r="D6343" s="8" t="s">
        <v>953</v>
      </c>
      <c r="E6343" s="8" t="s">
        <v>954</v>
      </c>
      <c r="F6343" s="8" t="s">
        <v>955</v>
      </c>
      <c r="G6343" s="8" t="s">
        <v>956</v>
      </c>
    </row>
    <row r="6344" spans="1:7" ht="20.100000000000001" customHeight="1">
      <c r="A6344" s="15" t="s">
        <v>1620</v>
      </c>
      <c r="B6344" s="16" t="s">
        <v>1621</v>
      </c>
      <c r="C6344" s="15" t="s">
        <v>959</v>
      </c>
      <c r="D6344" s="15" t="s">
        <v>1030</v>
      </c>
      <c r="E6344" s="17">
        <v>1</v>
      </c>
      <c r="F6344" s="18">
        <v>32.700000000000003</v>
      </c>
      <c r="G6344" s="18">
        <v>32.700000000000003</v>
      </c>
    </row>
    <row r="6345" spans="1:7" ht="20.100000000000001" customHeight="1">
      <c r="A6345" s="15" t="s">
        <v>1630</v>
      </c>
      <c r="B6345" s="16" t="s">
        <v>1631</v>
      </c>
      <c r="C6345" s="15" t="s">
        <v>959</v>
      </c>
      <c r="D6345" s="15" t="s">
        <v>1030</v>
      </c>
      <c r="E6345" s="17">
        <v>1</v>
      </c>
      <c r="F6345" s="18">
        <v>10</v>
      </c>
      <c r="G6345" s="18">
        <v>10</v>
      </c>
    </row>
    <row r="6346" spans="1:7" ht="27.95" customHeight="1">
      <c r="A6346" s="15" t="s">
        <v>1564</v>
      </c>
      <c r="B6346" s="16" t="s">
        <v>1565</v>
      </c>
      <c r="C6346" s="15" t="s">
        <v>959</v>
      </c>
      <c r="D6346" s="15" t="s">
        <v>1030</v>
      </c>
      <c r="E6346" s="17">
        <v>7.0000000000000007E-2</v>
      </c>
      <c r="F6346" s="18">
        <v>20.64</v>
      </c>
      <c r="G6346" s="18">
        <v>1.4448000000000001</v>
      </c>
    </row>
    <row r="6347" spans="1:7" ht="15" customHeight="1">
      <c r="A6347" s="1"/>
      <c r="B6347" s="1"/>
      <c r="C6347" s="1"/>
      <c r="D6347" s="1"/>
      <c r="E6347" s="319" t="s">
        <v>1021</v>
      </c>
      <c r="F6347" s="320"/>
      <c r="G6347" s="19">
        <v>44.144799999999996</v>
      </c>
    </row>
    <row r="6348" spans="1:7" ht="15" customHeight="1">
      <c r="A6348" s="1"/>
      <c r="B6348" s="1"/>
      <c r="C6348" s="1"/>
      <c r="D6348" s="1"/>
      <c r="E6348" s="317" t="s">
        <v>972</v>
      </c>
      <c r="F6348" s="318"/>
      <c r="G6348" s="3">
        <v>46.74</v>
      </c>
    </row>
    <row r="6349" spans="1:7" ht="15" customHeight="1">
      <c r="A6349" s="1"/>
      <c r="B6349" s="1"/>
      <c r="C6349" s="1"/>
      <c r="D6349" s="1"/>
      <c r="E6349" s="317" t="s">
        <v>973</v>
      </c>
      <c r="F6349" s="318"/>
      <c r="G6349" s="3">
        <v>1.0900000000000001</v>
      </c>
    </row>
    <row r="6350" spans="1:7" ht="15" customHeight="1">
      <c r="A6350" s="1"/>
      <c r="B6350" s="1"/>
      <c r="C6350" s="1"/>
      <c r="D6350" s="1"/>
      <c r="E6350" s="317" t="s">
        <v>974</v>
      </c>
      <c r="F6350" s="318"/>
      <c r="G6350" s="3">
        <v>47.83</v>
      </c>
    </row>
    <row r="6351" spans="1:7" ht="15" customHeight="1">
      <c r="A6351" s="1"/>
      <c r="B6351" s="1"/>
      <c r="C6351" s="1"/>
      <c r="D6351" s="1"/>
      <c r="E6351" s="317" t="s">
        <v>975</v>
      </c>
      <c r="F6351" s="318"/>
      <c r="G6351" s="3">
        <v>13.55</v>
      </c>
    </row>
    <row r="6352" spans="1:7" ht="15" customHeight="1">
      <c r="A6352" s="1"/>
      <c r="B6352" s="1"/>
      <c r="C6352" s="1"/>
      <c r="D6352" s="1"/>
      <c r="E6352" s="317" t="s">
        <v>976</v>
      </c>
      <c r="F6352" s="318"/>
      <c r="G6352" s="3">
        <v>61.38</v>
      </c>
    </row>
    <row r="6353" spans="1:7" ht="15" customHeight="1">
      <c r="A6353" s="1"/>
      <c r="B6353" s="1"/>
      <c r="C6353" s="1"/>
      <c r="D6353" s="1"/>
      <c r="E6353" s="317" t="s">
        <v>977</v>
      </c>
      <c r="F6353" s="318"/>
      <c r="G6353" s="3">
        <v>1</v>
      </c>
    </row>
    <row r="6354" spans="1:7" ht="15" customHeight="1">
      <c r="A6354" s="1"/>
      <c r="B6354" s="1"/>
      <c r="C6354" s="1"/>
      <c r="D6354" s="1"/>
      <c r="E6354" s="317" t="s">
        <v>978</v>
      </c>
      <c r="F6354" s="318"/>
      <c r="G6354" s="3">
        <v>61.38</v>
      </c>
    </row>
    <row r="6355" spans="1:7" ht="9.9499999999999993" customHeight="1">
      <c r="A6355" s="1"/>
      <c r="B6355" s="1"/>
      <c r="C6355" s="323" t="s">
        <v>949</v>
      </c>
      <c r="D6355" s="324"/>
      <c r="E6355" s="1"/>
      <c r="F6355" s="1"/>
      <c r="G6355" s="1"/>
    </row>
    <row r="6356" spans="1:7" ht="20.100000000000001" customHeight="1">
      <c r="A6356" s="325" t="s">
        <v>2487</v>
      </c>
      <c r="B6356" s="326"/>
      <c r="C6356" s="326"/>
      <c r="D6356" s="326"/>
      <c r="E6356" s="326"/>
      <c r="F6356" s="326"/>
      <c r="G6356" s="326"/>
    </row>
    <row r="6357" spans="1:7" ht="15" customHeight="1">
      <c r="A6357" s="321" t="s">
        <v>951</v>
      </c>
      <c r="B6357" s="322"/>
      <c r="C6357" s="8" t="s">
        <v>952</v>
      </c>
      <c r="D6357" s="8" t="s">
        <v>953</v>
      </c>
      <c r="E6357" s="8" t="s">
        <v>954</v>
      </c>
      <c r="F6357" s="8" t="s">
        <v>955</v>
      </c>
      <c r="G6357" s="8" t="s">
        <v>956</v>
      </c>
    </row>
    <row r="6358" spans="1:7" ht="15" customHeight="1">
      <c r="A6358" s="15" t="s">
        <v>994</v>
      </c>
      <c r="B6358" s="16" t="s">
        <v>995</v>
      </c>
      <c r="C6358" s="15" t="s">
        <v>959</v>
      </c>
      <c r="D6358" s="15" t="s">
        <v>960</v>
      </c>
      <c r="E6358" s="17">
        <v>0.22</v>
      </c>
      <c r="F6358" s="18">
        <v>1.04</v>
      </c>
      <c r="G6358" s="18">
        <v>0.2288</v>
      </c>
    </row>
    <row r="6359" spans="1:7" ht="15" customHeight="1">
      <c r="A6359" s="15" t="s">
        <v>996</v>
      </c>
      <c r="B6359" s="16" t="s">
        <v>997</v>
      </c>
      <c r="C6359" s="15" t="s">
        <v>959</v>
      </c>
      <c r="D6359" s="15" t="s">
        <v>960</v>
      </c>
      <c r="E6359" s="17">
        <v>0.22</v>
      </c>
      <c r="F6359" s="18">
        <v>3.18</v>
      </c>
      <c r="G6359" s="18">
        <v>0.6996</v>
      </c>
    </row>
    <row r="6360" spans="1:7" ht="20.100000000000001" customHeight="1">
      <c r="A6360" s="15" t="s">
        <v>1388</v>
      </c>
      <c r="B6360" s="16" t="s">
        <v>1389</v>
      </c>
      <c r="C6360" s="15" t="s">
        <v>959</v>
      </c>
      <c r="D6360" s="15" t="s">
        <v>960</v>
      </c>
      <c r="E6360" s="17">
        <v>0.22</v>
      </c>
      <c r="F6360" s="18">
        <v>0.28000000000000003</v>
      </c>
      <c r="G6360" s="18">
        <v>6.1600000000000002E-2</v>
      </c>
    </row>
    <row r="6361" spans="1:7" ht="15" customHeight="1">
      <c r="A6361" s="15" t="s">
        <v>963</v>
      </c>
      <c r="B6361" s="16" t="s">
        <v>964</v>
      </c>
      <c r="C6361" s="15" t="s">
        <v>959</v>
      </c>
      <c r="D6361" s="15" t="s">
        <v>960</v>
      </c>
      <c r="E6361" s="17">
        <v>0.22</v>
      </c>
      <c r="F6361" s="18">
        <v>0.55000000000000004</v>
      </c>
      <c r="G6361" s="18">
        <v>0.121</v>
      </c>
    </row>
    <row r="6362" spans="1:7" ht="20.100000000000001" customHeight="1">
      <c r="A6362" s="15" t="s">
        <v>1390</v>
      </c>
      <c r="B6362" s="16" t="s">
        <v>1391</v>
      </c>
      <c r="C6362" s="15" t="s">
        <v>959</v>
      </c>
      <c r="D6362" s="15" t="s">
        <v>960</v>
      </c>
      <c r="E6362" s="17">
        <v>0.22</v>
      </c>
      <c r="F6362" s="18">
        <v>0.8</v>
      </c>
      <c r="G6362" s="18">
        <v>0.17599999999999999</v>
      </c>
    </row>
    <row r="6363" spans="1:7" ht="15" customHeight="1">
      <c r="A6363" s="15" t="s">
        <v>965</v>
      </c>
      <c r="B6363" s="16" t="s">
        <v>966</v>
      </c>
      <c r="C6363" s="15" t="s">
        <v>959</v>
      </c>
      <c r="D6363" s="15" t="s">
        <v>960</v>
      </c>
      <c r="E6363" s="17">
        <v>0.22</v>
      </c>
      <c r="F6363" s="18">
        <v>0.06</v>
      </c>
      <c r="G6363" s="18">
        <v>1.32E-2</v>
      </c>
    </row>
    <row r="6364" spans="1:7" ht="17.100000000000001" customHeight="1">
      <c r="A6364" s="1"/>
      <c r="B6364" s="1"/>
      <c r="C6364" s="1"/>
      <c r="D6364" s="1"/>
      <c r="E6364" s="319" t="s">
        <v>967</v>
      </c>
      <c r="F6364" s="320"/>
      <c r="G6364" s="19">
        <v>1.3002</v>
      </c>
    </row>
    <row r="6365" spans="1:7" ht="15" customHeight="1">
      <c r="A6365" s="321" t="s">
        <v>968</v>
      </c>
      <c r="B6365" s="322"/>
      <c r="C6365" s="8" t="s">
        <v>952</v>
      </c>
      <c r="D6365" s="8" t="s">
        <v>953</v>
      </c>
      <c r="E6365" s="8" t="s">
        <v>954</v>
      </c>
      <c r="F6365" s="8" t="s">
        <v>955</v>
      </c>
      <c r="G6365" s="8" t="s">
        <v>956</v>
      </c>
    </row>
    <row r="6366" spans="1:7" ht="15" customHeight="1">
      <c r="A6366" s="15" t="s">
        <v>1392</v>
      </c>
      <c r="B6366" s="16" t="s">
        <v>1393</v>
      </c>
      <c r="C6366" s="15" t="s">
        <v>959</v>
      </c>
      <c r="D6366" s="15" t="s">
        <v>960</v>
      </c>
      <c r="E6366" s="17">
        <v>0.11140799999999999</v>
      </c>
      <c r="F6366" s="18">
        <v>8.94</v>
      </c>
      <c r="G6366" s="18">
        <v>0.99598752000000002</v>
      </c>
    </row>
    <row r="6367" spans="1:7" ht="15" customHeight="1">
      <c r="A6367" s="15" t="s">
        <v>1394</v>
      </c>
      <c r="B6367" s="16" t="s">
        <v>1395</v>
      </c>
      <c r="C6367" s="15" t="s">
        <v>959</v>
      </c>
      <c r="D6367" s="15" t="s">
        <v>960</v>
      </c>
      <c r="E6367" s="17">
        <v>0.11140799999999999</v>
      </c>
      <c r="F6367" s="18">
        <v>12.62</v>
      </c>
      <c r="G6367" s="18">
        <v>1.40596896</v>
      </c>
    </row>
    <row r="6368" spans="1:7" ht="15" customHeight="1">
      <c r="A6368" s="1"/>
      <c r="B6368" s="1"/>
      <c r="C6368" s="1"/>
      <c r="D6368" s="1"/>
      <c r="E6368" s="319" t="s">
        <v>971</v>
      </c>
      <c r="F6368" s="320"/>
      <c r="G6368" s="19">
        <v>2.4019564799999999</v>
      </c>
    </row>
    <row r="6369" spans="1:7" ht="15" customHeight="1">
      <c r="A6369" s="321" t="s">
        <v>1010</v>
      </c>
      <c r="B6369" s="322"/>
      <c r="C6369" s="8" t="s">
        <v>952</v>
      </c>
      <c r="D6369" s="8" t="s">
        <v>953</v>
      </c>
      <c r="E6369" s="8" t="s">
        <v>954</v>
      </c>
      <c r="F6369" s="8" t="s">
        <v>955</v>
      </c>
      <c r="G6369" s="8" t="s">
        <v>956</v>
      </c>
    </row>
    <row r="6370" spans="1:7" ht="15" customHeight="1">
      <c r="A6370" s="15" t="s">
        <v>1398</v>
      </c>
      <c r="B6370" s="16" t="s">
        <v>1399</v>
      </c>
      <c r="C6370" s="15" t="s">
        <v>959</v>
      </c>
      <c r="D6370" s="15" t="s">
        <v>1030</v>
      </c>
      <c r="E6370" s="17">
        <v>5.0000000000000001E-3</v>
      </c>
      <c r="F6370" s="18">
        <v>50.01</v>
      </c>
      <c r="G6370" s="18">
        <v>0.25004999999999999</v>
      </c>
    </row>
    <row r="6371" spans="1:7" ht="20.100000000000001" customHeight="1">
      <c r="A6371" s="15" t="s">
        <v>1628</v>
      </c>
      <c r="B6371" s="16" t="s">
        <v>1629</v>
      </c>
      <c r="C6371" s="15" t="s">
        <v>959</v>
      </c>
      <c r="D6371" s="15" t="s">
        <v>1013</v>
      </c>
      <c r="E6371" s="17">
        <v>1.04</v>
      </c>
      <c r="F6371" s="18">
        <v>23.49</v>
      </c>
      <c r="G6371" s="18">
        <v>24.429600000000001</v>
      </c>
    </row>
    <row r="6372" spans="1:7" ht="20.100000000000001" customHeight="1">
      <c r="A6372" s="15" t="s">
        <v>1400</v>
      </c>
      <c r="B6372" s="16" t="s">
        <v>1401</v>
      </c>
      <c r="C6372" s="15" t="s">
        <v>959</v>
      </c>
      <c r="D6372" s="15" t="s">
        <v>1030</v>
      </c>
      <c r="E6372" s="17">
        <v>8.2000000000000007E-3</v>
      </c>
      <c r="F6372" s="18">
        <v>56.66</v>
      </c>
      <c r="G6372" s="18">
        <v>0.46461200000000002</v>
      </c>
    </row>
    <row r="6373" spans="1:7" ht="15" customHeight="1">
      <c r="A6373" s="15" t="s">
        <v>1402</v>
      </c>
      <c r="B6373" s="16" t="s">
        <v>1403</v>
      </c>
      <c r="C6373" s="15" t="s">
        <v>959</v>
      </c>
      <c r="D6373" s="15" t="s">
        <v>1030</v>
      </c>
      <c r="E6373" s="17">
        <v>2.3E-2</v>
      </c>
      <c r="F6373" s="18">
        <v>1.29</v>
      </c>
      <c r="G6373" s="18">
        <v>2.9669999999999998E-2</v>
      </c>
    </row>
    <row r="6374" spans="1:7" ht="15" customHeight="1">
      <c r="A6374" s="1"/>
      <c r="B6374" s="1"/>
      <c r="C6374" s="1"/>
      <c r="D6374" s="1"/>
      <c r="E6374" s="319" t="s">
        <v>1021</v>
      </c>
      <c r="F6374" s="320"/>
      <c r="G6374" s="19">
        <v>25.173932000000001</v>
      </c>
    </row>
    <row r="6375" spans="1:7" ht="15" customHeight="1">
      <c r="A6375" s="1"/>
      <c r="B6375" s="1"/>
      <c r="C6375" s="1"/>
      <c r="D6375" s="1"/>
      <c r="E6375" s="317" t="s">
        <v>972</v>
      </c>
      <c r="F6375" s="318"/>
      <c r="G6375" s="3">
        <v>27.75</v>
      </c>
    </row>
    <row r="6376" spans="1:7" ht="15" customHeight="1">
      <c r="A6376" s="1"/>
      <c r="B6376" s="1"/>
      <c r="C6376" s="1"/>
      <c r="D6376" s="1"/>
      <c r="E6376" s="317" t="s">
        <v>973</v>
      </c>
      <c r="F6376" s="318"/>
      <c r="G6376" s="3">
        <v>1.0900000000000001</v>
      </c>
    </row>
    <row r="6377" spans="1:7" ht="15" customHeight="1">
      <c r="A6377" s="1"/>
      <c r="B6377" s="1"/>
      <c r="C6377" s="1"/>
      <c r="D6377" s="1"/>
      <c r="E6377" s="317" t="s">
        <v>974</v>
      </c>
      <c r="F6377" s="318"/>
      <c r="G6377" s="3">
        <v>28.84</v>
      </c>
    </row>
    <row r="6378" spans="1:7" ht="15" customHeight="1">
      <c r="A6378" s="1"/>
      <c r="B6378" s="1"/>
      <c r="C6378" s="1"/>
      <c r="D6378" s="1"/>
      <c r="E6378" s="317" t="s">
        <v>975</v>
      </c>
      <c r="F6378" s="318"/>
      <c r="G6378" s="3">
        <v>8.17</v>
      </c>
    </row>
    <row r="6379" spans="1:7" ht="15" customHeight="1">
      <c r="A6379" s="1"/>
      <c r="B6379" s="1"/>
      <c r="C6379" s="1"/>
      <c r="D6379" s="1"/>
      <c r="E6379" s="317" t="s">
        <v>976</v>
      </c>
      <c r="F6379" s="318"/>
      <c r="G6379" s="3">
        <v>37.01</v>
      </c>
    </row>
    <row r="6380" spans="1:7" ht="15" customHeight="1">
      <c r="A6380" s="1"/>
      <c r="B6380" s="1"/>
      <c r="C6380" s="1"/>
      <c r="D6380" s="1"/>
      <c r="E6380" s="317" t="s">
        <v>977</v>
      </c>
      <c r="F6380" s="318"/>
      <c r="G6380" s="3">
        <v>1</v>
      </c>
    </row>
    <row r="6381" spans="1:7" ht="15" customHeight="1">
      <c r="A6381" s="1"/>
      <c r="B6381" s="1"/>
      <c r="C6381" s="1"/>
      <c r="D6381" s="1"/>
      <c r="E6381" s="317" t="s">
        <v>978</v>
      </c>
      <c r="F6381" s="318"/>
      <c r="G6381" s="3">
        <v>37.01</v>
      </c>
    </row>
    <row r="6382" spans="1:7" ht="9.9499999999999993" customHeight="1">
      <c r="A6382" s="1"/>
      <c r="B6382" s="1"/>
      <c r="C6382" s="323" t="s">
        <v>949</v>
      </c>
      <c r="D6382" s="324"/>
      <c r="E6382" s="1"/>
      <c r="F6382" s="1"/>
      <c r="G6382" s="1"/>
    </row>
    <row r="6383" spans="1:7" ht="20.100000000000001" customHeight="1">
      <c r="A6383" s="325" t="s">
        <v>2488</v>
      </c>
      <c r="B6383" s="326"/>
      <c r="C6383" s="326"/>
      <c r="D6383" s="326"/>
      <c r="E6383" s="326"/>
      <c r="F6383" s="326"/>
      <c r="G6383" s="326"/>
    </row>
    <row r="6384" spans="1:7" ht="15" customHeight="1">
      <c r="A6384" s="321" t="s">
        <v>951</v>
      </c>
      <c r="B6384" s="322"/>
      <c r="C6384" s="8" t="s">
        <v>952</v>
      </c>
      <c r="D6384" s="8" t="s">
        <v>953</v>
      </c>
      <c r="E6384" s="8" t="s">
        <v>954</v>
      </c>
      <c r="F6384" s="8" t="s">
        <v>955</v>
      </c>
      <c r="G6384" s="8" t="s">
        <v>956</v>
      </c>
    </row>
    <row r="6385" spans="1:7" ht="15" customHeight="1">
      <c r="A6385" s="15" t="s">
        <v>994</v>
      </c>
      <c r="B6385" s="16" t="s">
        <v>995</v>
      </c>
      <c r="C6385" s="15" t="s">
        <v>959</v>
      </c>
      <c r="D6385" s="15" t="s">
        <v>960</v>
      </c>
      <c r="E6385" s="17">
        <v>0.89</v>
      </c>
      <c r="F6385" s="18">
        <v>1.04</v>
      </c>
      <c r="G6385" s="18">
        <v>0.92559999999999998</v>
      </c>
    </row>
    <row r="6386" spans="1:7" ht="15" customHeight="1">
      <c r="A6386" s="15" t="s">
        <v>996</v>
      </c>
      <c r="B6386" s="16" t="s">
        <v>997</v>
      </c>
      <c r="C6386" s="15" t="s">
        <v>959</v>
      </c>
      <c r="D6386" s="15" t="s">
        <v>960</v>
      </c>
      <c r="E6386" s="17">
        <v>0.89</v>
      </c>
      <c r="F6386" s="18">
        <v>3.18</v>
      </c>
      <c r="G6386" s="18">
        <v>2.8302</v>
      </c>
    </row>
    <row r="6387" spans="1:7" ht="20.100000000000001" customHeight="1">
      <c r="A6387" s="15" t="s">
        <v>1388</v>
      </c>
      <c r="B6387" s="16" t="s">
        <v>1389</v>
      </c>
      <c r="C6387" s="15" t="s">
        <v>959</v>
      </c>
      <c r="D6387" s="15" t="s">
        <v>960</v>
      </c>
      <c r="E6387" s="17">
        <v>0.89</v>
      </c>
      <c r="F6387" s="18">
        <v>0.28000000000000003</v>
      </c>
      <c r="G6387" s="18">
        <v>0.2492</v>
      </c>
    </row>
    <row r="6388" spans="1:7" ht="15" customHeight="1">
      <c r="A6388" s="15" t="s">
        <v>963</v>
      </c>
      <c r="B6388" s="16" t="s">
        <v>964</v>
      </c>
      <c r="C6388" s="15" t="s">
        <v>959</v>
      </c>
      <c r="D6388" s="15" t="s">
        <v>960</v>
      </c>
      <c r="E6388" s="17">
        <v>0.89</v>
      </c>
      <c r="F6388" s="18">
        <v>0.55000000000000004</v>
      </c>
      <c r="G6388" s="18">
        <v>0.48949999999999999</v>
      </c>
    </row>
    <row r="6389" spans="1:7" ht="20.100000000000001" customHeight="1">
      <c r="A6389" s="15" t="s">
        <v>1390</v>
      </c>
      <c r="B6389" s="16" t="s">
        <v>1391</v>
      </c>
      <c r="C6389" s="15" t="s">
        <v>959</v>
      </c>
      <c r="D6389" s="15" t="s">
        <v>960</v>
      </c>
      <c r="E6389" s="17">
        <v>0.89</v>
      </c>
      <c r="F6389" s="18">
        <v>0.8</v>
      </c>
      <c r="G6389" s="18">
        <v>0.71199999999999997</v>
      </c>
    </row>
    <row r="6390" spans="1:7" ht="15" customHeight="1">
      <c r="A6390" s="15" t="s">
        <v>965</v>
      </c>
      <c r="B6390" s="16" t="s">
        <v>966</v>
      </c>
      <c r="C6390" s="15" t="s">
        <v>959</v>
      </c>
      <c r="D6390" s="15" t="s">
        <v>960</v>
      </c>
      <c r="E6390" s="17">
        <v>0.89</v>
      </c>
      <c r="F6390" s="18">
        <v>0.06</v>
      </c>
      <c r="G6390" s="18">
        <v>5.3400000000000003E-2</v>
      </c>
    </row>
    <row r="6391" spans="1:7" ht="17.100000000000001" customHeight="1">
      <c r="A6391" s="1"/>
      <c r="B6391" s="1"/>
      <c r="C6391" s="1"/>
      <c r="D6391" s="1"/>
      <c r="E6391" s="319" t="s">
        <v>967</v>
      </c>
      <c r="F6391" s="320"/>
      <c r="G6391" s="19">
        <v>5.2599</v>
      </c>
    </row>
    <row r="6392" spans="1:7" ht="15" customHeight="1">
      <c r="A6392" s="321" t="s">
        <v>968</v>
      </c>
      <c r="B6392" s="322"/>
      <c r="C6392" s="8" t="s">
        <v>952</v>
      </c>
      <c r="D6392" s="8" t="s">
        <v>953</v>
      </c>
      <c r="E6392" s="8" t="s">
        <v>954</v>
      </c>
      <c r="F6392" s="8" t="s">
        <v>955</v>
      </c>
      <c r="G6392" s="8" t="s">
        <v>956</v>
      </c>
    </row>
    <row r="6393" spans="1:7" ht="15" customHeight="1">
      <c r="A6393" s="15" t="s">
        <v>1392</v>
      </c>
      <c r="B6393" s="16" t="s">
        <v>1393</v>
      </c>
      <c r="C6393" s="15" t="s">
        <v>959</v>
      </c>
      <c r="D6393" s="15" t="s">
        <v>960</v>
      </c>
      <c r="E6393" s="17">
        <v>0.45069599999999999</v>
      </c>
      <c r="F6393" s="18">
        <v>8.94</v>
      </c>
      <c r="G6393" s="18">
        <v>4.0292222400000002</v>
      </c>
    </row>
    <row r="6394" spans="1:7" ht="15" customHeight="1">
      <c r="A6394" s="15" t="s">
        <v>1394</v>
      </c>
      <c r="B6394" s="16" t="s">
        <v>1395</v>
      </c>
      <c r="C6394" s="15" t="s">
        <v>959</v>
      </c>
      <c r="D6394" s="15" t="s">
        <v>960</v>
      </c>
      <c r="E6394" s="17">
        <v>0.45069599999999999</v>
      </c>
      <c r="F6394" s="18">
        <v>12.62</v>
      </c>
      <c r="G6394" s="18">
        <v>5.68778352</v>
      </c>
    </row>
    <row r="6395" spans="1:7" ht="15" customHeight="1">
      <c r="A6395" s="1"/>
      <c r="B6395" s="1"/>
      <c r="C6395" s="1"/>
      <c r="D6395" s="1"/>
      <c r="E6395" s="319" t="s">
        <v>971</v>
      </c>
      <c r="F6395" s="320"/>
      <c r="G6395" s="19">
        <v>9.7170057599999993</v>
      </c>
    </row>
    <row r="6396" spans="1:7" ht="15" customHeight="1">
      <c r="A6396" s="321" t="s">
        <v>1010</v>
      </c>
      <c r="B6396" s="322"/>
      <c r="C6396" s="8" t="s">
        <v>952</v>
      </c>
      <c r="D6396" s="8" t="s">
        <v>953</v>
      </c>
      <c r="E6396" s="8" t="s">
        <v>954</v>
      </c>
      <c r="F6396" s="8" t="s">
        <v>955</v>
      </c>
      <c r="G6396" s="8" t="s">
        <v>956</v>
      </c>
    </row>
    <row r="6397" spans="1:7" ht="15" customHeight="1">
      <c r="A6397" s="15" t="s">
        <v>1398</v>
      </c>
      <c r="B6397" s="16" t="s">
        <v>1399</v>
      </c>
      <c r="C6397" s="15" t="s">
        <v>959</v>
      </c>
      <c r="D6397" s="15" t="s">
        <v>1030</v>
      </c>
      <c r="E6397" s="17">
        <v>4.2900000000000001E-2</v>
      </c>
      <c r="F6397" s="18">
        <v>50.01</v>
      </c>
      <c r="G6397" s="18">
        <v>2.145429</v>
      </c>
    </row>
    <row r="6398" spans="1:7" ht="20.100000000000001" customHeight="1">
      <c r="A6398" s="15" t="s">
        <v>1628</v>
      </c>
      <c r="B6398" s="16" t="s">
        <v>1629</v>
      </c>
      <c r="C6398" s="15" t="s">
        <v>959</v>
      </c>
      <c r="D6398" s="15" t="s">
        <v>1013</v>
      </c>
      <c r="E6398" s="17">
        <v>1.04</v>
      </c>
      <c r="F6398" s="18">
        <v>23.49</v>
      </c>
      <c r="G6398" s="18">
        <v>24.429600000000001</v>
      </c>
    </row>
    <row r="6399" spans="1:7" ht="20.100000000000001" customHeight="1">
      <c r="A6399" s="15" t="s">
        <v>1400</v>
      </c>
      <c r="B6399" s="16" t="s">
        <v>1401</v>
      </c>
      <c r="C6399" s="15" t="s">
        <v>959</v>
      </c>
      <c r="D6399" s="15" t="s">
        <v>1030</v>
      </c>
      <c r="E6399" s="17">
        <v>7.0099999999999996E-2</v>
      </c>
      <c r="F6399" s="18">
        <v>56.66</v>
      </c>
      <c r="G6399" s="18">
        <v>3.9718659999999999</v>
      </c>
    </row>
    <row r="6400" spans="1:7" ht="15" customHeight="1">
      <c r="A6400" s="15" t="s">
        <v>1402</v>
      </c>
      <c r="B6400" s="16" t="s">
        <v>1403</v>
      </c>
      <c r="C6400" s="15" t="s">
        <v>959</v>
      </c>
      <c r="D6400" s="15" t="s">
        <v>1030</v>
      </c>
      <c r="E6400" s="17">
        <v>0.14849999999999999</v>
      </c>
      <c r="F6400" s="18">
        <v>1.29</v>
      </c>
      <c r="G6400" s="18">
        <v>0.19156500000000001</v>
      </c>
    </row>
    <row r="6401" spans="1:7" ht="15" customHeight="1">
      <c r="A6401" s="1"/>
      <c r="B6401" s="1"/>
      <c r="C6401" s="1"/>
      <c r="D6401" s="1"/>
      <c r="E6401" s="319" t="s">
        <v>1021</v>
      </c>
      <c r="F6401" s="320"/>
      <c r="G6401" s="19">
        <v>30.73846</v>
      </c>
    </row>
    <row r="6402" spans="1:7" ht="15" customHeight="1">
      <c r="A6402" s="1"/>
      <c r="B6402" s="1"/>
      <c r="C6402" s="1"/>
      <c r="D6402" s="1"/>
      <c r="E6402" s="317" t="s">
        <v>972</v>
      </c>
      <c r="F6402" s="318"/>
      <c r="G6402" s="3">
        <v>41.27</v>
      </c>
    </row>
    <row r="6403" spans="1:7" ht="15" customHeight="1">
      <c r="A6403" s="1"/>
      <c r="B6403" s="1"/>
      <c r="C6403" s="1"/>
      <c r="D6403" s="1"/>
      <c r="E6403" s="317" t="s">
        <v>973</v>
      </c>
      <c r="F6403" s="318"/>
      <c r="G6403" s="3">
        <v>4.41</v>
      </c>
    </row>
    <row r="6404" spans="1:7" ht="15" customHeight="1">
      <c r="A6404" s="1"/>
      <c r="B6404" s="1"/>
      <c r="C6404" s="1"/>
      <c r="D6404" s="1"/>
      <c r="E6404" s="317" t="s">
        <v>974</v>
      </c>
      <c r="F6404" s="318"/>
      <c r="G6404" s="3">
        <v>45.68</v>
      </c>
    </row>
    <row r="6405" spans="1:7" ht="15" customHeight="1">
      <c r="A6405" s="1"/>
      <c r="B6405" s="1"/>
      <c r="C6405" s="1"/>
      <c r="D6405" s="1"/>
      <c r="E6405" s="317" t="s">
        <v>975</v>
      </c>
      <c r="F6405" s="318"/>
      <c r="G6405" s="3">
        <v>12.95</v>
      </c>
    </row>
    <row r="6406" spans="1:7" ht="15" customHeight="1">
      <c r="A6406" s="1"/>
      <c r="B6406" s="1"/>
      <c r="C6406" s="1"/>
      <c r="D6406" s="1"/>
      <c r="E6406" s="317" t="s">
        <v>976</v>
      </c>
      <c r="F6406" s="318"/>
      <c r="G6406" s="3">
        <v>58.63</v>
      </c>
    </row>
    <row r="6407" spans="1:7" ht="15" customHeight="1">
      <c r="A6407" s="1"/>
      <c r="B6407" s="1"/>
      <c r="C6407" s="1"/>
      <c r="D6407" s="1"/>
      <c r="E6407" s="317" t="s">
        <v>977</v>
      </c>
      <c r="F6407" s="318"/>
      <c r="G6407" s="3">
        <v>1</v>
      </c>
    </row>
    <row r="6408" spans="1:7" ht="15" customHeight="1">
      <c r="A6408" s="1"/>
      <c r="B6408" s="1"/>
      <c r="C6408" s="1"/>
      <c r="D6408" s="1"/>
      <c r="E6408" s="317" t="s">
        <v>978</v>
      </c>
      <c r="F6408" s="318"/>
      <c r="G6408" s="3">
        <v>58.63</v>
      </c>
    </row>
    <row r="6409" spans="1:7" ht="9.9499999999999993" customHeight="1">
      <c r="A6409" s="1"/>
      <c r="B6409" s="1"/>
      <c r="C6409" s="323" t="s">
        <v>949</v>
      </c>
      <c r="D6409" s="324"/>
      <c r="E6409" s="1"/>
      <c r="F6409" s="1"/>
      <c r="G6409" s="1"/>
    </row>
    <row r="6410" spans="1:7" ht="20.100000000000001" customHeight="1">
      <c r="A6410" s="325" t="s">
        <v>2489</v>
      </c>
      <c r="B6410" s="326"/>
      <c r="C6410" s="326"/>
      <c r="D6410" s="326"/>
      <c r="E6410" s="326"/>
      <c r="F6410" s="326"/>
      <c r="G6410" s="326"/>
    </row>
    <row r="6411" spans="1:7" ht="15" customHeight="1">
      <c r="A6411" s="321" t="s">
        <v>951</v>
      </c>
      <c r="B6411" s="322"/>
      <c r="C6411" s="8" t="s">
        <v>952</v>
      </c>
      <c r="D6411" s="8" t="s">
        <v>953</v>
      </c>
      <c r="E6411" s="8" t="s">
        <v>954</v>
      </c>
      <c r="F6411" s="8" t="s">
        <v>955</v>
      </c>
      <c r="G6411" s="8" t="s">
        <v>956</v>
      </c>
    </row>
    <row r="6412" spans="1:7" ht="15" customHeight="1">
      <c r="A6412" s="15" t="s">
        <v>994</v>
      </c>
      <c r="B6412" s="16" t="s">
        <v>995</v>
      </c>
      <c r="C6412" s="15" t="s">
        <v>959</v>
      </c>
      <c r="D6412" s="15" t="s">
        <v>960</v>
      </c>
      <c r="E6412" s="17">
        <v>0.14000000000000001</v>
      </c>
      <c r="F6412" s="18">
        <v>1.04</v>
      </c>
      <c r="G6412" s="18">
        <v>0.14560000000000001</v>
      </c>
    </row>
    <row r="6413" spans="1:7" ht="15" customHeight="1">
      <c r="A6413" s="15" t="s">
        <v>996</v>
      </c>
      <c r="B6413" s="16" t="s">
        <v>997</v>
      </c>
      <c r="C6413" s="15" t="s">
        <v>959</v>
      </c>
      <c r="D6413" s="15" t="s">
        <v>960</v>
      </c>
      <c r="E6413" s="17">
        <v>0.14000000000000001</v>
      </c>
      <c r="F6413" s="18">
        <v>3.18</v>
      </c>
      <c r="G6413" s="18">
        <v>0.44519999999999998</v>
      </c>
    </row>
    <row r="6414" spans="1:7" ht="20.100000000000001" customHeight="1">
      <c r="A6414" s="15" t="s">
        <v>1388</v>
      </c>
      <c r="B6414" s="16" t="s">
        <v>1389</v>
      </c>
      <c r="C6414" s="15" t="s">
        <v>959</v>
      </c>
      <c r="D6414" s="15" t="s">
        <v>960</v>
      </c>
      <c r="E6414" s="17">
        <v>0.14000000000000001</v>
      </c>
      <c r="F6414" s="18">
        <v>0.28000000000000003</v>
      </c>
      <c r="G6414" s="18">
        <v>3.9199999999999999E-2</v>
      </c>
    </row>
    <row r="6415" spans="1:7" ht="15" customHeight="1">
      <c r="A6415" s="15" t="s">
        <v>963</v>
      </c>
      <c r="B6415" s="16" t="s">
        <v>964</v>
      </c>
      <c r="C6415" s="15" t="s">
        <v>959</v>
      </c>
      <c r="D6415" s="15" t="s">
        <v>960</v>
      </c>
      <c r="E6415" s="17">
        <v>0.14000000000000001</v>
      </c>
      <c r="F6415" s="18">
        <v>0.55000000000000004</v>
      </c>
      <c r="G6415" s="18">
        <v>7.6999999999999999E-2</v>
      </c>
    </row>
    <row r="6416" spans="1:7" ht="20.100000000000001" customHeight="1">
      <c r="A6416" s="15" t="s">
        <v>1390</v>
      </c>
      <c r="B6416" s="16" t="s">
        <v>1391</v>
      </c>
      <c r="C6416" s="15" t="s">
        <v>959</v>
      </c>
      <c r="D6416" s="15" t="s">
        <v>960</v>
      </c>
      <c r="E6416" s="17">
        <v>0.14000000000000001</v>
      </c>
      <c r="F6416" s="18">
        <v>0.8</v>
      </c>
      <c r="G6416" s="18">
        <v>0.112</v>
      </c>
    </row>
    <row r="6417" spans="1:7" ht="15" customHeight="1">
      <c r="A6417" s="15" t="s">
        <v>965</v>
      </c>
      <c r="B6417" s="16" t="s">
        <v>966</v>
      </c>
      <c r="C6417" s="15" t="s">
        <v>959</v>
      </c>
      <c r="D6417" s="15" t="s">
        <v>960</v>
      </c>
      <c r="E6417" s="17">
        <v>0.14000000000000001</v>
      </c>
      <c r="F6417" s="18">
        <v>0.06</v>
      </c>
      <c r="G6417" s="18">
        <v>8.3999999999999995E-3</v>
      </c>
    </row>
    <row r="6418" spans="1:7" ht="17.100000000000001" customHeight="1">
      <c r="A6418" s="1"/>
      <c r="B6418" s="1"/>
      <c r="C6418" s="1"/>
      <c r="D6418" s="1"/>
      <c r="E6418" s="319" t="s">
        <v>967</v>
      </c>
      <c r="F6418" s="320"/>
      <c r="G6418" s="19">
        <v>0.82740000000000002</v>
      </c>
    </row>
    <row r="6419" spans="1:7" ht="15" customHeight="1">
      <c r="A6419" s="321" t="s">
        <v>968</v>
      </c>
      <c r="B6419" s="322"/>
      <c r="C6419" s="8" t="s">
        <v>952</v>
      </c>
      <c r="D6419" s="8" t="s">
        <v>953</v>
      </c>
      <c r="E6419" s="8" t="s">
        <v>954</v>
      </c>
      <c r="F6419" s="8" t="s">
        <v>955</v>
      </c>
      <c r="G6419" s="8" t="s">
        <v>956</v>
      </c>
    </row>
    <row r="6420" spans="1:7" ht="15" customHeight="1">
      <c r="A6420" s="15" t="s">
        <v>1392</v>
      </c>
      <c r="B6420" s="16" t="s">
        <v>1393</v>
      </c>
      <c r="C6420" s="15" t="s">
        <v>959</v>
      </c>
      <c r="D6420" s="15" t="s">
        <v>960</v>
      </c>
      <c r="E6420" s="17">
        <v>7.0896000000000001E-2</v>
      </c>
      <c r="F6420" s="18">
        <v>8.94</v>
      </c>
      <c r="G6420" s="18">
        <v>0.63381023999999997</v>
      </c>
    </row>
    <row r="6421" spans="1:7" ht="15" customHeight="1">
      <c r="A6421" s="15" t="s">
        <v>1394</v>
      </c>
      <c r="B6421" s="16" t="s">
        <v>1395</v>
      </c>
      <c r="C6421" s="15" t="s">
        <v>959</v>
      </c>
      <c r="D6421" s="15" t="s">
        <v>960</v>
      </c>
      <c r="E6421" s="17">
        <v>7.0896000000000001E-2</v>
      </c>
      <c r="F6421" s="18">
        <v>12.62</v>
      </c>
      <c r="G6421" s="18">
        <v>0.89470751999999998</v>
      </c>
    </row>
    <row r="6422" spans="1:7" ht="15" customHeight="1">
      <c r="A6422" s="1"/>
      <c r="B6422" s="1"/>
      <c r="C6422" s="1"/>
      <c r="D6422" s="1"/>
      <c r="E6422" s="319" t="s">
        <v>971</v>
      </c>
      <c r="F6422" s="320"/>
      <c r="G6422" s="19">
        <v>1.5285177599999999</v>
      </c>
    </row>
    <row r="6423" spans="1:7" ht="15" customHeight="1">
      <c r="A6423" s="321" t="s">
        <v>1010</v>
      </c>
      <c r="B6423" s="322"/>
      <c r="C6423" s="8" t="s">
        <v>952</v>
      </c>
      <c r="D6423" s="8" t="s">
        <v>953</v>
      </c>
      <c r="E6423" s="8" t="s">
        <v>954</v>
      </c>
      <c r="F6423" s="8" t="s">
        <v>955</v>
      </c>
      <c r="G6423" s="8" t="s">
        <v>956</v>
      </c>
    </row>
    <row r="6424" spans="1:7" ht="20.100000000000001" customHeight="1">
      <c r="A6424" s="15" t="s">
        <v>1638</v>
      </c>
      <c r="B6424" s="16" t="s">
        <v>1639</v>
      </c>
      <c r="C6424" s="15" t="s">
        <v>959</v>
      </c>
      <c r="D6424" s="15" t="s">
        <v>1030</v>
      </c>
      <c r="E6424" s="17">
        <v>1</v>
      </c>
      <c r="F6424" s="18">
        <v>34.270000000000003</v>
      </c>
      <c r="G6424" s="18">
        <v>34.270000000000003</v>
      </c>
    </row>
    <row r="6425" spans="1:7" ht="20.100000000000001" customHeight="1">
      <c r="A6425" s="15" t="s">
        <v>1569</v>
      </c>
      <c r="B6425" s="16" t="s">
        <v>1570</v>
      </c>
      <c r="C6425" s="15" t="s">
        <v>959</v>
      </c>
      <c r="D6425" s="15" t="s">
        <v>1030</v>
      </c>
      <c r="E6425" s="17">
        <v>1</v>
      </c>
      <c r="F6425" s="18">
        <v>2.38</v>
      </c>
      <c r="G6425" s="18">
        <v>2.38</v>
      </c>
    </row>
    <row r="6426" spans="1:7" ht="27.95" customHeight="1">
      <c r="A6426" s="15" t="s">
        <v>1564</v>
      </c>
      <c r="B6426" s="16" t="s">
        <v>1565</v>
      </c>
      <c r="C6426" s="15" t="s">
        <v>959</v>
      </c>
      <c r="D6426" s="15" t="s">
        <v>1030</v>
      </c>
      <c r="E6426" s="17">
        <v>4.5999999999999999E-2</v>
      </c>
      <c r="F6426" s="18">
        <v>20.64</v>
      </c>
      <c r="G6426" s="18">
        <v>0.94943999999999995</v>
      </c>
    </row>
    <row r="6427" spans="1:7" ht="15" customHeight="1">
      <c r="A6427" s="1"/>
      <c r="B6427" s="1"/>
      <c r="C6427" s="1"/>
      <c r="D6427" s="1"/>
      <c r="E6427" s="319" t="s">
        <v>1021</v>
      </c>
      <c r="F6427" s="320"/>
      <c r="G6427" s="19">
        <v>37.599440000000001</v>
      </c>
    </row>
    <row r="6428" spans="1:7" ht="15" customHeight="1">
      <c r="A6428" s="1"/>
      <c r="B6428" s="1"/>
      <c r="C6428" s="1"/>
      <c r="D6428" s="1"/>
      <c r="E6428" s="317" t="s">
        <v>972</v>
      </c>
      <c r="F6428" s="318"/>
      <c r="G6428" s="3">
        <v>39.24</v>
      </c>
    </row>
    <row r="6429" spans="1:7" ht="15" customHeight="1">
      <c r="A6429" s="1"/>
      <c r="B6429" s="1"/>
      <c r="C6429" s="1"/>
      <c r="D6429" s="1"/>
      <c r="E6429" s="317" t="s">
        <v>973</v>
      </c>
      <c r="F6429" s="318"/>
      <c r="G6429" s="3">
        <v>0.69</v>
      </c>
    </row>
    <row r="6430" spans="1:7" ht="15" customHeight="1">
      <c r="A6430" s="1"/>
      <c r="B6430" s="1"/>
      <c r="C6430" s="1"/>
      <c r="D6430" s="1"/>
      <c r="E6430" s="317" t="s">
        <v>974</v>
      </c>
      <c r="F6430" s="318"/>
      <c r="G6430" s="3">
        <v>39.93</v>
      </c>
    </row>
    <row r="6431" spans="1:7" ht="15" customHeight="1">
      <c r="A6431" s="1"/>
      <c r="B6431" s="1"/>
      <c r="C6431" s="1"/>
      <c r="D6431" s="1"/>
      <c r="E6431" s="317" t="s">
        <v>975</v>
      </c>
      <c r="F6431" s="318"/>
      <c r="G6431" s="3">
        <v>11.32</v>
      </c>
    </row>
    <row r="6432" spans="1:7" ht="15" customHeight="1">
      <c r="A6432" s="1"/>
      <c r="B6432" s="1"/>
      <c r="C6432" s="1"/>
      <c r="D6432" s="1"/>
      <c r="E6432" s="317" t="s">
        <v>976</v>
      </c>
      <c r="F6432" s="318"/>
      <c r="G6432" s="3">
        <v>51.25</v>
      </c>
    </row>
    <row r="6433" spans="1:7" ht="15" customHeight="1">
      <c r="A6433" s="1"/>
      <c r="B6433" s="1"/>
      <c r="C6433" s="1"/>
      <c r="D6433" s="1"/>
      <c r="E6433" s="317" t="s">
        <v>977</v>
      </c>
      <c r="F6433" s="318"/>
      <c r="G6433" s="3">
        <v>1</v>
      </c>
    </row>
    <row r="6434" spans="1:7" ht="15" customHeight="1">
      <c r="A6434" s="1"/>
      <c r="B6434" s="1"/>
      <c r="C6434" s="1"/>
      <c r="D6434" s="1"/>
      <c r="E6434" s="317" t="s">
        <v>978</v>
      </c>
      <c r="F6434" s="318"/>
      <c r="G6434" s="3">
        <v>51.25</v>
      </c>
    </row>
    <row r="6435" spans="1:7" ht="9.9499999999999993" customHeight="1">
      <c r="A6435" s="1"/>
      <c r="B6435" s="1"/>
      <c r="C6435" s="323" t="s">
        <v>949</v>
      </c>
      <c r="D6435" s="324"/>
      <c r="E6435" s="1"/>
      <c r="F6435" s="1"/>
      <c r="G6435" s="1"/>
    </row>
    <row r="6436" spans="1:7" ht="20.100000000000001" customHeight="1">
      <c r="A6436" s="325" t="s">
        <v>2490</v>
      </c>
      <c r="B6436" s="326"/>
      <c r="C6436" s="326"/>
      <c r="D6436" s="326"/>
      <c r="E6436" s="326"/>
      <c r="F6436" s="326"/>
      <c r="G6436" s="326"/>
    </row>
    <row r="6437" spans="1:7" ht="15" customHeight="1">
      <c r="A6437" s="321" t="s">
        <v>951</v>
      </c>
      <c r="B6437" s="322"/>
      <c r="C6437" s="8" t="s">
        <v>952</v>
      </c>
      <c r="D6437" s="8" t="s">
        <v>953</v>
      </c>
      <c r="E6437" s="8" t="s">
        <v>954</v>
      </c>
      <c r="F6437" s="8" t="s">
        <v>955</v>
      </c>
      <c r="G6437" s="8" t="s">
        <v>956</v>
      </c>
    </row>
    <row r="6438" spans="1:7" ht="15" customHeight="1">
      <c r="A6438" s="15" t="s">
        <v>994</v>
      </c>
      <c r="B6438" s="16" t="s">
        <v>995</v>
      </c>
      <c r="C6438" s="15" t="s">
        <v>959</v>
      </c>
      <c r="D6438" s="15" t="s">
        <v>960</v>
      </c>
      <c r="E6438" s="17">
        <v>0.19</v>
      </c>
      <c r="F6438" s="18">
        <v>1.04</v>
      </c>
      <c r="G6438" s="18">
        <v>0.1976</v>
      </c>
    </row>
    <row r="6439" spans="1:7" ht="15" customHeight="1">
      <c r="A6439" s="15" t="s">
        <v>996</v>
      </c>
      <c r="B6439" s="16" t="s">
        <v>997</v>
      </c>
      <c r="C6439" s="15" t="s">
        <v>959</v>
      </c>
      <c r="D6439" s="15" t="s">
        <v>960</v>
      </c>
      <c r="E6439" s="17">
        <v>0.19</v>
      </c>
      <c r="F6439" s="18">
        <v>3.18</v>
      </c>
      <c r="G6439" s="18">
        <v>0.60419999999999996</v>
      </c>
    </row>
    <row r="6440" spans="1:7" ht="20.100000000000001" customHeight="1">
      <c r="A6440" s="15" t="s">
        <v>1388</v>
      </c>
      <c r="B6440" s="16" t="s">
        <v>1389</v>
      </c>
      <c r="C6440" s="15" t="s">
        <v>959</v>
      </c>
      <c r="D6440" s="15" t="s">
        <v>960</v>
      </c>
      <c r="E6440" s="17">
        <v>0.19</v>
      </c>
      <c r="F6440" s="18">
        <v>0.28000000000000003</v>
      </c>
      <c r="G6440" s="18">
        <v>5.3199999999999997E-2</v>
      </c>
    </row>
    <row r="6441" spans="1:7" ht="15" customHeight="1">
      <c r="A6441" s="15" t="s">
        <v>963</v>
      </c>
      <c r="B6441" s="16" t="s">
        <v>964</v>
      </c>
      <c r="C6441" s="15" t="s">
        <v>959</v>
      </c>
      <c r="D6441" s="15" t="s">
        <v>960</v>
      </c>
      <c r="E6441" s="17">
        <v>0.19</v>
      </c>
      <c r="F6441" s="18">
        <v>0.55000000000000004</v>
      </c>
      <c r="G6441" s="18">
        <v>0.1045</v>
      </c>
    </row>
    <row r="6442" spans="1:7" ht="20.100000000000001" customHeight="1">
      <c r="A6442" s="15" t="s">
        <v>1390</v>
      </c>
      <c r="B6442" s="16" t="s">
        <v>1391</v>
      </c>
      <c r="C6442" s="15" t="s">
        <v>959</v>
      </c>
      <c r="D6442" s="15" t="s">
        <v>960</v>
      </c>
      <c r="E6442" s="17">
        <v>0.19</v>
      </c>
      <c r="F6442" s="18">
        <v>0.8</v>
      </c>
      <c r="G6442" s="18">
        <v>0.152</v>
      </c>
    </row>
    <row r="6443" spans="1:7" ht="15" customHeight="1">
      <c r="A6443" s="15" t="s">
        <v>965</v>
      </c>
      <c r="B6443" s="16" t="s">
        <v>966</v>
      </c>
      <c r="C6443" s="15" t="s">
        <v>959</v>
      </c>
      <c r="D6443" s="15" t="s">
        <v>960</v>
      </c>
      <c r="E6443" s="17">
        <v>0.19</v>
      </c>
      <c r="F6443" s="18">
        <v>0.06</v>
      </c>
      <c r="G6443" s="18">
        <v>1.14E-2</v>
      </c>
    </row>
    <row r="6444" spans="1:7" ht="17.100000000000001" customHeight="1">
      <c r="A6444" s="1"/>
      <c r="B6444" s="1"/>
      <c r="C6444" s="1"/>
      <c r="D6444" s="1"/>
      <c r="E6444" s="319" t="s">
        <v>967</v>
      </c>
      <c r="F6444" s="320"/>
      <c r="G6444" s="19">
        <v>1.1229</v>
      </c>
    </row>
    <row r="6445" spans="1:7" ht="15" customHeight="1">
      <c r="A6445" s="321" t="s">
        <v>968</v>
      </c>
      <c r="B6445" s="322"/>
      <c r="C6445" s="8" t="s">
        <v>952</v>
      </c>
      <c r="D6445" s="8" t="s">
        <v>953</v>
      </c>
      <c r="E6445" s="8" t="s">
        <v>954</v>
      </c>
      <c r="F6445" s="8" t="s">
        <v>955</v>
      </c>
      <c r="G6445" s="8" t="s">
        <v>956</v>
      </c>
    </row>
    <row r="6446" spans="1:7" ht="15" customHeight="1">
      <c r="A6446" s="15" t="s">
        <v>1392</v>
      </c>
      <c r="B6446" s="16" t="s">
        <v>1393</v>
      </c>
      <c r="C6446" s="15" t="s">
        <v>959</v>
      </c>
      <c r="D6446" s="15" t="s">
        <v>960</v>
      </c>
      <c r="E6446" s="17">
        <v>9.6215999999999996E-2</v>
      </c>
      <c r="F6446" s="18">
        <v>8.94</v>
      </c>
      <c r="G6446" s="18">
        <v>0.86017104</v>
      </c>
    </row>
    <row r="6447" spans="1:7" ht="15" customHeight="1">
      <c r="A6447" s="15" t="s">
        <v>1394</v>
      </c>
      <c r="B6447" s="16" t="s">
        <v>1395</v>
      </c>
      <c r="C6447" s="15" t="s">
        <v>959</v>
      </c>
      <c r="D6447" s="15" t="s">
        <v>960</v>
      </c>
      <c r="E6447" s="17">
        <v>9.6215999999999996E-2</v>
      </c>
      <c r="F6447" s="18">
        <v>12.62</v>
      </c>
      <c r="G6447" s="18">
        <v>1.21424592</v>
      </c>
    </row>
    <row r="6448" spans="1:7" ht="15" customHeight="1">
      <c r="A6448" s="1"/>
      <c r="B6448" s="1"/>
      <c r="C6448" s="1"/>
      <c r="D6448" s="1"/>
      <c r="E6448" s="319" t="s">
        <v>971</v>
      </c>
      <c r="F6448" s="320"/>
      <c r="G6448" s="19">
        <v>2.0744169600000002</v>
      </c>
    </row>
    <row r="6449" spans="1:7" ht="15" customHeight="1">
      <c r="A6449" s="321" t="s">
        <v>1010</v>
      </c>
      <c r="B6449" s="322"/>
      <c r="C6449" s="8" t="s">
        <v>952</v>
      </c>
      <c r="D6449" s="8" t="s">
        <v>953</v>
      </c>
      <c r="E6449" s="8" t="s">
        <v>954</v>
      </c>
      <c r="F6449" s="8" t="s">
        <v>955</v>
      </c>
      <c r="G6449" s="8" t="s">
        <v>956</v>
      </c>
    </row>
    <row r="6450" spans="1:7" ht="20.100000000000001" customHeight="1">
      <c r="A6450" s="15" t="s">
        <v>1638</v>
      </c>
      <c r="B6450" s="16" t="s">
        <v>1639</v>
      </c>
      <c r="C6450" s="15" t="s">
        <v>959</v>
      </c>
      <c r="D6450" s="15" t="s">
        <v>1030</v>
      </c>
      <c r="E6450" s="17">
        <v>1</v>
      </c>
      <c r="F6450" s="18">
        <v>34.270000000000003</v>
      </c>
      <c r="G6450" s="18">
        <v>34.270000000000003</v>
      </c>
    </row>
    <row r="6451" spans="1:7" ht="20.100000000000001" customHeight="1">
      <c r="A6451" s="15" t="s">
        <v>1569</v>
      </c>
      <c r="B6451" s="16" t="s">
        <v>1570</v>
      </c>
      <c r="C6451" s="15" t="s">
        <v>959</v>
      </c>
      <c r="D6451" s="15" t="s">
        <v>1030</v>
      </c>
      <c r="E6451" s="17">
        <v>1</v>
      </c>
      <c r="F6451" s="18">
        <v>2.38</v>
      </c>
      <c r="G6451" s="18">
        <v>2.38</v>
      </c>
    </row>
    <row r="6452" spans="1:7" ht="27.95" customHeight="1">
      <c r="A6452" s="15" t="s">
        <v>1564</v>
      </c>
      <c r="B6452" s="16" t="s">
        <v>1565</v>
      </c>
      <c r="C6452" s="15" t="s">
        <v>959</v>
      </c>
      <c r="D6452" s="15" t="s">
        <v>1030</v>
      </c>
      <c r="E6452" s="17">
        <v>4.5999999999999999E-2</v>
      </c>
      <c r="F6452" s="18">
        <v>20.64</v>
      </c>
      <c r="G6452" s="18">
        <v>0.94943999999999995</v>
      </c>
    </row>
    <row r="6453" spans="1:7" ht="15" customHeight="1">
      <c r="A6453" s="1"/>
      <c r="B6453" s="1"/>
      <c r="C6453" s="1"/>
      <c r="D6453" s="1"/>
      <c r="E6453" s="319" t="s">
        <v>1021</v>
      </c>
      <c r="F6453" s="320"/>
      <c r="G6453" s="19">
        <v>37.599440000000001</v>
      </c>
    </row>
    <row r="6454" spans="1:7" ht="15" customHeight="1">
      <c r="A6454" s="1"/>
      <c r="B6454" s="1"/>
      <c r="C6454" s="1"/>
      <c r="D6454" s="1"/>
      <c r="E6454" s="317" t="s">
        <v>972</v>
      </c>
      <c r="F6454" s="318"/>
      <c r="G6454" s="3">
        <v>39.840000000000003</v>
      </c>
    </row>
    <row r="6455" spans="1:7" ht="15" customHeight="1">
      <c r="A6455" s="1"/>
      <c r="B6455" s="1"/>
      <c r="C6455" s="1"/>
      <c r="D6455" s="1"/>
      <c r="E6455" s="317" t="s">
        <v>973</v>
      </c>
      <c r="F6455" s="318"/>
      <c r="G6455" s="3">
        <v>0.94</v>
      </c>
    </row>
    <row r="6456" spans="1:7" ht="15" customHeight="1">
      <c r="A6456" s="1"/>
      <c r="B6456" s="1"/>
      <c r="C6456" s="1"/>
      <c r="D6456" s="1"/>
      <c r="E6456" s="317" t="s">
        <v>974</v>
      </c>
      <c r="F6456" s="318"/>
      <c r="G6456" s="3">
        <v>40.78</v>
      </c>
    </row>
    <row r="6457" spans="1:7" ht="15" customHeight="1">
      <c r="A6457" s="1"/>
      <c r="B6457" s="1"/>
      <c r="C6457" s="1"/>
      <c r="D6457" s="1"/>
      <c r="E6457" s="317" t="s">
        <v>975</v>
      </c>
      <c r="F6457" s="318"/>
      <c r="G6457" s="3">
        <v>11.56</v>
      </c>
    </row>
    <row r="6458" spans="1:7" ht="15" customHeight="1">
      <c r="A6458" s="1"/>
      <c r="B6458" s="1"/>
      <c r="C6458" s="1"/>
      <c r="D6458" s="1"/>
      <c r="E6458" s="317" t="s">
        <v>976</v>
      </c>
      <c r="F6458" s="318"/>
      <c r="G6458" s="3">
        <v>52.34</v>
      </c>
    </row>
    <row r="6459" spans="1:7" ht="15" customHeight="1">
      <c r="A6459" s="1"/>
      <c r="B6459" s="1"/>
      <c r="C6459" s="1"/>
      <c r="D6459" s="1"/>
      <c r="E6459" s="317" t="s">
        <v>977</v>
      </c>
      <c r="F6459" s="318"/>
      <c r="G6459" s="3">
        <v>1</v>
      </c>
    </row>
    <row r="6460" spans="1:7" ht="15" customHeight="1">
      <c r="A6460" s="1"/>
      <c r="B6460" s="1"/>
      <c r="C6460" s="1"/>
      <c r="D6460" s="1"/>
      <c r="E6460" s="317" t="s">
        <v>978</v>
      </c>
      <c r="F6460" s="318"/>
      <c r="G6460" s="3">
        <v>52.34</v>
      </c>
    </row>
    <row r="6461" spans="1:7" ht="9.9499999999999993" customHeight="1">
      <c r="A6461" s="1"/>
      <c r="B6461" s="1"/>
      <c r="C6461" s="323" t="s">
        <v>949</v>
      </c>
      <c r="D6461" s="324"/>
      <c r="E6461" s="1"/>
      <c r="F6461" s="1"/>
      <c r="G6461" s="1"/>
    </row>
    <row r="6462" spans="1:7" ht="20.100000000000001" customHeight="1">
      <c r="A6462" s="325" t="s">
        <v>2491</v>
      </c>
      <c r="B6462" s="326"/>
      <c r="C6462" s="326"/>
      <c r="D6462" s="326"/>
      <c r="E6462" s="326"/>
      <c r="F6462" s="326"/>
      <c r="G6462" s="326"/>
    </row>
    <row r="6463" spans="1:7" ht="15" customHeight="1">
      <c r="A6463" s="321" t="s">
        <v>951</v>
      </c>
      <c r="B6463" s="322"/>
      <c r="C6463" s="8" t="s">
        <v>952</v>
      </c>
      <c r="D6463" s="8" t="s">
        <v>953</v>
      </c>
      <c r="E6463" s="8" t="s">
        <v>954</v>
      </c>
      <c r="F6463" s="8" t="s">
        <v>955</v>
      </c>
      <c r="G6463" s="8" t="s">
        <v>956</v>
      </c>
    </row>
    <row r="6464" spans="1:7" ht="15" customHeight="1">
      <c r="A6464" s="15" t="s">
        <v>994</v>
      </c>
      <c r="B6464" s="16" t="s">
        <v>995</v>
      </c>
      <c r="C6464" s="15" t="s">
        <v>959</v>
      </c>
      <c r="D6464" s="15" t="s">
        <v>960</v>
      </c>
      <c r="E6464" s="17">
        <v>3.42</v>
      </c>
      <c r="F6464" s="18">
        <v>1.04</v>
      </c>
      <c r="G6464" s="18">
        <v>3.5568</v>
      </c>
    </row>
    <row r="6465" spans="1:7" ht="20.100000000000001" customHeight="1">
      <c r="A6465" s="15" t="s">
        <v>1025</v>
      </c>
      <c r="B6465" s="16" t="s">
        <v>1026</v>
      </c>
      <c r="C6465" s="15" t="s">
        <v>959</v>
      </c>
      <c r="D6465" s="15" t="s">
        <v>960</v>
      </c>
      <c r="E6465" s="17">
        <v>3.42</v>
      </c>
      <c r="F6465" s="18">
        <v>0.63</v>
      </c>
      <c r="G6465" s="18">
        <v>2.1545999999999998</v>
      </c>
    </row>
    <row r="6466" spans="1:7" ht="15" customHeight="1">
      <c r="A6466" s="15" t="s">
        <v>996</v>
      </c>
      <c r="B6466" s="16" t="s">
        <v>997</v>
      </c>
      <c r="C6466" s="15" t="s">
        <v>959</v>
      </c>
      <c r="D6466" s="15" t="s">
        <v>960</v>
      </c>
      <c r="E6466" s="17">
        <v>3.42</v>
      </c>
      <c r="F6466" s="18">
        <v>3.18</v>
      </c>
      <c r="G6466" s="18">
        <v>10.8756</v>
      </c>
    </row>
    <row r="6467" spans="1:7" ht="20.100000000000001" customHeight="1">
      <c r="A6467" s="15" t="s">
        <v>1023</v>
      </c>
      <c r="B6467" s="16" t="s">
        <v>1024</v>
      </c>
      <c r="C6467" s="15" t="s">
        <v>959</v>
      </c>
      <c r="D6467" s="15" t="s">
        <v>960</v>
      </c>
      <c r="E6467" s="17">
        <v>3.42</v>
      </c>
      <c r="F6467" s="18">
        <v>0.01</v>
      </c>
      <c r="G6467" s="18">
        <v>3.4200000000000001E-2</v>
      </c>
    </row>
    <row r="6468" spans="1:7" ht="15" customHeight="1">
      <c r="A6468" s="15" t="s">
        <v>963</v>
      </c>
      <c r="B6468" s="16" t="s">
        <v>964</v>
      </c>
      <c r="C6468" s="15" t="s">
        <v>959</v>
      </c>
      <c r="D6468" s="15" t="s">
        <v>960</v>
      </c>
      <c r="E6468" s="17">
        <v>3.42</v>
      </c>
      <c r="F6468" s="18">
        <v>0.55000000000000004</v>
      </c>
      <c r="G6468" s="18">
        <v>1.881</v>
      </c>
    </row>
    <row r="6469" spans="1:7" ht="15" customHeight="1">
      <c r="A6469" s="15" t="s">
        <v>965</v>
      </c>
      <c r="B6469" s="16" t="s">
        <v>966</v>
      </c>
      <c r="C6469" s="15" t="s">
        <v>959</v>
      </c>
      <c r="D6469" s="15" t="s">
        <v>960</v>
      </c>
      <c r="E6469" s="17">
        <v>3.42</v>
      </c>
      <c r="F6469" s="18">
        <v>0.06</v>
      </c>
      <c r="G6469" s="18">
        <v>0.20519999999999999</v>
      </c>
    </row>
    <row r="6470" spans="1:7" ht="17.100000000000001" customHeight="1">
      <c r="A6470" s="1"/>
      <c r="B6470" s="1"/>
      <c r="C6470" s="1"/>
      <c r="D6470" s="1"/>
      <c r="E6470" s="319" t="s">
        <v>967</v>
      </c>
      <c r="F6470" s="320"/>
      <c r="G6470" s="19">
        <v>18.7074</v>
      </c>
    </row>
    <row r="6471" spans="1:7" ht="15" customHeight="1">
      <c r="A6471" s="321" t="s">
        <v>1027</v>
      </c>
      <c r="B6471" s="322"/>
      <c r="C6471" s="8" t="s">
        <v>952</v>
      </c>
      <c r="D6471" s="8" t="s">
        <v>953</v>
      </c>
      <c r="E6471" s="8" t="s">
        <v>954</v>
      </c>
      <c r="F6471" s="8" t="s">
        <v>955</v>
      </c>
      <c r="G6471" s="8" t="s">
        <v>956</v>
      </c>
    </row>
    <row r="6472" spans="1:7" ht="27.95" customHeight="1">
      <c r="A6472" s="15" t="s">
        <v>1102</v>
      </c>
      <c r="B6472" s="16" t="s">
        <v>1103</v>
      </c>
      <c r="C6472" s="15" t="s">
        <v>959</v>
      </c>
      <c r="D6472" s="15" t="s">
        <v>1030</v>
      </c>
      <c r="E6472" s="17">
        <v>2.9287200000000001E-4</v>
      </c>
      <c r="F6472" s="18">
        <v>4722.0600000000004</v>
      </c>
      <c r="G6472" s="18">
        <v>1.3829591563200001</v>
      </c>
    </row>
    <row r="6473" spans="1:7" ht="15" customHeight="1">
      <c r="A6473" s="1"/>
      <c r="B6473" s="1"/>
      <c r="C6473" s="1"/>
      <c r="D6473" s="1"/>
      <c r="E6473" s="319" t="s">
        <v>1031</v>
      </c>
      <c r="F6473" s="320"/>
      <c r="G6473" s="19">
        <v>1.3829591563200001</v>
      </c>
    </row>
    <row r="6474" spans="1:7" ht="15" customHeight="1">
      <c r="A6474" s="321" t="s">
        <v>1032</v>
      </c>
      <c r="B6474" s="322"/>
      <c r="C6474" s="8" t="s">
        <v>952</v>
      </c>
      <c r="D6474" s="8" t="s">
        <v>953</v>
      </c>
      <c r="E6474" s="8" t="s">
        <v>954</v>
      </c>
      <c r="F6474" s="8" t="s">
        <v>955</v>
      </c>
      <c r="G6474" s="8" t="s">
        <v>956</v>
      </c>
    </row>
    <row r="6475" spans="1:7" ht="15" customHeight="1">
      <c r="A6475" s="15" t="s">
        <v>1033</v>
      </c>
      <c r="B6475" s="16" t="s">
        <v>1034</v>
      </c>
      <c r="C6475" s="15" t="s">
        <v>959</v>
      </c>
      <c r="D6475" s="15" t="s">
        <v>1035</v>
      </c>
      <c r="E6475" s="17">
        <v>1</v>
      </c>
      <c r="F6475" s="18">
        <v>0.9</v>
      </c>
      <c r="G6475" s="18">
        <v>0.9</v>
      </c>
    </row>
    <row r="6476" spans="1:7" ht="15" customHeight="1">
      <c r="A6476" s="1"/>
      <c r="B6476" s="1"/>
      <c r="C6476" s="1"/>
      <c r="D6476" s="1"/>
      <c r="E6476" s="319" t="s">
        <v>1036</v>
      </c>
      <c r="F6476" s="320"/>
      <c r="G6476" s="19">
        <v>0.9</v>
      </c>
    </row>
    <row r="6477" spans="1:7" ht="15" customHeight="1">
      <c r="A6477" s="321" t="s">
        <v>968</v>
      </c>
      <c r="B6477" s="322"/>
      <c r="C6477" s="8" t="s">
        <v>952</v>
      </c>
      <c r="D6477" s="8" t="s">
        <v>953</v>
      </c>
      <c r="E6477" s="8" t="s">
        <v>954</v>
      </c>
      <c r="F6477" s="8" t="s">
        <v>955</v>
      </c>
      <c r="G6477" s="8" t="s">
        <v>956</v>
      </c>
    </row>
    <row r="6478" spans="1:7" ht="15" customHeight="1">
      <c r="A6478" s="15" t="s">
        <v>1104</v>
      </c>
      <c r="B6478" s="16" t="s">
        <v>1105</v>
      </c>
      <c r="C6478" s="15" t="s">
        <v>959</v>
      </c>
      <c r="D6478" s="15" t="s">
        <v>960</v>
      </c>
      <c r="E6478" s="17">
        <v>3.440178</v>
      </c>
      <c r="F6478" s="18">
        <v>15.31</v>
      </c>
      <c r="G6478" s="18">
        <v>52.669125180000002</v>
      </c>
    </row>
    <row r="6479" spans="1:7" ht="15" customHeight="1">
      <c r="A6479" s="1"/>
      <c r="B6479" s="1"/>
      <c r="C6479" s="1"/>
      <c r="D6479" s="1"/>
      <c r="E6479" s="319" t="s">
        <v>971</v>
      </c>
      <c r="F6479" s="320"/>
      <c r="G6479" s="19">
        <v>52.669125180000002</v>
      </c>
    </row>
    <row r="6480" spans="1:7" ht="15" customHeight="1">
      <c r="A6480" s="321" t="s">
        <v>1010</v>
      </c>
      <c r="B6480" s="322"/>
      <c r="C6480" s="8" t="s">
        <v>952</v>
      </c>
      <c r="D6480" s="8" t="s">
        <v>953</v>
      </c>
      <c r="E6480" s="8" t="s">
        <v>954</v>
      </c>
      <c r="F6480" s="8" t="s">
        <v>955</v>
      </c>
      <c r="G6480" s="8" t="s">
        <v>956</v>
      </c>
    </row>
    <row r="6481" spans="1:7" ht="15" customHeight="1">
      <c r="A6481" s="15" t="s">
        <v>1041</v>
      </c>
      <c r="B6481" s="16" t="s">
        <v>1042</v>
      </c>
      <c r="C6481" s="15" t="s">
        <v>959</v>
      </c>
      <c r="D6481" s="15" t="s">
        <v>1020</v>
      </c>
      <c r="E6481" s="17">
        <v>483.7</v>
      </c>
      <c r="F6481" s="18">
        <v>1.04</v>
      </c>
      <c r="G6481" s="18">
        <v>503.048</v>
      </c>
    </row>
    <row r="6482" spans="1:7" ht="20.100000000000001" customHeight="1">
      <c r="A6482" s="15" t="s">
        <v>1052</v>
      </c>
      <c r="B6482" s="16" t="s">
        <v>1053</v>
      </c>
      <c r="C6482" s="15" t="s">
        <v>959</v>
      </c>
      <c r="D6482" s="15" t="s">
        <v>1045</v>
      </c>
      <c r="E6482" s="17">
        <v>1.07</v>
      </c>
      <c r="F6482" s="18">
        <v>75</v>
      </c>
      <c r="G6482" s="18">
        <v>80.25</v>
      </c>
    </row>
    <row r="6483" spans="1:7" ht="15" customHeight="1">
      <c r="A6483" s="1"/>
      <c r="B6483" s="1"/>
      <c r="C6483" s="1"/>
      <c r="D6483" s="1"/>
      <c r="E6483" s="319" t="s">
        <v>1021</v>
      </c>
      <c r="F6483" s="320"/>
      <c r="G6483" s="19">
        <v>583.298</v>
      </c>
    </row>
    <row r="6484" spans="1:7" ht="15" customHeight="1">
      <c r="A6484" s="1"/>
      <c r="B6484" s="1"/>
      <c r="C6484" s="1"/>
      <c r="D6484" s="1"/>
      <c r="E6484" s="317" t="s">
        <v>972</v>
      </c>
      <c r="F6484" s="318"/>
      <c r="G6484" s="3">
        <v>632.96</v>
      </c>
    </row>
    <row r="6485" spans="1:7" ht="15" customHeight="1">
      <c r="A6485" s="1"/>
      <c r="B6485" s="1"/>
      <c r="C6485" s="1"/>
      <c r="D6485" s="1"/>
      <c r="E6485" s="317" t="s">
        <v>973</v>
      </c>
      <c r="F6485" s="318"/>
      <c r="G6485" s="3">
        <v>23.94</v>
      </c>
    </row>
    <row r="6486" spans="1:7" ht="15" customHeight="1">
      <c r="A6486" s="1"/>
      <c r="B6486" s="1"/>
      <c r="C6486" s="1"/>
      <c r="D6486" s="1"/>
      <c r="E6486" s="317" t="s">
        <v>974</v>
      </c>
      <c r="F6486" s="318"/>
      <c r="G6486" s="3">
        <v>656.9</v>
      </c>
    </row>
    <row r="6487" spans="1:7" ht="15" customHeight="1">
      <c r="A6487" s="1"/>
      <c r="B6487" s="1"/>
      <c r="C6487" s="1"/>
      <c r="D6487" s="1"/>
      <c r="E6487" s="317" t="s">
        <v>975</v>
      </c>
      <c r="F6487" s="318"/>
      <c r="G6487" s="3">
        <v>186.23</v>
      </c>
    </row>
    <row r="6488" spans="1:7" ht="15" customHeight="1">
      <c r="A6488" s="1"/>
      <c r="B6488" s="1"/>
      <c r="C6488" s="1"/>
      <c r="D6488" s="1"/>
      <c r="E6488" s="317" t="s">
        <v>976</v>
      </c>
      <c r="F6488" s="318"/>
      <c r="G6488" s="3">
        <v>843.13</v>
      </c>
    </row>
    <row r="6489" spans="1:7" ht="15" customHeight="1">
      <c r="A6489" s="1"/>
      <c r="B6489" s="1"/>
      <c r="C6489" s="1"/>
      <c r="D6489" s="1"/>
      <c r="E6489" s="317" t="s">
        <v>977</v>
      </c>
      <c r="F6489" s="318"/>
      <c r="G6489" s="3">
        <v>1</v>
      </c>
    </row>
    <row r="6490" spans="1:7" ht="15" customHeight="1">
      <c r="A6490" s="1"/>
      <c r="B6490" s="1"/>
      <c r="C6490" s="1"/>
      <c r="D6490" s="1"/>
      <c r="E6490" s="317" t="s">
        <v>978</v>
      </c>
      <c r="F6490" s="318"/>
      <c r="G6490" s="3">
        <v>843.13</v>
      </c>
    </row>
    <row r="6491" spans="1:7" ht="9.9499999999999993" customHeight="1">
      <c r="A6491" s="1"/>
      <c r="B6491" s="1"/>
      <c r="C6491" s="323" t="s">
        <v>949</v>
      </c>
      <c r="D6491" s="324"/>
      <c r="E6491" s="1"/>
      <c r="F6491" s="1"/>
      <c r="G6491" s="1"/>
    </row>
    <row r="6492" spans="1:7" ht="20.100000000000001" customHeight="1">
      <c r="A6492" s="325" t="s">
        <v>2492</v>
      </c>
      <c r="B6492" s="326"/>
      <c r="C6492" s="326"/>
      <c r="D6492" s="326"/>
      <c r="E6492" s="326"/>
      <c r="F6492" s="326"/>
      <c r="G6492" s="326"/>
    </row>
    <row r="6493" spans="1:7" ht="15" customHeight="1">
      <c r="A6493" s="321" t="s">
        <v>951</v>
      </c>
      <c r="B6493" s="322"/>
      <c r="C6493" s="8" t="s">
        <v>952</v>
      </c>
      <c r="D6493" s="8" t="s">
        <v>953</v>
      </c>
      <c r="E6493" s="8" t="s">
        <v>954</v>
      </c>
      <c r="F6493" s="8" t="s">
        <v>955</v>
      </c>
      <c r="G6493" s="8" t="s">
        <v>956</v>
      </c>
    </row>
    <row r="6494" spans="1:7" ht="15" customHeight="1">
      <c r="A6494" s="15" t="s">
        <v>994</v>
      </c>
      <c r="B6494" s="16" t="s">
        <v>995</v>
      </c>
      <c r="C6494" s="15" t="s">
        <v>959</v>
      </c>
      <c r="D6494" s="15" t="s">
        <v>960</v>
      </c>
      <c r="E6494" s="17">
        <v>0.2006</v>
      </c>
      <c r="F6494" s="18">
        <v>1.04</v>
      </c>
      <c r="G6494" s="18">
        <v>0.208624</v>
      </c>
    </row>
    <row r="6495" spans="1:7" ht="15" customHeight="1">
      <c r="A6495" s="15" t="s">
        <v>996</v>
      </c>
      <c r="B6495" s="16" t="s">
        <v>997</v>
      </c>
      <c r="C6495" s="15" t="s">
        <v>959</v>
      </c>
      <c r="D6495" s="15" t="s">
        <v>960</v>
      </c>
      <c r="E6495" s="17">
        <v>0.2006</v>
      </c>
      <c r="F6495" s="18">
        <v>3.18</v>
      </c>
      <c r="G6495" s="18">
        <v>0.63790800000000003</v>
      </c>
    </row>
    <row r="6496" spans="1:7" ht="20.100000000000001" customHeight="1">
      <c r="A6496" s="15" t="s">
        <v>998</v>
      </c>
      <c r="B6496" s="16" t="s">
        <v>999</v>
      </c>
      <c r="C6496" s="15" t="s">
        <v>959</v>
      </c>
      <c r="D6496" s="15" t="s">
        <v>960</v>
      </c>
      <c r="E6496" s="17">
        <v>4.8099999999999997E-2</v>
      </c>
      <c r="F6496" s="18">
        <v>0.41</v>
      </c>
      <c r="G6496" s="18">
        <v>1.9720999999999999E-2</v>
      </c>
    </row>
    <row r="6497" spans="1:7" ht="20.100000000000001" customHeight="1">
      <c r="A6497" s="15" t="s">
        <v>1000</v>
      </c>
      <c r="B6497" s="16" t="s">
        <v>1001</v>
      </c>
      <c r="C6497" s="15" t="s">
        <v>959</v>
      </c>
      <c r="D6497" s="15" t="s">
        <v>960</v>
      </c>
      <c r="E6497" s="17">
        <v>4.8099999999999997E-2</v>
      </c>
      <c r="F6497" s="18">
        <v>1.01</v>
      </c>
      <c r="G6497" s="18">
        <v>4.8580999999999999E-2</v>
      </c>
    </row>
    <row r="6498" spans="1:7" ht="20.100000000000001" customHeight="1">
      <c r="A6498" s="15" t="s">
        <v>1388</v>
      </c>
      <c r="B6498" s="16" t="s">
        <v>1389</v>
      </c>
      <c r="C6498" s="15" t="s">
        <v>959</v>
      </c>
      <c r="D6498" s="15" t="s">
        <v>960</v>
      </c>
      <c r="E6498" s="17">
        <v>0.1525</v>
      </c>
      <c r="F6498" s="18">
        <v>0.28000000000000003</v>
      </c>
      <c r="G6498" s="18">
        <v>4.2700000000000002E-2</v>
      </c>
    </row>
    <row r="6499" spans="1:7" ht="15" customHeight="1">
      <c r="A6499" s="15" t="s">
        <v>963</v>
      </c>
      <c r="B6499" s="16" t="s">
        <v>964</v>
      </c>
      <c r="C6499" s="15" t="s">
        <v>959</v>
      </c>
      <c r="D6499" s="15" t="s">
        <v>960</v>
      </c>
      <c r="E6499" s="17">
        <v>0.2006</v>
      </c>
      <c r="F6499" s="18">
        <v>0.55000000000000004</v>
      </c>
      <c r="G6499" s="18">
        <v>0.11033</v>
      </c>
    </row>
    <row r="6500" spans="1:7" ht="20.100000000000001" customHeight="1">
      <c r="A6500" s="15" t="s">
        <v>1390</v>
      </c>
      <c r="B6500" s="16" t="s">
        <v>1391</v>
      </c>
      <c r="C6500" s="15" t="s">
        <v>959</v>
      </c>
      <c r="D6500" s="15" t="s">
        <v>960</v>
      </c>
      <c r="E6500" s="17">
        <v>0.1525</v>
      </c>
      <c r="F6500" s="18">
        <v>0.8</v>
      </c>
      <c r="G6500" s="18">
        <v>0.122</v>
      </c>
    </row>
    <row r="6501" spans="1:7" ht="15" customHeight="1">
      <c r="A6501" s="15" t="s">
        <v>965</v>
      </c>
      <c r="B6501" s="16" t="s">
        <v>966</v>
      </c>
      <c r="C6501" s="15" t="s">
        <v>959</v>
      </c>
      <c r="D6501" s="15" t="s">
        <v>960</v>
      </c>
      <c r="E6501" s="17">
        <v>0.2006</v>
      </c>
      <c r="F6501" s="18">
        <v>0.06</v>
      </c>
      <c r="G6501" s="18">
        <v>1.2036E-2</v>
      </c>
    </row>
    <row r="6502" spans="1:7" ht="17.100000000000001" customHeight="1">
      <c r="A6502" s="1"/>
      <c r="B6502" s="1"/>
      <c r="C6502" s="1"/>
      <c r="D6502" s="1"/>
      <c r="E6502" s="319" t="s">
        <v>967</v>
      </c>
      <c r="F6502" s="320"/>
      <c r="G6502" s="19">
        <v>1.2019</v>
      </c>
    </row>
    <row r="6503" spans="1:7" ht="15" customHeight="1">
      <c r="A6503" s="321" t="s">
        <v>968</v>
      </c>
      <c r="B6503" s="322"/>
      <c r="C6503" s="8" t="s">
        <v>952</v>
      </c>
      <c r="D6503" s="8" t="s">
        <v>953</v>
      </c>
      <c r="E6503" s="8" t="s">
        <v>954</v>
      </c>
      <c r="F6503" s="8" t="s">
        <v>955</v>
      </c>
      <c r="G6503" s="8" t="s">
        <v>956</v>
      </c>
    </row>
    <row r="6504" spans="1:7" ht="15" customHeight="1">
      <c r="A6504" s="15" t="s">
        <v>1006</v>
      </c>
      <c r="B6504" s="16" t="s">
        <v>1007</v>
      </c>
      <c r="C6504" s="15" t="s">
        <v>959</v>
      </c>
      <c r="D6504" s="15" t="s">
        <v>960</v>
      </c>
      <c r="E6504" s="17">
        <v>4.8826309999999998E-2</v>
      </c>
      <c r="F6504" s="18">
        <v>9.25</v>
      </c>
      <c r="G6504" s="18">
        <v>0.4516433675</v>
      </c>
    </row>
    <row r="6505" spans="1:7" ht="15" customHeight="1">
      <c r="A6505" s="15" t="s">
        <v>1394</v>
      </c>
      <c r="B6505" s="16" t="s">
        <v>1395</v>
      </c>
      <c r="C6505" s="15" t="s">
        <v>959</v>
      </c>
      <c r="D6505" s="15" t="s">
        <v>960</v>
      </c>
      <c r="E6505" s="17">
        <v>0.15445200000000001</v>
      </c>
      <c r="F6505" s="18">
        <v>12.62</v>
      </c>
      <c r="G6505" s="18">
        <v>1.9491842399999999</v>
      </c>
    </row>
    <row r="6506" spans="1:7" ht="15" customHeight="1">
      <c r="A6506" s="1"/>
      <c r="B6506" s="1"/>
      <c r="C6506" s="1"/>
      <c r="D6506" s="1"/>
      <c r="E6506" s="319" t="s">
        <v>971</v>
      </c>
      <c r="F6506" s="320"/>
      <c r="G6506" s="19">
        <v>2.4008276075000001</v>
      </c>
    </row>
    <row r="6507" spans="1:7" ht="15" customHeight="1">
      <c r="A6507" s="321" t="s">
        <v>1010</v>
      </c>
      <c r="B6507" s="322"/>
      <c r="C6507" s="8" t="s">
        <v>952</v>
      </c>
      <c r="D6507" s="8" t="s">
        <v>953</v>
      </c>
      <c r="E6507" s="8" t="s">
        <v>954</v>
      </c>
      <c r="F6507" s="8" t="s">
        <v>955</v>
      </c>
      <c r="G6507" s="8" t="s">
        <v>956</v>
      </c>
    </row>
    <row r="6508" spans="1:7" ht="15" customHeight="1">
      <c r="A6508" s="15" t="s">
        <v>1667</v>
      </c>
      <c r="B6508" s="16" t="s">
        <v>1668</v>
      </c>
      <c r="C6508" s="15" t="s">
        <v>959</v>
      </c>
      <c r="D6508" s="15" t="s">
        <v>1030</v>
      </c>
      <c r="E6508" s="17">
        <v>1</v>
      </c>
      <c r="F6508" s="18">
        <v>37.06</v>
      </c>
      <c r="G6508" s="18">
        <v>37.06</v>
      </c>
    </row>
    <row r="6509" spans="1:7" ht="15" customHeight="1">
      <c r="A6509" s="15" t="s">
        <v>1660</v>
      </c>
      <c r="B6509" s="16" t="s">
        <v>1661</v>
      </c>
      <c r="C6509" s="15" t="s">
        <v>959</v>
      </c>
      <c r="D6509" s="15" t="s">
        <v>1030</v>
      </c>
      <c r="E6509" s="17">
        <v>2.1000000000000001E-2</v>
      </c>
      <c r="F6509" s="18">
        <v>2.5499999999999998</v>
      </c>
      <c r="G6509" s="18">
        <v>5.355E-2</v>
      </c>
    </row>
    <row r="6510" spans="1:7" ht="15" customHeight="1">
      <c r="A6510" s="1"/>
      <c r="B6510" s="1"/>
      <c r="C6510" s="1"/>
      <c r="D6510" s="1"/>
      <c r="E6510" s="319" t="s">
        <v>1021</v>
      </c>
      <c r="F6510" s="320"/>
      <c r="G6510" s="19">
        <v>37.113549999999996</v>
      </c>
    </row>
    <row r="6511" spans="1:7" ht="15" customHeight="1">
      <c r="A6511" s="1"/>
      <c r="B6511" s="1"/>
      <c r="C6511" s="1"/>
      <c r="D6511" s="1"/>
      <c r="E6511" s="317" t="s">
        <v>972</v>
      </c>
      <c r="F6511" s="318"/>
      <c r="G6511" s="3">
        <v>39.61</v>
      </c>
    </row>
    <row r="6512" spans="1:7" ht="15" customHeight="1">
      <c r="A6512" s="1"/>
      <c r="B6512" s="1"/>
      <c r="C6512" s="1"/>
      <c r="D6512" s="1"/>
      <c r="E6512" s="317" t="s">
        <v>973</v>
      </c>
      <c r="F6512" s="318"/>
      <c r="G6512" s="3">
        <v>1.1000000000000001</v>
      </c>
    </row>
    <row r="6513" spans="1:7" ht="15" customHeight="1">
      <c r="A6513" s="1"/>
      <c r="B6513" s="1"/>
      <c r="C6513" s="1"/>
      <c r="D6513" s="1"/>
      <c r="E6513" s="317" t="s">
        <v>974</v>
      </c>
      <c r="F6513" s="318"/>
      <c r="G6513" s="3">
        <v>40.71</v>
      </c>
    </row>
    <row r="6514" spans="1:7" ht="15" customHeight="1">
      <c r="A6514" s="1"/>
      <c r="B6514" s="1"/>
      <c r="C6514" s="1"/>
      <c r="D6514" s="1"/>
      <c r="E6514" s="317" t="s">
        <v>975</v>
      </c>
      <c r="F6514" s="318"/>
      <c r="G6514" s="3">
        <v>11.54</v>
      </c>
    </row>
    <row r="6515" spans="1:7" ht="15" customHeight="1">
      <c r="A6515" s="1"/>
      <c r="B6515" s="1"/>
      <c r="C6515" s="1"/>
      <c r="D6515" s="1"/>
      <c r="E6515" s="317" t="s">
        <v>976</v>
      </c>
      <c r="F6515" s="318"/>
      <c r="G6515" s="3">
        <v>52.25</v>
      </c>
    </row>
    <row r="6516" spans="1:7" ht="15" customHeight="1">
      <c r="A6516" s="1"/>
      <c r="B6516" s="1"/>
      <c r="C6516" s="1"/>
      <c r="D6516" s="1"/>
      <c r="E6516" s="317" t="s">
        <v>977</v>
      </c>
      <c r="F6516" s="318"/>
      <c r="G6516" s="3">
        <v>1</v>
      </c>
    </row>
    <row r="6517" spans="1:7" ht="15" customHeight="1">
      <c r="A6517" s="1"/>
      <c r="B6517" s="1"/>
      <c r="C6517" s="1"/>
      <c r="D6517" s="1"/>
      <c r="E6517" s="317" t="s">
        <v>978</v>
      </c>
      <c r="F6517" s="318"/>
      <c r="G6517" s="3">
        <v>52.25</v>
      </c>
    </row>
    <row r="6518" spans="1:7" ht="9.9499999999999993" customHeight="1">
      <c r="A6518" s="1"/>
      <c r="B6518" s="1"/>
      <c r="C6518" s="323" t="s">
        <v>949</v>
      </c>
      <c r="D6518" s="324"/>
      <c r="E6518" s="1"/>
      <c r="F6518" s="1"/>
      <c r="G6518" s="1"/>
    </row>
    <row r="6519" spans="1:7" ht="20.100000000000001" customHeight="1">
      <c r="A6519" s="325" t="s">
        <v>2493</v>
      </c>
      <c r="B6519" s="326"/>
      <c r="C6519" s="326"/>
      <c r="D6519" s="326"/>
      <c r="E6519" s="326"/>
      <c r="F6519" s="326"/>
      <c r="G6519" s="326"/>
    </row>
    <row r="6520" spans="1:7" ht="15" customHeight="1">
      <c r="A6520" s="321" t="s">
        <v>951</v>
      </c>
      <c r="B6520" s="322"/>
      <c r="C6520" s="8" t="s">
        <v>952</v>
      </c>
      <c r="D6520" s="8" t="s">
        <v>953</v>
      </c>
      <c r="E6520" s="8" t="s">
        <v>954</v>
      </c>
      <c r="F6520" s="8" t="s">
        <v>955</v>
      </c>
      <c r="G6520" s="8" t="s">
        <v>956</v>
      </c>
    </row>
    <row r="6521" spans="1:7" ht="15" customHeight="1">
      <c r="A6521" s="15" t="s">
        <v>994</v>
      </c>
      <c r="B6521" s="16" t="s">
        <v>995</v>
      </c>
      <c r="C6521" s="15" t="s">
        <v>959</v>
      </c>
      <c r="D6521" s="15" t="s">
        <v>960</v>
      </c>
      <c r="E6521" s="17">
        <v>1.2175</v>
      </c>
      <c r="F6521" s="18">
        <v>1.04</v>
      </c>
      <c r="G6521" s="18">
        <v>1.2662</v>
      </c>
    </row>
    <row r="6522" spans="1:7" ht="15" customHeight="1">
      <c r="A6522" s="15" t="s">
        <v>996</v>
      </c>
      <c r="B6522" s="16" t="s">
        <v>997</v>
      </c>
      <c r="C6522" s="15" t="s">
        <v>959</v>
      </c>
      <c r="D6522" s="15" t="s">
        <v>960</v>
      </c>
      <c r="E6522" s="17">
        <v>1.2175</v>
      </c>
      <c r="F6522" s="18">
        <v>3.18</v>
      </c>
      <c r="G6522" s="18">
        <v>3.8716499999999998</v>
      </c>
    </row>
    <row r="6523" spans="1:7" ht="20.100000000000001" customHeight="1">
      <c r="A6523" s="15" t="s">
        <v>998</v>
      </c>
      <c r="B6523" s="16" t="s">
        <v>999</v>
      </c>
      <c r="C6523" s="15" t="s">
        <v>959</v>
      </c>
      <c r="D6523" s="15" t="s">
        <v>960</v>
      </c>
      <c r="E6523" s="17">
        <v>0.43840000000000001</v>
      </c>
      <c r="F6523" s="18">
        <v>0.41</v>
      </c>
      <c r="G6523" s="18">
        <v>0.17974399999999999</v>
      </c>
    </row>
    <row r="6524" spans="1:7" ht="20.100000000000001" customHeight="1">
      <c r="A6524" s="15" t="s">
        <v>1000</v>
      </c>
      <c r="B6524" s="16" t="s">
        <v>1001</v>
      </c>
      <c r="C6524" s="15" t="s">
        <v>959</v>
      </c>
      <c r="D6524" s="15" t="s">
        <v>960</v>
      </c>
      <c r="E6524" s="17">
        <v>0.43840000000000001</v>
      </c>
      <c r="F6524" s="18">
        <v>1.01</v>
      </c>
      <c r="G6524" s="18">
        <v>0.44278400000000001</v>
      </c>
    </row>
    <row r="6525" spans="1:7" ht="20.100000000000001" customHeight="1">
      <c r="A6525" s="15" t="s">
        <v>1388</v>
      </c>
      <c r="B6525" s="16" t="s">
        <v>1389</v>
      </c>
      <c r="C6525" s="15" t="s">
        <v>959</v>
      </c>
      <c r="D6525" s="15" t="s">
        <v>960</v>
      </c>
      <c r="E6525" s="17">
        <v>0.77910000000000001</v>
      </c>
      <c r="F6525" s="18">
        <v>0.28000000000000003</v>
      </c>
      <c r="G6525" s="18">
        <v>0.21814800000000001</v>
      </c>
    </row>
    <row r="6526" spans="1:7" ht="20.100000000000001" customHeight="1">
      <c r="A6526" s="15" t="s">
        <v>1390</v>
      </c>
      <c r="B6526" s="16" t="s">
        <v>1391</v>
      </c>
      <c r="C6526" s="15" t="s">
        <v>959</v>
      </c>
      <c r="D6526" s="15" t="s">
        <v>960</v>
      </c>
      <c r="E6526" s="17">
        <v>0.77910000000000001</v>
      </c>
      <c r="F6526" s="18">
        <v>0.8</v>
      </c>
      <c r="G6526" s="18">
        <v>0.62327999999999995</v>
      </c>
    </row>
    <row r="6527" spans="1:7" ht="15" customHeight="1">
      <c r="A6527" s="15" t="s">
        <v>965</v>
      </c>
      <c r="B6527" s="16" t="s">
        <v>966</v>
      </c>
      <c r="C6527" s="15" t="s">
        <v>959</v>
      </c>
      <c r="D6527" s="15" t="s">
        <v>960</v>
      </c>
      <c r="E6527" s="17">
        <v>1.2175</v>
      </c>
      <c r="F6527" s="18">
        <v>0.06</v>
      </c>
      <c r="G6527" s="18">
        <v>7.3050000000000004E-2</v>
      </c>
    </row>
    <row r="6528" spans="1:7" ht="15" customHeight="1">
      <c r="A6528" s="15" t="s">
        <v>963</v>
      </c>
      <c r="B6528" s="16" t="s">
        <v>964</v>
      </c>
      <c r="C6528" s="15" t="s">
        <v>959</v>
      </c>
      <c r="D6528" s="15" t="s">
        <v>960</v>
      </c>
      <c r="E6528" s="17">
        <v>1.2175</v>
      </c>
      <c r="F6528" s="18">
        <v>0.55000000000000004</v>
      </c>
      <c r="G6528" s="18">
        <v>0.66962500000000003</v>
      </c>
    </row>
    <row r="6529" spans="1:7" ht="17.100000000000001" customHeight="1">
      <c r="A6529" s="1"/>
      <c r="B6529" s="1"/>
      <c r="C6529" s="1"/>
      <c r="D6529" s="1"/>
      <c r="E6529" s="319" t="s">
        <v>967</v>
      </c>
      <c r="F6529" s="320"/>
      <c r="G6529" s="19">
        <v>7.344481</v>
      </c>
    </row>
    <row r="6530" spans="1:7" ht="15" customHeight="1">
      <c r="A6530" s="321" t="s">
        <v>968</v>
      </c>
      <c r="B6530" s="322"/>
      <c r="C6530" s="8" t="s">
        <v>952</v>
      </c>
      <c r="D6530" s="8" t="s">
        <v>953</v>
      </c>
      <c r="E6530" s="8" t="s">
        <v>954</v>
      </c>
      <c r="F6530" s="8" t="s">
        <v>955</v>
      </c>
      <c r="G6530" s="8" t="s">
        <v>956</v>
      </c>
    </row>
    <row r="6531" spans="1:7" ht="15" customHeight="1">
      <c r="A6531" s="15" t="s">
        <v>1006</v>
      </c>
      <c r="B6531" s="16" t="s">
        <v>1007</v>
      </c>
      <c r="C6531" s="15" t="s">
        <v>959</v>
      </c>
      <c r="D6531" s="15" t="s">
        <v>960</v>
      </c>
      <c r="E6531" s="17">
        <v>0.44501984</v>
      </c>
      <c r="F6531" s="18">
        <v>9.25</v>
      </c>
      <c r="G6531" s="18">
        <v>4.1164335200000002</v>
      </c>
    </row>
    <row r="6532" spans="1:7" ht="15" customHeight="1">
      <c r="A6532" s="15" t="s">
        <v>1394</v>
      </c>
      <c r="B6532" s="16" t="s">
        <v>1395</v>
      </c>
      <c r="C6532" s="15" t="s">
        <v>959</v>
      </c>
      <c r="D6532" s="15" t="s">
        <v>960</v>
      </c>
      <c r="E6532" s="17">
        <v>0.78907247999999997</v>
      </c>
      <c r="F6532" s="18">
        <v>12.62</v>
      </c>
      <c r="G6532" s="18">
        <v>9.9580946976</v>
      </c>
    </row>
    <row r="6533" spans="1:7" ht="15" customHeight="1">
      <c r="A6533" s="1"/>
      <c r="B6533" s="1"/>
      <c r="C6533" s="1"/>
      <c r="D6533" s="1"/>
      <c r="E6533" s="319" t="s">
        <v>971</v>
      </c>
      <c r="F6533" s="320"/>
      <c r="G6533" s="19">
        <v>14.074528217599999</v>
      </c>
    </row>
    <row r="6534" spans="1:7" ht="15" customHeight="1">
      <c r="A6534" s="321" t="s">
        <v>1010</v>
      </c>
      <c r="B6534" s="322"/>
      <c r="C6534" s="8" t="s">
        <v>952</v>
      </c>
      <c r="D6534" s="8" t="s">
        <v>953</v>
      </c>
      <c r="E6534" s="8" t="s">
        <v>954</v>
      </c>
      <c r="F6534" s="8" t="s">
        <v>955</v>
      </c>
      <c r="G6534" s="8" t="s">
        <v>956</v>
      </c>
    </row>
    <row r="6535" spans="1:7" ht="20.100000000000001" customHeight="1">
      <c r="A6535" s="15" t="s">
        <v>1669</v>
      </c>
      <c r="B6535" s="16" t="s">
        <v>1670</v>
      </c>
      <c r="C6535" s="15" t="s">
        <v>959</v>
      </c>
      <c r="D6535" s="15" t="s">
        <v>1030</v>
      </c>
      <c r="E6535" s="17">
        <v>1</v>
      </c>
      <c r="F6535" s="18">
        <v>205.14</v>
      </c>
      <c r="G6535" s="18">
        <v>205.14</v>
      </c>
    </row>
    <row r="6536" spans="1:7" ht="15" customHeight="1">
      <c r="A6536" s="15" t="s">
        <v>1671</v>
      </c>
      <c r="B6536" s="16" t="s">
        <v>1672</v>
      </c>
      <c r="C6536" s="15" t="s">
        <v>959</v>
      </c>
      <c r="D6536" s="15" t="s">
        <v>1020</v>
      </c>
      <c r="E6536" s="17">
        <v>8.8099999999999998E-2</v>
      </c>
      <c r="F6536" s="18">
        <v>111.3</v>
      </c>
      <c r="G6536" s="18">
        <v>9.8055299999999992</v>
      </c>
    </row>
    <row r="6537" spans="1:7" ht="27.95" customHeight="1">
      <c r="A6537" s="15" t="s">
        <v>1673</v>
      </c>
      <c r="B6537" s="16" t="s">
        <v>1674</v>
      </c>
      <c r="C6537" s="15" t="s">
        <v>959</v>
      </c>
      <c r="D6537" s="15" t="s">
        <v>1030</v>
      </c>
      <c r="E6537" s="17">
        <v>2</v>
      </c>
      <c r="F6537" s="18">
        <v>15.58</v>
      </c>
      <c r="G6537" s="18">
        <v>31.16</v>
      </c>
    </row>
    <row r="6538" spans="1:7" ht="20.100000000000001" customHeight="1">
      <c r="A6538" s="15" t="s">
        <v>1675</v>
      </c>
      <c r="B6538" s="16" t="s">
        <v>1676</v>
      </c>
      <c r="C6538" s="15" t="s">
        <v>959</v>
      </c>
      <c r="D6538" s="15" t="s">
        <v>1030</v>
      </c>
      <c r="E6538" s="17">
        <v>1</v>
      </c>
      <c r="F6538" s="18">
        <v>7.59</v>
      </c>
      <c r="G6538" s="18">
        <v>7.59</v>
      </c>
    </row>
    <row r="6539" spans="1:7" ht="15" customHeight="1">
      <c r="A6539" s="1"/>
      <c r="B6539" s="1"/>
      <c r="C6539" s="1"/>
      <c r="D6539" s="1"/>
      <c r="E6539" s="319" t="s">
        <v>1021</v>
      </c>
      <c r="F6539" s="320"/>
      <c r="G6539" s="19">
        <v>253.69552999999999</v>
      </c>
    </row>
    <row r="6540" spans="1:7" ht="15" customHeight="1">
      <c r="A6540" s="1"/>
      <c r="B6540" s="1"/>
      <c r="C6540" s="1"/>
      <c r="D6540" s="1"/>
      <c r="E6540" s="317" t="s">
        <v>972</v>
      </c>
      <c r="F6540" s="318"/>
      <c r="G6540" s="3">
        <v>268.7</v>
      </c>
    </row>
    <row r="6541" spans="1:7" ht="15" customHeight="1">
      <c r="A6541" s="1"/>
      <c r="B6541" s="1"/>
      <c r="C6541" s="1"/>
      <c r="D6541" s="1"/>
      <c r="E6541" s="317" t="s">
        <v>973</v>
      </c>
      <c r="F6541" s="318"/>
      <c r="G6541" s="3">
        <v>6.4</v>
      </c>
    </row>
    <row r="6542" spans="1:7" ht="15" customHeight="1">
      <c r="A6542" s="1"/>
      <c r="B6542" s="1"/>
      <c r="C6542" s="1"/>
      <c r="D6542" s="1"/>
      <c r="E6542" s="317" t="s">
        <v>974</v>
      </c>
      <c r="F6542" s="318"/>
      <c r="G6542" s="3">
        <v>275.10000000000002</v>
      </c>
    </row>
    <row r="6543" spans="1:7" ht="15" customHeight="1">
      <c r="A6543" s="1"/>
      <c r="B6543" s="1"/>
      <c r="C6543" s="1"/>
      <c r="D6543" s="1"/>
      <c r="E6543" s="317" t="s">
        <v>975</v>
      </c>
      <c r="F6543" s="318"/>
      <c r="G6543" s="3">
        <v>77.989999999999995</v>
      </c>
    </row>
    <row r="6544" spans="1:7" ht="15" customHeight="1">
      <c r="A6544" s="1"/>
      <c r="B6544" s="1"/>
      <c r="C6544" s="1"/>
      <c r="D6544" s="1"/>
      <c r="E6544" s="317" t="s">
        <v>976</v>
      </c>
      <c r="F6544" s="318"/>
      <c r="G6544" s="3">
        <v>353.09</v>
      </c>
    </row>
    <row r="6545" spans="1:7" ht="15" customHeight="1">
      <c r="A6545" s="1"/>
      <c r="B6545" s="1"/>
      <c r="C6545" s="1"/>
      <c r="D6545" s="1"/>
      <c r="E6545" s="317" t="s">
        <v>977</v>
      </c>
      <c r="F6545" s="318"/>
      <c r="G6545" s="3">
        <v>1</v>
      </c>
    </row>
    <row r="6546" spans="1:7" ht="15" customHeight="1">
      <c r="A6546" s="1"/>
      <c r="B6546" s="1"/>
      <c r="C6546" s="1"/>
      <c r="D6546" s="1"/>
      <c r="E6546" s="317" t="s">
        <v>978</v>
      </c>
      <c r="F6546" s="318"/>
      <c r="G6546" s="3">
        <v>353.09</v>
      </c>
    </row>
    <row r="6547" spans="1:7" ht="9.9499999999999993" customHeight="1">
      <c r="A6547" s="1"/>
      <c r="B6547" s="1"/>
      <c r="C6547" s="323" t="s">
        <v>949</v>
      </c>
      <c r="D6547" s="324"/>
      <c r="E6547" s="1"/>
      <c r="F6547" s="1"/>
      <c r="G6547" s="1"/>
    </row>
    <row r="6548" spans="1:7" ht="20.100000000000001" customHeight="1">
      <c r="A6548" s="325" t="s">
        <v>2494</v>
      </c>
      <c r="B6548" s="326"/>
      <c r="C6548" s="326"/>
      <c r="D6548" s="326"/>
      <c r="E6548" s="326"/>
      <c r="F6548" s="326"/>
      <c r="G6548" s="326"/>
    </row>
    <row r="6549" spans="1:7" ht="15" customHeight="1">
      <c r="A6549" s="321" t="s">
        <v>951</v>
      </c>
      <c r="B6549" s="322"/>
      <c r="C6549" s="8" t="s">
        <v>952</v>
      </c>
      <c r="D6549" s="8" t="s">
        <v>953</v>
      </c>
      <c r="E6549" s="8" t="s">
        <v>954</v>
      </c>
      <c r="F6549" s="8" t="s">
        <v>955</v>
      </c>
      <c r="G6549" s="8" t="s">
        <v>956</v>
      </c>
    </row>
    <row r="6550" spans="1:7" ht="15" customHeight="1">
      <c r="A6550" s="15" t="s">
        <v>994</v>
      </c>
      <c r="B6550" s="16" t="s">
        <v>995</v>
      </c>
      <c r="C6550" s="15" t="s">
        <v>959</v>
      </c>
      <c r="D6550" s="15" t="s">
        <v>960</v>
      </c>
      <c r="E6550" s="17">
        <v>0.2006</v>
      </c>
      <c r="F6550" s="18">
        <v>1.04</v>
      </c>
      <c r="G6550" s="18">
        <v>0.208624</v>
      </c>
    </row>
    <row r="6551" spans="1:7" ht="15" customHeight="1">
      <c r="A6551" s="15" t="s">
        <v>996</v>
      </c>
      <c r="B6551" s="16" t="s">
        <v>997</v>
      </c>
      <c r="C6551" s="15" t="s">
        <v>959</v>
      </c>
      <c r="D6551" s="15" t="s">
        <v>960</v>
      </c>
      <c r="E6551" s="17">
        <v>0.2006</v>
      </c>
      <c r="F6551" s="18">
        <v>3.18</v>
      </c>
      <c r="G6551" s="18">
        <v>0.63790800000000003</v>
      </c>
    </row>
    <row r="6552" spans="1:7" ht="20.100000000000001" customHeight="1">
      <c r="A6552" s="15" t="s">
        <v>998</v>
      </c>
      <c r="B6552" s="16" t="s">
        <v>999</v>
      </c>
      <c r="C6552" s="15" t="s">
        <v>959</v>
      </c>
      <c r="D6552" s="15" t="s">
        <v>960</v>
      </c>
      <c r="E6552" s="17">
        <v>4.8099999999999997E-2</v>
      </c>
      <c r="F6552" s="18">
        <v>0.41</v>
      </c>
      <c r="G6552" s="18">
        <v>1.9720999999999999E-2</v>
      </c>
    </row>
    <row r="6553" spans="1:7" ht="20.100000000000001" customHeight="1">
      <c r="A6553" s="15" t="s">
        <v>1000</v>
      </c>
      <c r="B6553" s="16" t="s">
        <v>1001</v>
      </c>
      <c r="C6553" s="15" t="s">
        <v>959</v>
      </c>
      <c r="D6553" s="15" t="s">
        <v>960</v>
      </c>
      <c r="E6553" s="17">
        <v>4.8099999999999997E-2</v>
      </c>
      <c r="F6553" s="18">
        <v>1.01</v>
      </c>
      <c r="G6553" s="18">
        <v>4.8580999999999999E-2</v>
      </c>
    </row>
    <row r="6554" spans="1:7" ht="20.100000000000001" customHeight="1">
      <c r="A6554" s="15" t="s">
        <v>1388</v>
      </c>
      <c r="B6554" s="16" t="s">
        <v>1389</v>
      </c>
      <c r="C6554" s="15" t="s">
        <v>959</v>
      </c>
      <c r="D6554" s="15" t="s">
        <v>960</v>
      </c>
      <c r="E6554" s="17">
        <v>0.1525</v>
      </c>
      <c r="F6554" s="18">
        <v>0.28000000000000003</v>
      </c>
      <c r="G6554" s="18">
        <v>4.2700000000000002E-2</v>
      </c>
    </row>
    <row r="6555" spans="1:7" ht="15" customHeight="1">
      <c r="A6555" s="15" t="s">
        <v>963</v>
      </c>
      <c r="B6555" s="16" t="s">
        <v>964</v>
      </c>
      <c r="C6555" s="15" t="s">
        <v>959</v>
      </c>
      <c r="D6555" s="15" t="s">
        <v>960</v>
      </c>
      <c r="E6555" s="17">
        <v>0.2006</v>
      </c>
      <c r="F6555" s="18">
        <v>0.55000000000000004</v>
      </c>
      <c r="G6555" s="18">
        <v>0.11033</v>
      </c>
    </row>
    <row r="6556" spans="1:7" ht="20.100000000000001" customHeight="1">
      <c r="A6556" s="15" t="s">
        <v>1390</v>
      </c>
      <c r="B6556" s="16" t="s">
        <v>1391</v>
      </c>
      <c r="C6556" s="15" t="s">
        <v>959</v>
      </c>
      <c r="D6556" s="15" t="s">
        <v>960</v>
      </c>
      <c r="E6556" s="17">
        <v>0.1525</v>
      </c>
      <c r="F6556" s="18">
        <v>0.8</v>
      </c>
      <c r="G6556" s="18">
        <v>0.122</v>
      </c>
    </row>
    <row r="6557" spans="1:7" ht="15" customHeight="1">
      <c r="A6557" s="15" t="s">
        <v>965</v>
      </c>
      <c r="B6557" s="16" t="s">
        <v>966</v>
      </c>
      <c r="C6557" s="15" t="s">
        <v>959</v>
      </c>
      <c r="D6557" s="15" t="s">
        <v>960</v>
      </c>
      <c r="E6557" s="17">
        <v>0.2006</v>
      </c>
      <c r="F6557" s="18">
        <v>0.06</v>
      </c>
      <c r="G6557" s="18">
        <v>1.2036E-2</v>
      </c>
    </row>
    <row r="6558" spans="1:7" ht="17.100000000000001" customHeight="1">
      <c r="A6558" s="1"/>
      <c r="B6558" s="1"/>
      <c r="C6558" s="1"/>
      <c r="D6558" s="1"/>
      <c r="E6558" s="319" t="s">
        <v>967</v>
      </c>
      <c r="F6558" s="320"/>
      <c r="G6558" s="19">
        <v>1.2019</v>
      </c>
    </row>
    <row r="6559" spans="1:7" ht="15" customHeight="1">
      <c r="A6559" s="321" t="s">
        <v>968</v>
      </c>
      <c r="B6559" s="322"/>
      <c r="C6559" s="8" t="s">
        <v>952</v>
      </c>
      <c r="D6559" s="8" t="s">
        <v>953</v>
      </c>
      <c r="E6559" s="8" t="s">
        <v>954</v>
      </c>
      <c r="F6559" s="8" t="s">
        <v>955</v>
      </c>
      <c r="G6559" s="8" t="s">
        <v>956</v>
      </c>
    </row>
    <row r="6560" spans="1:7" ht="15" customHeight="1">
      <c r="A6560" s="15" t="s">
        <v>1006</v>
      </c>
      <c r="B6560" s="16" t="s">
        <v>1007</v>
      </c>
      <c r="C6560" s="15" t="s">
        <v>959</v>
      </c>
      <c r="D6560" s="15" t="s">
        <v>960</v>
      </c>
      <c r="E6560" s="17">
        <v>4.8826309999999998E-2</v>
      </c>
      <c r="F6560" s="18">
        <v>9.25</v>
      </c>
      <c r="G6560" s="18">
        <v>0.4516433675</v>
      </c>
    </row>
    <row r="6561" spans="1:7" ht="15" customHeight="1">
      <c r="A6561" s="15" t="s">
        <v>1394</v>
      </c>
      <c r="B6561" s="16" t="s">
        <v>1395</v>
      </c>
      <c r="C6561" s="15" t="s">
        <v>959</v>
      </c>
      <c r="D6561" s="15" t="s">
        <v>960</v>
      </c>
      <c r="E6561" s="17">
        <v>0.15445200000000001</v>
      </c>
      <c r="F6561" s="18">
        <v>12.62</v>
      </c>
      <c r="G6561" s="18">
        <v>1.9491842399999999</v>
      </c>
    </row>
    <row r="6562" spans="1:7" ht="15" customHeight="1">
      <c r="A6562" s="1"/>
      <c r="B6562" s="1"/>
      <c r="C6562" s="1"/>
      <c r="D6562" s="1"/>
      <c r="E6562" s="319" t="s">
        <v>971</v>
      </c>
      <c r="F6562" s="320"/>
      <c r="G6562" s="19">
        <v>2.4008276075000001</v>
      </c>
    </row>
    <row r="6563" spans="1:7" ht="15" customHeight="1">
      <c r="A6563" s="321" t="s">
        <v>1010</v>
      </c>
      <c r="B6563" s="322"/>
      <c r="C6563" s="8" t="s">
        <v>952</v>
      </c>
      <c r="D6563" s="8" t="s">
        <v>953</v>
      </c>
      <c r="E6563" s="8" t="s">
        <v>954</v>
      </c>
      <c r="F6563" s="8" t="s">
        <v>955</v>
      </c>
      <c r="G6563" s="8" t="s">
        <v>956</v>
      </c>
    </row>
    <row r="6564" spans="1:7" ht="20.100000000000001" customHeight="1">
      <c r="A6564" s="15" t="s">
        <v>1698</v>
      </c>
      <c r="B6564" s="16" t="s">
        <v>1699</v>
      </c>
      <c r="C6564" s="15" t="s">
        <v>959</v>
      </c>
      <c r="D6564" s="15" t="s">
        <v>1030</v>
      </c>
      <c r="E6564" s="17">
        <v>1</v>
      </c>
      <c r="F6564" s="18">
        <v>3.1</v>
      </c>
      <c r="G6564" s="18">
        <v>3.1</v>
      </c>
    </row>
    <row r="6565" spans="1:7" ht="15" customHeight="1">
      <c r="A6565" s="15" t="s">
        <v>1660</v>
      </c>
      <c r="B6565" s="16" t="s">
        <v>1661</v>
      </c>
      <c r="C6565" s="15" t="s">
        <v>959</v>
      </c>
      <c r="D6565" s="15" t="s">
        <v>1030</v>
      </c>
      <c r="E6565" s="17">
        <v>2.1000000000000001E-2</v>
      </c>
      <c r="F6565" s="18">
        <v>2.5499999999999998</v>
      </c>
      <c r="G6565" s="18">
        <v>5.355E-2</v>
      </c>
    </row>
    <row r="6566" spans="1:7" ht="15" customHeight="1">
      <c r="A6566" s="1"/>
      <c r="B6566" s="1"/>
      <c r="C6566" s="1"/>
      <c r="D6566" s="1"/>
      <c r="E6566" s="319" t="s">
        <v>1021</v>
      </c>
      <c r="F6566" s="320"/>
      <c r="G6566" s="19">
        <v>3.1535500000000001</v>
      </c>
    </row>
    <row r="6567" spans="1:7" ht="15" customHeight="1">
      <c r="A6567" s="1"/>
      <c r="B6567" s="1"/>
      <c r="C6567" s="1"/>
      <c r="D6567" s="1"/>
      <c r="E6567" s="317" t="s">
        <v>972</v>
      </c>
      <c r="F6567" s="318"/>
      <c r="G6567" s="3">
        <v>5.65</v>
      </c>
    </row>
    <row r="6568" spans="1:7" ht="15" customHeight="1">
      <c r="A6568" s="1"/>
      <c r="B6568" s="1"/>
      <c r="C6568" s="1"/>
      <c r="D6568" s="1"/>
      <c r="E6568" s="317" t="s">
        <v>973</v>
      </c>
      <c r="F6568" s="318"/>
      <c r="G6568" s="3">
        <v>1.1000000000000001</v>
      </c>
    </row>
    <row r="6569" spans="1:7" ht="15" customHeight="1">
      <c r="A6569" s="1"/>
      <c r="B6569" s="1"/>
      <c r="C6569" s="1"/>
      <c r="D6569" s="1"/>
      <c r="E6569" s="317" t="s">
        <v>974</v>
      </c>
      <c r="F6569" s="318"/>
      <c r="G6569" s="3">
        <v>6.75</v>
      </c>
    </row>
    <row r="6570" spans="1:7" ht="15" customHeight="1">
      <c r="A6570" s="1"/>
      <c r="B6570" s="1"/>
      <c r="C6570" s="1"/>
      <c r="D6570" s="1"/>
      <c r="E6570" s="317" t="s">
        <v>975</v>
      </c>
      <c r="F6570" s="318"/>
      <c r="G6570" s="3">
        <v>1.91</v>
      </c>
    </row>
    <row r="6571" spans="1:7" ht="15" customHeight="1">
      <c r="A6571" s="1"/>
      <c r="B6571" s="1"/>
      <c r="C6571" s="1"/>
      <c r="D6571" s="1"/>
      <c r="E6571" s="317" t="s">
        <v>976</v>
      </c>
      <c r="F6571" s="318"/>
      <c r="G6571" s="3">
        <v>8.66</v>
      </c>
    </row>
    <row r="6572" spans="1:7" ht="15" customHeight="1">
      <c r="A6572" s="1"/>
      <c r="B6572" s="1"/>
      <c r="C6572" s="1"/>
      <c r="D6572" s="1"/>
      <c r="E6572" s="317" t="s">
        <v>977</v>
      </c>
      <c r="F6572" s="318"/>
      <c r="G6572" s="3">
        <v>1</v>
      </c>
    </row>
    <row r="6573" spans="1:7" ht="15" customHeight="1">
      <c r="A6573" s="1"/>
      <c r="B6573" s="1"/>
      <c r="C6573" s="1"/>
      <c r="D6573" s="1"/>
      <c r="E6573" s="317" t="s">
        <v>978</v>
      </c>
      <c r="F6573" s="318"/>
      <c r="G6573" s="3">
        <v>8.66</v>
      </c>
    </row>
    <row r="6574" spans="1:7" ht="9.9499999999999993" customHeight="1">
      <c r="A6574" s="1"/>
      <c r="B6574" s="1"/>
      <c r="C6574" s="323" t="s">
        <v>949</v>
      </c>
      <c r="D6574" s="324"/>
      <c r="E6574" s="1"/>
      <c r="F6574" s="1"/>
      <c r="G6574" s="1"/>
    </row>
    <row r="6575" spans="1:7" ht="20.100000000000001" customHeight="1">
      <c r="A6575" s="325" t="s">
        <v>2495</v>
      </c>
      <c r="B6575" s="326"/>
      <c r="C6575" s="326"/>
      <c r="D6575" s="326"/>
      <c r="E6575" s="326"/>
      <c r="F6575" s="326"/>
      <c r="G6575" s="326"/>
    </row>
    <row r="6576" spans="1:7" ht="15" customHeight="1">
      <c r="A6576" s="321" t="s">
        <v>951</v>
      </c>
      <c r="B6576" s="322"/>
      <c r="C6576" s="8" t="s">
        <v>952</v>
      </c>
      <c r="D6576" s="8" t="s">
        <v>953</v>
      </c>
      <c r="E6576" s="8" t="s">
        <v>954</v>
      </c>
      <c r="F6576" s="8" t="s">
        <v>955</v>
      </c>
      <c r="G6576" s="8" t="s">
        <v>956</v>
      </c>
    </row>
    <row r="6577" spans="1:7" ht="15" customHeight="1">
      <c r="A6577" s="15" t="s">
        <v>994</v>
      </c>
      <c r="B6577" s="16" t="s">
        <v>995</v>
      </c>
      <c r="C6577" s="15" t="s">
        <v>959</v>
      </c>
      <c r="D6577" s="15" t="s">
        <v>960</v>
      </c>
      <c r="E6577" s="17">
        <v>0.5756</v>
      </c>
      <c r="F6577" s="18">
        <v>1.04</v>
      </c>
      <c r="G6577" s="18">
        <v>0.59862400000000004</v>
      </c>
    </row>
    <row r="6578" spans="1:7" ht="15" customHeight="1">
      <c r="A6578" s="15" t="s">
        <v>996</v>
      </c>
      <c r="B6578" s="16" t="s">
        <v>997</v>
      </c>
      <c r="C6578" s="15" t="s">
        <v>959</v>
      </c>
      <c r="D6578" s="15" t="s">
        <v>960</v>
      </c>
      <c r="E6578" s="17">
        <v>0.5756</v>
      </c>
      <c r="F6578" s="18">
        <v>3.18</v>
      </c>
      <c r="G6578" s="18">
        <v>1.830408</v>
      </c>
    </row>
    <row r="6579" spans="1:7" ht="20.100000000000001" customHeight="1">
      <c r="A6579" s="15" t="s">
        <v>998</v>
      </c>
      <c r="B6579" s="16" t="s">
        <v>999</v>
      </c>
      <c r="C6579" s="15" t="s">
        <v>959</v>
      </c>
      <c r="D6579" s="15" t="s">
        <v>960</v>
      </c>
      <c r="E6579" s="17">
        <v>0.18859999999999999</v>
      </c>
      <c r="F6579" s="18">
        <v>0.41</v>
      </c>
      <c r="G6579" s="18">
        <v>7.7326000000000006E-2</v>
      </c>
    </row>
    <row r="6580" spans="1:7" ht="20.100000000000001" customHeight="1">
      <c r="A6580" s="15" t="s">
        <v>1000</v>
      </c>
      <c r="B6580" s="16" t="s">
        <v>1001</v>
      </c>
      <c r="C6580" s="15" t="s">
        <v>959</v>
      </c>
      <c r="D6580" s="15" t="s">
        <v>960</v>
      </c>
      <c r="E6580" s="17">
        <v>0.18859999999999999</v>
      </c>
      <c r="F6580" s="18">
        <v>1.01</v>
      </c>
      <c r="G6580" s="18">
        <v>0.19048599999999999</v>
      </c>
    </row>
    <row r="6581" spans="1:7" ht="20.100000000000001" customHeight="1">
      <c r="A6581" s="15" t="s">
        <v>1388</v>
      </c>
      <c r="B6581" s="16" t="s">
        <v>1389</v>
      </c>
      <c r="C6581" s="15" t="s">
        <v>959</v>
      </c>
      <c r="D6581" s="15" t="s">
        <v>960</v>
      </c>
      <c r="E6581" s="17">
        <v>0.38700000000000001</v>
      </c>
      <c r="F6581" s="18">
        <v>0.28000000000000003</v>
      </c>
      <c r="G6581" s="18">
        <v>0.10836</v>
      </c>
    </row>
    <row r="6582" spans="1:7" ht="15" customHeight="1">
      <c r="A6582" s="15" t="s">
        <v>963</v>
      </c>
      <c r="B6582" s="16" t="s">
        <v>964</v>
      </c>
      <c r="C6582" s="15" t="s">
        <v>959</v>
      </c>
      <c r="D6582" s="15" t="s">
        <v>960</v>
      </c>
      <c r="E6582" s="17">
        <v>0.5756</v>
      </c>
      <c r="F6582" s="18">
        <v>0.55000000000000004</v>
      </c>
      <c r="G6582" s="18">
        <v>0.31657999999999997</v>
      </c>
    </row>
    <row r="6583" spans="1:7" ht="20.100000000000001" customHeight="1">
      <c r="A6583" s="15" t="s">
        <v>1390</v>
      </c>
      <c r="B6583" s="16" t="s">
        <v>1391</v>
      </c>
      <c r="C6583" s="15" t="s">
        <v>959</v>
      </c>
      <c r="D6583" s="15" t="s">
        <v>960</v>
      </c>
      <c r="E6583" s="17">
        <v>0.38700000000000001</v>
      </c>
      <c r="F6583" s="18">
        <v>0.8</v>
      </c>
      <c r="G6583" s="18">
        <v>0.30959999999999999</v>
      </c>
    </row>
    <row r="6584" spans="1:7" ht="15" customHeight="1">
      <c r="A6584" s="15" t="s">
        <v>965</v>
      </c>
      <c r="B6584" s="16" t="s">
        <v>966</v>
      </c>
      <c r="C6584" s="15" t="s">
        <v>959</v>
      </c>
      <c r="D6584" s="15" t="s">
        <v>960</v>
      </c>
      <c r="E6584" s="17">
        <v>0.5756</v>
      </c>
      <c r="F6584" s="18">
        <v>0.06</v>
      </c>
      <c r="G6584" s="18">
        <v>3.4535999999999997E-2</v>
      </c>
    </row>
    <row r="6585" spans="1:7" ht="17.100000000000001" customHeight="1">
      <c r="A6585" s="1"/>
      <c r="B6585" s="1"/>
      <c r="C6585" s="1"/>
      <c r="D6585" s="1"/>
      <c r="E6585" s="319" t="s">
        <v>967</v>
      </c>
      <c r="F6585" s="320"/>
      <c r="G6585" s="19">
        <v>3.4659200000000001</v>
      </c>
    </row>
    <row r="6586" spans="1:7" ht="15" customHeight="1">
      <c r="A6586" s="321" t="s">
        <v>968</v>
      </c>
      <c r="B6586" s="322"/>
      <c r="C6586" s="8" t="s">
        <v>952</v>
      </c>
      <c r="D6586" s="8" t="s">
        <v>953</v>
      </c>
      <c r="E6586" s="8" t="s">
        <v>954</v>
      </c>
      <c r="F6586" s="8" t="s">
        <v>955</v>
      </c>
      <c r="G6586" s="8" t="s">
        <v>956</v>
      </c>
    </row>
    <row r="6587" spans="1:7" ht="15" customHeight="1">
      <c r="A6587" s="15" t="s">
        <v>1006</v>
      </c>
      <c r="B6587" s="16" t="s">
        <v>1007</v>
      </c>
      <c r="C6587" s="15" t="s">
        <v>959</v>
      </c>
      <c r="D6587" s="15" t="s">
        <v>960</v>
      </c>
      <c r="E6587" s="17">
        <v>0.19144786</v>
      </c>
      <c r="F6587" s="18">
        <v>9.25</v>
      </c>
      <c r="G6587" s="18">
        <v>1.7708927050000001</v>
      </c>
    </row>
    <row r="6588" spans="1:7" ht="15" customHeight="1">
      <c r="A6588" s="15" t="s">
        <v>1394</v>
      </c>
      <c r="B6588" s="16" t="s">
        <v>1395</v>
      </c>
      <c r="C6588" s="15" t="s">
        <v>959</v>
      </c>
      <c r="D6588" s="15" t="s">
        <v>960</v>
      </c>
      <c r="E6588" s="17">
        <v>0.39195360000000001</v>
      </c>
      <c r="F6588" s="18">
        <v>12.62</v>
      </c>
      <c r="G6588" s="18">
        <v>4.9464544320000003</v>
      </c>
    </row>
    <row r="6589" spans="1:7" ht="15" customHeight="1">
      <c r="A6589" s="1"/>
      <c r="B6589" s="1"/>
      <c r="C6589" s="1"/>
      <c r="D6589" s="1"/>
      <c r="E6589" s="319" t="s">
        <v>971</v>
      </c>
      <c r="F6589" s="320"/>
      <c r="G6589" s="19">
        <v>6.717347137</v>
      </c>
    </row>
    <row r="6590" spans="1:7" ht="15" customHeight="1">
      <c r="A6590" s="321" t="s">
        <v>1010</v>
      </c>
      <c r="B6590" s="322"/>
      <c r="C6590" s="8" t="s">
        <v>952</v>
      </c>
      <c r="D6590" s="8" t="s">
        <v>953</v>
      </c>
      <c r="E6590" s="8" t="s">
        <v>954</v>
      </c>
      <c r="F6590" s="8" t="s">
        <v>955</v>
      </c>
      <c r="G6590" s="8" t="s">
        <v>956</v>
      </c>
    </row>
    <row r="6591" spans="1:7" ht="15" customHeight="1">
      <c r="A6591" s="15" t="s">
        <v>1671</v>
      </c>
      <c r="B6591" s="16" t="s">
        <v>1672</v>
      </c>
      <c r="C6591" s="15" t="s">
        <v>959</v>
      </c>
      <c r="D6591" s="15" t="s">
        <v>1020</v>
      </c>
      <c r="E6591" s="17">
        <v>3.04E-2</v>
      </c>
      <c r="F6591" s="18">
        <v>111.3</v>
      </c>
      <c r="G6591" s="18">
        <v>3.3835199999999999</v>
      </c>
    </row>
    <row r="6592" spans="1:7" ht="20.100000000000001" customHeight="1">
      <c r="A6592" s="15" t="s">
        <v>1704</v>
      </c>
      <c r="B6592" s="16" t="s">
        <v>1705</v>
      </c>
      <c r="C6592" s="15" t="s">
        <v>959</v>
      </c>
      <c r="D6592" s="15" t="s">
        <v>1030</v>
      </c>
      <c r="E6592" s="17">
        <v>1</v>
      </c>
      <c r="F6592" s="18">
        <v>49.68</v>
      </c>
      <c r="G6592" s="18">
        <v>49.68</v>
      </c>
    </row>
    <row r="6593" spans="1:7" ht="27.95" customHeight="1">
      <c r="A6593" s="15" t="s">
        <v>1664</v>
      </c>
      <c r="B6593" s="16" t="s">
        <v>1665</v>
      </c>
      <c r="C6593" s="15" t="s">
        <v>959</v>
      </c>
      <c r="D6593" s="15" t="s">
        <v>1030</v>
      </c>
      <c r="E6593" s="17">
        <v>2</v>
      </c>
      <c r="F6593" s="18">
        <v>11.55</v>
      </c>
      <c r="G6593" s="18">
        <v>23.1</v>
      </c>
    </row>
    <row r="6594" spans="1:7" ht="15" customHeight="1">
      <c r="A6594" s="1"/>
      <c r="B6594" s="1"/>
      <c r="C6594" s="1"/>
      <c r="D6594" s="1"/>
      <c r="E6594" s="319" t="s">
        <v>1021</v>
      </c>
      <c r="F6594" s="320"/>
      <c r="G6594" s="19">
        <v>76.163520000000005</v>
      </c>
    </row>
    <row r="6595" spans="1:7" ht="15" customHeight="1">
      <c r="A6595" s="1"/>
      <c r="B6595" s="1"/>
      <c r="C6595" s="1"/>
      <c r="D6595" s="1"/>
      <c r="E6595" s="317" t="s">
        <v>972</v>
      </c>
      <c r="F6595" s="318"/>
      <c r="G6595" s="3">
        <v>83.28</v>
      </c>
    </row>
    <row r="6596" spans="1:7" ht="15" customHeight="1">
      <c r="A6596" s="1"/>
      <c r="B6596" s="1"/>
      <c r="C6596" s="1"/>
      <c r="D6596" s="1"/>
      <c r="E6596" s="317" t="s">
        <v>973</v>
      </c>
      <c r="F6596" s="318"/>
      <c r="G6596" s="3">
        <v>3.05</v>
      </c>
    </row>
    <row r="6597" spans="1:7" ht="15" customHeight="1">
      <c r="A6597" s="1"/>
      <c r="B6597" s="1"/>
      <c r="C6597" s="1"/>
      <c r="D6597" s="1"/>
      <c r="E6597" s="317" t="s">
        <v>974</v>
      </c>
      <c r="F6597" s="318"/>
      <c r="G6597" s="3">
        <v>86.33</v>
      </c>
    </row>
    <row r="6598" spans="1:7" ht="15" customHeight="1">
      <c r="A6598" s="1"/>
      <c r="B6598" s="1"/>
      <c r="C6598" s="1"/>
      <c r="D6598" s="1"/>
      <c r="E6598" s="317" t="s">
        <v>975</v>
      </c>
      <c r="F6598" s="318"/>
      <c r="G6598" s="3">
        <v>24.47</v>
      </c>
    </row>
    <row r="6599" spans="1:7" ht="15" customHeight="1">
      <c r="A6599" s="1"/>
      <c r="B6599" s="1"/>
      <c r="C6599" s="1"/>
      <c r="D6599" s="1"/>
      <c r="E6599" s="317" t="s">
        <v>976</v>
      </c>
      <c r="F6599" s="318"/>
      <c r="G6599" s="3">
        <v>110.8</v>
      </c>
    </row>
    <row r="6600" spans="1:7" ht="15" customHeight="1">
      <c r="A6600" s="1"/>
      <c r="B6600" s="1"/>
      <c r="C6600" s="1"/>
      <c r="D6600" s="1"/>
      <c r="E6600" s="317" t="s">
        <v>977</v>
      </c>
      <c r="F6600" s="318"/>
      <c r="G6600" s="3">
        <v>1</v>
      </c>
    </row>
    <row r="6601" spans="1:7" ht="15" customHeight="1">
      <c r="A6601" s="1"/>
      <c r="B6601" s="1"/>
      <c r="C6601" s="1"/>
      <c r="D6601" s="1"/>
      <c r="E6601" s="317" t="s">
        <v>978</v>
      </c>
      <c r="F6601" s="318"/>
      <c r="G6601" s="3">
        <v>110.8</v>
      </c>
    </row>
    <row r="6602" spans="1:7" ht="9.9499999999999993" customHeight="1">
      <c r="A6602" s="1"/>
      <c r="B6602" s="1"/>
      <c r="C6602" s="323" t="s">
        <v>949</v>
      </c>
      <c r="D6602" s="324"/>
      <c r="E6602" s="1"/>
      <c r="F6602" s="1"/>
      <c r="G6602" s="1"/>
    </row>
    <row r="6603" spans="1:7" ht="20.100000000000001" customHeight="1">
      <c r="A6603" s="325" t="s">
        <v>2496</v>
      </c>
      <c r="B6603" s="326"/>
      <c r="C6603" s="326"/>
      <c r="D6603" s="326"/>
      <c r="E6603" s="326"/>
      <c r="F6603" s="326"/>
      <c r="G6603" s="326"/>
    </row>
    <row r="6604" spans="1:7" ht="15" customHeight="1">
      <c r="A6604" s="321" t="s">
        <v>951</v>
      </c>
      <c r="B6604" s="322"/>
      <c r="C6604" s="8" t="s">
        <v>952</v>
      </c>
      <c r="D6604" s="8" t="s">
        <v>953</v>
      </c>
      <c r="E6604" s="8" t="s">
        <v>954</v>
      </c>
      <c r="F6604" s="8" t="s">
        <v>955</v>
      </c>
      <c r="G6604" s="8" t="s">
        <v>956</v>
      </c>
    </row>
    <row r="6605" spans="1:7" ht="15" customHeight="1">
      <c r="A6605" s="15" t="s">
        <v>994</v>
      </c>
      <c r="B6605" s="16" t="s">
        <v>995</v>
      </c>
      <c r="C6605" s="15" t="s">
        <v>959</v>
      </c>
      <c r="D6605" s="15" t="s">
        <v>960</v>
      </c>
      <c r="E6605" s="17">
        <v>0.1111</v>
      </c>
      <c r="F6605" s="18">
        <v>1.04</v>
      </c>
      <c r="G6605" s="18">
        <v>0.11554399999999999</v>
      </c>
    </row>
    <row r="6606" spans="1:7" ht="15" customHeight="1">
      <c r="A6606" s="15" t="s">
        <v>996</v>
      </c>
      <c r="B6606" s="16" t="s">
        <v>997</v>
      </c>
      <c r="C6606" s="15" t="s">
        <v>959</v>
      </c>
      <c r="D6606" s="15" t="s">
        <v>960</v>
      </c>
      <c r="E6606" s="17">
        <v>0.1111</v>
      </c>
      <c r="F6606" s="18">
        <v>3.18</v>
      </c>
      <c r="G6606" s="18">
        <v>0.353298</v>
      </c>
    </row>
    <row r="6607" spans="1:7" ht="20.100000000000001" customHeight="1">
      <c r="A6607" s="15" t="s">
        <v>998</v>
      </c>
      <c r="B6607" s="16" t="s">
        <v>999</v>
      </c>
      <c r="C6607" s="15" t="s">
        <v>959</v>
      </c>
      <c r="D6607" s="15" t="s">
        <v>960</v>
      </c>
      <c r="E6607" s="17">
        <v>2.6599999999999999E-2</v>
      </c>
      <c r="F6607" s="18">
        <v>0.41</v>
      </c>
      <c r="G6607" s="18">
        <v>1.0906000000000001E-2</v>
      </c>
    </row>
    <row r="6608" spans="1:7" ht="20.100000000000001" customHeight="1">
      <c r="A6608" s="15" t="s">
        <v>1000</v>
      </c>
      <c r="B6608" s="16" t="s">
        <v>1001</v>
      </c>
      <c r="C6608" s="15" t="s">
        <v>959</v>
      </c>
      <c r="D6608" s="15" t="s">
        <v>960</v>
      </c>
      <c r="E6608" s="17">
        <v>2.6599999999999999E-2</v>
      </c>
      <c r="F6608" s="18">
        <v>1.01</v>
      </c>
      <c r="G6608" s="18">
        <v>2.6866000000000001E-2</v>
      </c>
    </row>
    <row r="6609" spans="1:7" ht="20.100000000000001" customHeight="1">
      <c r="A6609" s="15" t="s">
        <v>1388</v>
      </c>
      <c r="B6609" s="16" t="s">
        <v>1389</v>
      </c>
      <c r="C6609" s="15" t="s">
        <v>959</v>
      </c>
      <c r="D6609" s="15" t="s">
        <v>960</v>
      </c>
      <c r="E6609" s="17">
        <v>8.4500000000000006E-2</v>
      </c>
      <c r="F6609" s="18">
        <v>0.28000000000000003</v>
      </c>
      <c r="G6609" s="18">
        <v>2.366E-2</v>
      </c>
    </row>
    <row r="6610" spans="1:7" ht="15" customHeight="1">
      <c r="A6610" s="15" t="s">
        <v>963</v>
      </c>
      <c r="B6610" s="16" t="s">
        <v>964</v>
      </c>
      <c r="C6610" s="15" t="s">
        <v>959</v>
      </c>
      <c r="D6610" s="15" t="s">
        <v>960</v>
      </c>
      <c r="E6610" s="17">
        <v>0.1111</v>
      </c>
      <c r="F6610" s="18">
        <v>0.55000000000000004</v>
      </c>
      <c r="G6610" s="18">
        <v>6.1105E-2</v>
      </c>
    </row>
    <row r="6611" spans="1:7" ht="20.100000000000001" customHeight="1">
      <c r="A6611" s="15" t="s">
        <v>1390</v>
      </c>
      <c r="B6611" s="16" t="s">
        <v>1391</v>
      </c>
      <c r="C6611" s="15" t="s">
        <v>959</v>
      </c>
      <c r="D6611" s="15" t="s">
        <v>960</v>
      </c>
      <c r="E6611" s="17">
        <v>8.4500000000000006E-2</v>
      </c>
      <c r="F6611" s="18">
        <v>0.8</v>
      </c>
      <c r="G6611" s="18">
        <v>6.7599999999999993E-2</v>
      </c>
    </row>
    <row r="6612" spans="1:7" ht="15" customHeight="1">
      <c r="A6612" s="15" t="s">
        <v>965</v>
      </c>
      <c r="B6612" s="16" t="s">
        <v>966</v>
      </c>
      <c r="C6612" s="15" t="s">
        <v>959</v>
      </c>
      <c r="D6612" s="15" t="s">
        <v>960</v>
      </c>
      <c r="E6612" s="17">
        <v>0.1111</v>
      </c>
      <c r="F6612" s="18">
        <v>0.06</v>
      </c>
      <c r="G6612" s="18">
        <v>6.6660000000000001E-3</v>
      </c>
    </row>
    <row r="6613" spans="1:7" ht="17.100000000000001" customHeight="1">
      <c r="A6613" s="1"/>
      <c r="B6613" s="1"/>
      <c r="C6613" s="1"/>
      <c r="D6613" s="1"/>
      <c r="E6613" s="319" t="s">
        <v>967</v>
      </c>
      <c r="F6613" s="320"/>
      <c r="G6613" s="19">
        <v>0.66564500000000004</v>
      </c>
    </row>
    <row r="6614" spans="1:7" ht="15" customHeight="1">
      <c r="A6614" s="321" t="s">
        <v>968</v>
      </c>
      <c r="B6614" s="322"/>
      <c r="C6614" s="8" t="s">
        <v>952</v>
      </c>
      <c r="D6614" s="8" t="s">
        <v>953</v>
      </c>
      <c r="E6614" s="8" t="s">
        <v>954</v>
      </c>
      <c r="F6614" s="8" t="s">
        <v>955</v>
      </c>
      <c r="G6614" s="8" t="s">
        <v>956</v>
      </c>
    </row>
    <row r="6615" spans="1:7" ht="15" customHeight="1">
      <c r="A6615" s="15" t="s">
        <v>1006</v>
      </c>
      <c r="B6615" s="16" t="s">
        <v>1007</v>
      </c>
      <c r="C6615" s="15" t="s">
        <v>959</v>
      </c>
      <c r="D6615" s="15" t="s">
        <v>960</v>
      </c>
      <c r="E6615" s="17">
        <v>2.700166E-2</v>
      </c>
      <c r="F6615" s="18">
        <v>9.25</v>
      </c>
      <c r="G6615" s="18">
        <v>0.24976535499999999</v>
      </c>
    </row>
    <row r="6616" spans="1:7" ht="15" customHeight="1">
      <c r="A6616" s="15" t="s">
        <v>1394</v>
      </c>
      <c r="B6616" s="16" t="s">
        <v>1395</v>
      </c>
      <c r="C6616" s="15" t="s">
        <v>959</v>
      </c>
      <c r="D6616" s="15" t="s">
        <v>960</v>
      </c>
      <c r="E6616" s="17">
        <v>8.5581599999999994E-2</v>
      </c>
      <c r="F6616" s="18">
        <v>12.62</v>
      </c>
      <c r="G6616" s="18">
        <v>1.080039792</v>
      </c>
    </row>
    <row r="6617" spans="1:7" ht="15" customHeight="1">
      <c r="A6617" s="1"/>
      <c r="B6617" s="1"/>
      <c r="C6617" s="1"/>
      <c r="D6617" s="1"/>
      <c r="E6617" s="319" t="s">
        <v>971</v>
      </c>
      <c r="F6617" s="320"/>
      <c r="G6617" s="19">
        <v>1.3298051470000001</v>
      </c>
    </row>
    <row r="6618" spans="1:7" ht="15" customHeight="1">
      <c r="A6618" s="321" t="s">
        <v>1010</v>
      </c>
      <c r="B6618" s="322"/>
      <c r="C6618" s="8" t="s">
        <v>952</v>
      </c>
      <c r="D6618" s="8" t="s">
        <v>953</v>
      </c>
      <c r="E6618" s="8" t="s">
        <v>954</v>
      </c>
      <c r="F6618" s="8" t="s">
        <v>955</v>
      </c>
      <c r="G6618" s="8" t="s">
        <v>956</v>
      </c>
    </row>
    <row r="6619" spans="1:7" ht="20.100000000000001" customHeight="1">
      <c r="A6619" s="15" t="s">
        <v>1700</v>
      </c>
      <c r="B6619" s="16" t="s">
        <v>1701</v>
      </c>
      <c r="C6619" s="15" t="s">
        <v>959</v>
      </c>
      <c r="D6619" s="15" t="s">
        <v>1030</v>
      </c>
      <c r="E6619" s="17">
        <v>1</v>
      </c>
      <c r="F6619" s="18">
        <v>6.9</v>
      </c>
      <c r="G6619" s="18">
        <v>6.9</v>
      </c>
    </row>
    <row r="6620" spans="1:7" ht="15" customHeight="1">
      <c r="A6620" s="15" t="s">
        <v>1660</v>
      </c>
      <c r="B6620" s="16" t="s">
        <v>1661</v>
      </c>
      <c r="C6620" s="15" t="s">
        <v>959</v>
      </c>
      <c r="D6620" s="15" t="s">
        <v>1030</v>
      </c>
      <c r="E6620" s="17">
        <v>3.32E-2</v>
      </c>
      <c r="F6620" s="18">
        <v>2.5499999999999998</v>
      </c>
      <c r="G6620" s="18">
        <v>8.4659999999999999E-2</v>
      </c>
    </row>
    <row r="6621" spans="1:7" ht="15" customHeight="1">
      <c r="A6621" s="1"/>
      <c r="B6621" s="1"/>
      <c r="C6621" s="1"/>
      <c r="D6621" s="1"/>
      <c r="E6621" s="319" t="s">
        <v>1021</v>
      </c>
      <c r="F6621" s="320"/>
      <c r="G6621" s="19">
        <v>6.9846599999999999</v>
      </c>
    </row>
    <row r="6622" spans="1:7" ht="15" customHeight="1">
      <c r="A6622" s="1"/>
      <c r="B6622" s="1"/>
      <c r="C6622" s="1"/>
      <c r="D6622" s="1"/>
      <c r="E6622" s="317" t="s">
        <v>972</v>
      </c>
      <c r="F6622" s="318"/>
      <c r="G6622" s="3">
        <v>8.36</v>
      </c>
    </row>
    <row r="6623" spans="1:7" ht="15" customHeight="1">
      <c r="A6623" s="1"/>
      <c r="B6623" s="1"/>
      <c r="C6623" s="1"/>
      <c r="D6623" s="1"/>
      <c r="E6623" s="317" t="s">
        <v>973</v>
      </c>
      <c r="F6623" s="318"/>
      <c r="G6623" s="3">
        <v>0.6</v>
      </c>
    </row>
    <row r="6624" spans="1:7" ht="15" customHeight="1">
      <c r="A6624" s="1"/>
      <c r="B6624" s="1"/>
      <c r="C6624" s="1"/>
      <c r="D6624" s="1"/>
      <c r="E6624" s="317" t="s">
        <v>974</v>
      </c>
      <c r="F6624" s="318"/>
      <c r="G6624" s="3">
        <v>8.9600000000000009</v>
      </c>
    </row>
    <row r="6625" spans="1:7" ht="15" customHeight="1">
      <c r="A6625" s="1"/>
      <c r="B6625" s="1"/>
      <c r="C6625" s="1"/>
      <c r="D6625" s="1"/>
      <c r="E6625" s="317" t="s">
        <v>975</v>
      </c>
      <c r="F6625" s="318"/>
      <c r="G6625" s="3">
        <v>2.54</v>
      </c>
    </row>
    <row r="6626" spans="1:7" ht="15" customHeight="1">
      <c r="A6626" s="1"/>
      <c r="B6626" s="1"/>
      <c r="C6626" s="1"/>
      <c r="D6626" s="1"/>
      <c r="E6626" s="317" t="s">
        <v>976</v>
      </c>
      <c r="F6626" s="318"/>
      <c r="G6626" s="3">
        <v>11.5</v>
      </c>
    </row>
    <row r="6627" spans="1:7" ht="15" customHeight="1">
      <c r="A6627" s="1"/>
      <c r="B6627" s="1"/>
      <c r="C6627" s="1"/>
      <c r="D6627" s="1"/>
      <c r="E6627" s="317" t="s">
        <v>977</v>
      </c>
      <c r="F6627" s="318"/>
      <c r="G6627" s="3">
        <v>1</v>
      </c>
    </row>
    <row r="6628" spans="1:7" ht="15" customHeight="1">
      <c r="A6628" s="1"/>
      <c r="B6628" s="1"/>
      <c r="C6628" s="1"/>
      <c r="D6628" s="1"/>
      <c r="E6628" s="317" t="s">
        <v>978</v>
      </c>
      <c r="F6628" s="318"/>
      <c r="G6628" s="3">
        <v>11.5</v>
      </c>
    </row>
    <row r="6629" spans="1:7" ht="9.9499999999999993" customHeight="1">
      <c r="A6629" s="1"/>
      <c r="B6629" s="1"/>
      <c r="C6629" s="323" t="s">
        <v>949</v>
      </c>
      <c r="D6629" s="324"/>
      <c r="E6629" s="1"/>
      <c r="F6629" s="1"/>
      <c r="G6629" s="1"/>
    </row>
    <row r="6630" spans="1:7" ht="20.100000000000001" customHeight="1">
      <c r="A6630" s="325" t="s">
        <v>2497</v>
      </c>
      <c r="B6630" s="326"/>
      <c r="C6630" s="326"/>
      <c r="D6630" s="326"/>
      <c r="E6630" s="326"/>
      <c r="F6630" s="326"/>
      <c r="G6630" s="326"/>
    </row>
    <row r="6631" spans="1:7" ht="15" customHeight="1">
      <c r="A6631" s="321" t="s">
        <v>951</v>
      </c>
      <c r="B6631" s="322"/>
      <c r="C6631" s="8" t="s">
        <v>952</v>
      </c>
      <c r="D6631" s="8" t="s">
        <v>953</v>
      </c>
      <c r="E6631" s="8" t="s">
        <v>954</v>
      </c>
      <c r="F6631" s="8" t="s">
        <v>955</v>
      </c>
      <c r="G6631" s="8" t="s">
        <v>956</v>
      </c>
    </row>
    <row r="6632" spans="1:7" ht="15" customHeight="1">
      <c r="A6632" s="15" t="s">
        <v>994</v>
      </c>
      <c r="B6632" s="16" t="s">
        <v>995</v>
      </c>
      <c r="C6632" s="15" t="s">
        <v>959</v>
      </c>
      <c r="D6632" s="15" t="s">
        <v>960</v>
      </c>
      <c r="E6632" s="17">
        <v>0.16200000000000001</v>
      </c>
      <c r="F6632" s="18">
        <v>1.04</v>
      </c>
      <c r="G6632" s="18">
        <v>0.16847999999999999</v>
      </c>
    </row>
    <row r="6633" spans="1:7" ht="15" customHeight="1">
      <c r="A6633" s="15" t="s">
        <v>996</v>
      </c>
      <c r="B6633" s="16" t="s">
        <v>997</v>
      </c>
      <c r="C6633" s="15" t="s">
        <v>959</v>
      </c>
      <c r="D6633" s="15" t="s">
        <v>960</v>
      </c>
      <c r="E6633" s="17">
        <v>0.16200000000000001</v>
      </c>
      <c r="F6633" s="18">
        <v>3.18</v>
      </c>
      <c r="G6633" s="18">
        <v>0.51515999999999995</v>
      </c>
    </row>
    <row r="6634" spans="1:7" ht="20.100000000000001" customHeight="1">
      <c r="A6634" s="15" t="s">
        <v>998</v>
      </c>
      <c r="B6634" s="16" t="s">
        <v>999</v>
      </c>
      <c r="C6634" s="15" t="s">
        <v>959</v>
      </c>
      <c r="D6634" s="15" t="s">
        <v>960</v>
      </c>
      <c r="E6634" s="17">
        <v>3.8800000000000001E-2</v>
      </c>
      <c r="F6634" s="18">
        <v>0.41</v>
      </c>
      <c r="G6634" s="18">
        <v>1.5907999999999999E-2</v>
      </c>
    </row>
    <row r="6635" spans="1:7" ht="20.100000000000001" customHeight="1">
      <c r="A6635" s="15" t="s">
        <v>1000</v>
      </c>
      <c r="B6635" s="16" t="s">
        <v>1001</v>
      </c>
      <c r="C6635" s="15" t="s">
        <v>959</v>
      </c>
      <c r="D6635" s="15" t="s">
        <v>960</v>
      </c>
      <c r="E6635" s="17">
        <v>3.8800000000000001E-2</v>
      </c>
      <c r="F6635" s="18">
        <v>1.01</v>
      </c>
      <c r="G6635" s="18">
        <v>3.9188000000000001E-2</v>
      </c>
    </row>
    <row r="6636" spans="1:7" ht="20.100000000000001" customHeight="1">
      <c r="A6636" s="15" t="s">
        <v>1388</v>
      </c>
      <c r="B6636" s="16" t="s">
        <v>1389</v>
      </c>
      <c r="C6636" s="15" t="s">
        <v>959</v>
      </c>
      <c r="D6636" s="15" t="s">
        <v>960</v>
      </c>
      <c r="E6636" s="17">
        <v>0.1232</v>
      </c>
      <c r="F6636" s="18">
        <v>0.28000000000000003</v>
      </c>
      <c r="G6636" s="18">
        <v>3.4495999999999999E-2</v>
      </c>
    </row>
    <row r="6637" spans="1:7" ht="15" customHeight="1">
      <c r="A6637" s="15" t="s">
        <v>963</v>
      </c>
      <c r="B6637" s="16" t="s">
        <v>964</v>
      </c>
      <c r="C6637" s="15" t="s">
        <v>959</v>
      </c>
      <c r="D6637" s="15" t="s">
        <v>960</v>
      </c>
      <c r="E6637" s="17">
        <v>0.16200000000000001</v>
      </c>
      <c r="F6637" s="18">
        <v>0.55000000000000004</v>
      </c>
      <c r="G6637" s="18">
        <v>8.9099999999999999E-2</v>
      </c>
    </row>
    <row r="6638" spans="1:7" ht="20.100000000000001" customHeight="1">
      <c r="A6638" s="15" t="s">
        <v>1390</v>
      </c>
      <c r="B6638" s="16" t="s">
        <v>1391</v>
      </c>
      <c r="C6638" s="15" t="s">
        <v>959</v>
      </c>
      <c r="D6638" s="15" t="s">
        <v>960</v>
      </c>
      <c r="E6638" s="17">
        <v>0.1232</v>
      </c>
      <c r="F6638" s="18">
        <v>0.8</v>
      </c>
      <c r="G6638" s="18">
        <v>9.8559999999999995E-2</v>
      </c>
    </row>
    <row r="6639" spans="1:7" ht="15" customHeight="1">
      <c r="A6639" s="15" t="s">
        <v>965</v>
      </c>
      <c r="B6639" s="16" t="s">
        <v>966</v>
      </c>
      <c r="C6639" s="15" t="s">
        <v>959</v>
      </c>
      <c r="D6639" s="15" t="s">
        <v>960</v>
      </c>
      <c r="E6639" s="17">
        <v>0.16200000000000001</v>
      </c>
      <c r="F6639" s="18">
        <v>0.06</v>
      </c>
      <c r="G6639" s="18">
        <v>9.7199999999999995E-3</v>
      </c>
    </row>
    <row r="6640" spans="1:7" ht="17.100000000000001" customHeight="1">
      <c r="A6640" s="1"/>
      <c r="B6640" s="1"/>
      <c r="C6640" s="1"/>
      <c r="D6640" s="1"/>
      <c r="E6640" s="319" t="s">
        <v>967</v>
      </c>
      <c r="F6640" s="320"/>
      <c r="G6640" s="19">
        <v>0.97061200000000003</v>
      </c>
    </row>
    <row r="6641" spans="1:7" ht="15" customHeight="1">
      <c r="A6641" s="321" t="s">
        <v>968</v>
      </c>
      <c r="B6641" s="322"/>
      <c r="C6641" s="8" t="s">
        <v>952</v>
      </c>
      <c r="D6641" s="8" t="s">
        <v>953</v>
      </c>
      <c r="E6641" s="8" t="s">
        <v>954</v>
      </c>
      <c r="F6641" s="8" t="s">
        <v>955</v>
      </c>
      <c r="G6641" s="8" t="s">
        <v>956</v>
      </c>
    </row>
    <row r="6642" spans="1:7" ht="15" customHeight="1">
      <c r="A6642" s="15" t="s">
        <v>1006</v>
      </c>
      <c r="B6642" s="16" t="s">
        <v>1007</v>
      </c>
      <c r="C6642" s="15" t="s">
        <v>959</v>
      </c>
      <c r="D6642" s="15" t="s">
        <v>960</v>
      </c>
      <c r="E6642" s="17">
        <v>3.9385879999999998E-2</v>
      </c>
      <c r="F6642" s="18">
        <v>9.25</v>
      </c>
      <c r="G6642" s="18">
        <v>0.36431939000000002</v>
      </c>
    </row>
    <row r="6643" spans="1:7" ht="15" customHeight="1">
      <c r="A6643" s="15" t="s">
        <v>1394</v>
      </c>
      <c r="B6643" s="16" t="s">
        <v>1395</v>
      </c>
      <c r="C6643" s="15" t="s">
        <v>959</v>
      </c>
      <c r="D6643" s="15" t="s">
        <v>960</v>
      </c>
      <c r="E6643" s="17">
        <v>0.12477696000000001</v>
      </c>
      <c r="F6643" s="18">
        <v>12.62</v>
      </c>
      <c r="G6643" s="18">
        <v>1.5746852352</v>
      </c>
    </row>
    <row r="6644" spans="1:7" ht="15" customHeight="1">
      <c r="A6644" s="1"/>
      <c r="B6644" s="1"/>
      <c r="C6644" s="1"/>
      <c r="D6644" s="1"/>
      <c r="E6644" s="319" t="s">
        <v>971</v>
      </c>
      <c r="F6644" s="320"/>
      <c r="G6644" s="19">
        <v>1.9390046251999999</v>
      </c>
    </row>
    <row r="6645" spans="1:7" ht="15" customHeight="1">
      <c r="A6645" s="321" t="s">
        <v>1010</v>
      </c>
      <c r="B6645" s="322"/>
      <c r="C6645" s="8" t="s">
        <v>952</v>
      </c>
      <c r="D6645" s="8" t="s">
        <v>953</v>
      </c>
      <c r="E6645" s="8" t="s">
        <v>954</v>
      </c>
      <c r="F6645" s="8" t="s">
        <v>955</v>
      </c>
      <c r="G6645" s="8" t="s">
        <v>956</v>
      </c>
    </row>
    <row r="6646" spans="1:7" ht="20.100000000000001" customHeight="1">
      <c r="A6646" s="15" t="s">
        <v>1706</v>
      </c>
      <c r="B6646" s="16" t="s">
        <v>1707</v>
      </c>
      <c r="C6646" s="15" t="s">
        <v>959</v>
      </c>
      <c r="D6646" s="15" t="s">
        <v>1030</v>
      </c>
      <c r="E6646" s="17">
        <v>1</v>
      </c>
      <c r="F6646" s="18">
        <v>2.48</v>
      </c>
      <c r="G6646" s="18">
        <v>2.48</v>
      </c>
    </row>
    <row r="6647" spans="1:7" ht="15" customHeight="1">
      <c r="A6647" s="15" t="s">
        <v>1660</v>
      </c>
      <c r="B6647" s="16" t="s">
        <v>1661</v>
      </c>
      <c r="C6647" s="15" t="s">
        <v>959</v>
      </c>
      <c r="D6647" s="15" t="s">
        <v>1030</v>
      </c>
      <c r="E6647" s="17">
        <v>3.32E-2</v>
      </c>
      <c r="F6647" s="18">
        <v>2.5499999999999998</v>
      </c>
      <c r="G6647" s="18">
        <v>8.4659999999999999E-2</v>
      </c>
    </row>
    <row r="6648" spans="1:7" ht="15" customHeight="1">
      <c r="A6648" s="1"/>
      <c r="B6648" s="1"/>
      <c r="C6648" s="1"/>
      <c r="D6648" s="1"/>
      <c r="E6648" s="319" t="s">
        <v>1021</v>
      </c>
      <c r="F6648" s="320"/>
      <c r="G6648" s="19">
        <v>2.5646599999999999</v>
      </c>
    </row>
    <row r="6649" spans="1:7" ht="15" customHeight="1">
      <c r="A6649" s="1"/>
      <c r="B6649" s="1"/>
      <c r="C6649" s="1"/>
      <c r="D6649" s="1"/>
      <c r="E6649" s="317" t="s">
        <v>972</v>
      </c>
      <c r="F6649" s="318"/>
      <c r="G6649" s="3">
        <v>4.58</v>
      </c>
    </row>
    <row r="6650" spans="1:7" ht="15" customHeight="1">
      <c r="A6650" s="1"/>
      <c r="B6650" s="1"/>
      <c r="C6650" s="1"/>
      <c r="D6650" s="1"/>
      <c r="E6650" s="317" t="s">
        <v>973</v>
      </c>
      <c r="F6650" s="318"/>
      <c r="G6650" s="3">
        <v>0.88</v>
      </c>
    </row>
    <row r="6651" spans="1:7" ht="15" customHeight="1">
      <c r="A6651" s="1"/>
      <c r="B6651" s="1"/>
      <c r="C6651" s="1"/>
      <c r="D6651" s="1"/>
      <c r="E6651" s="317" t="s">
        <v>974</v>
      </c>
      <c r="F6651" s="318"/>
      <c r="G6651" s="3">
        <v>5.46</v>
      </c>
    </row>
    <row r="6652" spans="1:7" ht="15" customHeight="1">
      <c r="A6652" s="1"/>
      <c r="B6652" s="1"/>
      <c r="C6652" s="1"/>
      <c r="D6652" s="1"/>
      <c r="E6652" s="317" t="s">
        <v>975</v>
      </c>
      <c r="F6652" s="318"/>
      <c r="G6652" s="3">
        <v>1.54</v>
      </c>
    </row>
    <row r="6653" spans="1:7" ht="15" customHeight="1">
      <c r="A6653" s="1"/>
      <c r="B6653" s="1"/>
      <c r="C6653" s="1"/>
      <c r="D6653" s="1"/>
      <c r="E6653" s="317" t="s">
        <v>976</v>
      </c>
      <c r="F6653" s="318"/>
      <c r="G6653" s="3">
        <v>7</v>
      </c>
    </row>
    <row r="6654" spans="1:7" ht="15" customHeight="1">
      <c r="A6654" s="1"/>
      <c r="B6654" s="1"/>
      <c r="C6654" s="1"/>
      <c r="D6654" s="1"/>
      <c r="E6654" s="317" t="s">
        <v>977</v>
      </c>
      <c r="F6654" s="318"/>
      <c r="G6654" s="3">
        <v>1</v>
      </c>
    </row>
    <row r="6655" spans="1:7" ht="15" customHeight="1">
      <c r="A6655" s="1"/>
      <c r="B6655" s="1"/>
      <c r="C6655" s="1"/>
      <c r="D6655" s="1"/>
      <c r="E6655" s="317" t="s">
        <v>978</v>
      </c>
      <c r="F6655" s="318"/>
      <c r="G6655" s="3">
        <v>7</v>
      </c>
    </row>
    <row r="6656" spans="1:7" ht="9.9499999999999993" customHeight="1">
      <c r="A6656" s="1"/>
      <c r="B6656" s="1"/>
      <c r="C6656" s="323" t="s">
        <v>949</v>
      </c>
      <c r="D6656" s="324"/>
      <c r="E6656" s="1"/>
      <c r="F6656" s="1"/>
      <c r="G6656" s="1"/>
    </row>
    <row r="6657" spans="1:7" ht="20.100000000000001" customHeight="1">
      <c r="A6657" s="325" t="s">
        <v>2498</v>
      </c>
      <c r="B6657" s="326"/>
      <c r="C6657" s="326"/>
      <c r="D6657" s="326"/>
      <c r="E6657" s="326"/>
      <c r="F6657" s="326"/>
      <c r="G6657" s="326"/>
    </row>
    <row r="6658" spans="1:7" ht="15" customHeight="1">
      <c r="A6658" s="321" t="s">
        <v>951</v>
      </c>
      <c r="B6658" s="322"/>
      <c r="C6658" s="8" t="s">
        <v>952</v>
      </c>
      <c r="D6658" s="8" t="s">
        <v>953</v>
      </c>
      <c r="E6658" s="8" t="s">
        <v>954</v>
      </c>
      <c r="F6658" s="8" t="s">
        <v>955</v>
      </c>
      <c r="G6658" s="8" t="s">
        <v>956</v>
      </c>
    </row>
    <row r="6659" spans="1:7" ht="15" customHeight="1">
      <c r="A6659" s="15" t="s">
        <v>994</v>
      </c>
      <c r="B6659" s="16" t="s">
        <v>995</v>
      </c>
      <c r="C6659" s="15" t="s">
        <v>959</v>
      </c>
      <c r="D6659" s="15" t="s">
        <v>960</v>
      </c>
      <c r="E6659" s="17">
        <v>0.2288</v>
      </c>
      <c r="F6659" s="18">
        <v>1.04</v>
      </c>
      <c r="G6659" s="18">
        <v>0.237952</v>
      </c>
    </row>
    <row r="6660" spans="1:7" ht="15" customHeight="1">
      <c r="A6660" s="15" t="s">
        <v>996</v>
      </c>
      <c r="B6660" s="16" t="s">
        <v>997</v>
      </c>
      <c r="C6660" s="15" t="s">
        <v>959</v>
      </c>
      <c r="D6660" s="15" t="s">
        <v>960</v>
      </c>
      <c r="E6660" s="17">
        <v>0.2288</v>
      </c>
      <c r="F6660" s="18">
        <v>3.18</v>
      </c>
      <c r="G6660" s="18">
        <v>0.72758400000000001</v>
      </c>
    </row>
    <row r="6661" spans="1:7" ht="20.100000000000001" customHeight="1">
      <c r="A6661" s="15" t="s">
        <v>998</v>
      </c>
      <c r="B6661" s="16" t="s">
        <v>999</v>
      </c>
      <c r="C6661" s="15" t="s">
        <v>959</v>
      </c>
      <c r="D6661" s="15" t="s">
        <v>960</v>
      </c>
      <c r="E6661" s="17">
        <v>5.4800000000000001E-2</v>
      </c>
      <c r="F6661" s="18">
        <v>0.41</v>
      </c>
      <c r="G6661" s="18">
        <v>2.2467999999999998E-2</v>
      </c>
    </row>
    <row r="6662" spans="1:7" ht="20.100000000000001" customHeight="1">
      <c r="A6662" s="15" t="s">
        <v>1000</v>
      </c>
      <c r="B6662" s="16" t="s">
        <v>1001</v>
      </c>
      <c r="C6662" s="15" t="s">
        <v>959</v>
      </c>
      <c r="D6662" s="15" t="s">
        <v>960</v>
      </c>
      <c r="E6662" s="17">
        <v>5.4800000000000001E-2</v>
      </c>
      <c r="F6662" s="18">
        <v>1.01</v>
      </c>
      <c r="G6662" s="18">
        <v>5.5348000000000001E-2</v>
      </c>
    </row>
    <row r="6663" spans="1:7" ht="20.100000000000001" customHeight="1">
      <c r="A6663" s="15" t="s">
        <v>1388</v>
      </c>
      <c r="B6663" s="16" t="s">
        <v>1389</v>
      </c>
      <c r="C6663" s="15" t="s">
        <v>959</v>
      </c>
      <c r="D6663" s="15" t="s">
        <v>960</v>
      </c>
      <c r="E6663" s="17">
        <v>0.17399999999999999</v>
      </c>
      <c r="F6663" s="18">
        <v>0.28000000000000003</v>
      </c>
      <c r="G6663" s="18">
        <v>4.8719999999999999E-2</v>
      </c>
    </row>
    <row r="6664" spans="1:7" ht="15" customHeight="1">
      <c r="A6664" s="15" t="s">
        <v>963</v>
      </c>
      <c r="B6664" s="16" t="s">
        <v>964</v>
      </c>
      <c r="C6664" s="15" t="s">
        <v>959</v>
      </c>
      <c r="D6664" s="15" t="s">
        <v>960</v>
      </c>
      <c r="E6664" s="17">
        <v>0.2288</v>
      </c>
      <c r="F6664" s="18">
        <v>0.55000000000000004</v>
      </c>
      <c r="G6664" s="18">
        <v>0.12584000000000001</v>
      </c>
    </row>
    <row r="6665" spans="1:7" ht="20.100000000000001" customHeight="1">
      <c r="A6665" s="15" t="s">
        <v>1390</v>
      </c>
      <c r="B6665" s="16" t="s">
        <v>1391</v>
      </c>
      <c r="C6665" s="15" t="s">
        <v>959</v>
      </c>
      <c r="D6665" s="15" t="s">
        <v>960</v>
      </c>
      <c r="E6665" s="17">
        <v>0.17399999999999999</v>
      </c>
      <c r="F6665" s="18">
        <v>0.8</v>
      </c>
      <c r="G6665" s="18">
        <v>0.13919999999999999</v>
      </c>
    </row>
    <row r="6666" spans="1:7" ht="15" customHeight="1">
      <c r="A6666" s="15" t="s">
        <v>965</v>
      </c>
      <c r="B6666" s="16" t="s">
        <v>966</v>
      </c>
      <c r="C6666" s="15" t="s">
        <v>959</v>
      </c>
      <c r="D6666" s="15" t="s">
        <v>960</v>
      </c>
      <c r="E6666" s="17">
        <v>0.2288</v>
      </c>
      <c r="F6666" s="18">
        <v>0.06</v>
      </c>
      <c r="G6666" s="18">
        <v>1.3728000000000001E-2</v>
      </c>
    </row>
    <row r="6667" spans="1:7" ht="17.100000000000001" customHeight="1">
      <c r="A6667" s="1"/>
      <c r="B6667" s="1"/>
      <c r="C6667" s="1"/>
      <c r="D6667" s="1"/>
      <c r="E6667" s="319" t="s">
        <v>967</v>
      </c>
      <c r="F6667" s="320"/>
      <c r="G6667" s="19">
        <v>1.3708400000000001</v>
      </c>
    </row>
    <row r="6668" spans="1:7" ht="15" customHeight="1">
      <c r="A6668" s="321" t="s">
        <v>968</v>
      </c>
      <c r="B6668" s="322"/>
      <c r="C6668" s="8" t="s">
        <v>952</v>
      </c>
      <c r="D6668" s="8" t="s">
        <v>953</v>
      </c>
      <c r="E6668" s="8" t="s">
        <v>954</v>
      </c>
      <c r="F6668" s="8" t="s">
        <v>955</v>
      </c>
      <c r="G6668" s="8" t="s">
        <v>956</v>
      </c>
    </row>
    <row r="6669" spans="1:7" ht="15" customHeight="1">
      <c r="A6669" s="15" t="s">
        <v>1006</v>
      </c>
      <c r="B6669" s="16" t="s">
        <v>1007</v>
      </c>
      <c r="C6669" s="15" t="s">
        <v>959</v>
      </c>
      <c r="D6669" s="15" t="s">
        <v>960</v>
      </c>
      <c r="E6669" s="17">
        <v>5.562748E-2</v>
      </c>
      <c r="F6669" s="18">
        <v>9.25</v>
      </c>
      <c r="G6669" s="18">
        <v>0.51455419000000002</v>
      </c>
    </row>
    <row r="6670" spans="1:7" ht="15" customHeight="1">
      <c r="A6670" s="15" t="s">
        <v>1394</v>
      </c>
      <c r="B6670" s="16" t="s">
        <v>1395</v>
      </c>
      <c r="C6670" s="15" t="s">
        <v>959</v>
      </c>
      <c r="D6670" s="15" t="s">
        <v>960</v>
      </c>
      <c r="E6670" s="17">
        <v>0.1762272</v>
      </c>
      <c r="F6670" s="18">
        <v>12.62</v>
      </c>
      <c r="G6670" s="18">
        <v>2.2239872639999998</v>
      </c>
    </row>
    <row r="6671" spans="1:7" ht="15" customHeight="1">
      <c r="A6671" s="1"/>
      <c r="B6671" s="1"/>
      <c r="C6671" s="1"/>
      <c r="D6671" s="1"/>
      <c r="E6671" s="319" t="s">
        <v>971</v>
      </c>
      <c r="F6671" s="320"/>
      <c r="G6671" s="19">
        <v>2.7385414539999999</v>
      </c>
    </row>
    <row r="6672" spans="1:7" ht="15" customHeight="1">
      <c r="A6672" s="321" t="s">
        <v>1010</v>
      </c>
      <c r="B6672" s="322"/>
      <c r="C6672" s="8" t="s">
        <v>952</v>
      </c>
      <c r="D6672" s="8" t="s">
        <v>953</v>
      </c>
      <c r="E6672" s="8" t="s">
        <v>954</v>
      </c>
      <c r="F6672" s="8" t="s">
        <v>955</v>
      </c>
      <c r="G6672" s="8" t="s">
        <v>956</v>
      </c>
    </row>
    <row r="6673" spans="1:7" ht="20.100000000000001" customHeight="1">
      <c r="A6673" s="15" t="s">
        <v>1715</v>
      </c>
      <c r="B6673" s="16" t="s">
        <v>1716</v>
      </c>
      <c r="C6673" s="15" t="s">
        <v>959</v>
      </c>
      <c r="D6673" s="15" t="s">
        <v>1030</v>
      </c>
      <c r="E6673" s="17">
        <v>1</v>
      </c>
      <c r="F6673" s="18">
        <v>25.89</v>
      </c>
      <c r="G6673" s="18">
        <v>25.89</v>
      </c>
    </row>
    <row r="6674" spans="1:7" ht="15" customHeight="1">
      <c r="A6674" s="15" t="s">
        <v>1660</v>
      </c>
      <c r="B6674" s="16" t="s">
        <v>1661</v>
      </c>
      <c r="C6674" s="15" t="s">
        <v>959</v>
      </c>
      <c r="D6674" s="15" t="s">
        <v>1030</v>
      </c>
      <c r="E6674" s="17">
        <v>4.8000000000000001E-2</v>
      </c>
      <c r="F6674" s="18">
        <v>2.5499999999999998</v>
      </c>
      <c r="G6674" s="18">
        <v>0.12239999999999999</v>
      </c>
    </row>
    <row r="6675" spans="1:7" ht="15" customHeight="1">
      <c r="A6675" s="1"/>
      <c r="B6675" s="1"/>
      <c r="C6675" s="1"/>
      <c r="D6675" s="1"/>
      <c r="E6675" s="319" t="s">
        <v>1021</v>
      </c>
      <c r="F6675" s="320"/>
      <c r="G6675" s="19">
        <v>26.0124</v>
      </c>
    </row>
    <row r="6676" spans="1:7" ht="15" customHeight="1">
      <c r="A6676" s="1"/>
      <c r="B6676" s="1"/>
      <c r="C6676" s="1"/>
      <c r="D6676" s="1"/>
      <c r="E6676" s="317" t="s">
        <v>972</v>
      </c>
      <c r="F6676" s="318"/>
      <c r="G6676" s="3">
        <v>28.87</v>
      </c>
    </row>
    <row r="6677" spans="1:7" ht="15" customHeight="1">
      <c r="A6677" s="1"/>
      <c r="B6677" s="1"/>
      <c r="C6677" s="1"/>
      <c r="D6677" s="1"/>
      <c r="E6677" s="317" t="s">
        <v>973</v>
      </c>
      <c r="F6677" s="318"/>
      <c r="G6677" s="3">
        <v>1.24</v>
      </c>
    </row>
    <row r="6678" spans="1:7" ht="15" customHeight="1">
      <c r="A6678" s="1"/>
      <c r="B6678" s="1"/>
      <c r="C6678" s="1"/>
      <c r="D6678" s="1"/>
      <c r="E6678" s="317" t="s">
        <v>974</v>
      </c>
      <c r="F6678" s="318"/>
      <c r="G6678" s="3">
        <v>30.11</v>
      </c>
    </row>
    <row r="6679" spans="1:7" ht="15" customHeight="1">
      <c r="A6679" s="1"/>
      <c r="B6679" s="1"/>
      <c r="C6679" s="1"/>
      <c r="D6679" s="1"/>
      <c r="E6679" s="317" t="s">
        <v>975</v>
      </c>
      <c r="F6679" s="318"/>
      <c r="G6679" s="3">
        <v>8.5299999999999994</v>
      </c>
    </row>
    <row r="6680" spans="1:7" ht="15" customHeight="1">
      <c r="A6680" s="1"/>
      <c r="B6680" s="1"/>
      <c r="C6680" s="1"/>
      <c r="D6680" s="1"/>
      <c r="E6680" s="317" t="s">
        <v>976</v>
      </c>
      <c r="F6680" s="318"/>
      <c r="G6680" s="3">
        <v>38.64</v>
      </c>
    </row>
    <row r="6681" spans="1:7" ht="15" customHeight="1">
      <c r="A6681" s="1"/>
      <c r="B6681" s="1"/>
      <c r="C6681" s="1"/>
      <c r="D6681" s="1"/>
      <c r="E6681" s="317" t="s">
        <v>977</v>
      </c>
      <c r="F6681" s="318"/>
      <c r="G6681" s="3">
        <v>1</v>
      </c>
    </row>
    <row r="6682" spans="1:7" ht="15" customHeight="1">
      <c r="A6682" s="1"/>
      <c r="B6682" s="1"/>
      <c r="C6682" s="1"/>
      <c r="D6682" s="1"/>
      <c r="E6682" s="317" t="s">
        <v>978</v>
      </c>
      <c r="F6682" s="318"/>
      <c r="G6682" s="3">
        <v>38.64</v>
      </c>
    </row>
    <row r="6683" spans="1:7" ht="9.9499999999999993" customHeight="1">
      <c r="A6683" s="1"/>
      <c r="B6683" s="1"/>
      <c r="C6683" s="323" t="s">
        <v>949</v>
      </c>
      <c r="D6683" s="324"/>
      <c r="E6683" s="1"/>
      <c r="F6683" s="1"/>
      <c r="G6683" s="1"/>
    </row>
    <row r="6684" spans="1:7" ht="20.100000000000001" customHeight="1">
      <c r="A6684" s="325" t="s">
        <v>2499</v>
      </c>
      <c r="B6684" s="326"/>
      <c r="C6684" s="326"/>
      <c r="D6684" s="326"/>
      <c r="E6684" s="326"/>
      <c r="F6684" s="326"/>
      <c r="G6684" s="326"/>
    </row>
    <row r="6685" spans="1:7" ht="15" customHeight="1">
      <c r="A6685" s="321" t="s">
        <v>951</v>
      </c>
      <c r="B6685" s="322"/>
      <c r="C6685" s="8" t="s">
        <v>952</v>
      </c>
      <c r="D6685" s="8" t="s">
        <v>953</v>
      </c>
      <c r="E6685" s="8" t="s">
        <v>954</v>
      </c>
      <c r="F6685" s="8" t="s">
        <v>955</v>
      </c>
      <c r="G6685" s="8" t="s">
        <v>956</v>
      </c>
    </row>
    <row r="6686" spans="1:7" ht="15" customHeight="1">
      <c r="A6686" s="15" t="s">
        <v>994</v>
      </c>
      <c r="B6686" s="16" t="s">
        <v>995</v>
      </c>
      <c r="C6686" s="15" t="s">
        <v>959</v>
      </c>
      <c r="D6686" s="15" t="s">
        <v>960</v>
      </c>
      <c r="E6686" s="17">
        <v>0.2288</v>
      </c>
      <c r="F6686" s="18">
        <v>1.04</v>
      </c>
      <c r="G6686" s="18">
        <v>0.237952</v>
      </c>
    </row>
    <row r="6687" spans="1:7" ht="15" customHeight="1">
      <c r="A6687" s="15" t="s">
        <v>996</v>
      </c>
      <c r="B6687" s="16" t="s">
        <v>997</v>
      </c>
      <c r="C6687" s="15" t="s">
        <v>959</v>
      </c>
      <c r="D6687" s="15" t="s">
        <v>960</v>
      </c>
      <c r="E6687" s="17">
        <v>0.2288</v>
      </c>
      <c r="F6687" s="18">
        <v>3.18</v>
      </c>
      <c r="G6687" s="18">
        <v>0.72758400000000001</v>
      </c>
    </row>
    <row r="6688" spans="1:7" ht="20.100000000000001" customHeight="1">
      <c r="A6688" s="15" t="s">
        <v>998</v>
      </c>
      <c r="B6688" s="16" t="s">
        <v>999</v>
      </c>
      <c r="C6688" s="15" t="s">
        <v>959</v>
      </c>
      <c r="D6688" s="15" t="s">
        <v>960</v>
      </c>
      <c r="E6688" s="17">
        <v>5.4800000000000001E-2</v>
      </c>
      <c r="F6688" s="18">
        <v>0.41</v>
      </c>
      <c r="G6688" s="18">
        <v>2.2467999999999998E-2</v>
      </c>
    </row>
    <row r="6689" spans="1:7" ht="20.100000000000001" customHeight="1">
      <c r="A6689" s="15" t="s">
        <v>1000</v>
      </c>
      <c r="B6689" s="16" t="s">
        <v>1001</v>
      </c>
      <c r="C6689" s="15" t="s">
        <v>959</v>
      </c>
      <c r="D6689" s="15" t="s">
        <v>960</v>
      </c>
      <c r="E6689" s="17">
        <v>5.4800000000000001E-2</v>
      </c>
      <c r="F6689" s="18">
        <v>1.01</v>
      </c>
      <c r="G6689" s="18">
        <v>5.5348000000000001E-2</v>
      </c>
    </row>
    <row r="6690" spans="1:7" ht="20.100000000000001" customHeight="1">
      <c r="A6690" s="15" t="s">
        <v>1388</v>
      </c>
      <c r="B6690" s="16" t="s">
        <v>1389</v>
      </c>
      <c r="C6690" s="15" t="s">
        <v>959</v>
      </c>
      <c r="D6690" s="15" t="s">
        <v>960</v>
      </c>
      <c r="E6690" s="17">
        <v>0.17399999999999999</v>
      </c>
      <c r="F6690" s="18">
        <v>0.28000000000000003</v>
      </c>
      <c r="G6690" s="18">
        <v>4.8719999999999999E-2</v>
      </c>
    </row>
    <row r="6691" spans="1:7" ht="15" customHeight="1">
      <c r="A6691" s="15" t="s">
        <v>963</v>
      </c>
      <c r="B6691" s="16" t="s">
        <v>964</v>
      </c>
      <c r="C6691" s="15" t="s">
        <v>959</v>
      </c>
      <c r="D6691" s="15" t="s">
        <v>960</v>
      </c>
      <c r="E6691" s="17">
        <v>0.2288</v>
      </c>
      <c r="F6691" s="18">
        <v>0.55000000000000004</v>
      </c>
      <c r="G6691" s="18">
        <v>0.12584000000000001</v>
      </c>
    </row>
    <row r="6692" spans="1:7" ht="20.100000000000001" customHeight="1">
      <c r="A6692" s="15" t="s">
        <v>1390</v>
      </c>
      <c r="B6692" s="16" t="s">
        <v>1391</v>
      </c>
      <c r="C6692" s="15" t="s">
        <v>959</v>
      </c>
      <c r="D6692" s="15" t="s">
        <v>960</v>
      </c>
      <c r="E6692" s="17">
        <v>0.17399999999999999</v>
      </c>
      <c r="F6692" s="18">
        <v>0.8</v>
      </c>
      <c r="G6692" s="18">
        <v>0.13919999999999999</v>
      </c>
    </row>
    <row r="6693" spans="1:7" ht="15" customHeight="1">
      <c r="A6693" s="15" t="s">
        <v>965</v>
      </c>
      <c r="B6693" s="16" t="s">
        <v>966</v>
      </c>
      <c r="C6693" s="15" t="s">
        <v>959</v>
      </c>
      <c r="D6693" s="15" t="s">
        <v>960</v>
      </c>
      <c r="E6693" s="17">
        <v>0.2288</v>
      </c>
      <c r="F6693" s="18">
        <v>0.06</v>
      </c>
      <c r="G6693" s="18">
        <v>1.3728000000000001E-2</v>
      </c>
    </row>
    <row r="6694" spans="1:7" ht="17.100000000000001" customHeight="1">
      <c r="A6694" s="1"/>
      <c r="B6694" s="1"/>
      <c r="C6694" s="1"/>
      <c r="D6694" s="1"/>
      <c r="E6694" s="319" t="s">
        <v>967</v>
      </c>
      <c r="F6694" s="320"/>
      <c r="G6694" s="19">
        <v>1.3708400000000001</v>
      </c>
    </row>
    <row r="6695" spans="1:7" ht="15" customHeight="1">
      <c r="A6695" s="321" t="s">
        <v>968</v>
      </c>
      <c r="B6695" s="322"/>
      <c r="C6695" s="8" t="s">
        <v>952</v>
      </c>
      <c r="D6695" s="8" t="s">
        <v>953</v>
      </c>
      <c r="E6695" s="8" t="s">
        <v>954</v>
      </c>
      <c r="F6695" s="8" t="s">
        <v>955</v>
      </c>
      <c r="G6695" s="8" t="s">
        <v>956</v>
      </c>
    </row>
    <row r="6696" spans="1:7" ht="15" customHeight="1">
      <c r="A6696" s="15" t="s">
        <v>1006</v>
      </c>
      <c r="B6696" s="16" t="s">
        <v>1007</v>
      </c>
      <c r="C6696" s="15" t="s">
        <v>959</v>
      </c>
      <c r="D6696" s="15" t="s">
        <v>960</v>
      </c>
      <c r="E6696" s="17">
        <v>5.562748E-2</v>
      </c>
      <c r="F6696" s="18">
        <v>9.25</v>
      </c>
      <c r="G6696" s="18">
        <v>0.51455419000000002</v>
      </c>
    </row>
    <row r="6697" spans="1:7" ht="15" customHeight="1">
      <c r="A6697" s="15" t="s">
        <v>1394</v>
      </c>
      <c r="B6697" s="16" t="s">
        <v>1395</v>
      </c>
      <c r="C6697" s="15" t="s">
        <v>959</v>
      </c>
      <c r="D6697" s="15" t="s">
        <v>960</v>
      </c>
      <c r="E6697" s="17">
        <v>0.1762272</v>
      </c>
      <c r="F6697" s="18">
        <v>12.62</v>
      </c>
      <c r="G6697" s="18">
        <v>2.2239872639999998</v>
      </c>
    </row>
    <row r="6698" spans="1:7" ht="15" customHeight="1">
      <c r="A6698" s="1"/>
      <c r="B6698" s="1"/>
      <c r="C6698" s="1"/>
      <c r="D6698" s="1"/>
      <c r="E6698" s="319" t="s">
        <v>971</v>
      </c>
      <c r="F6698" s="320"/>
      <c r="G6698" s="19">
        <v>2.7385414539999999</v>
      </c>
    </row>
    <row r="6699" spans="1:7" ht="15" customHeight="1">
      <c r="A6699" s="321" t="s">
        <v>1010</v>
      </c>
      <c r="B6699" s="322"/>
      <c r="C6699" s="8" t="s">
        <v>952</v>
      </c>
      <c r="D6699" s="8" t="s">
        <v>953</v>
      </c>
      <c r="E6699" s="8" t="s">
        <v>954</v>
      </c>
      <c r="F6699" s="8" t="s">
        <v>955</v>
      </c>
      <c r="G6699" s="8" t="s">
        <v>956</v>
      </c>
    </row>
    <row r="6700" spans="1:7" ht="20.100000000000001" customHeight="1">
      <c r="A6700" s="15" t="s">
        <v>1735</v>
      </c>
      <c r="B6700" s="16" t="s">
        <v>1736</v>
      </c>
      <c r="C6700" s="15" t="s">
        <v>959</v>
      </c>
      <c r="D6700" s="15" t="s">
        <v>1030</v>
      </c>
      <c r="E6700" s="17">
        <v>1</v>
      </c>
      <c r="F6700" s="18">
        <v>50.43</v>
      </c>
      <c r="G6700" s="18">
        <v>50.43</v>
      </c>
    </row>
    <row r="6701" spans="1:7" ht="15" customHeight="1">
      <c r="A6701" s="15" t="s">
        <v>1660</v>
      </c>
      <c r="B6701" s="16" t="s">
        <v>1661</v>
      </c>
      <c r="C6701" s="15" t="s">
        <v>959</v>
      </c>
      <c r="D6701" s="15" t="s">
        <v>1030</v>
      </c>
      <c r="E6701" s="17">
        <v>4.8000000000000001E-2</v>
      </c>
      <c r="F6701" s="18">
        <v>2.5499999999999998</v>
      </c>
      <c r="G6701" s="18">
        <v>0.12239999999999999</v>
      </c>
    </row>
    <row r="6702" spans="1:7" ht="15" customHeight="1">
      <c r="A6702" s="1"/>
      <c r="B6702" s="1"/>
      <c r="C6702" s="1"/>
      <c r="D6702" s="1"/>
      <c r="E6702" s="319" t="s">
        <v>1021</v>
      </c>
      <c r="F6702" s="320"/>
      <c r="G6702" s="19">
        <v>50.552399999999999</v>
      </c>
    </row>
    <row r="6703" spans="1:7" ht="15" customHeight="1">
      <c r="A6703" s="1"/>
      <c r="B6703" s="1"/>
      <c r="C6703" s="1"/>
      <c r="D6703" s="1"/>
      <c r="E6703" s="317" t="s">
        <v>972</v>
      </c>
      <c r="F6703" s="318"/>
      <c r="G6703" s="3">
        <v>53.41</v>
      </c>
    </row>
    <row r="6704" spans="1:7" ht="15" customHeight="1">
      <c r="A6704" s="1"/>
      <c r="B6704" s="1"/>
      <c r="C6704" s="1"/>
      <c r="D6704" s="1"/>
      <c r="E6704" s="317" t="s">
        <v>973</v>
      </c>
      <c r="F6704" s="318"/>
      <c r="G6704" s="3">
        <v>1.24</v>
      </c>
    </row>
    <row r="6705" spans="1:7" ht="15" customHeight="1">
      <c r="A6705" s="1"/>
      <c r="B6705" s="1"/>
      <c r="C6705" s="1"/>
      <c r="D6705" s="1"/>
      <c r="E6705" s="317" t="s">
        <v>974</v>
      </c>
      <c r="F6705" s="318"/>
      <c r="G6705" s="3">
        <v>54.65</v>
      </c>
    </row>
    <row r="6706" spans="1:7" ht="15" customHeight="1">
      <c r="A6706" s="1"/>
      <c r="B6706" s="1"/>
      <c r="C6706" s="1"/>
      <c r="D6706" s="1"/>
      <c r="E6706" s="317" t="s">
        <v>975</v>
      </c>
      <c r="F6706" s="318"/>
      <c r="G6706" s="3">
        <v>15.49</v>
      </c>
    </row>
    <row r="6707" spans="1:7" ht="15" customHeight="1">
      <c r="A6707" s="1"/>
      <c r="B6707" s="1"/>
      <c r="C6707" s="1"/>
      <c r="D6707" s="1"/>
      <c r="E6707" s="317" t="s">
        <v>976</v>
      </c>
      <c r="F6707" s="318"/>
      <c r="G6707" s="3">
        <v>70.14</v>
      </c>
    </row>
    <row r="6708" spans="1:7" ht="15" customHeight="1">
      <c r="A6708" s="1"/>
      <c r="B6708" s="1"/>
      <c r="C6708" s="1"/>
      <c r="D6708" s="1"/>
      <c r="E6708" s="317" t="s">
        <v>977</v>
      </c>
      <c r="F6708" s="318"/>
      <c r="G6708" s="3">
        <v>1</v>
      </c>
    </row>
    <row r="6709" spans="1:7" ht="15" customHeight="1">
      <c r="A6709" s="1"/>
      <c r="B6709" s="1"/>
      <c r="C6709" s="1"/>
      <c r="D6709" s="1"/>
      <c r="E6709" s="317" t="s">
        <v>978</v>
      </c>
      <c r="F6709" s="318"/>
      <c r="G6709" s="3">
        <v>70.14</v>
      </c>
    </row>
    <row r="6710" spans="1:7" ht="9.9499999999999993" customHeight="1">
      <c r="A6710" s="1"/>
      <c r="B6710" s="1"/>
      <c r="C6710" s="323" t="s">
        <v>949</v>
      </c>
      <c r="D6710" s="324"/>
      <c r="E6710" s="1"/>
      <c r="F6710" s="1"/>
      <c r="G6710" s="1"/>
    </row>
    <row r="6711" spans="1:7" ht="20.100000000000001" customHeight="1">
      <c r="A6711" s="325" t="s">
        <v>2500</v>
      </c>
      <c r="B6711" s="326"/>
      <c r="C6711" s="326"/>
      <c r="D6711" s="326"/>
      <c r="E6711" s="326"/>
      <c r="F6711" s="326"/>
      <c r="G6711" s="326"/>
    </row>
    <row r="6712" spans="1:7" ht="15" customHeight="1">
      <c r="A6712" s="321" t="s">
        <v>951</v>
      </c>
      <c r="B6712" s="322"/>
      <c r="C6712" s="8" t="s">
        <v>952</v>
      </c>
      <c r="D6712" s="8" t="s">
        <v>953</v>
      </c>
      <c r="E6712" s="8" t="s">
        <v>954</v>
      </c>
      <c r="F6712" s="8" t="s">
        <v>955</v>
      </c>
      <c r="G6712" s="8" t="s">
        <v>956</v>
      </c>
    </row>
    <row r="6713" spans="1:7" ht="15" customHeight="1">
      <c r="A6713" s="15" t="s">
        <v>994</v>
      </c>
      <c r="B6713" s="16" t="s">
        <v>995</v>
      </c>
      <c r="C6713" s="15" t="s">
        <v>959</v>
      </c>
      <c r="D6713" s="15" t="s">
        <v>960</v>
      </c>
      <c r="E6713" s="17">
        <v>0.2006</v>
      </c>
      <c r="F6713" s="18">
        <v>1.04</v>
      </c>
      <c r="G6713" s="18">
        <v>0.208624</v>
      </c>
    </row>
    <row r="6714" spans="1:7" ht="15" customHeight="1">
      <c r="A6714" s="15" t="s">
        <v>996</v>
      </c>
      <c r="B6714" s="16" t="s">
        <v>997</v>
      </c>
      <c r="C6714" s="15" t="s">
        <v>959</v>
      </c>
      <c r="D6714" s="15" t="s">
        <v>960</v>
      </c>
      <c r="E6714" s="17">
        <v>0.2006</v>
      </c>
      <c r="F6714" s="18">
        <v>3.18</v>
      </c>
      <c r="G6714" s="18">
        <v>0.63790800000000003</v>
      </c>
    </row>
    <row r="6715" spans="1:7" ht="20.100000000000001" customHeight="1">
      <c r="A6715" s="15" t="s">
        <v>998</v>
      </c>
      <c r="B6715" s="16" t="s">
        <v>999</v>
      </c>
      <c r="C6715" s="15" t="s">
        <v>959</v>
      </c>
      <c r="D6715" s="15" t="s">
        <v>960</v>
      </c>
      <c r="E6715" s="17">
        <v>4.8099999999999997E-2</v>
      </c>
      <c r="F6715" s="18">
        <v>0.41</v>
      </c>
      <c r="G6715" s="18">
        <v>1.9720999999999999E-2</v>
      </c>
    </row>
    <row r="6716" spans="1:7" ht="20.100000000000001" customHeight="1">
      <c r="A6716" s="15" t="s">
        <v>1000</v>
      </c>
      <c r="B6716" s="16" t="s">
        <v>1001</v>
      </c>
      <c r="C6716" s="15" t="s">
        <v>959</v>
      </c>
      <c r="D6716" s="15" t="s">
        <v>960</v>
      </c>
      <c r="E6716" s="17">
        <v>4.8099999999999997E-2</v>
      </c>
      <c r="F6716" s="18">
        <v>1.01</v>
      </c>
      <c r="G6716" s="18">
        <v>4.8580999999999999E-2</v>
      </c>
    </row>
    <row r="6717" spans="1:7" ht="20.100000000000001" customHeight="1">
      <c r="A6717" s="15" t="s">
        <v>1388</v>
      </c>
      <c r="B6717" s="16" t="s">
        <v>1389</v>
      </c>
      <c r="C6717" s="15" t="s">
        <v>959</v>
      </c>
      <c r="D6717" s="15" t="s">
        <v>960</v>
      </c>
      <c r="E6717" s="17">
        <v>0.1525</v>
      </c>
      <c r="F6717" s="18">
        <v>0.28000000000000003</v>
      </c>
      <c r="G6717" s="18">
        <v>4.2700000000000002E-2</v>
      </c>
    </row>
    <row r="6718" spans="1:7" ht="15" customHeight="1">
      <c r="A6718" s="15" t="s">
        <v>963</v>
      </c>
      <c r="B6718" s="16" t="s">
        <v>964</v>
      </c>
      <c r="C6718" s="15" t="s">
        <v>959</v>
      </c>
      <c r="D6718" s="15" t="s">
        <v>960</v>
      </c>
      <c r="E6718" s="17">
        <v>0.2006</v>
      </c>
      <c r="F6718" s="18">
        <v>0.55000000000000004</v>
      </c>
      <c r="G6718" s="18">
        <v>0.11033</v>
      </c>
    </row>
    <row r="6719" spans="1:7" ht="20.100000000000001" customHeight="1">
      <c r="A6719" s="15" t="s">
        <v>1390</v>
      </c>
      <c r="B6719" s="16" t="s">
        <v>1391</v>
      </c>
      <c r="C6719" s="15" t="s">
        <v>959</v>
      </c>
      <c r="D6719" s="15" t="s">
        <v>960</v>
      </c>
      <c r="E6719" s="17">
        <v>0.1525</v>
      </c>
      <c r="F6719" s="18">
        <v>0.8</v>
      </c>
      <c r="G6719" s="18">
        <v>0.122</v>
      </c>
    </row>
    <row r="6720" spans="1:7" ht="15" customHeight="1">
      <c r="A6720" s="15" t="s">
        <v>965</v>
      </c>
      <c r="B6720" s="16" t="s">
        <v>966</v>
      </c>
      <c r="C6720" s="15" t="s">
        <v>959</v>
      </c>
      <c r="D6720" s="15" t="s">
        <v>960</v>
      </c>
      <c r="E6720" s="17">
        <v>0.2006</v>
      </c>
      <c r="F6720" s="18">
        <v>0.06</v>
      </c>
      <c r="G6720" s="18">
        <v>1.2036E-2</v>
      </c>
    </row>
    <row r="6721" spans="1:7" ht="17.100000000000001" customHeight="1">
      <c r="A6721" s="1"/>
      <c r="B6721" s="1"/>
      <c r="C6721" s="1"/>
      <c r="D6721" s="1"/>
      <c r="E6721" s="319" t="s">
        <v>967</v>
      </c>
      <c r="F6721" s="320"/>
      <c r="G6721" s="19">
        <v>1.2019</v>
      </c>
    </row>
    <row r="6722" spans="1:7" ht="15" customHeight="1">
      <c r="A6722" s="321" t="s">
        <v>968</v>
      </c>
      <c r="B6722" s="322"/>
      <c r="C6722" s="8" t="s">
        <v>952</v>
      </c>
      <c r="D6722" s="8" t="s">
        <v>953</v>
      </c>
      <c r="E6722" s="8" t="s">
        <v>954</v>
      </c>
      <c r="F6722" s="8" t="s">
        <v>955</v>
      </c>
      <c r="G6722" s="8" t="s">
        <v>956</v>
      </c>
    </row>
    <row r="6723" spans="1:7" ht="15" customHeight="1">
      <c r="A6723" s="15" t="s">
        <v>1006</v>
      </c>
      <c r="B6723" s="16" t="s">
        <v>1007</v>
      </c>
      <c r="C6723" s="15" t="s">
        <v>959</v>
      </c>
      <c r="D6723" s="15" t="s">
        <v>960</v>
      </c>
      <c r="E6723" s="17">
        <v>4.8826309999999998E-2</v>
      </c>
      <c r="F6723" s="18">
        <v>9.25</v>
      </c>
      <c r="G6723" s="18">
        <v>0.4516433675</v>
      </c>
    </row>
    <row r="6724" spans="1:7" ht="15" customHeight="1">
      <c r="A6724" s="15" t="s">
        <v>1394</v>
      </c>
      <c r="B6724" s="16" t="s">
        <v>1395</v>
      </c>
      <c r="C6724" s="15" t="s">
        <v>959</v>
      </c>
      <c r="D6724" s="15" t="s">
        <v>960</v>
      </c>
      <c r="E6724" s="17">
        <v>0.15445200000000001</v>
      </c>
      <c r="F6724" s="18">
        <v>12.62</v>
      </c>
      <c r="G6724" s="18">
        <v>1.9491842399999999</v>
      </c>
    </row>
    <row r="6725" spans="1:7" ht="15" customHeight="1">
      <c r="A6725" s="1"/>
      <c r="B6725" s="1"/>
      <c r="C6725" s="1"/>
      <c r="D6725" s="1"/>
      <c r="E6725" s="319" t="s">
        <v>971</v>
      </c>
      <c r="F6725" s="320"/>
      <c r="G6725" s="19">
        <v>2.4008276075000001</v>
      </c>
    </row>
    <row r="6726" spans="1:7" ht="15" customHeight="1">
      <c r="A6726" s="321" t="s">
        <v>1010</v>
      </c>
      <c r="B6726" s="322"/>
      <c r="C6726" s="8" t="s">
        <v>952</v>
      </c>
      <c r="D6726" s="8" t="s">
        <v>953</v>
      </c>
      <c r="E6726" s="8" t="s">
        <v>954</v>
      </c>
      <c r="F6726" s="8" t="s">
        <v>955</v>
      </c>
      <c r="G6726" s="8" t="s">
        <v>956</v>
      </c>
    </row>
    <row r="6727" spans="1:7" ht="20.100000000000001" customHeight="1">
      <c r="A6727" s="15" t="s">
        <v>1751</v>
      </c>
      <c r="B6727" s="16" t="s">
        <v>1752</v>
      </c>
      <c r="C6727" s="15" t="s">
        <v>959</v>
      </c>
      <c r="D6727" s="15" t="s">
        <v>1030</v>
      </c>
      <c r="E6727" s="17">
        <v>1</v>
      </c>
      <c r="F6727" s="18">
        <v>6.39</v>
      </c>
      <c r="G6727" s="18">
        <v>6.39</v>
      </c>
    </row>
    <row r="6728" spans="1:7" ht="15" customHeight="1">
      <c r="A6728" s="15" t="s">
        <v>1660</v>
      </c>
      <c r="B6728" s="16" t="s">
        <v>1661</v>
      </c>
      <c r="C6728" s="15" t="s">
        <v>959</v>
      </c>
      <c r="D6728" s="15" t="s">
        <v>1030</v>
      </c>
      <c r="E6728" s="17">
        <v>2.1000000000000001E-2</v>
      </c>
      <c r="F6728" s="18">
        <v>2.5499999999999998</v>
      </c>
      <c r="G6728" s="18">
        <v>5.355E-2</v>
      </c>
    </row>
    <row r="6729" spans="1:7" ht="15" customHeight="1">
      <c r="A6729" s="1"/>
      <c r="B6729" s="1"/>
      <c r="C6729" s="1"/>
      <c r="D6729" s="1"/>
      <c r="E6729" s="319" t="s">
        <v>1021</v>
      </c>
      <c r="F6729" s="320"/>
      <c r="G6729" s="19">
        <v>6.4435500000000001</v>
      </c>
    </row>
    <row r="6730" spans="1:7" ht="15" customHeight="1">
      <c r="A6730" s="1"/>
      <c r="B6730" s="1"/>
      <c r="C6730" s="1"/>
      <c r="D6730" s="1"/>
      <c r="E6730" s="317" t="s">
        <v>972</v>
      </c>
      <c r="F6730" s="318"/>
      <c r="G6730" s="3">
        <v>8.94</v>
      </c>
    </row>
    <row r="6731" spans="1:7" ht="15" customHeight="1">
      <c r="A6731" s="1"/>
      <c r="B6731" s="1"/>
      <c r="C6731" s="1"/>
      <c r="D6731" s="1"/>
      <c r="E6731" s="317" t="s">
        <v>973</v>
      </c>
      <c r="F6731" s="318"/>
      <c r="G6731" s="3">
        <v>1.1000000000000001</v>
      </c>
    </row>
    <row r="6732" spans="1:7" ht="15" customHeight="1">
      <c r="A6732" s="1"/>
      <c r="B6732" s="1"/>
      <c r="C6732" s="1"/>
      <c r="D6732" s="1"/>
      <c r="E6732" s="317" t="s">
        <v>974</v>
      </c>
      <c r="F6732" s="318"/>
      <c r="G6732" s="3">
        <v>10.039999999999999</v>
      </c>
    </row>
    <row r="6733" spans="1:7" ht="15" customHeight="1">
      <c r="A6733" s="1"/>
      <c r="B6733" s="1"/>
      <c r="C6733" s="1"/>
      <c r="D6733" s="1"/>
      <c r="E6733" s="317" t="s">
        <v>975</v>
      </c>
      <c r="F6733" s="318"/>
      <c r="G6733" s="3">
        <v>2.84</v>
      </c>
    </row>
    <row r="6734" spans="1:7" ht="15" customHeight="1">
      <c r="A6734" s="1"/>
      <c r="B6734" s="1"/>
      <c r="C6734" s="1"/>
      <c r="D6734" s="1"/>
      <c r="E6734" s="317" t="s">
        <v>976</v>
      </c>
      <c r="F6734" s="318"/>
      <c r="G6734" s="3">
        <v>12.88</v>
      </c>
    </row>
    <row r="6735" spans="1:7" ht="15" customHeight="1">
      <c r="A6735" s="1"/>
      <c r="B6735" s="1"/>
      <c r="C6735" s="1"/>
      <c r="D6735" s="1"/>
      <c r="E6735" s="317" t="s">
        <v>977</v>
      </c>
      <c r="F6735" s="318"/>
      <c r="G6735" s="3">
        <v>1</v>
      </c>
    </row>
    <row r="6736" spans="1:7" ht="15" customHeight="1">
      <c r="A6736" s="1"/>
      <c r="B6736" s="1"/>
      <c r="C6736" s="1"/>
      <c r="D6736" s="1"/>
      <c r="E6736" s="317" t="s">
        <v>978</v>
      </c>
      <c r="F6736" s="318"/>
      <c r="G6736" s="3">
        <v>12.88</v>
      </c>
    </row>
    <row r="6737" spans="1:7" ht="9.9499999999999993" customHeight="1">
      <c r="A6737" s="1"/>
      <c r="B6737" s="1"/>
      <c r="C6737" s="323" t="s">
        <v>949</v>
      </c>
      <c r="D6737" s="324"/>
      <c r="E6737" s="1"/>
      <c r="F6737" s="1"/>
      <c r="G6737" s="1"/>
    </row>
    <row r="6738" spans="1:7" ht="20.100000000000001" customHeight="1">
      <c r="A6738" s="325" t="s">
        <v>2501</v>
      </c>
      <c r="B6738" s="326"/>
      <c r="C6738" s="326"/>
      <c r="D6738" s="326"/>
      <c r="E6738" s="326"/>
      <c r="F6738" s="326"/>
      <c r="G6738" s="326"/>
    </row>
    <row r="6739" spans="1:7" ht="15" customHeight="1">
      <c r="A6739" s="321" t="s">
        <v>951</v>
      </c>
      <c r="B6739" s="322"/>
      <c r="C6739" s="8" t="s">
        <v>952</v>
      </c>
      <c r="D6739" s="8" t="s">
        <v>953</v>
      </c>
      <c r="E6739" s="8" t="s">
        <v>954</v>
      </c>
      <c r="F6739" s="8" t="s">
        <v>955</v>
      </c>
      <c r="G6739" s="8" t="s">
        <v>956</v>
      </c>
    </row>
    <row r="6740" spans="1:7" ht="15" customHeight="1">
      <c r="A6740" s="15" t="s">
        <v>994</v>
      </c>
      <c r="B6740" s="16" t="s">
        <v>995</v>
      </c>
      <c r="C6740" s="15" t="s">
        <v>959</v>
      </c>
      <c r="D6740" s="15" t="s">
        <v>960</v>
      </c>
      <c r="E6740" s="17">
        <v>0.17829999999999999</v>
      </c>
      <c r="F6740" s="18">
        <v>1.04</v>
      </c>
      <c r="G6740" s="18">
        <v>0.18543200000000001</v>
      </c>
    </row>
    <row r="6741" spans="1:7" ht="15" customHeight="1">
      <c r="A6741" s="15" t="s">
        <v>996</v>
      </c>
      <c r="B6741" s="16" t="s">
        <v>997</v>
      </c>
      <c r="C6741" s="15" t="s">
        <v>959</v>
      </c>
      <c r="D6741" s="15" t="s">
        <v>960</v>
      </c>
      <c r="E6741" s="17">
        <v>0.17829999999999999</v>
      </c>
      <c r="F6741" s="18">
        <v>3.18</v>
      </c>
      <c r="G6741" s="18">
        <v>0.566994</v>
      </c>
    </row>
    <row r="6742" spans="1:7" ht="20.100000000000001" customHeight="1">
      <c r="A6742" s="15" t="s">
        <v>998</v>
      </c>
      <c r="B6742" s="16" t="s">
        <v>999</v>
      </c>
      <c r="C6742" s="15" t="s">
        <v>959</v>
      </c>
      <c r="D6742" s="15" t="s">
        <v>960</v>
      </c>
      <c r="E6742" s="17">
        <v>4.2700000000000002E-2</v>
      </c>
      <c r="F6742" s="18">
        <v>0.41</v>
      </c>
      <c r="G6742" s="18">
        <v>1.7507000000000002E-2</v>
      </c>
    </row>
    <row r="6743" spans="1:7" ht="20.100000000000001" customHeight="1">
      <c r="A6743" s="15" t="s">
        <v>1000</v>
      </c>
      <c r="B6743" s="16" t="s">
        <v>1001</v>
      </c>
      <c r="C6743" s="15" t="s">
        <v>959</v>
      </c>
      <c r="D6743" s="15" t="s">
        <v>960</v>
      </c>
      <c r="E6743" s="17">
        <v>4.2700000000000002E-2</v>
      </c>
      <c r="F6743" s="18">
        <v>1.01</v>
      </c>
      <c r="G6743" s="18">
        <v>4.3126999999999999E-2</v>
      </c>
    </row>
    <row r="6744" spans="1:7" ht="20.100000000000001" customHeight="1">
      <c r="A6744" s="15" t="s">
        <v>1388</v>
      </c>
      <c r="B6744" s="16" t="s">
        <v>1389</v>
      </c>
      <c r="C6744" s="15" t="s">
        <v>959</v>
      </c>
      <c r="D6744" s="15" t="s">
        <v>960</v>
      </c>
      <c r="E6744" s="17">
        <v>0.1356</v>
      </c>
      <c r="F6744" s="18">
        <v>0.28000000000000003</v>
      </c>
      <c r="G6744" s="18">
        <v>3.7968000000000002E-2</v>
      </c>
    </row>
    <row r="6745" spans="1:7" ht="15" customHeight="1">
      <c r="A6745" s="15" t="s">
        <v>963</v>
      </c>
      <c r="B6745" s="16" t="s">
        <v>964</v>
      </c>
      <c r="C6745" s="15" t="s">
        <v>959</v>
      </c>
      <c r="D6745" s="15" t="s">
        <v>960</v>
      </c>
      <c r="E6745" s="17">
        <v>0.17829999999999999</v>
      </c>
      <c r="F6745" s="18">
        <v>0.55000000000000004</v>
      </c>
      <c r="G6745" s="18">
        <v>9.8064999999999999E-2</v>
      </c>
    </row>
    <row r="6746" spans="1:7" ht="20.100000000000001" customHeight="1">
      <c r="A6746" s="15" t="s">
        <v>1390</v>
      </c>
      <c r="B6746" s="16" t="s">
        <v>1391</v>
      </c>
      <c r="C6746" s="15" t="s">
        <v>959</v>
      </c>
      <c r="D6746" s="15" t="s">
        <v>960</v>
      </c>
      <c r="E6746" s="17">
        <v>0.1356</v>
      </c>
      <c r="F6746" s="18">
        <v>0.8</v>
      </c>
      <c r="G6746" s="18">
        <v>0.10847999999999999</v>
      </c>
    </row>
    <row r="6747" spans="1:7" ht="15" customHeight="1">
      <c r="A6747" s="15" t="s">
        <v>965</v>
      </c>
      <c r="B6747" s="16" t="s">
        <v>966</v>
      </c>
      <c r="C6747" s="15" t="s">
        <v>959</v>
      </c>
      <c r="D6747" s="15" t="s">
        <v>960</v>
      </c>
      <c r="E6747" s="17">
        <v>0.17829999999999999</v>
      </c>
      <c r="F6747" s="18">
        <v>0.06</v>
      </c>
      <c r="G6747" s="18">
        <v>1.0697999999999999E-2</v>
      </c>
    </row>
    <row r="6748" spans="1:7" ht="17.100000000000001" customHeight="1">
      <c r="A6748" s="1"/>
      <c r="B6748" s="1"/>
      <c r="C6748" s="1"/>
      <c r="D6748" s="1"/>
      <c r="E6748" s="319" t="s">
        <v>967</v>
      </c>
      <c r="F6748" s="320"/>
      <c r="G6748" s="19">
        <v>1.068271</v>
      </c>
    </row>
    <row r="6749" spans="1:7" ht="15" customHeight="1">
      <c r="A6749" s="321" t="s">
        <v>968</v>
      </c>
      <c r="B6749" s="322"/>
      <c r="C6749" s="8" t="s">
        <v>952</v>
      </c>
      <c r="D6749" s="8" t="s">
        <v>953</v>
      </c>
      <c r="E6749" s="8" t="s">
        <v>954</v>
      </c>
      <c r="F6749" s="8" t="s">
        <v>955</v>
      </c>
      <c r="G6749" s="8" t="s">
        <v>956</v>
      </c>
    </row>
    <row r="6750" spans="1:7" ht="15" customHeight="1">
      <c r="A6750" s="15" t="s">
        <v>1006</v>
      </c>
      <c r="B6750" s="16" t="s">
        <v>1007</v>
      </c>
      <c r="C6750" s="15" t="s">
        <v>959</v>
      </c>
      <c r="D6750" s="15" t="s">
        <v>960</v>
      </c>
      <c r="E6750" s="17">
        <v>4.3344769999999998E-2</v>
      </c>
      <c r="F6750" s="18">
        <v>9.25</v>
      </c>
      <c r="G6750" s="18">
        <v>0.40093912250000002</v>
      </c>
    </row>
    <row r="6751" spans="1:7" ht="15" customHeight="1">
      <c r="A6751" s="15" t="s">
        <v>1394</v>
      </c>
      <c r="B6751" s="16" t="s">
        <v>1395</v>
      </c>
      <c r="C6751" s="15" t="s">
        <v>959</v>
      </c>
      <c r="D6751" s="15" t="s">
        <v>960</v>
      </c>
      <c r="E6751" s="17">
        <v>0.13733567999999999</v>
      </c>
      <c r="F6751" s="18">
        <v>12.62</v>
      </c>
      <c r="G6751" s="18">
        <v>1.7331762816</v>
      </c>
    </row>
    <row r="6752" spans="1:7" ht="15" customHeight="1">
      <c r="A6752" s="1"/>
      <c r="B6752" s="1"/>
      <c r="C6752" s="1"/>
      <c r="D6752" s="1"/>
      <c r="E6752" s="319" t="s">
        <v>971</v>
      </c>
      <c r="F6752" s="320"/>
      <c r="G6752" s="19">
        <v>2.1341154041000001</v>
      </c>
    </row>
    <row r="6753" spans="1:7" ht="15" customHeight="1">
      <c r="A6753" s="321" t="s">
        <v>1010</v>
      </c>
      <c r="B6753" s="322"/>
      <c r="C6753" s="8" t="s">
        <v>952</v>
      </c>
      <c r="D6753" s="8" t="s">
        <v>953</v>
      </c>
      <c r="E6753" s="8" t="s">
        <v>954</v>
      </c>
      <c r="F6753" s="8" t="s">
        <v>955</v>
      </c>
      <c r="G6753" s="8" t="s">
        <v>956</v>
      </c>
    </row>
    <row r="6754" spans="1:7" ht="15" customHeight="1">
      <c r="A6754" s="15" t="s">
        <v>1769</v>
      </c>
      <c r="B6754" s="16" t="s">
        <v>1770</v>
      </c>
      <c r="C6754" s="15" t="s">
        <v>959</v>
      </c>
      <c r="D6754" s="15" t="s">
        <v>1030</v>
      </c>
      <c r="E6754" s="17">
        <v>1</v>
      </c>
      <c r="F6754" s="18">
        <v>12.39</v>
      </c>
      <c r="G6754" s="18">
        <v>12.39</v>
      </c>
    </row>
    <row r="6755" spans="1:7" ht="15" customHeight="1">
      <c r="A6755" s="15" t="s">
        <v>1660</v>
      </c>
      <c r="B6755" s="16" t="s">
        <v>1661</v>
      </c>
      <c r="C6755" s="15" t="s">
        <v>959</v>
      </c>
      <c r="D6755" s="15" t="s">
        <v>1030</v>
      </c>
      <c r="E6755" s="17">
        <v>4.2000000000000003E-2</v>
      </c>
      <c r="F6755" s="18">
        <v>2.5499999999999998</v>
      </c>
      <c r="G6755" s="18">
        <v>0.1071</v>
      </c>
    </row>
    <row r="6756" spans="1:7" ht="15" customHeight="1">
      <c r="A6756" s="1"/>
      <c r="B6756" s="1"/>
      <c r="C6756" s="1"/>
      <c r="D6756" s="1"/>
      <c r="E6756" s="319" t="s">
        <v>1021</v>
      </c>
      <c r="F6756" s="320"/>
      <c r="G6756" s="19">
        <v>12.4971</v>
      </c>
    </row>
    <row r="6757" spans="1:7" ht="15" customHeight="1">
      <c r="A6757" s="1"/>
      <c r="B6757" s="1"/>
      <c r="C6757" s="1"/>
      <c r="D6757" s="1"/>
      <c r="E6757" s="317" t="s">
        <v>972</v>
      </c>
      <c r="F6757" s="318"/>
      <c r="G6757" s="3">
        <v>14.71</v>
      </c>
    </row>
    <row r="6758" spans="1:7" ht="15" customHeight="1">
      <c r="A6758" s="1"/>
      <c r="B6758" s="1"/>
      <c r="C6758" s="1"/>
      <c r="D6758" s="1"/>
      <c r="E6758" s="317" t="s">
        <v>973</v>
      </c>
      <c r="F6758" s="318"/>
      <c r="G6758" s="3">
        <v>0.97</v>
      </c>
    </row>
    <row r="6759" spans="1:7" ht="15" customHeight="1">
      <c r="A6759" s="1"/>
      <c r="B6759" s="1"/>
      <c r="C6759" s="1"/>
      <c r="D6759" s="1"/>
      <c r="E6759" s="317" t="s">
        <v>974</v>
      </c>
      <c r="F6759" s="318"/>
      <c r="G6759" s="3">
        <v>15.68</v>
      </c>
    </row>
    <row r="6760" spans="1:7" ht="15" customHeight="1">
      <c r="A6760" s="1"/>
      <c r="B6760" s="1"/>
      <c r="C6760" s="1"/>
      <c r="D6760" s="1"/>
      <c r="E6760" s="317" t="s">
        <v>975</v>
      </c>
      <c r="F6760" s="318"/>
      <c r="G6760" s="3">
        <v>4.4400000000000004</v>
      </c>
    </row>
    <row r="6761" spans="1:7" ht="15" customHeight="1">
      <c r="A6761" s="1"/>
      <c r="B6761" s="1"/>
      <c r="C6761" s="1"/>
      <c r="D6761" s="1"/>
      <c r="E6761" s="317" t="s">
        <v>976</v>
      </c>
      <c r="F6761" s="318"/>
      <c r="G6761" s="3">
        <v>20.12</v>
      </c>
    </row>
    <row r="6762" spans="1:7" ht="15" customHeight="1">
      <c r="A6762" s="1"/>
      <c r="B6762" s="1"/>
      <c r="C6762" s="1"/>
      <c r="D6762" s="1"/>
      <c r="E6762" s="317" t="s">
        <v>977</v>
      </c>
      <c r="F6762" s="318"/>
      <c r="G6762" s="3">
        <v>1</v>
      </c>
    </row>
    <row r="6763" spans="1:7" ht="15" customHeight="1">
      <c r="A6763" s="1"/>
      <c r="B6763" s="1"/>
      <c r="C6763" s="1"/>
      <c r="D6763" s="1"/>
      <c r="E6763" s="317" t="s">
        <v>978</v>
      </c>
      <c r="F6763" s="318"/>
      <c r="G6763" s="3">
        <v>20.12</v>
      </c>
    </row>
    <row r="6764" spans="1:7" ht="9.9499999999999993" customHeight="1">
      <c r="A6764" s="1"/>
      <c r="B6764" s="1"/>
      <c r="C6764" s="323" t="s">
        <v>949</v>
      </c>
      <c r="D6764" s="324"/>
      <c r="E6764" s="1"/>
      <c r="F6764" s="1"/>
      <c r="G6764" s="1"/>
    </row>
    <row r="6765" spans="1:7" ht="20.100000000000001" customHeight="1">
      <c r="A6765" s="325" t="s">
        <v>2502</v>
      </c>
      <c r="B6765" s="326"/>
      <c r="C6765" s="326"/>
      <c r="D6765" s="326"/>
      <c r="E6765" s="326"/>
      <c r="F6765" s="326"/>
      <c r="G6765" s="326"/>
    </row>
    <row r="6766" spans="1:7" ht="15" customHeight="1">
      <c r="A6766" s="321" t="s">
        <v>951</v>
      </c>
      <c r="B6766" s="322"/>
      <c r="C6766" s="8" t="s">
        <v>952</v>
      </c>
      <c r="D6766" s="8" t="s">
        <v>953</v>
      </c>
      <c r="E6766" s="8" t="s">
        <v>954</v>
      </c>
      <c r="F6766" s="8" t="s">
        <v>955</v>
      </c>
      <c r="G6766" s="8" t="s">
        <v>956</v>
      </c>
    </row>
    <row r="6767" spans="1:7" ht="15" customHeight="1">
      <c r="A6767" s="15" t="s">
        <v>994</v>
      </c>
      <c r="B6767" s="16" t="s">
        <v>995</v>
      </c>
      <c r="C6767" s="15" t="s">
        <v>959</v>
      </c>
      <c r="D6767" s="15" t="s">
        <v>960</v>
      </c>
      <c r="E6767" s="17">
        <v>0.1263</v>
      </c>
      <c r="F6767" s="18">
        <v>1.04</v>
      </c>
      <c r="G6767" s="18">
        <v>0.131352</v>
      </c>
    </row>
    <row r="6768" spans="1:7" ht="15" customHeight="1">
      <c r="A6768" s="15" t="s">
        <v>996</v>
      </c>
      <c r="B6768" s="16" t="s">
        <v>997</v>
      </c>
      <c r="C6768" s="15" t="s">
        <v>959</v>
      </c>
      <c r="D6768" s="15" t="s">
        <v>960</v>
      </c>
      <c r="E6768" s="17">
        <v>0.1263</v>
      </c>
      <c r="F6768" s="18">
        <v>3.18</v>
      </c>
      <c r="G6768" s="18">
        <v>0.40163399999999999</v>
      </c>
    </row>
    <row r="6769" spans="1:7" ht="20.100000000000001" customHeight="1">
      <c r="A6769" s="15" t="s">
        <v>998</v>
      </c>
      <c r="B6769" s="16" t="s">
        <v>999</v>
      </c>
      <c r="C6769" s="15" t="s">
        <v>959</v>
      </c>
      <c r="D6769" s="15" t="s">
        <v>960</v>
      </c>
      <c r="E6769" s="17">
        <v>3.0300000000000001E-2</v>
      </c>
      <c r="F6769" s="18">
        <v>0.41</v>
      </c>
      <c r="G6769" s="18">
        <v>1.2423E-2</v>
      </c>
    </row>
    <row r="6770" spans="1:7" ht="20.100000000000001" customHeight="1">
      <c r="A6770" s="15" t="s">
        <v>1000</v>
      </c>
      <c r="B6770" s="16" t="s">
        <v>1001</v>
      </c>
      <c r="C6770" s="15" t="s">
        <v>959</v>
      </c>
      <c r="D6770" s="15" t="s">
        <v>960</v>
      </c>
      <c r="E6770" s="17">
        <v>3.0300000000000001E-2</v>
      </c>
      <c r="F6770" s="18">
        <v>1.01</v>
      </c>
      <c r="G6770" s="18">
        <v>3.0603000000000002E-2</v>
      </c>
    </row>
    <row r="6771" spans="1:7" ht="20.100000000000001" customHeight="1">
      <c r="A6771" s="15" t="s">
        <v>1388</v>
      </c>
      <c r="B6771" s="16" t="s">
        <v>1389</v>
      </c>
      <c r="C6771" s="15" t="s">
        <v>959</v>
      </c>
      <c r="D6771" s="15" t="s">
        <v>960</v>
      </c>
      <c r="E6771" s="17">
        <v>9.6000000000000002E-2</v>
      </c>
      <c r="F6771" s="18">
        <v>0.28000000000000003</v>
      </c>
      <c r="G6771" s="18">
        <v>2.6880000000000001E-2</v>
      </c>
    </row>
    <row r="6772" spans="1:7" ht="15" customHeight="1">
      <c r="A6772" s="15" t="s">
        <v>963</v>
      </c>
      <c r="B6772" s="16" t="s">
        <v>964</v>
      </c>
      <c r="C6772" s="15" t="s">
        <v>959</v>
      </c>
      <c r="D6772" s="15" t="s">
        <v>960</v>
      </c>
      <c r="E6772" s="17">
        <v>0.1263</v>
      </c>
      <c r="F6772" s="18">
        <v>0.55000000000000004</v>
      </c>
      <c r="G6772" s="18">
        <v>6.9464999999999999E-2</v>
      </c>
    </row>
    <row r="6773" spans="1:7" ht="20.100000000000001" customHeight="1">
      <c r="A6773" s="15" t="s">
        <v>1390</v>
      </c>
      <c r="B6773" s="16" t="s">
        <v>1391</v>
      </c>
      <c r="C6773" s="15" t="s">
        <v>959</v>
      </c>
      <c r="D6773" s="15" t="s">
        <v>960</v>
      </c>
      <c r="E6773" s="17">
        <v>9.6000000000000002E-2</v>
      </c>
      <c r="F6773" s="18">
        <v>0.8</v>
      </c>
      <c r="G6773" s="18">
        <v>7.6799999999999993E-2</v>
      </c>
    </row>
    <row r="6774" spans="1:7" ht="15" customHeight="1">
      <c r="A6774" s="15" t="s">
        <v>965</v>
      </c>
      <c r="B6774" s="16" t="s">
        <v>966</v>
      </c>
      <c r="C6774" s="15" t="s">
        <v>959</v>
      </c>
      <c r="D6774" s="15" t="s">
        <v>960</v>
      </c>
      <c r="E6774" s="17">
        <v>0.1263</v>
      </c>
      <c r="F6774" s="18">
        <v>0.06</v>
      </c>
      <c r="G6774" s="18">
        <v>7.5779999999999997E-3</v>
      </c>
    </row>
    <row r="6775" spans="1:7" ht="17.100000000000001" customHeight="1">
      <c r="A6775" s="1"/>
      <c r="B6775" s="1"/>
      <c r="C6775" s="1"/>
      <c r="D6775" s="1"/>
      <c r="E6775" s="319" t="s">
        <v>967</v>
      </c>
      <c r="F6775" s="320"/>
      <c r="G6775" s="19">
        <v>0.75673500000000005</v>
      </c>
    </row>
    <row r="6776" spans="1:7" ht="15" customHeight="1">
      <c r="A6776" s="321" t="s">
        <v>968</v>
      </c>
      <c r="B6776" s="322"/>
      <c r="C6776" s="8" t="s">
        <v>952</v>
      </c>
      <c r="D6776" s="8" t="s">
        <v>953</v>
      </c>
      <c r="E6776" s="8" t="s">
        <v>954</v>
      </c>
      <c r="F6776" s="8" t="s">
        <v>955</v>
      </c>
      <c r="G6776" s="8" t="s">
        <v>956</v>
      </c>
    </row>
    <row r="6777" spans="1:7" ht="15" customHeight="1">
      <c r="A6777" s="15" t="s">
        <v>1006</v>
      </c>
      <c r="B6777" s="16" t="s">
        <v>1007</v>
      </c>
      <c r="C6777" s="15" t="s">
        <v>959</v>
      </c>
      <c r="D6777" s="15" t="s">
        <v>960</v>
      </c>
      <c r="E6777" s="17">
        <v>3.0757530000000002E-2</v>
      </c>
      <c r="F6777" s="18">
        <v>9.25</v>
      </c>
      <c r="G6777" s="18">
        <v>0.28450715250000003</v>
      </c>
    </row>
    <row r="6778" spans="1:7" ht="15" customHeight="1">
      <c r="A6778" s="15" t="s">
        <v>1394</v>
      </c>
      <c r="B6778" s="16" t="s">
        <v>1395</v>
      </c>
      <c r="C6778" s="15" t="s">
        <v>959</v>
      </c>
      <c r="D6778" s="15" t="s">
        <v>960</v>
      </c>
      <c r="E6778" s="17">
        <v>9.7228800000000004E-2</v>
      </c>
      <c r="F6778" s="18">
        <v>12.62</v>
      </c>
      <c r="G6778" s="18">
        <v>1.2270274560000001</v>
      </c>
    </row>
    <row r="6779" spans="1:7" ht="15" customHeight="1">
      <c r="A6779" s="1"/>
      <c r="B6779" s="1"/>
      <c r="C6779" s="1"/>
      <c r="D6779" s="1"/>
      <c r="E6779" s="319" t="s">
        <v>971</v>
      </c>
      <c r="F6779" s="320"/>
      <c r="G6779" s="19">
        <v>1.5115346085000001</v>
      </c>
    </row>
    <row r="6780" spans="1:7" ht="15" customHeight="1">
      <c r="A6780" s="321" t="s">
        <v>1010</v>
      </c>
      <c r="B6780" s="322"/>
      <c r="C6780" s="8" t="s">
        <v>952</v>
      </c>
      <c r="D6780" s="8" t="s">
        <v>953</v>
      </c>
      <c r="E6780" s="8" t="s">
        <v>954</v>
      </c>
      <c r="F6780" s="8" t="s">
        <v>955</v>
      </c>
      <c r="G6780" s="8" t="s">
        <v>956</v>
      </c>
    </row>
    <row r="6781" spans="1:7" ht="20.100000000000001" customHeight="1">
      <c r="A6781" s="15" t="s">
        <v>1709</v>
      </c>
      <c r="B6781" s="16" t="s">
        <v>1710</v>
      </c>
      <c r="C6781" s="15" t="s">
        <v>959</v>
      </c>
      <c r="D6781" s="15" t="s">
        <v>1030</v>
      </c>
      <c r="E6781" s="17">
        <v>1</v>
      </c>
      <c r="F6781" s="18">
        <v>57.3</v>
      </c>
      <c r="G6781" s="18">
        <v>57.3</v>
      </c>
    </row>
    <row r="6782" spans="1:7" ht="15" customHeight="1">
      <c r="A6782" s="15" t="s">
        <v>1660</v>
      </c>
      <c r="B6782" s="16" t="s">
        <v>1661</v>
      </c>
      <c r="C6782" s="15" t="s">
        <v>959</v>
      </c>
      <c r="D6782" s="15" t="s">
        <v>1030</v>
      </c>
      <c r="E6782" s="17">
        <v>2.1000000000000001E-2</v>
      </c>
      <c r="F6782" s="18">
        <v>2.5499999999999998</v>
      </c>
      <c r="G6782" s="18">
        <v>5.355E-2</v>
      </c>
    </row>
    <row r="6783" spans="1:7" ht="15" customHeight="1">
      <c r="A6783" s="1"/>
      <c r="B6783" s="1"/>
      <c r="C6783" s="1"/>
      <c r="D6783" s="1"/>
      <c r="E6783" s="319" t="s">
        <v>1021</v>
      </c>
      <c r="F6783" s="320"/>
      <c r="G6783" s="19">
        <v>57.353549999999998</v>
      </c>
    </row>
    <row r="6784" spans="1:7" ht="15" customHeight="1">
      <c r="A6784" s="1"/>
      <c r="B6784" s="1"/>
      <c r="C6784" s="1"/>
      <c r="D6784" s="1"/>
      <c r="E6784" s="317" t="s">
        <v>972</v>
      </c>
      <c r="F6784" s="318"/>
      <c r="G6784" s="3">
        <v>58.92</v>
      </c>
    </row>
    <row r="6785" spans="1:7" ht="15" customHeight="1">
      <c r="A6785" s="1"/>
      <c r="B6785" s="1"/>
      <c r="C6785" s="1"/>
      <c r="D6785" s="1"/>
      <c r="E6785" s="317" t="s">
        <v>973</v>
      </c>
      <c r="F6785" s="318"/>
      <c r="G6785" s="3">
        <v>0.69</v>
      </c>
    </row>
    <row r="6786" spans="1:7" ht="15" customHeight="1">
      <c r="A6786" s="1"/>
      <c r="B6786" s="1"/>
      <c r="C6786" s="1"/>
      <c r="D6786" s="1"/>
      <c r="E6786" s="317" t="s">
        <v>974</v>
      </c>
      <c r="F6786" s="318"/>
      <c r="G6786" s="3">
        <v>59.61</v>
      </c>
    </row>
    <row r="6787" spans="1:7" ht="15" customHeight="1">
      <c r="A6787" s="1"/>
      <c r="B6787" s="1"/>
      <c r="C6787" s="1"/>
      <c r="D6787" s="1"/>
      <c r="E6787" s="317" t="s">
        <v>975</v>
      </c>
      <c r="F6787" s="318"/>
      <c r="G6787" s="3">
        <v>16.89</v>
      </c>
    </row>
    <row r="6788" spans="1:7" ht="15" customHeight="1">
      <c r="A6788" s="1"/>
      <c r="B6788" s="1"/>
      <c r="C6788" s="1"/>
      <c r="D6788" s="1"/>
      <c r="E6788" s="317" t="s">
        <v>976</v>
      </c>
      <c r="F6788" s="318"/>
      <c r="G6788" s="3">
        <v>76.5</v>
      </c>
    </row>
    <row r="6789" spans="1:7" ht="15" customHeight="1">
      <c r="A6789" s="1"/>
      <c r="B6789" s="1"/>
      <c r="C6789" s="1"/>
      <c r="D6789" s="1"/>
      <c r="E6789" s="317" t="s">
        <v>977</v>
      </c>
      <c r="F6789" s="318"/>
      <c r="G6789" s="3">
        <v>1</v>
      </c>
    </row>
    <row r="6790" spans="1:7" ht="15" customHeight="1">
      <c r="A6790" s="1"/>
      <c r="B6790" s="1"/>
      <c r="C6790" s="1"/>
      <c r="D6790" s="1"/>
      <c r="E6790" s="317" t="s">
        <v>978</v>
      </c>
      <c r="F6790" s="318"/>
      <c r="G6790" s="3">
        <v>76.5</v>
      </c>
    </row>
    <row r="6791" spans="1:7" ht="9.9499999999999993" customHeight="1">
      <c r="A6791" s="1"/>
      <c r="B6791" s="1"/>
      <c r="C6791" s="323" t="s">
        <v>949</v>
      </c>
      <c r="D6791" s="324"/>
      <c r="E6791" s="1"/>
      <c r="F6791" s="1"/>
      <c r="G6791" s="1"/>
    </row>
    <row r="6792" spans="1:7" ht="20.100000000000001" customHeight="1">
      <c r="A6792" s="325" t="s">
        <v>2503</v>
      </c>
      <c r="B6792" s="326"/>
      <c r="C6792" s="326"/>
      <c r="D6792" s="326"/>
      <c r="E6792" s="326"/>
      <c r="F6792" s="326"/>
      <c r="G6792" s="326"/>
    </row>
    <row r="6793" spans="1:7" ht="15" customHeight="1">
      <c r="A6793" s="321" t="s">
        <v>968</v>
      </c>
      <c r="B6793" s="322"/>
      <c r="C6793" s="8" t="s">
        <v>952</v>
      </c>
      <c r="D6793" s="8" t="s">
        <v>953</v>
      </c>
      <c r="E6793" s="8" t="s">
        <v>954</v>
      </c>
      <c r="F6793" s="8" t="s">
        <v>955</v>
      </c>
      <c r="G6793" s="8" t="s">
        <v>956</v>
      </c>
    </row>
    <row r="6794" spans="1:7" ht="15" customHeight="1">
      <c r="A6794" s="15" t="s">
        <v>1778</v>
      </c>
      <c r="B6794" s="16" t="s">
        <v>1779</v>
      </c>
      <c r="C6794" s="15" t="s">
        <v>959</v>
      </c>
      <c r="D6794" s="15" t="s">
        <v>960</v>
      </c>
      <c r="E6794" s="17">
        <v>2.6599999999999999E-2</v>
      </c>
      <c r="F6794" s="18">
        <v>10.84</v>
      </c>
      <c r="G6794" s="18">
        <v>0.28834399999999999</v>
      </c>
    </row>
    <row r="6795" spans="1:7" ht="15" customHeight="1">
      <c r="A6795" s="1"/>
      <c r="B6795" s="1"/>
      <c r="C6795" s="1"/>
      <c r="D6795" s="1"/>
      <c r="E6795" s="319" t="s">
        <v>971</v>
      </c>
      <c r="F6795" s="320"/>
      <c r="G6795" s="19">
        <v>0.28834399999999999</v>
      </c>
    </row>
    <row r="6796" spans="1:7" ht="15" customHeight="1">
      <c r="A6796" s="1"/>
      <c r="B6796" s="1"/>
      <c r="C6796" s="1"/>
      <c r="D6796" s="1"/>
      <c r="E6796" s="317" t="s">
        <v>972</v>
      </c>
      <c r="F6796" s="318"/>
      <c r="G6796" s="3">
        <v>0.15</v>
      </c>
    </row>
    <row r="6797" spans="1:7" ht="15" customHeight="1">
      <c r="A6797" s="1"/>
      <c r="B6797" s="1"/>
      <c r="C6797" s="1"/>
      <c r="D6797" s="1"/>
      <c r="E6797" s="317" t="s">
        <v>973</v>
      </c>
      <c r="F6797" s="318"/>
      <c r="G6797" s="3">
        <v>0.13</v>
      </c>
    </row>
    <row r="6798" spans="1:7" ht="15" customHeight="1">
      <c r="A6798" s="1"/>
      <c r="B6798" s="1"/>
      <c r="C6798" s="1"/>
      <c r="D6798" s="1"/>
      <c r="E6798" s="317" t="s">
        <v>974</v>
      </c>
      <c r="F6798" s="318"/>
      <c r="G6798" s="3">
        <v>0.28000000000000003</v>
      </c>
    </row>
    <row r="6799" spans="1:7" ht="15" customHeight="1">
      <c r="A6799" s="1"/>
      <c r="B6799" s="1"/>
      <c r="C6799" s="1"/>
      <c r="D6799" s="1"/>
      <c r="E6799" s="317" t="s">
        <v>975</v>
      </c>
      <c r="F6799" s="318"/>
      <c r="G6799" s="3">
        <v>7.0000000000000007E-2</v>
      </c>
    </row>
    <row r="6800" spans="1:7" ht="15" customHeight="1">
      <c r="A6800" s="1"/>
      <c r="B6800" s="1"/>
      <c r="C6800" s="1"/>
      <c r="D6800" s="1"/>
      <c r="E6800" s="317" t="s">
        <v>976</v>
      </c>
      <c r="F6800" s="318"/>
      <c r="G6800" s="3">
        <v>0.35</v>
      </c>
    </row>
    <row r="6801" spans="1:7" ht="15" customHeight="1">
      <c r="A6801" s="1"/>
      <c r="B6801" s="1"/>
      <c r="C6801" s="1"/>
      <c r="D6801" s="1"/>
      <c r="E6801" s="317" t="s">
        <v>977</v>
      </c>
      <c r="F6801" s="318"/>
      <c r="G6801" s="3">
        <v>1</v>
      </c>
    </row>
    <row r="6802" spans="1:7" ht="15" customHeight="1">
      <c r="A6802" s="1"/>
      <c r="B6802" s="1"/>
      <c r="C6802" s="1"/>
      <c r="D6802" s="1"/>
      <c r="E6802" s="317" t="s">
        <v>978</v>
      </c>
      <c r="F6802" s="318"/>
      <c r="G6802" s="3">
        <v>0.35</v>
      </c>
    </row>
    <row r="6803" spans="1:7" ht="9.9499999999999993" customHeight="1">
      <c r="A6803" s="1"/>
      <c r="B6803" s="1"/>
      <c r="C6803" s="323" t="s">
        <v>949</v>
      </c>
      <c r="D6803" s="324"/>
      <c r="E6803" s="1"/>
      <c r="F6803" s="1"/>
      <c r="G6803" s="1"/>
    </row>
    <row r="6804" spans="1:7" ht="20.100000000000001" customHeight="1">
      <c r="A6804" s="325" t="s">
        <v>2504</v>
      </c>
      <c r="B6804" s="326"/>
      <c r="C6804" s="326"/>
      <c r="D6804" s="326"/>
      <c r="E6804" s="326"/>
      <c r="F6804" s="326"/>
      <c r="G6804" s="326"/>
    </row>
    <row r="6805" spans="1:7" ht="15" customHeight="1">
      <c r="A6805" s="321" t="s">
        <v>951</v>
      </c>
      <c r="B6805" s="322"/>
      <c r="C6805" s="8" t="s">
        <v>952</v>
      </c>
      <c r="D6805" s="8" t="s">
        <v>953</v>
      </c>
      <c r="E6805" s="8" t="s">
        <v>954</v>
      </c>
      <c r="F6805" s="8" t="s">
        <v>955</v>
      </c>
      <c r="G6805" s="8" t="s">
        <v>956</v>
      </c>
    </row>
    <row r="6806" spans="1:7" ht="20.100000000000001" customHeight="1">
      <c r="A6806" s="15" t="s">
        <v>1772</v>
      </c>
      <c r="B6806" s="16" t="s">
        <v>1773</v>
      </c>
      <c r="C6806" s="15" t="s">
        <v>959</v>
      </c>
      <c r="D6806" s="15" t="s">
        <v>960</v>
      </c>
      <c r="E6806" s="17">
        <v>1</v>
      </c>
      <c r="F6806" s="18">
        <v>0.62</v>
      </c>
      <c r="G6806" s="18">
        <v>0.62</v>
      </c>
    </row>
    <row r="6807" spans="1:7" ht="15" customHeight="1">
      <c r="A6807" s="15" t="s">
        <v>994</v>
      </c>
      <c r="B6807" s="16" t="s">
        <v>995</v>
      </c>
      <c r="C6807" s="15" t="s">
        <v>959</v>
      </c>
      <c r="D6807" s="15" t="s">
        <v>960</v>
      </c>
      <c r="E6807" s="17">
        <v>1</v>
      </c>
      <c r="F6807" s="18">
        <v>1.04</v>
      </c>
      <c r="G6807" s="18">
        <v>1.04</v>
      </c>
    </row>
    <row r="6808" spans="1:7" ht="20.100000000000001" customHeight="1">
      <c r="A6808" s="15" t="s">
        <v>1774</v>
      </c>
      <c r="B6808" s="16" t="s">
        <v>1775</v>
      </c>
      <c r="C6808" s="15" t="s">
        <v>959</v>
      </c>
      <c r="D6808" s="15" t="s">
        <v>960</v>
      </c>
      <c r="E6808" s="17">
        <v>1</v>
      </c>
      <c r="F6808" s="18">
        <v>0.91</v>
      </c>
      <c r="G6808" s="18">
        <v>0.91</v>
      </c>
    </row>
    <row r="6809" spans="1:7" ht="15" customHeight="1">
      <c r="A6809" s="15" t="s">
        <v>996</v>
      </c>
      <c r="B6809" s="16" t="s">
        <v>997</v>
      </c>
      <c r="C6809" s="15" t="s">
        <v>959</v>
      </c>
      <c r="D6809" s="15" t="s">
        <v>960</v>
      </c>
      <c r="E6809" s="17">
        <v>1</v>
      </c>
      <c r="F6809" s="18">
        <v>3.18</v>
      </c>
      <c r="G6809" s="18">
        <v>3.18</v>
      </c>
    </row>
    <row r="6810" spans="1:7" ht="15" customHeight="1">
      <c r="A6810" s="15" t="s">
        <v>963</v>
      </c>
      <c r="B6810" s="16" t="s">
        <v>964</v>
      </c>
      <c r="C6810" s="15" t="s">
        <v>959</v>
      </c>
      <c r="D6810" s="15" t="s">
        <v>960</v>
      </c>
      <c r="E6810" s="17">
        <v>1</v>
      </c>
      <c r="F6810" s="18">
        <v>0.55000000000000004</v>
      </c>
      <c r="G6810" s="18">
        <v>0.55000000000000004</v>
      </c>
    </row>
    <row r="6811" spans="1:7" ht="15" customHeight="1">
      <c r="A6811" s="15" t="s">
        <v>965</v>
      </c>
      <c r="B6811" s="16" t="s">
        <v>966</v>
      </c>
      <c r="C6811" s="15" t="s">
        <v>959</v>
      </c>
      <c r="D6811" s="15" t="s">
        <v>960</v>
      </c>
      <c r="E6811" s="17">
        <v>1</v>
      </c>
      <c r="F6811" s="18">
        <v>0.06</v>
      </c>
      <c r="G6811" s="18">
        <v>0.06</v>
      </c>
    </row>
    <row r="6812" spans="1:7" ht="17.100000000000001" customHeight="1">
      <c r="A6812" s="1"/>
      <c r="B6812" s="1"/>
      <c r="C6812" s="1"/>
      <c r="D6812" s="1"/>
      <c r="E6812" s="319" t="s">
        <v>967</v>
      </c>
      <c r="F6812" s="320"/>
      <c r="G6812" s="19">
        <v>6.36</v>
      </c>
    </row>
    <row r="6813" spans="1:7" ht="15" customHeight="1">
      <c r="A6813" s="321" t="s">
        <v>968</v>
      </c>
      <c r="B6813" s="322"/>
      <c r="C6813" s="8" t="s">
        <v>952</v>
      </c>
      <c r="D6813" s="8" t="s">
        <v>953</v>
      </c>
      <c r="E6813" s="8" t="s">
        <v>954</v>
      </c>
      <c r="F6813" s="8" t="s">
        <v>955</v>
      </c>
      <c r="G6813" s="8" t="s">
        <v>956</v>
      </c>
    </row>
    <row r="6814" spans="1:7" ht="15" customHeight="1">
      <c r="A6814" s="15" t="s">
        <v>1778</v>
      </c>
      <c r="B6814" s="16" t="s">
        <v>1779</v>
      </c>
      <c r="C6814" s="15" t="s">
        <v>959</v>
      </c>
      <c r="D6814" s="15" t="s">
        <v>960</v>
      </c>
      <c r="E6814" s="17">
        <v>1.0266</v>
      </c>
      <c r="F6814" s="18">
        <v>10.84</v>
      </c>
      <c r="G6814" s="18">
        <v>11.128344</v>
      </c>
    </row>
    <row r="6815" spans="1:7" ht="15" customHeight="1">
      <c r="A6815" s="1"/>
      <c r="B6815" s="1"/>
      <c r="C6815" s="1"/>
      <c r="D6815" s="1"/>
      <c r="E6815" s="319" t="s">
        <v>971</v>
      </c>
      <c r="F6815" s="320"/>
      <c r="G6815" s="19">
        <v>11.128344</v>
      </c>
    </row>
    <row r="6816" spans="1:7" ht="15" customHeight="1">
      <c r="A6816" s="1"/>
      <c r="B6816" s="1"/>
      <c r="C6816" s="1"/>
      <c r="D6816" s="1"/>
      <c r="E6816" s="317" t="s">
        <v>972</v>
      </c>
      <c r="F6816" s="318"/>
      <c r="G6816" s="3">
        <v>12.43</v>
      </c>
    </row>
    <row r="6817" spans="1:7" ht="15" customHeight="1">
      <c r="A6817" s="1"/>
      <c r="B6817" s="1"/>
      <c r="C6817" s="1"/>
      <c r="D6817" s="1"/>
      <c r="E6817" s="317" t="s">
        <v>973</v>
      </c>
      <c r="F6817" s="318"/>
      <c r="G6817" s="3">
        <v>5.05</v>
      </c>
    </row>
    <row r="6818" spans="1:7" ht="15" customHeight="1">
      <c r="A6818" s="1"/>
      <c r="B6818" s="1"/>
      <c r="C6818" s="1"/>
      <c r="D6818" s="1"/>
      <c r="E6818" s="317" t="s">
        <v>974</v>
      </c>
      <c r="F6818" s="318"/>
      <c r="G6818" s="3">
        <v>17.48</v>
      </c>
    </row>
    <row r="6819" spans="1:7" ht="15" customHeight="1">
      <c r="A6819" s="1"/>
      <c r="B6819" s="1"/>
      <c r="C6819" s="1"/>
      <c r="D6819" s="1"/>
      <c r="E6819" s="317" t="s">
        <v>975</v>
      </c>
      <c r="F6819" s="318"/>
      <c r="G6819" s="3">
        <v>4.95</v>
      </c>
    </row>
    <row r="6820" spans="1:7" ht="15" customHeight="1">
      <c r="A6820" s="1"/>
      <c r="B6820" s="1"/>
      <c r="C6820" s="1"/>
      <c r="D6820" s="1"/>
      <c r="E6820" s="317" t="s">
        <v>976</v>
      </c>
      <c r="F6820" s="318"/>
      <c r="G6820" s="3">
        <v>22.43</v>
      </c>
    </row>
    <row r="6821" spans="1:7" ht="15" customHeight="1">
      <c r="A6821" s="1"/>
      <c r="B6821" s="1"/>
      <c r="C6821" s="1"/>
      <c r="D6821" s="1"/>
      <c r="E6821" s="317" t="s">
        <v>977</v>
      </c>
      <c r="F6821" s="318"/>
      <c r="G6821" s="3">
        <v>1</v>
      </c>
    </row>
    <row r="6822" spans="1:7" ht="15" customHeight="1">
      <c r="A6822" s="1"/>
      <c r="B6822" s="1"/>
      <c r="C6822" s="1"/>
      <c r="D6822" s="1"/>
      <c r="E6822" s="317" t="s">
        <v>978</v>
      </c>
      <c r="F6822" s="318"/>
      <c r="G6822" s="3">
        <v>22.43</v>
      </c>
    </row>
    <row r="6823" spans="1:7" ht="9.9499999999999993" customHeight="1">
      <c r="A6823" s="1"/>
      <c r="B6823" s="1"/>
      <c r="C6823" s="323" t="s">
        <v>949</v>
      </c>
      <c r="D6823" s="324"/>
      <c r="E6823" s="1"/>
      <c r="F6823" s="1"/>
      <c r="G6823" s="1"/>
    </row>
    <row r="6824" spans="1:7" ht="20.100000000000001" customHeight="1">
      <c r="A6824" s="325" t="s">
        <v>2505</v>
      </c>
      <c r="B6824" s="326"/>
      <c r="C6824" s="326"/>
      <c r="D6824" s="326"/>
      <c r="E6824" s="326"/>
      <c r="F6824" s="326"/>
      <c r="G6824" s="326"/>
    </row>
    <row r="6825" spans="1:7" ht="15" customHeight="1">
      <c r="A6825" s="321" t="s">
        <v>968</v>
      </c>
      <c r="B6825" s="322"/>
      <c r="C6825" s="8" t="s">
        <v>952</v>
      </c>
      <c r="D6825" s="8" t="s">
        <v>953</v>
      </c>
      <c r="E6825" s="8" t="s">
        <v>954</v>
      </c>
      <c r="F6825" s="8" t="s">
        <v>955</v>
      </c>
      <c r="G6825" s="8" t="s">
        <v>956</v>
      </c>
    </row>
    <row r="6826" spans="1:7" ht="15" customHeight="1">
      <c r="A6826" s="15" t="s">
        <v>1776</v>
      </c>
      <c r="B6826" s="16" t="s">
        <v>1777</v>
      </c>
      <c r="C6826" s="15" t="s">
        <v>959</v>
      </c>
      <c r="D6826" s="15" t="s">
        <v>960</v>
      </c>
      <c r="E6826" s="17">
        <v>2.6599999999999999E-2</v>
      </c>
      <c r="F6826" s="18">
        <v>15.42</v>
      </c>
      <c r="G6826" s="18">
        <v>0.41017199999999998</v>
      </c>
    </row>
    <row r="6827" spans="1:7" ht="15" customHeight="1">
      <c r="A6827" s="1"/>
      <c r="B6827" s="1"/>
      <c r="C6827" s="1"/>
      <c r="D6827" s="1"/>
      <c r="E6827" s="319" t="s">
        <v>971</v>
      </c>
      <c r="F6827" s="320"/>
      <c r="G6827" s="19">
        <v>0.41017199999999998</v>
      </c>
    </row>
    <row r="6828" spans="1:7" ht="15" customHeight="1">
      <c r="A6828" s="1"/>
      <c r="B6828" s="1"/>
      <c r="C6828" s="1"/>
      <c r="D6828" s="1"/>
      <c r="E6828" s="317" t="s">
        <v>972</v>
      </c>
      <c r="F6828" s="318"/>
      <c r="G6828" s="3">
        <v>0.22</v>
      </c>
    </row>
    <row r="6829" spans="1:7" ht="15" customHeight="1">
      <c r="A6829" s="1"/>
      <c r="B6829" s="1"/>
      <c r="C6829" s="1"/>
      <c r="D6829" s="1"/>
      <c r="E6829" s="317" t="s">
        <v>973</v>
      </c>
      <c r="F6829" s="318"/>
      <c r="G6829" s="3">
        <v>0.19</v>
      </c>
    </row>
    <row r="6830" spans="1:7" ht="15" customHeight="1">
      <c r="A6830" s="1"/>
      <c r="B6830" s="1"/>
      <c r="C6830" s="1"/>
      <c r="D6830" s="1"/>
      <c r="E6830" s="317" t="s">
        <v>974</v>
      </c>
      <c r="F6830" s="318"/>
      <c r="G6830" s="3">
        <v>0.41</v>
      </c>
    </row>
    <row r="6831" spans="1:7" ht="15" customHeight="1">
      <c r="A6831" s="1"/>
      <c r="B6831" s="1"/>
      <c r="C6831" s="1"/>
      <c r="D6831" s="1"/>
      <c r="E6831" s="317" t="s">
        <v>975</v>
      </c>
      <c r="F6831" s="318"/>
      <c r="G6831" s="3">
        <v>0.11</v>
      </c>
    </row>
    <row r="6832" spans="1:7" ht="15" customHeight="1">
      <c r="A6832" s="1"/>
      <c r="B6832" s="1"/>
      <c r="C6832" s="1"/>
      <c r="D6832" s="1"/>
      <c r="E6832" s="317" t="s">
        <v>976</v>
      </c>
      <c r="F6832" s="318"/>
      <c r="G6832" s="3">
        <v>0.52</v>
      </c>
    </row>
    <row r="6833" spans="1:7" ht="15" customHeight="1">
      <c r="A6833" s="1"/>
      <c r="B6833" s="1"/>
      <c r="C6833" s="1"/>
      <c r="D6833" s="1"/>
      <c r="E6833" s="317" t="s">
        <v>977</v>
      </c>
      <c r="F6833" s="318"/>
      <c r="G6833" s="3">
        <v>1</v>
      </c>
    </row>
    <row r="6834" spans="1:7" ht="15" customHeight="1">
      <c r="A6834" s="1"/>
      <c r="B6834" s="1"/>
      <c r="C6834" s="1"/>
      <c r="D6834" s="1"/>
      <c r="E6834" s="317" t="s">
        <v>978</v>
      </c>
      <c r="F6834" s="318"/>
      <c r="G6834" s="3">
        <v>0.52</v>
      </c>
    </row>
    <row r="6835" spans="1:7" ht="9.9499999999999993" customHeight="1">
      <c r="A6835" s="1"/>
      <c r="B6835" s="1"/>
      <c r="C6835" s="323" t="s">
        <v>949</v>
      </c>
      <c r="D6835" s="324"/>
      <c r="E6835" s="1"/>
      <c r="F6835" s="1"/>
      <c r="G6835" s="1"/>
    </row>
    <row r="6836" spans="1:7" ht="20.100000000000001" customHeight="1">
      <c r="A6836" s="325" t="s">
        <v>2506</v>
      </c>
      <c r="B6836" s="326"/>
      <c r="C6836" s="326"/>
      <c r="D6836" s="326"/>
      <c r="E6836" s="326"/>
      <c r="F6836" s="326"/>
      <c r="G6836" s="326"/>
    </row>
    <row r="6837" spans="1:7" ht="15" customHeight="1">
      <c r="A6837" s="321" t="s">
        <v>951</v>
      </c>
      <c r="B6837" s="322"/>
      <c r="C6837" s="8" t="s">
        <v>952</v>
      </c>
      <c r="D6837" s="8" t="s">
        <v>953</v>
      </c>
      <c r="E6837" s="8" t="s">
        <v>954</v>
      </c>
      <c r="F6837" s="8" t="s">
        <v>955</v>
      </c>
      <c r="G6837" s="8" t="s">
        <v>956</v>
      </c>
    </row>
    <row r="6838" spans="1:7" ht="20.100000000000001" customHeight="1">
      <c r="A6838" s="15" t="s">
        <v>1772</v>
      </c>
      <c r="B6838" s="16" t="s">
        <v>1773</v>
      </c>
      <c r="C6838" s="15" t="s">
        <v>959</v>
      </c>
      <c r="D6838" s="15" t="s">
        <v>960</v>
      </c>
      <c r="E6838" s="17">
        <v>1</v>
      </c>
      <c r="F6838" s="18">
        <v>0.62</v>
      </c>
      <c r="G6838" s="18">
        <v>0.62</v>
      </c>
    </row>
    <row r="6839" spans="1:7" ht="15" customHeight="1">
      <c r="A6839" s="15" t="s">
        <v>994</v>
      </c>
      <c r="B6839" s="16" t="s">
        <v>995</v>
      </c>
      <c r="C6839" s="15" t="s">
        <v>959</v>
      </c>
      <c r="D6839" s="15" t="s">
        <v>960</v>
      </c>
      <c r="E6839" s="17">
        <v>1</v>
      </c>
      <c r="F6839" s="18">
        <v>1.04</v>
      </c>
      <c r="G6839" s="18">
        <v>1.04</v>
      </c>
    </row>
    <row r="6840" spans="1:7" ht="20.100000000000001" customHeight="1">
      <c r="A6840" s="15" t="s">
        <v>1774</v>
      </c>
      <c r="B6840" s="16" t="s">
        <v>1775</v>
      </c>
      <c r="C6840" s="15" t="s">
        <v>959</v>
      </c>
      <c r="D6840" s="15" t="s">
        <v>960</v>
      </c>
      <c r="E6840" s="17">
        <v>1</v>
      </c>
      <c r="F6840" s="18">
        <v>0.91</v>
      </c>
      <c r="G6840" s="18">
        <v>0.91</v>
      </c>
    </row>
    <row r="6841" spans="1:7" ht="15" customHeight="1">
      <c r="A6841" s="15" t="s">
        <v>996</v>
      </c>
      <c r="B6841" s="16" t="s">
        <v>997</v>
      </c>
      <c r="C6841" s="15" t="s">
        <v>959</v>
      </c>
      <c r="D6841" s="15" t="s">
        <v>960</v>
      </c>
      <c r="E6841" s="17">
        <v>1</v>
      </c>
      <c r="F6841" s="18">
        <v>3.18</v>
      </c>
      <c r="G6841" s="18">
        <v>3.18</v>
      </c>
    </row>
    <row r="6842" spans="1:7" ht="15" customHeight="1">
      <c r="A6842" s="15" t="s">
        <v>963</v>
      </c>
      <c r="B6842" s="16" t="s">
        <v>964</v>
      </c>
      <c r="C6842" s="15" t="s">
        <v>959</v>
      </c>
      <c r="D6842" s="15" t="s">
        <v>960</v>
      </c>
      <c r="E6842" s="17">
        <v>1</v>
      </c>
      <c r="F6842" s="18">
        <v>0.55000000000000004</v>
      </c>
      <c r="G6842" s="18">
        <v>0.55000000000000004</v>
      </c>
    </row>
    <row r="6843" spans="1:7" ht="15" customHeight="1">
      <c r="A6843" s="15" t="s">
        <v>965</v>
      </c>
      <c r="B6843" s="16" t="s">
        <v>966</v>
      </c>
      <c r="C6843" s="15" t="s">
        <v>959</v>
      </c>
      <c r="D6843" s="15" t="s">
        <v>960</v>
      </c>
      <c r="E6843" s="17">
        <v>1</v>
      </c>
      <c r="F6843" s="18">
        <v>0.06</v>
      </c>
      <c r="G6843" s="18">
        <v>0.06</v>
      </c>
    </row>
    <row r="6844" spans="1:7" ht="17.100000000000001" customHeight="1">
      <c r="A6844" s="1"/>
      <c r="B6844" s="1"/>
      <c r="C6844" s="1"/>
      <c r="D6844" s="1"/>
      <c r="E6844" s="319" t="s">
        <v>967</v>
      </c>
      <c r="F6844" s="320"/>
      <c r="G6844" s="19">
        <v>6.36</v>
      </c>
    </row>
    <row r="6845" spans="1:7" ht="15" customHeight="1">
      <c r="A6845" s="321" t="s">
        <v>968</v>
      </c>
      <c r="B6845" s="322"/>
      <c r="C6845" s="8" t="s">
        <v>952</v>
      </c>
      <c r="D6845" s="8" t="s">
        <v>953</v>
      </c>
      <c r="E6845" s="8" t="s">
        <v>954</v>
      </c>
      <c r="F6845" s="8" t="s">
        <v>955</v>
      </c>
      <c r="G6845" s="8" t="s">
        <v>956</v>
      </c>
    </row>
    <row r="6846" spans="1:7" ht="15" customHeight="1">
      <c r="A6846" s="15" t="s">
        <v>1776</v>
      </c>
      <c r="B6846" s="16" t="s">
        <v>1777</v>
      </c>
      <c r="C6846" s="15" t="s">
        <v>959</v>
      </c>
      <c r="D6846" s="15" t="s">
        <v>960</v>
      </c>
      <c r="E6846" s="17">
        <v>1.0266</v>
      </c>
      <c r="F6846" s="18">
        <v>15.42</v>
      </c>
      <c r="G6846" s="18">
        <v>15.830171999999999</v>
      </c>
    </row>
    <row r="6847" spans="1:7" ht="15" customHeight="1">
      <c r="A6847" s="1"/>
      <c r="B6847" s="1"/>
      <c r="C6847" s="1"/>
      <c r="D6847" s="1"/>
      <c r="E6847" s="319" t="s">
        <v>971</v>
      </c>
      <c r="F6847" s="320"/>
      <c r="G6847" s="19">
        <v>15.830171999999999</v>
      </c>
    </row>
    <row r="6848" spans="1:7" ht="15" customHeight="1">
      <c r="A6848" s="1"/>
      <c r="B6848" s="1"/>
      <c r="C6848" s="1"/>
      <c r="D6848" s="1"/>
      <c r="E6848" s="317" t="s">
        <v>972</v>
      </c>
      <c r="F6848" s="318"/>
      <c r="G6848" s="3">
        <v>15</v>
      </c>
    </row>
    <row r="6849" spans="1:7" ht="15" customHeight="1">
      <c r="A6849" s="1"/>
      <c r="B6849" s="1"/>
      <c r="C6849" s="1"/>
      <c r="D6849" s="1"/>
      <c r="E6849" s="317" t="s">
        <v>973</v>
      </c>
      <c r="F6849" s="318"/>
      <c r="G6849" s="3">
        <v>7.19</v>
      </c>
    </row>
    <row r="6850" spans="1:7" ht="15" customHeight="1">
      <c r="A6850" s="1"/>
      <c r="B6850" s="1"/>
      <c r="C6850" s="1"/>
      <c r="D6850" s="1"/>
      <c r="E6850" s="317" t="s">
        <v>974</v>
      </c>
      <c r="F6850" s="318"/>
      <c r="G6850" s="3">
        <v>22.19</v>
      </c>
    </row>
    <row r="6851" spans="1:7" ht="15" customHeight="1">
      <c r="A6851" s="1"/>
      <c r="B6851" s="1"/>
      <c r="C6851" s="1"/>
      <c r="D6851" s="1"/>
      <c r="E6851" s="317" t="s">
        <v>975</v>
      </c>
      <c r="F6851" s="318"/>
      <c r="G6851" s="3">
        <v>6.29</v>
      </c>
    </row>
    <row r="6852" spans="1:7" ht="15" customHeight="1">
      <c r="A6852" s="1"/>
      <c r="B6852" s="1"/>
      <c r="C6852" s="1"/>
      <c r="D6852" s="1"/>
      <c r="E6852" s="317" t="s">
        <v>976</v>
      </c>
      <c r="F6852" s="318"/>
      <c r="G6852" s="3">
        <v>28.48</v>
      </c>
    </row>
    <row r="6853" spans="1:7" ht="15" customHeight="1">
      <c r="A6853" s="1"/>
      <c r="B6853" s="1"/>
      <c r="C6853" s="1"/>
      <c r="D6853" s="1"/>
      <c r="E6853" s="317" t="s">
        <v>977</v>
      </c>
      <c r="F6853" s="318"/>
      <c r="G6853" s="3">
        <v>1</v>
      </c>
    </row>
    <row r="6854" spans="1:7" ht="15" customHeight="1">
      <c r="A6854" s="1"/>
      <c r="B6854" s="1"/>
      <c r="C6854" s="1"/>
      <c r="D6854" s="1"/>
      <c r="E6854" s="317" t="s">
        <v>978</v>
      </c>
      <c r="F6854" s="318"/>
      <c r="G6854" s="3">
        <v>28.48</v>
      </c>
    </row>
    <row r="6855" spans="1:7" ht="9.9499999999999993" customHeight="1">
      <c r="A6855" s="1"/>
      <c r="B6855" s="1"/>
      <c r="C6855" s="323" t="s">
        <v>949</v>
      </c>
      <c r="D6855" s="324"/>
      <c r="E6855" s="1"/>
      <c r="F6855" s="1"/>
      <c r="G6855" s="1"/>
    </row>
    <row r="6856" spans="1:7" ht="20.100000000000001" customHeight="1">
      <c r="A6856" s="325" t="s">
        <v>2507</v>
      </c>
      <c r="B6856" s="326"/>
      <c r="C6856" s="326"/>
      <c r="D6856" s="326"/>
      <c r="E6856" s="326"/>
      <c r="F6856" s="326"/>
      <c r="G6856" s="326"/>
    </row>
    <row r="6857" spans="1:7" ht="15" customHeight="1">
      <c r="A6857" s="321" t="s">
        <v>951</v>
      </c>
      <c r="B6857" s="322"/>
      <c r="C6857" s="8" t="s">
        <v>952</v>
      </c>
      <c r="D6857" s="8" t="s">
        <v>953</v>
      </c>
      <c r="E6857" s="8" t="s">
        <v>954</v>
      </c>
      <c r="F6857" s="8" t="s">
        <v>955</v>
      </c>
      <c r="G6857" s="8" t="s">
        <v>956</v>
      </c>
    </row>
    <row r="6858" spans="1:7" ht="15" customHeight="1">
      <c r="A6858" s="15" t="s">
        <v>994</v>
      </c>
      <c r="B6858" s="16" t="s">
        <v>995</v>
      </c>
      <c r="C6858" s="15" t="s">
        <v>959</v>
      </c>
      <c r="D6858" s="15" t="s">
        <v>960</v>
      </c>
      <c r="E6858" s="17">
        <v>6.3728999999999996</v>
      </c>
      <c r="F6858" s="18">
        <v>1.04</v>
      </c>
      <c r="G6858" s="18">
        <v>6.6278160000000002</v>
      </c>
    </row>
    <row r="6859" spans="1:7" ht="15" customHeight="1">
      <c r="A6859" s="15" t="s">
        <v>996</v>
      </c>
      <c r="B6859" s="16" t="s">
        <v>997</v>
      </c>
      <c r="C6859" s="15" t="s">
        <v>959</v>
      </c>
      <c r="D6859" s="15" t="s">
        <v>960</v>
      </c>
      <c r="E6859" s="17">
        <v>6.3728999999999996</v>
      </c>
      <c r="F6859" s="18">
        <v>3.18</v>
      </c>
      <c r="G6859" s="18">
        <v>20.265822</v>
      </c>
    </row>
    <row r="6860" spans="1:7" ht="20.100000000000001" customHeight="1">
      <c r="A6860" s="15" t="s">
        <v>998</v>
      </c>
      <c r="B6860" s="16" t="s">
        <v>999</v>
      </c>
      <c r="C6860" s="15" t="s">
        <v>959</v>
      </c>
      <c r="D6860" s="15" t="s">
        <v>960</v>
      </c>
      <c r="E6860" s="17">
        <v>3.7406999999999999</v>
      </c>
      <c r="F6860" s="18">
        <v>0.41</v>
      </c>
      <c r="G6860" s="18">
        <v>1.533687</v>
      </c>
    </row>
    <row r="6861" spans="1:7" ht="20.100000000000001" customHeight="1">
      <c r="A6861" s="15" t="s">
        <v>1000</v>
      </c>
      <c r="B6861" s="16" t="s">
        <v>1001</v>
      </c>
      <c r="C6861" s="15" t="s">
        <v>959</v>
      </c>
      <c r="D6861" s="15" t="s">
        <v>960</v>
      </c>
      <c r="E6861" s="17">
        <v>3.7406999999999999</v>
      </c>
      <c r="F6861" s="18">
        <v>1.01</v>
      </c>
      <c r="G6861" s="18">
        <v>3.7781069999999999</v>
      </c>
    </row>
    <row r="6862" spans="1:7" ht="20.100000000000001" customHeight="1">
      <c r="A6862" s="15" t="s">
        <v>1023</v>
      </c>
      <c r="B6862" s="16" t="s">
        <v>1024</v>
      </c>
      <c r="C6862" s="15" t="s">
        <v>959</v>
      </c>
      <c r="D6862" s="15" t="s">
        <v>960</v>
      </c>
      <c r="E6862" s="17">
        <v>0.1384</v>
      </c>
      <c r="F6862" s="18">
        <v>0.01</v>
      </c>
      <c r="G6862" s="18">
        <v>1.384E-3</v>
      </c>
    </row>
    <row r="6863" spans="1:7" ht="15" customHeight="1">
      <c r="A6863" s="15" t="s">
        <v>965</v>
      </c>
      <c r="B6863" s="16" t="s">
        <v>966</v>
      </c>
      <c r="C6863" s="15" t="s">
        <v>959</v>
      </c>
      <c r="D6863" s="15" t="s">
        <v>960</v>
      </c>
      <c r="E6863" s="17">
        <v>6.3728999999999996</v>
      </c>
      <c r="F6863" s="18">
        <v>0.06</v>
      </c>
      <c r="G6863" s="18">
        <v>0.38237399999999999</v>
      </c>
    </row>
    <row r="6864" spans="1:7" ht="20.100000000000001" customHeight="1">
      <c r="A6864" s="15" t="s">
        <v>1025</v>
      </c>
      <c r="B6864" s="16" t="s">
        <v>1026</v>
      </c>
      <c r="C6864" s="15" t="s">
        <v>959</v>
      </c>
      <c r="D6864" s="15" t="s">
        <v>960</v>
      </c>
      <c r="E6864" s="17">
        <v>0.1384</v>
      </c>
      <c r="F6864" s="18">
        <v>0.63</v>
      </c>
      <c r="G6864" s="18">
        <v>8.7192000000000006E-2</v>
      </c>
    </row>
    <row r="6865" spans="1:7" ht="20.100000000000001" customHeight="1">
      <c r="A6865" s="15" t="s">
        <v>1086</v>
      </c>
      <c r="B6865" s="16" t="s">
        <v>1087</v>
      </c>
      <c r="C6865" s="15" t="s">
        <v>959</v>
      </c>
      <c r="D6865" s="15" t="s">
        <v>960</v>
      </c>
      <c r="E6865" s="17">
        <v>2.4937999999999998</v>
      </c>
      <c r="F6865" s="18">
        <v>0.57999999999999996</v>
      </c>
      <c r="G6865" s="18">
        <v>1.446404</v>
      </c>
    </row>
    <row r="6866" spans="1:7" ht="20.100000000000001" customHeight="1">
      <c r="A6866" s="15" t="s">
        <v>1088</v>
      </c>
      <c r="B6866" s="16" t="s">
        <v>1089</v>
      </c>
      <c r="C6866" s="15" t="s">
        <v>959</v>
      </c>
      <c r="D6866" s="15" t="s">
        <v>960</v>
      </c>
      <c r="E6866" s="17">
        <v>2.4937999999999998</v>
      </c>
      <c r="F6866" s="18">
        <v>0.95</v>
      </c>
      <c r="G6866" s="18">
        <v>2.36911</v>
      </c>
    </row>
    <row r="6867" spans="1:7" ht="15" customHeight="1">
      <c r="A6867" s="15" t="s">
        <v>963</v>
      </c>
      <c r="B6867" s="16" t="s">
        <v>964</v>
      </c>
      <c r="C6867" s="15" t="s">
        <v>959</v>
      </c>
      <c r="D6867" s="15" t="s">
        <v>960</v>
      </c>
      <c r="E6867" s="17">
        <v>6.3728999999999996</v>
      </c>
      <c r="F6867" s="18">
        <v>0.55000000000000004</v>
      </c>
      <c r="G6867" s="18">
        <v>3.5050949999999998</v>
      </c>
    </row>
    <row r="6868" spans="1:7" ht="17.100000000000001" customHeight="1">
      <c r="A6868" s="1"/>
      <c r="B6868" s="1"/>
      <c r="C6868" s="1"/>
      <c r="D6868" s="1"/>
      <c r="E6868" s="319" t="s">
        <v>967</v>
      </c>
      <c r="F6868" s="320"/>
      <c r="G6868" s="19">
        <v>39.996991000000001</v>
      </c>
    </row>
    <row r="6869" spans="1:7" ht="15" customHeight="1">
      <c r="A6869" s="321" t="s">
        <v>1027</v>
      </c>
      <c r="B6869" s="322"/>
      <c r="C6869" s="8" t="s">
        <v>952</v>
      </c>
      <c r="D6869" s="8" t="s">
        <v>953</v>
      </c>
      <c r="E6869" s="8" t="s">
        <v>954</v>
      </c>
      <c r="F6869" s="8" t="s">
        <v>955</v>
      </c>
      <c r="G6869" s="8" t="s">
        <v>956</v>
      </c>
    </row>
    <row r="6870" spans="1:7" ht="20.100000000000001" customHeight="1">
      <c r="A6870" s="15" t="s">
        <v>1517</v>
      </c>
      <c r="B6870" s="16" t="s">
        <v>1518</v>
      </c>
      <c r="C6870" s="15" t="s">
        <v>959</v>
      </c>
      <c r="D6870" s="15" t="s">
        <v>1030</v>
      </c>
      <c r="E6870" s="17">
        <v>1.318994E-5</v>
      </c>
      <c r="F6870" s="18">
        <v>12886.33</v>
      </c>
      <c r="G6870" s="18">
        <v>0.16996991952019999</v>
      </c>
    </row>
    <row r="6871" spans="1:7" ht="15" customHeight="1">
      <c r="A6871" s="1"/>
      <c r="B6871" s="1"/>
      <c r="C6871" s="1"/>
      <c r="D6871" s="1"/>
      <c r="E6871" s="319" t="s">
        <v>1031</v>
      </c>
      <c r="F6871" s="320"/>
      <c r="G6871" s="19">
        <v>0.16996991952019999</v>
      </c>
    </row>
    <row r="6872" spans="1:7" ht="15" customHeight="1">
      <c r="A6872" s="321" t="s">
        <v>968</v>
      </c>
      <c r="B6872" s="322"/>
      <c r="C6872" s="8" t="s">
        <v>952</v>
      </c>
      <c r="D6872" s="8" t="s">
        <v>953</v>
      </c>
      <c r="E6872" s="8" t="s">
        <v>954</v>
      </c>
      <c r="F6872" s="8" t="s">
        <v>955</v>
      </c>
      <c r="G6872" s="8" t="s">
        <v>956</v>
      </c>
    </row>
    <row r="6873" spans="1:7" ht="15" customHeight="1">
      <c r="A6873" s="15" t="s">
        <v>1006</v>
      </c>
      <c r="B6873" s="16" t="s">
        <v>1007</v>
      </c>
      <c r="C6873" s="15" t="s">
        <v>959</v>
      </c>
      <c r="D6873" s="15" t="s">
        <v>960</v>
      </c>
      <c r="E6873" s="17">
        <v>3.7971845700000002</v>
      </c>
      <c r="F6873" s="18">
        <v>9.25</v>
      </c>
      <c r="G6873" s="18">
        <v>35.1239572725</v>
      </c>
    </row>
    <row r="6874" spans="1:7" ht="20.100000000000001" customHeight="1">
      <c r="A6874" s="15" t="s">
        <v>1039</v>
      </c>
      <c r="B6874" s="16" t="s">
        <v>1040</v>
      </c>
      <c r="C6874" s="15" t="s">
        <v>959</v>
      </c>
      <c r="D6874" s="15" t="s">
        <v>960</v>
      </c>
      <c r="E6874" s="17">
        <v>0.13953488</v>
      </c>
      <c r="F6874" s="18">
        <v>21.78</v>
      </c>
      <c r="G6874" s="18">
        <v>3.0390696864</v>
      </c>
    </row>
    <row r="6875" spans="1:7" ht="15" customHeight="1">
      <c r="A6875" s="15" t="s">
        <v>1090</v>
      </c>
      <c r="B6875" s="16" t="s">
        <v>1091</v>
      </c>
      <c r="C6875" s="15" t="s">
        <v>959</v>
      </c>
      <c r="D6875" s="15" t="s">
        <v>960</v>
      </c>
      <c r="E6875" s="17">
        <v>2.5314563799999998</v>
      </c>
      <c r="F6875" s="18">
        <v>12.62</v>
      </c>
      <c r="G6875" s="18">
        <v>31.946979515599999</v>
      </c>
    </row>
    <row r="6876" spans="1:7" ht="15" customHeight="1">
      <c r="A6876" s="1"/>
      <c r="B6876" s="1"/>
      <c r="C6876" s="1"/>
      <c r="D6876" s="1"/>
      <c r="E6876" s="319" t="s">
        <v>971</v>
      </c>
      <c r="F6876" s="320"/>
      <c r="G6876" s="19">
        <v>70.110006474499997</v>
      </c>
    </row>
    <row r="6877" spans="1:7" ht="15" customHeight="1">
      <c r="A6877" s="321" t="s">
        <v>1010</v>
      </c>
      <c r="B6877" s="322"/>
      <c r="C6877" s="8" t="s">
        <v>952</v>
      </c>
      <c r="D6877" s="8" t="s">
        <v>953</v>
      </c>
      <c r="E6877" s="8" t="s">
        <v>954</v>
      </c>
      <c r="F6877" s="8" t="s">
        <v>955</v>
      </c>
      <c r="G6877" s="8" t="s">
        <v>956</v>
      </c>
    </row>
    <row r="6878" spans="1:7" ht="20.100000000000001" customHeight="1">
      <c r="A6878" s="15" t="s">
        <v>1803</v>
      </c>
      <c r="B6878" s="16" t="s">
        <v>1804</v>
      </c>
      <c r="C6878" s="15" t="s">
        <v>959</v>
      </c>
      <c r="D6878" s="15" t="s">
        <v>1045</v>
      </c>
      <c r="E6878" s="17">
        <v>1.1000000000000001</v>
      </c>
      <c r="F6878" s="18">
        <v>119.73</v>
      </c>
      <c r="G6878" s="18">
        <v>131.703</v>
      </c>
    </row>
    <row r="6879" spans="1:7" ht="15" customHeight="1">
      <c r="A6879" s="15" t="s">
        <v>1521</v>
      </c>
      <c r="B6879" s="16" t="s">
        <v>1522</v>
      </c>
      <c r="C6879" s="15" t="s">
        <v>959</v>
      </c>
      <c r="D6879" s="15" t="s">
        <v>1072</v>
      </c>
      <c r="E6879" s="17">
        <v>7.3954000000000006E-2</v>
      </c>
      <c r="F6879" s="18">
        <v>5.87</v>
      </c>
      <c r="G6879" s="18">
        <v>0.43410998000000001</v>
      </c>
    </row>
    <row r="6880" spans="1:7" ht="15" customHeight="1">
      <c r="A6880" s="1"/>
      <c r="B6880" s="1"/>
      <c r="C6880" s="1"/>
      <c r="D6880" s="1"/>
      <c r="E6880" s="319" t="s">
        <v>1021</v>
      </c>
      <c r="F6880" s="320"/>
      <c r="G6880" s="19">
        <v>132.13710997999999</v>
      </c>
    </row>
    <row r="6881" spans="1:7" ht="15" customHeight="1">
      <c r="A6881" s="1"/>
      <c r="B6881" s="1"/>
      <c r="C6881" s="1"/>
      <c r="D6881" s="1"/>
      <c r="E6881" s="317" t="s">
        <v>972</v>
      </c>
      <c r="F6881" s="318"/>
      <c r="G6881" s="3">
        <v>210.53</v>
      </c>
    </row>
    <row r="6882" spans="1:7" ht="15" customHeight="1">
      <c r="A6882" s="1"/>
      <c r="B6882" s="1"/>
      <c r="C6882" s="1"/>
      <c r="D6882" s="1"/>
      <c r="E6882" s="317" t="s">
        <v>973</v>
      </c>
      <c r="F6882" s="318"/>
      <c r="G6882" s="3">
        <v>31.81</v>
      </c>
    </row>
    <row r="6883" spans="1:7" ht="15" customHeight="1">
      <c r="A6883" s="1"/>
      <c r="B6883" s="1"/>
      <c r="C6883" s="1"/>
      <c r="D6883" s="1"/>
      <c r="E6883" s="317" t="s">
        <v>974</v>
      </c>
      <c r="F6883" s="318"/>
      <c r="G6883" s="3">
        <v>242.34</v>
      </c>
    </row>
    <row r="6884" spans="1:7" ht="15" customHeight="1">
      <c r="A6884" s="1"/>
      <c r="B6884" s="1"/>
      <c r="C6884" s="1"/>
      <c r="D6884" s="1"/>
      <c r="E6884" s="317" t="s">
        <v>975</v>
      </c>
      <c r="F6884" s="318"/>
      <c r="G6884" s="3">
        <v>68.7</v>
      </c>
    </row>
    <row r="6885" spans="1:7" ht="15" customHeight="1">
      <c r="A6885" s="1"/>
      <c r="B6885" s="1"/>
      <c r="C6885" s="1"/>
      <c r="D6885" s="1"/>
      <c r="E6885" s="317" t="s">
        <v>976</v>
      </c>
      <c r="F6885" s="318"/>
      <c r="G6885" s="3">
        <v>311.04000000000002</v>
      </c>
    </row>
    <row r="6886" spans="1:7" ht="15" customHeight="1">
      <c r="A6886" s="1"/>
      <c r="B6886" s="1"/>
      <c r="C6886" s="1"/>
      <c r="D6886" s="1"/>
      <c r="E6886" s="317" t="s">
        <v>977</v>
      </c>
      <c r="F6886" s="318"/>
      <c r="G6886" s="3">
        <v>1</v>
      </c>
    </row>
    <row r="6887" spans="1:7" ht="15" customHeight="1">
      <c r="A6887" s="1"/>
      <c r="B6887" s="1"/>
      <c r="C6887" s="1"/>
      <c r="D6887" s="1"/>
      <c r="E6887" s="317" t="s">
        <v>978</v>
      </c>
      <c r="F6887" s="318"/>
      <c r="G6887" s="3">
        <v>311.04000000000002</v>
      </c>
    </row>
    <row r="6888" spans="1:7" ht="9.9499999999999993" customHeight="1">
      <c r="A6888" s="1"/>
      <c r="B6888" s="1"/>
      <c r="C6888" s="323" t="s">
        <v>949</v>
      </c>
      <c r="D6888" s="324"/>
      <c r="E6888" s="1"/>
      <c r="F6888" s="1"/>
      <c r="G6888" s="1"/>
    </row>
    <row r="6889" spans="1:7" ht="20.100000000000001" customHeight="1">
      <c r="A6889" s="325" t="s">
        <v>2508</v>
      </c>
      <c r="B6889" s="326"/>
      <c r="C6889" s="326"/>
      <c r="D6889" s="326"/>
      <c r="E6889" s="326"/>
      <c r="F6889" s="326"/>
      <c r="G6889" s="326"/>
    </row>
    <row r="6890" spans="1:7" ht="15" customHeight="1">
      <c r="A6890" s="321" t="s">
        <v>951</v>
      </c>
      <c r="B6890" s="322"/>
      <c r="C6890" s="8" t="s">
        <v>952</v>
      </c>
      <c r="D6890" s="8" t="s">
        <v>953</v>
      </c>
      <c r="E6890" s="8" t="s">
        <v>954</v>
      </c>
      <c r="F6890" s="8" t="s">
        <v>955</v>
      </c>
      <c r="G6890" s="8" t="s">
        <v>956</v>
      </c>
    </row>
    <row r="6891" spans="1:7" ht="15" customHeight="1">
      <c r="A6891" s="15" t="s">
        <v>994</v>
      </c>
      <c r="B6891" s="16" t="s">
        <v>995</v>
      </c>
      <c r="C6891" s="15" t="s">
        <v>959</v>
      </c>
      <c r="D6891" s="15" t="s">
        <v>960</v>
      </c>
      <c r="E6891" s="17">
        <v>3.2094</v>
      </c>
      <c r="F6891" s="18">
        <v>1.04</v>
      </c>
      <c r="G6891" s="18">
        <v>3.3377759999999999</v>
      </c>
    </row>
    <row r="6892" spans="1:7" ht="15" customHeight="1">
      <c r="A6892" s="15" t="s">
        <v>996</v>
      </c>
      <c r="B6892" s="16" t="s">
        <v>997</v>
      </c>
      <c r="C6892" s="15" t="s">
        <v>959</v>
      </c>
      <c r="D6892" s="15" t="s">
        <v>960</v>
      </c>
      <c r="E6892" s="17">
        <v>3.2094</v>
      </c>
      <c r="F6892" s="18">
        <v>3.18</v>
      </c>
      <c r="G6892" s="18">
        <v>10.205892</v>
      </c>
    </row>
    <row r="6893" spans="1:7" ht="20.100000000000001" customHeight="1">
      <c r="A6893" s="15" t="s">
        <v>998</v>
      </c>
      <c r="B6893" s="16" t="s">
        <v>999</v>
      </c>
      <c r="C6893" s="15" t="s">
        <v>959</v>
      </c>
      <c r="D6893" s="15" t="s">
        <v>960</v>
      </c>
      <c r="E6893" s="17">
        <v>1.3818999999999999</v>
      </c>
      <c r="F6893" s="18">
        <v>0.41</v>
      </c>
      <c r="G6893" s="18">
        <v>0.56657900000000005</v>
      </c>
    </row>
    <row r="6894" spans="1:7" ht="20.100000000000001" customHeight="1">
      <c r="A6894" s="15" t="s">
        <v>1000</v>
      </c>
      <c r="B6894" s="16" t="s">
        <v>1001</v>
      </c>
      <c r="C6894" s="15" t="s">
        <v>959</v>
      </c>
      <c r="D6894" s="15" t="s">
        <v>960</v>
      </c>
      <c r="E6894" s="17">
        <v>1.3818999999999999</v>
      </c>
      <c r="F6894" s="18">
        <v>1.01</v>
      </c>
      <c r="G6894" s="18">
        <v>1.3957189999999999</v>
      </c>
    </row>
    <row r="6895" spans="1:7" ht="20.100000000000001" customHeight="1">
      <c r="A6895" s="15" t="s">
        <v>1023</v>
      </c>
      <c r="B6895" s="16" t="s">
        <v>1024</v>
      </c>
      <c r="C6895" s="15" t="s">
        <v>959</v>
      </c>
      <c r="D6895" s="15" t="s">
        <v>960</v>
      </c>
      <c r="E6895" s="17">
        <v>0.90620000000000001</v>
      </c>
      <c r="F6895" s="18">
        <v>0.01</v>
      </c>
      <c r="G6895" s="18">
        <v>9.0620000000000006E-3</v>
      </c>
    </row>
    <row r="6896" spans="1:7" ht="15" customHeight="1">
      <c r="A6896" s="15" t="s">
        <v>965</v>
      </c>
      <c r="B6896" s="16" t="s">
        <v>966</v>
      </c>
      <c r="C6896" s="15" t="s">
        <v>959</v>
      </c>
      <c r="D6896" s="15" t="s">
        <v>960</v>
      </c>
      <c r="E6896" s="17">
        <v>3.2094</v>
      </c>
      <c r="F6896" s="18">
        <v>0.06</v>
      </c>
      <c r="G6896" s="18">
        <v>0.19256400000000001</v>
      </c>
    </row>
    <row r="6897" spans="1:7" ht="20.100000000000001" customHeight="1">
      <c r="A6897" s="15" t="s">
        <v>1025</v>
      </c>
      <c r="B6897" s="16" t="s">
        <v>1026</v>
      </c>
      <c r="C6897" s="15" t="s">
        <v>959</v>
      </c>
      <c r="D6897" s="15" t="s">
        <v>960</v>
      </c>
      <c r="E6897" s="17">
        <v>0.90620000000000001</v>
      </c>
      <c r="F6897" s="18">
        <v>0.63</v>
      </c>
      <c r="G6897" s="18">
        <v>0.57090600000000002</v>
      </c>
    </row>
    <row r="6898" spans="1:7" ht="20.100000000000001" customHeight="1">
      <c r="A6898" s="15" t="s">
        <v>1086</v>
      </c>
      <c r="B6898" s="16" t="s">
        <v>1087</v>
      </c>
      <c r="C6898" s="15" t="s">
        <v>959</v>
      </c>
      <c r="D6898" s="15" t="s">
        <v>960</v>
      </c>
      <c r="E6898" s="17">
        <v>0.92130000000000001</v>
      </c>
      <c r="F6898" s="18">
        <v>0.57999999999999996</v>
      </c>
      <c r="G6898" s="18">
        <v>0.534354</v>
      </c>
    </row>
    <row r="6899" spans="1:7" ht="20.100000000000001" customHeight="1">
      <c r="A6899" s="15" t="s">
        <v>1088</v>
      </c>
      <c r="B6899" s="16" t="s">
        <v>1089</v>
      </c>
      <c r="C6899" s="15" t="s">
        <v>959</v>
      </c>
      <c r="D6899" s="15" t="s">
        <v>960</v>
      </c>
      <c r="E6899" s="17">
        <v>0.92130000000000001</v>
      </c>
      <c r="F6899" s="18">
        <v>0.95</v>
      </c>
      <c r="G6899" s="18">
        <v>0.87523499999999999</v>
      </c>
    </row>
    <row r="6900" spans="1:7" ht="15" customHeight="1">
      <c r="A6900" s="15" t="s">
        <v>963</v>
      </c>
      <c r="B6900" s="16" t="s">
        <v>964</v>
      </c>
      <c r="C6900" s="15" t="s">
        <v>959</v>
      </c>
      <c r="D6900" s="15" t="s">
        <v>960</v>
      </c>
      <c r="E6900" s="17">
        <v>3.2094</v>
      </c>
      <c r="F6900" s="18">
        <v>0.55000000000000004</v>
      </c>
      <c r="G6900" s="18">
        <v>1.7651699999999999</v>
      </c>
    </row>
    <row r="6901" spans="1:7" ht="17.100000000000001" customHeight="1">
      <c r="A6901" s="1"/>
      <c r="B6901" s="1"/>
      <c r="C6901" s="1"/>
      <c r="D6901" s="1"/>
      <c r="E6901" s="319" t="s">
        <v>967</v>
      </c>
      <c r="F6901" s="320"/>
      <c r="G6901" s="19">
        <v>19.453257000000001</v>
      </c>
    </row>
    <row r="6902" spans="1:7" ht="15" customHeight="1">
      <c r="A6902" s="321" t="s">
        <v>1027</v>
      </c>
      <c r="B6902" s="322"/>
      <c r="C6902" s="8" t="s">
        <v>952</v>
      </c>
      <c r="D6902" s="8" t="s">
        <v>953</v>
      </c>
      <c r="E6902" s="8" t="s">
        <v>954</v>
      </c>
      <c r="F6902" s="8" t="s">
        <v>955</v>
      </c>
      <c r="G6902" s="8" t="s">
        <v>956</v>
      </c>
    </row>
    <row r="6903" spans="1:7" ht="44.1" customHeight="1">
      <c r="A6903" s="15" t="s">
        <v>1525</v>
      </c>
      <c r="B6903" s="16" t="s">
        <v>1526</v>
      </c>
      <c r="C6903" s="15" t="s">
        <v>959</v>
      </c>
      <c r="D6903" s="15" t="s">
        <v>1030</v>
      </c>
      <c r="E6903" s="17">
        <v>5.7792079999999997E-5</v>
      </c>
      <c r="F6903" s="18">
        <v>301582.57</v>
      </c>
      <c r="G6903" s="18">
        <v>17.4290840120456</v>
      </c>
    </row>
    <row r="6904" spans="1:7" ht="20.100000000000001" customHeight="1">
      <c r="A6904" s="15" t="s">
        <v>1517</v>
      </c>
      <c r="B6904" s="16" t="s">
        <v>1518</v>
      </c>
      <c r="C6904" s="15" t="s">
        <v>959</v>
      </c>
      <c r="D6904" s="15" t="s">
        <v>1030</v>
      </c>
      <c r="E6904" s="17">
        <v>1.318994E-5</v>
      </c>
      <c r="F6904" s="18">
        <v>12886.33</v>
      </c>
      <c r="G6904" s="18">
        <v>0.16996991952019999</v>
      </c>
    </row>
    <row r="6905" spans="1:7" ht="15" customHeight="1">
      <c r="A6905" s="1"/>
      <c r="B6905" s="1"/>
      <c r="C6905" s="1"/>
      <c r="D6905" s="1"/>
      <c r="E6905" s="319" t="s">
        <v>1031</v>
      </c>
      <c r="F6905" s="320"/>
      <c r="G6905" s="19">
        <v>17.599053931565798</v>
      </c>
    </row>
    <row r="6906" spans="1:7" ht="15" customHeight="1">
      <c r="A6906" s="321" t="s">
        <v>968</v>
      </c>
      <c r="B6906" s="322"/>
      <c r="C6906" s="8" t="s">
        <v>952</v>
      </c>
      <c r="D6906" s="8" t="s">
        <v>953</v>
      </c>
      <c r="E6906" s="8" t="s">
        <v>954</v>
      </c>
      <c r="F6906" s="8" t="s">
        <v>955</v>
      </c>
      <c r="G6906" s="8" t="s">
        <v>956</v>
      </c>
    </row>
    <row r="6907" spans="1:7" ht="15" customHeight="1">
      <c r="A6907" s="15" t="s">
        <v>1006</v>
      </c>
      <c r="B6907" s="16" t="s">
        <v>1007</v>
      </c>
      <c r="C6907" s="15" t="s">
        <v>959</v>
      </c>
      <c r="D6907" s="15" t="s">
        <v>960</v>
      </c>
      <c r="E6907" s="17">
        <v>1.40276669</v>
      </c>
      <c r="F6907" s="18">
        <v>9.25</v>
      </c>
      <c r="G6907" s="18">
        <v>12.9755918825</v>
      </c>
    </row>
    <row r="6908" spans="1:7" ht="20.100000000000001" customHeight="1">
      <c r="A6908" s="15" t="s">
        <v>1039</v>
      </c>
      <c r="B6908" s="16" t="s">
        <v>1040</v>
      </c>
      <c r="C6908" s="15" t="s">
        <v>959</v>
      </c>
      <c r="D6908" s="15" t="s">
        <v>960</v>
      </c>
      <c r="E6908" s="17">
        <v>0.13953488</v>
      </c>
      <c r="F6908" s="18">
        <v>21.78</v>
      </c>
      <c r="G6908" s="18">
        <v>3.0390696864</v>
      </c>
    </row>
    <row r="6909" spans="1:7" ht="15" customHeight="1">
      <c r="A6909" s="15" t="s">
        <v>1081</v>
      </c>
      <c r="B6909" s="16" t="s">
        <v>1082</v>
      </c>
      <c r="C6909" s="15" t="s">
        <v>959</v>
      </c>
      <c r="D6909" s="15" t="s">
        <v>960</v>
      </c>
      <c r="E6909" s="17">
        <v>0.77409596000000003</v>
      </c>
      <c r="F6909" s="18">
        <v>21.4</v>
      </c>
      <c r="G6909" s="18">
        <v>16.565653544</v>
      </c>
    </row>
    <row r="6910" spans="1:7" ht="15" customHeight="1">
      <c r="A6910" s="15" t="s">
        <v>1090</v>
      </c>
      <c r="B6910" s="16" t="s">
        <v>1091</v>
      </c>
      <c r="C6910" s="15" t="s">
        <v>959</v>
      </c>
      <c r="D6910" s="15" t="s">
        <v>960</v>
      </c>
      <c r="E6910" s="17">
        <v>0.93521162999999996</v>
      </c>
      <c r="F6910" s="18">
        <v>12.62</v>
      </c>
      <c r="G6910" s="18">
        <v>11.8023707706</v>
      </c>
    </row>
    <row r="6911" spans="1:7" ht="15" customHeight="1">
      <c r="A6911" s="1"/>
      <c r="B6911" s="1"/>
      <c r="C6911" s="1"/>
      <c r="D6911" s="1"/>
      <c r="E6911" s="319" t="s">
        <v>971</v>
      </c>
      <c r="F6911" s="320"/>
      <c r="G6911" s="19">
        <v>44.382685883500002</v>
      </c>
    </row>
    <row r="6912" spans="1:7" ht="15" customHeight="1">
      <c r="A6912" s="321" t="s">
        <v>1010</v>
      </c>
      <c r="B6912" s="322"/>
      <c r="C6912" s="8" t="s">
        <v>952</v>
      </c>
      <c r="D6912" s="8" t="s">
        <v>953</v>
      </c>
      <c r="E6912" s="8" t="s">
        <v>954</v>
      </c>
      <c r="F6912" s="8" t="s">
        <v>955</v>
      </c>
      <c r="G6912" s="8" t="s">
        <v>956</v>
      </c>
    </row>
    <row r="6913" spans="1:7" ht="15" customHeight="1">
      <c r="A6913" s="15" t="s">
        <v>1070</v>
      </c>
      <c r="B6913" s="16" t="s">
        <v>1071</v>
      </c>
      <c r="C6913" s="15" t="s">
        <v>959</v>
      </c>
      <c r="D6913" s="15" t="s">
        <v>1072</v>
      </c>
      <c r="E6913" s="17">
        <v>1.1417600000000001</v>
      </c>
      <c r="F6913" s="18">
        <v>4.63</v>
      </c>
      <c r="G6913" s="18">
        <v>5.2863487999999998</v>
      </c>
    </row>
    <row r="6914" spans="1:7" ht="20.100000000000001" customHeight="1">
      <c r="A6914" s="15" t="s">
        <v>1803</v>
      </c>
      <c r="B6914" s="16" t="s">
        <v>1804</v>
      </c>
      <c r="C6914" s="15" t="s">
        <v>959</v>
      </c>
      <c r="D6914" s="15" t="s">
        <v>1045</v>
      </c>
      <c r="E6914" s="17">
        <v>1.1000000000000001</v>
      </c>
      <c r="F6914" s="18">
        <v>119.73</v>
      </c>
      <c r="G6914" s="18">
        <v>131.703</v>
      </c>
    </row>
    <row r="6915" spans="1:7" ht="15" customHeight="1">
      <c r="A6915" s="15" t="s">
        <v>1521</v>
      </c>
      <c r="B6915" s="16" t="s">
        <v>1522</v>
      </c>
      <c r="C6915" s="15" t="s">
        <v>959</v>
      </c>
      <c r="D6915" s="15" t="s">
        <v>1072</v>
      </c>
      <c r="E6915" s="17">
        <v>7.3954000000000006E-2</v>
      </c>
      <c r="F6915" s="18">
        <v>5.87</v>
      </c>
      <c r="G6915" s="18">
        <v>0.43410998000000001</v>
      </c>
    </row>
    <row r="6916" spans="1:7" ht="15" customHeight="1">
      <c r="A6916" s="1"/>
      <c r="B6916" s="1"/>
      <c r="C6916" s="1"/>
      <c r="D6916" s="1"/>
      <c r="E6916" s="319" t="s">
        <v>1021</v>
      </c>
      <c r="F6916" s="320"/>
      <c r="G6916" s="19">
        <v>137.42345878</v>
      </c>
    </row>
    <row r="6917" spans="1:7" ht="15" customHeight="1">
      <c r="A6917" s="1"/>
      <c r="B6917" s="1"/>
      <c r="C6917" s="1"/>
      <c r="D6917" s="1"/>
      <c r="E6917" s="317" t="s">
        <v>972</v>
      </c>
      <c r="F6917" s="318"/>
      <c r="G6917" s="3">
        <v>198.64</v>
      </c>
    </row>
    <row r="6918" spans="1:7" ht="15" customHeight="1">
      <c r="A6918" s="1"/>
      <c r="B6918" s="1"/>
      <c r="C6918" s="1"/>
      <c r="D6918" s="1"/>
      <c r="E6918" s="317" t="s">
        <v>973</v>
      </c>
      <c r="F6918" s="318"/>
      <c r="G6918" s="3">
        <v>20.149999999999999</v>
      </c>
    </row>
    <row r="6919" spans="1:7" ht="15" customHeight="1">
      <c r="A6919" s="1"/>
      <c r="B6919" s="1"/>
      <c r="C6919" s="1"/>
      <c r="D6919" s="1"/>
      <c r="E6919" s="317" t="s">
        <v>974</v>
      </c>
      <c r="F6919" s="318"/>
      <c r="G6919" s="3">
        <v>218.79</v>
      </c>
    </row>
    <row r="6920" spans="1:7" ht="15" customHeight="1">
      <c r="A6920" s="1"/>
      <c r="B6920" s="1"/>
      <c r="C6920" s="1"/>
      <c r="D6920" s="1"/>
      <c r="E6920" s="317" t="s">
        <v>975</v>
      </c>
      <c r="F6920" s="318"/>
      <c r="G6920" s="3">
        <v>62.02</v>
      </c>
    </row>
    <row r="6921" spans="1:7" ht="15" customHeight="1">
      <c r="A6921" s="1"/>
      <c r="B6921" s="1"/>
      <c r="C6921" s="1"/>
      <c r="D6921" s="1"/>
      <c r="E6921" s="317" t="s">
        <v>976</v>
      </c>
      <c r="F6921" s="318"/>
      <c r="G6921" s="3">
        <v>280.81</v>
      </c>
    </row>
    <row r="6922" spans="1:7" ht="15" customHeight="1">
      <c r="A6922" s="1"/>
      <c r="B6922" s="1"/>
      <c r="C6922" s="1"/>
      <c r="D6922" s="1"/>
      <c r="E6922" s="317" t="s">
        <v>977</v>
      </c>
      <c r="F6922" s="318"/>
      <c r="G6922" s="3">
        <v>1</v>
      </c>
    </row>
    <row r="6923" spans="1:7" ht="15" customHeight="1">
      <c r="A6923" s="1"/>
      <c r="B6923" s="1"/>
      <c r="C6923" s="1"/>
      <c r="D6923" s="1"/>
      <c r="E6923" s="317" t="s">
        <v>978</v>
      </c>
      <c r="F6923" s="318"/>
      <c r="G6923" s="3">
        <v>280.81</v>
      </c>
    </row>
    <row r="6924" spans="1:7" ht="9.9499999999999993" customHeight="1">
      <c r="A6924" s="1"/>
      <c r="B6924" s="1"/>
      <c r="C6924" s="323" t="s">
        <v>949</v>
      </c>
      <c r="D6924" s="324"/>
      <c r="E6924" s="1"/>
      <c r="F6924" s="1"/>
      <c r="G6924" s="1"/>
    </row>
    <row r="6925" spans="1:7" ht="20.100000000000001" customHeight="1">
      <c r="A6925" s="325" t="s">
        <v>2509</v>
      </c>
      <c r="B6925" s="326"/>
      <c r="C6925" s="326"/>
      <c r="D6925" s="326"/>
      <c r="E6925" s="326"/>
      <c r="F6925" s="326"/>
      <c r="G6925" s="326"/>
    </row>
    <row r="6926" spans="1:7" ht="15" customHeight="1">
      <c r="A6926" s="321" t="s">
        <v>951</v>
      </c>
      <c r="B6926" s="322"/>
      <c r="C6926" s="8" t="s">
        <v>952</v>
      </c>
      <c r="D6926" s="8" t="s">
        <v>953</v>
      </c>
      <c r="E6926" s="8" t="s">
        <v>954</v>
      </c>
      <c r="F6926" s="8" t="s">
        <v>955</v>
      </c>
      <c r="G6926" s="8" t="s">
        <v>956</v>
      </c>
    </row>
    <row r="6927" spans="1:7" ht="15" customHeight="1">
      <c r="A6927" s="15" t="s">
        <v>994</v>
      </c>
      <c r="B6927" s="16" t="s">
        <v>995</v>
      </c>
      <c r="C6927" s="15" t="s">
        <v>959</v>
      </c>
      <c r="D6927" s="15" t="s">
        <v>960</v>
      </c>
      <c r="E6927" s="17">
        <v>11.23</v>
      </c>
      <c r="F6927" s="18">
        <v>1.04</v>
      </c>
      <c r="G6927" s="18">
        <v>11.6792</v>
      </c>
    </row>
    <row r="6928" spans="1:7" ht="15" customHeight="1">
      <c r="A6928" s="15" t="s">
        <v>996</v>
      </c>
      <c r="B6928" s="16" t="s">
        <v>997</v>
      </c>
      <c r="C6928" s="15" t="s">
        <v>959</v>
      </c>
      <c r="D6928" s="15" t="s">
        <v>960</v>
      </c>
      <c r="E6928" s="17">
        <v>11.23</v>
      </c>
      <c r="F6928" s="18">
        <v>3.18</v>
      </c>
      <c r="G6928" s="18">
        <v>35.711399999999998</v>
      </c>
    </row>
    <row r="6929" spans="1:7" ht="20.100000000000001" customHeight="1">
      <c r="A6929" s="15" t="s">
        <v>998</v>
      </c>
      <c r="B6929" s="16" t="s">
        <v>999</v>
      </c>
      <c r="C6929" s="15" t="s">
        <v>959</v>
      </c>
      <c r="D6929" s="15" t="s">
        <v>960</v>
      </c>
      <c r="E6929" s="17">
        <v>11.23</v>
      </c>
      <c r="F6929" s="18">
        <v>0.41</v>
      </c>
      <c r="G6929" s="18">
        <v>4.6043000000000003</v>
      </c>
    </row>
    <row r="6930" spans="1:7" ht="20.100000000000001" customHeight="1">
      <c r="A6930" s="15" t="s">
        <v>1000</v>
      </c>
      <c r="B6930" s="16" t="s">
        <v>1001</v>
      </c>
      <c r="C6930" s="15" t="s">
        <v>959</v>
      </c>
      <c r="D6930" s="15" t="s">
        <v>960</v>
      </c>
      <c r="E6930" s="17">
        <v>11.23</v>
      </c>
      <c r="F6930" s="18">
        <v>1.01</v>
      </c>
      <c r="G6930" s="18">
        <v>11.3423</v>
      </c>
    </row>
    <row r="6931" spans="1:7" ht="15" customHeight="1">
      <c r="A6931" s="15" t="s">
        <v>963</v>
      </c>
      <c r="B6931" s="16" t="s">
        <v>964</v>
      </c>
      <c r="C6931" s="15" t="s">
        <v>959</v>
      </c>
      <c r="D6931" s="15" t="s">
        <v>960</v>
      </c>
      <c r="E6931" s="17">
        <v>11.23</v>
      </c>
      <c r="F6931" s="18">
        <v>0.55000000000000004</v>
      </c>
      <c r="G6931" s="18">
        <v>6.1764999999999999</v>
      </c>
    </row>
    <row r="6932" spans="1:7" ht="15" customHeight="1">
      <c r="A6932" s="15" t="s">
        <v>965</v>
      </c>
      <c r="B6932" s="16" t="s">
        <v>966</v>
      </c>
      <c r="C6932" s="15" t="s">
        <v>959</v>
      </c>
      <c r="D6932" s="15" t="s">
        <v>960</v>
      </c>
      <c r="E6932" s="17">
        <v>11.23</v>
      </c>
      <c r="F6932" s="18">
        <v>0.06</v>
      </c>
      <c r="G6932" s="18">
        <v>0.67379999999999995</v>
      </c>
    </row>
    <row r="6933" spans="1:7" ht="17.100000000000001" customHeight="1">
      <c r="A6933" s="1"/>
      <c r="B6933" s="1"/>
      <c r="C6933" s="1"/>
      <c r="D6933" s="1"/>
      <c r="E6933" s="319" t="s">
        <v>967</v>
      </c>
      <c r="F6933" s="320"/>
      <c r="G6933" s="19">
        <v>70.1875</v>
      </c>
    </row>
    <row r="6934" spans="1:7" ht="15" customHeight="1">
      <c r="A6934" s="321" t="s">
        <v>968</v>
      </c>
      <c r="B6934" s="322"/>
      <c r="C6934" s="8" t="s">
        <v>952</v>
      </c>
      <c r="D6934" s="8" t="s">
        <v>953</v>
      </c>
      <c r="E6934" s="8" t="s">
        <v>954</v>
      </c>
      <c r="F6934" s="8" t="s">
        <v>955</v>
      </c>
      <c r="G6934" s="8" t="s">
        <v>956</v>
      </c>
    </row>
    <row r="6935" spans="1:7" ht="15" customHeight="1">
      <c r="A6935" s="15" t="s">
        <v>1006</v>
      </c>
      <c r="B6935" s="16" t="s">
        <v>1007</v>
      </c>
      <c r="C6935" s="15" t="s">
        <v>959</v>
      </c>
      <c r="D6935" s="15" t="s">
        <v>960</v>
      </c>
      <c r="E6935" s="17">
        <v>11.399573</v>
      </c>
      <c r="F6935" s="18">
        <v>9.25</v>
      </c>
      <c r="G6935" s="18">
        <v>105.44605025</v>
      </c>
    </row>
    <row r="6936" spans="1:7" ht="15" customHeight="1">
      <c r="A6936" s="1"/>
      <c r="B6936" s="1"/>
      <c r="C6936" s="1"/>
      <c r="D6936" s="1"/>
      <c r="E6936" s="319" t="s">
        <v>971</v>
      </c>
      <c r="F6936" s="320"/>
      <c r="G6936" s="19">
        <v>105.44605025</v>
      </c>
    </row>
    <row r="6937" spans="1:7" ht="15" customHeight="1">
      <c r="A6937" s="321" t="s">
        <v>1010</v>
      </c>
      <c r="B6937" s="322"/>
      <c r="C6937" s="8" t="s">
        <v>952</v>
      </c>
      <c r="D6937" s="8" t="s">
        <v>953</v>
      </c>
      <c r="E6937" s="8" t="s">
        <v>954</v>
      </c>
      <c r="F6937" s="8" t="s">
        <v>955</v>
      </c>
      <c r="G6937" s="8" t="s">
        <v>956</v>
      </c>
    </row>
    <row r="6938" spans="1:7" ht="15" customHeight="1">
      <c r="A6938" s="15" t="s">
        <v>1041</v>
      </c>
      <c r="B6938" s="16" t="s">
        <v>1042</v>
      </c>
      <c r="C6938" s="15" t="s">
        <v>959</v>
      </c>
      <c r="D6938" s="15" t="s">
        <v>1020</v>
      </c>
      <c r="E6938" s="17">
        <v>261.89</v>
      </c>
      <c r="F6938" s="18">
        <v>1.04</v>
      </c>
      <c r="G6938" s="18">
        <v>272.36559999999997</v>
      </c>
    </row>
    <row r="6939" spans="1:7" ht="20.100000000000001" customHeight="1">
      <c r="A6939" s="15" t="s">
        <v>1052</v>
      </c>
      <c r="B6939" s="16" t="s">
        <v>1053</v>
      </c>
      <c r="C6939" s="15" t="s">
        <v>959</v>
      </c>
      <c r="D6939" s="15" t="s">
        <v>1045</v>
      </c>
      <c r="E6939" s="17">
        <v>1.1599999999999999</v>
      </c>
      <c r="F6939" s="18">
        <v>75</v>
      </c>
      <c r="G6939" s="18">
        <v>87</v>
      </c>
    </row>
    <row r="6940" spans="1:7" ht="15" customHeight="1">
      <c r="A6940" s="15" t="s">
        <v>1159</v>
      </c>
      <c r="B6940" s="16" t="s">
        <v>1160</v>
      </c>
      <c r="C6940" s="15" t="s">
        <v>959</v>
      </c>
      <c r="D6940" s="15" t="s">
        <v>1020</v>
      </c>
      <c r="E6940" s="17">
        <v>116.4</v>
      </c>
      <c r="F6940" s="18">
        <v>1.75</v>
      </c>
      <c r="G6940" s="18">
        <v>203.7</v>
      </c>
    </row>
    <row r="6941" spans="1:7" ht="15" customHeight="1">
      <c r="A6941" s="1"/>
      <c r="B6941" s="1"/>
      <c r="C6941" s="1"/>
      <c r="D6941" s="1"/>
      <c r="E6941" s="319" t="s">
        <v>1021</v>
      </c>
      <c r="F6941" s="320"/>
      <c r="G6941" s="19">
        <v>563.06560000000002</v>
      </c>
    </row>
    <row r="6942" spans="1:7" ht="15" customHeight="1">
      <c r="A6942" s="1"/>
      <c r="B6942" s="1"/>
      <c r="C6942" s="1"/>
      <c r="D6942" s="1"/>
      <c r="E6942" s="317" t="s">
        <v>972</v>
      </c>
      <c r="F6942" s="318"/>
      <c r="G6942" s="3">
        <v>690.74</v>
      </c>
    </row>
    <row r="6943" spans="1:7" ht="15" customHeight="1">
      <c r="A6943" s="1"/>
      <c r="B6943" s="1"/>
      <c r="C6943" s="1"/>
      <c r="D6943" s="1"/>
      <c r="E6943" s="317" t="s">
        <v>973</v>
      </c>
      <c r="F6943" s="318"/>
      <c r="G6943" s="3">
        <v>47.84</v>
      </c>
    </row>
    <row r="6944" spans="1:7" ht="15" customHeight="1">
      <c r="A6944" s="1"/>
      <c r="B6944" s="1"/>
      <c r="C6944" s="1"/>
      <c r="D6944" s="1"/>
      <c r="E6944" s="317" t="s">
        <v>974</v>
      </c>
      <c r="F6944" s="318"/>
      <c r="G6944" s="3">
        <v>738.58</v>
      </c>
    </row>
    <row r="6945" spans="1:7" ht="15" customHeight="1">
      <c r="A6945" s="1"/>
      <c r="B6945" s="1"/>
      <c r="C6945" s="1"/>
      <c r="D6945" s="1"/>
      <c r="E6945" s="317" t="s">
        <v>975</v>
      </c>
      <c r="F6945" s="318"/>
      <c r="G6945" s="3">
        <v>209.38</v>
      </c>
    </row>
    <row r="6946" spans="1:7" ht="15" customHeight="1">
      <c r="A6946" s="1"/>
      <c r="B6946" s="1"/>
      <c r="C6946" s="1"/>
      <c r="D6946" s="1"/>
      <c r="E6946" s="317" t="s">
        <v>976</v>
      </c>
      <c r="F6946" s="318"/>
      <c r="G6946" s="3">
        <v>947.96</v>
      </c>
    </row>
    <row r="6947" spans="1:7" ht="15" customHeight="1">
      <c r="A6947" s="1"/>
      <c r="B6947" s="1"/>
      <c r="C6947" s="1"/>
      <c r="D6947" s="1"/>
      <c r="E6947" s="317" t="s">
        <v>977</v>
      </c>
      <c r="F6947" s="318"/>
      <c r="G6947" s="3">
        <v>1</v>
      </c>
    </row>
    <row r="6948" spans="1:7" ht="15" customHeight="1">
      <c r="A6948" s="1"/>
      <c r="B6948" s="1"/>
      <c r="C6948" s="1"/>
      <c r="D6948" s="1"/>
      <c r="E6948" s="317" t="s">
        <v>978</v>
      </c>
      <c r="F6948" s="318"/>
      <c r="G6948" s="3">
        <v>947.96</v>
      </c>
    </row>
    <row r="6949" spans="1:7" ht="9.9499999999999993" customHeight="1">
      <c r="A6949" s="1"/>
      <c r="B6949" s="1"/>
      <c r="C6949" s="323" t="s">
        <v>949</v>
      </c>
      <c r="D6949" s="324"/>
      <c r="E6949" s="1"/>
      <c r="F6949" s="1"/>
      <c r="G6949" s="1"/>
    </row>
    <row r="6950" spans="1:7" ht="20.100000000000001" customHeight="1">
      <c r="A6950" s="325" t="s">
        <v>2510</v>
      </c>
      <c r="B6950" s="326"/>
      <c r="C6950" s="326"/>
      <c r="D6950" s="326"/>
      <c r="E6950" s="326"/>
      <c r="F6950" s="326"/>
      <c r="G6950" s="326"/>
    </row>
    <row r="6951" spans="1:7" ht="15" customHeight="1">
      <c r="A6951" s="321" t="s">
        <v>951</v>
      </c>
      <c r="B6951" s="322"/>
      <c r="C6951" s="8" t="s">
        <v>952</v>
      </c>
      <c r="D6951" s="8" t="s">
        <v>953</v>
      </c>
      <c r="E6951" s="8" t="s">
        <v>954</v>
      </c>
      <c r="F6951" s="8" t="s">
        <v>955</v>
      </c>
      <c r="G6951" s="8" t="s">
        <v>956</v>
      </c>
    </row>
    <row r="6952" spans="1:7" ht="15" customHeight="1">
      <c r="A6952" s="15" t="s">
        <v>994</v>
      </c>
      <c r="B6952" s="16" t="s">
        <v>995</v>
      </c>
      <c r="C6952" s="15" t="s">
        <v>959</v>
      </c>
      <c r="D6952" s="15" t="s">
        <v>960</v>
      </c>
      <c r="E6952" s="17">
        <v>7.9000000000000001E-2</v>
      </c>
      <c r="F6952" s="18">
        <v>1.04</v>
      </c>
      <c r="G6952" s="18">
        <v>8.2159999999999997E-2</v>
      </c>
    </row>
    <row r="6953" spans="1:7" ht="15" customHeight="1">
      <c r="A6953" s="15" t="s">
        <v>996</v>
      </c>
      <c r="B6953" s="16" t="s">
        <v>997</v>
      </c>
      <c r="C6953" s="15" t="s">
        <v>959</v>
      </c>
      <c r="D6953" s="15" t="s">
        <v>960</v>
      </c>
      <c r="E6953" s="17">
        <v>7.9000000000000001E-2</v>
      </c>
      <c r="F6953" s="18">
        <v>3.18</v>
      </c>
      <c r="G6953" s="18">
        <v>0.25122</v>
      </c>
    </row>
    <row r="6954" spans="1:7" ht="20.100000000000001" customHeight="1">
      <c r="A6954" s="15" t="s">
        <v>1388</v>
      </c>
      <c r="B6954" s="16" t="s">
        <v>1389</v>
      </c>
      <c r="C6954" s="15" t="s">
        <v>959</v>
      </c>
      <c r="D6954" s="15" t="s">
        <v>960</v>
      </c>
      <c r="E6954" s="17">
        <v>7.9000000000000001E-2</v>
      </c>
      <c r="F6954" s="18">
        <v>0.28000000000000003</v>
      </c>
      <c r="G6954" s="18">
        <v>2.2120000000000001E-2</v>
      </c>
    </row>
    <row r="6955" spans="1:7" ht="15" customHeight="1">
      <c r="A6955" s="15" t="s">
        <v>963</v>
      </c>
      <c r="B6955" s="16" t="s">
        <v>964</v>
      </c>
      <c r="C6955" s="15" t="s">
        <v>959</v>
      </c>
      <c r="D6955" s="15" t="s">
        <v>960</v>
      </c>
      <c r="E6955" s="17">
        <v>7.9000000000000001E-2</v>
      </c>
      <c r="F6955" s="18">
        <v>0.55000000000000004</v>
      </c>
      <c r="G6955" s="18">
        <v>4.3450000000000003E-2</v>
      </c>
    </row>
    <row r="6956" spans="1:7" ht="20.100000000000001" customHeight="1">
      <c r="A6956" s="15" t="s">
        <v>1390</v>
      </c>
      <c r="B6956" s="16" t="s">
        <v>1391</v>
      </c>
      <c r="C6956" s="15" t="s">
        <v>959</v>
      </c>
      <c r="D6956" s="15" t="s">
        <v>960</v>
      </c>
      <c r="E6956" s="17">
        <v>7.9000000000000001E-2</v>
      </c>
      <c r="F6956" s="18">
        <v>0.8</v>
      </c>
      <c r="G6956" s="18">
        <v>6.3200000000000006E-2</v>
      </c>
    </row>
    <row r="6957" spans="1:7" ht="15" customHeight="1">
      <c r="A6957" s="15" t="s">
        <v>965</v>
      </c>
      <c r="B6957" s="16" t="s">
        <v>966</v>
      </c>
      <c r="C6957" s="15" t="s">
        <v>959</v>
      </c>
      <c r="D6957" s="15" t="s">
        <v>960</v>
      </c>
      <c r="E6957" s="17">
        <v>7.9000000000000001E-2</v>
      </c>
      <c r="F6957" s="18">
        <v>0.06</v>
      </c>
      <c r="G6957" s="18">
        <v>4.7400000000000003E-3</v>
      </c>
    </row>
    <row r="6958" spans="1:7" ht="17.100000000000001" customHeight="1">
      <c r="A6958" s="1"/>
      <c r="B6958" s="1"/>
      <c r="C6958" s="1"/>
      <c r="D6958" s="1"/>
      <c r="E6958" s="319" t="s">
        <v>967</v>
      </c>
      <c r="F6958" s="320"/>
      <c r="G6958" s="19">
        <v>0.46689000000000003</v>
      </c>
    </row>
    <row r="6959" spans="1:7" ht="15" customHeight="1">
      <c r="A6959" s="321" t="s">
        <v>968</v>
      </c>
      <c r="B6959" s="322"/>
      <c r="C6959" s="8" t="s">
        <v>952</v>
      </c>
      <c r="D6959" s="8" t="s">
        <v>953</v>
      </c>
      <c r="E6959" s="8" t="s">
        <v>954</v>
      </c>
      <c r="F6959" s="8" t="s">
        <v>955</v>
      </c>
      <c r="G6959" s="8" t="s">
        <v>956</v>
      </c>
    </row>
    <row r="6960" spans="1:7" ht="15" customHeight="1">
      <c r="A6960" s="15" t="s">
        <v>1392</v>
      </c>
      <c r="B6960" s="16" t="s">
        <v>1393</v>
      </c>
      <c r="C6960" s="15" t="s">
        <v>959</v>
      </c>
      <c r="D6960" s="15" t="s">
        <v>960</v>
      </c>
      <c r="E6960" s="17">
        <v>1.0128E-2</v>
      </c>
      <c r="F6960" s="18">
        <v>8.94</v>
      </c>
      <c r="G6960" s="18">
        <v>9.0544319999999998E-2</v>
      </c>
    </row>
    <row r="6961" spans="1:7" ht="15" customHeight="1">
      <c r="A6961" s="15" t="s">
        <v>1394</v>
      </c>
      <c r="B6961" s="16" t="s">
        <v>1395</v>
      </c>
      <c r="C6961" s="15" t="s">
        <v>959</v>
      </c>
      <c r="D6961" s="15" t="s">
        <v>960</v>
      </c>
      <c r="E6961" s="17">
        <v>6.9883200000000006E-2</v>
      </c>
      <c r="F6961" s="18">
        <v>12.62</v>
      </c>
      <c r="G6961" s="18">
        <v>0.881925984</v>
      </c>
    </row>
    <row r="6962" spans="1:7" ht="15" customHeight="1">
      <c r="A6962" s="1"/>
      <c r="B6962" s="1"/>
      <c r="C6962" s="1"/>
      <c r="D6962" s="1"/>
      <c r="E6962" s="319" t="s">
        <v>971</v>
      </c>
      <c r="F6962" s="320"/>
      <c r="G6962" s="19">
        <v>0.97247030400000001</v>
      </c>
    </row>
    <row r="6963" spans="1:7" ht="15" customHeight="1">
      <c r="A6963" s="321" t="s">
        <v>1010</v>
      </c>
      <c r="B6963" s="322"/>
      <c r="C6963" s="8" t="s">
        <v>952</v>
      </c>
      <c r="D6963" s="8" t="s">
        <v>953</v>
      </c>
      <c r="E6963" s="8" t="s">
        <v>954</v>
      </c>
      <c r="F6963" s="8" t="s">
        <v>955</v>
      </c>
      <c r="G6963" s="8" t="s">
        <v>956</v>
      </c>
    </row>
    <row r="6964" spans="1:7" ht="20.100000000000001" customHeight="1">
      <c r="A6964" s="15" t="s">
        <v>1886</v>
      </c>
      <c r="B6964" s="16" t="s">
        <v>1887</v>
      </c>
      <c r="C6964" s="15" t="s">
        <v>959</v>
      </c>
      <c r="D6964" s="15" t="s">
        <v>1030</v>
      </c>
      <c r="E6964" s="17">
        <v>0.65</v>
      </c>
      <c r="F6964" s="18">
        <v>1.41</v>
      </c>
      <c r="G6964" s="18">
        <v>0.91649999999999998</v>
      </c>
    </row>
    <row r="6965" spans="1:7" ht="15" customHeight="1">
      <c r="A6965" s="1"/>
      <c r="B6965" s="1"/>
      <c r="C6965" s="1"/>
      <c r="D6965" s="1"/>
      <c r="E6965" s="319" t="s">
        <v>1021</v>
      </c>
      <c r="F6965" s="320"/>
      <c r="G6965" s="19">
        <v>0.91649999999999998</v>
      </c>
    </row>
    <row r="6966" spans="1:7" ht="15" customHeight="1">
      <c r="A6966" s="1"/>
      <c r="B6966" s="1"/>
      <c r="C6966" s="1"/>
      <c r="D6966" s="1"/>
      <c r="E6966" s="317" t="s">
        <v>972</v>
      </c>
      <c r="F6966" s="318"/>
      <c r="G6966" s="3">
        <v>1.89</v>
      </c>
    </row>
    <row r="6967" spans="1:7" ht="15" customHeight="1">
      <c r="A6967" s="1"/>
      <c r="B6967" s="1"/>
      <c r="C6967" s="1"/>
      <c r="D6967" s="1"/>
      <c r="E6967" s="317" t="s">
        <v>973</v>
      </c>
      <c r="F6967" s="318"/>
      <c r="G6967" s="3">
        <v>0.44</v>
      </c>
    </row>
    <row r="6968" spans="1:7" ht="15" customHeight="1">
      <c r="A6968" s="1"/>
      <c r="B6968" s="1"/>
      <c r="C6968" s="1"/>
      <c r="D6968" s="1"/>
      <c r="E6968" s="317" t="s">
        <v>974</v>
      </c>
      <c r="F6968" s="318"/>
      <c r="G6968" s="3">
        <v>2.33</v>
      </c>
    </row>
    <row r="6969" spans="1:7" ht="15" customHeight="1">
      <c r="A6969" s="1"/>
      <c r="B6969" s="1"/>
      <c r="C6969" s="1"/>
      <c r="D6969" s="1"/>
      <c r="E6969" s="317" t="s">
        <v>975</v>
      </c>
      <c r="F6969" s="318"/>
      <c r="G6969" s="3">
        <v>0.66</v>
      </c>
    </row>
    <row r="6970" spans="1:7" ht="15" customHeight="1">
      <c r="A6970" s="1"/>
      <c r="B6970" s="1"/>
      <c r="C6970" s="1"/>
      <c r="D6970" s="1"/>
      <c r="E6970" s="317" t="s">
        <v>976</v>
      </c>
      <c r="F6970" s="318"/>
      <c r="G6970" s="3">
        <v>2.99</v>
      </c>
    </row>
    <row r="6971" spans="1:7" ht="15" customHeight="1">
      <c r="A6971" s="1"/>
      <c r="B6971" s="1"/>
      <c r="C6971" s="1"/>
      <c r="D6971" s="1"/>
      <c r="E6971" s="317" t="s">
        <v>977</v>
      </c>
      <c r="F6971" s="318"/>
      <c r="G6971" s="3">
        <v>1</v>
      </c>
    </row>
    <row r="6972" spans="1:7" ht="15" customHeight="1">
      <c r="A6972" s="1"/>
      <c r="B6972" s="1"/>
      <c r="C6972" s="1"/>
      <c r="D6972" s="1"/>
      <c r="E6972" s="317" t="s">
        <v>978</v>
      </c>
      <c r="F6972" s="318"/>
      <c r="G6972" s="3">
        <v>2.99</v>
      </c>
    </row>
    <row r="6973" spans="1:7" ht="9.9499999999999993" customHeight="1">
      <c r="A6973" s="1"/>
      <c r="B6973" s="1"/>
      <c r="C6973" s="323" t="s">
        <v>949</v>
      </c>
      <c r="D6973" s="324"/>
      <c r="E6973" s="1"/>
      <c r="F6973" s="1"/>
      <c r="G6973" s="1"/>
    </row>
    <row r="6974" spans="1:7" ht="20.100000000000001" customHeight="1">
      <c r="A6974" s="325" t="s">
        <v>2511</v>
      </c>
      <c r="B6974" s="326"/>
      <c r="C6974" s="326"/>
      <c r="D6974" s="326"/>
      <c r="E6974" s="326"/>
      <c r="F6974" s="326"/>
      <c r="G6974" s="326"/>
    </row>
    <row r="6975" spans="1:7" ht="15" customHeight="1">
      <c r="A6975" s="321" t="s">
        <v>951</v>
      </c>
      <c r="B6975" s="322"/>
      <c r="C6975" s="8" t="s">
        <v>952</v>
      </c>
      <c r="D6975" s="8" t="s">
        <v>953</v>
      </c>
      <c r="E6975" s="8" t="s">
        <v>954</v>
      </c>
      <c r="F6975" s="8" t="s">
        <v>955</v>
      </c>
      <c r="G6975" s="8" t="s">
        <v>956</v>
      </c>
    </row>
    <row r="6976" spans="1:7" ht="20.100000000000001" customHeight="1">
      <c r="A6976" s="15" t="s">
        <v>1772</v>
      </c>
      <c r="B6976" s="16" t="s">
        <v>1773</v>
      </c>
      <c r="C6976" s="15" t="s">
        <v>959</v>
      </c>
      <c r="D6976" s="15" t="s">
        <v>960</v>
      </c>
      <c r="E6976" s="17">
        <v>0.45</v>
      </c>
      <c r="F6976" s="18">
        <v>0.62</v>
      </c>
      <c r="G6976" s="18">
        <v>0.27900000000000003</v>
      </c>
    </row>
    <row r="6977" spans="1:7" ht="15" customHeight="1">
      <c r="A6977" s="15" t="s">
        <v>994</v>
      </c>
      <c r="B6977" s="16" t="s">
        <v>995</v>
      </c>
      <c r="C6977" s="15" t="s">
        <v>959</v>
      </c>
      <c r="D6977" s="15" t="s">
        <v>960</v>
      </c>
      <c r="E6977" s="17">
        <v>0.45</v>
      </c>
      <c r="F6977" s="18">
        <v>1.04</v>
      </c>
      <c r="G6977" s="18">
        <v>0.46800000000000003</v>
      </c>
    </row>
    <row r="6978" spans="1:7" ht="20.100000000000001" customHeight="1">
      <c r="A6978" s="15" t="s">
        <v>1774</v>
      </c>
      <c r="B6978" s="16" t="s">
        <v>1775</v>
      </c>
      <c r="C6978" s="15" t="s">
        <v>959</v>
      </c>
      <c r="D6978" s="15" t="s">
        <v>960</v>
      </c>
      <c r="E6978" s="17">
        <v>0.45</v>
      </c>
      <c r="F6978" s="18">
        <v>0.91</v>
      </c>
      <c r="G6978" s="18">
        <v>0.40949999999999998</v>
      </c>
    </row>
    <row r="6979" spans="1:7" ht="15" customHeight="1">
      <c r="A6979" s="15" t="s">
        <v>996</v>
      </c>
      <c r="B6979" s="16" t="s">
        <v>997</v>
      </c>
      <c r="C6979" s="15" t="s">
        <v>959</v>
      </c>
      <c r="D6979" s="15" t="s">
        <v>960</v>
      </c>
      <c r="E6979" s="17">
        <v>0.45</v>
      </c>
      <c r="F6979" s="18">
        <v>3.18</v>
      </c>
      <c r="G6979" s="18">
        <v>1.431</v>
      </c>
    </row>
    <row r="6980" spans="1:7" ht="15" customHeight="1">
      <c r="A6980" s="15" t="s">
        <v>963</v>
      </c>
      <c r="B6980" s="16" t="s">
        <v>964</v>
      </c>
      <c r="C6980" s="15" t="s">
        <v>959</v>
      </c>
      <c r="D6980" s="15" t="s">
        <v>960</v>
      </c>
      <c r="E6980" s="17">
        <v>0.45</v>
      </c>
      <c r="F6980" s="18">
        <v>0.55000000000000004</v>
      </c>
      <c r="G6980" s="18">
        <v>0.2475</v>
      </c>
    </row>
    <row r="6981" spans="1:7" ht="15" customHeight="1">
      <c r="A6981" s="15" t="s">
        <v>965</v>
      </c>
      <c r="B6981" s="16" t="s">
        <v>966</v>
      </c>
      <c r="C6981" s="15" t="s">
        <v>959</v>
      </c>
      <c r="D6981" s="15" t="s">
        <v>960</v>
      </c>
      <c r="E6981" s="17">
        <v>0.45</v>
      </c>
      <c r="F6981" s="18">
        <v>0.06</v>
      </c>
      <c r="G6981" s="18">
        <v>2.7E-2</v>
      </c>
    </row>
    <row r="6982" spans="1:7" ht="17.100000000000001" customHeight="1">
      <c r="A6982" s="1"/>
      <c r="B6982" s="1"/>
      <c r="C6982" s="1"/>
      <c r="D6982" s="1"/>
      <c r="E6982" s="319" t="s">
        <v>967</v>
      </c>
      <c r="F6982" s="320"/>
      <c r="G6982" s="19">
        <v>2.8620000000000001</v>
      </c>
    </row>
    <row r="6983" spans="1:7" ht="15" customHeight="1">
      <c r="A6983" s="321" t="s">
        <v>968</v>
      </c>
      <c r="B6983" s="322"/>
      <c r="C6983" s="8" t="s">
        <v>952</v>
      </c>
      <c r="D6983" s="8" t="s">
        <v>953</v>
      </c>
      <c r="E6983" s="8" t="s">
        <v>954</v>
      </c>
      <c r="F6983" s="8" t="s">
        <v>955</v>
      </c>
      <c r="G6983" s="8" t="s">
        <v>956</v>
      </c>
    </row>
    <row r="6984" spans="1:7" ht="15" customHeight="1">
      <c r="A6984" s="15" t="s">
        <v>1776</v>
      </c>
      <c r="B6984" s="16" t="s">
        <v>1777</v>
      </c>
      <c r="C6984" s="15" t="s">
        <v>959</v>
      </c>
      <c r="D6984" s="15" t="s">
        <v>960</v>
      </c>
      <c r="E6984" s="17">
        <v>0.230985</v>
      </c>
      <c r="F6984" s="18">
        <v>15.42</v>
      </c>
      <c r="G6984" s="18">
        <v>3.5617887000000001</v>
      </c>
    </row>
    <row r="6985" spans="1:7" ht="15" customHeight="1">
      <c r="A6985" s="15" t="s">
        <v>1778</v>
      </c>
      <c r="B6985" s="16" t="s">
        <v>1779</v>
      </c>
      <c r="C6985" s="15" t="s">
        <v>959</v>
      </c>
      <c r="D6985" s="15" t="s">
        <v>960</v>
      </c>
      <c r="E6985" s="17">
        <v>0.230985</v>
      </c>
      <c r="F6985" s="18">
        <v>10.84</v>
      </c>
      <c r="G6985" s="18">
        <v>2.5038773999999999</v>
      </c>
    </row>
    <row r="6986" spans="1:7" ht="15" customHeight="1">
      <c r="A6986" s="1"/>
      <c r="B6986" s="1"/>
      <c r="C6986" s="1"/>
      <c r="D6986" s="1"/>
      <c r="E6986" s="319" t="s">
        <v>971</v>
      </c>
      <c r="F6986" s="320"/>
      <c r="G6986" s="19">
        <v>6.0656660999999996</v>
      </c>
    </row>
    <row r="6987" spans="1:7" ht="15" customHeight="1">
      <c r="A6987" s="321" t="s">
        <v>1010</v>
      </c>
      <c r="B6987" s="322"/>
      <c r="C6987" s="8" t="s">
        <v>952</v>
      </c>
      <c r="D6987" s="8" t="s">
        <v>953</v>
      </c>
      <c r="E6987" s="8" t="s">
        <v>954</v>
      </c>
      <c r="F6987" s="8" t="s">
        <v>955</v>
      </c>
      <c r="G6987" s="8" t="s">
        <v>956</v>
      </c>
    </row>
    <row r="6988" spans="1:7" ht="15" customHeight="1">
      <c r="A6988" s="15" t="s">
        <v>1914</v>
      </c>
      <c r="B6988" s="16" t="s">
        <v>1915</v>
      </c>
      <c r="C6988" s="15" t="s">
        <v>959</v>
      </c>
      <c r="D6988" s="15" t="s">
        <v>1030</v>
      </c>
      <c r="E6988" s="17">
        <v>1</v>
      </c>
      <c r="F6988" s="18">
        <v>4.7</v>
      </c>
      <c r="G6988" s="18">
        <v>4.7</v>
      </c>
    </row>
    <row r="6989" spans="1:7" ht="15" customHeight="1">
      <c r="A6989" s="1"/>
      <c r="B6989" s="1"/>
      <c r="C6989" s="1"/>
      <c r="D6989" s="1"/>
      <c r="E6989" s="319" t="s">
        <v>1021</v>
      </c>
      <c r="F6989" s="320"/>
      <c r="G6989" s="19">
        <v>4.7</v>
      </c>
    </row>
    <row r="6990" spans="1:7" ht="15" customHeight="1">
      <c r="A6990" s="1"/>
      <c r="B6990" s="1"/>
      <c r="C6990" s="1"/>
      <c r="D6990" s="1"/>
      <c r="E6990" s="317" t="s">
        <v>972</v>
      </c>
      <c r="F6990" s="318"/>
      <c r="G6990" s="3">
        <v>10.86</v>
      </c>
    </row>
    <row r="6991" spans="1:7" ht="15" customHeight="1">
      <c r="A6991" s="1"/>
      <c r="B6991" s="1"/>
      <c r="C6991" s="1"/>
      <c r="D6991" s="1"/>
      <c r="E6991" s="317" t="s">
        <v>973</v>
      </c>
      <c r="F6991" s="318"/>
      <c r="G6991" s="3">
        <v>2.76</v>
      </c>
    </row>
    <row r="6992" spans="1:7" ht="15" customHeight="1">
      <c r="A6992" s="1"/>
      <c r="B6992" s="1"/>
      <c r="C6992" s="1"/>
      <c r="D6992" s="1"/>
      <c r="E6992" s="317" t="s">
        <v>974</v>
      </c>
      <c r="F6992" s="318"/>
      <c r="G6992" s="3">
        <v>13.62</v>
      </c>
    </row>
    <row r="6993" spans="1:7" ht="15" customHeight="1">
      <c r="A6993" s="1"/>
      <c r="B6993" s="1"/>
      <c r="C6993" s="1"/>
      <c r="D6993" s="1"/>
      <c r="E6993" s="317" t="s">
        <v>975</v>
      </c>
      <c r="F6993" s="318"/>
      <c r="G6993" s="3">
        <v>3.86</v>
      </c>
    </row>
    <row r="6994" spans="1:7" ht="15" customHeight="1">
      <c r="A6994" s="1"/>
      <c r="B6994" s="1"/>
      <c r="C6994" s="1"/>
      <c r="D6994" s="1"/>
      <c r="E6994" s="317" t="s">
        <v>976</v>
      </c>
      <c r="F6994" s="318"/>
      <c r="G6994" s="3">
        <v>17.48</v>
      </c>
    </row>
    <row r="6995" spans="1:7" ht="15" customHeight="1">
      <c r="A6995" s="1"/>
      <c r="B6995" s="1"/>
      <c r="C6995" s="1"/>
      <c r="D6995" s="1"/>
      <c r="E6995" s="317" t="s">
        <v>977</v>
      </c>
      <c r="F6995" s="318"/>
      <c r="G6995" s="3">
        <v>1</v>
      </c>
    </row>
    <row r="6996" spans="1:7" ht="15" customHeight="1">
      <c r="A6996" s="1"/>
      <c r="B6996" s="1"/>
      <c r="C6996" s="1"/>
      <c r="D6996" s="1"/>
      <c r="E6996" s="317" t="s">
        <v>978</v>
      </c>
      <c r="F6996" s="318"/>
      <c r="G6996" s="3">
        <v>17.48</v>
      </c>
    </row>
    <row r="6997" spans="1:7" ht="9.9499999999999993" customHeight="1">
      <c r="A6997" s="1"/>
      <c r="B6997" s="1"/>
      <c r="C6997" s="323" t="s">
        <v>949</v>
      </c>
      <c r="D6997" s="324"/>
      <c r="E6997" s="1"/>
      <c r="F6997" s="1"/>
      <c r="G6997" s="1"/>
    </row>
    <row r="6998" spans="1:7" ht="20.100000000000001" customHeight="1">
      <c r="A6998" s="325" t="s">
        <v>2512</v>
      </c>
      <c r="B6998" s="326"/>
      <c r="C6998" s="326"/>
      <c r="D6998" s="326"/>
      <c r="E6998" s="326"/>
      <c r="F6998" s="326"/>
      <c r="G6998" s="326"/>
    </row>
    <row r="6999" spans="1:7" ht="15" customHeight="1">
      <c r="A6999" s="321" t="s">
        <v>951</v>
      </c>
      <c r="B6999" s="322"/>
      <c r="C6999" s="8" t="s">
        <v>952</v>
      </c>
      <c r="D6999" s="8" t="s">
        <v>953</v>
      </c>
      <c r="E6999" s="8" t="s">
        <v>954</v>
      </c>
      <c r="F6999" s="8" t="s">
        <v>955</v>
      </c>
      <c r="G6999" s="8" t="s">
        <v>956</v>
      </c>
    </row>
    <row r="7000" spans="1:7" ht="20.100000000000001" customHeight="1">
      <c r="A7000" s="15" t="s">
        <v>1772</v>
      </c>
      <c r="B7000" s="16" t="s">
        <v>1773</v>
      </c>
      <c r="C7000" s="15" t="s">
        <v>959</v>
      </c>
      <c r="D7000" s="15" t="s">
        <v>960</v>
      </c>
      <c r="E7000" s="17">
        <v>0.124</v>
      </c>
      <c r="F7000" s="18">
        <v>0.62</v>
      </c>
      <c r="G7000" s="18">
        <v>7.6880000000000004E-2</v>
      </c>
    </row>
    <row r="7001" spans="1:7" ht="15" customHeight="1">
      <c r="A7001" s="15" t="s">
        <v>994</v>
      </c>
      <c r="B7001" s="16" t="s">
        <v>995</v>
      </c>
      <c r="C7001" s="15" t="s">
        <v>959</v>
      </c>
      <c r="D7001" s="15" t="s">
        <v>960</v>
      </c>
      <c r="E7001" s="17">
        <v>0.124</v>
      </c>
      <c r="F7001" s="18">
        <v>1.04</v>
      </c>
      <c r="G7001" s="18">
        <v>0.12895999999999999</v>
      </c>
    </row>
    <row r="7002" spans="1:7" ht="20.100000000000001" customHeight="1">
      <c r="A7002" s="15" t="s">
        <v>1774</v>
      </c>
      <c r="B7002" s="16" t="s">
        <v>1775</v>
      </c>
      <c r="C7002" s="15" t="s">
        <v>959</v>
      </c>
      <c r="D7002" s="15" t="s">
        <v>960</v>
      </c>
      <c r="E7002" s="17">
        <v>0.124</v>
      </c>
      <c r="F7002" s="18">
        <v>0.91</v>
      </c>
      <c r="G7002" s="18">
        <v>0.11284</v>
      </c>
    </row>
    <row r="7003" spans="1:7" ht="15" customHeight="1">
      <c r="A7003" s="15" t="s">
        <v>996</v>
      </c>
      <c r="B7003" s="16" t="s">
        <v>997</v>
      </c>
      <c r="C7003" s="15" t="s">
        <v>959</v>
      </c>
      <c r="D7003" s="15" t="s">
        <v>960</v>
      </c>
      <c r="E7003" s="17">
        <v>0.124</v>
      </c>
      <c r="F7003" s="18">
        <v>3.18</v>
      </c>
      <c r="G7003" s="18">
        <v>0.39432</v>
      </c>
    </row>
    <row r="7004" spans="1:7" ht="15" customHeight="1">
      <c r="A7004" s="15" t="s">
        <v>963</v>
      </c>
      <c r="B7004" s="16" t="s">
        <v>964</v>
      </c>
      <c r="C7004" s="15" t="s">
        <v>959</v>
      </c>
      <c r="D7004" s="15" t="s">
        <v>960</v>
      </c>
      <c r="E7004" s="17">
        <v>0.124</v>
      </c>
      <c r="F7004" s="18">
        <v>0.55000000000000004</v>
      </c>
      <c r="G7004" s="18">
        <v>6.8199999999999997E-2</v>
      </c>
    </row>
    <row r="7005" spans="1:7" ht="15" customHeight="1">
      <c r="A7005" s="15" t="s">
        <v>965</v>
      </c>
      <c r="B7005" s="16" t="s">
        <v>966</v>
      </c>
      <c r="C7005" s="15" t="s">
        <v>959</v>
      </c>
      <c r="D7005" s="15" t="s">
        <v>960</v>
      </c>
      <c r="E7005" s="17">
        <v>0.124</v>
      </c>
      <c r="F7005" s="18">
        <v>0.06</v>
      </c>
      <c r="G7005" s="18">
        <v>7.4400000000000004E-3</v>
      </c>
    </row>
    <row r="7006" spans="1:7" ht="17.100000000000001" customHeight="1">
      <c r="A7006" s="1"/>
      <c r="B7006" s="1"/>
      <c r="C7006" s="1"/>
      <c r="D7006" s="1"/>
      <c r="E7006" s="319" t="s">
        <v>967</v>
      </c>
      <c r="F7006" s="320"/>
      <c r="G7006" s="19">
        <v>0.78864000000000001</v>
      </c>
    </row>
    <row r="7007" spans="1:7" ht="15" customHeight="1">
      <c r="A7007" s="321" t="s">
        <v>968</v>
      </c>
      <c r="B7007" s="322"/>
      <c r="C7007" s="8" t="s">
        <v>952</v>
      </c>
      <c r="D7007" s="8" t="s">
        <v>953</v>
      </c>
      <c r="E7007" s="8" t="s">
        <v>954</v>
      </c>
      <c r="F7007" s="8" t="s">
        <v>955</v>
      </c>
      <c r="G7007" s="8" t="s">
        <v>956</v>
      </c>
    </row>
    <row r="7008" spans="1:7" ht="15" customHeight="1">
      <c r="A7008" s="15" t="s">
        <v>1776</v>
      </c>
      <c r="B7008" s="16" t="s">
        <v>1777</v>
      </c>
      <c r="C7008" s="15" t="s">
        <v>959</v>
      </c>
      <c r="D7008" s="15" t="s">
        <v>960</v>
      </c>
      <c r="E7008" s="17">
        <v>0.12729840000000001</v>
      </c>
      <c r="F7008" s="18">
        <v>15.42</v>
      </c>
      <c r="G7008" s="18">
        <v>1.9629413280000001</v>
      </c>
    </row>
    <row r="7009" spans="1:7" ht="15" customHeight="1">
      <c r="A7009" s="1"/>
      <c r="B7009" s="1"/>
      <c r="C7009" s="1"/>
      <c r="D7009" s="1"/>
      <c r="E7009" s="319" t="s">
        <v>971</v>
      </c>
      <c r="F7009" s="320"/>
      <c r="G7009" s="19">
        <v>1.9629413280000001</v>
      </c>
    </row>
    <row r="7010" spans="1:7" ht="15" customHeight="1">
      <c r="A7010" s="321" t="s">
        <v>1010</v>
      </c>
      <c r="B7010" s="322"/>
      <c r="C7010" s="8" t="s">
        <v>952</v>
      </c>
      <c r="D7010" s="8" t="s">
        <v>953</v>
      </c>
      <c r="E7010" s="8" t="s">
        <v>954</v>
      </c>
      <c r="F7010" s="8" t="s">
        <v>955</v>
      </c>
      <c r="G7010" s="8" t="s">
        <v>956</v>
      </c>
    </row>
    <row r="7011" spans="1:7" ht="27.95" customHeight="1">
      <c r="A7011" s="15" t="s">
        <v>1916</v>
      </c>
      <c r="B7011" s="16" t="s">
        <v>1917</v>
      </c>
      <c r="C7011" s="15" t="s">
        <v>959</v>
      </c>
      <c r="D7011" s="15" t="s">
        <v>1030</v>
      </c>
      <c r="E7011" s="17">
        <v>1</v>
      </c>
      <c r="F7011" s="18">
        <v>1.03</v>
      </c>
      <c r="G7011" s="18">
        <v>1.03</v>
      </c>
    </row>
    <row r="7012" spans="1:7" ht="20.100000000000001" customHeight="1">
      <c r="A7012" s="15" t="s">
        <v>1918</v>
      </c>
      <c r="B7012" s="16" t="s">
        <v>1919</v>
      </c>
      <c r="C7012" s="15" t="s">
        <v>959</v>
      </c>
      <c r="D7012" s="15" t="s">
        <v>1030</v>
      </c>
      <c r="E7012" s="17">
        <v>1</v>
      </c>
      <c r="F7012" s="18">
        <v>1.99</v>
      </c>
      <c r="G7012" s="18">
        <v>1.99</v>
      </c>
    </row>
    <row r="7013" spans="1:7" ht="15" customHeight="1">
      <c r="A7013" s="1"/>
      <c r="B7013" s="1"/>
      <c r="C7013" s="1"/>
      <c r="D7013" s="1"/>
      <c r="E7013" s="319" t="s">
        <v>1021</v>
      </c>
      <c r="F7013" s="320"/>
      <c r="G7013" s="19">
        <v>3.02</v>
      </c>
    </row>
    <row r="7014" spans="1:7" ht="15" customHeight="1">
      <c r="A7014" s="1"/>
      <c r="B7014" s="1"/>
      <c r="C7014" s="1"/>
      <c r="D7014" s="1"/>
      <c r="E7014" s="317" t="s">
        <v>972</v>
      </c>
      <c r="F7014" s="318"/>
      <c r="G7014" s="3">
        <v>4.88</v>
      </c>
    </row>
    <row r="7015" spans="1:7" ht="15" customHeight="1">
      <c r="A7015" s="1"/>
      <c r="B7015" s="1"/>
      <c r="C7015" s="1"/>
      <c r="D7015" s="1"/>
      <c r="E7015" s="317" t="s">
        <v>973</v>
      </c>
      <c r="F7015" s="318"/>
      <c r="G7015" s="3">
        <v>0.89</v>
      </c>
    </row>
    <row r="7016" spans="1:7" ht="15" customHeight="1">
      <c r="A7016" s="1"/>
      <c r="B7016" s="1"/>
      <c r="C7016" s="1"/>
      <c r="D7016" s="1"/>
      <c r="E7016" s="317" t="s">
        <v>974</v>
      </c>
      <c r="F7016" s="318"/>
      <c r="G7016" s="3">
        <v>5.77</v>
      </c>
    </row>
    <row r="7017" spans="1:7" ht="15" customHeight="1">
      <c r="A7017" s="1"/>
      <c r="B7017" s="1"/>
      <c r="C7017" s="1"/>
      <c r="D7017" s="1"/>
      <c r="E7017" s="317" t="s">
        <v>975</v>
      </c>
      <c r="F7017" s="318"/>
      <c r="G7017" s="3">
        <v>1.63</v>
      </c>
    </row>
    <row r="7018" spans="1:7" ht="15" customHeight="1">
      <c r="A7018" s="1"/>
      <c r="B7018" s="1"/>
      <c r="C7018" s="1"/>
      <c r="D7018" s="1"/>
      <c r="E7018" s="317" t="s">
        <v>976</v>
      </c>
      <c r="F7018" s="318"/>
      <c r="G7018" s="3">
        <v>7.4</v>
      </c>
    </row>
    <row r="7019" spans="1:7" ht="15" customHeight="1">
      <c r="A7019" s="1"/>
      <c r="B7019" s="1"/>
      <c r="C7019" s="1"/>
      <c r="D7019" s="1"/>
      <c r="E7019" s="317" t="s">
        <v>977</v>
      </c>
      <c r="F7019" s="318"/>
      <c r="G7019" s="3">
        <v>1</v>
      </c>
    </row>
    <row r="7020" spans="1:7" ht="15" customHeight="1">
      <c r="A7020" s="1"/>
      <c r="B7020" s="1"/>
      <c r="C7020" s="1"/>
      <c r="D7020" s="1"/>
      <c r="E7020" s="317" t="s">
        <v>978</v>
      </c>
      <c r="F7020" s="318"/>
      <c r="G7020" s="3">
        <v>7.4</v>
      </c>
    </row>
    <row r="7021" spans="1:7" ht="9.9499999999999993" customHeight="1">
      <c r="A7021" s="1"/>
      <c r="B7021" s="1"/>
      <c r="C7021" s="323" t="s">
        <v>949</v>
      </c>
      <c r="D7021" s="324"/>
      <c r="E7021" s="1"/>
      <c r="F7021" s="1"/>
      <c r="G7021" s="1"/>
    </row>
    <row r="7022" spans="1:7" ht="20.100000000000001" customHeight="1">
      <c r="A7022" s="325" t="s">
        <v>2513</v>
      </c>
      <c r="B7022" s="326"/>
      <c r="C7022" s="326"/>
      <c r="D7022" s="326"/>
      <c r="E7022" s="326"/>
      <c r="F7022" s="326"/>
      <c r="G7022" s="326"/>
    </row>
    <row r="7023" spans="1:7" ht="15" customHeight="1">
      <c r="A7023" s="321" t="s">
        <v>951</v>
      </c>
      <c r="B7023" s="322"/>
      <c r="C7023" s="8" t="s">
        <v>952</v>
      </c>
      <c r="D7023" s="8" t="s">
        <v>953</v>
      </c>
      <c r="E7023" s="8" t="s">
        <v>954</v>
      </c>
      <c r="F7023" s="8" t="s">
        <v>955</v>
      </c>
      <c r="G7023" s="8" t="s">
        <v>956</v>
      </c>
    </row>
    <row r="7024" spans="1:7" ht="20.100000000000001" customHeight="1">
      <c r="A7024" s="15" t="s">
        <v>1772</v>
      </c>
      <c r="B7024" s="16" t="s">
        <v>1773</v>
      </c>
      <c r="C7024" s="15" t="s">
        <v>959</v>
      </c>
      <c r="D7024" s="15" t="s">
        <v>960</v>
      </c>
      <c r="E7024" s="17">
        <v>0.78</v>
      </c>
      <c r="F7024" s="18">
        <v>0.62</v>
      </c>
      <c r="G7024" s="18">
        <v>0.48359999999999997</v>
      </c>
    </row>
    <row r="7025" spans="1:7" ht="15" customHeight="1">
      <c r="A7025" s="15" t="s">
        <v>994</v>
      </c>
      <c r="B7025" s="16" t="s">
        <v>995</v>
      </c>
      <c r="C7025" s="15" t="s">
        <v>959</v>
      </c>
      <c r="D7025" s="15" t="s">
        <v>960</v>
      </c>
      <c r="E7025" s="17">
        <v>0.78</v>
      </c>
      <c r="F7025" s="18">
        <v>1.04</v>
      </c>
      <c r="G7025" s="18">
        <v>0.81120000000000003</v>
      </c>
    </row>
    <row r="7026" spans="1:7" ht="20.100000000000001" customHeight="1">
      <c r="A7026" s="15" t="s">
        <v>1774</v>
      </c>
      <c r="B7026" s="16" t="s">
        <v>1775</v>
      </c>
      <c r="C7026" s="15" t="s">
        <v>959</v>
      </c>
      <c r="D7026" s="15" t="s">
        <v>960</v>
      </c>
      <c r="E7026" s="17">
        <v>0.78</v>
      </c>
      <c r="F7026" s="18">
        <v>0.91</v>
      </c>
      <c r="G7026" s="18">
        <v>0.70979999999999999</v>
      </c>
    </row>
    <row r="7027" spans="1:7" ht="15" customHeight="1">
      <c r="A7027" s="15" t="s">
        <v>996</v>
      </c>
      <c r="B7027" s="16" t="s">
        <v>997</v>
      </c>
      <c r="C7027" s="15" t="s">
        <v>959</v>
      </c>
      <c r="D7027" s="15" t="s">
        <v>960</v>
      </c>
      <c r="E7027" s="17">
        <v>0.78</v>
      </c>
      <c r="F7027" s="18">
        <v>3.18</v>
      </c>
      <c r="G7027" s="18">
        <v>2.4803999999999999</v>
      </c>
    </row>
    <row r="7028" spans="1:7" ht="15" customHeight="1">
      <c r="A7028" s="15" t="s">
        <v>963</v>
      </c>
      <c r="B7028" s="16" t="s">
        <v>964</v>
      </c>
      <c r="C7028" s="15" t="s">
        <v>959</v>
      </c>
      <c r="D7028" s="15" t="s">
        <v>960</v>
      </c>
      <c r="E7028" s="17">
        <v>0.78</v>
      </c>
      <c r="F7028" s="18">
        <v>0.55000000000000004</v>
      </c>
      <c r="G7028" s="18">
        <v>0.42899999999999999</v>
      </c>
    </row>
    <row r="7029" spans="1:7" ht="15" customHeight="1">
      <c r="A7029" s="15" t="s">
        <v>965</v>
      </c>
      <c r="B7029" s="16" t="s">
        <v>966</v>
      </c>
      <c r="C7029" s="15" t="s">
        <v>959</v>
      </c>
      <c r="D7029" s="15" t="s">
        <v>960</v>
      </c>
      <c r="E7029" s="17">
        <v>0.78</v>
      </c>
      <c r="F7029" s="18">
        <v>0.06</v>
      </c>
      <c r="G7029" s="18">
        <v>4.6800000000000001E-2</v>
      </c>
    </row>
    <row r="7030" spans="1:7" ht="17.100000000000001" customHeight="1">
      <c r="A7030" s="1"/>
      <c r="B7030" s="1"/>
      <c r="C7030" s="1"/>
      <c r="D7030" s="1"/>
      <c r="E7030" s="319" t="s">
        <v>967</v>
      </c>
      <c r="F7030" s="320"/>
      <c r="G7030" s="19">
        <v>4.9607999999999999</v>
      </c>
    </row>
    <row r="7031" spans="1:7" ht="15" customHeight="1">
      <c r="A7031" s="321" t="s">
        <v>968</v>
      </c>
      <c r="B7031" s="322"/>
      <c r="C7031" s="8" t="s">
        <v>952</v>
      </c>
      <c r="D7031" s="8" t="s">
        <v>953</v>
      </c>
      <c r="E7031" s="8" t="s">
        <v>954</v>
      </c>
      <c r="F7031" s="8" t="s">
        <v>955</v>
      </c>
      <c r="G7031" s="8" t="s">
        <v>956</v>
      </c>
    </row>
    <row r="7032" spans="1:7" ht="15" customHeight="1">
      <c r="A7032" s="15" t="s">
        <v>1776</v>
      </c>
      <c r="B7032" s="16" t="s">
        <v>1777</v>
      </c>
      <c r="C7032" s="15" t="s">
        <v>959</v>
      </c>
      <c r="D7032" s="15" t="s">
        <v>960</v>
      </c>
      <c r="E7032" s="17">
        <v>0.40037400000000001</v>
      </c>
      <c r="F7032" s="18">
        <v>15.42</v>
      </c>
      <c r="G7032" s="18">
        <v>6.1737670800000002</v>
      </c>
    </row>
    <row r="7033" spans="1:7" ht="15" customHeight="1">
      <c r="A7033" s="15" t="s">
        <v>1778</v>
      </c>
      <c r="B7033" s="16" t="s">
        <v>1779</v>
      </c>
      <c r="C7033" s="15" t="s">
        <v>959</v>
      </c>
      <c r="D7033" s="15" t="s">
        <v>960</v>
      </c>
      <c r="E7033" s="17">
        <v>0.40037400000000001</v>
      </c>
      <c r="F7033" s="18">
        <v>10.84</v>
      </c>
      <c r="G7033" s="18">
        <v>4.3400541600000002</v>
      </c>
    </row>
    <row r="7034" spans="1:7" ht="15" customHeight="1">
      <c r="A7034" s="1"/>
      <c r="B7034" s="1"/>
      <c r="C7034" s="1"/>
      <c r="D7034" s="1"/>
      <c r="E7034" s="319" t="s">
        <v>971</v>
      </c>
      <c r="F7034" s="320"/>
      <c r="G7034" s="19">
        <v>10.51382124</v>
      </c>
    </row>
    <row r="7035" spans="1:7" ht="15" customHeight="1">
      <c r="A7035" s="321" t="s">
        <v>1010</v>
      </c>
      <c r="B7035" s="322"/>
      <c r="C7035" s="8" t="s">
        <v>952</v>
      </c>
      <c r="D7035" s="8" t="s">
        <v>953</v>
      </c>
      <c r="E7035" s="8" t="s">
        <v>954</v>
      </c>
      <c r="F7035" s="8" t="s">
        <v>955</v>
      </c>
      <c r="G7035" s="8" t="s">
        <v>956</v>
      </c>
    </row>
    <row r="7036" spans="1:7" ht="15" customHeight="1">
      <c r="A7036" s="15" t="s">
        <v>1914</v>
      </c>
      <c r="B7036" s="16" t="s">
        <v>1915</v>
      </c>
      <c r="C7036" s="15" t="s">
        <v>959</v>
      </c>
      <c r="D7036" s="15" t="s">
        <v>1030</v>
      </c>
      <c r="E7036" s="17">
        <v>2</v>
      </c>
      <c r="F7036" s="18">
        <v>4.7</v>
      </c>
      <c r="G7036" s="18">
        <v>9.4</v>
      </c>
    </row>
    <row r="7037" spans="1:7" ht="15" customHeight="1">
      <c r="A7037" s="1"/>
      <c r="B7037" s="1"/>
      <c r="C7037" s="1"/>
      <c r="D7037" s="1"/>
      <c r="E7037" s="319" t="s">
        <v>1021</v>
      </c>
      <c r="F7037" s="320"/>
      <c r="G7037" s="19">
        <v>9.4</v>
      </c>
    </row>
    <row r="7038" spans="1:7" ht="15" customHeight="1">
      <c r="A7038" s="1"/>
      <c r="B7038" s="1"/>
      <c r="C7038" s="1"/>
      <c r="D7038" s="1"/>
      <c r="E7038" s="317" t="s">
        <v>972</v>
      </c>
      <c r="F7038" s="318"/>
      <c r="G7038" s="3">
        <v>20.09</v>
      </c>
    </row>
    <row r="7039" spans="1:7" ht="15" customHeight="1">
      <c r="A7039" s="1"/>
      <c r="B7039" s="1"/>
      <c r="C7039" s="1"/>
      <c r="D7039" s="1"/>
      <c r="E7039" s="317" t="s">
        <v>973</v>
      </c>
      <c r="F7039" s="318"/>
      <c r="G7039" s="3">
        <v>4.7699999999999996</v>
      </c>
    </row>
    <row r="7040" spans="1:7" ht="15" customHeight="1">
      <c r="A7040" s="1"/>
      <c r="B7040" s="1"/>
      <c r="C7040" s="1"/>
      <c r="D7040" s="1"/>
      <c r="E7040" s="317" t="s">
        <v>974</v>
      </c>
      <c r="F7040" s="318"/>
      <c r="G7040" s="3">
        <v>24.86</v>
      </c>
    </row>
    <row r="7041" spans="1:7" ht="15" customHeight="1">
      <c r="A7041" s="1"/>
      <c r="B7041" s="1"/>
      <c r="C7041" s="1"/>
      <c r="D7041" s="1"/>
      <c r="E7041" s="317" t="s">
        <v>975</v>
      </c>
      <c r="F7041" s="318"/>
      <c r="G7041" s="3">
        <v>7.04</v>
      </c>
    </row>
    <row r="7042" spans="1:7" ht="15" customHeight="1">
      <c r="A7042" s="1"/>
      <c r="B7042" s="1"/>
      <c r="C7042" s="1"/>
      <c r="D7042" s="1"/>
      <c r="E7042" s="317" t="s">
        <v>976</v>
      </c>
      <c r="F7042" s="318"/>
      <c r="G7042" s="3">
        <v>31.9</v>
      </c>
    </row>
    <row r="7043" spans="1:7" ht="15" customHeight="1">
      <c r="A7043" s="1"/>
      <c r="B7043" s="1"/>
      <c r="C7043" s="1"/>
      <c r="D7043" s="1"/>
      <c r="E7043" s="317" t="s">
        <v>977</v>
      </c>
      <c r="F7043" s="318"/>
      <c r="G7043" s="3">
        <v>1</v>
      </c>
    </row>
    <row r="7044" spans="1:7" ht="15" customHeight="1">
      <c r="A7044" s="1"/>
      <c r="B7044" s="1"/>
      <c r="C7044" s="1"/>
      <c r="D7044" s="1"/>
      <c r="E7044" s="317" t="s">
        <v>978</v>
      </c>
      <c r="F7044" s="318"/>
      <c r="G7044" s="3">
        <v>31.9</v>
      </c>
    </row>
    <row r="7045" spans="1:7" ht="9.9499999999999993" customHeight="1">
      <c r="A7045" s="1"/>
      <c r="B7045" s="1"/>
      <c r="C7045" s="323" t="s">
        <v>949</v>
      </c>
      <c r="D7045" s="324"/>
      <c r="E7045" s="1"/>
      <c r="F7045" s="1"/>
      <c r="G7045" s="1"/>
    </row>
    <row r="7046" spans="1:7" ht="20.100000000000001" customHeight="1">
      <c r="A7046" s="325" t="s">
        <v>2514</v>
      </c>
      <c r="B7046" s="326"/>
      <c r="C7046" s="326"/>
      <c r="D7046" s="326"/>
      <c r="E7046" s="326"/>
      <c r="F7046" s="326"/>
      <c r="G7046" s="326"/>
    </row>
    <row r="7047" spans="1:7" ht="15" customHeight="1">
      <c r="A7047" s="321" t="s">
        <v>951</v>
      </c>
      <c r="B7047" s="322"/>
      <c r="C7047" s="8" t="s">
        <v>952</v>
      </c>
      <c r="D7047" s="8" t="s">
        <v>953</v>
      </c>
      <c r="E7047" s="8" t="s">
        <v>954</v>
      </c>
      <c r="F7047" s="8" t="s">
        <v>955</v>
      </c>
      <c r="G7047" s="8" t="s">
        <v>956</v>
      </c>
    </row>
    <row r="7048" spans="1:7" ht="20.100000000000001" customHeight="1">
      <c r="A7048" s="15" t="s">
        <v>1772</v>
      </c>
      <c r="B7048" s="16" t="s">
        <v>1773</v>
      </c>
      <c r="C7048" s="15" t="s">
        <v>959</v>
      </c>
      <c r="D7048" s="15" t="s">
        <v>960</v>
      </c>
      <c r="E7048" s="17">
        <v>1.1100000000000001</v>
      </c>
      <c r="F7048" s="18">
        <v>0.62</v>
      </c>
      <c r="G7048" s="18">
        <v>0.68820000000000003</v>
      </c>
    </row>
    <row r="7049" spans="1:7" ht="15" customHeight="1">
      <c r="A7049" s="15" t="s">
        <v>994</v>
      </c>
      <c r="B7049" s="16" t="s">
        <v>995</v>
      </c>
      <c r="C7049" s="15" t="s">
        <v>959</v>
      </c>
      <c r="D7049" s="15" t="s">
        <v>960</v>
      </c>
      <c r="E7049" s="17">
        <v>1.1100000000000001</v>
      </c>
      <c r="F7049" s="18">
        <v>1.04</v>
      </c>
      <c r="G7049" s="18">
        <v>1.1544000000000001</v>
      </c>
    </row>
    <row r="7050" spans="1:7" ht="20.100000000000001" customHeight="1">
      <c r="A7050" s="15" t="s">
        <v>1774</v>
      </c>
      <c r="B7050" s="16" t="s">
        <v>1775</v>
      </c>
      <c r="C7050" s="15" t="s">
        <v>959</v>
      </c>
      <c r="D7050" s="15" t="s">
        <v>960</v>
      </c>
      <c r="E7050" s="17">
        <v>1.1100000000000001</v>
      </c>
      <c r="F7050" s="18">
        <v>0.91</v>
      </c>
      <c r="G7050" s="18">
        <v>1.0101</v>
      </c>
    </row>
    <row r="7051" spans="1:7" ht="15" customHeight="1">
      <c r="A7051" s="15" t="s">
        <v>996</v>
      </c>
      <c r="B7051" s="16" t="s">
        <v>997</v>
      </c>
      <c r="C7051" s="15" t="s">
        <v>959</v>
      </c>
      <c r="D7051" s="15" t="s">
        <v>960</v>
      </c>
      <c r="E7051" s="17">
        <v>1.1100000000000001</v>
      </c>
      <c r="F7051" s="18">
        <v>3.18</v>
      </c>
      <c r="G7051" s="18">
        <v>3.5297999999999998</v>
      </c>
    </row>
    <row r="7052" spans="1:7" ht="15" customHeight="1">
      <c r="A7052" s="15" t="s">
        <v>963</v>
      </c>
      <c r="B7052" s="16" t="s">
        <v>964</v>
      </c>
      <c r="C7052" s="15" t="s">
        <v>959</v>
      </c>
      <c r="D7052" s="15" t="s">
        <v>960</v>
      </c>
      <c r="E7052" s="17">
        <v>1.1100000000000001</v>
      </c>
      <c r="F7052" s="18">
        <v>0.55000000000000004</v>
      </c>
      <c r="G7052" s="18">
        <v>0.61050000000000004</v>
      </c>
    </row>
    <row r="7053" spans="1:7" ht="15" customHeight="1">
      <c r="A7053" s="15" t="s">
        <v>965</v>
      </c>
      <c r="B7053" s="16" t="s">
        <v>966</v>
      </c>
      <c r="C7053" s="15" t="s">
        <v>959</v>
      </c>
      <c r="D7053" s="15" t="s">
        <v>960</v>
      </c>
      <c r="E7053" s="17">
        <v>1.1100000000000001</v>
      </c>
      <c r="F7053" s="18">
        <v>0.06</v>
      </c>
      <c r="G7053" s="18">
        <v>6.6600000000000006E-2</v>
      </c>
    </row>
    <row r="7054" spans="1:7" ht="17.100000000000001" customHeight="1">
      <c r="A7054" s="1"/>
      <c r="B7054" s="1"/>
      <c r="C7054" s="1"/>
      <c r="D7054" s="1"/>
      <c r="E7054" s="319" t="s">
        <v>967</v>
      </c>
      <c r="F7054" s="320"/>
      <c r="G7054" s="19">
        <v>7.0595999999999997</v>
      </c>
    </row>
    <row r="7055" spans="1:7" ht="15" customHeight="1">
      <c r="A7055" s="321" t="s">
        <v>968</v>
      </c>
      <c r="B7055" s="322"/>
      <c r="C7055" s="8" t="s">
        <v>952</v>
      </c>
      <c r="D7055" s="8" t="s">
        <v>953</v>
      </c>
      <c r="E7055" s="8" t="s">
        <v>954</v>
      </c>
      <c r="F7055" s="8" t="s">
        <v>955</v>
      </c>
      <c r="G7055" s="8" t="s">
        <v>956</v>
      </c>
    </row>
    <row r="7056" spans="1:7" ht="15" customHeight="1">
      <c r="A7056" s="15" t="s">
        <v>1776</v>
      </c>
      <c r="B7056" s="16" t="s">
        <v>1777</v>
      </c>
      <c r="C7056" s="15" t="s">
        <v>959</v>
      </c>
      <c r="D7056" s="15" t="s">
        <v>960</v>
      </c>
      <c r="E7056" s="17">
        <v>0.56976300000000002</v>
      </c>
      <c r="F7056" s="18">
        <v>15.42</v>
      </c>
      <c r="G7056" s="18">
        <v>8.7857454599999993</v>
      </c>
    </row>
    <row r="7057" spans="1:7" ht="15" customHeight="1">
      <c r="A7057" s="15" t="s">
        <v>1778</v>
      </c>
      <c r="B7057" s="16" t="s">
        <v>1779</v>
      </c>
      <c r="C7057" s="15" t="s">
        <v>959</v>
      </c>
      <c r="D7057" s="15" t="s">
        <v>960</v>
      </c>
      <c r="E7057" s="17">
        <v>0.56976300000000002</v>
      </c>
      <c r="F7057" s="18">
        <v>10.84</v>
      </c>
      <c r="G7057" s="18">
        <v>6.1762309200000001</v>
      </c>
    </row>
    <row r="7058" spans="1:7" ht="15" customHeight="1">
      <c r="A7058" s="1"/>
      <c r="B7058" s="1"/>
      <c r="C7058" s="1"/>
      <c r="D7058" s="1"/>
      <c r="E7058" s="319" t="s">
        <v>971</v>
      </c>
      <c r="F7058" s="320"/>
      <c r="G7058" s="19">
        <v>14.961976379999999</v>
      </c>
    </row>
    <row r="7059" spans="1:7" ht="15" customHeight="1">
      <c r="A7059" s="321" t="s">
        <v>1010</v>
      </c>
      <c r="B7059" s="322"/>
      <c r="C7059" s="8" t="s">
        <v>952</v>
      </c>
      <c r="D7059" s="8" t="s">
        <v>953</v>
      </c>
      <c r="E7059" s="8" t="s">
        <v>954</v>
      </c>
      <c r="F7059" s="8" t="s">
        <v>955</v>
      </c>
      <c r="G7059" s="8" t="s">
        <v>956</v>
      </c>
    </row>
    <row r="7060" spans="1:7" ht="15" customHeight="1">
      <c r="A7060" s="15" t="s">
        <v>1914</v>
      </c>
      <c r="B7060" s="16" t="s">
        <v>1915</v>
      </c>
      <c r="C7060" s="15" t="s">
        <v>959</v>
      </c>
      <c r="D7060" s="15" t="s">
        <v>1030</v>
      </c>
      <c r="E7060" s="17">
        <v>3</v>
      </c>
      <c r="F7060" s="18">
        <v>4.7</v>
      </c>
      <c r="G7060" s="18">
        <v>14.1</v>
      </c>
    </row>
    <row r="7061" spans="1:7" ht="15" customHeight="1">
      <c r="A7061" s="1"/>
      <c r="B7061" s="1"/>
      <c r="C7061" s="1"/>
      <c r="D7061" s="1"/>
      <c r="E7061" s="319" t="s">
        <v>1021</v>
      </c>
      <c r="F7061" s="320"/>
      <c r="G7061" s="19">
        <v>14.1</v>
      </c>
    </row>
    <row r="7062" spans="1:7" ht="15" customHeight="1">
      <c r="A7062" s="1"/>
      <c r="B7062" s="1"/>
      <c r="C7062" s="1"/>
      <c r="D7062" s="1"/>
      <c r="E7062" s="317" t="s">
        <v>972</v>
      </c>
      <c r="F7062" s="318"/>
      <c r="G7062" s="3">
        <v>29.31</v>
      </c>
    </row>
    <row r="7063" spans="1:7" ht="15" customHeight="1">
      <c r="A7063" s="1"/>
      <c r="B7063" s="1"/>
      <c r="C7063" s="1"/>
      <c r="D7063" s="1"/>
      <c r="E7063" s="317" t="s">
        <v>973</v>
      </c>
      <c r="F7063" s="318"/>
      <c r="G7063" s="3">
        <v>6.8</v>
      </c>
    </row>
    <row r="7064" spans="1:7" ht="15" customHeight="1">
      <c r="A7064" s="1"/>
      <c r="B7064" s="1"/>
      <c r="C7064" s="1"/>
      <c r="D7064" s="1"/>
      <c r="E7064" s="317" t="s">
        <v>974</v>
      </c>
      <c r="F7064" s="318"/>
      <c r="G7064" s="3">
        <v>36.11</v>
      </c>
    </row>
    <row r="7065" spans="1:7" ht="15" customHeight="1">
      <c r="A7065" s="1"/>
      <c r="B7065" s="1"/>
      <c r="C7065" s="1"/>
      <c r="D7065" s="1"/>
      <c r="E7065" s="317" t="s">
        <v>975</v>
      </c>
      <c r="F7065" s="318"/>
      <c r="G7065" s="3">
        <v>10.23</v>
      </c>
    </row>
    <row r="7066" spans="1:7" ht="15" customHeight="1">
      <c r="A7066" s="1"/>
      <c r="B7066" s="1"/>
      <c r="C7066" s="1"/>
      <c r="D7066" s="1"/>
      <c r="E7066" s="317" t="s">
        <v>976</v>
      </c>
      <c r="F7066" s="318"/>
      <c r="G7066" s="3">
        <v>46.34</v>
      </c>
    </row>
    <row r="7067" spans="1:7" ht="15" customHeight="1">
      <c r="A7067" s="1"/>
      <c r="B7067" s="1"/>
      <c r="C7067" s="1"/>
      <c r="D7067" s="1"/>
      <c r="E7067" s="317" t="s">
        <v>977</v>
      </c>
      <c r="F7067" s="318"/>
      <c r="G7067" s="3">
        <v>1</v>
      </c>
    </row>
    <row r="7068" spans="1:7" ht="15" customHeight="1">
      <c r="A7068" s="1"/>
      <c r="B7068" s="1"/>
      <c r="C7068" s="1"/>
      <c r="D7068" s="1"/>
      <c r="E7068" s="317" t="s">
        <v>978</v>
      </c>
      <c r="F7068" s="318"/>
      <c r="G7068" s="3">
        <v>46.34</v>
      </c>
    </row>
    <row r="7069" spans="1:7" ht="9.9499999999999993" customHeight="1">
      <c r="A7069" s="1"/>
      <c r="B7069" s="1"/>
      <c r="C7069" s="323" t="s">
        <v>949</v>
      </c>
      <c r="D7069" s="324"/>
      <c r="E7069" s="1"/>
      <c r="F7069" s="1"/>
      <c r="G7069" s="1"/>
    </row>
    <row r="7070" spans="1:7" ht="20.100000000000001" customHeight="1">
      <c r="A7070" s="325" t="s">
        <v>2515</v>
      </c>
      <c r="B7070" s="326"/>
      <c r="C7070" s="326"/>
      <c r="D7070" s="326"/>
      <c r="E7070" s="326"/>
      <c r="F7070" s="326"/>
      <c r="G7070" s="326"/>
    </row>
    <row r="7071" spans="1:7" ht="15" customHeight="1">
      <c r="A7071" s="321" t="s">
        <v>951</v>
      </c>
      <c r="B7071" s="322"/>
      <c r="C7071" s="8" t="s">
        <v>952</v>
      </c>
      <c r="D7071" s="8" t="s">
        <v>953</v>
      </c>
      <c r="E7071" s="8" t="s">
        <v>954</v>
      </c>
      <c r="F7071" s="8" t="s">
        <v>955</v>
      </c>
      <c r="G7071" s="8" t="s">
        <v>956</v>
      </c>
    </row>
    <row r="7072" spans="1:7" ht="20.100000000000001" customHeight="1">
      <c r="A7072" s="15" t="s">
        <v>1772</v>
      </c>
      <c r="B7072" s="16" t="s">
        <v>1773</v>
      </c>
      <c r="C7072" s="15" t="s">
        <v>959</v>
      </c>
      <c r="D7072" s="15" t="s">
        <v>960</v>
      </c>
      <c r="E7072" s="17">
        <v>0.99199999999999999</v>
      </c>
      <c r="F7072" s="18">
        <v>0.62</v>
      </c>
      <c r="G7072" s="18">
        <v>0.61504000000000003</v>
      </c>
    </row>
    <row r="7073" spans="1:7" ht="15" customHeight="1">
      <c r="A7073" s="15" t="s">
        <v>994</v>
      </c>
      <c r="B7073" s="16" t="s">
        <v>995</v>
      </c>
      <c r="C7073" s="15" t="s">
        <v>959</v>
      </c>
      <c r="D7073" s="15" t="s">
        <v>960</v>
      </c>
      <c r="E7073" s="17">
        <v>0.99199999999999999</v>
      </c>
      <c r="F7073" s="18">
        <v>1.04</v>
      </c>
      <c r="G7073" s="18">
        <v>1.0316799999999999</v>
      </c>
    </row>
    <row r="7074" spans="1:7" ht="20.100000000000001" customHeight="1">
      <c r="A7074" s="15" t="s">
        <v>1774</v>
      </c>
      <c r="B7074" s="16" t="s">
        <v>1775</v>
      </c>
      <c r="C7074" s="15" t="s">
        <v>959</v>
      </c>
      <c r="D7074" s="15" t="s">
        <v>960</v>
      </c>
      <c r="E7074" s="17">
        <v>0.99199999999999999</v>
      </c>
      <c r="F7074" s="18">
        <v>0.91</v>
      </c>
      <c r="G7074" s="18">
        <v>0.90271999999999997</v>
      </c>
    </row>
    <row r="7075" spans="1:7" ht="15" customHeight="1">
      <c r="A7075" s="15" t="s">
        <v>996</v>
      </c>
      <c r="B7075" s="16" t="s">
        <v>997</v>
      </c>
      <c r="C7075" s="15" t="s">
        <v>959</v>
      </c>
      <c r="D7075" s="15" t="s">
        <v>960</v>
      </c>
      <c r="E7075" s="17">
        <v>0.99199999999999999</v>
      </c>
      <c r="F7075" s="18">
        <v>3.18</v>
      </c>
      <c r="G7075" s="18">
        <v>3.15456</v>
      </c>
    </row>
    <row r="7076" spans="1:7" ht="15" customHeight="1">
      <c r="A7076" s="15" t="s">
        <v>963</v>
      </c>
      <c r="B7076" s="16" t="s">
        <v>964</v>
      </c>
      <c r="C7076" s="15" t="s">
        <v>959</v>
      </c>
      <c r="D7076" s="15" t="s">
        <v>960</v>
      </c>
      <c r="E7076" s="17">
        <v>0.99199999999999999</v>
      </c>
      <c r="F7076" s="18">
        <v>0.55000000000000004</v>
      </c>
      <c r="G7076" s="18">
        <v>0.54559999999999997</v>
      </c>
    </row>
    <row r="7077" spans="1:7" ht="15" customHeight="1">
      <c r="A7077" s="15" t="s">
        <v>965</v>
      </c>
      <c r="B7077" s="16" t="s">
        <v>966</v>
      </c>
      <c r="C7077" s="15" t="s">
        <v>959</v>
      </c>
      <c r="D7077" s="15" t="s">
        <v>960</v>
      </c>
      <c r="E7077" s="17">
        <v>0.99199999999999999</v>
      </c>
      <c r="F7077" s="18">
        <v>0.06</v>
      </c>
      <c r="G7077" s="18">
        <v>5.9520000000000003E-2</v>
      </c>
    </row>
    <row r="7078" spans="1:7" ht="17.100000000000001" customHeight="1">
      <c r="A7078" s="1"/>
      <c r="B7078" s="1"/>
      <c r="C7078" s="1"/>
      <c r="D7078" s="1"/>
      <c r="E7078" s="319" t="s">
        <v>967</v>
      </c>
      <c r="F7078" s="320"/>
      <c r="G7078" s="19">
        <v>6.3091200000000001</v>
      </c>
    </row>
    <row r="7079" spans="1:7" ht="15" customHeight="1">
      <c r="A7079" s="321" t="s">
        <v>968</v>
      </c>
      <c r="B7079" s="322"/>
      <c r="C7079" s="8" t="s">
        <v>952</v>
      </c>
      <c r="D7079" s="8" t="s">
        <v>953</v>
      </c>
      <c r="E7079" s="8" t="s">
        <v>954</v>
      </c>
      <c r="F7079" s="8" t="s">
        <v>955</v>
      </c>
      <c r="G7079" s="8" t="s">
        <v>956</v>
      </c>
    </row>
    <row r="7080" spans="1:7" ht="15" customHeight="1">
      <c r="A7080" s="15" t="s">
        <v>1776</v>
      </c>
      <c r="B7080" s="16" t="s">
        <v>1777</v>
      </c>
      <c r="C7080" s="15" t="s">
        <v>959</v>
      </c>
      <c r="D7080" s="15" t="s">
        <v>960</v>
      </c>
      <c r="E7080" s="17">
        <v>0.50919360000000002</v>
      </c>
      <c r="F7080" s="18">
        <v>15.42</v>
      </c>
      <c r="G7080" s="18">
        <v>7.8517653120000004</v>
      </c>
    </row>
    <row r="7081" spans="1:7" ht="15" customHeight="1">
      <c r="A7081" s="15" t="s">
        <v>1778</v>
      </c>
      <c r="B7081" s="16" t="s">
        <v>1779</v>
      </c>
      <c r="C7081" s="15" t="s">
        <v>959</v>
      </c>
      <c r="D7081" s="15" t="s">
        <v>960</v>
      </c>
      <c r="E7081" s="17">
        <v>0.50919360000000002</v>
      </c>
      <c r="F7081" s="18">
        <v>10.84</v>
      </c>
      <c r="G7081" s="18">
        <v>5.5196586239999998</v>
      </c>
    </row>
    <row r="7082" spans="1:7" ht="15" customHeight="1">
      <c r="A7082" s="1"/>
      <c r="B7082" s="1"/>
      <c r="C7082" s="1"/>
      <c r="D7082" s="1"/>
      <c r="E7082" s="319" t="s">
        <v>971</v>
      </c>
      <c r="F7082" s="320"/>
      <c r="G7082" s="19">
        <v>13.371423935999999</v>
      </c>
    </row>
    <row r="7083" spans="1:7" ht="15" customHeight="1">
      <c r="A7083" s="321" t="s">
        <v>1010</v>
      </c>
      <c r="B7083" s="322"/>
      <c r="C7083" s="8" t="s">
        <v>952</v>
      </c>
      <c r="D7083" s="8" t="s">
        <v>953</v>
      </c>
      <c r="E7083" s="8" t="s">
        <v>954</v>
      </c>
      <c r="F7083" s="8" t="s">
        <v>955</v>
      </c>
      <c r="G7083" s="8" t="s">
        <v>956</v>
      </c>
    </row>
    <row r="7084" spans="1:7" ht="15" customHeight="1">
      <c r="A7084" s="15" t="s">
        <v>1923</v>
      </c>
      <c r="B7084" s="16" t="s">
        <v>1924</v>
      </c>
      <c r="C7084" s="15" t="s">
        <v>959</v>
      </c>
      <c r="D7084" s="15" t="s">
        <v>1030</v>
      </c>
      <c r="E7084" s="17">
        <v>1</v>
      </c>
      <c r="F7084" s="18">
        <v>6.84</v>
      </c>
      <c r="G7084" s="18">
        <v>6.84</v>
      </c>
    </row>
    <row r="7085" spans="1:7" ht="15" customHeight="1">
      <c r="A7085" s="1"/>
      <c r="B7085" s="1"/>
      <c r="C7085" s="1"/>
      <c r="D7085" s="1"/>
      <c r="E7085" s="319" t="s">
        <v>1021</v>
      </c>
      <c r="F7085" s="320"/>
      <c r="G7085" s="19">
        <v>6.84</v>
      </c>
    </row>
    <row r="7086" spans="1:7" ht="15" customHeight="1">
      <c r="A7086" s="1"/>
      <c r="B7086" s="1"/>
      <c r="C7086" s="1"/>
      <c r="D7086" s="1"/>
      <c r="E7086" s="317" t="s">
        <v>972</v>
      </c>
      <c r="F7086" s="318"/>
      <c r="G7086" s="3">
        <v>20.440000000000001</v>
      </c>
    </row>
    <row r="7087" spans="1:7" ht="15" customHeight="1">
      <c r="A7087" s="1"/>
      <c r="B7087" s="1"/>
      <c r="C7087" s="1"/>
      <c r="D7087" s="1"/>
      <c r="E7087" s="317" t="s">
        <v>973</v>
      </c>
      <c r="F7087" s="318"/>
      <c r="G7087" s="3">
        <v>6.07</v>
      </c>
    </row>
    <row r="7088" spans="1:7" ht="15" customHeight="1">
      <c r="A7088" s="1"/>
      <c r="B7088" s="1"/>
      <c r="C7088" s="1"/>
      <c r="D7088" s="1"/>
      <c r="E7088" s="317" t="s">
        <v>974</v>
      </c>
      <c r="F7088" s="318"/>
      <c r="G7088" s="3">
        <v>26.51</v>
      </c>
    </row>
    <row r="7089" spans="1:7" ht="15" customHeight="1">
      <c r="A7089" s="1"/>
      <c r="B7089" s="1"/>
      <c r="C7089" s="1"/>
      <c r="D7089" s="1"/>
      <c r="E7089" s="317" t="s">
        <v>975</v>
      </c>
      <c r="F7089" s="318"/>
      <c r="G7089" s="3">
        <v>7.51</v>
      </c>
    </row>
    <row r="7090" spans="1:7" ht="15" customHeight="1">
      <c r="A7090" s="1"/>
      <c r="B7090" s="1"/>
      <c r="C7090" s="1"/>
      <c r="D7090" s="1"/>
      <c r="E7090" s="317" t="s">
        <v>976</v>
      </c>
      <c r="F7090" s="318"/>
      <c r="G7090" s="3">
        <v>34.020000000000003</v>
      </c>
    </row>
    <row r="7091" spans="1:7" ht="15" customHeight="1">
      <c r="A7091" s="1"/>
      <c r="B7091" s="1"/>
      <c r="C7091" s="1"/>
      <c r="D7091" s="1"/>
      <c r="E7091" s="317" t="s">
        <v>977</v>
      </c>
      <c r="F7091" s="318"/>
      <c r="G7091" s="3">
        <v>1</v>
      </c>
    </row>
    <row r="7092" spans="1:7" ht="15" customHeight="1">
      <c r="A7092" s="1"/>
      <c r="B7092" s="1"/>
      <c r="C7092" s="1"/>
      <c r="D7092" s="1"/>
      <c r="E7092" s="317" t="s">
        <v>978</v>
      </c>
      <c r="F7092" s="318"/>
      <c r="G7092" s="3">
        <v>34.020000000000003</v>
      </c>
    </row>
    <row r="7093" spans="1:7" ht="9.9499999999999993" customHeight="1">
      <c r="A7093" s="1"/>
      <c r="B7093" s="1"/>
      <c r="C7093" s="323" t="s">
        <v>949</v>
      </c>
      <c r="D7093" s="324"/>
      <c r="E7093" s="1"/>
      <c r="F7093" s="1"/>
      <c r="G7093" s="1"/>
    </row>
    <row r="7094" spans="1:7" ht="20.100000000000001" customHeight="1">
      <c r="A7094" s="325" t="s">
        <v>2516</v>
      </c>
      <c r="B7094" s="326"/>
      <c r="C7094" s="326"/>
      <c r="D7094" s="326"/>
      <c r="E7094" s="326"/>
      <c r="F7094" s="326"/>
      <c r="G7094" s="326"/>
    </row>
    <row r="7095" spans="1:7" ht="15" customHeight="1">
      <c r="A7095" s="321" t="s">
        <v>951</v>
      </c>
      <c r="B7095" s="322"/>
      <c r="C7095" s="8" t="s">
        <v>952</v>
      </c>
      <c r="D7095" s="8" t="s">
        <v>953</v>
      </c>
      <c r="E7095" s="8" t="s">
        <v>954</v>
      </c>
      <c r="F7095" s="8" t="s">
        <v>955</v>
      </c>
      <c r="G7095" s="8" t="s">
        <v>956</v>
      </c>
    </row>
    <row r="7096" spans="1:7" ht="20.100000000000001" customHeight="1">
      <c r="A7096" s="15" t="s">
        <v>1772</v>
      </c>
      <c r="B7096" s="16" t="s">
        <v>1773</v>
      </c>
      <c r="C7096" s="15" t="s">
        <v>959</v>
      </c>
      <c r="D7096" s="15" t="s">
        <v>960</v>
      </c>
      <c r="E7096" s="17">
        <v>0.61599999999999999</v>
      </c>
      <c r="F7096" s="18">
        <v>0.62</v>
      </c>
      <c r="G7096" s="18">
        <v>0.38191999999999998</v>
      </c>
    </row>
    <row r="7097" spans="1:7" ht="15" customHeight="1">
      <c r="A7097" s="15" t="s">
        <v>994</v>
      </c>
      <c r="B7097" s="16" t="s">
        <v>995</v>
      </c>
      <c r="C7097" s="15" t="s">
        <v>959</v>
      </c>
      <c r="D7097" s="15" t="s">
        <v>960</v>
      </c>
      <c r="E7097" s="17">
        <v>0.61599999999999999</v>
      </c>
      <c r="F7097" s="18">
        <v>1.04</v>
      </c>
      <c r="G7097" s="18">
        <v>0.64063999999999999</v>
      </c>
    </row>
    <row r="7098" spans="1:7" ht="20.100000000000001" customHeight="1">
      <c r="A7098" s="15" t="s">
        <v>1774</v>
      </c>
      <c r="B7098" s="16" t="s">
        <v>1775</v>
      </c>
      <c r="C7098" s="15" t="s">
        <v>959</v>
      </c>
      <c r="D7098" s="15" t="s">
        <v>960</v>
      </c>
      <c r="E7098" s="17">
        <v>0.61599999999999999</v>
      </c>
      <c r="F7098" s="18">
        <v>0.91</v>
      </c>
      <c r="G7098" s="18">
        <v>0.56055999999999995</v>
      </c>
    </row>
    <row r="7099" spans="1:7" ht="15" customHeight="1">
      <c r="A7099" s="15" t="s">
        <v>996</v>
      </c>
      <c r="B7099" s="16" t="s">
        <v>997</v>
      </c>
      <c r="C7099" s="15" t="s">
        <v>959</v>
      </c>
      <c r="D7099" s="15" t="s">
        <v>960</v>
      </c>
      <c r="E7099" s="17">
        <v>0.61599999999999999</v>
      </c>
      <c r="F7099" s="18">
        <v>3.18</v>
      </c>
      <c r="G7099" s="18">
        <v>1.95888</v>
      </c>
    </row>
    <row r="7100" spans="1:7" ht="15" customHeight="1">
      <c r="A7100" s="15" t="s">
        <v>963</v>
      </c>
      <c r="B7100" s="16" t="s">
        <v>964</v>
      </c>
      <c r="C7100" s="15" t="s">
        <v>959</v>
      </c>
      <c r="D7100" s="15" t="s">
        <v>960</v>
      </c>
      <c r="E7100" s="17">
        <v>0.61599999999999999</v>
      </c>
      <c r="F7100" s="18">
        <v>0.55000000000000004</v>
      </c>
      <c r="G7100" s="18">
        <v>0.33879999999999999</v>
      </c>
    </row>
    <row r="7101" spans="1:7" ht="15" customHeight="1">
      <c r="A7101" s="15" t="s">
        <v>965</v>
      </c>
      <c r="B7101" s="16" t="s">
        <v>966</v>
      </c>
      <c r="C7101" s="15" t="s">
        <v>959</v>
      </c>
      <c r="D7101" s="15" t="s">
        <v>960</v>
      </c>
      <c r="E7101" s="17">
        <v>0.61599999999999999</v>
      </c>
      <c r="F7101" s="18">
        <v>0.06</v>
      </c>
      <c r="G7101" s="18">
        <v>3.696E-2</v>
      </c>
    </row>
    <row r="7102" spans="1:7" ht="17.100000000000001" customHeight="1">
      <c r="A7102" s="1"/>
      <c r="B7102" s="1"/>
      <c r="C7102" s="1"/>
      <c r="D7102" s="1"/>
      <c r="E7102" s="319" t="s">
        <v>967</v>
      </c>
      <c r="F7102" s="320"/>
      <c r="G7102" s="19">
        <v>3.9177599999999999</v>
      </c>
    </row>
    <row r="7103" spans="1:7" ht="15" customHeight="1">
      <c r="A7103" s="321" t="s">
        <v>968</v>
      </c>
      <c r="B7103" s="322"/>
      <c r="C7103" s="8" t="s">
        <v>952</v>
      </c>
      <c r="D7103" s="8" t="s">
        <v>953</v>
      </c>
      <c r="E7103" s="8" t="s">
        <v>954</v>
      </c>
      <c r="F7103" s="8" t="s">
        <v>955</v>
      </c>
      <c r="G7103" s="8" t="s">
        <v>956</v>
      </c>
    </row>
    <row r="7104" spans="1:7" ht="15" customHeight="1">
      <c r="A7104" s="15" t="s">
        <v>1776</v>
      </c>
      <c r="B7104" s="16" t="s">
        <v>1777</v>
      </c>
      <c r="C7104" s="15" t="s">
        <v>959</v>
      </c>
      <c r="D7104" s="15" t="s">
        <v>960</v>
      </c>
      <c r="E7104" s="17">
        <v>0.3161928</v>
      </c>
      <c r="F7104" s="18">
        <v>15.42</v>
      </c>
      <c r="G7104" s="18">
        <v>4.8756929759999998</v>
      </c>
    </row>
    <row r="7105" spans="1:7" ht="15" customHeight="1">
      <c r="A7105" s="15" t="s">
        <v>1778</v>
      </c>
      <c r="B7105" s="16" t="s">
        <v>1779</v>
      </c>
      <c r="C7105" s="15" t="s">
        <v>959</v>
      </c>
      <c r="D7105" s="15" t="s">
        <v>960</v>
      </c>
      <c r="E7105" s="17">
        <v>0.3161928</v>
      </c>
      <c r="F7105" s="18">
        <v>10.84</v>
      </c>
      <c r="G7105" s="18">
        <v>3.427529952</v>
      </c>
    </row>
    <row r="7106" spans="1:7" ht="15" customHeight="1">
      <c r="A7106" s="1"/>
      <c r="B7106" s="1"/>
      <c r="C7106" s="1"/>
      <c r="D7106" s="1"/>
      <c r="E7106" s="319" t="s">
        <v>971</v>
      </c>
      <c r="F7106" s="320"/>
      <c r="G7106" s="19">
        <v>8.3032229280000003</v>
      </c>
    </row>
    <row r="7107" spans="1:7" ht="15" customHeight="1">
      <c r="A7107" s="321" t="s">
        <v>1010</v>
      </c>
      <c r="B7107" s="322"/>
      <c r="C7107" s="8" t="s">
        <v>952</v>
      </c>
      <c r="D7107" s="8" t="s">
        <v>953</v>
      </c>
      <c r="E7107" s="8" t="s">
        <v>954</v>
      </c>
      <c r="F7107" s="8" t="s">
        <v>955</v>
      </c>
      <c r="G7107" s="8" t="s">
        <v>956</v>
      </c>
    </row>
    <row r="7108" spans="1:7" ht="15" customHeight="1">
      <c r="A7108" s="15" t="s">
        <v>1923</v>
      </c>
      <c r="B7108" s="16" t="s">
        <v>1924</v>
      </c>
      <c r="C7108" s="15" t="s">
        <v>959</v>
      </c>
      <c r="D7108" s="15" t="s">
        <v>1030</v>
      </c>
      <c r="E7108" s="17">
        <v>1</v>
      </c>
      <c r="F7108" s="18">
        <v>6.84</v>
      </c>
      <c r="G7108" s="18">
        <v>6.84</v>
      </c>
    </row>
    <row r="7109" spans="1:7" ht="15" customHeight="1">
      <c r="A7109" s="1"/>
      <c r="B7109" s="1"/>
      <c r="C7109" s="1"/>
      <c r="D7109" s="1"/>
      <c r="E7109" s="319" t="s">
        <v>1021</v>
      </c>
      <c r="F7109" s="320"/>
      <c r="G7109" s="19">
        <v>6.84</v>
      </c>
    </row>
    <row r="7110" spans="1:7" ht="15" customHeight="1">
      <c r="A7110" s="1"/>
      <c r="B7110" s="1"/>
      <c r="C7110" s="1"/>
      <c r="D7110" s="1"/>
      <c r="E7110" s="317" t="s">
        <v>972</v>
      </c>
      <c r="F7110" s="318"/>
      <c r="G7110" s="3">
        <v>15.28</v>
      </c>
    </row>
    <row r="7111" spans="1:7" ht="15" customHeight="1">
      <c r="A7111" s="1"/>
      <c r="B7111" s="1"/>
      <c r="C7111" s="1"/>
      <c r="D7111" s="1"/>
      <c r="E7111" s="317" t="s">
        <v>973</v>
      </c>
      <c r="F7111" s="318"/>
      <c r="G7111" s="3">
        <v>3.77</v>
      </c>
    </row>
    <row r="7112" spans="1:7" ht="15" customHeight="1">
      <c r="A7112" s="1"/>
      <c r="B7112" s="1"/>
      <c r="C7112" s="1"/>
      <c r="D7112" s="1"/>
      <c r="E7112" s="317" t="s">
        <v>974</v>
      </c>
      <c r="F7112" s="318"/>
      <c r="G7112" s="3">
        <v>19.05</v>
      </c>
    </row>
    <row r="7113" spans="1:7" ht="15" customHeight="1">
      <c r="A7113" s="1"/>
      <c r="B7113" s="1"/>
      <c r="C7113" s="1"/>
      <c r="D7113" s="1"/>
      <c r="E7113" s="317" t="s">
        <v>975</v>
      </c>
      <c r="F7113" s="318"/>
      <c r="G7113" s="3">
        <v>5.4</v>
      </c>
    </row>
    <row r="7114" spans="1:7" ht="15" customHeight="1">
      <c r="A7114" s="1"/>
      <c r="B7114" s="1"/>
      <c r="C7114" s="1"/>
      <c r="D7114" s="1"/>
      <c r="E7114" s="317" t="s">
        <v>976</v>
      </c>
      <c r="F7114" s="318"/>
      <c r="G7114" s="3">
        <v>24.45</v>
      </c>
    </row>
    <row r="7115" spans="1:7" ht="15" customHeight="1">
      <c r="A7115" s="1"/>
      <c r="B7115" s="1"/>
      <c r="C7115" s="1"/>
      <c r="D7115" s="1"/>
      <c r="E7115" s="317" t="s">
        <v>977</v>
      </c>
      <c r="F7115" s="318"/>
      <c r="G7115" s="3">
        <v>1</v>
      </c>
    </row>
    <row r="7116" spans="1:7" ht="15" customHeight="1">
      <c r="A7116" s="1"/>
      <c r="B7116" s="1"/>
      <c r="C7116" s="1"/>
      <c r="D7116" s="1"/>
      <c r="E7116" s="317" t="s">
        <v>978</v>
      </c>
      <c r="F7116" s="318"/>
      <c r="G7116" s="3">
        <v>24.45</v>
      </c>
    </row>
    <row r="7117" spans="1:7" ht="9.9499999999999993" customHeight="1">
      <c r="A7117" s="1"/>
      <c r="B7117" s="1"/>
      <c r="C7117" s="323" t="s">
        <v>949</v>
      </c>
      <c r="D7117" s="324"/>
      <c r="E7117" s="1"/>
      <c r="F7117" s="1"/>
      <c r="G7117" s="1"/>
    </row>
    <row r="7118" spans="1:7" ht="20.100000000000001" customHeight="1">
      <c r="A7118" s="325" t="s">
        <v>2517</v>
      </c>
      <c r="B7118" s="326"/>
      <c r="C7118" s="326"/>
      <c r="D7118" s="326"/>
      <c r="E7118" s="326"/>
      <c r="F7118" s="326"/>
      <c r="G7118" s="326"/>
    </row>
    <row r="7119" spans="1:7" ht="15" customHeight="1">
      <c r="A7119" s="321" t="s">
        <v>951</v>
      </c>
      <c r="B7119" s="322"/>
      <c r="C7119" s="8" t="s">
        <v>952</v>
      </c>
      <c r="D7119" s="8" t="s">
        <v>953</v>
      </c>
      <c r="E7119" s="8" t="s">
        <v>954</v>
      </c>
      <c r="F7119" s="8" t="s">
        <v>955</v>
      </c>
      <c r="G7119" s="8" t="s">
        <v>956</v>
      </c>
    </row>
    <row r="7120" spans="1:7" ht="20.100000000000001" customHeight="1">
      <c r="A7120" s="15" t="s">
        <v>1772</v>
      </c>
      <c r="B7120" s="16" t="s">
        <v>1773</v>
      </c>
      <c r="C7120" s="15" t="s">
        <v>959</v>
      </c>
      <c r="D7120" s="15" t="s">
        <v>960</v>
      </c>
      <c r="E7120" s="17">
        <v>0.47</v>
      </c>
      <c r="F7120" s="18">
        <v>0.62</v>
      </c>
      <c r="G7120" s="18">
        <v>0.29139999999999999</v>
      </c>
    </row>
    <row r="7121" spans="1:7" ht="15" customHeight="1">
      <c r="A7121" s="15" t="s">
        <v>994</v>
      </c>
      <c r="B7121" s="16" t="s">
        <v>995</v>
      </c>
      <c r="C7121" s="15" t="s">
        <v>959</v>
      </c>
      <c r="D7121" s="15" t="s">
        <v>960</v>
      </c>
      <c r="E7121" s="17">
        <v>0.47</v>
      </c>
      <c r="F7121" s="18">
        <v>1.04</v>
      </c>
      <c r="G7121" s="18">
        <v>0.48880000000000001</v>
      </c>
    </row>
    <row r="7122" spans="1:7" ht="20.100000000000001" customHeight="1">
      <c r="A7122" s="15" t="s">
        <v>1774</v>
      </c>
      <c r="B7122" s="16" t="s">
        <v>1775</v>
      </c>
      <c r="C7122" s="15" t="s">
        <v>959</v>
      </c>
      <c r="D7122" s="15" t="s">
        <v>960</v>
      </c>
      <c r="E7122" s="17">
        <v>0.47</v>
      </c>
      <c r="F7122" s="18">
        <v>0.91</v>
      </c>
      <c r="G7122" s="18">
        <v>0.42770000000000002</v>
      </c>
    </row>
    <row r="7123" spans="1:7" ht="15" customHeight="1">
      <c r="A7123" s="15" t="s">
        <v>996</v>
      </c>
      <c r="B7123" s="16" t="s">
        <v>997</v>
      </c>
      <c r="C7123" s="15" t="s">
        <v>959</v>
      </c>
      <c r="D7123" s="15" t="s">
        <v>960</v>
      </c>
      <c r="E7123" s="17">
        <v>0.47</v>
      </c>
      <c r="F7123" s="18">
        <v>3.18</v>
      </c>
      <c r="G7123" s="18">
        <v>1.4945999999999999</v>
      </c>
    </row>
    <row r="7124" spans="1:7" ht="15" customHeight="1">
      <c r="A7124" s="15" t="s">
        <v>963</v>
      </c>
      <c r="B7124" s="16" t="s">
        <v>964</v>
      </c>
      <c r="C7124" s="15" t="s">
        <v>959</v>
      </c>
      <c r="D7124" s="15" t="s">
        <v>960</v>
      </c>
      <c r="E7124" s="17">
        <v>0.47</v>
      </c>
      <c r="F7124" s="18">
        <v>0.55000000000000004</v>
      </c>
      <c r="G7124" s="18">
        <v>0.25850000000000001</v>
      </c>
    </row>
    <row r="7125" spans="1:7" ht="15" customHeight="1">
      <c r="A7125" s="15" t="s">
        <v>965</v>
      </c>
      <c r="B7125" s="16" t="s">
        <v>966</v>
      </c>
      <c r="C7125" s="15" t="s">
        <v>959</v>
      </c>
      <c r="D7125" s="15" t="s">
        <v>960</v>
      </c>
      <c r="E7125" s="17">
        <v>0.47</v>
      </c>
      <c r="F7125" s="18">
        <v>0.06</v>
      </c>
      <c r="G7125" s="18">
        <v>2.8199999999999999E-2</v>
      </c>
    </row>
    <row r="7126" spans="1:7" ht="17.100000000000001" customHeight="1">
      <c r="A7126" s="1"/>
      <c r="B7126" s="1"/>
      <c r="C7126" s="1"/>
      <c r="D7126" s="1"/>
      <c r="E7126" s="319" t="s">
        <v>967</v>
      </c>
      <c r="F7126" s="320"/>
      <c r="G7126" s="19">
        <v>2.9891999999999999</v>
      </c>
    </row>
    <row r="7127" spans="1:7" ht="15" customHeight="1">
      <c r="A7127" s="321" t="s">
        <v>968</v>
      </c>
      <c r="B7127" s="322"/>
      <c r="C7127" s="8" t="s">
        <v>952</v>
      </c>
      <c r="D7127" s="8" t="s">
        <v>953</v>
      </c>
      <c r="E7127" s="8" t="s">
        <v>954</v>
      </c>
      <c r="F7127" s="8" t="s">
        <v>955</v>
      </c>
      <c r="G7127" s="8" t="s">
        <v>956</v>
      </c>
    </row>
    <row r="7128" spans="1:7" ht="15" customHeight="1">
      <c r="A7128" s="15" t="s">
        <v>1776</v>
      </c>
      <c r="B7128" s="16" t="s">
        <v>1777</v>
      </c>
      <c r="C7128" s="15" t="s">
        <v>959</v>
      </c>
      <c r="D7128" s="15" t="s">
        <v>960</v>
      </c>
      <c r="E7128" s="17">
        <v>0.24125099999999999</v>
      </c>
      <c r="F7128" s="18">
        <v>15.42</v>
      </c>
      <c r="G7128" s="18">
        <v>3.72009042</v>
      </c>
    </row>
    <row r="7129" spans="1:7" ht="15" customHeight="1">
      <c r="A7129" s="15" t="s">
        <v>1778</v>
      </c>
      <c r="B7129" s="16" t="s">
        <v>1779</v>
      </c>
      <c r="C7129" s="15" t="s">
        <v>959</v>
      </c>
      <c r="D7129" s="15" t="s">
        <v>960</v>
      </c>
      <c r="E7129" s="17">
        <v>0.24125099999999999</v>
      </c>
      <c r="F7129" s="18">
        <v>10.84</v>
      </c>
      <c r="G7129" s="18">
        <v>2.6151608400000002</v>
      </c>
    </row>
    <row r="7130" spans="1:7" ht="15" customHeight="1">
      <c r="A7130" s="1"/>
      <c r="B7130" s="1"/>
      <c r="C7130" s="1"/>
      <c r="D7130" s="1"/>
      <c r="E7130" s="319" t="s">
        <v>971</v>
      </c>
      <c r="F7130" s="320"/>
      <c r="G7130" s="19">
        <v>6.3352512599999997</v>
      </c>
    </row>
    <row r="7131" spans="1:7" ht="15" customHeight="1">
      <c r="A7131" s="321" t="s">
        <v>1010</v>
      </c>
      <c r="B7131" s="322"/>
      <c r="C7131" s="8" t="s">
        <v>952</v>
      </c>
      <c r="D7131" s="8" t="s">
        <v>953</v>
      </c>
      <c r="E7131" s="8" t="s">
        <v>954</v>
      </c>
      <c r="F7131" s="8" t="s">
        <v>955</v>
      </c>
      <c r="G7131" s="8" t="s">
        <v>956</v>
      </c>
    </row>
    <row r="7132" spans="1:7" ht="15" customHeight="1">
      <c r="A7132" s="15" t="s">
        <v>1923</v>
      </c>
      <c r="B7132" s="16" t="s">
        <v>1924</v>
      </c>
      <c r="C7132" s="15" t="s">
        <v>959</v>
      </c>
      <c r="D7132" s="15" t="s">
        <v>1030</v>
      </c>
      <c r="E7132" s="17">
        <v>1</v>
      </c>
      <c r="F7132" s="18">
        <v>6.84</v>
      </c>
      <c r="G7132" s="18">
        <v>6.84</v>
      </c>
    </row>
    <row r="7133" spans="1:7" ht="15" customHeight="1">
      <c r="A7133" s="1"/>
      <c r="B7133" s="1"/>
      <c r="C7133" s="1"/>
      <c r="D7133" s="1"/>
      <c r="E7133" s="319" t="s">
        <v>1021</v>
      </c>
      <c r="F7133" s="320"/>
      <c r="G7133" s="19">
        <v>6.84</v>
      </c>
    </row>
    <row r="7134" spans="1:7" ht="15" customHeight="1">
      <c r="A7134" s="1"/>
      <c r="B7134" s="1"/>
      <c r="C7134" s="1"/>
      <c r="D7134" s="1"/>
      <c r="E7134" s="317" t="s">
        <v>972</v>
      </c>
      <c r="F7134" s="318"/>
      <c r="G7134" s="3">
        <v>13.28</v>
      </c>
    </row>
    <row r="7135" spans="1:7" ht="15" customHeight="1">
      <c r="A7135" s="1"/>
      <c r="B7135" s="1"/>
      <c r="C7135" s="1"/>
      <c r="D7135" s="1"/>
      <c r="E7135" s="317" t="s">
        <v>973</v>
      </c>
      <c r="F7135" s="318"/>
      <c r="G7135" s="3">
        <v>2.87</v>
      </c>
    </row>
    <row r="7136" spans="1:7" ht="15" customHeight="1">
      <c r="A7136" s="1"/>
      <c r="B7136" s="1"/>
      <c r="C7136" s="1"/>
      <c r="D7136" s="1"/>
      <c r="E7136" s="317" t="s">
        <v>974</v>
      </c>
      <c r="F7136" s="318"/>
      <c r="G7136" s="3">
        <v>16.149999999999999</v>
      </c>
    </row>
    <row r="7137" spans="1:7" ht="15" customHeight="1">
      <c r="A7137" s="1"/>
      <c r="B7137" s="1"/>
      <c r="C7137" s="1"/>
      <c r="D7137" s="1"/>
      <c r="E7137" s="317" t="s">
        <v>975</v>
      </c>
      <c r="F7137" s="318"/>
      <c r="G7137" s="3">
        <v>4.57</v>
      </c>
    </row>
    <row r="7138" spans="1:7" ht="15" customHeight="1">
      <c r="A7138" s="1"/>
      <c r="B7138" s="1"/>
      <c r="C7138" s="1"/>
      <c r="D7138" s="1"/>
      <c r="E7138" s="317" t="s">
        <v>976</v>
      </c>
      <c r="F7138" s="318"/>
      <c r="G7138" s="3">
        <v>20.72</v>
      </c>
    </row>
    <row r="7139" spans="1:7" ht="15" customHeight="1">
      <c r="A7139" s="1"/>
      <c r="B7139" s="1"/>
      <c r="C7139" s="1"/>
      <c r="D7139" s="1"/>
      <c r="E7139" s="317" t="s">
        <v>977</v>
      </c>
      <c r="F7139" s="318"/>
      <c r="G7139" s="3">
        <v>1</v>
      </c>
    </row>
    <row r="7140" spans="1:7" ht="15" customHeight="1">
      <c r="A7140" s="1"/>
      <c r="B7140" s="1"/>
      <c r="C7140" s="1"/>
      <c r="D7140" s="1"/>
      <c r="E7140" s="317" t="s">
        <v>978</v>
      </c>
      <c r="F7140" s="318"/>
      <c r="G7140" s="3">
        <v>20.72</v>
      </c>
    </row>
    <row r="7141" spans="1:7" ht="9.9499999999999993" customHeight="1">
      <c r="A7141" s="1"/>
      <c r="B7141" s="1"/>
      <c r="C7141" s="323" t="s">
        <v>949</v>
      </c>
      <c r="D7141" s="324"/>
      <c r="E7141" s="1"/>
      <c r="F7141" s="1"/>
      <c r="G7141" s="1"/>
    </row>
    <row r="7142" spans="1:7" ht="20.100000000000001" customHeight="1">
      <c r="A7142" s="325" t="s">
        <v>2518</v>
      </c>
      <c r="B7142" s="326"/>
      <c r="C7142" s="326"/>
      <c r="D7142" s="326"/>
      <c r="E7142" s="326"/>
      <c r="F7142" s="326"/>
      <c r="G7142" s="326"/>
    </row>
    <row r="7143" spans="1:7" ht="15" customHeight="1">
      <c r="A7143" s="321" t="s">
        <v>951</v>
      </c>
      <c r="B7143" s="322"/>
      <c r="C7143" s="8" t="s">
        <v>952</v>
      </c>
      <c r="D7143" s="8" t="s">
        <v>953</v>
      </c>
      <c r="E7143" s="8" t="s">
        <v>954</v>
      </c>
      <c r="F7143" s="8" t="s">
        <v>955</v>
      </c>
      <c r="G7143" s="8" t="s">
        <v>956</v>
      </c>
    </row>
    <row r="7144" spans="1:7" ht="20.100000000000001" customHeight="1">
      <c r="A7144" s="15" t="s">
        <v>1772</v>
      </c>
      <c r="B7144" s="16" t="s">
        <v>1773</v>
      </c>
      <c r="C7144" s="15" t="s">
        <v>959</v>
      </c>
      <c r="D7144" s="15" t="s">
        <v>960</v>
      </c>
      <c r="E7144" s="17">
        <v>0.94399999999999995</v>
      </c>
      <c r="F7144" s="18">
        <v>0.62</v>
      </c>
      <c r="G7144" s="18">
        <v>0.58528000000000002</v>
      </c>
    </row>
    <row r="7145" spans="1:7" ht="15" customHeight="1">
      <c r="A7145" s="15" t="s">
        <v>994</v>
      </c>
      <c r="B7145" s="16" t="s">
        <v>995</v>
      </c>
      <c r="C7145" s="15" t="s">
        <v>959</v>
      </c>
      <c r="D7145" s="15" t="s">
        <v>960</v>
      </c>
      <c r="E7145" s="17">
        <v>0.94399999999999995</v>
      </c>
      <c r="F7145" s="18">
        <v>1.04</v>
      </c>
      <c r="G7145" s="18">
        <v>0.98175999999999997</v>
      </c>
    </row>
    <row r="7146" spans="1:7" ht="20.100000000000001" customHeight="1">
      <c r="A7146" s="15" t="s">
        <v>1774</v>
      </c>
      <c r="B7146" s="16" t="s">
        <v>1775</v>
      </c>
      <c r="C7146" s="15" t="s">
        <v>959</v>
      </c>
      <c r="D7146" s="15" t="s">
        <v>960</v>
      </c>
      <c r="E7146" s="17">
        <v>0.94399999999999995</v>
      </c>
      <c r="F7146" s="18">
        <v>0.91</v>
      </c>
      <c r="G7146" s="18">
        <v>0.85904000000000003</v>
      </c>
    </row>
    <row r="7147" spans="1:7" ht="15" customHeight="1">
      <c r="A7147" s="15" t="s">
        <v>996</v>
      </c>
      <c r="B7147" s="16" t="s">
        <v>997</v>
      </c>
      <c r="C7147" s="15" t="s">
        <v>959</v>
      </c>
      <c r="D7147" s="15" t="s">
        <v>960</v>
      </c>
      <c r="E7147" s="17">
        <v>0.94399999999999995</v>
      </c>
      <c r="F7147" s="18">
        <v>3.18</v>
      </c>
      <c r="G7147" s="18">
        <v>3.0019200000000001</v>
      </c>
    </row>
    <row r="7148" spans="1:7" ht="15" customHeight="1">
      <c r="A7148" s="15" t="s">
        <v>963</v>
      </c>
      <c r="B7148" s="16" t="s">
        <v>964</v>
      </c>
      <c r="C7148" s="15" t="s">
        <v>959</v>
      </c>
      <c r="D7148" s="15" t="s">
        <v>960</v>
      </c>
      <c r="E7148" s="17">
        <v>0.94399999999999995</v>
      </c>
      <c r="F7148" s="18">
        <v>0.55000000000000004</v>
      </c>
      <c r="G7148" s="18">
        <v>0.51919999999999999</v>
      </c>
    </row>
    <row r="7149" spans="1:7" ht="15" customHeight="1">
      <c r="A7149" s="15" t="s">
        <v>965</v>
      </c>
      <c r="B7149" s="16" t="s">
        <v>966</v>
      </c>
      <c r="C7149" s="15" t="s">
        <v>959</v>
      </c>
      <c r="D7149" s="15" t="s">
        <v>960</v>
      </c>
      <c r="E7149" s="17">
        <v>0.94399999999999995</v>
      </c>
      <c r="F7149" s="18">
        <v>0.06</v>
      </c>
      <c r="G7149" s="18">
        <v>5.6640000000000003E-2</v>
      </c>
    </row>
    <row r="7150" spans="1:7" ht="17.100000000000001" customHeight="1">
      <c r="A7150" s="1"/>
      <c r="B7150" s="1"/>
      <c r="C7150" s="1"/>
      <c r="D7150" s="1"/>
      <c r="E7150" s="319" t="s">
        <v>967</v>
      </c>
      <c r="F7150" s="320"/>
      <c r="G7150" s="19">
        <v>6.0038400000000003</v>
      </c>
    </row>
    <row r="7151" spans="1:7" ht="15" customHeight="1">
      <c r="A7151" s="321" t="s">
        <v>968</v>
      </c>
      <c r="B7151" s="322"/>
      <c r="C7151" s="8" t="s">
        <v>952</v>
      </c>
      <c r="D7151" s="8" t="s">
        <v>953</v>
      </c>
      <c r="E7151" s="8" t="s">
        <v>954</v>
      </c>
      <c r="F7151" s="8" t="s">
        <v>955</v>
      </c>
      <c r="G7151" s="8" t="s">
        <v>956</v>
      </c>
    </row>
    <row r="7152" spans="1:7" ht="15" customHeight="1">
      <c r="A7152" s="15" t="s">
        <v>1776</v>
      </c>
      <c r="B7152" s="16" t="s">
        <v>1777</v>
      </c>
      <c r="C7152" s="15" t="s">
        <v>959</v>
      </c>
      <c r="D7152" s="15" t="s">
        <v>960</v>
      </c>
      <c r="E7152" s="17">
        <v>0.48455520000000002</v>
      </c>
      <c r="F7152" s="18">
        <v>15.42</v>
      </c>
      <c r="G7152" s="18">
        <v>7.4718411839999996</v>
      </c>
    </row>
    <row r="7153" spans="1:7" ht="15" customHeight="1">
      <c r="A7153" s="15" t="s">
        <v>1778</v>
      </c>
      <c r="B7153" s="16" t="s">
        <v>1779</v>
      </c>
      <c r="C7153" s="15" t="s">
        <v>959</v>
      </c>
      <c r="D7153" s="15" t="s">
        <v>960</v>
      </c>
      <c r="E7153" s="17">
        <v>0.48455520000000002</v>
      </c>
      <c r="F7153" s="18">
        <v>10.84</v>
      </c>
      <c r="G7153" s="18">
        <v>5.252578368</v>
      </c>
    </row>
    <row r="7154" spans="1:7" ht="15" customHeight="1">
      <c r="A7154" s="1"/>
      <c r="B7154" s="1"/>
      <c r="C7154" s="1"/>
      <c r="D7154" s="1"/>
      <c r="E7154" s="319" t="s">
        <v>971</v>
      </c>
      <c r="F7154" s="320"/>
      <c r="G7154" s="19">
        <v>12.724419552000001</v>
      </c>
    </row>
    <row r="7155" spans="1:7" ht="15" customHeight="1">
      <c r="A7155" s="321" t="s">
        <v>1010</v>
      </c>
      <c r="B7155" s="322"/>
      <c r="C7155" s="8" t="s">
        <v>952</v>
      </c>
      <c r="D7155" s="8" t="s">
        <v>953</v>
      </c>
      <c r="E7155" s="8" t="s">
        <v>954</v>
      </c>
      <c r="F7155" s="8" t="s">
        <v>955</v>
      </c>
      <c r="G7155" s="8" t="s">
        <v>956</v>
      </c>
    </row>
    <row r="7156" spans="1:7" ht="15" customHeight="1">
      <c r="A7156" s="15" t="s">
        <v>1928</v>
      </c>
      <c r="B7156" s="16" t="s">
        <v>1929</v>
      </c>
      <c r="C7156" s="15" t="s">
        <v>959</v>
      </c>
      <c r="D7156" s="15" t="s">
        <v>1030</v>
      </c>
      <c r="E7156" s="17">
        <v>1</v>
      </c>
      <c r="F7156" s="18">
        <v>5.35</v>
      </c>
      <c r="G7156" s="18">
        <v>5.35</v>
      </c>
    </row>
    <row r="7157" spans="1:7" ht="15" customHeight="1">
      <c r="A7157" s="15" t="s">
        <v>1914</v>
      </c>
      <c r="B7157" s="16" t="s">
        <v>1915</v>
      </c>
      <c r="C7157" s="15" t="s">
        <v>959</v>
      </c>
      <c r="D7157" s="15" t="s">
        <v>1030</v>
      </c>
      <c r="E7157" s="17">
        <v>1</v>
      </c>
      <c r="F7157" s="18">
        <v>4.7</v>
      </c>
      <c r="G7157" s="18">
        <v>4.7</v>
      </c>
    </row>
    <row r="7158" spans="1:7" ht="15" customHeight="1">
      <c r="A7158" s="1"/>
      <c r="B7158" s="1"/>
      <c r="C7158" s="1"/>
      <c r="D7158" s="1"/>
      <c r="E7158" s="319" t="s">
        <v>1021</v>
      </c>
      <c r="F7158" s="320"/>
      <c r="G7158" s="19">
        <v>10.050000000000001</v>
      </c>
    </row>
    <row r="7159" spans="1:7" ht="15" customHeight="1">
      <c r="A7159" s="1"/>
      <c r="B7159" s="1"/>
      <c r="C7159" s="1"/>
      <c r="D7159" s="1"/>
      <c r="E7159" s="317" t="s">
        <v>972</v>
      </c>
      <c r="F7159" s="318"/>
      <c r="G7159" s="3">
        <v>22.99</v>
      </c>
    </row>
    <row r="7160" spans="1:7" ht="15" customHeight="1">
      <c r="A7160" s="1"/>
      <c r="B7160" s="1"/>
      <c r="C7160" s="1"/>
      <c r="D7160" s="1"/>
      <c r="E7160" s="317" t="s">
        <v>973</v>
      </c>
      <c r="F7160" s="318"/>
      <c r="G7160" s="3">
        <v>5.78</v>
      </c>
    </row>
    <row r="7161" spans="1:7" ht="15" customHeight="1">
      <c r="A7161" s="1"/>
      <c r="B7161" s="1"/>
      <c r="C7161" s="1"/>
      <c r="D7161" s="1"/>
      <c r="E7161" s="317" t="s">
        <v>974</v>
      </c>
      <c r="F7161" s="318"/>
      <c r="G7161" s="3">
        <v>28.77</v>
      </c>
    </row>
    <row r="7162" spans="1:7" ht="15" customHeight="1">
      <c r="A7162" s="1"/>
      <c r="B7162" s="1"/>
      <c r="C7162" s="1"/>
      <c r="D7162" s="1"/>
      <c r="E7162" s="317" t="s">
        <v>975</v>
      </c>
      <c r="F7162" s="318"/>
      <c r="G7162" s="3">
        <v>8.15</v>
      </c>
    </row>
    <row r="7163" spans="1:7" ht="15" customHeight="1">
      <c r="A7163" s="1"/>
      <c r="B7163" s="1"/>
      <c r="C7163" s="1"/>
      <c r="D7163" s="1"/>
      <c r="E7163" s="317" t="s">
        <v>976</v>
      </c>
      <c r="F7163" s="318"/>
      <c r="G7163" s="3">
        <v>36.92</v>
      </c>
    </row>
    <row r="7164" spans="1:7" ht="15" customHeight="1">
      <c r="A7164" s="1"/>
      <c r="B7164" s="1"/>
      <c r="C7164" s="1"/>
      <c r="D7164" s="1"/>
      <c r="E7164" s="317" t="s">
        <v>977</v>
      </c>
      <c r="F7164" s="318"/>
      <c r="G7164" s="3">
        <v>1</v>
      </c>
    </row>
    <row r="7165" spans="1:7" ht="15" customHeight="1">
      <c r="A7165" s="1"/>
      <c r="B7165" s="1"/>
      <c r="C7165" s="1"/>
      <c r="D7165" s="1"/>
      <c r="E7165" s="317" t="s">
        <v>978</v>
      </c>
      <c r="F7165" s="318"/>
      <c r="G7165" s="3">
        <v>36.92</v>
      </c>
    </row>
    <row r="7166" spans="1:7" ht="9.9499999999999993" customHeight="1">
      <c r="A7166" s="1"/>
      <c r="B7166" s="1"/>
      <c r="C7166" s="323" t="s">
        <v>949</v>
      </c>
      <c r="D7166" s="324"/>
      <c r="E7166" s="1"/>
      <c r="F7166" s="1"/>
      <c r="G7166" s="1"/>
    </row>
    <row r="7167" spans="1:7" ht="20.100000000000001" customHeight="1">
      <c r="A7167" s="325" t="s">
        <v>2519</v>
      </c>
      <c r="B7167" s="326"/>
      <c r="C7167" s="326"/>
      <c r="D7167" s="326"/>
      <c r="E7167" s="326"/>
      <c r="F7167" s="326"/>
      <c r="G7167" s="326"/>
    </row>
    <row r="7168" spans="1:7" ht="15" customHeight="1">
      <c r="A7168" s="321" t="s">
        <v>951</v>
      </c>
      <c r="B7168" s="322"/>
      <c r="C7168" s="8" t="s">
        <v>952</v>
      </c>
      <c r="D7168" s="8" t="s">
        <v>953</v>
      </c>
      <c r="E7168" s="8" t="s">
        <v>954</v>
      </c>
      <c r="F7168" s="8" t="s">
        <v>955</v>
      </c>
      <c r="G7168" s="8" t="s">
        <v>956</v>
      </c>
    </row>
    <row r="7169" spans="1:7" ht="15" customHeight="1">
      <c r="A7169" s="15" t="s">
        <v>994</v>
      </c>
      <c r="B7169" s="16" t="s">
        <v>995</v>
      </c>
      <c r="C7169" s="15" t="s">
        <v>959</v>
      </c>
      <c r="D7169" s="15" t="s">
        <v>960</v>
      </c>
      <c r="E7169" s="17">
        <v>9.6000000000000002E-2</v>
      </c>
      <c r="F7169" s="18">
        <v>1.04</v>
      </c>
      <c r="G7169" s="18">
        <v>9.9839999999999998E-2</v>
      </c>
    </row>
    <row r="7170" spans="1:7" ht="15" customHeight="1">
      <c r="A7170" s="15" t="s">
        <v>996</v>
      </c>
      <c r="B7170" s="16" t="s">
        <v>997</v>
      </c>
      <c r="C7170" s="15" t="s">
        <v>959</v>
      </c>
      <c r="D7170" s="15" t="s">
        <v>960</v>
      </c>
      <c r="E7170" s="17">
        <v>9.6000000000000002E-2</v>
      </c>
      <c r="F7170" s="18">
        <v>3.18</v>
      </c>
      <c r="G7170" s="18">
        <v>0.30528</v>
      </c>
    </row>
    <row r="7171" spans="1:7" ht="20.100000000000001" customHeight="1">
      <c r="A7171" s="15" t="s">
        <v>1388</v>
      </c>
      <c r="B7171" s="16" t="s">
        <v>1389</v>
      </c>
      <c r="C7171" s="15" t="s">
        <v>959</v>
      </c>
      <c r="D7171" s="15" t="s">
        <v>960</v>
      </c>
      <c r="E7171" s="17">
        <v>9.6000000000000002E-2</v>
      </c>
      <c r="F7171" s="18">
        <v>0.28000000000000003</v>
      </c>
      <c r="G7171" s="18">
        <v>2.6880000000000001E-2</v>
      </c>
    </row>
    <row r="7172" spans="1:7" ht="15" customHeight="1">
      <c r="A7172" s="15" t="s">
        <v>963</v>
      </c>
      <c r="B7172" s="16" t="s">
        <v>964</v>
      </c>
      <c r="C7172" s="15" t="s">
        <v>959</v>
      </c>
      <c r="D7172" s="15" t="s">
        <v>960</v>
      </c>
      <c r="E7172" s="17">
        <v>9.6000000000000002E-2</v>
      </c>
      <c r="F7172" s="18">
        <v>0.55000000000000004</v>
      </c>
      <c r="G7172" s="18">
        <v>5.28E-2</v>
      </c>
    </row>
    <row r="7173" spans="1:7" ht="20.100000000000001" customHeight="1">
      <c r="A7173" s="15" t="s">
        <v>1390</v>
      </c>
      <c r="B7173" s="16" t="s">
        <v>1391</v>
      </c>
      <c r="C7173" s="15" t="s">
        <v>959</v>
      </c>
      <c r="D7173" s="15" t="s">
        <v>960</v>
      </c>
      <c r="E7173" s="17">
        <v>9.6000000000000002E-2</v>
      </c>
      <c r="F7173" s="18">
        <v>0.8</v>
      </c>
      <c r="G7173" s="18">
        <v>7.6799999999999993E-2</v>
      </c>
    </row>
    <row r="7174" spans="1:7" ht="15" customHeight="1">
      <c r="A7174" s="15" t="s">
        <v>965</v>
      </c>
      <c r="B7174" s="16" t="s">
        <v>966</v>
      </c>
      <c r="C7174" s="15" t="s">
        <v>959</v>
      </c>
      <c r="D7174" s="15" t="s">
        <v>960</v>
      </c>
      <c r="E7174" s="17">
        <v>9.6000000000000002E-2</v>
      </c>
      <c r="F7174" s="18">
        <v>0.06</v>
      </c>
      <c r="G7174" s="18">
        <v>5.7600000000000004E-3</v>
      </c>
    </row>
    <row r="7175" spans="1:7" ht="17.100000000000001" customHeight="1">
      <c r="A7175" s="1"/>
      <c r="B7175" s="1"/>
      <c r="C7175" s="1"/>
      <c r="D7175" s="1"/>
      <c r="E7175" s="319" t="s">
        <v>967</v>
      </c>
      <c r="F7175" s="320"/>
      <c r="G7175" s="19">
        <v>0.56735999999999998</v>
      </c>
    </row>
    <row r="7176" spans="1:7" ht="15" customHeight="1">
      <c r="A7176" s="321" t="s">
        <v>968</v>
      </c>
      <c r="B7176" s="322"/>
      <c r="C7176" s="8" t="s">
        <v>952</v>
      </c>
      <c r="D7176" s="8" t="s">
        <v>953</v>
      </c>
      <c r="E7176" s="8" t="s">
        <v>954</v>
      </c>
      <c r="F7176" s="8" t="s">
        <v>955</v>
      </c>
      <c r="G7176" s="8" t="s">
        <v>956</v>
      </c>
    </row>
    <row r="7177" spans="1:7" ht="15" customHeight="1">
      <c r="A7177" s="15" t="s">
        <v>1392</v>
      </c>
      <c r="B7177" s="16" t="s">
        <v>1393</v>
      </c>
      <c r="C7177" s="15" t="s">
        <v>959</v>
      </c>
      <c r="D7177" s="15" t="s">
        <v>960</v>
      </c>
      <c r="E7177" s="17">
        <v>1.2153600000000001E-2</v>
      </c>
      <c r="F7177" s="18">
        <v>8.94</v>
      </c>
      <c r="G7177" s="18">
        <v>0.108653184</v>
      </c>
    </row>
    <row r="7178" spans="1:7" ht="15" customHeight="1">
      <c r="A7178" s="15" t="s">
        <v>1394</v>
      </c>
      <c r="B7178" s="16" t="s">
        <v>1395</v>
      </c>
      <c r="C7178" s="15" t="s">
        <v>959</v>
      </c>
      <c r="D7178" s="15" t="s">
        <v>960</v>
      </c>
      <c r="E7178" s="17">
        <v>8.5075200000000004E-2</v>
      </c>
      <c r="F7178" s="18">
        <v>12.62</v>
      </c>
      <c r="G7178" s="18">
        <v>1.0736490240000001</v>
      </c>
    </row>
    <row r="7179" spans="1:7" ht="15" customHeight="1">
      <c r="A7179" s="1"/>
      <c r="B7179" s="1"/>
      <c r="C7179" s="1"/>
      <c r="D7179" s="1"/>
      <c r="E7179" s="319" t="s">
        <v>971</v>
      </c>
      <c r="F7179" s="320"/>
      <c r="G7179" s="19">
        <v>1.1823022080000001</v>
      </c>
    </row>
    <row r="7180" spans="1:7" ht="15" customHeight="1">
      <c r="A7180" s="321" t="s">
        <v>1010</v>
      </c>
      <c r="B7180" s="322"/>
      <c r="C7180" s="8" t="s">
        <v>952</v>
      </c>
      <c r="D7180" s="8" t="s">
        <v>953</v>
      </c>
      <c r="E7180" s="8" t="s">
        <v>954</v>
      </c>
      <c r="F7180" s="8" t="s">
        <v>955</v>
      </c>
      <c r="G7180" s="8" t="s">
        <v>956</v>
      </c>
    </row>
    <row r="7181" spans="1:7" ht="20.100000000000001" customHeight="1">
      <c r="A7181" s="15" t="s">
        <v>1977</v>
      </c>
      <c r="B7181" s="16" t="s">
        <v>1978</v>
      </c>
      <c r="C7181" s="15" t="s">
        <v>959</v>
      </c>
      <c r="D7181" s="15" t="s">
        <v>1030</v>
      </c>
      <c r="E7181" s="17">
        <v>0.41799999999999998</v>
      </c>
      <c r="F7181" s="18">
        <v>2.89</v>
      </c>
      <c r="G7181" s="18">
        <v>1.2080200000000001</v>
      </c>
    </row>
    <row r="7182" spans="1:7" ht="15" customHeight="1">
      <c r="A7182" s="1"/>
      <c r="B7182" s="1"/>
      <c r="C7182" s="1"/>
      <c r="D7182" s="1"/>
      <c r="E7182" s="319" t="s">
        <v>1021</v>
      </c>
      <c r="F7182" s="320"/>
      <c r="G7182" s="19">
        <v>1.2080200000000001</v>
      </c>
    </row>
    <row r="7183" spans="1:7" ht="15" customHeight="1">
      <c r="A7183" s="1"/>
      <c r="B7183" s="1"/>
      <c r="C7183" s="1"/>
      <c r="D7183" s="1"/>
      <c r="E7183" s="317" t="s">
        <v>972</v>
      </c>
      <c r="F7183" s="318"/>
      <c r="G7183" s="3">
        <v>2.41</v>
      </c>
    </row>
    <row r="7184" spans="1:7" ht="15" customHeight="1">
      <c r="A7184" s="1"/>
      <c r="B7184" s="1"/>
      <c r="C7184" s="1"/>
      <c r="D7184" s="1"/>
      <c r="E7184" s="317" t="s">
        <v>973</v>
      </c>
      <c r="F7184" s="318"/>
      <c r="G7184" s="3">
        <v>0.52</v>
      </c>
    </row>
    <row r="7185" spans="1:7" ht="15" customHeight="1">
      <c r="A7185" s="1"/>
      <c r="B7185" s="1"/>
      <c r="C7185" s="1"/>
      <c r="D7185" s="1"/>
      <c r="E7185" s="317" t="s">
        <v>974</v>
      </c>
      <c r="F7185" s="318"/>
      <c r="G7185" s="3">
        <v>2.93</v>
      </c>
    </row>
    <row r="7186" spans="1:7" ht="15" customHeight="1">
      <c r="A7186" s="1"/>
      <c r="B7186" s="1"/>
      <c r="C7186" s="1"/>
      <c r="D7186" s="1"/>
      <c r="E7186" s="317" t="s">
        <v>975</v>
      </c>
      <c r="F7186" s="318"/>
      <c r="G7186" s="3">
        <v>0.83</v>
      </c>
    </row>
    <row r="7187" spans="1:7" ht="15" customHeight="1">
      <c r="A7187" s="1"/>
      <c r="B7187" s="1"/>
      <c r="C7187" s="1"/>
      <c r="D7187" s="1"/>
      <c r="E7187" s="317" t="s">
        <v>976</v>
      </c>
      <c r="F7187" s="318"/>
      <c r="G7187" s="3">
        <v>3.76</v>
      </c>
    </row>
    <row r="7188" spans="1:7" ht="15" customHeight="1">
      <c r="A7188" s="1"/>
      <c r="B7188" s="1"/>
      <c r="C7188" s="1"/>
      <c r="D7188" s="1"/>
      <c r="E7188" s="317" t="s">
        <v>977</v>
      </c>
      <c r="F7188" s="318"/>
      <c r="G7188" s="3">
        <v>1</v>
      </c>
    </row>
    <row r="7189" spans="1:7" ht="15" customHeight="1">
      <c r="A7189" s="1"/>
      <c r="B7189" s="1"/>
      <c r="C7189" s="1"/>
      <c r="D7189" s="1"/>
      <c r="E7189" s="317" t="s">
        <v>978</v>
      </c>
      <c r="F7189" s="318"/>
      <c r="G7189" s="3">
        <v>3.76</v>
      </c>
    </row>
    <row r="7190" spans="1:7" ht="9.9499999999999993" customHeight="1">
      <c r="A7190" s="1"/>
      <c r="B7190" s="1"/>
      <c r="C7190" s="323" t="s">
        <v>949</v>
      </c>
      <c r="D7190" s="324"/>
      <c r="E7190" s="1"/>
      <c r="F7190" s="1"/>
      <c r="G7190" s="1"/>
    </row>
    <row r="7191" spans="1:7" ht="20.100000000000001" customHeight="1">
      <c r="A7191" s="325" t="s">
        <v>2520</v>
      </c>
      <c r="B7191" s="326"/>
      <c r="C7191" s="326"/>
      <c r="D7191" s="326"/>
      <c r="E7191" s="326"/>
      <c r="F7191" s="326"/>
      <c r="G7191" s="326"/>
    </row>
    <row r="7192" spans="1:7" ht="15" customHeight="1">
      <c r="A7192" s="321" t="s">
        <v>951</v>
      </c>
      <c r="B7192" s="322"/>
      <c r="C7192" s="8" t="s">
        <v>952</v>
      </c>
      <c r="D7192" s="8" t="s">
        <v>953</v>
      </c>
      <c r="E7192" s="8" t="s">
        <v>954</v>
      </c>
      <c r="F7192" s="8" t="s">
        <v>955</v>
      </c>
      <c r="G7192" s="8" t="s">
        <v>956</v>
      </c>
    </row>
    <row r="7193" spans="1:7" ht="15" customHeight="1">
      <c r="A7193" s="15" t="s">
        <v>994</v>
      </c>
      <c r="B7193" s="16" t="s">
        <v>995</v>
      </c>
      <c r="C7193" s="15" t="s">
        <v>959</v>
      </c>
      <c r="D7193" s="15" t="s">
        <v>960</v>
      </c>
      <c r="E7193" s="17">
        <v>5.16</v>
      </c>
      <c r="F7193" s="18">
        <v>1.04</v>
      </c>
      <c r="G7193" s="18">
        <v>5.3663999999999996</v>
      </c>
    </row>
    <row r="7194" spans="1:7" ht="20.100000000000001" customHeight="1">
      <c r="A7194" s="15" t="s">
        <v>1025</v>
      </c>
      <c r="B7194" s="16" t="s">
        <v>1026</v>
      </c>
      <c r="C7194" s="15" t="s">
        <v>959</v>
      </c>
      <c r="D7194" s="15" t="s">
        <v>960</v>
      </c>
      <c r="E7194" s="17">
        <v>5.16</v>
      </c>
      <c r="F7194" s="18">
        <v>0.63</v>
      </c>
      <c r="G7194" s="18">
        <v>3.2507999999999999</v>
      </c>
    </row>
    <row r="7195" spans="1:7" ht="15" customHeight="1">
      <c r="A7195" s="15" t="s">
        <v>996</v>
      </c>
      <c r="B7195" s="16" t="s">
        <v>997</v>
      </c>
      <c r="C7195" s="15" t="s">
        <v>959</v>
      </c>
      <c r="D7195" s="15" t="s">
        <v>960</v>
      </c>
      <c r="E7195" s="17">
        <v>5.16</v>
      </c>
      <c r="F7195" s="18">
        <v>3.18</v>
      </c>
      <c r="G7195" s="18">
        <v>16.408799999999999</v>
      </c>
    </row>
    <row r="7196" spans="1:7" ht="20.100000000000001" customHeight="1">
      <c r="A7196" s="15" t="s">
        <v>1023</v>
      </c>
      <c r="B7196" s="16" t="s">
        <v>1024</v>
      </c>
      <c r="C7196" s="15" t="s">
        <v>959</v>
      </c>
      <c r="D7196" s="15" t="s">
        <v>960</v>
      </c>
      <c r="E7196" s="17">
        <v>5.16</v>
      </c>
      <c r="F7196" s="18">
        <v>0.01</v>
      </c>
      <c r="G7196" s="18">
        <v>5.16E-2</v>
      </c>
    </row>
    <row r="7197" spans="1:7" ht="15" customHeight="1">
      <c r="A7197" s="15" t="s">
        <v>963</v>
      </c>
      <c r="B7197" s="16" t="s">
        <v>964</v>
      </c>
      <c r="C7197" s="15" t="s">
        <v>959</v>
      </c>
      <c r="D7197" s="15" t="s">
        <v>960</v>
      </c>
      <c r="E7197" s="17">
        <v>5.16</v>
      </c>
      <c r="F7197" s="18">
        <v>0.55000000000000004</v>
      </c>
      <c r="G7197" s="18">
        <v>2.8380000000000001</v>
      </c>
    </row>
    <row r="7198" spans="1:7" ht="15" customHeight="1">
      <c r="A7198" s="15" t="s">
        <v>965</v>
      </c>
      <c r="B7198" s="16" t="s">
        <v>966</v>
      </c>
      <c r="C7198" s="15" t="s">
        <v>959</v>
      </c>
      <c r="D7198" s="15" t="s">
        <v>960</v>
      </c>
      <c r="E7198" s="17">
        <v>5.16</v>
      </c>
      <c r="F7198" s="18">
        <v>0.06</v>
      </c>
      <c r="G7198" s="18">
        <v>0.30959999999999999</v>
      </c>
    </row>
    <row r="7199" spans="1:7" ht="17.100000000000001" customHeight="1">
      <c r="A7199" s="1"/>
      <c r="B7199" s="1"/>
      <c r="C7199" s="1"/>
      <c r="D7199" s="1"/>
      <c r="E7199" s="319" t="s">
        <v>967</v>
      </c>
      <c r="F7199" s="320"/>
      <c r="G7199" s="19">
        <v>28.225200000000001</v>
      </c>
    </row>
    <row r="7200" spans="1:7" ht="15" customHeight="1">
      <c r="A7200" s="321" t="s">
        <v>1027</v>
      </c>
      <c r="B7200" s="322"/>
      <c r="C7200" s="8" t="s">
        <v>952</v>
      </c>
      <c r="D7200" s="8" t="s">
        <v>953</v>
      </c>
      <c r="E7200" s="8" t="s">
        <v>954</v>
      </c>
      <c r="F7200" s="8" t="s">
        <v>955</v>
      </c>
      <c r="G7200" s="8" t="s">
        <v>956</v>
      </c>
    </row>
    <row r="7201" spans="1:7" ht="27.95" customHeight="1">
      <c r="A7201" s="15" t="s">
        <v>1102</v>
      </c>
      <c r="B7201" s="16" t="s">
        <v>1103</v>
      </c>
      <c r="C7201" s="15" t="s">
        <v>959</v>
      </c>
      <c r="D7201" s="15" t="s">
        <v>1030</v>
      </c>
      <c r="E7201" s="17">
        <v>4.4145600000000001E-4</v>
      </c>
      <c r="F7201" s="18">
        <v>4722.0600000000004</v>
      </c>
      <c r="G7201" s="18">
        <v>2.08458171936</v>
      </c>
    </row>
    <row r="7202" spans="1:7" ht="15" customHeight="1">
      <c r="A7202" s="1"/>
      <c r="B7202" s="1"/>
      <c r="C7202" s="1"/>
      <c r="D7202" s="1"/>
      <c r="E7202" s="319" t="s">
        <v>1031</v>
      </c>
      <c r="F7202" s="320"/>
      <c r="G7202" s="19">
        <v>2.08458171936</v>
      </c>
    </row>
    <row r="7203" spans="1:7" ht="15" customHeight="1">
      <c r="A7203" s="321" t="s">
        <v>1032</v>
      </c>
      <c r="B7203" s="322"/>
      <c r="C7203" s="8" t="s">
        <v>952</v>
      </c>
      <c r="D7203" s="8" t="s">
        <v>953</v>
      </c>
      <c r="E7203" s="8" t="s">
        <v>954</v>
      </c>
      <c r="F7203" s="8" t="s">
        <v>955</v>
      </c>
      <c r="G7203" s="8" t="s">
        <v>956</v>
      </c>
    </row>
    <row r="7204" spans="1:7" ht="15" customHeight="1">
      <c r="A7204" s="15" t="s">
        <v>1033</v>
      </c>
      <c r="B7204" s="16" t="s">
        <v>1034</v>
      </c>
      <c r="C7204" s="15" t="s">
        <v>959</v>
      </c>
      <c r="D7204" s="15" t="s">
        <v>1035</v>
      </c>
      <c r="E7204" s="17">
        <v>1.5</v>
      </c>
      <c r="F7204" s="18">
        <v>0.9</v>
      </c>
      <c r="G7204" s="18">
        <v>1.35</v>
      </c>
    </row>
    <row r="7205" spans="1:7" ht="15" customHeight="1">
      <c r="A7205" s="1"/>
      <c r="B7205" s="1"/>
      <c r="C7205" s="1"/>
      <c r="D7205" s="1"/>
      <c r="E7205" s="319" t="s">
        <v>1036</v>
      </c>
      <c r="F7205" s="320"/>
      <c r="G7205" s="19">
        <v>1.35</v>
      </c>
    </row>
    <row r="7206" spans="1:7" ht="15" customHeight="1">
      <c r="A7206" s="321" t="s">
        <v>968</v>
      </c>
      <c r="B7206" s="322"/>
      <c r="C7206" s="8" t="s">
        <v>952</v>
      </c>
      <c r="D7206" s="8" t="s">
        <v>953</v>
      </c>
      <c r="E7206" s="8" t="s">
        <v>954</v>
      </c>
      <c r="F7206" s="8" t="s">
        <v>955</v>
      </c>
      <c r="G7206" s="8" t="s">
        <v>956</v>
      </c>
    </row>
    <row r="7207" spans="1:7" ht="15" customHeight="1">
      <c r="A7207" s="15" t="s">
        <v>1104</v>
      </c>
      <c r="B7207" s="16" t="s">
        <v>1105</v>
      </c>
      <c r="C7207" s="15" t="s">
        <v>959</v>
      </c>
      <c r="D7207" s="15" t="s">
        <v>960</v>
      </c>
      <c r="E7207" s="17">
        <v>5.1904440000000003</v>
      </c>
      <c r="F7207" s="18">
        <v>15.31</v>
      </c>
      <c r="G7207" s="18">
        <v>79.465697640000002</v>
      </c>
    </row>
    <row r="7208" spans="1:7" ht="15" customHeight="1">
      <c r="A7208" s="1"/>
      <c r="B7208" s="1"/>
      <c r="C7208" s="1"/>
      <c r="D7208" s="1"/>
      <c r="E7208" s="319" t="s">
        <v>971</v>
      </c>
      <c r="F7208" s="320"/>
      <c r="G7208" s="19">
        <v>79.465697640000002</v>
      </c>
    </row>
    <row r="7209" spans="1:7" ht="15" customHeight="1">
      <c r="A7209" s="321" t="s">
        <v>1010</v>
      </c>
      <c r="B7209" s="322"/>
      <c r="C7209" s="8" t="s">
        <v>952</v>
      </c>
      <c r="D7209" s="8" t="s">
        <v>953</v>
      </c>
      <c r="E7209" s="8" t="s">
        <v>954</v>
      </c>
      <c r="F7209" s="8" t="s">
        <v>955</v>
      </c>
      <c r="G7209" s="8" t="s">
        <v>956</v>
      </c>
    </row>
    <row r="7210" spans="1:7" ht="15" customHeight="1">
      <c r="A7210" s="15" t="s">
        <v>1041</v>
      </c>
      <c r="B7210" s="16" t="s">
        <v>1042</v>
      </c>
      <c r="C7210" s="15" t="s">
        <v>959</v>
      </c>
      <c r="D7210" s="15" t="s">
        <v>1020</v>
      </c>
      <c r="E7210" s="17">
        <v>263.74</v>
      </c>
      <c r="F7210" s="18">
        <v>1.04</v>
      </c>
      <c r="G7210" s="18">
        <v>274.28960000000001</v>
      </c>
    </row>
    <row r="7211" spans="1:7" ht="20.100000000000001" customHeight="1">
      <c r="A7211" s="15" t="s">
        <v>1052</v>
      </c>
      <c r="B7211" s="16" t="s">
        <v>1053</v>
      </c>
      <c r="C7211" s="15" t="s">
        <v>959</v>
      </c>
      <c r="D7211" s="15" t="s">
        <v>1045</v>
      </c>
      <c r="E7211" s="17">
        <v>1.17</v>
      </c>
      <c r="F7211" s="18">
        <v>75</v>
      </c>
      <c r="G7211" s="18">
        <v>87.75</v>
      </c>
    </row>
    <row r="7212" spans="1:7" ht="15" customHeight="1">
      <c r="A7212" s="15" t="s">
        <v>1159</v>
      </c>
      <c r="B7212" s="16" t="s">
        <v>1160</v>
      </c>
      <c r="C7212" s="15" t="s">
        <v>959</v>
      </c>
      <c r="D7212" s="15" t="s">
        <v>1020</v>
      </c>
      <c r="E7212" s="17">
        <v>117.22</v>
      </c>
      <c r="F7212" s="18">
        <v>1.75</v>
      </c>
      <c r="G7212" s="18">
        <v>205.13499999999999</v>
      </c>
    </row>
    <row r="7213" spans="1:7" ht="15" customHeight="1">
      <c r="A7213" s="1"/>
      <c r="B7213" s="1"/>
      <c r="C7213" s="1"/>
      <c r="D7213" s="1"/>
      <c r="E7213" s="319" t="s">
        <v>1021</v>
      </c>
      <c r="F7213" s="320"/>
      <c r="G7213" s="19">
        <v>567.17460000000005</v>
      </c>
    </row>
    <row r="7214" spans="1:7" ht="15" customHeight="1">
      <c r="A7214" s="1"/>
      <c r="B7214" s="1"/>
      <c r="C7214" s="1"/>
      <c r="D7214" s="1"/>
      <c r="E7214" s="317" t="s">
        <v>972</v>
      </c>
      <c r="F7214" s="318"/>
      <c r="G7214" s="3">
        <v>642.09</v>
      </c>
    </row>
    <row r="7215" spans="1:7" ht="15" customHeight="1">
      <c r="A7215" s="1"/>
      <c r="B7215" s="1"/>
      <c r="C7215" s="1"/>
      <c r="D7215" s="1"/>
      <c r="E7215" s="317" t="s">
        <v>973</v>
      </c>
      <c r="F7215" s="318"/>
      <c r="G7215" s="3">
        <v>36.119999999999997</v>
      </c>
    </row>
    <row r="7216" spans="1:7" ht="15" customHeight="1">
      <c r="A7216" s="1"/>
      <c r="B7216" s="1"/>
      <c r="C7216" s="1"/>
      <c r="D7216" s="1"/>
      <c r="E7216" s="317" t="s">
        <v>974</v>
      </c>
      <c r="F7216" s="318"/>
      <c r="G7216" s="3">
        <v>678.21</v>
      </c>
    </row>
    <row r="7217" spans="1:7" ht="15" customHeight="1">
      <c r="A7217" s="1"/>
      <c r="B7217" s="1"/>
      <c r="C7217" s="1"/>
      <c r="D7217" s="1"/>
      <c r="E7217" s="317" t="s">
        <v>975</v>
      </c>
      <c r="F7217" s="318"/>
      <c r="G7217" s="3">
        <v>192.27</v>
      </c>
    </row>
    <row r="7218" spans="1:7" ht="15" customHeight="1">
      <c r="A7218" s="1"/>
      <c r="B7218" s="1"/>
      <c r="C7218" s="1"/>
      <c r="D7218" s="1"/>
      <c r="E7218" s="317" t="s">
        <v>976</v>
      </c>
      <c r="F7218" s="318"/>
      <c r="G7218" s="3">
        <v>870.48</v>
      </c>
    </row>
    <row r="7219" spans="1:7" ht="15" customHeight="1">
      <c r="A7219" s="1"/>
      <c r="B7219" s="1"/>
      <c r="C7219" s="1"/>
      <c r="D7219" s="1"/>
      <c r="E7219" s="317" t="s">
        <v>977</v>
      </c>
      <c r="F7219" s="318"/>
      <c r="G7219" s="3">
        <v>1</v>
      </c>
    </row>
    <row r="7220" spans="1:7" ht="15" customHeight="1">
      <c r="A7220" s="1"/>
      <c r="B7220" s="1"/>
      <c r="C7220" s="1"/>
      <c r="D7220" s="1"/>
      <c r="E7220" s="317" t="s">
        <v>978</v>
      </c>
      <c r="F7220" s="318"/>
      <c r="G7220" s="3">
        <v>870.48</v>
      </c>
    </row>
    <row r="7221" spans="1:7" ht="9.9499999999999993" customHeight="1">
      <c r="A7221" s="1"/>
      <c r="B7221" s="1"/>
      <c r="C7221" s="323" t="s">
        <v>949</v>
      </c>
      <c r="D7221" s="324"/>
      <c r="E7221" s="1"/>
      <c r="F7221" s="1"/>
      <c r="G7221" s="1"/>
    </row>
    <row r="7222" spans="1:7" ht="20.100000000000001" customHeight="1">
      <c r="A7222" s="325" t="s">
        <v>2521</v>
      </c>
      <c r="B7222" s="326"/>
      <c r="C7222" s="326"/>
      <c r="D7222" s="326"/>
      <c r="E7222" s="326"/>
      <c r="F7222" s="326"/>
      <c r="G7222" s="326"/>
    </row>
    <row r="7223" spans="1:7" ht="15" customHeight="1">
      <c r="A7223" s="321" t="s">
        <v>951</v>
      </c>
      <c r="B7223" s="322"/>
      <c r="C7223" s="8" t="s">
        <v>952</v>
      </c>
      <c r="D7223" s="8" t="s">
        <v>953</v>
      </c>
      <c r="E7223" s="8" t="s">
        <v>954</v>
      </c>
      <c r="F7223" s="8" t="s">
        <v>955</v>
      </c>
      <c r="G7223" s="8" t="s">
        <v>956</v>
      </c>
    </row>
    <row r="7224" spans="1:7" ht="15" customHeight="1">
      <c r="A7224" s="15" t="s">
        <v>994</v>
      </c>
      <c r="B7224" s="16" t="s">
        <v>995</v>
      </c>
      <c r="C7224" s="15" t="s">
        <v>959</v>
      </c>
      <c r="D7224" s="15" t="s">
        <v>960</v>
      </c>
      <c r="E7224" s="17">
        <v>8.7799999999999994</v>
      </c>
      <c r="F7224" s="18">
        <v>1.04</v>
      </c>
      <c r="G7224" s="18">
        <v>9.1311999999999998</v>
      </c>
    </row>
    <row r="7225" spans="1:7" ht="15" customHeight="1">
      <c r="A7225" s="15" t="s">
        <v>996</v>
      </c>
      <c r="B7225" s="16" t="s">
        <v>997</v>
      </c>
      <c r="C7225" s="15" t="s">
        <v>959</v>
      </c>
      <c r="D7225" s="15" t="s">
        <v>960</v>
      </c>
      <c r="E7225" s="17">
        <v>8.7799999999999994</v>
      </c>
      <c r="F7225" s="18">
        <v>3.18</v>
      </c>
      <c r="G7225" s="18">
        <v>27.920400000000001</v>
      </c>
    </row>
    <row r="7226" spans="1:7" ht="20.100000000000001" customHeight="1">
      <c r="A7226" s="15" t="s">
        <v>998</v>
      </c>
      <c r="B7226" s="16" t="s">
        <v>999</v>
      </c>
      <c r="C7226" s="15" t="s">
        <v>959</v>
      </c>
      <c r="D7226" s="15" t="s">
        <v>960</v>
      </c>
      <c r="E7226" s="17">
        <v>8.7799999999999994</v>
      </c>
      <c r="F7226" s="18">
        <v>0.41</v>
      </c>
      <c r="G7226" s="18">
        <v>3.5998000000000001</v>
      </c>
    </row>
    <row r="7227" spans="1:7" ht="20.100000000000001" customHeight="1">
      <c r="A7227" s="15" t="s">
        <v>1000</v>
      </c>
      <c r="B7227" s="16" t="s">
        <v>1001</v>
      </c>
      <c r="C7227" s="15" t="s">
        <v>959</v>
      </c>
      <c r="D7227" s="15" t="s">
        <v>960</v>
      </c>
      <c r="E7227" s="17">
        <v>8.7799999999999994</v>
      </c>
      <c r="F7227" s="18">
        <v>1.01</v>
      </c>
      <c r="G7227" s="18">
        <v>8.8678000000000008</v>
      </c>
    </row>
    <row r="7228" spans="1:7" ht="15" customHeight="1">
      <c r="A7228" s="15" t="s">
        <v>963</v>
      </c>
      <c r="B7228" s="16" t="s">
        <v>964</v>
      </c>
      <c r="C7228" s="15" t="s">
        <v>959</v>
      </c>
      <c r="D7228" s="15" t="s">
        <v>960</v>
      </c>
      <c r="E7228" s="17">
        <v>8.7799999999999994</v>
      </c>
      <c r="F7228" s="18">
        <v>0.55000000000000004</v>
      </c>
      <c r="G7228" s="18">
        <v>4.8289999999999997</v>
      </c>
    </row>
    <row r="7229" spans="1:7" ht="15" customHeight="1">
      <c r="A7229" s="15" t="s">
        <v>965</v>
      </c>
      <c r="B7229" s="16" t="s">
        <v>966</v>
      </c>
      <c r="C7229" s="15" t="s">
        <v>959</v>
      </c>
      <c r="D7229" s="15" t="s">
        <v>960</v>
      </c>
      <c r="E7229" s="17">
        <v>8.7799999999999994</v>
      </c>
      <c r="F7229" s="18">
        <v>0.06</v>
      </c>
      <c r="G7229" s="18">
        <v>0.52680000000000005</v>
      </c>
    </row>
    <row r="7230" spans="1:7" ht="17.100000000000001" customHeight="1">
      <c r="A7230" s="1"/>
      <c r="B7230" s="1"/>
      <c r="C7230" s="1"/>
      <c r="D7230" s="1"/>
      <c r="E7230" s="319" t="s">
        <v>967</v>
      </c>
      <c r="F7230" s="320"/>
      <c r="G7230" s="19">
        <v>54.875</v>
      </c>
    </row>
    <row r="7231" spans="1:7" ht="15" customHeight="1">
      <c r="A7231" s="321" t="s">
        <v>968</v>
      </c>
      <c r="B7231" s="322"/>
      <c r="C7231" s="8" t="s">
        <v>952</v>
      </c>
      <c r="D7231" s="8" t="s">
        <v>953</v>
      </c>
      <c r="E7231" s="8" t="s">
        <v>954</v>
      </c>
      <c r="F7231" s="8" t="s">
        <v>955</v>
      </c>
      <c r="G7231" s="8" t="s">
        <v>956</v>
      </c>
    </row>
    <row r="7232" spans="1:7" ht="15" customHeight="1">
      <c r="A7232" s="15" t="s">
        <v>1006</v>
      </c>
      <c r="B7232" s="16" t="s">
        <v>1007</v>
      </c>
      <c r="C7232" s="15" t="s">
        <v>959</v>
      </c>
      <c r="D7232" s="15" t="s">
        <v>960</v>
      </c>
      <c r="E7232" s="17">
        <v>8.9125779999999999</v>
      </c>
      <c r="F7232" s="18">
        <v>9.25</v>
      </c>
      <c r="G7232" s="18">
        <v>82.441346499999995</v>
      </c>
    </row>
    <row r="7233" spans="1:7" ht="15" customHeight="1">
      <c r="A7233" s="1"/>
      <c r="B7233" s="1"/>
      <c r="C7233" s="1"/>
      <c r="D7233" s="1"/>
      <c r="E7233" s="319" t="s">
        <v>971</v>
      </c>
      <c r="F7233" s="320"/>
      <c r="G7233" s="19">
        <v>82.441346499999995</v>
      </c>
    </row>
    <row r="7234" spans="1:7" ht="15" customHeight="1">
      <c r="A7234" s="321" t="s">
        <v>1010</v>
      </c>
      <c r="B7234" s="322"/>
      <c r="C7234" s="8" t="s">
        <v>952</v>
      </c>
      <c r="D7234" s="8" t="s">
        <v>953</v>
      </c>
      <c r="E7234" s="8" t="s">
        <v>954</v>
      </c>
      <c r="F7234" s="8" t="s">
        <v>955</v>
      </c>
      <c r="G7234" s="8" t="s">
        <v>956</v>
      </c>
    </row>
    <row r="7235" spans="1:7" ht="15" customHeight="1">
      <c r="A7235" s="15" t="s">
        <v>1041</v>
      </c>
      <c r="B7235" s="16" t="s">
        <v>1042</v>
      </c>
      <c r="C7235" s="15" t="s">
        <v>959</v>
      </c>
      <c r="D7235" s="15" t="s">
        <v>1020</v>
      </c>
      <c r="E7235" s="17">
        <v>339.62</v>
      </c>
      <c r="F7235" s="18">
        <v>1.04</v>
      </c>
      <c r="G7235" s="18">
        <v>353.20479999999998</v>
      </c>
    </row>
    <row r="7236" spans="1:7" ht="20.100000000000001" customHeight="1">
      <c r="A7236" s="15" t="s">
        <v>1052</v>
      </c>
      <c r="B7236" s="16" t="s">
        <v>1053</v>
      </c>
      <c r="C7236" s="15" t="s">
        <v>959</v>
      </c>
      <c r="D7236" s="15" t="s">
        <v>1045</v>
      </c>
      <c r="E7236" s="17">
        <v>1.1299999999999999</v>
      </c>
      <c r="F7236" s="18">
        <v>75</v>
      </c>
      <c r="G7236" s="18">
        <v>84.75</v>
      </c>
    </row>
    <row r="7237" spans="1:7" ht="15" customHeight="1">
      <c r="A7237" s="15" t="s">
        <v>1159</v>
      </c>
      <c r="B7237" s="16" t="s">
        <v>1160</v>
      </c>
      <c r="C7237" s="15" t="s">
        <v>959</v>
      </c>
      <c r="D7237" s="15" t="s">
        <v>1020</v>
      </c>
      <c r="E7237" s="17">
        <v>75.47</v>
      </c>
      <c r="F7237" s="18">
        <v>1.75</v>
      </c>
      <c r="G7237" s="18">
        <v>132.07249999999999</v>
      </c>
    </row>
    <row r="7238" spans="1:7" ht="15" customHeight="1">
      <c r="A7238" s="1"/>
      <c r="B7238" s="1"/>
      <c r="C7238" s="1"/>
      <c r="D7238" s="1"/>
      <c r="E7238" s="319" t="s">
        <v>1021</v>
      </c>
      <c r="F7238" s="320"/>
      <c r="G7238" s="19">
        <v>570.02729999999997</v>
      </c>
    </row>
    <row r="7239" spans="1:7" ht="15" customHeight="1">
      <c r="A7239" s="1"/>
      <c r="B7239" s="1"/>
      <c r="C7239" s="1"/>
      <c r="D7239" s="1"/>
      <c r="E7239" s="317" t="s">
        <v>972</v>
      </c>
      <c r="F7239" s="318"/>
      <c r="G7239" s="3">
        <v>669.84</v>
      </c>
    </row>
    <row r="7240" spans="1:7" ht="15" customHeight="1">
      <c r="A7240" s="1"/>
      <c r="B7240" s="1"/>
      <c r="C7240" s="1"/>
      <c r="D7240" s="1"/>
      <c r="E7240" s="317" t="s">
        <v>973</v>
      </c>
      <c r="F7240" s="318"/>
      <c r="G7240" s="3">
        <v>37.409999999999997</v>
      </c>
    </row>
    <row r="7241" spans="1:7" ht="15" customHeight="1">
      <c r="A7241" s="1"/>
      <c r="B7241" s="1"/>
      <c r="C7241" s="1"/>
      <c r="D7241" s="1"/>
      <c r="E7241" s="317" t="s">
        <v>974</v>
      </c>
      <c r="F7241" s="318"/>
      <c r="G7241" s="3">
        <v>707.25</v>
      </c>
    </row>
    <row r="7242" spans="1:7" ht="15" customHeight="1">
      <c r="A7242" s="1"/>
      <c r="B7242" s="1"/>
      <c r="C7242" s="1"/>
      <c r="D7242" s="1"/>
      <c r="E7242" s="317" t="s">
        <v>975</v>
      </c>
      <c r="F7242" s="318"/>
      <c r="G7242" s="3">
        <v>200.5</v>
      </c>
    </row>
    <row r="7243" spans="1:7" ht="15" customHeight="1">
      <c r="A7243" s="1"/>
      <c r="B7243" s="1"/>
      <c r="C7243" s="1"/>
      <c r="D7243" s="1"/>
      <c r="E7243" s="317" t="s">
        <v>976</v>
      </c>
      <c r="F7243" s="318"/>
      <c r="G7243" s="3">
        <v>907.75</v>
      </c>
    </row>
    <row r="7244" spans="1:7" ht="15" customHeight="1">
      <c r="A7244" s="1"/>
      <c r="B7244" s="1"/>
      <c r="C7244" s="1"/>
      <c r="D7244" s="1"/>
      <c r="E7244" s="317" t="s">
        <v>977</v>
      </c>
      <c r="F7244" s="318"/>
      <c r="G7244" s="3">
        <v>1</v>
      </c>
    </row>
    <row r="7245" spans="1:7" ht="15" customHeight="1">
      <c r="A7245" s="1"/>
      <c r="B7245" s="1"/>
      <c r="C7245" s="1"/>
      <c r="D7245" s="1"/>
      <c r="E7245" s="317" t="s">
        <v>978</v>
      </c>
      <c r="F7245" s="318"/>
      <c r="G7245" s="3">
        <v>907.75</v>
      </c>
    </row>
    <row r="7246" spans="1:7" ht="9.9499999999999993" customHeight="1">
      <c r="A7246" s="1"/>
      <c r="B7246" s="1"/>
      <c r="C7246" s="323" t="s">
        <v>949</v>
      </c>
      <c r="D7246" s="324"/>
      <c r="E7246" s="1"/>
      <c r="F7246" s="1"/>
      <c r="G7246" s="1"/>
    </row>
    <row r="7247" spans="1:7" ht="20.100000000000001" customHeight="1">
      <c r="A7247" s="325" t="s">
        <v>2522</v>
      </c>
      <c r="B7247" s="326"/>
      <c r="C7247" s="326"/>
      <c r="D7247" s="326"/>
      <c r="E7247" s="326"/>
      <c r="F7247" s="326"/>
      <c r="G7247" s="326"/>
    </row>
    <row r="7248" spans="1:7" ht="15" customHeight="1">
      <c r="A7248" s="321" t="s">
        <v>951</v>
      </c>
      <c r="B7248" s="322"/>
      <c r="C7248" s="8" t="s">
        <v>952</v>
      </c>
      <c r="D7248" s="8" t="s">
        <v>953</v>
      </c>
      <c r="E7248" s="8" t="s">
        <v>954</v>
      </c>
      <c r="F7248" s="8" t="s">
        <v>955</v>
      </c>
      <c r="G7248" s="8" t="s">
        <v>956</v>
      </c>
    </row>
    <row r="7249" spans="1:7" ht="15" customHeight="1">
      <c r="A7249" s="15" t="s">
        <v>994</v>
      </c>
      <c r="B7249" s="16" t="s">
        <v>995</v>
      </c>
      <c r="C7249" s="15" t="s">
        <v>959</v>
      </c>
      <c r="D7249" s="15" t="s">
        <v>960</v>
      </c>
      <c r="E7249" s="17">
        <v>6.6299999999999998E-2</v>
      </c>
      <c r="F7249" s="18">
        <v>1.04</v>
      </c>
      <c r="G7249" s="18">
        <v>6.8951999999999999E-2</v>
      </c>
    </row>
    <row r="7250" spans="1:7" ht="20.100000000000001" customHeight="1">
      <c r="A7250" s="15" t="s">
        <v>1086</v>
      </c>
      <c r="B7250" s="16" t="s">
        <v>1087</v>
      </c>
      <c r="C7250" s="15" t="s">
        <v>959</v>
      </c>
      <c r="D7250" s="15" t="s">
        <v>960</v>
      </c>
      <c r="E7250" s="17">
        <v>6.6299999999999998E-2</v>
      </c>
      <c r="F7250" s="18">
        <v>0.57999999999999996</v>
      </c>
      <c r="G7250" s="18">
        <v>3.8454000000000002E-2</v>
      </c>
    </row>
    <row r="7251" spans="1:7" ht="15" customHeight="1">
      <c r="A7251" s="15" t="s">
        <v>996</v>
      </c>
      <c r="B7251" s="16" t="s">
        <v>997</v>
      </c>
      <c r="C7251" s="15" t="s">
        <v>959</v>
      </c>
      <c r="D7251" s="15" t="s">
        <v>960</v>
      </c>
      <c r="E7251" s="17">
        <v>6.6299999999999998E-2</v>
      </c>
      <c r="F7251" s="18">
        <v>3.18</v>
      </c>
      <c r="G7251" s="18">
        <v>0.21083399999999999</v>
      </c>
    </row>
    <row r="7252" spans="1:7" ht="20.100000000000001" customHeight="1">
      <c r="A7252" s="15" t="s">
        <v>1088</v>
      </c>
      <c r="B7252" s="16" t="s">
        <v>1089</v>
      </c>
      <c r="C7252" s="15" t="s">
        <v>959</v>
      </c>
      <c r="D7252" s="15" t="s">
        <v>960</v>
      </c>
      <c r="E7252" s="17">
        <v>6.6299999999999998E-2</v>
      </c>
      <c r="F7252" s="18">
        <v>0.95</v>
      </c>
      <c r="G7252" s="18">
        <v>6.2984999999999999E-2</v>
      </c>
    </row>
    <row r="7253" spans="1:7" ht="15" customHeight="1">
      <c r="A7253" s="15" t="s">
        <v>963</v>
      </c>
      <c r="B7253" s="16" t="s">
        <v>964</v>
      </c>
      <c r="C7253" s="15" t="s">
        <v>959</v>
      </c>
      <c r="D7253" s="15" t="s">
        <v>960</v>
      </c>
      <c r="E7253" s="17">
        <v>6.6299999999999998E-2</v>
      </c>
      <c r="F7253" s="18">
        <v>0.55000000000000004</v>
      </c>
      <c r="G7253" s="18">
        <v>3.6464999999999997E-2</v>
      </c>
    </row>
    <row r="7254" spans="1:7" ht="15" customHeight="1">
      <c r="A7254" s="15" t="s">
        <v>965</v>
      </c>
      <c r="B7254" s="16" t="s">
        <v>966</v>
      </c>
      <c r="C7254" s="15" t="s">
        <v>959</v>
      </c>
      <c r="D7254" s="15" t="s">
        <v>960</v>
      </c>
      <c r="E7254" s="17">
        <v>6.6299999999999998E-2</v>
      </c>
      <c r="F7254" s="18">
        <v>0.06</v>
      </c>
      <c r="G7254" s="18">
        <v>3.9779999999999998E-3</v>
      </c>
    </row>
    <row r="7255" spans="1:7" ht="17.100000000000001" customHeight="1">
      <c r="A7255" s="1"/>
      <c r="B7255" s="1"/>
      <c r="C7255" s="1"/>
      <c r="D7255" s="1"/>
      <c r="E7255" s="319" t="s">
        <v>967</v>
      </c>
      <c r="F7255" s="320"/>
      <c r="G7255" s="19">
        <v>0.42166799999999999</v>
      </c>
    </row>
    <row r="7256" spans="1:7" ht="15" customHeight="1">
      <c r="A7256" s="321" t="s">
        <v>968</v>
      </c>
      <c r="B7256" s="322"/>
      <c r="C7256" s="8" t="s">
        <v>952</v>
      </c>
      <c r="D7256" s="8" t="s">
        <v>953</v>
      </c>
      <c r="E7256" s="8" t="s">
        <v>954</v>
      </c>
      <c r="F7256" s="8" t="s">
        <v>955</v>
      </c>
      <c r="G7256" s="8" t="s">
        <v>956</v>
      </c>
    </row>
    <row r="7257" spans="1:7" ht="15" customHeight="1">
      <c r="A7257" s="15" t="s">
        <v>1130</v>
      </c>
      <c r="B7257" s="16" t="s">
        <v>1131</v>
      </c>
      <c r="C7257" s="15" t="s">
        <v>959</v>
      </c>
      <c r="D7257" s="15" t="s">
        <v>960</v>
      </c>
      <c r="E7257" s="17">
        <v>8.2672400000000004E-3</v>
      </c>
      <c r="F7257" s="18">
        <v>8.7899999999999991</v>
      </c>
      <c r="G7257" s="18">
        <v>7.2669039599999999E-2</v>
      </c>
    </row>
    <row r="7258" spans="1:7" ht="15" customHeight="1">
      <c r="A7258" s="15" t="s">
        <v>1132</v>
      </c>
      <c r="B7258" s="16" t="s">
        <v>1133</v>
      </c>
      <c r="C7258" s="15" t="s">
        <v>959</v>
      </c>
      <c r="D7258" s="15" t="s">
        <v>960</v>
      </c>
      <c r="E7258" s="17">
        <v>5.8576419999999997E-2</v>
      </c>
      <c r="F7258" s="18">
        <v>14.07</v>
      </c>
      <c r="G7258" s="18">
        <v>0.82417022939999995</v>
      </c>
    </row>
    <row r="7259" spans="1:7" ht="15" customHeight="1">
      <c r="A7259" s="1"/>
      <c r="B7259" s="1"/>
      <c r="C7259" s="1"/>
      <c r="D7259" s="1"/>
      <c r="E7259" s="319" t="s">
        <v>971</v>
      </c>
      <c r="F7259" s="320"/>
      <c r="G7259" s="19">
        <v>0.89683926899999999</v>
      </c>
    </row>
    <row r="7260" spans="1:7" ht="15" customHeight="1">
      <c r="A7260" s="321" t="s">
        <v>1010</v>
      </c>
      <c r="B7260" s="322"/>
      <c r="C7260" s="8" t="s">
        <v>952</v>
      </c>
      <c r="D7260" s="8" t="s">
        <v>953</v>
      </c>
      <c r="E7260" s="8" t="s">
        <v>954</v>
      </c>
      <c r="F7260" s="8" t="s">
        <v>955</v>
      </c>
      <c r="G7260" s="8" t="s">
        <v>956</v>
      </c>
    </row>
    <row r="7261" spans="1:7" ht="20.100000000000001" customHeight="1">
      <c r="A7261" s="15" t="s">
        <v>1217</v>
      </c>
      <c r="B7261" s="16" t="s">
        <v>1218</v>
      </c>
      <c r="C7261" s="15" t="s">
        <v>959</v>
      </c>
      <c r="D7261" s="15" t="s">
        <v>1020</v>
      </c>
      <c r="E7261" s="17">
        <v>1.07</v>
      </c>
      <c r="F7261" s="18">
        <v>10.49</v>
      </c>
      <c r="G7261" s="18">
        <v>11.224299999999999</v>
      </c>
    </row>
    <row r="7262" spans="1:7" ht="15" customHeight="1">
      <c r="A7262" s="1"/>
      <c r="B7262" s="1"/>
      <c r="C7262" s="1"/>
      <c r="D7262" s="1"/>
      <c r="E7262" s="319" t="s">
        <v>1021</v>
      </c>
      <c r="F7262" s="320"/>
      <c r="G7262" s="19">
        <v>11.224299999999999</v>
      </c>
    </row>
    <row r="7263" spans="1:7" ht="15" customHeight="1">
      <c r="A7263" s="1"/>
      <c r="B7263" s="1"/>
      <c r="C7263" s="1"/>
      <c r="D7263" s="1"/>
      <c r="E7263" s="317" t="s">
        <v>972</v>
      </c>
      <c r="F7263" s="318"/>
      <c r="G7263" s="3">
        <v>12.12</v>
      </c>
    </row>
    <row r="7264" spans="1:7" ht="15" customHeight="1">
      <c r="A7264" s="1"/>
      <c r="B7264" s="1"/>
      <c r="C7264" s="1"/>
      <c r="D7264" s="1"/>
      <c r="E7264" s="317" t="s">
        <v>973</v>
      </c>
      <c r="F7264" s="318"/>
      <c r="G7264" s="3">
        <v>0.41</v>
      </c>
    </row>
    <row r="7265" spans="1:7" ht="15" customHeight="1">
      <c r="A7265" s="1"/>
      <c r="B7265" s="1"/>
      <c r="C7265" s="1"/>
      <c r="D7265" s="1"/>
      <c r="E7265" s="317" t="s">
        <v>974</v>
      </c>
      <c r="F7265" s="318"/>
      <c r="G7265" s="3">
        <v>12.53</v>
      </c>
    </row>
    <row r="7266" spans="1:7" ht="15" customHeight="1">
      <c r="A7266" s="1"/>
      <c r="B7266" s="1"/>
      <c r="C7266" s="1"/>
      <c r="D7266" s="1"/>
      <c r="E7266" s="317" t="s">
        <v>975</v>
      </c>
      <c r="F7266" s="318"/>
      <c r="G7266" s="3">
        <v>3.55</v>
      </c>
    </row>
    <row r="7267" spans="1:7" ht="15" customHeight="1">
      <c r="A7267" s="1"/>
      <c r="B7267" s="1"/>
      <c r="C7267" s="1"/>
      <c r="D7267" s="1"/>
      <c r="E7267" s="317" t="s">
        <v>976</v>
      </c>
      <c r="F7267" s="318"/>
      <c r="G7267" s="3">
        <v>16.079999999999998</v>
      </c>
    </row>
    <row r="7268" spans="1:7" ht="15" customHeight="1">
      <c r="A7268" s="1"/>
      <c r="B7268" s="1"/>
      <c r="C7268" s="1"/>
      <c r="D7268" s="1"/>
      <c r="E7268" s="317" t="s">
        <v>977</v>
      </c>
      <c r="F7268" s="318"/>
      <c r="G7268" s="3">
        <v>1</v>
      </c>
    </row>
    <row r="7269" spans="1:7" ht="15" customHeight="1">
      <c r="A7269" s="1"/>
      <c r="B7269" s="1"/>
      <c r="C7269" s="1"/>
      <c r="D7269" s="1"/>
      <c r="E7269" s="317" t="s">
        <v>978</v>
      </c>
      <c r="F7269" s="318"/>
      <c r="G7269" s="3">
        <v>16.079999999999998</v>
      </c>
    </row>
    <row r="7270" spans="1:7" ht="9.9499999999999993" customHeight="1">
      <c r="A7270" s="1"/>
      <c r="B7270" s="1"/>
      <c r="C7270" s="323" t="s">
        <v>949</v>
      </c>
      <c r="D7270" s="324"/>
      <c r="E7270" s="1"/>
      <c r="F7270" s="1"/>
      <c r="G7270" s="1"/>
    </row>
    <row r="7271" spans="1:7" ht="20.100000000000001" customHeight="1">
      <c r="A7271" s="325" t="s">
        <v>2523</v>
      </c>
      <c r="B7271" s="326"/>
      <c r="C7271" s="326"/>
      <c r="D7271" s="326"/>
      <c r="E7271" s="326"/>
      <c r="F7271" s="326"/>
      <c r="G7271" s="326"/>
    </row>
    <row r="7272" spans="1:7" ht="15" customHeight="1">
      <c r="A7272" s="321" t="s">
        <v>951</v>
      </c>
      <c r="B7272" s="322"/>
      <c r="C7272" s="8" t="s">
        <v>952</v>
      </c>
      <c r="D7272" s="8" t="s">
        <v>953</v>
      </c>
      <c r="E7272" s="8" t="s">
        <v>954</v>
      </c>
      <c r="F7272" s="8" t="s">
        <v>955</v>
      </c>
      <c r="G7272" s="8" t="s">
        <v>956</v>
      </c>
    </row>
    <row r="7273" spans="1:7" ht="15" customHeight="1">
      <c r="A7273" s="15" t="s">
        <v>994</v>
      </c>
      <c r="B7273" s="16" t="s">
        <v>995</v>
      </c>
      <c r="C7273" s="15" t="s">
        <v>959</v>
      </c>
      <c r="D7273" s="15" t="s">
        <v>960</v>
      </c>
      <c r="E7273" s="17">
        <v>1.9E-2</v>
      </c>
      <c r="F7273" s="18">
        <v>1.04</v>
      </c>
      <c r="G7273" s="18">
        <v>1.976E-2</v>
      </c>
    </row>
    <row r="7274" spans="1:7" ht="15" customHeight="1">
      <c r="A7274" s="15" t="s">
        <v>996</v>
      </c>
      <c r="B7274" s="16" t="s">
        <v>997</v>
      </c>
      <c r="C7274" s="15" t="s">
        <v>959</v>
      </c>
      <c r="D7274" s="15" t="s">
        <v>960</v>
      </c>
      <c r="E7274" s="17">
        <v>1.9E-2</v>
      </c>
      <c r="F7274" s="18">
        <v>3.18</v>
      </c>
      <c r="G7274" s="18">
        <v>6.0420000000000001E-2</v>
      </c>
    </row>
    <row r="7275" spans="1:7" ht="20.100000000000001" customHeight="1">
      <c r="A7275" s="15" t="s">
        <v>1023</v>
      </c>
      <c r="B7275" s="16" t="s">
        <v>1024</v>
      </c>
      <c r="C7275" s="15" t="s">
        <v>959</v>
      </c>
      <c r="D7275" s="15" t="s">
        <v>960</v>
      </c>
      <c r="E7275" s="17">
        <v>3.0000000000000001E-3</v>
      </c>
      <c r="F7275" s="18">
        <v>0.01</v>
      </c>
      <c r="G7275" s="18">
        <v>3.0000000000000001E-5</v>
      </c>
    </row>
    <row r="7276" spans="1:7" ht="20.100000000000001" customHeight="1">
      <c r="A7276" s="15" t="s">
        <v>1002</v>
      </c>
      <c r="B7276" s="16" t="s">
        <v>1003</v>
      </c>
      <c r="C7276" s="15" t="s">
        <v>959</v>
      </c>
      <c r="D7276" s="15" t="s">
        <v>960</v>
      </c>
      <c r="E7276" s="17">
        <v>1.6E-2</v>
      </c>
      <c r="F7276" s="18">
        <v>1.05</v>
      </c>
      <c r="G7276" s="18">
        <v>1.6799999999999999E-2</v>
      </c>
    </row>
    <row r="7277" spans="1:7" ht="15" customHeight="1">
      <c r="A7277" s="15" t="s">
        <v>965</v>
      </c>
      <c r="B7277" s="16" t="s">
        <v>966</v>
      </c>
      <c r="C7277" s="15" t="s">
        <v>959</v>
      </c>
      <c r="D7277" s="15" t="s">
        <v>960</v>
      </c>
      <c r="E7277" s="17">
        <v>1.9E-2</v>
      </c>
      <c r="F7277" s="18">
        <v>0.06</v>
      </c>
      <c r="G7277" s="18">
        <v>1.14E-3</v>
      </c>
    </row>
    <row r="7278" spans="1:7" ht="20.100000000000001" customHeight="1">
      <c r="A7278" s="15" t="s">
        <v>1004</v>
      </c>
      <c r="B7278" s="16" t="s">
        <v>1005</v>
      </c>
      <c r="C7278" s="15" t="s">
        <v>959</v>
      </c>
      <c r="D7278" s="15" t="s">
        <v>960</v>
      </c>
      <c r="E7278" s="17">
        <v>1.6E-2</v>
      </c>
      <c r="F7278" s="18">
        <v>0.38</v>
      </c>
      <c r="G7278" s="18">
        <v>6.0800000000000003E-3</v>
      </c>
    </row>
    <row r="7279" spans="1:7" ht="20.100000000000001" customHeight="1">
      <c r="A7279" s="15" t="s">
        <v>1025</v>
      </c>
      <c r="B7279" s="16" t="s">
        <v>1026</v>
      </c>
      <c r="C7279" s="15" t="s">
        <v>959</v>
      </c>
      <c r="D7279" s="15" t="s">
        <v>960</v>
      </c>
      <c r="E7279" s="17">
        <v>3.0000000000000001E-3</v>
      </c>
      <c r="F7279" s="18">
        <v>0.63</v>
      </c>
      <c r="G7279" s="18">
        <v>1.89E-3</v>
      </c>
    </row>
    <row r="7280" spans="1:7" ht="15" customHeight="1">
      <c r="A7280" s="15" t="s">
        <v>963</v>
      </c>
      <c r="B7280" s="16" t="s">
        <v>964</v>
      </c>
      <c r="C7280" s="15" t="s">
        <v>959</v>
      </c>
      <c r="D7280" s="15" t="s">
        <v>960</v>
      </c>
      <c r="E7280" s="17">
        <v>1.9E-2</v>
      </c>
      <c r="F7280" s="18">
        <v>0.55000000000000004</v>
      </c>
      <c r="G7280" s="18">
        <v>1.0449999999999999E-2</v>
      </c>
    </row>
    <row r="7281" spans="1:7" ht="17.100000000000001" customHeight="1">
      <c r="A7281" s="1"/>
      <c r="B7281" s="1"/>
      <c r="C7281" s="1"/>
      <c r="D7281" s="1"/>
      <c r="E7281" s="319" t="s">
        <v>967</v>
      </c>
      <c r="F7281" s="320"/>
      <c r="G7281" s="19">
        <v>0.11656999999999999</v>
      </c>
    </row>
    <row r="7282" spans="1:7" ht="15" customHeight="1">
      <c r="A7282" s="321" t="s">
        <v>1027</v>
      </c>
      <c r="B7282" s="322"/>
      <c r="C7282" s="8" t="s">
        <v>952</v>
      </c>
      <c r="D7282" s="8" t="s">
        <v>953</v>
      </c>
      <c r="E7282" s="8" t="s">
        <v>954</v>
      </c>
      <c r="F7282" s="8" t="s">
        <v>955</v>
      </c>
      <c r="G7282" s="8" t="s">
        <v>956</v>
      </c>
    </row>
    <row r="7283" spans="1:7" ht="27.95" customHeight="1">
      <c r="A7283" s="15" t="s">
        <v>1028</v>
      </c>
      <c r="B7283" s="16" t="s">
        <v>1029</v>
      </c>
      <c r="C7283" s="15" t="s">
        <v>959</v>
      </c>
      <c r="D7283" s="15" t="s">
        <v>1030</v>
      </c>
      <c r="E7283" s="17">
        <v>4.0919999999999998E-7</v>
      </c>
      <c r="F7283" s="18">
        <v>1139.75</v>
      </c>
      <c r="G7283" s="18">
        <v>4.6638570000000001E-4</v>
      </c>
    </row>
    <row r="7284" spans="1:7" ht="15" customHeight="1">
      <c r="A7284" s="1"/>
      <c r="B7284" s="1"/>
      <c r="C7284" s="1"/>
      <c r="D7284" s="1"/>
      <c r="E7284" s="319" t="s">
        <v>1031</v>
      </c>
      <c r="F7284" s="320"/>
      <c r="G7284" s="19">
        <v>4.6638570000000001E-4</v>
      </c>
    </row>
    <row r="7285" spans="1:7" ht="15" customHeight="1">
      <c r="A7285" s="321" t="s">
        <v>1032</v>
      </c>
      <c r="B7285" s="322"/>
      <c r="C7285" s="8" t="s">
        <v>952</v>
      </c>
      <c r="D7285" s="8" t="s">
        <v>953</v>
      </c>
      <c r="E7285" s="8" t="s">
        <v>954</v>
      </c>
      <c r="F7285" s="8" t="s">
        <v>955</v>
      </c>
      <c r="G7285" s="8" t="s">
        <v>956</v>
      </c>
    </row>
    <row r="7286" spans="1:7" ht="15" customHeight="1">
      <c r="A7286" s="15" t="s">
        <v>1033</v>
      </c>
      <c r="B7286" s="16" t="s">
        <v>1034</v>
      </c>
      <c r="C7286" s="15" t="s">
        <v>959</v>
      </c>
      <c r="D7286" s="15" t="s">
        <v>1035</v>
      </c>
      <c r="E7286" s="17">
        <v>9.5099999999999994E-3</v>
      </c>
      <c r="F7286" s="18">
        <v>0.9</v>
      </c>
      <c r="G7286" s="18">
        <v>8.5590000000000006E-3</v>
      </c>
    </row>
    <row r="7287" spans="1:7" ht="15" customHeight="1">
      <c r="A7287" s="1"/>
      <c r="B7287" s="1"/>
      <c r="C7287" s="1"/>
      <c r="D7287" s="1"/>
      <c r="E7287" s="319" t="s">
        <v>1036</v>
      </c>
      <c r="F7287" s="320"/>
      <c r="G7287" s="19">
        <v>8.5590000000000006E-3</v>
      </c>
    </row>
    <row r="7288" spans="1:7" ht="15" customHeight="1">
      <c r="A7288" s="321" t="s">
        <v>968</v>
      </c>
      <c r="B7288" s="322"/>
      <c r="C7288" s="8" t="s">
        <v>952</v>
      </c>
      <c r="D7288" s="8" t="s">
        <v>953</v>
      </c>
      <c r="E7288" s="8" t="s">
        <v>954</v>
      </c>
      <c r="F7288" s="8" t="s">
        <v>955</v>
      </c>
      <c r="G7288" s="8" t="s">
        <v>956</v>
      </c>
    </row>
    <row r="7289" spans="1:7" ht="15" customHeight="1">
      <c r="A7289" s="15" t="s">
        <v>1037</v>
      </c>
      <c r="B7289" s="16" t="s">
        <v>1038</v>
      </c>
      <c r="C7289" s="15" t="s">
        <v>959</v>
      </c>
      <c r="D7289" s="15" t="s">
        <v>960</v>
      </c>
      <c r="E7289" s="17">
        <v>3.0314999999999999E-3</v>
      </c>
      <c r="F7289" s="18">
        <v>9.83</v>
      </c>
      <c r="G7289" s="18">
        <v>2.9799645E-2</v>
      </c>
    </row>
    <row r="7290" spans="1:7" ht="20.100000000000001" customHeight="1">
      <c r="A7290" s="15" t="s">
        <v>1039</v>
      </c>
      <c r="B7290" s="16" t="s">
        <v>1040</v>
      </c>
      <c r="C7290" s="15" t="s">
        <v>959</v>
      </c>
      <c r="D7290" s="15" t="s">
        <v>960</v>
      </c>
      <c r="E7290" s="17">
        <v>3.0246000000000001E-3</v>
      </c>
      <c r="F7290" s="18">
        <v>21.78</v>
      </c>
      <c r="G7290" s="18">
        <v>6.5875788000000005E-2</v>
      </c>
    </row>
    <row r="7291" spans="1:7" ht="15" customHeight="1">
      <c r="A7291" s="15" t="s">
        <v>1008</v>
      </c>
      <c r="B7291" s="16" t="s">
        <v>1009</v>
      </c>
      <c r="C7291" s="15" t="s">
        <v>959</v>
      </c>
      <c r="D7291" s="15" t="s">
        <v>960</v>
      </c>
      <c r="E7291" s="17">
        <v>1.31066E-2</v>
      </c>
      <c r="F7291" s="18">
        <v>12.49</v>
      </c>
      <c r="G7291" s="18">
        <v>0.16370143400000001</v>
      </c>
    </row>
    <row r="7292" spans="1:7" ht="15" customHeight="1">
      <c r="A7292" s="1"/>
      <c r="B7292" s="1"/>
      <c r="C7292" s="1"/>
      <c r="D7292" s="1"/>
      <c r="E7292" s="319" t="s">
        <v>971</v>
      </c>
      <c r="F7292" s="320"/>
      <c r="G7292" s="19">
        <v>0.25937686700000001</v>
      </c>
    </row>
    <row r="7293" spans="1:7" ht="15" customHeight="1">
      <c r="A7293" s="321" t="s">
        <v>1010</v>
      </c>
      <c r="B7293" s="322"/>
      <c r="C7293" s="8" t="s">
        <v>952</v>
      </c>
      <c r="D7293" s="8" t="s">
        <v>953</v>
      </c>
      <c r="E7293" s="8" t="s">
        <v>954</v>
      </c>
      <c r="F7293" s="8" t="s">
        <v>955</v>
      </c>
      <c r="G7293" s="8" t="s">
        <v>956</v>
      </c>
    </row>
    <row r="7294" spans="1:7" ht="20.100000000000001" customHeight="1">
      <c r="A7294" s="15" t="s">
        <v>1127</v>
      </c>
      <c r="B7294" s="16" t="s">
        <v>1128</v>
      </c>
      <c r="C7294" s="15" t="s">
        <v>959</v>
      </c>
      <c r="D7294" s="15" t="s">
        <v>1013</v>
      </c>
      <c r="E7294" s="17">
        <v>3.855</v>
      </c>
      <c r="F7294" s="18">
        <v>18.559999999999999</v>
      </c>
      <c r="G7294" s="18">
        <v>71.5488</v>
      </c>
    </row>
    <row r="7295" spans="1:7" ht="15" customHeight="1">
      <c r="A7295" s="1"/>
      <c r="B7295" s="1"/>
      <c r="C7295" s="1"/>
      <c r="D7295" s="1"/>
      <c r="E7295" s="319" t="s">
        <v>1021</v>
      </c>
      <c r="F7295" s="320"/>
      <c r="G7295" s="19">
        <v>71.5488</v>
      </c>
    </row>
    <row r="7296" spans="1:7" ht="15" customHeight="1">
      <c r="A7296" s="1"/>
      <c r="B7296" s="1"/>
      <c r="C7296" s="1"/>
      <c r="D7296" s="1"/>
      <c r="E7296" s="317" t="s">
        <v>972</v>
      </c>
      <c r="F7296" s="318"/>
      <c r="G7296" s="3">
        <v>71.8</v>
      </c>
    </row>
    <row r="7297" spans="1:7" ht="15" customHeight="1">
      <c r="A7297" s="1"/>
      <c r="B7297" s="1"/>
      <c r="C7297" s="1"/>
      <c r="D7297" s="1"/>
      <c r="E7297" s="317" t="s">
        <v>973</v>
      </c>
      <c r="F7297" s="318"/>
      <c r="G7297" s="3">
        <v>0.11</v>
      </c>
    </row>
    <row r="7298" spans="1:7" ht="15" customHeight="1">
      <c r="A7298" s="1"/>
      <c r="B7298" s="1"/>
      <c r="C7298" s="1"/>
      <c r="D7298" s="1"/>
      <c r="E7298" s="317" t="s">
        <v>974</v>
      </c>
      <c r="F7298" s="318"/>
      <c r="G7298" s="3">
        <v>71.91</v>
      </c>
    </row>
    <row r="7299" spans="1:7" ht="15" customHeight="1">
      <c r="A7299" s="1"/>
      <c r="B7299" s="1"/>
      <c r="C7299" s="1"/>
      <c r="D7299" s="1"/>
      <c r="E7299" s="317" t="s">
        <v>975</v>
      </c>
      <c r="F7299" s="318"/>
      <c r="G7299" s="3">
        <v>20.38</v>
      </c>
    </row>
    <row r="7300" spans="1:7" ht="15" customHeight="1">
      <c r="A7300" s="1"/>
      <c r="B7300" s="1"/>
      <c r="C7300" s="1"/>
      <c r="D7300" s="1"/>
      <c r="E7300" s="317" t="s">
        <v>976</v>
      </c>
      <c r="F7300" s="318"/>
      <c r="G7300" s="3">
        <v>92.29</v>
      </c>
    </row>
    <row r="7301" spans="1:7" ht="15" customHeight="1">
      <c r="A7301" s="1"/>
      <c r="B7301" s="1"/>
      <c r="C7301" s="1"/>
      <c r="D7301" s="1"/>
      <c r="E7301" s="317" t="s">
        <v>977</v>
      </c>
      <c r="F7301" s="318"/>
      <c r="G7301" s="3">
        <v>1</v>
      </c>
    </row>
    <row r="7302" spans="1:7" ht="15" customHeight="1">
      <c r="A7302" s="1"/>
      <c r="B7302" s="1"/>
      <c r="C7302" s="1"/>
      <c r="D7302" s="1"/>
      <c r="E7302" s="317" t="s">
        <v>978</v>
      </c>
      <c r="F7302" s="318"/>
      <c r="G7302" s="3">
        <v>92.29</v>
      </c>
    </row>
    <row r="7303" spans="1:7" ht="9.9499999999999993" customHeight="1">
      <c r="A7303" s="1"/>
      <c r="B7303" s="1"/>
      <c r="C7303" s="323" t="s">
        <v>949</v>
      </c>
      <c r="D7303" s="324"/>
      <c r="E7303" s="1"/>
      <c r="F7303" s="1"/>
      <c r="G7303" s="1"/>
    </row>
    <row r="7304" spans="1:7" ht="20.100000000000001" customHeight="1">
      <c r="A7304" s="325" t="s">
        <v>2524</v>
      </c>
      <c r="B7304" s="326"/>
      <c r="C7304" s="326"/>
      <c r="D7304" s="326"/>
      <c r="E7304" s="326"/>
      <c r="F7304" s="326"/>
      <c r="G7304" s="326"/>
    </row>
    <row r="7305" spans="1:7" ht="15" customHeight="1">
      <c r="A7305" s="321" t="s">
        <v>1027</v>
      </c>
      <c r="B7305" s="322"/>
      <c r="C7305" s="8" t="s">
        <v>952</v>
      </c>
      <c r="D7305" s="8" t="s">
        <v>953</v>
      </c>
      <c r="E7305" s="8" t="s">
        <v>954</v>
      </c>
      <c r="F7305" s="8" t="s">
        <v>955</v>
      </c>
      <c r="G7305" s="8" t="s">
        <v>956</v>
      </c>
    </row>
    <row r="7306" spans="1:7" ht="36" customHeight="1">
      <c r="A7306" s="15" t="s">
        <v>2106</v>
      </c>
      <c r="B7306" s="16" t="s">
        <v>2107</v>
      </c>
      <c r="C7306" s="15" t="s">
        <v>959</v>
      </c>
      <c r="D7306" s="15" t="s">
        <v>1030</v>
      </c>
      <c r="E7306" s="17">
        <v>6.3999999999999997E-5</v>
      </c>
      <c r="F7306" s="18">
        <v>2450</v>
      </c>
      <c r="G7306" s="18">
        <v>0.15679999999999999</v>
      </c>
    </row>
    <row r="7307" spans="1:7" ht="15" customHeight="1">
      <c r="A7307" s="1"/>
      <c r="B7307" s="1"/>
      <c r="C7307" s="1"/>
      <c r="D7307" s="1"/>
      <c r="E7307" s="319" t="s">
        <v>1031</v>
      </c>
      <c r="F7307" s="320"/>
      <c r="G7307" s="19">
        <v>0.15679999999999999</v>
      </c>
    </row>
    <row r="7308" spans="1:7" ht="15" customHeight="1">
      <c r="A7308" s="1"/>
      <c r="B7308" s="1"/>
      <c r="C7308" s="1"/>
      <c r="D7308" s="1"/>
      <c r="E7308" s="317" t="s">
        <v>972</v>
      </c>
      <c r="F7308" s="318"/>
      <c r="G7308" s="3">
        <v>0.15</v>
      </c>
    </row>
    <row r="7309" spans="1:7" ht="15" customHeight="1">
      <c r="A7309" s="1"/>
      <c r="B7309" s="1"/>
      <c r="C7309" s="1"/>
      <c r="D7309" s="1"/>
      <c r="E7309" s="317" t="s">
        <v>1062</v>
      </c>
      <c r="F7309" s="318"/>
      <c r="G7309" s="3">
        <v>0</v>
      </c>
    </row>
    <row r="7310" spans="1:7" ht="15" customHeight="1">
      <c r="A7310" s="1"/>
      <c r="B7310" s="1"/>
      <c r="C7310" s="1"/>
      <c r="D7310" s="1"/>
      <c r="E7310" s="317" t="s">
        <v>974</v>
      </c>
      <c r="F7310" s="318"/>
      <c r="G7310" s="3">
        <v>0.15</v>
      </c>
    </row>
    <row r="7311" spans="1:7" ht="15" customHeight="1">
      <c r="A7311" s="1"/>
      <c r="B7311" s="1"/>
      <c r="C7311" s="1"/>
      <c r="D7311" s="1"/>
      <c r="E7311" s="317" t="s">
        <v>975</v>
      </c>
      <c r="F7311" s="318"/>
      <c r="G7311" s="3">
        <v>0.04</v>
      </c>
    </row>
    <row r="7312" spans="1:7" ht="15" customHeight="1">
      <c r="A7312" s="1"/>
      <c r="B7312" s="1"/>
      <c r="C7312" s="1"/>
      <c r="D7312" s="1"/>
      <c r="E7312" s="317" t="s">
        <v>976</v>
      </c>
      <c r="F7312" s="318"/>
      <c r="G7312" s="3">
        <v>0.19</v>
      </c>
    </row>
    <row r="7313" spans="1:7" ht="15" customHeight="1">
      <c r="A7313" s="1"/>
      <c r="B7313" s="1"/>
      <c r="C7313" s="1"/>
      <c r="D7313" s="1"/>
      <c r="E7313" s="317" t="s">
        <v>977</v>
      </c>
      <c r="F7313" s="318"/>
      <c r="G7313" s="3">
        <v>1</v>
      </c>
    </row>
    <row r="7314" spans="1:7" ht="15" customHeight="1">
      <c r="A7314" s="1"/>
      <c r="B7314" s="1"/>
      <c r="C7314" s="1"/>
      <c r="D7314" s="1"/>
      <c r="E7314" s="317" t="s">
        <v>978</v>
      </c>
      <c r="F7314" s="318"/>
      <c r="G7314" s="3">
        <v>0.19</v>
      </c>
    </row>
    <row r="7315" spans="1:7" ht="9.9499999999999993" customHeight="1">
      <c r="A7315" s="1"/>
      <c r="B7315" s="1"/>
      <c r="C7315" s="323" t="s">
        <v>949</v>
      </c>
      <c r="D7315" s="324"/>
      <c r="E7315" s="1"/>
      <c r="F7315" s="1"/>
      <c r="G7315" s="1"/>
    </row>
    <row r="7316" spans="1:7" ht="20.100000000000001" customHeight="1">
      <c r="A7316" s="325" t="s">
        <v>2525</v>
      </c>
      <c r="B7316" s="326"/>
      <c r="C7316" s="326"/>
      <c r="D7316" s="326"/>
      <c r="E7316" s="326"/>
      <c r="F7316" s="326"/>
      <c r="G7316" s="326"/>
    </row>
    <row r="7317" spans="1:7" ht="15" customHeight="1">
      <c r="A7317" s="321" t="s">
        <v>1027</v>
      </c>
      <c r="B7317" s="322"/>
      <c r="C7317" s="8" t="s">
        <v>952</v>
      </c>
      <c r="D7317" s="8" t="s">
        <v>953</v>
      </c>
      <c r="E7317" s="8" t="s">
        <v>954</v>
      </c>
      <c r="F7317" s="8" t="s">
        <v>955</v>
      </c>
      <c r="G7317" s="8" t="s">
        <v>956</v>
      </c>
    </row>
    <row r="7318" spans="1:7" ht="36" customHeight="1">
      <c r="A7318" s="15" t="s">
        <v>2106</v>
      </c>
      <c r="B7318" s="16" t="s">
        <v>2107</v>
      </c>
      <c r="C7318" s="15" t="s">
        <v>959</v>
      </c>
      <c r="D7318" s="15" t="s">
        <v>1030</v>
      </c>
      <c r="E7318" s="17">
        <v>7.6000000000000001E-6</v>
      </c>
      <c r="F7318" s="18">
        <v>2450</v>
      </c>
      <c r="G7318" s="18">
        <v>1.8620000000000001E-2</v>
      </c>
    </row>
    <row r="7319" spans="1:7" ht="15" customHeight="1">
      <c r="A7319" s="1"/>
      <c r="B7319" s="1"/>
      <c r="C7319" s="1"/>
      <c r="D7319" s="1"/>
      <c r="E7319" s="319" t="s">
        <v>1031</v>
      </c>
      <c r="F7319" s="320"/>
      <c r="G7319" s="19">
        <v>1.8620000000000001E-2</v>
      </c>
    </row>
    <row r="7320" spans="1:7" ht="15" customHeight="1">
      <c r="A7320" s="1"/>
      <c r="B7320" s="1"/>
      <c r="C7320" s="1"/>
      <c r="D7320" s="1"/>
      <c r="E7320" s="317" t="s">
        <v>972</v>
      </c>
      <c r="F7320" s="318"/>
      <c r="G7320" s="3">
        <v>0.01</v>
      </c>
    </row>
    <row r="7321" spans="1:7" ht="15" customHeight="1">
      <c r="A7321" s="1"/>
      <c r="B7321" s="1"/>
      <c r="C7321" s="1"/>
      <c r="D7321" s="1"/>
      <c r="E7321" s="317" t="s">
        <v>1062</v>
      </c>
      <c r="F7321" s="318"/>
      <c r="G7321" s="3">
        <v>0</v>
      </c>
    </row>
    <row r="7322" spans="1:7" ht="15" customHeight="1">
      <c r="A7322" s="1"/>
      <c r="B7322" s="1"/>
      <c r="C7322" s="1"/>
      <c r="D7322" s="1"/>
      <c r="E7322" s="317" t="s">
        <v>974</v>
      </c>
      <c r="F7322" s="318"/>
      <c r="G7322" s="3">
        <v>0.01</v>
      </c>
    </row>
    <row r="7323" spans="1:7" ht="15" customHeight="1">
      <c r="A7323" s="1"/>
      <c r="B7323" s="1"/>
      <c r="C7323" s="1"/>
      <c r="D7323" s="1"/>
      <c r="E7323" s="317" t="s">
        <v>975</v>
      </c>
      <c r="F7323" s="318"/>
      <c r="G7323" s="3">
        <v>0</v>
      </c>
    </row>
    <row r="7324" spans="1:7" ht="15" customHeight="1">
      <c r="A7324" s="1"/>
      <c r="B7324" s="1"/>
      <c r="C7324" s="1"/>
      <c r="D7324" s="1"/>
      <c r="E7324" s="317" t="s">
        <v>976</v>
      </c>
      <c r="F7324" s="318"/>
      <c r="G7324" s="3">
        <v>0.01</v>
      </c>
    </row>
    <row r="7325" spans="1:7" ht="15" customHeight="1">
      <c r="A7325" s="1"/>
      <c r="B7325" s="1"/>
      <c r="C7325" s="1"/>
      <c r="D7325" s="1"/>
      <c r="E7325" s="317" t="s">
        <v>977</v>
      </c>
      <c r="F7325" s="318"/>
      <c r="G7325" s="3">
        <v>1</v>
      </c>
    </row>
    <row r="7326" spans="1:7" ht="15" customHeight="1">
      <c r="A7326" s="1"/>
      <c r="B7326" s="1"/>
      <c r="C7326" s="1"/>
      <c r="D7326" s="1"/>
      <c r="E7326" s="317" t="s">
        <v>978</v>
      </c>
      <c r="F7326" s="318"/>
      <c r="G7326" s="3">
        <v>0.01</v>
      </c>
    </row>
    <row r="7327" spans="1:7" ht="9.9499999999999993" customHeight="1">
      <c r="A7327" s="1"/>
      <c r="B7327" s="1"/>
      <c r="C7327" s="323" t="s">
        <v>949</v>
      </c>
      <c r="D7327" s="324"/>
      <c r="E7327" s="1"/>
      <c r="F7327" s="1"/>
      <c r="G7327" s="1"/>
    </row>
    <row r="7328" spans="1:7" ht="20.100000000000001" customHeight="1">
      <c r="A7328" s="325" t="s">
        <v>2526</v>
      </c>
      <c r="B7328" s="326"/>
      <c r="C7328" s="326"/>
      <c r="D7328" s="326"/>
      <c r="E7328" s="326"/>
      <c r="F7328" s="326"/>
      <c r="G7328" s="326"/>
    </row>
    <row r="7329" spans="1:7" ht="15" customHeight="1">
      <c r="A7329" s="321" t="s">
        <v>1027</v>
      </c>
      <c r="B7329" s="322"/>
      <c r="C7329" s="8" t="s">
        <v>952</v>
      </c>
      <c r="D7329" s="8" t="s">
        <v>953</v>
      </c>
      <c r="E7329" s="8" t="s">
        <v>954</v>
      </c>
      <c r="F7329" s="8" t="s">
        <v>955</v>
      </c>
      <c r="G7329" s="8" t="s">
        <v>956</v>
      </c>
    </row>
    <row r="7330" spans="1:7" ht="36" customHeight="1">
      <c r="A7330" s="15" t="s">
        <v>2106</v>
      </c>
      <c r="B7330" s="16" t="s">
        <v>2107</v>
      </c>
      <c r="C7330" s="15" t="s">
        <v>959</v>
      </c>
      <c r="D7330" s="15" t="s">
        <v>1030</v>
      </c>
      <c r="E7330" s="17">
        <v>9.0000000000000006E-5</v>
      </c>
      <c r="F7330" s="18">
        <v>2450</v>
      </c>
      <c r="G7330" s="18">
        <v>0.2205</v>
      </c>
    </row>
    <row r="7331" spans="1:7" ht="15" customHeight="1">
      <c r="A7331" s="1"/>
      <c r="B7331" s="1"/>
      <c r="C7331" s="1"/>
      <c r="D7331" s="1"/>
      <c r="E7331" s="319" t="s">
        <v>1031</v>
      </c>
      <c r="F7331" s="320"/>
      <c r="G7331" s="19">
        <v>0.2205</v>
      </c>
    </row>
    <row r="7332" spans="1:7" ht="15" customHeight="1">
      <c r="A7332" s="1"/>
      <c r="B7332" s="1"/>
      <c r="C7332" s="1"/>
      <c r="D7332" s="1"/>
      <c r="E7332" s="317" t="s">
        <v>972</v>
      </c>
      <c r="F7332" s="318"/>
      <c r="G7332" s="3">
        <v>0.22</v>
      </c>
    </row>
    <row r="7333" spans="1:7" ht="15" customHeight="1">
      <c r="A7333" s="1"/>
      <c r="B7333" s="1"/>
      <c r="C7333" s="1"/>
      <c r="D7333" s="1"/>
      <c r="E7333" s="317" t="s">
        <v>1062</v>
      </c>
      <c r="F7333" s="318"/>
      <c r="G7333" s="3">
        <v>0</v>
      </c>
    </row>
    <row r="7334" spans="1:7" ht="15" customHeight="1">
      <c r="A7334" s="1"/>
      <c r="B7334" s="1"/>
      <c r="C7334" s="1"/>
      <c r="D7334" s="1"/>
      <c r="E7334" s="317" t="s">
        <v>974</v>
      </c>
      <c r="F7334" s="318"/>
      <c r="G7334" s="3">
        <v>0.22</v>
      </c>
    </row>
    <row r="7335" spans="1:7" ht="15" customHeight="1">
      <c r="A7335" s="1"/>
      <c r="B7335" s="1"/>
      <c r="C7335" s="1"/>
      <c r="D7335" s="1"/>
      <c r="E7335" s="317" t="s">
        <v>975</v>
      </c>
      <c r="F7335" s="318"/>
      <c r="G7335" s="3">
        <v>0.06</v>
      </c>
    </row>
    <row r="7336" spans="1:7" ht="15" customHeight="1">
      <c r="A7336" s="1"/>
      <c r="B7336" s="1"/>
      <c r="C7336" s="1"/>
      <c r="D7336" s="1"/>
      <c r="E7336" s="317" t="s">
        <v>976</v>
      </c>
      <c r="F7336" s="318"/>
      <c r="G7336" s="3">
        <v>0.28000000000000003</v>
      </c>
    </row>
    <row r="7337" spans="1:7" ht="15" customHeight="1">
      <c r="A7337" s="1"/>
      <c r="B7337" s="1"/>
      <c r="C7337" s="1"/>
      <c r="D7337" s="1"/>
      <c r="E7337" s="317" t="s">
        <v>977</v>
      </c>
      <c r="F7337" s="318"/>
      <c r="G7337" s="3">
        <v>1</v>
      </c>
    </row>
    <row r="7338" spans="1:7" ht="15" customHeight="1">
      <c r="A7338" s="1"/>
      <c r="B7338" s="1"/>
      <c r="C7338" s="1"/>
      <c r="D7338" s="1"/>
      <c r="E7338" s="317" t="s">
        <v>978</v>
      </c>
      <c r="F7338" s="318"/>
      <c r="G7338" s="3">
        <v>0.28000000000000003</v>
      </c>
    </row>
    <row r="7339" spans="1:7" ht="9.9499999999999993" customHeight="1">
      <c r="A7339" s="1"/>
      <c r="B7339" s="1"/>
      <c r="C7339" s="323" t="s">
        <v>949</v>
      </c>
      <c r="D7339" s="324"/>
      <c r="E7339" s="1"/>
      <c r="F7339" s="1"/>
      <c r="G7339" s="1"/>
    </row>
    <row r="7340" spans="1:7" ht="20.100000000000001" customHeight="1">
      <c r="A7340" s="325" t="s">
        <v>2527</v>
      </c>
      <c r="B7340" s="326"/>
      <c r="C7340" s="326"/>
      <c r="D7340" s="326"/>
      <c r="E7340" s="326"/>
      <c r="F7340" s="326"/>
      <c r="G7340" s="326"/>
    </row>
    <row r="7341" spans="1:7" ht="15" customHeight="1">
      <c r="A7341" s="321" t="s">
        <v>1032</v>
      </c>
      <c r="B7341" s="322"/>
      <c r="C7341" s="8" t="s">
        <v>952</v>
      </c>
      <c r="D7341" s="8" t="s">
        <v>953</v>
      </c>
      <c r="E7341" s="8" t="s">
        <v>954</v>
      </c>
      <c r="F7341" s="8" t="s">
        <v>955</v>
      </c>
      <c r="G7341" s="8" t="s">
        <v>956</v>
      </c>
    </row>
    <row r="7342" spans="1:7" ht="15" customHeight="1">
      <c r="A7342" s="15" t="s">
        <v>1033</v>
      </c>
      <c r="B7342" s="16" t="s">
        <v>1034</v>
      </c>
      <c r="C7342" s="15" t="s">
        <v>959</v>
      </c>
      <c r="D7342" s="15" t="s">
        <v>1035</v>
      </c>
      <c r="E7342" s="17">
        <v>1.19</v>
      </c>
      <c r="F7342" s="18">
        <v>0.9</v>
      </c>
      <c r="G7342" s="18">
        <v>1.071</v>
      </c>
    </row>
    <row r="7343" spans="1:7" ht="15" customHeight="1">
      <c r="A7343" s="1"/>
      <c r="B7343" s="1"/>
      <c r="C7343" s="1"/>
      <c r="D7343" s="1"/>
      <c r="E7343" s="319" t="s">
        <v>1036</v>
      </c>
      <c r="F7343" s="320"/>
      <c r="G7343" s="19">
        <v>1.071</v>
      </c>
    </row>
    <row r="7344" spans="1:7" ht="15" customHeight="1">
      <c r="A7344" s="1"/>
      <c r="B7344" s="1"/>
      <c r="C7344" s="1"/>
      <c r="D7344" s="1"/>
      <c r="E7344" s="317" t="s">
        <v>972</v>
      </c>
      <c r="F7344" s="318"/>
      <c r="G7344" s="3">
        <v>1.07</v>
      </c>
    </row>
    <row r="7345" spans="1:7" ht="15" customHeight="1">
      <c r="A7345" s="1"/>
      <c r="B7345" s="1"/>
      <c r="C7345" s="1"/>
      <c r="D7345" s="1"/>
      <c r="E7345" s="317" t="s">
        <v>1062</v>
      </c>
      <c r="F7345" s="318"/>
      <c r="G7345" s="3">
        <v>0</v>
      </c>
    </row>
    <row r="7346" spans="1:7" ht="15" customHeight="1">
      <c r="A7346" s="1"/>
      <c r="B7346" s="1"/>
      <c r="C7346" s="1"/>
      <c r="D7346" s="1"/>
      <c r="E7346" s="317" t="s">
        <v>974</v>
      </c>
      <c r="F7346" s="318"/>
      <c r="G7346" s="3">
        <v>1.07</v>
      </c>
    </row>
    <row r="7347" spans="1:7" ht="15" customHeight="1">
      <c r="A7347" s="1"/>
      <c r="B7347" s="1"/>
      <c r="C7347" s="1"/>
      <c r="D7347" s="1"/>
      <c r="E7347" s="317" t="s">
        <v>975</v>
      </c>
      <c r="F7347" s="318"/>
      <c r="G7347" s="3">
        <v>0.3</v>
      </c>
    </row>
    <row r="7348" spans="1:7" ht="15" customHeight="1">
      <c r="A7348" s="1"/>
      <c r="B7348" s="1"/>
      <c r="C7348" s="1"/>
      <c r="D7348" s="1"/>
      <c r="E7348" s="317" t="s">
        <v>976</v>
      </c>
      <c r="F7348" s="318"/>
      <c r="G7348" s="3">
        <v>1.37</v>
      </c>
    </row>
    <row r="7349" spans="1:7" ht="15" customHeight="1">
      <c r="A7349" s="1"/>
      <c r="B7349" s="1"/>
      <c r="C7349" s="1"/>
      <c r="D7349" s="1"/>
      <c r="E7349" s="317" t="s">
        <v>977</v>
      </c>
      <c r="F7349" s="318"/>
      <c r="G7349" s="3">
        <v>1</v>
      </c>
    </row>
    <row r="7350" spans="1:7" ht="15" customHeight="1">
      <c r="A7350" s="1"/>
      <c r="B7350" s="1"/>
      <c r="C7350" s="1"/>
      <c r="D7350" s="1"/>
      <c r="E7350" s="317" t="s">
        <v>978</v>
      </c>
      <c r="F7350" s="318"/>
      <c r="G7350" s="3">
        <v>1.37</v>
      </c>
    </row>
    <row r="7351" spans="1:7" ht="9.9499999999999993" customHeight="1">
      <c r="A7351" s="1"/>
      <c r="B7351" s="1"/>
      <c r="C7351" s="323" t="s">
        <v>949</v>
      </c>
      <c r="D7351" s="324"/>
      <c r="E7351" s="1"/>
      <c r="F7351" s="1"/>
      <c r="G7351" s="1"/>
    </row>
    <row r="7352" spans="1:7" ht="20.100000000000001" customHeight="1">
      <c r="A7352" s="325" t="s">
        <v>2528</v>
      </c>
      <c r="B7352" s="326"/>
      <c r="C7352" s="326"/>
      <c r="D7352" s="326"/>
      <c r="E7352" s="326"/>
      <c r="F7352" s="326"/>
      <c r="G7352" s="326"/>
    </row>
    <row r="7353" spans="1:7" ht="15" customHeight="1">
      <c r="A7353" s="321" t="s">
        <v>1027</v>
      </c>
      <c r="B7353" s="322"/>
      <c r="C7353" s="8" t="s">
        <v>952</v>
      </c>
      <c r="D7353" s="8" t="s">
        <v>953</v>
      </c>
      <c r="E7353" s="8" t="s">
        <v>954</v>
      </c>
      <c r="F7353" s="8" t="s">
        <v>955</v>
      </c>
      <c r="G7353" s="8" t="s">
        <v>956</v>
      </c>
    </row>
    <row r="7354" spans="1:7" ht="36" customHeight="1">
      <c r="A7354" s="15" t="s">
        <v>2106</v>
      </c>
      <c r="B7354" s="16" t="s">
        <v>2107</v>
      </c>
      <c r="C7354" s="15" t="s">
        <v>959</v>
      </c>
      <c r="D7354" s="15" t="s">
        <v>1030</v>
      </c>
      <c r="E7354" s="17">
        <v>1.616E-4</v>
      </c>
      <c r="F7354" s="18">
        <v>2450</v>
      </c>
      <c r="G7354" s="18">
        <v>0.39591999999999999</v>
      </c>
    </row>
    <row r="7355" spans="1:7" ht="15" customHeight="1">
      <c r="A7355" s="1"/>
      <c r="B7355" s="1"/>
      <c r="C7355" s="1"/>
      <c r="D7355" s="1"/>
      <c r="E7355" s="319" t="s">
        <v>1031</v>
      </c>
      <c r="F7355" s="320"/>
      <c r="G7355" s="19">
        <v>0.39591999999999999</v>
      </c>
    </row>
    <row r="7356" spans="1:7" ht="15" customHeight="1">
      <c r="A7356" s="321" t="s">
        <v>1032</v>
      </c>
      <c r="B7356" s="322"/>
      <c r="C7356" s="8" t="s">
        <v>952</v>
      </c>
      <c r="D7356" s="8" t="s">
        <v>953</v>
      </c>
      <c r="E7356" s="8" t="s">
        <v>954</v>
      </c>
      <c r="F7356" s="8" t="s">
        <v>955</v>
      </c>
      <c r="G7356" s="8" t="s">
        <v>956</v>
      </c>
    </row>
    <row r="7357" spans="1:7" ht="15" customHeight="1">
      <c r="A7357" s="15" t="s">
        <v>1033</v>
      </c>
      <c r="B7357" s="16" t="s">
        <v>1034</v>
      </c>
      <c r="C7357" s="15" t="s">
        <v>959</v>
      </c>
      <c r="D7357" s="15" t="s">
        <v>1035</v>
      </c>
      <c r="E7357" s="17">
        <v>1.19</v>
      </c>
      <c r="F7357" s="18">
        <v>0.9</v>
      </c>
      <c r="G7357" s="18">
        <v>1.071</v>
      </c>
    </row>
    <row r="7358" spans="1:7" ht="15" customHeight="1">
      <c r="A7358" s="1"/>
      <c r="B7358" s="1"/>
      <c r="C7358" s="1"/>
      <c r="D7358" s="1"/>
      <c r="E7358" s="319" t="s">
        <v>1036</v>
      </c>
      <c r="F7358" s="320"/>
      <c r="G7358" s="19">
        <v>1.071</v>
      </c>
    </row>
    <row r="7359" spans="1:7" ht="15" customHeight="1">
      <c r="A7359" s="1"/>
      <c r="B7359" s="1"/>
      <c r="C7359" s="1"/>
      <c r="D7359" s="1"/>
      <c r="E7359" s="317" t="s">
        <v>972</v>
      </c>
      <c r="F7359" s="318"/>
      <c r="G7359" s="3">
        <v>1.45</v>
      </c>
    </row>
    <row r="7360" spans="1:7" ht="15" customHeight="1">
      <c r="A7360" s="1"/>
      <c r="B7360" s="1"/>
      <c r="C7360" s="1"/>
      <c r="D7360" s="1"/>
      <c r="E7360" s="317" t="s">
        <v>1062</v>
      </c>
      <c r="F7360" s="318"/>
      <c r="G7360" s="3">
        <v>0</v>
      </c>
    </row>
    <row r="7361" spans="1:7" ht="15" customHeight="1">
      <c r="A7361" s="1"/>
      <c r="B7361" s="1"/>
      <c r="C7361" s="1"/>
      <c r="D7361" s="1"/>
      <c r="E7361" s="317" t="s">
        <v>974</v>
      </c>
      <c r="F7361" s="318"/>
      <c r="G7361" s="3">
        <v>1.45</v>
      </c>
    </row>
    <row r="7362" spans="1:7" ht="15" customHeight="1">
      <c r="A7362" s="1"/>
      <c r="B7362" s="1"/>
      <c r="C7362" s="1"/>
      <c r="D7362" s="1"/>
      <c r="E7362" s="317" t="s">
        <v>975</v>
      </c>
      <c r="F7362" s="318"/>
      <c r="G7362" s="3">
        <v>0.41</v>
      </c>
    </row>
    <row r="7363" spans="1:7" ht="15" customHeight="1">
      <c r="A7363" s="1"/>
      <c r="B7363" s="1"/>
      <c r="C7363" s="1"/>
      <c r="D7363" s="1"/>
      <c r="E7363" s="317" t="s">
        <v>976</v>
      </c>
      <c r="F7363" s="318"/>
      <c r="G7363" s="3">
        <v>1.86</v>
      </c>
    </row>
    <row r="7364" spans="1:7" ht="15" customHeight="1">
      <c r="A7364" s="1"/>
      <c r="B7364" s="1"/>
      <c r="C7364" s="1"/>
      <c r="D7364" s="1"/>
      <c r="E7364" s="317" t="s">
        <v>977</v>
      </c>
      <c r="F7364" s="318"/>
      <c r="G7364" s="3">
        <v>1</v>
      </c>
    </row>
    <row r="7365" spans="1:7" ht="15" customHeight="1">
      <c r="A7365" s="1"/>
      <c r="B7365" s="1"/>
      <c r="C7365" s="1"/>
      <c r="D7365" s="1"/>
      <c r="E7365" s="317" t="s">
        <v>978</v>
      </c>
      <c r="F7365" s="318"/>
      <c r="G7365" s="3">
        <v>1.86</v>
      </c>
    </row>
    <row r="7366" spans="1:7" ht="171.95" customHeight="1">
      <c r="A7366" s="298" t="s">
        <v>905</v>
      </c>
      <c r="B7366" s="299"/>
      <c r="C7366" s="299"/>
      <c r="D7366" s="299"/>
      <c r="E7366" s="299"/>
      <c r="F7366" s="299"/>
      <c r="G7366" s="299"/>
    </row>
  </sheetData>
  <mergeCells count="4719">
    <mergeCell ref="E18:F18"/>
    <mergeCell ref="E19:F19"/>
    <mergeCell ref="E20:F20"/>
    <mergeCell ref="E21:F21"/>
    <mergeCell ref="E22:F22"/>
    <mergeCell ref="E12:F12"/>
    <mergeCell ref="E13:F13"/>
    <mergeCell ref="C14:D14"/>
    <mergeCell ref="A15:G15"/>
    <mergeCell ref="A16:B16"/>
    <mergeCell ref="E7:F7"/>
    <mergeCell ref="E8:F8"/>
    <mergeCell ref="E9:F9"/>
    <mergeCell ref="E10:F10"/>
    <mergeCell ref="E11:F11"/>
    <mergeCell ref="A1:G1"/>
    <mergeCell ref="C2:D2"/>
    <mergeCell ref="A3:G3"/>
    <mergeCell ref="A4:B4"/>
    <mergeCell ref="E6:F6"/>
    <mergeCell ref="A39:G39"/>
    <mergeCell ref="A40:B40"/>
    <mergeCell ref="E42:F42"/>
    <mergeCell ref="E43:F43"/>
    <mergeCell ref="E44:F44"/>
    <mergeCell ref="E34:F34"/>
    <mergeCell ref="E35:F35"/>
    <mergeCell ref="E36:F36"/>
    <mergeCell ref="E37:F37"/>
    <mergeCell ref="C38:D38"/>
    <mergeCell ref="A28:B28"/>
    <mergeCell ref="E30:F30"/>
    <mergeCell ref="E31:F31"/>
    <mergeCell ref="E32:F32"/>
    <mergeCell ref="E33:F33"/>
    <mergeCell ref="E23:F23"/>
    <mergeCell ref="E24:F24"/>
    <mergeCell ref="E25:F25"/>
    <mergeCell ref="C26:D26"/>
    <mergeCell ref="A27:G27"/>
    <mergeCell ref="E67:F67"/>
    <mergeCell ref="E68:F68"/>
    <mergeCell ref="E69:F69"/>
    <mergeCell ref="C70:D70"/>
    <mergeCell ref="A71:G71"/>
    <mergeCell ref="E62:F62"/>
    <mergeCell ref="E63:F63"/>
    <mergeCell ref="E64:F64"/>
    <mergeCell ref="E65:F65"/>
    <mergeCell ref="E66:F66"/>
    <mergeCell ref="C50:D50"/>
    <mergeCell ref="A51:G51"/>
    <mergeCell ref="A52:B52"/>
    <mergeCell ref="E59:F59"/>
    <mergeCell ref="A60:B60"/>
    <mergeCell ref="E45:F45"/>
    <mergeCell ref="E46:F46"/>
    <mergeCell ref="E47:F47"/>
    <mergeCell ref="E48:F48"/>
    <mergeCell ref="E49:F49"/>
    <mergeCell ref="E95:F95"/>
    <mergeCell ref="E96:F96"/>
    <mergeCell ref="E97:F97"/>
    <mergeCell ref="E98:F98"/>
    <mergeCell ref="E99:F99"/>
    <mergeCell ref="A83:G83"/>
    <mergeCell ref="A84:B84"/>
    <mergeCell ref="E91:F91"/>
    <mergeCell ref="A92:B92"/>
    <mergeCell ref="E94:F94"/>
    <mergeCell ref="E78:F78"/>
    <mergeCell ref="E79:F79"/>
    <mergeCell ref="E80:F80"/>
    <mergeCell ref="E81:F81"/>
    <mergeCell ref="C82:D82"/>
    <mergeCell ref="A72:B72"/>
    <mergeCell ref="E74:F74"/>
    <mergeCell ref="E75:F75"/>
    <mergeCell ref="E76:F76"/>
    <mergeCell ref="E77:F77"/>
    <mergeCell ref="A116:B116"/>
    <mergeCell ref="E123:F123"/>
    <mergeCell ref="A124:B124"/>
    <mergeCell ref="E126:F126"/>
    <mergeCell ref="E127:F127"/>
    <mergeCell ref="E111:F111"/>
    <mergeCell ref="E112:F112"/>
    <mergeCell ref="E113:F113"/>
    <mergeCell ref="C114:D114"/>
    <mergeCell ref="A115:G115"/>
    <mergeCell ref="E106:F106"/>
    <mergeCell ref="E107:F107"/>
    <mergeCell ref="E108:F108"/>
    <mergeCell ref="E109:F109"/>
    <mergeCell ref="E110:F110"/>
    <mergeCell ref="E100:F100"/>
    <mergeCell ref="E101:F101"/>
    <mergeCell ref="C102:D102"/>
    <mergeCell ref="A103:G103"/>
    <mergeCell ref="A104:B104"/>
    <mergeCell ref="E153:F153"/>
    <mergeCell ref="E154:F154"/>
    <mergeCell ref="E155:F155"/>
    <mergeCell ref="E156:F156"/>
    <mergeCell ref="E157:F157"/>
    <mergeCell ref="A144:B144"/>
    <mergeCell ref="E146:F146"/>
    <mergeCell ref="A147:B147"/>
    <mergeCell ref="E151:F151"/>
    <mergeCell ref="E152:F152"/>
    <mergeCell ref="E133:F133"/>
    <mergeCell ref="C134:D134"/>
    <mergeCell ref="A135:G135"/>
    <mergeCell ref="A136:B136"/>
    <mergeCell ref="E143:F143"/>
    <mergeCell ref="E128:F128"/>
    <mergeCell ref="E129:F129"/>
    <mergeCell ref="E130:F130"/>
    <mergeCell ref="E131:F131"/>
    <mergeCell ref="E132:F132"/>
    <mergeCell ref="E180:F180"/>
    <mergeCell ref="A181:B181"/>
    <mergeCell ref="E183:F183"/>
    <mergeCell ref="E184:F184"/>
    <mergeCell ref="E185:F185"/>
    <mergeCell ref="E169:F169"/>
    <mergeCell ref="E170:F170"/>
    <mergeCell ref="C171:D171"/>
    <mergeCell ref="A172:G172"/>
    <mergeCell ref="A173:B173"/>
    <mergeCell ref="E164:F164"/>
    <mergeCell ref="E165:F165"/>
    <mergeCell ref="E166:F166"/>
    <mergeCell ref="E167:F167"/>
    <mergeCell ref="E168:F168"/>
    <mergeCell ref="E158:F158"/>
    <mergeCell ref="C159:D159"/>
    <mergeCell ref="A160:G160"/>
    <mergeCell ref="A161:B161"/>
    <mergeCell ref="E163:F163"/>
    <mergeCell ref="E202:F202"/>
    <mergeCell ref="C203:D203"/>
    <mergeCell ref="A204:G204"/>
    <mergeCell ref="A205:B205"/>
    <mergeCell ref="E207:F207"/>
    <mergeCell ref="E197:F197"/>
    <mergeCell ref="E198:F198"/>
    <mergeCell ref="E199:F199"/>
    <mergeCell ref="E200:F200"/>
    <mergeCell ref="E201:F201"/>
    <mergeCell ref="C191:D191"/>
    <mergeCell ref="A192:G192"/>
    <mergeCell ref="A193:B193"/>
    <mergeCell ref="E195:F195"/>
    <mergeCell ref="E196:F196"/>
    <mergeCell ref="E186:F186"/>
    <mergeCell ref="E187:F187"/>
    <mergeCell ref="E188:F188"/>
    <mergeCell ref="E189:F189"/>
    <mergeCell ref="E190:F190"/>
    <mergeCell ref="E231:F231"/>
    <mergeCell ref="E232:F232"/>
    <mergeCell ref="E233:F233"/>
    <mergeCell ref="E234:F234"/>
    <mergeCell ref="E235:F235"/>
    <mergeCell ref="E224:F224"/>
    <mergeCell ref="A225:B225"/>
    <mergeCell ref="E227:F227"/>
    <mergeCell ref="A228:B228"/>
    <mergeCell ref="E230:F230"/>
    <mergeCell ref="E213:F213"/>
    <mergeCell ref="E214:F214"/>
    <mergeCell ref="C215:D215"/>
    <mergeCell ref="A216:G216"/>
    <mergeCell ref="A217:B217"/>
    <mergeCell ref="E208:F208"/>
    <mergeCell ref="E209:F209"/>
    <mergeCell ref="E210:F210"/>
    <mergeCell ref="E211:F211"/>
    <mergeCell ref="E212:F212"/>
    <mergeCell ref="A252:B252"/>
    <mergeCell ref="E254:F254"/>
    <mergeCell ref="E255:F255"/>
    <mergeCell ref="E256:F256"/>
    <mergeCell ref="E257:F257"/>
    <mergeCell ref="E247:F247"/>
    <mergeCell ref="E248:F248"/>
    <mergeCell ref="E249:F249"/>
    <mergeCell ref="C250:D250"/>
    <mergeCell ref="A251:G251"/>
    <mergeCell ref="E242:F242"/>
    <mergeCell ref="E243:F243"/>
    <mergeCell ref="E244:F244"/>
    <mergeCell ref="E245:F245"/>
    <mergeCell ref="E246:F246"/>
    <mergeCell ref="E236:F236"/>
    <mergeCell ref="E237:F237"/>
    <mergeCell ref="C238:D238"/>
    <mergeCell ref="A239:G239"/>
    <mergeCell ref="A240:B240"/>
    <mergeCell ref="E282:F282"/>
    <mergeCell ref="E283:F283"/>
    <mergeCell ref="E284:F284"/>
    <mergeCell ref="E285:F285"/>
    <mergeCell ref="E286:F286"/>
    <mergeCell ref="A275:B275"/>
    <mergeCell ref="E277:F277"/>
    <mergeCell ref="A278:B278"/>
    <mergeCell ref="E280:F280"/>
    <mergeCell ref="E281:F281"/>
    <mergeCell ref="A263:G263"/>
    <mergeCell ref="A264:B264"/>
    <mergeCell ref="E271:F271"/>
    <mergeCell ref="A272:B272"/>
    <mergeCell ref="E274:F274"/>
    <mergeCell ref="E258:F258"/>
    <mergeCell ref="E259:F259"/>
    <mergeCell ref="E260:F260"/>
    <mergeCell ref="E261:F261"/>
    <mergeCell ref="C262:D262"/>
    <mergeCell ref="E306:F306"/>
    <mergeCell ref="E307:F307"/>
    <mergeCell ref="E308:F308"/>
    <mergeCell ref="E309:F309"/>
    <mergeCell ref="E310:F310"/>
    <mergeCell ref="E299:F299"/>
    <mergeCell ref="E300:F300"/>
    <mergeCell ref="C301:D301"/>
    <mergeCell ref="A302:G302"/>
    <mergeCell ref="A303:B303"/>
    <mergeCell ref="E294:F294"/>
    <mergeCell ref="E295:F295"/>
    <mergeCell ref="E296:F296"/>
    <mergeCell ref="E297:F297"/>
    <mergeCell ref="E298:F298"/>
    <mergeCell ref="E287:F287"/>
    <mergeCell ref="C288:D288"/>
    <mergeCell ref="A289:G289"/>
    <mergeCell ref="A290:B290"/>
    <mergeCell ref="E293:F293"/>
    <mergeCell ref="A328:G328"/>
    <mergeCell ref="A329:B329"/>
    <mergeCell ref="E331:F331"/>
    <mergeCell ref="E332:F332"/>
    <mergeCell ref="E333:F333"/>
    <mergeCell ref="E323:F323"/>
    <mergeCell ref="E324:F324"/>
    <mergeCell ref="E325:F325"/>
    <mergeCell ref="E326:F326"/>
    <mergeCell ref="C327:D327"/>
    <mergeCell ref="A316:B316"/>
    <mergeCell ref="E319:F319"/>
    <mergeCell ref="E320:F320"/>
    <mergeCell ref="E321:F321"/>
    <mergeCell ref="E322:F322"/>
    <mergeCell ref="E311:F311"/>
    <mergeCell ref="E312:F312"/>
    <mergeCell ref="E313:F313"/>
    <mergeCell ref="C314:D314"/>
    <mergeCell ref="A315:G315"/>
    <mergeCell ref="E356:F356"/>
    <mergeCell ref="E357:F357"/>
    <mergeCell ref="E358:F358"/>
    <mergeCell ref="C359:D359"/>
    <mergeCell ref="A360:G360"/>
    <mergeCell ref="E351:F351"/>
    <mergeCell ref="E352:F352"/>
    <mergeCell ref="E353:F353"/>
    <mergeCell ref="E354:F354"/>
    <mergeCell ref="E355:F355"/>
    <mergeCell ref="C339:D339"/>
    <mergeCell ref="A340:G340"/>
    <mergeCell ref="A341:B341"/>
    <mergeCell ref="E348:F348"/>
    <mergeCell ref="A349:B349"/>
    <mergeCell ref="E334:F334"/>
    <mergeCell ref="E335:F335"/>
    <mergeCell ref="E336:F336"/>
    <mergeCell ref="E337:F337"/>
    <mergeCell ref="E338:F338"/>
    <mergeCell ref="A385:B385"/>
    <mergeCell ref="E388:F388"/>
    <mergeCell ref="E389:F389"/>
    <mergeCell ref="E390:F390"/>
    <mergeCell ref="E391:F391"/>
    <mergeCell ref="E380:F380"/>
    <mergeCell ref="E381:F381"/>
    <mergeCell ref="E382:F382"/>
    <mergeCell ref="C383:D383"/>
    <mergeCell ref="A384:G384"/>
    <mergeCell ref="E375:F375"/>
    <mergeCell ref="E376:F376"/>
    <mergeCell ref="E377:F377"/>
    <mergeCell ref="E378:F378"/>
    <mergeCell ref="E379:F379"/>
    <mergeCell ref="A361:B361"/>
    <mergeCell ref="E368:F368"/>
    <mergeCell ref="A369:B369"/>
    <mergeCell ref="E372:F372"/>
    <mergeCell ref="A373:B373"/>
    <mergeCell ref="C408:D408"/>
    <mergeCell ref="A409:G409"/>
    <mergeCell ref="A410:B410"/>
    <mergeCell ref="E417:F417"/>
    <mergeCell ref="A418:B418"/>
    <mergeCell ref="E403:F403"/>
    <mergeCell ref="E404:F404"/>
    <mergeCell ref="E405:F405"/>
    <mergeCell ref="E406:F406"/>
    <mergeCell ref="E407:F407"/>
    <mergeCell ref="A397:G397"/>
    <mergeCell ref="A398:B398"/>
    <mergeCell ref="E400:F400"/>
    <mergeCell ref="E401:F401"/>
    <mergeCell ref="E402:F402"/>
    <mergeCell ref="E392:F392"/>
    <mergeCell ref="E393:F393"/>
    <mergeCell ref="E394:F394"/>
    <mergeCell ref="E395:F395"/>
    <mergeCell ref="C396:D396"/>
    <mergeCell ref="E440:F440"/>
    <mergeCell ref="E441:F441"/>
    <mergeCell ref="E442:F442"/>
    <mergeCell ref="E443:F443"/>
    <mergeCell ref="E444:F444"/>
    <mergeCell ref="E433:F433"/>
    <mergeCell ref="E434:F434"/>
    <mergeCell ref="C435:D435"/>
    <mergeCell ref="A436:G436"/>
    <mergeCell ref="A437:B437"/>
    <mergeCell ref="E428:F428"/>
    <mergeCell ref="E429:F429"/>
    <mergeCell ref="E430:F430"/>
    <mergeCell ref="E431:F431"/>
    <mergeCell ref="E432:F432"/>
    <mergeCell ref="E421:F421"/>
    <mergeCell ref="A422:B422"/>
    <mergeCell ref="E424:F424"/>
    <mergeCell ref="A425:B425"/>
    <mergeCell ref="E427:F427"/>
    <mergeCell ref="A462:G462"/>
    <mergeCell ref="A463:B463"/>
    <mergeCell ref="E466:F466"/>
    <mergeCell ref="E467:F467"/>
    <mergeCell ref="E468:F468"/>
    <mergeCell ref="E457:F457"/>
    <mergeCell ref="E458:F458"/>
    <mergeCell ref="E459:F459"/>
    <mergeCell ref="E460:F460"/>
    <mergeCell ref="C461:D461"/>
    <mergeCell ref="A450:B450"/>
    <mergeCell ref="E453:F453"/>
    <mergeCell ref="E454:F454"/>
    <mergeCell ref="E455:F455"/>
    <mergeCell ref="E456:F456"/>
    <mergeCell ref="E445:F445"/>
    <mergeCell ref="E446:F446"/>
    <mergeCell ref="E447:F447"/>
    <mergeCell ref="C448:D448"/>
    <mergeCell ref="A449:G449"/>
    <mergeCell ref="E485:F485"/>
    <mergeCell ref="C486:D486"/>
    <mergeCell ref="A487:G487"/>
    <mergeCell ref="A488:B488"/>
    <mergeCell ref="E495:F495"/>
    <mergeCell ref="E480:F480"/>
    <mergeCell ref="E481:F481"/>
    <mergeCell ref="E482:F482"/>
    <mergeCell ref="E483:F483"/>
    <mergeCell ref="E484:F484"/>
    <mergeCell ref="C474:D474"/>
    <mergeCell ref="A475:G475"/>
    <mergeCell ref="A476:B476"/>
    <mergeCell ref="E478:F478"/>
    <mergeCell ref="E479:F479"/>
    <mergeCell ref="E469:F469"/>
    <mergeCell ref="E470:F470"/>
    <mergeCell ref="E471:F471"/>
    <mergeCell ref="E472:F472"/>
    <mergeCell ref="E473:F473"/>
    <mergeCell ref="A520:B520"/>
    <mergeCell ref="E522:F522"/>
    <mergeCell ref="E523:F523"/>
    <mergeCell ref="E524:F524"/>
    <mergeCell ref="E525:F525"/>
    <mergeCell ref="A507:G507"/>
    <mergeCell ref="A508:B508"/>
    <mergeCell ref="E515:F515"/>
    <mergeCell ref="A516:B516"/>
    <mergeCell ref="E519:F519"/>
    <mergeCell ref="E502:F502"/>
    <mergeCell ref="E503:F503"/>
    <mergeCell ref="E504:F504"/>
    <mergeCell ref="E505:F505"/>
    <mergeCell ref="C506:D506"/>
    <mergeCell ref="A496:B496"/>
    <mergeCell ref="E498:F498"/>
    <mergeCell ref="E499:F499"/>
    <mergeCell ref="E500:F500"/>
    <mergeCell ref="E501:F501"/>
    <mergeCell ref="C543:D543"/>
    <mergeCell ref="A544:G544"/>
    <mergeCell ref="A545:B545"/>
    <mergeCell ref="E547:F547"/>
    <mergeCell ref="E548:F548"/>
    <mergeCell ref="E538:F538"/>
    <mergeCell ref="E539:F539"/>
    <mergeCell ref="E540:F540"/>
    <mergeCell ref="E541:F541"/>
    <mergeCell ref="E542:F542"/>
    <mergeCell ref="A531:G531"/>
    <mergeCell ref="A532:B532"/>
    <mergeCell ref="E535:F535"/>
    <mergeCell ref="E536:F536"/>
    <mergeCell ref="E537:F537"/>
    <mergeCell ref="E526:F526"/>
    <mergeCell ref="E527:F527"/>
    <mergeCell ref="E528:F528"/>
    <mergeCell ref="E529:F529"/>
    <mergeCell ref="C530:D530"/>
    <mergeCell ref="E574:F574"/>
    <mergeCell ref="E575:F575"/>
    <mergeCell ref="E576:F576"/>
    <mergeCell ref="E577:F577"/>
    <mergeCell ref="E578:F578"/>
    <mergeCell ref="A565:B565"/>
    <mergeCell ref="E568:F568"/>
    <mergeCell ref="A569:B569"/>
    <mergeCell ref="E571:F571"/>
    <mergeCell ref="A572:B572"/>
    <mergeCell ref="E554:F554"/>
    <mergeCell ref="C555:D555"/>
    <mergeCell ref="A556:G556"/>
    <mergeCell ref="A557:B557"/>
    <mergeCell ref="E564:F564"/>
    <mergeCell ref="E549:F549"/>
    <mergeCell ref="E550:F550"/>
    <mergeCell ref="E551:F551"/>
    <mergeCell ref="E552:F552"/>
    <mergeCell ref="E553:F553"/>
    <mergeCell ref="A595:G595"/>
    <mergeCell ref="A596:B596"/>
    <mergeCell ref="E598:F598"/>
    <mergeCell ref="E599:F599"/>
    <mergeCell ref="E600:F600"/>
    <mergeCell ref="E590:F590"/>
    <mergeCell ref="E591:F591"/>
    <mergeCell ref="E592:F592"/>
    <mergeCell ref="E593:F593"/>
    <mergeCell ref="C594:D594"/>
    <mergeCell ref="A584:B584"/>
    <mergeCell ref="E586:F586"/>
    <mergeCell ref="E587:F587"/>
    <mergeCell ref="E588:F588"/>
    <mergeCell ref="E589:F589"/>
    <mergeCell ref="E579:F579"/>
    <mergeCell ref="E580:F580"/>
    <mergeCell ref="E581:F581"/>
    <mergeCell ref="C582:D582"/>
    <mergeCell ref="A583:G583"/>
    <mergeCell ref="E617:F617"/>
    <mergeCell ref="C618:D618"/>
    <mergeCell ref="A619:G619"/>
    <mergeCell ref="A620:B620"/>
    <mergeCell ref="E627:F627"/>
    <mergeCell ref="E612:F612"/>
    <mergeCell ref="E613:F613"/>
    <mergeCell ref="E614:F614"/>
    <mergeCell ref="E615:F615"/>
    <mergeCell ref="E616:F616"/>
    <mergeCell ref="C606:D606"/>
    <mergeCell ref="A607:G607"/>
    <mergeCell ref="A608:B608"/>
    <mergeCell ref="E610:F610"/>
    <mergeCell ref="E611:F611"/>
    <mergeCell ref="E601:F601"/>
    <mergeCell ref="E602:F602"/>
    <mergeCell ref="E603:F603"/>
    <mergeCell ref="E604:F604"/>
    <mergeCell ref="E605:F605"/>
    <mergeCell ref="A651:B651"/>
    <mergeCell ref="E653:F653"/>
    <mergeCell ref="E654:F654"/>
    <mergeCell ref="E655:F655"/>
    <mergeCell ref="E656:F656"/>
    <mergeCell ref="A639:G639"/>
    <mergeCell ref="A640:B640"/>
    <mergeCell ref="E647:F647"/>
    <mergeCell ref="A648:B648"/>
    <mergeCell ref="E650:F650"/>
    <mergeCell ref="E634:F634"/>
    <mergeCell ref="E635:F635"/>
    <mergeCell ref="E636:F636"/>
    <mergeCell ref="E637:F637"/>
    <mergeCell ref="C638:D638"/>
    <mergeCell ref="A628:B628"/>
    <mergeCell ref="E630:F630"/>
    <mergeCell ref="E631:F631"/>
    <mergeCell ref="E632:F632"/>
    <mergeCell ref="E633:F633"/>
    <mergeCell ref="C673:D673"/>
    <mergeCell ref="A674:G674"/>
    <mergeCell ref="A675:B675"/>
    <mergeCell ref="E677:F677"/>
    <mergeCell ref="E678:F678"/>
    <mergeCell ref="E668:F668"/>
    <mergeCell ref="E669:F669"/>
    <mergeCell ref="E670:F670"/>
    <mergeCell ref="E671:F671"/>
    <mergeCell ref="E672:F672"/>
    <mergeCell ref="A662:G662"/>
    <mergeCell ref="A663:B663"/>
    <mergeCell ref="E665:F665"/>
    <mergeCell ref="E666:F666"/>
    <mergeCell ref="E667:F667"/>
    <mergeCell ref="E657:F657"/>
    <mergeCell ref="E658:F658"/>
    <mergeCell ref="E659:F659"/>
    <mergeCell ref="E660:F660"/>
    <mergeCell ref="C661:D661"/>
    <mergeCell ref="E703:F703"/>
    <mergeCell ref="E704:F704"/>
    <mergeCell ref="E705:F705"/>
    <mergeCell ref="E706:F706"/>
    <mergeCell ref="E707:F707"/>
    <mergeCell ref="A695:B695"/>
    <mergeCell ref="E697:F697"/>
    <mergeCell ref="A698:B698"/>
    <mergeCell ref="E700:F700"/>
    <mergeCell ref="A701:B701"/>
    <mergeCell ref="E684:F684"/>
    <mergeCell ref="C685:D685"/>
    <mergeCell ref="A686:G686"/>
    <mergeCell ref="A687:B687"/>
    <mergeCell ref="E694:F694"/>
    <mergeCell ref="E679:F679"/>
    <mergeCell ref="E680:F680"/>
    <mergeCell ref="E681:F681"/>
    <mergeCell ref="E682:F682"/>
    <mergeCell ref="E683:F683"/>
    <mergeCell ref="A724:G724"/>
    <mergeCell ref="A725:B725"/>
    <mergeCell ref="E732:F732"/>
    <mergeCell ref="A733:B733"/>
    <mergeCell ref="E735:F735"/>
    <mergeCell ref="E719:F719"/>
    <mergeCell ref="E720:F720"/>
    <mergeCell ref="E721:F721"/>
    <mergeCell ref="E722:F722"/>
    <mergeCell ref="C723:D723"/>
    <mergeCell ref="A713:B713"/>
    <mergeCell ref="E715:F715"/>
    <mergeCell ref="E716:F716"/>
    <mergeCell ref="E717:F717"/>
    <mergeCell ref="E718:F718"/>
    <mergeCell ref="E708:F708"/>
    <mergeCell ref="E709:F709"/>
    <mergeCell ref="E710:F710"/>
    <mergeCell ref="C711:D711"/>
    <mergeCell ref="A712:G712"/>
    <mergeCell ref="E752:F752"/>
    <mergeCell ref="E753:F753"/>
    <mergeCell ref="E754:F754"/>
    <mergeCell ref="C755:D755"/>
    <mergeCell ref="A756:G756"/>
    <mergeCell ref="E747:F747"/>
    <mergeCell ref="E748:F748"/>
    <mergeCell ref="E749:F749"/>
    <mergeCell ref="E750:F750"/>
    <mergeCell ref="E751:F751"/>
    <mergeCell ref="E741:F741"/>
    <mergeCell ref="E742:F742"/>
    <mergeCell ref="C743:D743"/>
    <mergeCell ref="A744:G744"/>
    <mergeCell ref="A745:B745"/>
    <mergeCell ref="E736:F736"/>
    <mergeCell ref="E737:F737"/>
    <mergeCell ref="E738:F738"/>
    <mergeCell ref="E739:F739"/>
    <mergeCell ref="E740:F740"/>
    <mergeCell ref="E780:F780"/>
    <mergeCell ref="E781:F781"/>
    <mergeCell ref="E782:F782"/>
    <mergeCell ref="E783:F783"/>
    <mergeCell ref="E784:F784"/>
    <mergeCell ref="E774:F774"/>
    <mergeCell ref="C775:D775"/>
    <mergeCell ref="A776:G776"/>
    <mergeCell ref="A777:B777"/>
    <mergeCell ref="E779:F779"/>
    <mergeCell ref="E769:F769"/>
    <mergeCell ref="E770:F770"/>
    <mergeCell ref="E771:F771"/>
    <mergeCell ref="E772:F772"/>
    <mergeCell ref="E773:F773"/>
    <mergeCell ref="A757:B757"/>
    <mergeCell ref="E764:F764"/>
    <mergeCell ref="A765:B765"/>
    <mergeCell ref="E767:F767"/>
    <mergeCell ref="E768:F768"/>
    <mergeCell ref="A801:B801"/>
    <mergeCell ref="E803:F803"/>
    <mergeCell ref="E804:F804"/>
    <mergeCell ref="E805:F805"/>
    <mergeCell ref="E806:F806"/>
    <mergeCell ref="E796:F796"/>
    <mergeCell ref="E797:F797"/>
    <mergeCell ref="E798:F798"/>
    <mergeCell ref="C799:D799"/>
    <mergeCell ref="A800:G800"/>
    <mergeCell ref="E791:F791"/>
    <mergeCell ref="E792:F792"/>
    <mergeCell ref="E793:F793"/>
    <mergeCell ref="E794:F794"/>
    <mergeCell ref="E795:F795"/>
    <mergeCell ref="E785:F785"/>
    <mergeCell ref="E786:F786"/>
    <mergeCell ref="C787:D787"/>
    <mergeCell ref="A788:G788"/>
    <mergeCell ref="A789:B789"/>
    <mergeCell ref="C823:D823"/>
    <mergeCell ref="A824:G824"/>
    <mergeCell ref="A825:G825"/>
    <mergeCell ref="A826:B826"/>
    <mergeCell ref="E828:F828"/>
    <mergeCell ref="E818:F818"/>
    <mergeCell ref="E819:F819"/>
    <mergeCell ref="E820:F820"/>
    <mergeCell ref="E821:F821"/>
    <mergeCell ref="E822:F822"/>
    <mergeCell ref="A812:G812"/>
    <mergeCell ref="A813:B813"/>
    <mergeCell ref="E815:F815"/>
    <mergeCell ref="E816:F816"/>
    <mergeCell ref="E817:F817"/>
    <mergeCell ref="E807:F807"/>
    <mergeCell ref="E808:F808"/>
    <mergeCell ref="E809:F809"/>
    <mergeCell ref="E810:F810"/>
    <mergeCell ref="C811:D811"/>
    <mergeCell ref="E846:F846"/>
    <mergeCell ref="E847:F847"/>
    <mergeCell ref="E848:F848"/>
    <mergeCell ref="E849:F849"/>
    <mergeCell ref="E850:F850"/>
    <mergeCell ref="E840:F840"/>
    <mergeCell ref="A841:B841"/>
    <mergeCell ref="E843:F843"/>
    <mergeCell ref="E844:F844"/>
    <mergeCell ref="E845:F845"/>
    <mergeCell ref="E834:F834"/>
    <mergeCell ref="E835:F835"/>
    <mergeCell ref="C836:D836"/>
    <mergeCell ref="A837:G837"/>
    <mergeCell ref="A838:B838"/>
    <mergeCell ref="E829:F829"/>
    <mergeCell ref="E830:F830"/>
    <mergeCell ref="E831:F831"/>
    <mergeCell ref="E832:F832"/>
    <mergeCell ref="E833:F833"/>
    <mergeCell ref="E868:F868"/>
    <mergeCell ref="E869:F869"/>
    <mergeCell ref="E870:F870"/>
    <mergeCell ref="E871:F871"/>
    <mergeCell ref="E872:F872"/>
    <mergeCell ref="E862:F862"/>
    <mergeCell ref="C863:D863"/>
    <mergeCell ref="A864:G864"/>
    <mergeCell ref="A865:B865"/>
    <mergeCell ref="E867:F867"/>
    <mergeCell ref="E857:F857"/>
    <mergeCell ref="E858:F858"/>
    <mergeCell ref="E859:F859"/>
    <mergeCell ref="E860:F860"/>
    <mergeCell ref="E861:F861"/>
    <mergeCell ref="C851:D851"/>
    <mergeCell ref="A852:G852"/>
    <mergeCell ref="A853:B853"/>
    <mergeCell ref="E855:F855"/>
    <mergeCell ref="E856:F856"/>
    <mergeCell ref="A889:B889"/>
    <mergeCell ref="E891:F891"/>
    <mergeCell ref="E892:F892"/>
    <mergeCell ref="E893:F893"/>
    <mergeCell ref="E894:F894"/>
    <mergeCell ref="E884:F884"/>
    <mergeCell ref="E885:F885"/>
    <mergeCell ref="E886:F886"/>
    <mergeCell ref="C887:D887"/>
    <mergeCell ref="A888:G888"/>
    <mergeCell ref="E879:F879"/>
    <mergeCell ref="E880:F880"/>
    <mergeCell ref="E881:F881"/>
    <mergeCell ref="E882:F882"/>
    <mergeCell ref="E883:F883"/>
    <mergeCell ref="E873:F873"/>
    <mergeCell ref="E874:F874"/>
    <mergeCell ref="C875:D875"/>
    <mergeCell ref="A876:G876"/>
    <mergeCell ref="A877:B877"/>
    <mergeCell ref="C911:D911"/>
    <mergeCell ref="A912:G912"/>
    <mergeCell ref="A913:B913"/>
    <mergeCell ref="E915:F915"/>
    <mergeCell ref="A916:B916"/>
    <mergeCell ref="E906:F906"/>
    <mergeCell ref="E907:F907"/>
    <mergeCell ref="E908:F908"/>
    <mergeCell ref="E909:F909"/>
    <mergeCell ref="E910:F910"/>
    <mergeCell ref="A900:G900"/>
    <mergeCell ref="A901:B901"/>
    <mergeCell ref="E903:F903"/>
    <mergeCell ref="E904:F904"/>
    <mergeCell ref="E905:F905"/>
    <mergeCell ref="E895:F895"/>
    <mergeCell ref="E896:F896"/>
    <mergeCell ref="E897:F897"/>
    <mergeCell ref="E898:F898"/>
    <mergeCell ref="C899:D899"/>
    <mergeCell ref="E934:F934"/>
    <mergeCell ref="E935:F935"/>
    <mergeCell ref="E936:F936"/>
    <mergeCell ref="E937:F937"/>
    <mergeCell ref="C938:D938"/>
    <mergeCell ref="A928:B928"/>
    <mergeCell ref="E930:F930"/>
    <mergeCell ref="E931:F931"/>
    <mergeCell ref="E932:F932"/>
    <mergeCell ref="E933:F933"/>
    <mergeCell ref="E923:F923"/>
    <mergeCell ref="E924:F924"/>
    <mergeCell ref="E925:F925"/>
    <mergeCell ref="C926:D926"/>
    <mergeCell ref="A927:G927"/>
    <mergeCell ref="E918:F918"/>
    <mergeCell ref="E919:F919"/>
    <mergeCell ref="E920:F920"/>
    <mergeCell ref="E921:F921"/>
    <mergeCell ref="E922:F922"/>
    <mergeCell ref="E969:F969"/>
    <mergeCell ref="A970:B970"/>
    <mergeCell ref="E972:F972"/>
    <mergeCell ref="A973:B973"/>
    <mergeCell ref="E975:F975"/>
    <mergeCell ref="E956:F956"/>
    <mergeCell ref="E957:F957"/>
    <mergeCell ref="C958:D958"/>
    <mergeCell ref="A959:G959"/>
    <mergeCell ref="A960:B960"/>
    <mergeCell ref="E951:F951"/>
    <mergeCell ref="E952:F952"/>
    <mergeCell ref="E953:F953"/>
    <mergeCell ref="E954:F954"/>
    <mergeCell ref="E955:F955"/>
    <mergeCell ref="A939:G939"/>
    <mergeCell ref="A940:B940"/>
    <mergeCell ref="E947:F947"/>
    <mergeCell ref="A948:B948"/>
    <mergeCell ref="E950:F950"/>
    <mergeCell ref="A1006:B1006"/>
    <mergeCell ref="E1008:F1008"/>
    <mergeCell ref="A1009:B1009"/>
    <mergeCell ref="E1011:F1011"/>
    <mergeCell ref="A1012:B1012"/>
    <mergeCell ref="E993:F993"/>
    <mergeCell ref="C994:D994"/>
    <mergeCell ref="A995:G995"/>
    <mergeCell ref="A996:B996"/>
    <mergeCell ref="E1005:F1005"/>
    <mergeCell ref="E988:F988"/>
    <mergeCell ref="E989:F989"/>
    <mergeCell ref="E990:F990"/>
    <mergeCell ref="E991:F991"/>
    <mergeCell ref="E992:F992"/>
    <mergeCell ref="A976:B976"/>
    <mergeCell ref="E980:F980"/>
    <mergeCell ref="A981:B981"/>
    <mergeCell ref="E986:F986"/>
    <mergeCell ref="E987:F987"/>
    <mergeCell ref="E1042:F1042"/>
    <mergeCell ref="A1043:B1043"/>
    <mergeCell ref="E1045:F1045"/>
    <mergeCell ref="A1046:B1046"/>
    <mergeCell ref="E1050:F1050"/>
    <mergeCell ref="C1028:D1028"/>
    <mergeCell ref="A1029:G1029"/>
    <mergeCell ref="A1030:B1030"/>
    <mergeCell ref="E1039:F1039"/>
    <mergeCell ref="A1040:B1040"/>
    <mergeCell ref="E1023:F1023"/>
    <mergeCell ref="E1024:F1024"/>
    <mergeCell ref="E1025:F1025"/>
    <mergeCell ref="E1026:F1026"/>
    <mergeCell ref="E1027:F1027"/>
    <mergeCell ref="E1016:F1016"/>
    <mergeCell ref="A1017:B1017"/>
    <mergeCell ref="E1020:F1020"/>
    <mergeCell ref="E1021:F1021"/>
    <mergeCell ref="E1022:F1022"/>
    <mergeCell ref="E1070:F1070"/>
    <mergeCell ref="E1071:F1071"/>
    <mergeCell ref="E1072:F1072"/>
    <mergeCell ref="E1073:F1073"/>
    <mergeCell ref="E1074:F1074"/>
    <mergeCell ref="A1064:G1064"/>
    <mergeCell ref="A1065:G1065"/>
    <mergeCell ref="A1066:B1066"/>
    <mergeCell ref="E1068:F1068"/>
    <mergeCell ref="E1069:F1069"/>
    <mergeCell ref="E1059:F1059"/>
    <mergeCell ref="E1060:F1060"/>
    <mergeCell ref="E1061:F1061"/>
    <mergeCell ref="E1062:F1062"/>
    <mergeCell ref="C1063:D1063"/>
    <mergeCell ref="A1051:B1051"/>
    <mergeCell ref="E1055:F1055"/>
    <mergeCell ref="E1056:F1056"/>
    <mergeCell ref="E1057:F1057"/>
    <mergeCell ref="E1058:F1058"/>
    <mergeCell ref="A1097:G1097"/>
    <mergeCell ref="A1098:B1098"/>
    <mergeCell ref="E1100:F1100"/>
    <mergeCell ref="E1101:F1101"/>
    <mergeCell ref="E1102:F1102"/>
    <mergeCell ref="E1092:F1092"/>
    <mergeCell ref="E1093:F1093"/>
    <mergeCell ref="E1094:F1094"/>
    <mergeCell ref="E1095:F1095"/>
    <mergeCell ref="C1096:D1096"/>
    <mergeCell ref="A1086:B1086"/>
    <mergeCell ref="E1088:F1088"/>
    <mergeCell ref="E1089:F1089"/>
    <mergeCell ref="E1090:F1090"/>
    <mergeCell ref="E1091:F1091"/>
    <mergeCell ref="E1075:F1075"/>
    <mergeCell ref="C1076:D1076"/>
    <mergeCell ref="A1077:G1077"/>
    <mergeCell ref="A1078:B1078"/>
    <mergeCell ref="E1085:F1085"/>
    <mergeCell ref="E1125:F1125"/>
    <mergeCell ref="E1126:F1126"/>
    <mergeCell ref="E1127:F1127"/>
    <mergeCell ref="C1128:D1128"/>
    <mergeCell ref="A1129:G1129"/>
    <mergeCell ref="E1120:F1120"/>
    <mergeCell ref="E1121:F1121"/>
    <mergeCell ref="E1122:F1122"/>
    <mergeCell ref="E1123:F1123"/>
    <mergeCell ref="E1124:F1124"/>
    <mergeCell ref="C1108:D1108"/>
    <mergeCell ref="A1109:G1109"/>
    <mergeCell ref="A1110:B1110"/>
    <mergeCell ref="E1117:F1117"/>
    <mergeCell ref="A1118:B1118"/>
    <mergeCell ref="E1103:F1103"/>
    <mergeCell ref="E1104:F1104"/>
    <mergeCell ref="E1105:F1105"/>
    <mergeCell ref="E1106:F1106"/>
    <mergeCell ref="E1107:F1107"/>
    <mergeCell ref="A1154:B1154"/>
    <mergeCell ref="E1161:F1161"/>
    <mergeCell ref="A1162:B1162"/>
    <mergeCell ref="E1165:F1165"/>
    <mergeCell ref="A1166:B1166"/>
    <mergeCell ref="E1149:F1149"/>
    <mergeCell ref="E1150:F1150"/>
    <mergeCell ref="E1151:F1151"/>
    <mergeCell ref="C1152:D1152"/>
    <mergeCell ref="A1153:G1153"/>
    <mergeCell ref="E1144:F1144"/>
    <mergeCell ref="E1145:F1145"/>
    <mergeCell ref="E1146:F1146"/>
    <mergeCell ref="E1147:F1147"/>
    <mergeCell ref="E1148:F1148"/>
    <mergeCell ref="A1130:B1130"/>
    <mergeCell ref="E1137:F1137"/>
    <mergeCell ref="A1138:B1138"/>
    <mergeCell ref="E1141:F1141"/>
    <mergeCell ref="A1142:B1142"/>
    <mergeCell ref="E1192:F1192"/>
    <mergeCell ref="E1193:F1193"/>
    <mergeCell ref="E1194:F1194"/>
    <mergeCell ref="E1195:F1195"/>
    <mergeCell ref="E1196:F1196"/>
    <mergeCell ref="A1178:B1178"/>
    <mergeCell ref="E1185:F1185"/>
    <mergeCell ref="A1186:B1186"/>
    <mergeCell ref="E1189:F1189"/>
    <mergeCell ref="A1190:B1190"/>
    <mergeCell ref="E1173:F1173"/>
    <mergeCell ref="E1174:F1174"/>
    <mergeCell ref="E1175:F1175"/>
    <mergeCell ref="C1176:D1176"/>
    <mergeCell ref="A1177:G1177"/>
    <mergeCell ref="E1168:F1168"/>
    <mergeCell ref="E1169:F1169"/>
    <mergeCell ref="E1170:F1170"/>
    <mergeCell ref="E1171:F1171"/>
    <mergeCell ref="E1172:F1172"/>
    <mergeCell ref="E1221:F1221"/>
    <mergeCell ref="E1222:F1222"/>
    <mergeCell ref="E1223:F1223"/>
    <mergeCell ref="C1224:D1224"/>
    <mergeCell ref="A1225:G1225"/>
    <mergeCell ref="E1216:F1216"/>
    <mergeCell ref="E1217:F1217"/>
    <mergeCell ref="E1218:F1218"/>
    <mergeCell ref="E1219:F1219"/>
    <mergeCell ref="E1220:F1220"/>
    <mergeCell ref="A1202:B1202"/>
    <mergeCell ref="E1209:F1209"/>
    <mergeCell ref="A1210:B1210"/>
    <mergeCell ref="E1213:F1213"/>
    <mergeCell ref="A1214:B1214"/>
    <mergeCell ref="E1197:F1197"/>
    <mergeCell ref="E1198:F1198"/>
    <mergeCell ref="E1199:F1199"/>
    <mergeCell ref="C1200:D1200"/>
    <mergeCell ref="A1201:G1201"/>
    <mergeCell ref="A1249:B1249"/>
    <mergeCell ref="E1251:F1251"/>
    <mergeCell ref="E1252:F1252"/>
    <mergeCell ref="E1253:F1253"/>
    <mergeCell ref="E1254:F1254"/>
    <mergeCell ref="E1244:F1244"/>
    <mergeCell ref="E1245:F1245"/>
    <mergeCell ref="E1246:F1246"/>
    <mergeCell ref="C1247:D1247"/>
    <mergeCell ref="A1248:G1248"/>
    <mergeCell ref="E1239:F1239"/>
    <mergeCell ref="E1240:F1240"/>
    <mergeCell ref="E1241:F1241"/>
    <mergeCell ref="E1242:F1242"/>
    <mergeCell ref="E1243:F1243"/>
    <mergeCell ref="A1226:B1226"/>
    <mergeCell ref="E1233:F1233"/>
    <mergeCell ref="A1234:B1234"/>
    <mergeCell ref="E1236:F1236"/>
    <mergeCell ref="A1237:B1237"/>
    <mergeCell ref="C1271:D1271"/>
    <mergeCell ref="A1272:G1272"/>
    <mergeCell ref="A1273:B1273"/>
    <mergeCell ref="E1275:F1275"/>
    <mergeCell ref="E1276:F1276"/>
    <mergeCell ref="E1266:F1266"/>
    <mergeCell ref="E1267:F1267"/>
    <mergeCell ref="E1268:F1268"/>
    <mergeCell ref="E1269:F1269"/>
    <mergeCell ref="E1270:F1270"/>
    <mergeCell ref="A1260:G1260"/>
    <mergeCell ref="A1261:B1261"/>
    <mergeCell ref="E1263:F1263"/>
    <mergeCell ref="E1264:F1264"/>
    <mergeCell ref="E1265:F1265"/>
    <mergeCell ref="E1255:F1255"/>
    <mergeCell ref="E1256:F1256"/>
    <mergeCell ref="E1257:F1257"/>
    <mergeCell ref="E1258:F1258"/>
    <mergeCell ref="C1259:D1259"/>
    <mergeCell ref="E1293:F1293"/>
    <mergeCell ref="E1294:F1294"/>
    <mergeCell ref="C1295:D1295"/>
    <mergeCell ref="A1296:G1296"/>
    <mergeCell ref="A1297:B1297"/>
    <mergeCell ref="E1288:F1288"/>
    <mergeCell ref="E1289:F1289"/>
    <mergeCell ref="E1290:F1290"/>
    <mergeCell ref="E1291:F1291"/>
    <mergeCell ref="E1292:F1292"/>
    <mergeCell ref="E1282:F1282"/>
    <mergeCell ref="C1283:D1283"/>
    <mergeCell ref="A1284:G1284"/>
    <mergeCell ref="A1285:B1285"/>
    <mergeCell ref="E1287:F1287"/>
    <mergeCell ref="E1277:F1277"/>
    <mergeCell ref="E1278:F1278"/>
    <mergeCell ref="E1279:F1279"/>
    <mergeCell ref="E1280:F1280"/>
    <mergeCell ref="E1281:F1281"/>
    <mergeCell ref="E1316:F1316"/>
    <mergeCell ref="E1317:F1317"/>
    <mergeCell ref="E1318:F1318"/>
    <mergeCell ref="E1319:F1319"/>
    <mergeCell ref="E1320:F1320"/>
    <mergeCell ref="A1309:B1309"/>
    <mergeCell ref="E1311:F1311"/>
    <mergeCell ref="A1312:B1312"/>
    <mergeCell ref="E1314:F1314"/>
    <mergeCell ref="E1315:F1315"/>
    <mergeCell ref="E1304:F1304"/>
    <mergeCell ref="E1305:F1305"/>
    <mergeCell ref="E1306:F1306"/>
    <mergeCell ref="C1307:D1307"/>
    <mergeCell ref="A1308:G1308"/>
    <mergeCell ref="E1299:F1299"/>
    <mergeCell ref="E1300:F1300"/>
    <mergeCell ref="E1301:F1301"/>
    <mergeCell ref="E1302:F1302"/>
    <mergeCell ref="E1303:F1303"/>
    <mergeCell ref="E1348:F1348"/>
    <mergeCell ref="E1349:F1349"/>
    <mergeCell ref="E1350:F1350"/>
    <mergeCell ref="E1351:F1351"/>
    <mergeCell ref="E1352:F1352"/>
    <mergeCell ref="E1340:F1340"/>
    <mergeCell ref="A1341:B1341"/>
    <mergeCell ref="E1345:F1345"/>
    <mergeCell ref="E1346:F1346"/>
    <mergeCell ref="E1347:F1347"/>
    <mergeCell ref="A1332:B1332"/>
    <mergeCell ref="E1334:F1334"/>
    <mergeCell ref="A1335:B1335"/>
    <mergeCell ref="E1337:F1337"/>
    <mergeCell ref="A1338:B1338"/>
    <mergeCell ref="E1321:F1321"/>
    <mergeCell ref="C1322:D1322"/>
    <mergeCell ref="A1323:G1323"/>
    <mergeCell ref="A1324:B1324"/>
    <mergeCell ref="E1331:F1331"/>
    <mergeCell ref="E1370:F1370"/>
    <mergeCell ref="E1371:F1371"/>
    <mergeCell ref="E1372:F1372"/>
    <mergeCell ref="E1373:F1373"/>
    <mergeCell ref="E1374:F1374"/>
    <mergeCell ref="E1364:F1364"/>
    <mergeCell ref="C1365:D1365"/>
    <mergeCell ref="A1366:G1366"/>
    <mergeCell ref="A1367:B1367"/>
    <mergeCell ref="E1369:F1369"/>
    <mergeCell ref="E1359:F1359"/>
    <mergeCell ref="E1360:F1360"/>
    <mergeCell ref="E1361:F1361"/>
    <mergeCell ref="E1362:F1362"/>
    <mergeCell ref="E1363:F1363"/>
    <mergeCell ref="C1353:D1353"/>
    <mergeCell ref="A1354:G1354"/>
    <mergeCell ref="A1355:B1355"/>
    <mergeCell ref="E1357:F1357"/>
    <mergeCell ref="E1358:F1358"/>
    <mergeCell ref="A1391:B1391"/>
    <mergeCell ref="E1398:F1398"/>
    <mergeCell ref="A1399:B1399"/>
    <mergeCell ref="E1401:F1401"/>
    <mergeCell ref="E1402:F1402"/>
    <mergeCell ref="E1386:F1386"/>
    <mergeCell ref="E1387:F1387"/>
    <mergeCell ref="E1388:F1388"/>
    <mergeCell ref="C1389:D1389"/>
    <mergeCell ref="A1390:G1390"/>
    <mergeCell ref="E1381:F1381"/>
    <mergeCell ref="E1382:F1382"/>
    <mergeCell ref="E1383:F1383"/>
    <mergeCell ref="E1384:F1384"/>
    <mergeCell ref="E1385:F1385"/>
    <mergeCell ref="E1375:F1375"/>
    <mergeCell ref="E1376:F1376"/>
    <mergeCell ref="C1377:D1377"/>
    <mergeCell ref="A1378:G1378"/>
    <mergeCell ref="A1379:B1379"/>
    <mergeCell ref="E1426:F1426"/>
    <mergeCell ref="E1427:F1427"/>
    <mergeCell ref="E1428:F1428"/>
    <mergeCell ref="E1429:F1429"/>
    <mergeCell ref="E1430:F1430"/>
    <mergeCell ref="A1419:B1419"/>
    <mergeCell ref="E1421:F1421"/>
    <mergeCell ref="A1422:B1422"/>
    <mergeCell ref="E1424:F1424"/>
    <mergeCell ref="E1425:F1425"/>
    <mergeCell ref="E1408:F1408"/>
    <mergeCell ref="C1409:D1409"/>
    <mergeCell ref="A1410:G1410"/>
    <mergeCell ref="A1411:B1411"/>
    <mergeCell ref="E1418:F1418"/>
    <mergeCell ref="E1403:F1403"/>
    <mergeCell ref="E1404:F1404"/>
    <mergeCell ref="E1405:F1405"/>
    <mergeCell ref="E1406:F1406"/>
    <mergeCell ref="E1407:F1407"/>
    <mergeCell ref="E1448:F1448"/>
    <mergeCell ref="E1449:F1449"/>
    <mergeCell ref="E1450:F1450"/>
    <mergeCell ref="E1451:F1451"/>
    <mergeCell ref="E1452:F1452"/>
    <mergeCell ref="E1442:F1442"/>
    <mergeCell ref="E1443:F1443"/>
    <mergeCell ref="C1444:D1444"/>
    <mergeCell ref="A1445:G1445"/>
    <mergeCell ref="A1446:B1446"/>
    <mergeCell ref="E1437:F1437"/>
    <mergeCell ref="E1438:F1438"/>
    <mergeCell ref="E1439:F1439"/>
    <mergeCell ref="E1440:F1440"/>
    <mergeCell ref="E1441:F1441"/>
    <mergeCell ref="E1431:F1431"/>
    <mergeCell ref="C1432:D1432"/>
    <mergeCell ref="A1433:G1433"/>
    <mergeCell ref="A1434:B1434"/>
    <mergeCell ref="E1436:F1436"/>
    <mergeCell ref="E1477:F1477"/>
    <mergeCell ref="E1478:F1478"/>
    <mergeCell ref="E1479:F1479"/>
    <mergeCell ref="E1480:F1480"/>
    <mergeCell ref="E1481:F1481"/>
    <mergeCell ref="E1471:F1471"/>
    <mergeCell ref="A1472:B1472"/>
    <mergeCell ref="E1474:F1474"/>
    <mergeCell ref="E1475:F1475"/>
    <mergeCell ref="E1476:F1476"/>
    <mergeCell ref="A1458:B1458"/>
    <mergeCell ref="E1465:F1465"/>
    <mergeCell ref="A1466:B1466"/>
    <mergeCell ref="E1468:F1468"/>
    <mergeCell ref="A1469:B1469"/>
    <mergeCell ref="E1453:F1453"/>
    <mergeCell ref="E1454:F1454"/>
    <mergeCell ref="E1455:F1455"/>
    <mergeCell ref="C1456:D1456"/>
    <mergeCell ref="A1457:G1457"/>
    <mergeCell ref="A1504:B1504"/>
    <mergeCell ref="E1506:F1506"/>
    <mergeCell ref="E1507:F1507"/>
    <mergeCell ref="E1508:F1508"/>
    <mergeCell ref="E1509:F1509"/>
    <mergeCell ref="E1493:F1493"/>
    <mergeCell ref="C1494:D1494"/>
    <mergeCell ref="A1495:G1495"/>
    <mergeCell ref="A1496:B1496"/>
    <mergeCell ref="E1503:F1503"/>
    <mergeCell ref="E1488:F1488"/>
    <mergeCell ref="E1489:F1489"/>
    <mergeCell ref="E1490:F1490"/>
    <mergeCell ref="E1491:F1491"/>
    <mergeCell ref="E1492:F1492"/>
    <mergeCell ref="C1482:D1482"/>
    <mergeCell ref="A1483:G1483"/>
    <mergeCell ref="A1484:B1484"/>
    <mergeCell ref="E1486:F1486"/>
    <mergeCell ref="E1487:F1487"/>
    <mergeCell ref="C1526:D1526"/>
    <mergeCell ref="A1527:G1527"/>
    <mergeCell ref="A1528:B1528"/>
    <mergeCell ref="E1535:F1535"/>
    <mergeCell ref="A1536:B1536"/>
    <mergeCell ref="E1521:F1521"/>
    <mergeCell ref="E1522:F1522"/>
    <mergeCell ref="E1523:F1523"/>
    <mergeCell ref="E1524:F1524"/>
    <mergeCell ref="E1525:F1525"/>
    <mergeCell ref="A1515:G1515"/>
    <mergeCell ref="A1516:B1516"/>
    <mergeCell ref="E1518:F1518"/>
    <mergeCell ref="E1519:F1519"/>
    <mergeCell ref="E1520:F1520"/>
    <mergeCell ref="E1510:F1510"/>
    <mergeCell ref="E1511:F1511"/>
    <mergeCell ref="E1512:F1512"/>
    <mergeCell ref="E1513:F1513"/>
    <mergeCell ref="C1514:D1514"/>
    <mergeCell ref="E1554:F1554"/>
    <mergeCell ref="E1555:F1555"/>
    <mergeCell ref="E1556:F1556"/>
    <mergeCell ref="E1557:F1557"/>
    <mergeCell ref="C1558:D1558"/>
    <mergeCell ref="A1548:B1548"/>
    <mergeCell ref="E1550:F1550"/>
    <mergeCell ref="E1551:F1551"/>
    <mergeCell ref="E1552:F1552"/>
    <mergeCell ref="E1553:F1553"/>
    <mergeCell ref="E1543:F1543"/>
    <mergeCell ref="E1544:F1544"/>
    <mergeCell ref="E1545:F1545"/>
    <mergeCell ref="C1546:D1546"/>
    <mergeCell ref="A1547:G1547"/>
    <mergeCell ref="E1538:F1538"/>
    <mergeCell ref="E1539:F1539"/>
    <mergeCell ref="E1540:F1540"/>
    <mergeCell ref="E1541:F1541"/>
    <mergeCell ref="E1542:F1542"/>
    <mergeCell ref="E1576:F1576"/>
    <mergeCell ref="E1577:F1577"/>
    <mergeCell ref="E1578:F1578"/>
    <mergeCell ref="E1579:F1579"/>
    <mergeCell ref="E1580:F1580"/>
    <mergeCell ref="C1570:D1570"/>
    <mergeCell ref="A1571:G1571"/>
    <mergeCell ref="A1572:B1572"/>
    <mergeCell ref="E1574:F1574"/>
    <mergeCell ref="E1575:F1575"/>
    <mergeCell ref="E1565:F1565"/>
    <mergeCell ref="E1566:F1566"/>
    <mergeCell ref="E1567:F1567"/>
    <mergeCell ref="E1568:F1568"/>
    <mergeCell ref="E1569:F1569"/>
    <mergeCell ref="A1559:G1559"/>
    <mergeCell ref="A1560:B1560"/>
    <mergeCell ref="E1562:F1562"/>
    <mergeCell ref="E1563:F1563"/>
    <mergeCell ref="E1564:F1564"/>
    <mergeCell ref="E1603:F1603"/>
    <mergeCell ref="A1604:B1604"/>
    <mergeCell ref="E1606:F1606"/>
    <mergeCell ref="E1607:F1607"/>
    <mergeCell ref="E1608:F1608"/>
    <mergeCell ref="E1592:F1592"/>
    <mergeCell ref="E1593:F1593"/>
    <mergeCell ref="C1594:D1594"/>
    <mergeCell ref="A1595:G1595"/>
    <mergeCell ref="A1596:B1596"/>
    <mergeCell ref="E1587:F1587"/>
    <mergeCell ref="E1588:F1588"/>
    <mergeCell ref="E1589:F1589"/>
    <mergeCell ref="E1590:F1590"/>
    <mergeCell ref="E1591:F1591"/>
    <mergeCell ref="E1581:F1581"/>
    <mergeCell ref="C1582:D1582"/>
    <mergeCell ref="A1583:G1583"/>
    <mergeCell ref="A1584:B1584"/>
    <mergeCell ref="E1586:F1586"/>
    <mergeCell ref="E1632:F1632"/>
    <mergeCell ref="E1633:F1633"/>
    <mergeCell ref="E1634:F1634"/>
    <mergeCell ref="E1635:F1635"/>
    <mergeCell ref="E1636:F1636"/>
    <mergeCell ref="E1626:F1626"/>
    <mergeCell ref="A1627:B1627"/>
    <mergeCell ref="E1629:F1629"/>
    <mergeCell ref="E1630:F1630"/>
    <mergeCell ref="E1631:F1631"/>
    <mergeCell ref="C1614:D1614"/>
    <mergeCell ref="A1615:G1615"/>
    <mergeCell ref="A1616:B1616"/>
    <mergeCell ref="E1623:F1623"/>
    <mergeCell ref="A1624:B1624"/>
    <mergeCell ref="E1609:F1609"/>
    <mergeCell ref="E1610:F1610"/>
    <mergeCell ref="E1611:F1611"/>
    <mergeCell ref="E1612:F1612"/>
    <mergeCell ref="E1613:F1613"/>
    <mergeCell ref="E1654:F1654"/>
    <mergeCell ref="E1655:F1655"/>
    <mergeCell ref="E1656:F1656"/>
    <mergeCell ref="E1657:F1657"/>
    <mergeCell ref="E1658:F1658"/>
    <mergeCell ref="E1648:F1648"/>
    <mergeCell ref="C1649:D1649"/>
    <mergeCell ref="A1650:G1650"/>
    <mergeCell ref="A1651:B1651"/>
    <mergeCell ref="E1653:F1653"/>
    <mergeCell ref="E1643:F1643"/>
    <mergeCell ref="E1644:F1644"/>
    <mergeCell ref="E1645:F1645"/>
    <mergeCell ref="E1646:F1646"/>
    <mergeCell ref="E1647:F1647"/>
    <mergeCell ref="C1637:D1637"/>
    <mergeCell ref="A1638:G1638"/>
    <mergeCell ref="A1639:B1639"/>
    <mergeCell ref="E1641:F1641"/>
    <mergeCell ref="E1642:F1642"/>
    <mergeCell ref="E1683:F1683"/>
    <mergeCell ref="E1684:F1684"/>
    <mergeCell ref="E1685:F1685"/>
    <mergeCell ref="E1686:F1686"/>
    <mergeCell ref="C1687:D1687"/>
    <mergeCell ref="A1677:B1677"/>
    <mergeCell ref="E1679:F1679"/>
    <mergeCell ref="E1680:F1680"/>
    <mergeCell ref="E1681:F1681"/>
    <mergeCell ref="E1682:F1682"/>
    <mergeCell ref="E1670:F1670"/>
    <mergeCell ref="A1671:B1671"/>
    <mergeCell ref="E1673:F1673"/>
    <mergeCell ref="A1674:B1674"/>
    <mergeCell ref="E1676:F1676"/>
    <mergeCell ref="E1659:F1659"/>
    <mergeCell ref="E1660:F1660"/>
    <mergeCell ref="C1661:D1661"/>
    <mergeCell ref="A1662:G1662"/>
    <mergeCell ref="A1663:B1663"/>
    <mergeCell ref="E1705:F1705"/>
    <mergeCell ref="E1706:F1706"/>
    <mergeCell ref="E1707:F1707"/>
    <mergeCell ref="E1708:F1708"/>
    <mergeCell ref="E1709:F1709"/>
    <mergeCell ref="C1699:D1699"/>
    <mergeCell ref="A1700:G1700"/>
    <mergeCell ref="A1701:B1701"/>
    <mergeCell ref="E1703:F1703"/>
    <mergeCell ref="E1704:F1704"/>
    <mergeCell ref="E1694:F1694"/>
    <mergeCell ref="E1695:F1695"/>
    <mergeCell ref="E1696:F1696"/>
    <mergeCell ref="E1697:F1697"/>
    <mergeCell ref="E1698:F1698"/>
    <mergeCell ref="A1688:G1688"/>
    <mergeCell ref="A1689:B1689"/>
    <mergeCell ref="E1691:F1691"/>
    <mergeCell ref="E1692:F1692"/>
    <mergeCell ref="E1693:F1693"/>
    <mergeCell ref="E1727:F1727"/>
    <mergeCell ref="E1728:F1728"/>
    <mergeCell ref="E1729:F1729"/>
    <mergeCell ref="E1730:F1730"/>
    <mergeCell ref="E1731:F1731"/>
    <mergeCell ref="E1721:F1721"/>
    <mergeCell ref="E1722:F1722"/>
    <mergeCell ref="C1723:D1723"/>
    <mergeCell ref="A1724:G1724"/>
    <mergeCell ref="A1725:B1725"/>
    <mergeCell ref="E1716:F1716"/>
    <mergeCell ref="E1717:F1717"/>
    <mergeCell ref="E1718:F1718"/>
    <mergeCell ref="E1719:F1719"/>
    <mergeCell ref="E1720:F1720"/>
    <mergeCell ref="E1710:F1710"/>
    <mergeCell ref="C1711:D1711"/>
    <mergeCell ref="A1712:G1712"/>
    <mergeCell ref="A1713:B1713"/>
    <mergeCell ref="E1715:F1715"/>
    <mergeCell ref="A1748:G1748"/>
    <mergeCell ref="A1749:B1749"/>
    <mergeCell ref="E1751:F1751"/>
    <mergeCell ref="A1752:B1752"/>
    <mergeCell ref="E1754:F1754"/>
    <mergeCell ref="E1743:F1743"/>
    <mergeCell ref="E1744:F1744"/>
    <mergeCell ref="E1745:F1745"/>
    <mergeCell ref="E1746:F1746"/>
    <mergeCell ref="C1747:D1747"/>
    <mergeCell ref="A1737:B1737"/>
    <mergeCell ref="E1739:F1739"/>
    <mergeCell ref="E1740:F1740"/>
    <mergeCell ref="E1741:F1741"/>
    <mergeCell ref="E1742:F1742"/>
    <mergeCell ref="E1732:F1732"/>
    <mergeCell ref="E1733:F1733"/>
    <mergeCell ref="E1734:F1734"/>
    <mergeCell ref="C1735:D1735"/>
    <mergeCell ref="A1736:G1736"/>
    <mergeCell ref="A1780:B1780"/>
    <mergeCell ref="E1783:F1783"/>
    <mergeCell ref="A1784:B1784"/>
    <mergeCell ref="E1788:F1788"/>
    <mergeCell ref="E1789:F1789"/>
    <mergeCell ref="E1773:F1773"/>
    <mergeCell ref="A1774:B1774"/>
    <mergeCell ref="E1776:F1776"/>
    <mergeCell ref="A1777:B1777"/>
    <mergeCell ref="E1779:F1779"/>
    <mergeCell ref="E1760:F1760"/>
    <mergeCell ref="E1761:F1761"/>
    <mergeCell ref="C1762:D1762"/>
    <mergeCell ref="A1763:G1763"/>
    <mergeCell ref="A1764:B1764"/>
    <mergeCell ref="E1755:F1755"/>
    <mergeCell ref="E1756:F1756"/>
    <mergeCell ref="E1757:F1757"/>
    <mergeCell ref="E1758:F1758"/>
    <mergeCell ref="E1759:F1759"/>
    <mergeCell ref="E1817:F1817"/>
    <mergeCell ref="A1818:B1818"/>
    <mergeCell ref="E1822:F1822"/>
    <mergeCell ref="E1823:F1823"/>
    <mergeCell ref="E1824:F1824"/>
    <mergeCell ref="A1808:B1808"/>
    <mergeCell ref="E1810:F1810"/>
    <mergeCell ref="A1811:B1811"/>
    <mergeCell ref="E1813:F1813"/>
    <mergeCell ref="A1814:B1814"/>
    <mergeCell ref="E1795:F1795"/>
    <mergeCell ref="C1796:D1796"/>
    <mergeCell ref="A1797:G1797"/>
    <mergeCell ref="A1798:B1798"/>
    <mergeCell ref="E1807:F1807"/>
    <mergeCell ref="E1790:F1790"/>
    <mergeCell ref="E1791:F1791"/>
    <mergeCell ref="E1792:F1792"/>
    <mergeCell ref="E1793:F1793"/>
    <mergeCell ref="E1794:F1794"/>
    <mergeCell ref="E1849:F1849"/>
    <mergeCell ref="E1850:F1850"/>
    <mergeCell ref="E1851:F1851"/>
    <mergeCell ref="E1852:F1852"/>
    <mergeCell ref="E1853:F1853"/>
    <mergeCell ref="E1843:F1843"/>
    <mergeCell ref="A1844:B1844"/>
    <mergeCell ref="E1846:F1846"/>
    <mergeCell ref="E1847:F1847"/>
    <mergeCell ref="E1848:F1848"/>
    <mergeCell ref="C1830:D1830"/>
    <mergeCell ref="A1831:G1831"/>
    <mergeCell ref="A1832:B1832"/>
    <mergeCell ref="E1839:F1839"/>
    <mergeCell ref="A1840:B1840"/>
    <mergeCell ref="E1825:F1825"/>
    <mergeCell ref="E1826:F1826"/>
    <mergeCell ref="E1827:F1827"/>
    <mergeCell ref="E1828:F1828"/>
    <mergeCell ref="E1829:F1829"/>
    <mergeCell ref="C1879:D1879"/>
    <mergeCell ref="A1880:G1880"/>
    <mergeCell ref="A1881:B1881"/>
    <mergeCell ref="E1883:F1883"/>
    <mergeCell ref="E1884:F1884"/>
    <mergeCell ref="E1874:F1874"/>
    <mergeCell ref="E1875:F1875"/>
    <mergeCell ref="E1876:F1876"/>
    <mergeCell ref="E1877:F1877"/>
    <mergeCell ref="E1878:F1878"/>
    <mergeCell ref="E1866:F1866"/>
    <mergeCell ref="A1867:B1867"/>
    <mergeCell ref="E1871:F1871"/>
    <mergeCell ref="E1872:F1872"/>
    <mergeCell ref="E1873:F1873"/>
    <mergeCell ref="C1854:D1854"/>
    <mergeCell ref="A1855:G1855"/>
    <mergeCell ref="A1856:B1856"/>
    <mergeCell ref="E1863:F1863"/>
    <mergeCell ref="A1864:B1864"/>
    <mergeCell ref="E1907:F1907"/>
    <mergeCell ref="E1908:F1908"/>
    <mergeCell ref="E1909:F1909"/>
    <mergeCell ref="E1910:F1910"/>
    <mergeCell ref="C1911:D1911"/>
    <mergeCell ref="A1901:B1901"/>
    <mergeCell ref="E1903:F1903"/>
    <mergeCell ref="E1904:F1904"/>
    <mergeCell ref="E1905:F1905"/>
    <mergeCell ref="E1906:F1906"/>
    <mergeCell ref="E1890:F1890"/>
    <mergeCell ref="C1891:D1891"/>
    <mergeCell ref="A1892:G1892"/>
    <mergeCell ref="A1893:B1893"/>
    <mergeCell ref="E1900:F1900"/>
    <mergeCell ref="E1885:F1885"/>
    <mergeCell ref="E1886:F1886"/>
    <mergeCell ref="E1887:F1887"/>
    <mergeCell ref="E1888:F1888"/>
    <mergeCell ref="E1889:F1889"/>
    <mergeCell ref="E1938:F1938"/>
    <mergeCell ref="E1939:F1939"/>
    <mergeCell ref="E1940:F1940"/>
    <mergeCell ref="C1941:D1941"/>
    <mergeCell ref="A1942:G1942"/>
    <mergeCell ref="E1933:F1933"/>
    <mergeCell ref="E1934:F1934"/>
    <mergeCell ref="E1935:F1935"/>
    <mergeCell ref="E1936:F1936"/>
    <mergeCell ref="E1937:F1937"/>
    <mergeCell ref="A1924:B1924"/>
    <mergeCell ref="E1926:F1926"/>
    <mergeCell ref="A1927:B1927"/>
    <mergeCell ref="E1929:F1929"/>
    <mergeCell ref="A1930:B1930"/>
    <mergeCell ref="A1912:G1912"/>
    <mergeCell ref="A1913:B1913"/>
    <mergeCell ref="E1920:F1920"/>
    <mergeCell ref="A1921:B1921"/>
    <mergeCell ref="E1923:F1923"/>
    <mergeCell ref="E1960:F1960"/>
    <mergeCell ref="E1961:F1961"/>
    <mergeCell ref="E1962:F1962"/>
    <mergeCell ref="E1963:F1963"/>
    <mergeCell ref="E1964:F1964"/>
    <mergeCell ref="A1954:G1954"/>
    <mergeCell ref="A1955:B1955"/>
    <mergeCell ref="E1957:F1957"/>
    <mergeCell ref="E1958:F1958"/>
    <mergeCell ref="E1959:F1959"/>
    <mergeCell ref="E1949:F1949"/>
    <mergeCell ref="E1950:F1950"/>
    <mergeCell ref="E1951:F1951"/>
    <mergeCell ref="E1952:F1952"/>
    <mergeCell ref="C1953:D1953"/>
    <mergeCell ref="A1943:B1943"/>
    <mergeCell ref="E1945:F1945"/>
    <mergeCell ref="E1946:F1946"/>
    <mergeCell ref="E1947:F1947"/>
    <mergeCell ref="E1948:F1948"/>
    <mergeCell ref="E1982:F1982"/>
    <mergeCell ref="E1983:F1983"/>
    <mergeCell ref="E1984:F1984"/>
    <mergeCell ref="E1985:F1985"/>
    <mergeCell ref="E1986:F1986"/>
    <mergeCell ref="E1976:F1976"/>
    <mergeCell ref="C1977:D1977"/>
    <mergeCell ref="A1978:G1978"/>
    <mergeCell ref="A1979:B1979"/>
    <mergeCell ref="E1981:F1981"/>
    <mergeCell ref="E1971:F1971"/>
    <mergeCell ref="E1972:F1972"/>
    <mergeCell ref="E1973:F1973"/>
    <mergeCell ref="E1974:F1974"/>
    <mergeCell ref="E1975:F1975"/>
    <mergeCell ref="C1965:D1965"/>
    <mergeCell ref="A1966:G1966"/>
    <mergeCell ref="A1967:B1967"/>
    <mergeCell ref="E1969:F1969"/>
    <mergeCell ref="E1970:F1970"/>
    <mergeCell ref="A2003:B2003"/>
    <mergeCell ref="E2005:F2005"/>
    <mergeCell ref="A2006:B2006"/>
    <mergeCell ref="E2008:F2008"/>
    <mergeCell ref="E2009:F2009"/>
    <mergeCell ref="E1998:F1998"/>
    <mergeCell ref="E1999:F1999"/>
    <mergeCell ref="E2000:F2000"/>
    <mergeCell ref="C2001:D2001"/>
    <mergeCell ref="A2002:G2002"/>
    <mergeCell ref="E1993:F1993"/>
    <mergeCell ref="E1994:F1994"/>
    <mergeCell ref="E1995:F1995"/>
    <mergeCell ref="E1996:F1996"/>
    <mergeCell ref="E1997:F1997"/>
    <mergeCell ref="E1987:F1987"/>
    <mergeCell ref="E1988:F1988"/>
    <mergeCell ref="C1989:D1989"/>
    <mergeCell ref="A1990:G1990"/>
    <mergeCell ref="A1991:B1991"/>
    <mergeCell ref="E2037:F2037"/>
    <mergeCell ref="A2038:B2038"/>
    <mergeCell ref="E2042:F2042"/>
    <mergeCell ref="E2043:F2043"/>
    <mergeCell ref="E2044:F2044"/>
    <mergeCell ref="A2028:B2028"/>
    <mergeCell ref="E2030:F2030"/>
    <mergeCell ref="A2031:B2031"/>
    <mergeCell ref="E2033:F2033"/>
    <mergeCell ref="A2034:B2034"/>
    <mergeCell ref="E2015:F2015"/>
    <mergeCell ref="C2016:D2016"/>
    <mergeCell ref="A2017:G2017"/>
    <mergeCell ref="A2018:B2018"/>
    <mergeCell ref="E2027:F2027"/>
    <mergeCell ref="E2010:F2010"/>
    <mergeCell ref="E2011:F2011"/>
    <mergeCell ref="E2012:F2012"/>
    <mergeCell ref="E2013:F2013"/>
    <mergeCell ref="E2014:F2014"/>
    <mergeCell ref="E2061:F2061"/>
    <mergeCell ref="C2062:D2062"/>
    <mergeCell ref="A2063:G2063"/>
    <mergeCell ref="A2064:B2064"/>
    <mergeCell ref="E2071:F2071"/>
    <mergeCell ref="E2056:F2056"/>
    <mergeCell ref="E2057:F2057"/>
    <mergeCell ref="E2058:F2058"/>
    <mergeCell ref="E2059:F2059"/>
    <mergeCell ref="E2060:F2060"/>
    <mergeCell ref="C2050:D2050"/>
    <mergeCell ref="A2051:G2051"/>
    <mergeCell ref="A2052:B2052"/>
    <mergeCell ref="E2054:F2054"/>
    <mergeCell ref="E2055:F2055"/>
    <mergeCell ref="E2045:F2045"/>
    <mergeCell ref="E2046:F2046"/>
    <mergeCell ref="E2047:F2047"/>
    <mergeCell ref="E2048:F2048"/>
    <mergeCell ref="E2049:F2049"/>
    <mergeCell ref="A2095:B2095"/>
    <mergeCell ref="E2097:F2097"/>
    <mergeCell ref="A2098:B2098"/>
    <mergeCell ref="E2100:F2100"/>
    <mergeCell ref="A2101:B2101"/>
    <mergeCell ref="A2083:G2083"/>
    <mergeCell ref="A2084:B2084"/>
    <mergeCell ref="E2091:F2091"/>
    <mergeCell ref="A2092:B2092"/>
    <mergeCell ref="E2094:F2094"/>
    <mergeCell ref="E2078:F2078"/>
    <mergeCell ref="E2079:F2079"/>
    <mergeCell ref="E2080:F2080"/>
    <mergeCell ref="E2081:F2081"/>
    <mergeCell ref="C2082:D2082"/>
    <mergeCell ref="A2072:B2072"/>
    <mergeCell ref="E2074:F2074"/>
    <mergeCell ref="E2075:F2075"/>
    <mergeCell ref="E2076:F2076"/>
    <mergeCell ref="E2077:F2077"/>
    <mergeCell ref="E2131:F2131"/>
    <mergeCell ref="A2132:B2132"/>
    <mergeCell ref="E2136:F2136"/>
    <mergeCell ref="A2137:B2137"/>
    <mergeCell ref="E2140:F2140"/>
    <mergeCell ref="A2114:B2114"/>
    <mergeCell ref="E2125:F2125"/>
    <mergeCell ref="A2126:B2126"/>
    <mergeCell ref="E2128:F2128"/>
    <mergeCell ref="A2129:B2129"/>
    <mergeCell ref="E2109:F2109"/>
    <mergeCell ref="E2110:F2110"/>
    <mergeCell ref="E2111:F2111"/>
    <mergeCell ref="C2112:D2112"/>
    <mergeCell ref="A2113:G2113"/>
    <mergeCell ref="E2104:F2104"/>
    <mergeCell ref="E2105:F2105"/>
    <mergeCell ref="E2106:F2106"/>
    <mergeCell ref="E2107:F2107"/>
    <mergeCell ref="E2108:F2108"/>
    <mergeCell ref="A2168:B2168"/>
    <mergeCell ref="E2172:F2172"/>
    <mergeCell ref="A2173:B2173"/>
    <mergeCell ref="E2177:F2177"/>
    <mergeCell ref="E2178:F2178"/>
    <mergeCell ref="E2161:F2161"/>
    <mergeCell ref="A2162:B2162"/>
    <mergeCell ref="E2164:F2164"/>
    <mergeCell ref="A2165:B2165"/>
    <mergeCell ref="E2167:F2167"/>
    <mergeCell ref="E2146:F2146"/>
    <mergeCell ref="E2147:F2147"/>
    <mergeCell ref="C2148:D2148"/>
    <mergeCell ref="A2149:G2149"/>
    <mergeCell ref="A2150:B2150"/>
    <mergeCell ref="E2141:F2141"/>
    <mergeCell ref="E2142:F2142"/>
    <mergeCell ref="E2143:F2143"/>
    <mergeCell ref="E2144:F2144"/>
    <mergeCell ref="E2145:F2145"/>
    <mergeCell ref="E2209:F2209"/>
    <mergeCell ref="A2210:B2210"/>
    <mergeCell ref="E2214:F2214"/>
    <mergeCell ref="E2215:F2215"/>
    <mergeCell ref="E2216:F2216"/>
    <mergeCell ref="A2199:B2199"/>
    <mergeCell ref="E2201:F2201"/>
    <mergeCell ref="A2202:B2202"/>
    <mergeCell ref="E2204:F2204"/>
    <mergeCell ref="A2205:B2205"/>
    <mergeCell ref="E2184:F2184"/>
    <mergeCell ref="C2185:D2185"/>
    <mergeCell ref="A2186:G2186"/>
    <mergeCell ref="A2187:B2187"/>
    <mergeCell ref="E2198:F2198"/>
    <mergeCell ref="E2179:F2179"/>
    <mergeCell ref="E2180:F2180"/>
    <mergeCell ref="E2181:F2181"/>
    <mergeCell ref="E2182:F2182"/>
    <mergeCell ref="E2183:F2183"/>
    <mergeCell ref="A2244:B2244"/>
    <mergeCell ref="E2248:F2248"/>
    <mergeCell ref="E2249:F2249"/>
    <mergeCell ref="E2250:F2250"/>
    <mergeCell ref="E2251:F2251"/>
    <mergeCell ref="E2236:F2236"/>
    <mergeCell ref="A2237:B2237"/>
    <mergeCell ref="E2239:F2239"/>
    <mergeCell ref="A2240:B2240"/>
    <mergeCell ref="E2243:F2243"/>
    <mergeCell ref="C2222:D2222"/>
    <mergeCell ref="A2223:G2223"/>
    <mergeCell ref="A2224:B2224"/>
    <mergeCell ref="E2233:F2233"/>
    <mergeCell ref="A2234:B2234"/>
    <mergeCell ref="E2217:F2217"/>
    <mergeCell ref="E2218:F2218"/>
    <mergeCell ref="E2219:F2219"/>
    <mergeCell ref="E2220:F2220"/>
    <mergeCell ref="E2221:F2221"/>
    <mergeCell ref="C2268:D2268"/>
    <mergeCell ref="A2269:G2269"/>
    <mergeCell ref="A2270:B2270"/>
    <mergeCell ref="E2277:F2277"/>
    <mergeCell ref="A2278:B2278"/>
    <mergeCell ref="E2263:F2263"/>
    <mergeCell ref="E2264:F2264"/>
    <mergeCell ref="E2265:F2265"/>
    <mergeCell ref="E2266:F2266"/>
    <mergeCell ref="E2267:F2267"/>
    <mergeCell ref="A2257:G2257"/>
    <mergeCell ref="A2258:B2258"/>
    <mergeCell ref="E2260:F2260"/>
    <mergeCell ref="E2261:F2261"/>
    <mergeCell ref="E2262:F2262"/>
    <mergeCell ref="E2252:F2252"/>
    <mergeCell ref="E2253:F2253"/>
    <mergeCell ref="E2254:F2254"/>
    <mergeCell ref="E2255:F2255"/>
    <mergeCell ref="C2256:D2256"/>
    <mergeCell ref="E2296:F2296"/>
    <mergeCell ref="E2297:F2297"/>
    <mergeCell ref="E2298:F2298"/>
    <mergeCell ref="E2299:F2299"/>
    <mergeCell ref="C2300:D2300"/>
    <mergeCell ref="A2290:B2290"/>
    <mergeCell ref="E2292:F2292"/>
    <mergeCell ref="E2293:F2293"/>
    <mergeCell ref="E2294:F2294"/>
    <mergeCell ref="E2295:F2295"/>
    <mergeCell ref="E2285:F2285"/>
    <mergeCell ref="E2286:F2286"/>
    <mergeCell ref="E2287:F2287"/>
    <mergeCell ref="C2288:D2288"/>
    <mergeCell ref="A2289:G2289"/>
    <mergeCell ref="E2280:F2280"/>
    <mergeCell ref="E2281:F2281"/>
    <mergeCell ref="E2282:F2282"/>
    <mergeCell ref="E2283:F2283"/>
    <mergeCell ref="E2284:F2284"/>
    <mergeCell ref="E2329:F2329"/>
    <mergeCell ref="A2330:B2330"/>
    <mergeCell ref="E2332:F2332"/>
    <mergeCell ref="A2333:B2333"/>
    <mergeCell ref="E2335:F2335"/>
    <mergeCell ref="E2318:F2318"/>
    <mergeCell ref="E2319:F2319"/>
    <mergeCell ref="C2320:D2320"/>
    <mergeCell ref="A2321:G2321"/>
    <mergeCell ref="A2322:B2322"/>
    <mergeCell ref="E2313:F2313"/>
    <mergeCell ref="E2314:F2314"/>
    <mergeCell ref="E2315:F2315"/>
    <mergeCell ref="E2316:F2316"/>
    <mergeCell ref="E2317:F2317"/>
    <mergeCell ref="A2301:G2301"/>
    <mergeCell ref="A2302:B2302"/>
    <mergeCell ref="E2309:F2309"/>
    <mergeCell ref="A2310:B2310"/>
    <mergeCell ref="E2312:F2312"/>
    <mergeCell ref="A2361:B2361"/>
    <mergeCell ref="E2363:F2363"/>
    <mergeCell ref="A2364:B2364"/>
    <mergeCell ref="E2366:F2366"/>
    <mergeCell ref="A2367:B2367"/>
    <mergeCell ref="E2350:F2350"/>
    <mergeCell ref="C2351:D2351"/>
    <mergeCell ref="A2352:G2352"/>
    <mergeCell ref="A2353:B2353"/>
    <mergeCell ref="E2360:F2360"/>
    <mergeCell ref="E2345:F2345"/>
    <mergeCell ref="E2346:F2346"/>
    <mergeCell ref="E2347:F2347"/>
    <mergeCell ref="E2348:F2348"/>
    <mergeCell ref="E2349:F2349"/>
    <mergeCell ref="A2336:B2336"/>
    <mergeCell ref="E2338:F2338"/>
    <mergeCell ref="A2339:B2339"/>
    <mergeCell ref="E2343:F2343"/>
    <mergeCell ref="E2344:F2344"/>
    <mergeCell ref="E2393:F2393"/>
    <mergeCell ref="A2394:B2394"/>
    <mergeCell ref="E2396:F2396"/>
    <mergeCell ref="A2397:B2397"/>
    <mergeCell ref="E2399:F2399"/>
    <mergeCell ref="C2381:D2381"/>
    <mergeCell ref="A2382:G2382"/>
    <mergeCell ref="A2383:B2383"/>
    <mergeCell ref="E2390:F2390"/>
    <mergeCell ref="A2391:B2391"/>
    <mergeCell ref="E2376:F2376"/>
    <mergeCell ref="E2377:F2377"/>
    <mergeCell ref="E2378:F2378"/>
    <mergeCell ref="E2379:F2379"/>
    <mergeCell ref="E2380:F2380"/>
    <mergeCell ref="E2369:F2369"/>
    <mergeCell ref="A2370:B2370"/>
    <mergeCell ref="E2373:F2373"/>
    <mergeCell ref="E2374:F2374"/>
    <mergeCell ref="E2375:F2375"/>
    <mergeCell ref="E2419:F2419"/>
    <mergeCell ref="E2420:F2420"/>
    <mergeCell ref="E2421:F2421"/>
    <mergeCell ref="E2422:F2422"/>
    <mergeCell ref="E2423:F2423"/>
    <mergeCell ref="A2413:G2413"/>
    <mergeCell ref="A2414:B2414"/>
    <mergeCell ref="E2416:F2416"/>
    <mergeCell ref="E2417:F2417"/>
    <mergeCell ref="E2418:F2418"/>
    <mergeCell ref="E2408:F2408"/>
    <mergeCell ref="E2409:F2409"/>
    <mergeCell ref="E2410:F2410"/>
    <mergeCell ref="E2411:F2411"/>
    <mergeCell ref="C2412:D2412"/>
    <mergeCell ref="A2400:B2400"/>
    <mergeCell ref="E2404:F2404"/>
    <mergeCell ref="E2405:F2405"/>
    <mergeCell ref="E2406:F2406"/>
    <mergeCell ref="E2407:F2407"/>
    <mergeCell ref="A2446:B2446"/>
    <mergeCell ref="E2448:F2448"/>
    <mergeCell ref="E2449:F2449"/>
    <mergeCell ref="E2450:F2450"/>
    <mergeCell ref="E2451:F2451"/>
    <mergeCell ref="E2441:F2441"/>
    <mergeCell ref="E2442:F2442"/>
    <mergeCell ref="E2443:F2443"/>
    <mergeCell ref="C2444:D2444"/>
    <mergeCell ref="A2445:G2445"/>
    <mergeCell ref="E2436:F2436"/>
    <mergeCell ref="E2437:F2437"/>
    <mergeCell ref="E2438:F2438"/>
    <mergeCell ref="E2439:F2439"/>
    <mergeCell ref="E2440:F2440"/>
    <mergeCell ref="C2424:D2424"/>
    <mergeCell ref="A2425:G2425"/>
    <mergeCell ref="A2426:B2426"/>
    <mergeCell ref="E2433:F2433"/>
    <mergeCell ref="A2434:B2434"/>
    <mergeCell ref="E2474:F2474"/>
    <mergeCell ref="E2475:F2475"/>
    <mergeCell ref="C2476:D2476"/>
    <mergeCell ref="A2477:G2477"/>
    <mergeCell ref="A2478:B2478"/>
    <mergeCell ref="E2469:F2469"/>
    <mergeCell ref="E2470:F2470"/>
    <mergeCell ref="E2471:F2471"/>
    <mergeCell ref="E2472:F2472"/>
    <mergeCell ref="E2473:F2473"/>
    <mergeCell ref="A2457:G2457"/>
    <mergeCell ref="A2458:B2458"/>
    <mergeCell ref="E2465:F2465"/>
    <mergeCell ref="A2466:B2466"/>
    <mergeCell ref="E2468:F2468"/>
    <mergeCell ref="E2452:F2452"/>
    <mergeCell ref="E2453:F2453"/>
    <mergeCell ref="E2454:F2454"/>
    <mergeCell ref="E2455:F2455"/>
    <mergeCell ref="C2456:D2456"/>
    <mergeCell ref="E2508:F2508"/>
    <mergeCell ref="C2509:D2509"/>
    <mergeCell ref="A2510:G2510"/>
    <mergeCell ref="A2511:B2511"/>
    <mergeCell ref="E2518:F2518"/>
    <mergeCell ref="E2503:F2503"/>
    <mergeCell ref="E2504:F2504"/>
    <mergeCell ref="E2505:F2505"/>
    <mergeCell ref="E2506:F2506"/>
    <mergeCell ref="E2507:F2507"/>
    <mergeCell ref="A2494:B2494"/>
    <mergeCell ref="E2497:F2497"/>
    <mergeCell ref="A2498:B2498"/>
    <mergeCell ref="E2501:F2501"/>
    <mergeCell ref="E2502:F2502"/>
    <mergeCell ref="E2487:F2487"/>
    <mergeCell ref="A2488:B2488"/>
    <mergeCell ref="E2490:F2490"/>
    <mergeCell ref="A2491:B2491"/>
    <mergeCell ref="E2493:F2493"/>
    <mergeCell ref="C2540:D2540"/>
    <mergeCell ref="A2541:G2541"/>
    <mergeCell ref="A2542:B2542"/>
    <mergeCell ref="E2544:F2544"/>
    <mergeCell ref="E2545:F2545"/>
    <mergeCell ref="E2535:F2535"/>
    <mergeCell ref="E2536:F2536"/>
    <mergeCell ref="E2537:F2537"/>
    <mergeCell ref="E2538:F2538"/>
    <mergeCell ref="E2539:F2539"/>
    <mergeCell ref="E2527:F2527"/>
    <mergeCell ref="A2528:B2528"/>
    <mergeCell ref="E2532:F2532"/>
    <mergeCell ref="E2533:F2533"/>
    <mergeCell ref="E2534:F2534"/>
    <mergeCell ref="A2519:B2519"/>
    <mergeCell ref="E2521:F2521"/>
    <mergeCell ref="A2522:B2522"/>
    <mergeCell ref="E2524:F2524"/>
    <mergeCell ref="A2525:B2525"/>
    <mergeCell ref="E2568:F2568"/>
    <mergeCell ref="E2569:F2569"/>
    <mergeCell ref="E2570:F2570"/>
    <mergeCell ref="E2571:F2571"/>
    <mergeCell ref="C2572:D2572"/>
    <mergeCell ref="A2562:B2562"/>
    <mergeCell ref="E2564:F2564"/>
    <mergeCell ref="E2565:F2565"/>
    <mergeCell ref="E2566:F2566"/>
    <mergeCell ref="E2567:F2567"/>
    <mergeCell ref="E2551:F2551"/>
    <mergeCell ref="C2552:D2552"/>
    <mergeCell ref="A2553:G2553"/>
    <mergeCell ref="A2554:B2554"/>
    <mergeCell ref="E2561:F2561"/>
    <mergeCell ref="E2546:F2546"/>
    <mergeCell ref="E2547:F2547"/>
    <mergeCell ref="E2548:F2548"/>
    <mergeCell ref="E2549:F2549"/>
    <mergeCell ref="E2550:F2550"/>
    <mergeCell ref="E2596:F2596"/>
    <mergeCell ref="E2597:F2597"/>
    <mergeCell ref="E2598:F2598"/>
    <mergeCell ref="E2599:F2599"/>
    <mergeCell ref="E2600:F2600"/>
    <mergeCell ref="C2584:D2584"/>
    <mergeCell ref="A2585:G2585"/>
    <mergeCell ref="A2586:B2586"/>
    <mergeCell ref="E2593:F2593"/>
    <mergeCell ref="A2594:B2594"/>
    <mergeCell ref="E2579:F2579"/>
    <mergeCell ref="E2580:F2580"/>
    <mergeCell ref="E2581:F2581"/>
    <mergeCell ref="E2582:F2582"/>
    <mergeCell ref="E2583:F2583"/>
    <mergeCell ref="A2573:G2573"/>
    <mergeCell ref="A2574:B2574"/>
    <mergeCell ref="E2576:F2576"/>
    <mergeCell ref="E2577:F2577"/>
    <mergeCell ref="E2578:F2578"/>
    <mergeCell ref="E2628:F2628"/>
    <mergeCell ref="E2629:F2629"/>
    <mergeCell ref="E2630:F2630"/>
    <mergeCell ref="C2631:D2631"/>
    <mergeCell ref="A2632:G2632"/>
    <mergeCell ref="E2623:F2623"/>
    <mergeCell ref="E2624:F2624"/>
    <mergeCell ref="E2625:F2625"/>
    <mergeCell ref="E2626:F2626"/>
    <mergeCell ref="E2627:F2627"/>
    <mergeCell ref="A2606:B2606"/>
    <mergeCell ref="E2613:F2613"/>
    <mergeCell ref="A2614:B2614"/>
    <mergeCell ref="E2617:F2617"/>
    <mergeCell ref="A2618:B2618"/>
    <mergeCell ref="E2601:F2601"/>
    <mergeCell ref="E2602:F2602"/>
    <mergeCell ref="E2603:F2603"/>
    <mergeCell ref="C2604:D2604"/>
    <mergeCell ref="A2605:G2605"/>
    <mergeCell ref="A2660:B2660"/>
    <mergeCell ref="E2667:F2668"/>
    <mergeCell ref="A2669:B2669"/>
    <mergeCell ref="E2671:F2671"/>
    <mergeCell ref="A2672:B2672"/>
    <mergeCell ref="E2655:F2655"/>
    <mergeCell ref="E2656:F2656"/>
    <mergeCell ref="E2657:F2657"/>
    <mergeCell ref="C2658:D2658"/>
    <mergeCell ref="A2659:G2659"/>
    <mergeCell ref="E2650:F2650"/>
    <mergeCell ref="E2651:F2651"/>
    <mergeCell ref="E2652:F2652"/>
    <mergeCell ref="E2653:F2653"/>
    <mergeCell ref="E2654:F2654"/>
    <mergeCell ref="A2633:B2633"/>
    <mergeCell ref="E2640:F2640"/>
    <mergeCell ref="A2641:B2641"/>
    <mergeCell ref="E2644:F2644"/>
    <mergeCell ref="A2645:B2645"/>
    <mergeCell ref="E2703:F2703"/>
    <mergeCell ref="E2704:F2704"/>
    <mergeCell ref="E2705:F2705"/>
    <mergeCell ref="E2706:F2706"/>
    <mergeCell ref="E2707:F2707"/>
    <mergeCell ref="A2685:B2685"/>
    <mergeCell ref="E2694:F2694"/>
    <mergeCell ref="A2695:B2695"/>
    <mergeCell ref="E2699:F2699"/>
    <mergeCell ref="A2700:B2700"/>
    <mergeCell ref="E2680:F2680"/>
    <mergeCell ref="E2681:F2681"/>
    <mergeCell ref="E2682:F2682"/>
    <mergeCell ref="C2683:D2683"/>
    <mergeCell ref="A2684:G2684"/>
    <mergeCell ref="E2675:F2675"/>
    <mergeCell ref="E2676:F2676"/>
    <mergeCell ref="E2677:F2677"/>
    <mergeCell ref="E2678:F2678"/>
    <mergeCell ref="E2679:F2679"/>
    <mergeCell ref="E2736:F2736"/>
    <mergeCell ref="E2737:F2737"/>
    <mergeCell ref="E2738:F2738"/>
    <mergeCell ref="C2739:D2739"/>
    <mergeCell ref="A2740:G2740"/>
    <mergeCell ref="E2731:F2731"/>
    <mergeCell ref="E2732:F2732"/>
    <mergeCell ref="E2733:F2733"/>
    <mergeCell ref="E2734:F2734"/>
    <mergeCell ref="E2735:F2735"/>
    <mergeCell ref="A2713:B2713"/>
    <mergeCell ref="E2722:F2722"/>
    <mergeCell ref="A2723:B2723"/>
    <mergeCell ref="E2727:F2727"/>
    <mergeCell ref="A2728:B2728"/>
    <mergeCell ref="E2708:F2708"/>
    <mergeCell ref="E2709:F2709"/>
    <mergeCell ref="E2710:F2710"/>
    <mergeCell ref="C2711:D2711"/>
    <mergeCell ref="A2712:G2712"/>
    <mergeCell ref="A2770:B2770"/>
    <mergeCell ref="E2773:F2773"/>
    <mergeCell ref="A2774:B2774"/>
    <mergeCell ref="E2779:F2779"/>
    <mergeCell ref="E2780:F2780"/>
    <mergeCell ref="E2759:F2759"/>
    <mergeCell ref="C2760:D2760"/>
    <mergeCell ref="A2761:G2761"/>
    <mergeCell ref="A2762:B2762"/>
    <mergeCell ref="E2769:F2769"/>
    <mergeCell ref="E2754:F2754"/>
    <mergeCell ref="E2755:F2755"/>
    <mergeCell ref="E2756:F2756"/>
    <mergeCell ref="E2757:F2757"/>
    <mergeCell ref="E2758:F2758"/>
    <mergeCell ref="A2741:B2741"/>
    <mergeCell ref="E2748:F2748"/>
    <mergeCell ref="A2749:B2749"/>
    <mergeCell ref="E2752:F2752"/>
    <mergeCell ref="E2753:F2753"/>
    <mergeCell ref="E2808:F2808"/>
    <mergeCell ref="E2809:F2809"/>
    <mergeCell ref="E2810:F2810"/>
    <mergeCell ref="E2811:F2811"/>
    <mergeCell ref="E2812:F2812"/>
    <mergeCell ref="A2797:B2797"/>
    <mergeCell ref="E2800:F2800"/>
    <mergeCell ref="A2801:B2801"/>
    <mergeCell ref="E2806:F2806"/>
    <mergeCell ref="E2807:F2807"/>
    <mergeCell ref="E2786:F2786"/>
    <mergeCell ref="C2787:D2787"/>
    <mergeCell ref="A2788:G2788"/>
    <mergeCell ref="A2789:B2789"/>
    <mergeCell ref="E2796:F2796"/>
    <mergeCell ref="E2781:F2781"/>
    <mergeCell ref="E2782:F2782"/>
    <mergeCell ref="E2783:F2783"/>
    <mergeCell ref="E2784:F2784"/>
    <mergeCell ref="E2785:F2785"/>
    <mergeCell ref="E2840:F2840"/>
    <mergeCell ref="C2841:D2841"/>
    <mergeCell ref="A2842:G2842"/>
    <mergeCell ref="A2843:B2843"/>
    <mergeCell ref="E2850:F2850"/>
    <mergeCell ref="E2835:F2835"/>
    <mergeCell ref="E2836:F2836"/>
    <mergeCell ref="E2837:F2837"/>
    <mergeCell ref="E2838:F2838"/>
    <mergeCell ref="E2839:F2839"/>
    <mergeCell ref="A2824:B2824"/>
    <mergeCell ref="E2827:F2827"/>
    <mergeCell ref="A2828:B2828"/>
    <mergeCell ref="E2833:F2833"/>
    <mergeCell ref="E2834:F2834"/>
    <mergeCell ref="E2813:F2813"/>
    <mergeCell ref="C2814:D2814"/>
    <mergeCell ref="A2815:G2815"/>
    <mergeCell ref="A2816:B2816"/>
    <mergeCell ref="E2823:F2823"/>
    <mergeCell ref="A2878:B2878"/>
    <mergeCell ref="E2881:F2881"/>
    <mergeCell ref="A2882:B2882"/>
    <mergeCell ref="E2887:F2887"/>
    <mergeCell ref="E2888:F2888"/>
    <mergeCell ref="E2867:F2867"/>
    <mergeCell ref="C2868:D2868"/>
    <mergeCell ref="A2869:G2869"/>
    <mergeCell ref="A2870:B2870"/>
    <mergeCell ref="E2877:F2877"/>
    <mergeCell ref="E2862:F2862"/>
    <mergeCell ref="E2863:F2863"/>
    <mergeCell ref="E2864:F2864"/>
    <mergeCell ref="E2865:F2865"/>
    <mergeCell ref="E2866:F2866"/>
    <mergeCell ref="A2851:B2851"/>
    <mergeCell ref="E2854:F2854"/>
    <mergeCell ref="A2855:B2855"/>
    <mergeCell ref="E2860:F2860"/>
    <mergeCell ref="E2861:F2861"/>
    <mergeCell ref="E2916:F2916"/>
    <mergeCell ref="E2917:F2917"/>
    <mergeCell ref="E2918:F2918"/>
    <mergeCell ref="E2919:F2919"/>
    <mergeCell ref="E2920:F2920"/>
    <mergeCell ref="A2905:B2905"/>
    <mergeCell ref="E2908:F2908"/>
    <mergeCell ref="A2909:B2909"/>
    <mergeCell ref="E2914:F2914"/>
    <mergeCell ref="E2915:F2915"/>
    <mergeCell ref="E2894:F2894"/>
    <mergeCell ref="C2895:D2895"/>
    <mergeCell ref="A2896:G2896"/>
    <mergeCell ref="A2897:B2897"/>
    <mergeCell ref="E2904:F2904"/>
    <mergeCell ref="E2889:F2889"/>
    <mergeCell ref="E2890:F2890"/>
    <mergeCell ref="E2891:F2891"/>
    <mergeCell ref="E2892:F2892"/>
    <mergeCell ref="E2893:F2893"/>
    <mergeCell ref="E2948:F2948"/>
    <mergeCell ref="C2949:D2949"/>
    <mergeCell ref="A2950:G2950"/>
    <mergeCell ref="A2951:B2951"/>
    <mergeCell ref="E2958:F2958"/>
    <mergeCell ref="E2943:F2943"/>
    <mergeCell ref="E2944:F2944"/>
    <mergeCell ref="E2945:F2945"/>
    <mergeCell ref="E2946:F2946"/>
    <mergeCell ref="E2947:F2947"/>
    <mergeCell ref="A2932:B2932"/>
    <mergeCell ref="E2935:F2935"/>
    <mergeCell ref="A2936:B2936"/>
    <mergeCell ref="E2941:F2941"/>
    <mergeCell ref="E2942:F2942"/>
    <mergeCell ref="E2921:F2921"/>
    <mergeCell ref="C2922:D2922"/>
    <mergeCell ref="A2923:G2923"/>
    <mergeCell ref="A2924:B2924"/>
    <mergeCell ref="E2931:F2931"/>
    <mergeCell ref="A2984:B2984"/>
    <mergeCell ref="E2989:F2989"/>
    <mergeCell ref="E2990:F2990"/>
    <mergeCell ref="E2991:F2991"/>
    <mergeCell ref="E2992:F2992"/>
    <mergeCell ref="A2971:G2971"/>
    <mergeCell ref="A2972:B2972"/>
    <mergeCell ref="E2979:F2979"/>
    <mergeCell ref="A2980:B2980"/>
    <mergeCell ref="E2983:F2983"/>
    <mergeCell ref="E2966:F2966"/>
    <mergeCell ref="E2967:F2967"/>
    <mergeCell ref="E2968:F2968"/>
    <mergeCell ref="E2969:F2969"/>
    <mergeCell ref="C2970:D2970"/>
    <mergeCell ref="A2959:B2959"/>
    <mergeCell ref="E2962:F2962"/>
    <mergeCell ref="E2963:F2963"/>
    <mergeCell ref="E2964:F2964"/>
    <mergeCell ref="E2965:F2965"/>
    <mergeCell ref="E3020:F3020"/>
    <mergeCell ref="E3021:F3021"/>
    <mergeCell ref="E3022:F3022"/>
    <mergeCell ref="E3023:F3023"/>
    <mergeCell ref="C3024:D3024"/>
    <mergeCell ref="A3011:B3011"/>
    <mergeCell ref="E3016:F3016"/>
    <mergeCell ref="E3017:F3017"/>
    <mergeCell ref="E3018:F3018"/>
    <mergeCell ref="E3019:F3019"/>
    <mergeCell ref="A2998:G2998"/>
    <mergeCell ref="A2999:B2999"/>
    <mergeCell ref="E3006:F3006"/>
    <mergeCell ref="A3007:B3007"/>
    <mergeCell ref="E3010:F3010"/>
    <mergeCell ref="E2993:F2993"/>
    <mergeCell ref="E2994:F2994"/>
    <mergeCell ref="E2995:F2995"/>
    <mergeCell ref="E2996:F2996"/>
    <mergeCell ref="C2997:D2997"/>
    <mergeCell ref="A3050:G3050"/>
    <mergeCell ref="A3051:B3051"/>
    <mergeCell ref="E3058:F3058"/>
    <mergeCell ref="A3059:B3059"/>
    <mergeCell ref="E3062:F3062"/>
    <mergeCell ref="E3045:F3045"/>
    <mergeCell ref="E3046:F3046"/>
    <mergeCell ref="E3047:F3047"/>
    <mergeCell ref="E3048:F3048"/>
    <mergeCell ref="C3049:D3049"/>
    <mergeCell ref="A3038:B3038"/>
    <mergeCell ref="E3041:F3041"/>
    <mergeCell ref="E3042:F3042"/>
    <mergeCell ref="E3043:F3043"/>
    <mergeCell ref="E3044:F3044"/>
    <mergeCell ref="A3025:G3025"/>
    <mergeCell ref="A3026:B3026"/>
    <mergeCell ref="E3033:F3033"/>
    <mergeCell ref="A3034:B3034"/>
    <mergeCell ref="E3037:F3037"/>
    <mergeCell ref="A3088:B3088"/>
    <mergeCell ref="E3093:F3093"/>
    <mergeCell ref="E3094:F3094"/>
    <mergeCell ref="E3095:F3095"/>
    <mergeCell ref="E3096:F3096"/>
    <mergeCell ref="A3075:G3075"/>
    <mergeCell ref="A3076:B3076"/>
    <mergeCell ref="E3083:F3083"/>
    <mergeCell ref="A3084:B3084"/>
    <mergeCell ref="E3087:F3087"/>
    <mergeCell ref="E3070:F3070"/>
    <mergeCell ref="E3071:F3071"/>
    <mergeCell ref="E3072:F3072"/>
    <mergeCell ref="E3073:F3073"/>
    <mergeCell ref="C3074:D3074"/>
    <mergeCell ref="A3063:B3063"/>
    <mergeCell ref="E3066:F3066"/>
    <mergeCell ref="E3067:F3067"/>
    <mergeCell ref="E3068:F3068"/>
    <mergeCell ref="E3069:F3069"/>
    <mergeCell ref="E3124:F3124"/>
    <mergeCell ref="E3125:F3125"/>
    <mergeCell ref="E3126:F3126"/>
    <mergeCell ref="E3127:F3127"/>
    <mergeCell ref="C3128:D3128"/>
    <mergeCell ref="A3115:B3115"/>
    <mergeCell ref="E3120:F3120"/>
    <mergeCell ref="E3121:F3121"/>
    <mergeCell ref="E3122:F3122"/>
    <mergeCell ref="E3123:F3123"/>
    <mergeCell ref="A3102:G3102"/>
    <mergeCell ref="A3103:B3103"/>
    <mergeCell ref="E3110:F3110"/>
    <mergeCell ref="A3111:B3111"/>
    <mergeCell ref="E3114:F3114"/>
    <mergeCell ref="E3097:F3097"/>
    <mergeCell ref="E3098:F3098"/>
    <mergeCell ref="E3099:F3099"/>
    <mergeCell ref="E3100:F3100"/>
    <mergeCell ref="C3101:D3101"/>
    <mergeCell ref="A3156:G3156"/>
    <mergeCell ref="A3157:B3157"/>
    <mergeCell ref="E3164:F3164"/>
    <mergeCell ref="A3165:B3165"/>
    <mergeCell ref="E3168:F3168"/>
    <mergeCell ref="E3151:F3151"/>
    <mergeCell ref="E3152:F3152"/>
    <mergeCell ref="E3153:F3153"/>
    <mergeCell ref="E3154:F3154"/>
    <mergeCell ref="C3155:D3155"/>
    <mergeCell ref="A3142:B3142"/>
    <mergeCell ref="E3147:F3147"/>
    <mergeCell ref="E3148:F3148"/>
    <mergeCell ref="E3149:F3149"/>
    <mergeCell ref="E3150:F3150"/>
    <mergeCell ref="A3129:G3129"/>
    <mergeCell ref="A3130:B3130"/>
    <mergeCell ref="E3137:F3137"/>
    <mergeCell ref="A3138:B3138"/>
    <mergeCell ref="E3141:F3141"/>
    <mergeCell ref="A3194:B3194"/>
    <mergeCell ref="E3199:F3199"/>
    <mergeCell ref="E3200:F3200"/>
    <mergeCell ref="E3201:F3201"/>
    <mergeCell ref="E3202:F3202"/>
    <mergeCell ref="A3181:G3181"/>
    <mergeCell ref="A3182:B3182"/>
    <mergeCell ref="E3189:F3189"/>
    <mergeCell ref="A3190:B3190"/>
    <mergeCell ref="E3193:F3193"/>
    <mergeCell ref="E3176:F3176"/>
    <mergeCell ref="E3177:F3177"/>
    <mergeCell ref="E3178:F3178"/>
    <mergeCell ref="E3179:F3179"/>
    <mergeCell ref="C3180:D3180"/>
    <mergeCell ref="A3169:B3169"/>
    <mergeCell ref="E3172:F3172"/>
    <mergeCell ref="E3173:F3173"/>
    <mergeCell ref="E3174:F3174"/>
    <mergeCell ref="E3175:F3175"/>
    <mergeCell ref="E3230:F3230"/>
    <mergeCell ref="E3231:F3231"/>
    <mergeCell ref="E3232:F3232"/>
    <mergeCell ref="E3233:F3233"/>
    <mergeCell ref="C3234:D3234"/>
    <mergeCell ref="A3221:B3221"/>
    <mergeCell ref="E3226:F3226"/>
    <mergeCell ref="E3227:F3227"/>
    <mergeCell ref="E3228:F3228"/>
    <mergeCell ref="E3229:F3229"/>
    <mergeCell ref="A3208:G3208"/>
    <mergeCell ref="A3209:B3209"/>
    <mergeCell ref="E3216:F3216"/>
    <mergeCell ref="A3217:B3217"/>
    <mergeCell ref="E3220:F3220"/>
    <mergeCell ref="E3203:F3203"/>
    <mergeCell ref="E3204:F3204"/>
    <mergeCell ref="E3205:F3205"/>
    <mergeCell ref="E3206:F3206"/>
    <mergeCell ref="C3207:D3207"/>
    <mergeCell ref="A3262:G3262"/>
    <mergeCell ref="A3263:B3263"/>
    <mergeCell ref="E3270:F3270"/>
    <mergeCell ref="A3271:B3271"/>
    <mergeCell ref="E3274:F3274"/>
    <mergeCell ref="E3257:F3257"/>
    <mergeCell ref="E3258:F3258"/>
    <mergeCell ref="E3259:F3259"/>
    <mergeCell ref="E3260:F3260"/>
    <mergeCell ref="C3261:D3261"/>
    <mergeCell ref="A3248:B3248"/>
    <mergeCell ref="E3253:F3253"/>
    <mergeCell ref="E3254:F3254"/>
    <mergeCell ref="E3255:F3255"/>
    <mergeCell ref="E3256:F3256"/>
    <mergeCell ref="A3235:G3235"/>
    <mergeCell ref="A3236:B3236"/>
    <mergeCell ref="E3243:F3243"/>
    <mergeCell ref="A3244:B3244"/>
    <mergeCell ref="E3247:F3247"/>
    <mergeCell ref="A3302:B3302"/>
    <mergeCell ref="E3307:F3307"/>
    <mergeCell ref="E3308:F3308"/>
    <mergeCell ref="E3309:F3309"/>
    <mergeCell ref="E3310:F3310"/>
    <mergeCell ref="A3289:G3289"/>
    <mergeCell ref="A3290:B3290"/>
    <mergeCell ref="E3297:F3297"/>
    <mergeCell ref="A3298:B3298"/>
    <mergeCell ref="E3301:F3301"/>
    <mergeCell ref="E3284:F3284"/>
    <mergeCell ref="E3285:F3285"/>
    <mergeCell ref="E3286:F3286"/>
    <mergeCell ref="E3287:F3287"/>
    <mergeCell ref="C3288:D3288"/>
    <mergeCell ref="A3275:B3275"/>
    <mergeCell ref="E3280:F3280"/>
    <mergeCell ref="E3281:F3281"/>
    <mergeCell ref="E3282:F3282"/>
    <mergeCell ref="E3283:F3283"/>
    <mergeCell ref="E3338:F3338"/>
    <mergeCell ref="E3339:F3339"/>
    <mergeCell ref="E3340:F3340"/>
    <mergeCell ref="E3341:F3341"/>
    <mergeCell ref="C3342:D3342"/>
    <mergeCell ref="A3329:B3329"/>
    <mergeCell ref="E3334:F3334"/>
    <mergeCell ref="E3335:F3335"/>
    <mergeCell ref="E3336:F3336"/>
    <mergeCell ref="E3337:F3337"/>
    <mergeCell ref="A3316:G3316"/>
    <mergeCell ref="A3317:B3317"/>
    <mergeCell ref="E3324:F3324"/>
    <mergeCell ref="A3325:B3325"/>
    <mergeCell ref="E3328:F3328"/>
    <mergeCell ref="E3311:F3311"/>
    <mergeCell ref="E3312:F3312"/>
    <mergeCell ref="E3313:F3313"/>
    <mergeCell ref="E3314:F3314"/>
    <mergeCell ref="C3315:D3315"/>
    <mergeCell ref="A3370:G3370"/>
    <mergeCell ref="A3371:B3371"/>
    <mergeCell ref="E3378:F3378"/>
    <mergeCell ref="A3379:B3379"/>
    <mergeCell ref="E3382:F3382"/>
    <mergeCell ref="E3365:F3365"/>
    <mergeCell ref="E3366:F3366"/>
    <mergeCell ref="E3367:F3367"/>
    <mergeCell ref="E3368:F3368"/>
    <mergeCell ref="C3369:D3369"/>
    <mergeCell ref="A3356:B3356"/>
    <mergeCell ref="E3361:F3361"/>
    <mergeCell ref="E3362:F3362"/>
    <mergeCell ref="E3363:F3363"/>
    <mergeCell ref="E3364:F3364"/>
    <mergeCell ref="A3343:G3343"/>
    <mergeCell ref="A3344:B3344"/>
    <mergeCell ref="E3351:F3351"/>
    <mergeCell ref="A3352:B3352"/>
    <mergeCell ref="E3355:F3355"/>
    <mergeCell ref="A3410:B3410"/>
    <mergeCell ref="E3413:F3413"/>
    <mergeCell ref="E3414:F3414"/>
    <mergeCell ref="E3415:F3415"/>
    <mergeCell ref="E3416:F3416"/>
    <mergeCell ref="A3397:G3397"/>
    <mergeCell ref="A3398:B3398"/>
    <mergeCell ref="E3405:F3405"/>
    <mergeCell ref="A3406:B3406"/>
    <mergeCell ref="E3409:F3409"/>
    <mergeCell ref="E3392:F3392"/>
    <mergeCell ref="E3393:F3393"/>
    <mergeCell ref="E3394:F3394"/>
    <mergeCell ref="E3395:F3395"/>
    <mergeCell ref="C3396:D3396"/>
    <mergeCell ref="A3383:B3383"/>
    <mergeCell ref="E3388:F3388"/>
    <mergeCell ref="E3389:F3389"/>
    <mergeCell ref="E3390:F3390"/>
    <mergeCell ref="E3391:F3391"/>
    <mergeCell ref="E3444:F3444"/>
    <mergeCell ref="E3445:F3445"/>
    <mergeCell ref="E3446:F3446"/>
    <mergeCell ref="E3447:F3447"/>
    <mergeCell ref="C3448:D3448"/>
    <mergeCell ref="A3435:B3435"/>
    <mergeCell ref="E3440:F3440"/>
    <mergeCell ref="E3441:F3441"/>
    <mergeCell ref="E3442:F3442"/>
    <mergeCell ref="E3443:F3443"/>
    <mergeCell ref="A3422:G3422"/>
    <mergeCell ref="A3423:B3423"/>
    <mergeCell ref="E3430:F3430"/>
    <mergeCell ref="A3431:B3431"/>
    <mergeCell ref="E3434:F3434"/>
    <mergeCell ref="E3417:F3417"/>
    <mergeCell ref="E3418:F3418"/>
    <mergeCell ref="E3419:F3419"/>
    <mergeCell ref="E3420:F3420"/>
    <mergeCell ref="C3421:D3421"/>
    <mergeCell ref="A3476:G3476"/>
    <mergeCell ref="A3477:B3477"/>
    <mergeCell ref="E3484:F3484"/>
    <mergeCell ref="A3485:B3485"/>
    <mergeCell ref="E3488:F3488"/>
    <mergeCell ref="E3471:F3471"/>
    <mergeCell ref="E3472:F3472"/>
    <mergeCell ref="E3473:F3473"/>
    <mergeCell ref="E3474:F3474"/>
    <mergeCell ref="C3475:D3475"/>
    <mergeCell ref="A3462:B3462"/>
    <mergeCell ref="E3467:F3467"/>
    <mergeCell ref="E3468:F3468"/>
    <mergeCell ref="E3469:F3469"/>
    <mergeCell ref="E3470:F3470"/>
    <mergeCell ref="A3449:G3449"/>
    <mergeCell ref="A3450:B3450"/>
    <mergeCell ref="E3457:F3457"/>
    <mergeCell ref="A3458:B3458"/>
    <mergeCell ref="E3461:F3461"/>
    <mergeCell ref="A3513:B3513"/>
    <mergeCell ref="E3516:F3516"/>
    <mergeCell ref="E3517:F3517"/>
    <mergeCell ref="E3518:F3518"/>
    <mergeCell ref="E3519:F3519"/>
    <mergeCell ref="A3500:G3500"/>
    <mergeCell ref="A3501:B3501"/>
    <mergeCell ref="E3508:F3508"/>
    <mergeCell ref="A3509:B3509"/>
    <mergeCell ref="E3512:F3512"/>
    <mergeCell ref="E3495:F3495"/>
    <mergeCell ref="E3496:F3496"/>
    <mergeCell ref="E3497:F3497"/>
    <mergeCell ref="E3498:F3498"/>
    <mergeCell ref="C3499:D3499"/>
    <mergeCell ref="A3489:B3489"/>
    <mergeCell ref="E3491:F3491"/>
    <mergeCell ref="E3492:F3492"/>
    <mergeCell ref="E3493:F3493"/>
    <mergeCell ref="E3494:F3494"/>
    <mergeCell ref="E3545:F3545"/>
    <mergeCell ref="E3546:F3546"/>
    <mergeCell ref="E3547:F3547"/>
    <mergeCell ref="E3548:F3548"/>
    <mergeCell ref="C3549:D3549"/>
    <mergeCell ref="A3538:B3538"/>
    <mergeCell ref="E3541:F3541"/>
    <mergeCell ref="E3542:F3542"/>
    <mergeCell ref="E3543:F3543"/>
    <mergeCell ref="E3544:F3544"/>
    <mergeCell ref="A3525:G3525"/>
    <mergeCell ref="A3526:B3526"/>
    <mergeCell ref="E3533:F3533"/>
    <mergeCell ref="A3534:B3534"/>
    <mergeCell ref="E3537:F3537"/>
    <mergeCell ref="E3520:F3520"/>
    <mergeCell ref="E3521:F3521"/>
    <mergeCell ref="E3522:F3522"/>
    <mergeCell ref="E3523:F3523"/>
    <mergeCell ref="C3524:D3524"/>
    <mergeCell ref="A3577:G3577"/>
    <mergeCell ref="A3578:B3578"/>
    <mergeCell ref="E3585:F3585"/>
    <mergeCell ref="A3586:B3586"/>
    <mergeCell ref="E3589:F3589"/>
    <mergeCell ref="E3572:F3572"/>
    <mergeCell ref="E3573:F3573"/>
    <mergeCell ref="E3574:F3574"/>
    <mergeCell ref="E3575:F3575"/>
    <mergeCell ref="C3576:D3576"/>
    <mergeCell ref="A3563:B3563"/>
    <mergeCell ref="E3568:F3568"/>
    <mergeCell ref="E3569:F3569"/>
    <mergeCell ref="E3570:F3570"/>
    <mergeCell ref="E3571:F3571"/>
    <mergeCell ref="A3550:G3550"/>
    <mergeCell ref="A3551:B3551"/>
    <mergeCell ref="E3558:F3558"/>
    <mergeCell ref="A3559:B3559"/>
    <mergeCell ref="E3562:F3562"/>
    <mergeCell ref="A3617:B3617"/>
    <mergeCell ref="E3622:F3622"/>
    <mergeCell ref="E3623:F3623"/>
    <mergeCell ref="E3624:F3624"/>
    <mergeCell ref="E3625:F3625"/>
    <mergeCell ref="A3604:G3604"/>
    <mergeCell ref="A3605:B3605"/>
    <mergeCell ref="E3612:F3612"/>
    <mergeCell ref="A3613:B3613"/>
    <mergeCell ref="E3616:F3616"/>
    <mergeCell ref="E3599:F3599"/>
    <mergeCell ref="E3600:F3600"/>
    <mergeCell ref="E3601:F3601"/>
    <mergeCell ref="E3602:F3602"/>
    <mergeCell ref="C3603:D3603"/>
    <mergeCell ref="A3590:B3590"/>
    <mergeCell ref="E3595:F3595"/>
    <mergeCell ref="E3596:F3596"/>
    <mergeCell ref="E3597:F3597"/>
    <mergeCell ref="E3598:F3598"/>
    <mergeCell ref="E3653:F3653"/>
    <mergeCell ref="E3654:F3654"/>
    <mergeCell ref="E3655:F3655"/>
    <mergeCell ref="E3656:F3656"/>
    <mergeCell ref="C3657:D3657"/>
    <mergeCell ref="A3644:B3644"/>
    <mergeCell ref="E3649:F3649"/>
    <mergeCell ref="E3650:F3650"/>
    <mergeCell ref="E3651:F3651"/>
    <mergeCell ref="E3652:F3652"/>
    <mergeCell ref="A3631:G3631"/>
    <mergeCell ref="A3632:B3632"/>
    <mergeCell ref="E3639:F3639"/>
    <mergeCell ref="A3640:B3640"/>
    <mergeCell ref="E3643:F3643"/>
    <mergeCell ref="E3626:F3626"/>
    <mergeCell ref="E3627:F3627"/>
    <mergeCell ref="E3628:F3628"/>
    <mergeCell ref="E3629:F3629"/>
    <mergeCell ref="C3630:D3630"/>
    <mergeCell ref="A3685:G3685"/>
    <mergeCell ref="A3686:B3686"/>
    <mergeCell ref="E3693:F3693"/>
    <mergeCell ref="A3694:B3694"/>
    <mergeCell ref="E3697:F3697"/>
    <mergeCell ref="E3680:F3680"/>
    <mergeCell ref="E3681:F3681"/>
    <mergeCell ref="E3682:F3682"/>
    <mergeCell ref="E3683:F3683"/>
    <mergeCell ref="C3684:D3684"/>
    <mergeCell ref="A3671:B3671"/>
    <mergeCell ref="E3676:F3676"/>
    <mergeCell ref="E3677:F3677"/>
    <mergeCell ref="E3678:F3678"/>
    <mergeCell ref="E3679:F3679"/>
    <mergeCell ref="A3658:G3658"/>
    <mergeCell ref="A3659:B3659"/>
    <mergeCell ref="E3666:F3666"/>
    <mergeCell ref="A3667:B3667"/>
    <mergeCell ref="E3670:F3670"/>
    <mergeCell ref="A3725:B3725"/>
    <mergeCell ref="E3730:F3730"/>
    <mergeCell ref="E3731:F3731"/>
    <mergeCell ref="E3732:F3732"/>
    <mergeCell ref="E3733:F3733"/>
    <mergeCell ref="A3712:G3712"/>
    <mergeCell ref="A3713:B3713"/>
    <mergeCell ref="E3720:F3720"/>
    <mergeCell ref="A3721:B3721"/>
    <mergeCell ref="E3724:F3724"/>
    <mergeCell ref="E3707:F3707"/>
    <mergeCell ref="E3708:F3708"/>
    <mergeCell ref="E3709:F3709"/>
    <mergeCell ref="E3710:F3710"/>
    <mergeCell ref="C3711:D3711"/>
    <mergeCell ref="A3698:B3698"/>
    <mergeCell ref="E3703:F3703"/>
    <mergeCell ref="E3704:F3704"/>
    <mergeCell ref="E3705:F3705"/>
    <mergeCell ref="E3706:F3706"/>
    <mergeCell ref="C3750:D3750"/>
    <mergeCell ref="A3751:G3751"/>
    <mergeCell ref="A3752:B3752"/>
    <mergeCell ref="E3754:F3754"/>
    <mergeCell ref="E3755:F3755"/>
    <mergeCell ref="E3745:F3745"/>
    <mergeCell ref="E3746:F3746"/>
    <mergeCell ref="E3747:F3747"/>
    <mergeCell ref="E3748:F3748"/>
    <mergeCell ref="E3749:F3749"/>
    <mergeCell ref="A3739:G3739"/>
    <mergeCell ref="A3740:B3740"/>
    <mergeCell ref="E3742:F3742"/>
    <mergeCell ref="E3743:F3743"/>
    <mergeCell ref="E3744:F3744"/>
    <mergeCell ref="E3734:F3734"/>
    <mergeCell ref="E3735:F3735"/>
    <mergeCell ref="E3736:F3736"/>
    <mergeCell ref="E3737:F3737"/>
    <mergeCell ref="C3738:D3738"/>
    <mergeCell ref="E3772:F3772"/>
    <mergeCell ref="E3773:F3773"/>
    <mergeCell ref="C3774:D3774"/>
    <mergeCell ref="A3775:G3775"/>
    <mergeCell ref="A3776:B3776"/>
    <mergeCell ref="E3767:F3767"/>
    <mergeCell ref="E3768:F3768"/>
    <mergeCell ref="E3769:F3769"/>
    <mergeCell ref="E3770:F3770"/>
    <mergeCell ref="E3771:F3771"/>
    <mergeCell ref="E3761:F3761"/>
    <mergeCell ref="C3762:D3762"/>
    <mergeCell ref="A3763:G3763"/>
    <mergeCell ref="A3764:B3764"/>
    <mergeCell ref="E3766:F3766"/>
    <mergeCell ref="E3756:F3756"/>
    <mergeCell ref="E3757:F3757"/>
    <mergeCell ref="E3758:F3758"/>
    <mergeCell ref="E3759:F3759"/>
    <mergeCell ref="E3760:F3760"/>
    <mergeCell ref="E3806:F3806"/>
    <mergeCell ref="A3807:B3807"/>
    <mergeCell ref="E3809:F3809"/>
    <mergeCell ref="E3810:F3810"/>
    <mergeCell ref="E3811:F3811"/>
    <mergeCell ref="C3794:D3794"/>
    <mergeCell ref="A3795:G3795"/>
    <mergeCell ref="A3796:B3796"/>
    <mergeCell ref="E3803:F3803"/>
    <mergeCell ref="A3804:B3804"/>
    <mergeCell ref="E3789:F3789"/>
    <mergeCell ref="E3790:F3790"/>
    <mergeCell ref="E3791:F3791"/>
    <mergeCell ref="E3792:F3792"/>
    <mergeCell ref="E3793:F3793"/>
    <mergeCell ref="E3783:F3783"/>
    <mergeCell ref="A3784:B3784"/>
    <mergeCell ref="E3786:F3786"/>
    <mergeCell ref="E3787:F3787"/>
    <mergeCell ref="E3788:F3788"/>
    <mergeCell ref="E3828:F3828"/>
    <mergeCell ref="C3829:D3829"/>
    <mergeCell ref="A3830:G3830"/>
    <mergeCell ref="A3831:B3831"/>
    <mergeCell ref="E3838:F3838"/>
    <mergeCell ref="E3823:F3823"/>
    <mergeCell ref="E3824:F3824"/>
    <mergeCell ref="E3825:F3825"/>
    <mergeCell ref="E3826:F3826"/>
    <mergeCell ref="E3827:F3827"/>
    <mergeCell ref="C3817:D3817"/>
    <mergeCell ref="A3818:G3818"/>
    <mergeCell ref="A3819:B3819"/>
    <mergeCell ref="E3821:F3821"/>
    <mergeCell ref="E3822:F3822"/>
    <mergeCell ref="E3812:F3812"/>
    <mergeCell ref="E3813:F3813"/>
    <mergeCell ref="E3814:F3814"/>
    <mergeCell ref="E3815:F3815"/>
    <mergeCell ref="E3816:F3816"/>
    <mergeCell ref="A3864:B3864"/>
    <mergeCell ref="E3866:F3866"/>
    <mergeCell ref="A3867:B3867"/>
    <mergeCell ref="E3871:F3871"/>
    <mergeCell ref="E3872:F3872"/>
    <mergeCell ref="E3851:F3851"/>
    <mergeCell ref="C3852:D3852"/>
    <mergeCell ref="A3853:G3853"/>
    <mergeCell ref="A3854:B3854"/>
    <mergeCell ref="E3863:F3863"/>
    <mergeCell ref="E3846:F3846"/>
    <mergeCell ref="E3847:F3847"/>
    <mergeCell ref="E3848:F3848"/>
    <mergeCell ref="E3849:F3849"/>
    <mergeCell ref="E3850:F3850"/>
    <mergeCell ref="A3839:B3839"/>
    <mergeCell ref="E3841:F3841"/>
    <mergeCell ref="A3842:B3842"/>
    <mergeCell ref="E3844:F3844"/>
    <mergeCell ref="E3845:F3845"/>
    <mergeCell ref="E3900:F3900"/>
    <mergeCell ref="E3901:F3901"/>
    <mergeCell ref="E3902:F3902"/>
    <mergeCell ref="E3903:F3903"/>
    <mergeCell ref="E3904:F3904"/>
    <mergeCell ref="A3889:B3889"/>
    <mergeCell ref="E3892:F3892"/>
    <mergeCell ref="A3893:B3893"/>
    <mergeCell ref="E3898:F3898"/>
    <mergeCell ref="E3899:F3899"/>
    <mergeCell ref="E3878:F3878"/>
    <mergeCell ref="C3879:D3879"/>
    <mergeCell ref="A3880:G3880"/>
    <mergeCell ref="A3881:B3881"/>
    <mergeCell ref="E3888:F3888"/>
    <mergeCell ref="E3873:F3873"/>
    <mergeCell ref="E3874:F3874"/>
    <mergeCell ref="E3875:F3875"/>
    <mergeCell ref="E3876:F3876"/>
    <mergeCell ref="E3877:F3877"/>
    <mergeCell ref="E3932:F3932"/>
    <mergeCell ref="C3933:D3933"/>
    <mergeCell ref="A3934:G3934"/>
    <mergeCell ref="A3935:B3935"/>
    <mergeCell ref="E3942:F3942"/>
    <mergeCell ref="E3927:F3927"/>
    <mergeCell ref="E3928:F3928"/>
    <mergeCell ref="E3929:F3929"/>
    <mergeCell ref="E3930:F3930"/>
    <mergeCell ref="E3931:F3931"/>
    <mergeCell ref="A3916:B3916"/>
    <mergeCell ref="E3919:F3919"/>
    <mergeCell ref="A3920:B3920"/>
    <mergeCell ref="E3925:F3925"/>
    <mergeCell ref="E3926:F3926"/>
    <mergeCell ref="E3905:F3905"/>
    <mergeCell ref="C3906:D3906"/>
    <mergeCell ref="A3907:G3907"/>
    <mergeCell ref="A3908:B3908"/>
    <mergeCell ref="E3915:F3915"/>
    <mergeCell ref="A3970:B3970"/>
    <mergeCell ref="E3973:F3973"/>
    <mergeCell ref="A3974:B3974"/>
    <mergeCell ref="E3979:F3979"/>
    <mergeCell ref="E3980:F3980"/>
    <mergeCell ref="E3959:F3959"/>
    <mergeCell ref="C3960:D3960"/>
    <mergeCell ref="A3961:G3961"/>
    <mergeCell ref="A3962:B3962"/>
    <mergeCell ref="E3969:F3969"/>
    <mergeCell ref="E3954:F3954"/>
    <mergeCell ref="E3955:F3955"/>
    <mergeCell ref="E3956:F3956"/>
    <mergeCell ref="E3957:F3957"/>
    <mergeCell ref="E3958:F3958"/>
    <mergeCell ref="A3943:B3943"/>
    <mergeCell ref="E3946:F3946"/>
    <mergeCell ref="A3947:B3947"/>
    <mergeCell ref="E3952:F3952"/>
    <mergeCell ref="E3953:F3953"/>
    <mergeCell ref="E4008:F4008"/>
    <mergeCell ref="E4009:F4009"/>
    <mergeCell ref="E4010:F4010"/>
    <mergeCell ref="E4011:F4011"/>
    <mergeCell ref="E4012:F4012"/>
    <mergeCell ref="A3997:B3997"/>
    <mergeCell ref="E4000:F4000"/>
    <mergeCell ref="A4001:B4001"/>
    <mergeCell ref="E4006:F4006"/>
    <mergeCell ref="E4007:F4007"/>
    <mergeCell ref="E3986:F3986"/>
    <mergeCell ref="C3987:D3987"/>
    <mergeCell ref="A3988:G3988"/>
    <mergeCell ref="A3989:B3989"/>
    <mergeCell ref="E3996:F3996"/>
    <mergeCell ref="E3981:F3981"/>
    <mergeCell ref="E3982:F3982"/>
    <mergeCell ref="E3983:F3983"/>
    <mergeCell ref="E3984:F3984"/>
    <mergeCell ref="E3985:F3985"/>
    <mergeCell ref="E4040:F4040"/>
    <mergeCell ref="C4041:D4041"/>
    <mergeCell ref="A4042:G4042"/>
    <mergeCell ref="A4043:B4043"/>
    <mergeCell ref="E4050:F4050"/>
    <mergeCell ref="E4035:F4035"/>
    <mergeCell ref="E4036:F4036"/>
    <mergeCell ref="E4037:F4037"/>
    <mergeCell ref="E4038:F4038"/>
    <mergeCell ref="E4039:F4039"/>
    <mergeCell ref="A4024:B4024"/>
    <mergeCell ref="E4027:F4027"/>
    <mergeCell ref="A4028:B4028"/>
    <mergeCell ref="E4033:F4033"/>
    <mergeCell ref="E4034:F4034"/>
    <mergeCell ref="E4013:F4013"/>
    <mergeCell ref="C4014:D4014"/>
    <mergeCell ref="A4015:G4015"/>
    <mergeCell ref="A4016:B4016"/>
    <mergeCell ref="E4023:F4023"/>
    <mergeCell ref="A4078:B4078"/>
    <mergeCell ref="E4081:F4081"/>
    <mergeCell ref="A4082:B4082"/>
    <mergeCell ref="E4087:F4087"/>
    <mergeCell ref="E4088:F4088"/>
    <mergeCell ref="E4067:F4067"/>
    <mergeCell ref="C4068:D4068"/>
    <mergeCell ref="A4069:G4069"/>
    <mergeCell ref="A4070:B4070"/>
    <mergeCell ref="E4077:F4077"/>
    <mergeCell ref="E4062:F4062"/>
    <mergeCell ref="E4063:F4063"/>
    <mergeCell ref="E4064:F4064"/>
    <mergeCell ref="E4065:F4065"/>
    <mergeCell ref="E4066:F4066"/>
    <mergeCell ref="A4051:B4051"/>
    <mergeCell ref="E4054:F4054"/>
    <mergeCell ref="A4055:B4055"/>
    <mergeCell ref="E4060:F4060"/>
    <mergeCell ref="E4061:F4061"/>
    <mergeCell ref="E4116:F4116"/>
    <mergeCell ref="E4117:F4117"/>
    <mergeCell ref="E4118:F4118"/>
    <mergeCell ref="E4119:F4119"/>
    <mergeCell ref="E4120:F4120"/>
    <mergeCell ref="A4105:B4105"/>
    <mergeCell ref="E4108:F4108"/>
    <mergeCell ref="A4109:B4109"/>
    <mergeCell ref="E4114:F4114"/>
    <mergeCell ref="E4115:F4115"/>
    <mergeCell ref="E4094:F4094"/>
    <mergeCell ref="C4095:D4095"/>
    <mergeCell ref="A4096:G4096"/>
    <mergeCell ref="A4097:B4097"/>
    <mergeCell ref="E4104:F4104"/>
    <mergeCell ref="E4089:F4089"/>
    <mergeCell ref="E4090:F4090"/>
    <mergeCell ref="E4091:F4091"/>
    <mergeCell ref="E4092:F4092"/>
    <mergeCell ref="E4093:F4093"/>
    <mergeCell ref="E4148:F4148"/>
    <mergeCell ref="C4149:D4149"/>
    <mergeCell ref="A4150:G4150"/>
    <mergeCell ref="A4151:B4151"/>
    <mergeCell ref="E4158:F4158"/>
    <mergeCell ref="E4143:F4143"/>
    <mergeCell ref="E4144:F4144"/>
    <mergeCell ref="E4145:F4145"/>
    <mergeCell ref="E4146:F4146"/>
    <mergeCell ref="E4147:F4147"/>
    <mergeCell ref="A4132:B4132"/>
    <mergeCell ref="E4135:F4135"/>
    <mergeCell ref="A4136:B4136"/>
    <mergeCell ref="E4141:F4141"/>
    <mergeCell ref="E4142:F4142"/>
    <mergeCell ref="E4121:F4121"/>
    <mergeCell ref="C4122:D4122"/>
    <mergeCell ref="A4123:G4123"/>
    <mergeCell ref="A4124:B4124"/>
    <mergeCell ref="E4131:F4131"/>
    <mergeCell ref="A4186:B4186"/>
    <mergeCell ref="E4189:F4189"/>
    <mergeCell ref="A4190:B4190"/>
    <mergeCell ref="E4192:F4192"/>
    <mergeCell ref="E4193:F4193"/>
    <mergeCell ref="E4175:F4175"/>
    <mergeCell ref="C4176:D4176"/>
    <mergeCell ref="A4177:G4177"/>
    <mergeCell ref="A4178:B4178"/>
    <mergeCell ref="E4185:F4185"/>
    <mergeCell ref="E4170:F4170"/>
    <mergeCell ref="E4171:F4171"/>
    <mergeCell ref="E4172:F4172"/>
    <mergeCell ref="E4173:F4173"/>
    <mergeCell ref="E4174:F4174"/>
    <mergeCell ref="A4159:B4159"/>
    <mergeCell ref="E4162:F4162"/>
    <mergeCell ref="A4163:B4163"/>
    <mergeCell ref="E4168:F4168"/>
    <mergeCell ref="E4169:F4169"/>
    <mergeCell ref="E4219:F4219"/>
    <mergeCell ref="E4220:F4220"/>
    <mergeCell ref="E4221:F4221"/>
    <mergeCell ref="E4222:F4222"/>
    <mergeCell ref="E4223:F4223"/>
    <mergeCell ref="A4210:B4210"/>
    <mergeCell ref="E4213:F4213"/>
    <mergeCell ref="A4214:B4214"/>
    <mergeCell ref="E4217:F4217"/>
    <mergeCell ref="E4218:F4218"/>
    <mergeCell ref="E4199:F4199"/>
    <mergeCell ref="C4200:D4200"/>
    <mergeCell ref="A4201:G4201"/>
    <mergeCell ref="A4202:B4202"/>
    <mergeCell ref="E4209:F4209"/>
    <mergeCell ref="E4194:F4194"/>
    <mergeCell ref="E4195:F4195"/>
    <mergeCell ref="E4196:F4196"/>
    <mergeCell ref="E4197:F4197"/>
    <mergeCell ref="E4198:F4198"/>
    <mergeCell ref="E4249:F4249"/>
    <mergeCell ref="C4250:D4250"/>
    <mergeCell ref="A4251:G4251"/>
    <mergeCell ref="A4252:B4252"/>
    <mergeCell ref="E4259:F4259"/>
    <mergeCell ref="E4244:F4244"/>
    <mergeCell ref="E4245:F4245"/>
    <mergeCell ref="E4246:F4246"/>
    <mergeCell ref="E4247:F4247"/>
    <mergeCell ref="E4248:F4248"/>
    <mergeCell ref="A4235:B4235"/>
    <mergeCell ref="E4238:F4238"/>
    <mergeCell ref="A4239:B4239"/>
    <mergeCell ref="E4242:F4242"/>
    <mergeCell ref="E4243:F4243"/>
    <mergeCell ref="E4224:F4224"/>
    <mergeCell ref="C4225:D4225"/>
    <mergeCell ref="A4226:G4226"/>
    <mergeCell ref="A4227:B4227"/>
    <mergeCell ref="E4234:F4234"/>
    <mergeCell ref="A4287:B4287"/>
    <mergeCell ref="E4290:F4290"/>
    <mergeCell ref="A4291:B4291"/>
    <mergeCell ref="E4296:F4296"/>
    <mergeCell ref="E4297:F4297"/>
    <mergeCell ref="E4276:F4276"/>
    <mergeCell ref="C4277:D4277"/>
    <mergeCell ref="A4278:G4278"/>
    <mergeCell ref="A4279:B4279"/>
    <mergeCell ref="E4286:F4286"/>
    <mergeCell ref="E4271:F4271"/>
    <mergeCell ref="E4272:F4272"/>
    <mergeCell ref="E4273:F4273"/>
    <mergeCell ref="E4274:F4274"/>
    <mergeCell ref="E4275:F4275"/>
    <mergeCell ref="A4260:B4260"/>
    <mergeCell ref="E4263:F4263"/>
    <mergeCell ref="A4264:B4264"/>
    <mergeCell ref="E4269:F4269"/>
    <mergeCell ref="E4270:F4270"/>
    <mergeCell ref="E4314:F4314"/>
    <mergeCell ref="E4315:F4315"/>
    <mergeCell ref="C4316:D4316"/>
    <mergeCell ref="A4317:G4317"/>
    <mergeCell ref="A4318:B4318"/>
    <mergeCell ref="E4309:F4309"/>
    <mergeCell ref="E4310:F4310"/>
    <mergeCell ref="E4311:F4311"/>
    <mergeCell ref="E4312:F4312"/>
    <mergeCell ref="E4313:F4313"/>
    <mergeCell ref="E4303:F4303"/>
    <mergeCell ref="C4304:D4304"/>
    <mergeCell ref="A4305:G4305"/>
    <mergeCell ref="A4306:B4306"/>
    <mergeCell ref="E4308:F4308"/>
    <mergeCell ref="E4298:F4298"/>
    <mergeCell ref="E4299:F4299"/>
    <mergeCell ref="E4300:F4300"/>
    <mergeCell ref="E4301:F4301"/>
    <mergeCell ref="E4302:F4302"/>
    <mergeCell ref="E4343:F4343"/>
    <mergeCell ref="E4344:F4344"/>
    <mergeCell ref="E4345:F4345"/>
    <mergeCell ref="E4346:F4346"/>
    <mergeCell ref="E4347:F4347"/>
    <mergeCell ref="A4330:B4330"/>
    <mergeCell ref="E4337:F4337"/>
    <mergeCell ref="A4338:B4338"/>
    <mergeCell ref="E4340:F4340"/>
    <mergeCell ref="A4341:B4341"/>
    <mergeCell ref="E4325:F4325"/>
    <mergeCell ref="E4326:F4326"/>
    <mergeCell ref="E4327:F4327"/>
    <mergeCell ref="C4328:D4328"/>
    <mergeCell ref="A4329:G4329"/>
    <mergeCell ref="E4320:F4320"/>
    <mergeCell ref="E4321:F4321"/>
    <mergeCell ref="E4322:F4322"/>
    <mergeCell ref="E4323:F4323"/>
    <mergeCell ref="E4324:F4324"/>
    <mergeCell ref="A4364:G4364"/>
    <mergeCell ref="A4365:B4365"/>
    <mergeCell ref="E4367:F4367"/>
    <mergeCell ref="E4368:F4368"/>
    <mergeCell ref="E4369:F4369"/>
    <mergeCell ref="E4359:F4359"/>
    <mergeCell ref="E4360:F4360"/>
    <mergeCell ref="E4361:F4361"/>
    <mergeCell ref="E4362:F4362"/>
    <mergeCell ref="C4363:D4363"/>
    <mergeCell ref="A4353:B4353"/>
    <mergeCell ref="E4355:F4355"/>
    <mergeCell ref="E4356:F4356"/>
    <mergeCell ref="E4357:F4357"/>
    <mergeCell ref="E4358:F4358"/>
    <mergeCell ref="E4348:F4348"/>
    <mergeCell ref="E4349:F4349"/>
    <mergeCell ref="E4350:F4350"/>
    <mergeCell ref="C4351:D4351"/>
    <mergeCell ref="A4352:G4352"/>
    <mergeCell ref="E4394:F4394"/>
    <mergeCell ref="E4395:F4395"/>
    <mergeCell ref="E4396:F4396"/>
    <mergeCell ref="E4397:F4397"/>
    <mergeCell ref="E4398:F4398"/>
    <mergeCell ref="E4387:F4387"/>
    <mergeCell ref="A4388:B4388"/>
    <mergeCell ref="E4390:F4390"/>
    <mergeCell ref="A4391:B4391"/>
    <mergeCell ref="E4393:F4393"/>
    <mergeCell ref="C4375:D4375"/>
    <mergeCell ref="A4376:G4376"/>
    <mergeCell ref="A4377:B4377"/>
    <mergeCell ref="E4384:F4384"/>
    <mergeCell ref="A4385:B4385"/>
    <mergeCell ref="E4370:F4370"/>
    <mergeCell ref="E4371:F4371"/>
    <mergeCell ref="E4372:F4372"/>
    <mergeCell ref="E4373:F4373"/>
    <mergeCell ref="E4374:F4374"/>
    <mergeCell ref="A4416:B4416"/>
    <mergeCell ref="E4419:F4419"/>
    <mergeCell ref="E4420:F4420"/>
    <mergeCell ref="E4421:F4421"/>
    <mergeCell ref="E4422:F4422"/>
    <mergeCell ref="E4411:F4411"/>
    <mergeCell ref="E4412:F4412"/>
    <mergeCell ref="E4413:F4413"/>
    <mergeCell ref="C4414:D4414"/>
    <mergeCell ref="A4415:G4415"/>
    <mergeCell ref="E4406:F4406"/>
    <mergeCell ref="E4407:F4407"/>
    <mergeCell ref="E4408:F4408"/>
    <mergeCell ref="E4409:F4409"/>
    <mergeCell ref="E4410:F4410"/>
    <mergeCell ref="E4399:F4399"/>
    <mergeCell ref="E4400:F4400"/>
    <mergeCell ref="C4401:D4401"/>
    <mergeCell ref="A4402:G4402"/>
    <mergeCell ref="A4403:B4403"/>
    <mergeCell ref="C4440:D4440"/>
    <mergeCell ref="A4441:G4441"/>
    <mergeCell ref="A4442:B4442"/>
    <mergeCell ref="E4449:F4449"/>
    <mergeCell ref="A4450:B4450"/>
    <mergeCell ref="E4435:F4435"/>
    <mergeCell ref="E4436:F4436"/>
    <mergeCell ref="E4437:F4437"/>
    <mergeCell ref="E4438:F4438"/>
    <mergeCell ref="E4439:F4439"/>
    <mergeCell ref="A4428:G4428"/>
    <mergeCell ref="A4429:B4429"/>
    <mergeCell ref="E4432:F4432"/>
    <mergeCell ref="E4433:F4433"/>
    <mergeCell ref="E4434:F4434"/>
    <mergeCell ref="E4423:F4423"/>
    <mergeCell ref="E4424:F4424"/>
    <mergeCell ref="E4425:F4425"/>
    <mergeCell ref="E4426:F4426"/>
    <mergeCell ref="C4427:D4427"/>
    <mergeCell ref="E4471:F4471"/>
    <mergeCell ref="E4472:F4472"/>
    <mergeCell ref="E4473:F4473"/>
    <mergeCell ref="E4474:F4474"/>
    <mergeCell ref="E4475:F4475"/>
    <mergeCell ref="C4464:D4464"/>
    <mergeCell ref="A4465:G4465"/>
    <mergeCell ref="A4466:B4466"/>
    <mergeCell ref="E4469:F4469"/>
    <mergeCell ref="E4470:F4470"/>
    <mergeCell ref="E4459:F4459"/>
    <mergeCell ref="E4460:F4460"/>
    <mergeCell ref="E4461:F4461"/>
    <mergeCell ref="E4462:F4462"/>
    <mergeCell ref="E4463:F4463"/>
    <mergeCell ref="E4453:F4453"/>
    <mergeCell ref="A4454:B4454"/>
    <mergeCell ref="E4456:F4456"/>
    <mergeCell ref="E4457:F4457"/>
    <mergeCell ref="E4458:F4458"/>
    <mergeCell ref="E4498:F4498"/>
    <mergeCell ref="A4499:B4499"/>
    <mergeCell ref="E4502:F4502"/>
    <mergeCell ref="A4503:B4503"/>
    <mergeCell ref="E4505:F4505"/>
    <mergeCell ref="E4487:F4487"/>
    <mergeCell ref="E4488:F4488"/>
    <mergeCell ref="C4489:D4489"/>
    <mergeCell ref="A4490:G4490"/>
    <mergeCell ref="A4491:B4491"/>
    <mergeCell ref="E4482:F4482"/>
    <mergeCell ref="E4483:F4483"/>
    <mergeCell ref="E4484:F4484"/>
    <mergeCell ref="E4485:F4485"/>
    <mergeCell ref="E4486:F4486"/>
    <mergeCell ref="E4476:F4476"/>
    <mergeCell ref="C4477:D4477"/>
    <mergeCell ref="A4478:G4478"/>
    <mergeCell ref="A4479:B4479"/>
    <mergeCell ref="E4481:F4481"/>
    <mergeCell ref="A4532:B4532"/>
    <mergeCell ref="E4535:F4535"/>
    <mergeCell ref="A4536:B4536"/>
    <mergeCell ref="E4538:F4538"/>
    <mergeCell ref="E4539:F4539"/>
    <mergeCell ref="A4517:G4517"/>
    <mergeCell ref="A4518:B4518"/>
    <mergeCell ref="E4527:F4527"/>
    <mergeCell ref="A4528:B4528"/>
    <mergeCell ref="E4531:F4531"/>
    <mergeCell ref="E4512:F4512"/>
    <mergeCell ref="E4513:F4513"/>
    <mergeCell ref="E4514:F4514"/>
    <mergeCell ref="E4515:F4515"/>
    <mergeCell ref="C4516:D4516"/>
    <mergeCell ref="A4506:B4506"/>
    <mergeCell ref="E4508:F4508"/>
    <mergeCell ref="E4509:F4509"/>
    <mergeCell ref="E4510:F4510"/>
    <mergeCell ref="E4511:F4511"/>
    <mergeCell ref="E4564:F4564"/>
    <mergeCell ref="A4565:B4565"/>
    <mergeCell ref="E4569:F4569"/>
    <mergeCell ref="E4570:F4570"/>
    <mergeCell ref="E4571:F4571"/>
    <mergeCell ref="A4556:B4556"/>
    <mergeCell ref="E4558:F4558"/>
    <mergeCell ref="A4559:B4559"/>
    <mergeCell ref="E4561:F4561"/>
    <mergeCell ref="A4562:B4562"/>
    <mergeCell ref="E4545:F4545"/>
    <mergeCell ref="C4546:D4546"/>
    <mergeCell ref="A4547:G4547"/>
    <mergeCell ref="A4548:B4548"/>
    <mergeCell ref="E4555:F4555"/>
    <mergeCell ref="E4540:F4540"/>
    <mergeCell ref="E4541:F4541"/>
    <mergeCell ref="E4542:F4542"/>
    <mergeCell ref="E4543:F4543"/>
    <mergeCell ref="E4544:F4544"/>
    <mergeCell ref="A4596:B4596"/>
    <mergeCell ref="E4599:F4599"/>
    <mergeCell ref="E4600:F4600"/>
    <mergeCell ref="E4601:F4601"/>
    <mergeCell ref="E4602:F4602"/>
    <mergeCell ref="E4589:F4589"/>
    <mergeCell ref="A4590:B4590"/>
    <mergeCell ref="E4592:F4592"/>
    <mergeCell ref="A4593:B4593"/>
    <mergeCell ref="E4595:F4595"/>
    <mergeCell ref="C4577:D4577"/>
    <mergeCell ref="A4578:G4578"/>
    <mergeCell ref="A4579:B4579"/>
    <mergeCell ref="E4586:F4586"/>
    <mergeCell ref="A4587:B4587"/>
    <mergeCell ref="E4572:F4572"/>
    <mergeCell ref="E4573:F4573"/>
    <mergeCell ref="E4574:F4574"/>
    <mergeCell ref="E4575:F4575"/>
    <mergeCell ref="E4576:F4576"/>
    <mergeCell ref="E4627:F4627"/>
    <mergeCell ref="E4628:F4628"/>
    <mergeCell ref="E4629:F4629"/>
    <mergeCell ref="E4630:F4630"/>
    <mergeCell ref="C4631:D4631"/>
    <mergeCell ref="A4621:B4621"/>
    <mergeCell ref="E4623:F4623"/>
    <mergeCell ref="E4624:F4624"/>
    <mergeCell ref="E4625:F4625"/>
    <mergeCell ref="E4626:F4626"/>
    <mergeCell ref="A4608:G4608"/>
    <mergeCell ref="A4609:B4609"/>
    <mergeCell ref="E4616:F4616"/>
    <mergeCell ref="A4617:B4617"/>
    <mergeCell ref="E4620:F4620"/>
    <mergeCell ref="E4603:F4603"/>
    <mergeCell ref="E4604:F4604"/>
    <mergeCell ref="E4605:F4605"/>
    <mergeCell ref="E4606:F4606"/>
    <mergeCell ref="C4607:D4607"/>
    <mergeCell ref="A4658:G4658"/>
    <mergeCell ref="A4659:B4659"/>
    <mergeCell ref="E4661:F4661"/>
    <mergeCell ref="E4662:F4662"/>
    <mergeCell ref="E4663:F4663"/>
    <mergeCell ref="E4653:F4653"/>
    <mergeCell ref="E4654:F4654"/>
    <mergeCell ref="E4655:F4655"/>
    <mergeCell ref="E4656:F4656"/>
    <mergeCell ref="C4657:D4657"/>
    <mergeCell ref="A4645:B4645"/>
    <mergeCell ref="E4649:F4649"/>
    <mergeCell ref="E4650:F4650"/>
    <mergeCell ref="E4651:F4651"/>
    <mergeCell ref="E4652:F4652"/>
    <mergeCell ref="A4632:G4632"/>
    <mergeCell ref="A4633:B4633"/>
    <mergeCell ref="E4640:F4640"/>
    <mergeCell ref="A4641:B4641"/>
    <mergeCell ref="E4644:F4644"/>
    <mergeCell ref="E4686:F4686"/>
    <mergeCell ref="E4687:F4687"/>
    <mergeCell ref="E4688:F4688"/>
    <mergeCell ref="C4689:D4689"/>
    <mergeCell ref="A4690:G4690"/>
    <mergeCell ref="E4681:F4681"/>
    <mergeCell ref="E4682:F4682"/>
    <mergeCell ref="E4683:F4683"/>
    <mergeCell ref="E4684:F4684"/>
    <mergeCell ref="E4685:F4685"/>
    <mergeCell ref="C4669:D4669"/>
    <mergeCell ref="A4670:G4670"/>
    <mergeCell ref="A4671:B4671"/>
    <mergeCell ref="E4678:F4678"/>
    <mergeCell ref="A4679:B4679"/>
    <mergeCell ref="E4664:F4664"/>
    <mergeCell ref="E4665:F4665"/>
    <mergeCell ref="E4666:F4666"/>
    <mergeCell ref="E4667:F4667"/>
    <mergeCell ref="E4668:F4668"/>
    <mergeCell ref="E4721:F4721"/>
    <mergeCell ref="E4722:F4722"/>
    <mergeCell ref="C4723:D4723"/>
    <mergeCell ref="A4724:G4724"/>
    <mergeCell ref="A4725:B4725"/>
    <mergeCell ref="E4716:F4716"/>
    <mergeCell ref="E4717:F4717"/>
    <mergeCell ref="E4718:F4718"/>
    <mergeCell ref="E4719:F4719"/>
    <mergeCell ref="E4720:F4720"/>
    <mergeCell ref="E4706:F4706"/>
    <mergeCell ref="A4707:B4707"/>
    <mergeCell ref="E4710:F4710"/>
    <mergeCell ref="A4711:B4711"/>
    <mergeCell ref="E4715:F4715"/>
    <mergeCell ref="A4691:B4691"/>
    <mergeCell ref="E4700:F4700"/>
    <mergeCell ref="A4701:B4701"/>
    <mergeCell ref="E4703:F4703"/>
    <mergeCell ref="A4704:B4704"/>
    <mergeCell ref="E4775:F4775"/>
    <mergeCell ref="C4776:D4776"/>
    <mergeCell ref="A4777:G4777"/>
    <mergeCell ref="A4778:B4778"/>
    <mergeCell ref="E4789:F4789"/>
    <mergeCell ref="E4770:F4770"/>
    <mergeCell ref="E4771:F4771"/>
    <mergeCell ref="E4772:F4772"/>
    <mergeCell ref="E4773:F4773"/>
    <mergeCell ref="E4774:F4774"/>
    <mergeCell ref="A4747:B4747"/>
    <mergeCell ref="E4756:F4756"/>
    <mergeCell ref="A4757:B4757"/>
    <mergeCell ref="E4768:F4768"/>
    <mergeCell ref="E4769:F4769"/>
    <mergeCell ref="E4738:F4738"/>
    <mergeCell ref="A4739:B4739"/>
    <mergeCell ref="E4743:F4743"/>
    <mergeCell ref="A4744:B4744"/>
    <mergeCell ref="E4746:F4746"/>
    <mergeCell ref="A4810:B4810"/>
    <mergeCell ref="E4812:F4812"/>
    <mergeCell ref="E4813:F4813"/>
    <mergeCell ref="E4814:F4814"/>
    <mergeCell ref="E4815:F4815"/>
    <mergeCell ref="E4805:F4805"/>
    <mergeCell ref="E4806:F4806"/>
    <mergeCell ref="E4807:F4807"/>
    <mergeCell ref="C4808:D4808"/>
    <mergeCell ref="A4809:G4809"/>
    <mergeCell ref="E4800:F4800"/>
    <mergeCell ref="E4801:F4801"/>
    <mergeCell ref="E4802:F4802"/>
    <mergeCell ref="E4803:F4803"/>
    <mergeCell ref="E4804:F4804"/>
    <mergeCell ref="A4790:B4790"/>
    <mergeCell ref="E4792:F4792"/>
    <mergeCell ref="A4793:B4793"/>
    <mergeCell ref="E4797:F4797"/>
    <mergeCell ref="A4798:B4798"/>
    <mergeCell ref="C4832:D4832"/>
    <mergeCell ref="A4833:G4833"/>
    <mergeCell ref="A4834:B4834"/>
    <mergeCell ref="E4841:F4841"/>
    <mergeCell ref="A4842:B4842"/>
    <mergeCell ref="E4827:F4827"/>
    <mergeCell ref="E4828:F4828"/>
    <mergeCell ref="E4829:F4829"/>
    <mergeCell ref="E4830:F4830"/>
    <mergeCell ref="E4831:F4831"/>
    <mergeCell ref="A4821:G4821"/>
    <mergeCell ref="A4822:B4822"/>
    <mergeCell ref="E4824:F4824"/>
    <mergeCell ref="E4825:F4825"/>
    <mergeCell ref="E4826:F4826"/>
    <mergeCell ref="E4816:F4816"/>
    <mergeCell ref="E4817:F4817"/>
    <mergeCell ref="E4818:F4818"/>
    <mergeCell ref="E4819:F4819"/>
    <mergeCell ref="C4820:D4820"/>
    <mergeCell ref="E4861:F4861"/>
    <mergeCell ref="E4862:F4862"/>
    <mergeCell ref="E4863:F4863"/>
    <mergeCell ref="E4864:F4864"/>
    <mergeCell ref="E4865:F4865"/>
    <mergeCell ref="C4855:D4855"/>
    <mergeCell ref="A4856:G4856"/>
    <mergeCell ref="A4857:B4857"/>
    <mergeCell ref="E4859:F4859"/>
    <mergeCell ref="E4860:F4860"/>
    <mergeCell ref="E4850:F4850"/>
    <mergeCell ref="E4851:F4851"/>
    <mergeCell ref="E4852:F4852"/>
    <mergeCell ref="E4853:F4853"/>
    <mergeCell ref="E4854:F4854"/>
    <mergeCell ref="E4844:F4844"/>
    <mergeCell ref="A4845:B4845"/>
    <mergeCell ref="E4847:F4847"/>
    <mergeCell ref="E4848:F4848"/>
    <mergeCell ref="E4849:F4849"/>
    <mergeCell ref="E4888:F4888"/>
    <mergeCell ref="A4889:B4889"/>
    <mergeCell ref="E4891:F4891"/>
    <mergeCell ref="A4892:B4892"/>
    <mergeCell ref="E4894:F4894"/>
    <mergeCell ref="E4877:F4877"/>
    <mergeCell ref="E4878:F4878"/>
    <mergeCell ref="C4879:D4879"/>
    <mergeCell ref="A4880:G4880"/>
    <mergeCell ref="A4881:B4881"/>
    <mergeCell ref="E4872:F4872"/>
    <mergeCell ref="E4873:F4873"/>
    <mergeCell ref="E4874:F4874"/>
    <mergeCell ref="E4875:F4875"/>
    <mergeCell ref="E4876:F4876"/>
    <mergeCell ref="E4866:F4866"/>
    <mergeCell ref="C4867:D4867"/>
    <mergeCell ref="A4868:G4868"/>
    <mergeCell ref="A4869:B4869"/>
    <mergeCell ref="E4871:F4871"/>
    <mergeCell ref="A4919:B4919"/>
    <mergeCell ref="E4924:F4924"/>
    <mergeCell ref="E4925:F4925"/>
    <mergeCell ref="E4926:F4926"/>
    <mergeCell ref="E4927:F4927"/>
    <mergeCell ref="A4906:G4906"/>
    <mergeCell ref="A4907:B4907"/>
    <mergeCell ref="E4914:F4914"/>
    <mergeCell ref="A4915:B4915"/>
    <mergeCell ref="E4918:F4918"/>
    <mergeCell ref="E4901:F4901"/>
    <mergeCell ref="E4902:F4902"/>
    <mergeCell ref="E4903:F4903"/>
    <mergeCell ref="E4904:F4904"/>
    <mergeCell ref="C4905:D4905"/>
    <mergeCell ref="A4895:B4895"/>
    <mergeCell ref="E4897:F4897"/>
    <mergeCell ref="E4898:F4898"/>
    <mergeCell ref="E4899:F4899"/>
    <mergeCell ref="E4900:F4900"/>
    <mergeCell ref="E4955:F4955"/>
    <mergeCell ref="E4956:F4956"/>
    <mergeCell ref="E4957:F4957"/>
    <mergeCell ref="E4958:F4958"/>
    <mergeCell ref="C4959:D4959"/>
    <mergeCell ref="A4946:B4946"/>
    <mergeCell ref="E4951:F4951"/>
    <mergeCell ref="E4952:F4952"/>
    <mergeCell ref="E4953:F4953"/>
    <mergeCell ref="E4954:F4954"/>
    <mergeCell ref="A4933:G4933"/>
    <mergeCell ref="A4934:B4934"/>
    <mergeCell ref="E4941:F4941"/>
    <mergeCell ref="A4942:B4942"/>
    <mergeCell ref="E4945:F4945"/>
    <mergeCell ref="E4928:F4928"/>
    <mergeCell ref="E4929:F4929"/>
    <mergeCell ref="E4930:F4930"/>
    <mergeCell ref="E4931:F4931"/>
    <mergeCell ref="C4932:D4932"/>
    <mergeCell ref="A4987:G4987"/>
    <mergeCell ref="A4988:B4988"/>
    <mergeCell ref="E4995:F4995"/>
    <mergeCell ref="A4996:B4996"/>
    <mergeCell ref="E4999:F4999"/>
    <mergeCell ref="E4982:F4982"/>
    <mergeCell ref="E4983:F4983"/>
    <mergeCell ref="E4984:F4984"/>
    <mergeCell ref="E4985:F4985"/>
    <mergeCell ref="C4986:D4986"/>
    <mergeCell ref="A4973:B4973"/>
    <mergeCell ref="E4978:F4978"/>
    <mergeCell ref="E4979:F4979"/>
    <mergeCell ref="E4980:F4980"/>
    <mergeCell ref="E4981:F4981"/>
    <mergeCell ref="A4960:G4960"/>
    <mergeCell ref="A4961:B4961"/>
    <mergeCell ref="E4968:F4968"/>
    <mergeCell ref="A4969:B4969"/>
    <mergeCell ref="E4972:F4972"/>
    <mergeCell ref="A5026:B5026"/>
    <mergeCell ref="E5029:F5029"/>
    <mergeCell ref="E5030:F5030"/>
    <mergeCell ref="E5031:F5031"/>
    <mergeCell ref="E5032:F5032"/>
    <mergeCell ref="A5013:G5013"/>
    <mergeCell ref="A5014:B5014"/>
    <mergeCell ref="E5021:F5021"/>
    <mergeCell ref="A5022:B5022"/>
    <mergeCell ref="E5025:F5025"/>
    <mergeCell ref="E5008:F5008"/>
    <mergeCell ref="E5009:F5009"/>
    <mergeCell ref="E5010:F5010"/>
    <mergeCell ref="E5011:F5011"/>
    <mergeCell ref="C5012:D5012"/>
    <mergeCell ref="A5000:B5000"/>
    <mergeCell ref="E5004:F5004"/>
    <mergeCell ref="E5005:F5005"/>
    <mergeCell ref="E5006:F5006"/>
    <mergeCell ref="E5007:F5007"/>
    <mergeCell ref="E5061:F5061"/>
    <mergeCell ref="E5062:F5062"/>
    <mergeCell ref="E5063:F5063"/>
    <mergeCell ref="E5064:F5064"/>
    <mergeCell ref="C5065:D5065"/>
    <mergeCell ref="A5054:B5054"/>
    <mergeCell ref="E5057:F5057"/>
    <mergeCell ref="E5058:F5058"/>
    <mergeCell ref="E5059:F5059"/>
    <mergeCell ref="E5060:F5060"/>
    <mergeCell ref="A5038:G5038"/>
    <mergeCell ref="A5039:B5039"/>
    <mergeCell ref="E5048:F5048"/>
    <mergeCell ref="A5049:B5049"/>
    <mergeCell ref="E5053:F5053"/>
    <mergeCell ref="E5033:F5033"/>
    <mergeCell ref="E5034:F5034"/>
    <mergeCell ref="E5035:F5035"/>
    <mergeCell ref="E5036:F5036"/>
    <mergeCell ref="C5037:D5037"/>
    <mergeCell ref="C5094:D5094"/>
    <mergeCell ref="A5095:G5095"/>
    <mergeCell ref="A5096:B5096"/>
    <mergeCell ref="E5103:F5103"/>
    <mergeCell ref="A5104:B5104"/>
    <mergeCell ref="E5089:F5089"/>
    <mergeCell ref="E5090:F5090"/>
    <mergeCell ref="E5091:F5091"/>
    <mergeCell ref="E5092:F5092"/>
    <mergeCell ref="E5093:F5093"/>
    <mergeCell ref="E5082:F5082"/>
    <mergeCell ref="A5083:B5083"/>
    <mergeCell ref="E5086:F5086"/>
    <mergeCell ref="E5087:F5087"/>
    <mergeCell ref="E5088:F5088"/>
    <mergeCell ref="A5066:G5066"/>
    <mergeCell ref="A5067:G5067"/>
    <mergeCell ref="A5068:B5068"/>
    <mergeCell ref="E5077:F5077"/>
    <mergeCell ref="A5078:B5078"/>
    <mergeCell ref="E5132:F5132"/>
    <mergeCell ref="E5133:F5133"/>
    <mergeCell ref="E5134:F5134"/>
    <mergeCell ref="E5135:F5135"/>
    <mergeCell ref="E5136:F5136"/>
    <mergeCell ref="C5119:D5119"/>
    <mergeCell ref="A5120:G5120"/>
    <mergeCell ref="A5121:B5121"/>
    <mergeCell ref="E5128:F5128"/>
    <mergeCell ref="A5129:B5129"/>
    <mergeCell ref="E5114:F5114"/>
    <mergeCell ref="E5115:F5115"/>
    <mergeCell ref="E5116:F5116"/>
    <mergeCell ref="E5117:F5117"/>
    <mergeCell ref="E5118:F5118"/>
    <mergeCell ref="E5107:F5107"/>
    <mergeCell ref="A5108:B5108"/>
    <mergeCell ref="E5111:F5111"/>
    <mergeCell ref="E5112:F5112"/>
    <mergeCell ref="E5113:F5113"/>
    <mergeCell ref="E5163:F5163"/>
    <mergeCell ref="E5164:F5164"/>
    <mergeCell ref="E5165:F5165"/>
    <mergeCell ref="C5166:D5166"/>
    <mergeCell ref="A5167:G5167"/>
    <mergeCell ref="E5158:F5158"/>
    <mergeCell ref="E5159:F5159"/>
    <mergeCell ref="E5160:F5160"/>
    <mergeCell ref="E5161:F5161"/>
    <mergeCell ref="E5162:F5162"/>
    <mergeCell ref="A5142:B5142"/>
    <mergeCell ref="E5149:F5149"/>
    <mergeCell ref="A5150:B5150"/>
    <mergeCell ref="E5153:F5153"/>
    <mergeCell ref="A5154:B5154"/>
    <mergeCell ref="E5137:F5137"/>
    <mergeCell ref="E5138:F5138"/>
    <mergeCell ref="E5139:F5139"/>
    <mergeCell ref="C5140:D5140"/>
    <mergeCell ref="A5141:G5141"/>
    <mergeCell ref="A5194:B5194"/>
    <mergeCell ref="E5201:F5201"/>
    <mergeCell ref="A5202:B5202"/>
    <mergeCell ref="E5205:F5205"/>
    <mergeCell ref="A5206:B5206"/>
    <mergeCell ref="E5189:F5189"/>
    <mergeCell ref="E5190:F5190"/>
    <mergeCell ref="E5191:F5191"/>
    <mergeCell ref="C5192:D5192"/>
    <mergeCell ref="A5193:G5193"/>
    <mergeCell ref="E5184:F5184"/>
    <mergeCell ref="E5185:F5185"/>
    <mergeCell ref="E5186:F5186"/>
    <mergeCell ref="E5187:F5187"/>
    <mergeCell ref="E5188:F5188"/>
    <mergeCell ref="A5168:B5168"/>
    <mergeCell ref="E5175:F5175"/>
    <mergeCell ref="A5176:B5176"/>
    <mergeCell ref="E5179:F5179"/>
    <mergeCell ref="A5180:B5180"/>
    <mergeCell ref="E5236:F5236"/>
    <mergeCell ref="E5237:F5237"/>
    <mergeCell ref="E5238:F5238"/>
    <mergeCell ref="E5239:F5239"/>
    <mergeCell ref="E5240:F5240"/>
    <mergeCell ref="A5220:B5220"/>
    <mergeCell ref="E5227:F5227"/>
    <mergeCell ref="A5228:B5228"/>
    <mergeCell ref="E5231:F5231"/>
    <mergeCell ref="A5232:B5232"/>
    <mergeCell ref="E5215:F5215"/>
    <mergeCell ref="E5216:F5216"/>
    <mergeCell ref="E5217:F5217"/>
    <mergeCell ref="C5218:D5218"/>
    <mergeCell ref="A5219:G5219"/>
    <mergeCell ref="E5210:F5210"/>
    <mergeCell ref="E5211:F5211"/>
    <mergeCell ref="E5212:F5212"/>
    <mergeCell ref="E5213:F5213"/>
    <mergeCell ref="E5214:F5214"/>
    <mergeCell ref="E5266:F5266"/>
    <mergeCell ref="E5267:F5267"/>
    <mergeCell ref="E5268:F5268"/>
    <mergeCell ref="C5269:D5269"/>
    <mergeCell ref="A5270:G5270"/>
    <mergeCell ref="E5261:F5261"/>
    <mergeCell ref="E5262:F5262"/>
    <mergeCell ref="E5263:F5263"/>
    <mergeCell ref="E5264:F5264"/>
    <mergeCell ref="E5265:F5265"/>
    <mergeCell ref="A5246:B5246"/>
    <mergeCell ref="E5253:F5253"/>
    <mergeCell ref="A5254:B5254"/>
    <mergeCell ref="E5257:F5257"/>
    <mergeCell ref="A5258:B5258"/>
    <mergeCell ref="E5241:F5241"/>
    <mergeCell ref="E5242:F5242"/>
    <mergeCell ref="E5243:F5243"/>
    <mergeCell ref="C5244:D5244"/>
    <mergeCell ref="A5245:G5245"/>
    <mergeCell ref="A5300:B5300"/>
    <mergeCell ref="E5303:F5303"/>
    <mergeCell ref="A5304:B5304"/>
    <mergeCell ref="E5308:F5308"/>
    <mergeCell ref="E5309:F5309"/>
    <mergeCell ref="E5289:F5289"/>
    <mergeCell ref="C5290:D5290"/>
    <mergeCell ref="A5291:G5291"/>
    <mergeCell ref="A5292:B5292"/>
    <mergeCell ref="E5299:F5299"/>
    <mergeCell ref="E5284:F5284"/>
    <mergeCell ref="E5285:F5285"/>
    <mergeCell ref="E5286:F5286"/>
    <mergeCell ref="E5287:F5287"/>
    <mergeCell ref="E5288:F5288"/>
    <mergeCell ref="A5271:B5271"/>
    <mergeCell ref="E5278:F5278"/>
    <mergeCell ref="A5279:B5279"/>
    <mergeCell ref="E5282:F5282"/>
    <mergeCell ref="E5283:F5283"/>
    <mergeCell ref="E5337:F5337"/>
    <mergeCell ref="E5338:F5338"/>
    <mergeCell ref="E5339:F5339"/>
    <mergeCell ref="E5340:F5340"/>
    <mergeCell ref="E5341:F5341"/>
    <mergeCell ref="A5326:B5326"/>
    <mergeCell ref="E5329:F5329"/>
    <mergeCell ref="A5330:B5330"/>
    <mergeCell ref="E5335:F5335"/>
    <mergeCell ref="E5336:F5336"/>
    <mergeCell ref="E5315:F5315"/>
    <mergeCell ref="C5316:D5316"/>
    <mergeCell ref="A5317:G5317"/>
    <mergeCell ref="A5318:B5318"/>
    <mergeCell ref="E5325:F5325"/>
    <mergeCell ref="E5310:F5310"/>
    <mergeCell ref="E5311:F5311"/>
    <mergeCell ref="E5312:F5312"/>
    <mergeCell ref="E5313:F5313"/>
    <mergeCell ref="E5314:F5314"/>
    <mergeCell ref="E5370:F5370"/>
    <mergeCell ref="C5371:D5371"/>
    <mergeCell ref="A5372:G5372"/>
    <mergeCell ref="A5373:B5373"/>
    <mergeCell ref="E5380:F5380"/>
    <mergeCell ref="E5365:F5365"/>
    <mergeCell ref="E5366:F5366"/>
    <mergeCell ref="E5367:F5367"/>
    <mergeCell ref="E5368:F5368"/>
    <mergeCell ref="E5369:F5369"/>
    <mergeCell ref="A5355:B5355"/>
    <mergeCell ref="E5359:F5359"/>
    <mergeCell ref="A5360:B5360"/>
    <mergeCell ref="E5363:F5363"/>
    <mergeCell ref="E5364:F5364"/>
    <mergeCell ref="E5342:F5342"/>
    <mergeCell ref="C5343:D5343"/>
    <mergeCell ref="A5344:G5344"/>
    <mergeCell ref="A5345:B5345"/>
    <mergeCell ref="E5354:F5354"/>
    <mergeCell ref="A5407:B5407"/>
    <mergeCell ref="E5410:F5410"/>
    <mergeCell ref="A5411:B5411"/>
    <mergeCell ref="E5414:F5414"/>
    <mergeCell ref="E5415:F5415"/>
    <mergeCell ref="E5396:F5396"/>
    <mergeCell ref="C5397:D5397"/>
    <mergeCell ref="A5398:G5398"/>
    <mergeCell ref="A5399:B5399"/>
    <mergeCell ref="E5406:F5406"/>
    <mergeCell ref="E5391:F5391"/>
    <mergeCell ref="E5392:F5392"/>
    <mergeCell ref="E5393:F5393"/>
    <mergeCell ref="E5394:F5394"/>
    <mergeCell ref="E5395:F5395"/>
    <mergeCell ref="A5381:B5381"/>
    <mergeCell ref="E5384:F5384"/>
    <mergeCell ref="A5385:B5385"/>
    <mergeCell ref="E5389:F5389"/>
    <mergeCell ref="E5390:F5390"/>
    <mergeCell ref="E5439:F5439"/>
    <mergeCell ref="E5440:F5440"/>
    <mergeCell ref="E5441:F5441"/>
    <mergeCell ref="E5442:F5442"/>
    <mergeCell ref="C5443:D5443"/>
    <mergeCell ref="A5432:B5432"/>
    <mergeCell ref="E5435:F5435"/>
    <mergeCell ref="E5436:F5436"/>
    <mergeCell ref="E5437:F5437"/>
    <mergeCell ref="E5438:F5438"/>
    <mergeCell ref="E5421:F5421"/>
    <mergeCell ref="C5422:D5422"/>
    <mergeCell ref="A5423:G5423"/>
    <mergeCell ref="A5424:B5424"/>
    <mergeCell ref="E5431:F5431"/>
    <mergeCell ref="E5416:F5416"/>
    <mergeCell ref="E5417:F5417"/>
    <mergeCell ref="E5418:F5418"/>
    <mergeCell ref="E5419:F5419"/>
    <mergeCell ref="E5420:F5420"/>
    <mergeCell ref="A5470:G5470"/>
    <mergeCell ref="A5471:B5471"/>
    <mergeCell ref="E5478:F5478"/>
    <mergeCell ref="A5479:B5479"/>
    <mergeCell ref="E5482:F5482"/>
    <mergeCell ref="E5465:F5465"/>
    <mergeCell ref="E5466:F5466"/>
    <mergeCell ref="E5467:F5467"/>
    <mergeCell ref="E5468:F5468"/>
    <mergeCell ref="C5469:D5469"/>
    <mergeCell ref="A5457:B5457"/>
    <mergeCell ref="E5461:F5461"/>
    <mergeCell ref="E5462:F5462"/>
    <mergeCell ref="E5463:F5463"/>
    <mergeCell ref="E5464:F5464"/>
    <mergeCell ref="A5444:G5444"/>
    <mergeCell ref="A5445:B5445"/>
    <mergeCell ref="E5452:F5452"/>
    <mergeCell ref="A5453:B5453"/>
    <mergeCell ref="E5456:F5456"/>
    <mergeCell ref="A5509:B5509"/>
    <mergeCell ref="E5513:F5513"/>
    <mergeCell ref="E5514:F5514"/>
    <mergeCell ref="E5515:F5515"/>
    <mergeCell ref="E5516:F5516"/>
    <mergeCell ref="A5496:G5496"/>
    <mergeCell ref="A5497:B5497"/>
    <mergeCell ref="E5504:F5504"/>
    <mergeCell ref="A5505:B5505"/>
    <mergeCell ref="E5508:F5508"/>
    <mergeCell ref="E5491:F5491"/>
    <mergeCell ref="E5492:F5492"/>
    <mergeCell ref="E5493:F5493"/>
    <mergeCell ref="E5494:F5494"/>
    <mergeCell ref="C5495:D5495"/>
    <mergeCell ref="A5483:B5483"/>
    <mergeCell ref="E5487:F5487"/>
    <mergeCell ref="E5488:F5488"/>
    <mergeCell ref="E5489:F5489"/>
    <mergeCell ref="E5490:F5490"/>
    <mergeCell ref="E5543:F5543"/>
    <mergeCell ref="E5544:F5544"/>
    <mergeCell ref="E5545:F5545"/>
    <mergeCell ref="E5546:F5546"/>
    <mergeCell ref="C5547:D5547"/>
    <mergeCell ref="A5535:B5535"/>
    <mergeCell ref="E5539:F5539"/>
    <mergeCell ref="E5540:F5540"/>
    <mergeCell ref="E5541:F5541"/>
    <mergeCell ref="E5542:F5542"/>
    <mergeCell ref="A5522:G5522"/>
    <mergeCell ref="A5523:B5523"/>
    <mergeCell ref="E5530:F5530"/>
    <mergeCell ref="A5531:B5531"/>
    <mergeCell ref="E5534:F5534"/>
    <mergeCell ref="E5517:F5517"/>
    <mergeCell ref="E5518:F5518"/>
    <mergeCell ref="E5519:F5519"/>
    <mergeCell ref="E5520:F5520"/>
    <mergeCell ref="C5521:D5521"/>
    <mergeCell ref="A5574:G5574"/>
    <mergeCell ref="A5575:B5575"/>
    <mergeCell ref="E5582:F5582"/>
    <mergeCell ref="A5583:B5583"/>
    <mergeCell ref="E5586:F5586"/>
    <mergeCell ref="E5569:F5569"/>
    <mergeCell ref="E5570:F5570"/>
    <mergeCell ref="E5571:F5571"/>
    <mergeCell ref="E5572:F5572"/>
    <mergeCell ref="C5573:D5573"/>
    <mergeCell ref="A5561:B5561"/>
    <mergeCell ref="E5565:F5565"/>
    <mergeCell ref="E5566:F5566"/>
    <mergeCell ref="E5567:F5567"/>
    <mergeCell ref="E5568:F5568"/>
    <mergeCell ref="A5548:G5548"/>
    <mergeCell ref="A5549:B5549"/>
    <mergeCell ref="E5556:F5556"/>
    <mergeCell ref="A5557:B5557"/>
    <mergeCell ref="E5560:F5560"/>
    <mergeCell ref="A5613:B5613"/>
    <mergeCell ref="E5617:F5617"/>
    <mergeCell ref="E5618:F5618"/>
    <mergeCell ref="E5619:F5619"/>
    <mergeCell ref="E5620:F5620"/>
    <mergeCell ref="A5600:G5600"/>
    <mergeCell ref="A5601:B5601"/>
    <mergeCell ref="E5608:F5608"/>
    <mergeCell ref="A5609:B5609"/>
    <mergeCell ref="E5612:F5612"/>
    <mergeCell ref="E5595:F5595"/>
    <mergeCell ref="E5596:F5596"/>
    <mergeCell ref="E5597:F5597"/>
    <mergeCell ref="E5598:F5598"/>
    <mergeCell ref="C5599:D5599"/>
    <mergeCell ref="A5587:B5587"/>
    <mergeCell ref="E5591:F5591"/>
    <mergeCell ref="E5592:F5592"/>
    <mergeCell ref="E5593:F5593"/>
    <mergeCell ref="E5594:F5594"/>
    <mergeCell ref="E5647:F5647"/>
    <mergeCell ref="E5648:F5648"/>
    <mergeCell ref="E5649:F5649"/>
    <mergeCell ref="E5650:F5650"/>
    <mergeCell ref="C5651:D5651"/>
    <mergeCell ref="A5639:B5639"/>
    <mergeCell ref="E5643:F5643"/>
    <mergeCell ref="E5644:F5644"/>
    <mergeCell ref="E5645:F5645"/>
    <mergeCell ref="E5646:F5646"/>
    <mergeCell ref="A5626:G5626"/>
    <mergeCell ref="A5627:B5627"/>
    <mergeCell ref="E5634:F5634"/>
    <mergeCell ref="A5635:B5635"/>
    <mergeCell ref="E5638:F5638"/>
    <mergeCell ref="E5621:F5621"/>
    <mergeCell ref="E5622:F5622"/>
    <mergeCell ref="E5623:F5623"/>
    <mergeCell ref="E5624:F5624"/>
    <mergeCell ref="C5625:D5625"/>
    <mergeCell ref="A5678:G5678"/>
    <mergeCell ref="A5679:B5679"/>
    <mergeCell ref="E5686:F5686"/>
    <mergeCell ref="A5687:B5687"/>
    <mergeCell ref="E5690:F5690"/>
    <mergeCell ref="E5673:F5673"/>
    <mergeCell ref="E5674:F5674"/>
    <mergeCell ref="E5675:F5675"/>
    <mergeCell ref="E5676:F5676"/>
    <mergeCell ref="C5677:D5677"/>
    <mergeCell ref="A5665:B5665"/>
    <mergeCell ref="E5669:F5669"/>
    <mergeCell ref="E5670:F5670"/>
    <mergeCell ref="E5671:F5671"/>
    <mergeCell ref="E5672:F5672"/>
    <mergeCell ref="A5652:G5652"/>
    <mergeCell ref="A5653:B5653"/>
    <mergeCell ref="E5660:F5660"/>
    <mergeCell ref="A5661:B5661"/>
    <mergeCell ref="E5664:F5664"/>
    <mergeCell ref="A5716:B5716"/>
    <mergeCell ref="E5720:F5720"/>
    <mergeCell ref="E5721:F5721"/>
    <mergeCell ref="E5722:F5722"/>
    <mergeCell ref="E5723:F5723"/>
    <mergeCell ref="A5703:G5703"/>
    <mergeCell ref="A5704:B5704"/>
    <mergeCell ref="E5711:F5711"/>
    <mergeCell ref="A5712:B5712"/>
    <mergeCell ref="E5715:F5715"/>
    <mergeCell ref="E5698:F5698"/>
    <mergeCell ref="E5699:F5699"/>
    <mergeCell ref="E5700:F5700"/>
    <mergeCell ref="E5701:F5701"/>
    <mergeCell ref="C5702:D5702"/>
    <mergeCell ref="A5691:B5691"/>
    <mergeCell ref="E5694:F5694"/>
    <mergeCell ref="E5695:F5695"/>
    <mergeCell ref="E5696:F5696"/>
    <mergeCell ref="E5697:F5697"/>
    <mergeCell ref="E5750:F5750"/>
    <mergeCell ref="E5751:F5751"/>
    <mergeCell ref="E5752:F5752"/>
    <mergeCell ref="E5753:F5753"/>
    <mergeCell ref="C5754:D5754"/>
    <mergeCell ref="A5742:B5742"/>
    <mergeCell ref="E5746:F5746"/>
    <mergeCell ref="E5747:F5747"/>
    <mergeCell ref="E5748:F5748"/>
    <mergeCell ref="E5749:F5749"/>
    <mergeCell ref="A5729:G5729"/>
    <mergeCell ref="A5730:B5730"/>
    <mergeCell ref="E5737:F5737"/>
    <mergeCell ref="A5738:B5738"/>
    <mergeCell ref="E5741:F5741"/>
    <mergeCell ref="E5724:F5724"/>
    <mergeCell ref="E5725:F5725"/>
    <mergeCell ref="E5726:F5726"/>
    <mergeCell ref="E5727:F5727"/>
    <mergeCell ref="C5728:D5728"/>
    <mergeCell ref="A5782:G5782"/>
    <mergeCell ref="A5783:B5783"/>
    <mergeCell ref="E5790:F5790"/>
    <mergeCell ref="A5791:B5791"/>
    <mergeCell ref="E5794:F5794"/>
    <mergeCell ref="E5777:F5777"/>
    <mergeCell ref="E5778:F5778"/>
    <mergeCell ref="E5779:F5779"/>
    <mergeCell ref="E5780:F5780"/>
    <mergeCell ref="C5781:D5781"/>
    <mergeCell ref="A5768:B5768"/>
    <mergeCell ref="E5773:F5773"/>
    <mergeCell ref="E5774:F5774"/>
    <mergeCell ref="E5775:F5775"/>
    <mergeCell ref="E5776:F5776"/>
    <mergeCell ref="A5755:G5755"/>
    <mergeCell ref="A5756:B5756"/>
    <mergeCell ref="E5763:F5763"/>
    <mergeCell ref="A5764:B5764"/>
    <mergeCell ref="E5767:F5767"/>
    <mergeCell ref="A5822:B5822"/>
    <mergeCell ref="E5827:F5827"/>
    <mergeCell ref="E5828:F5828"/>
    <mergeCell ref="E5829:F5829"/>
    <mergeCell ref="E5830:F5830"/>
    <mergeCell ref="A5809:G5809"/>
    <mergeCell ref="A5810:B5810"/>
    <mergeCell ref="E5817:F5817"/>
    <mergeCell ref="A5818:B5818"/>
    <mergeCell ref="E5821:F5821"/>
    <mergeCell ref="E5804:F5804"/>
    <mergeCell ref="E5805:F5805"/>
    <mergeCell ref="E5806:F5806"/>
    <mergeCell ref="E5807:F5807"/>
    <mergeCell ref="C5808:D5808"/>
    <mergeCell ref="A5795:B5795"/>
    <mergeCell ref="E5800:F5800"/>
    <mergeCell ref="E5801:F5801"/>
    <mergeCell ref="E5802:F5802"/>
    <mergeCell ref="E5803:F5803"/>
    <mergeCell ref="C5847:D5847"/>
    <mergeCell ref="A5848:G5848"/>
    <mergeCell ref="A5849:B5849"/>
    <mergeCell ref="E5856:F5856"/>
    <mergeCell ref="A5857:B5857"/>
    <mergeCell ref="E5842:F5842"/>
    <mergeCell ref="E5843:F5843"/>
    <mergeCell ref="E5844:F5844"/>
    <mergeCell ref="E5845:F5845"/>
    <mergeCell ref="E5846:F5846"/>
    <mergeCell ref="A5836:G5836"/>
    <mergeCell ref="A5837:B5837"/>
    <mergeCell ref="E5839:F5839"/>
    <mergeCell ref="E5840:F5840"/>
    <mergeCell ref="E5841:F5841"/>
    <mergeCell ref="E5831:F5831"/>
    <mergeCell ref="E5832:F5832"/>
    <mergeCell ref="E5833:F5833"/>
    <mergeCell ref="E5834:F5834"/>
    <mergeCell ref="C5835:D5835"/>
    <mergeCell ref="E5888:F5888"/>
    <mergeCell ref="E5889:F5889"/>
    <mergeCell ref="E5890:F5890"/>
    <mergeCell ref="E5891:F5891"/>
    <mergeCell ref="E5892:F5892"/>
    <mergeCell ref="A5869:B5869"/>
    <mergeCell ref="E5878:F5878"/>
    <mergeCell ref="A5879:B5879"/>
    <mergeCell ref="E5883:F5883"/>
    <mergeCell ref="A5884:B5884"/>
    <mergeCell ref="E5864:F5864"/>
    <mergeCell ref="E5865:F5865"/>
    <mergeCell ref="E5866:F5866"/>
    <mergeCell ref="C5867:D5867"/>
    <mergeCell ref="A5868:G5868"/>
    <mergeCell ref="E5859:F5859"/>
    <mergeCell ref="E5860:F5860"/>
    <mergeCell ref="E5861:F5861"/>
    <mergeCell ref="E5862:F5862"/>
    <mergeCell ref="E5863:F5863"/>
    <mergeCell ref="E5919:F5919"/>
    <mergeCell ref="E5920:F5920"/>
    <mergeCell ref="E5921:F5921"/>
    <mergeCell ref="C5922:D5922"/>
    <mergeCell ref="A5923:G5923"/>
    <mergeCell ref="E5914:F5914"/>
    <mergeCell ref="E5915:F5915"/>
    <mergeCell ref="E5916:F5916"/>
    <mergeCell ref="E5917:F5917"/>
    <mergeCell ref="E5918:F5918"/>
    <mergeCell ref="A5898:B5898"/>
    <mergeCell ref="E5905:F5905"/>
    <mergeCell ref="A5906:B5906"/>
    <mergeCell ref="E5909:F5909"/>
    <mergeCell ref="A5910:B5910"/>
    <mergeCell ref="E5893:F5893"/>
    <mergeCell ref="E5894:F5894"/>
    <mergeCell ref="E5895:F5895"/>
    <mergeCell ref="C5896:D5896"/>
    <mergeCell ref="A5897:G5897"/>
    <mergeCell ref="A5951:B5951"/>
    <mergeCell ref="E5960:F5960"/>
    <mergeCell ref="A5961:B5961"/>
    <mergeCell ref="E5963:F5963"/>
    <mergeCell ref="A5964:B5964"/>
    <mergeCell ref="E5946:F5946"/>
    <mergeCell ref="E5947:F5947"/>
    <mergeCell ref="E5948:F5948"/>
    <mergeCell ref="C5949:D5949"/>
    <mergeCell ref="A5950:G5950"/>
    <mergeCell ref="E5941:F5941"/>
    <mergeCell ref="E5942:F5942"/>
    <mergeCell ref="E5943:F5943"/>
    <mergeCell ref="E5944:F5944"/>
    <mergeCell ref="E5945:F5945"/>
    <mergeCell ref="A5924:B5924"/>
    <mergeCell ref="E5931:F5931"/>
    <mergeCell ref="A5932:B5932"/>
    <mergeCell ref="E5935:F5935"/>
    <mergeCell ref="A5936:B5936"/>
    <mergeCell ref="E5998:F5998"/>
    <mergeCell ref="A5999:B5999"/>
    <mergeCell ref="E6003:F6003"/>
    <mergeCell ref="A6004:B6004"/>
    <mergeCell ref="E6006:F6006"/>
    <mergeCell ref="E5981:F5981"/>
    <mergeCell ref="E5982:F5982"/>
    <mergeCell ref="C5983:D5983"/>
    <mergeCell ref="A5984:G5984"/>
    <mergeCell ref="A5985:B5985"/>
    <mergeCell ref="E5976:F5976"/>
    <mergeCell ref="E5977:F5977"/>
    <mergeCell ref="E5978:F5978"/>
    <mergeCell ref="E5979:F5979"/>
    <mergeCell ref="E5980:F5980"/>
    <mergeCell ref="E5966:F5966"/>
    <mergeCell ref="A5967:B5967"/>
    <mergeCell ref="E5970:F5970"/>
    <mergeCell ref="A5971:B5971"/>
    <mergeCell ref="E5975:F5975"/>
    <mergeCell ref="A6049:B6049"/>
    <mergeCell ref="E6051:F6051"/>
    <mergeCell ref="A6052:B6052"/>
    <mergeCell ref="E6056:F6056"/>
    <mergeCell ref="A6057:B6057"/>
    <mergeCell ref="E6034:F6034"/>
    <mergeCell ref="C6035:D6035"/>
    <mergeCell ref="A6036:G6036"/>
    <mergeCell ref="A6037:B6037"/>
    <mergeCell ref="E6048:F6048"/>
    <mergeCell ref="E6029:F6029"/>
    <mergeCell ref="E6030:F6030"/>
    <mergeCell ref="E6031:F6031"/>
    <mergeCell ref="E6032:F6032"/>
    <mergeCell ref="E6033:F6033"/>
    <mergeCell ref="A6007:B6007"/>
    <mergeCell ref="E6016:F6016"/>
    <mergeCell ref="A6017:B6017"/>
    <mergeCell ref="E6027:F6027"/>
    <mergeCell ref="E6028:F6028"/>
    <mergeCell ref="E6090:F6090"/>
    <mergeCell ref="A6091:B6091"/>
    <mergeCell ref="E6100:F6100"/>
    <mergeCell ref="A6101:B6101"/>
    <mergeCell ref="E6112:F6112"/>
    <mergeCell ref="A6069:B6069"/>
    <mergeCell ref="E6082:F6082"/>
    <mergeCell ref="A6083:B6083"/>
    <mergeCell ref="E6087:F6087"/>
    <mergeCell ref="A6088:B6088"/>
    <mergeCell ref="E6064:F6064"/>
    <mergeCell ref="E6065:F6065"/>
    <mergeCell ref="E6066:F6066"/>
    <mergeCell ref="C6067:D6067"/>
    <mergeCell ref="A6068:G6068"/>
    <mergeCell ref="E6059:F6059"/>
    <mergeCell ref="E6060:F6060"/>
    <mergeCell ref="E6061:F6061"/>
    <mergeCell ref="E6062:F6062"/>
    <mergeCell ref="E6063:F6063"/>
    <mergeCell ref="E6139:F6139"/>
    <mergeCell ref="E6140:F6140"/>
    <mergeCell ref="E6141:F6141"/>
    <mergeCell ref="E6142:F6142"/>
    <mergeCell ref="E6143:F6143"/>
    <mergeCell ref="E6129:F6129"/>
    <mergeCell ref="A6130:B6130"/>
    <mergeCell ref="E6133:F6133"/>
    <mergeCell ref="A6134:B6134"/>
    <mergeCell ref="E6138:F6138"/>
    <mergeCell ref="E6118:F6118"/>
    <mergeCell ref="E6119:F6119"/>
    <mergeCell ref="C6120:D6120"/>
    <mergeCell ref="A6121:G6121"/>
    <mergeCell ref="A6122:B6122"/>
    <mergeCell ref="E6113:F6113"/>
    <mergeCell ref="E6114:F6114"/>
    <mergeCell ref="E6115:F6115"/>
    <mergeCell ref="E6116:F6116"/>
    <mergeCell ref="E6117:F6117"/>
    <mergeCell ref="E6170:F6170"/>
    <mergeCell ref="E6171:F6171"/>
    <mergeCell ref="C6172:D6172"/>
    <mergeCell ref="A6173:G6173"/>
    <mergeCell ref="A6174:B6174"/>
    <mergeCell ref="E6165:F6165"/>
    <mergeCell ref="E6166:F6166"/>
    <mergeCell ref="E6167:F6167"/>
    <mergeCell ref="E6168:F6168"/>
    <mergeCell ref="E6169:F6169"/>
    <mergeCell ref="E6155:F6155"/>
    <mergeCell ref="A6156:B6156"/>
    <mergeCell ref="E6159:F6159"/>
    <mergeCell ref="A6160:B6160"/>
    <mergeCell ref="E6164:F6164"/>
    <mergeCell ref="E6144:F6144"/>
    <mergeCell ref="E6145:F6145"/>
    <mergeCell ref="C6146:D6146"/>
    <mergeCell ref="A6147:G6147"/>
    <mergeCell ref="A6148:B6148"/>
    <mergeCell ref="E6207:F6207"/>
    <mergeCell ref="A6208:B6208"/>
    <mergeCell ref="E6211:F6211"/>
    <mergeCell ref="A6212:B6212"/>
    <mergeCell ref="E6216:F6216"/>
    <mergeCell ref="E6196:F6196"/>
    <mergeCell ref="E6197:F6197"/>
    <mergeCell ref="C6198:D6198"/>
    <mergeCell ref="A6199:G6199"/>
    <mergeCell ref="A6200:B6200"/>
    <mergeCell ref="E6191:F6191"/>
    <mergeCell ref="E6192:F6192"/>
    <mergeCell ref="E6193:F6193"/>
    <mergeCell ref="E6194:F6194"/>
    <mergeCell ref="E6195:F6195"/>
    <mergeCell ref="E6181:F6181"/>
    <mergeCell ref="A6182:B6182"/>
    <mergeCell ref="E6185:F6185"/>
    <mergeCell ref="A6186:B6186"/>
    <mergeCell ref="E6190:F6190"/>
    <mergeCell ref="E6244:F6244"/>
    <mergeCell ref="E6245:F6245"/>
    <mergeCell ref="E6246:F6246"/>
    <mergeCell ref="E6247:F6247"/>
    <mergeCell ref="E6248:F6248"/>
    <mergeCell ref="E6233:F6233"/>
    <mergeCell ref="A6234:B6234"/>
    <mergeCell ref="E6237:F6237"/>
    <mergeCell ref="A6238:B6238"/>
    <mergeCell ref="E6243:F6243"/>
    <mergeCell ref="E6222:F6222"/>
    <mergeCell ref="E6223:F6223"/>
    <mergeCell ref="C6224:D6224"/>
    <mergeCell ref="A6225:G6225"/>
    <mergeCell ref="A6226:B6226"/>
    <mergeCell ref="E6217:F6217"/>
    <mergeCell ref="E6218:F6218"/>
    <mergeCell ref="E6219:F6219"/>
    <mergeCell ref="E6220:F6220"/>
    <mergeCell ref="E6221:F6221"/>
    <mergeCell ref="E6275:F6275"/>
    <mergeCell ref="E6276:F6276"/>
    <mergeCell ref="C6277:D6277"/>
    <mergeCell ref="A6278:G6278"/>
    <mergeCell ref="A6279:B6279"/>
    <mergeCell ref="E6270:F6270"/>
    <mergeCell ref="E6271:F6271"/>
    <mergeCell ref="E6272:F6272"/>
    <mergeCell ref="E6273:F6273"/>
    <mergeCell ref="E6274:F6274"/>
    <mergeCell ref="E6260:F6260"/>
    <mergeCell ref="A6261:B6261"/>
    <mergeCell ref="E6264:F6264"/>
    <mergeCell ref="A6265:B6265"/>
    <mergeCell ref="E6269:F6269"/>
    <mergeCell ref="E6249:F6249"/>
    <mergeCell ref="E6250:F6250"/>
    <mergeCell ref="C6251:D6251"/>
    <mergeCell ref="A6252:G6252"/>
    <mergeCell ref="A6253:B6253"/>
    <mergeCell ref="E6312:F6312"/>
    <mergeCell ref="A6313:B6313"/>
    <mergeCell ref="E6316:F6316"/>
    <mergeCell ref="A6317:B6317"/>
    <mergeCell ref="E6321:F6321"/>
    <mergeCell ref="E6301:F6301"/>
    <mergeCell ref="E6302:F6302"/>
    <mergeCell ref="C6303:D6303"/>
    <mergeCell ref="A6304:G6304"/>
    <mergeCell ref="A6305:B6305"/>
    <mergeCell ref="E6296:F6296"/>
    <mergeCell ref="E6297:F6297"/>
    <mergeCell ref="E6298:F6298"/>
    <mergeCell ref="E6299:F6299"/>
    <mergeCell ref="E6300:F6300"/>
    <mergeCell ref="E6286:F6286"/>
    <mergeCell ref="A6287:B6287"/>
    <mergeCell ref="E6290:F6290"/>
    <mergeCell ref="A6291:B6291"/>
    <mergeCell ref="E6295:F6295"/>
    <mergeCell ref="E6348:F6348"/>
    <mergeCell ref="E6349:F6349"/>
    <mergeCell ref="E6350:F6350"/>
    <mergeCell ref="E6351:F6351"/>
    <mergeCell ref="E6352:F6352"/>
    <mergeCell ref="E6338:F6338"/>
    <mergeCell ref="A6339:B6339"/>
    <mergeCell ref="E6342:F6342"/>
    <mergeCell ref="A6343:B6343"/>
    <mergeCell ref="E6347:F6347"/>
    <mergeCell ref="E6327:F6327"/>
    <mergeCell ref="E6328:F6328"/>
    <mergeCell ref="C6329:D6329"/>
    <mergeCell ref="A6330:G6330"/>
    <mergeCell ref="A6331:B6331"/>
    <mergeCell ref="E6322:F6322"/>
    <mergeCell ref="E6323:F6323"/>
    <mergeCell ref="E6324:F6324"/>
    <mergeCell ref="E6325:F6325"/>
    <mergeCell ref="E6326:F6326"/>
    <mergeCell ref="E6380:F6380"/>
    <mergeCell ref="E6381:F6381"/>
    <mergeCell ref="C6382:D6382"/>
    <mergeCell ref="A6383:G6383"/>
    <mergeCell ref="A6384:B6384"/>
    <mergeCell ref="E6375:F6375"/>
    <mergeCell ref="E6376:F6376"/>
    <mergeCell ref="E6377:F6377"/>
    <mergeCell ref="E6378:F6378"/>
    <mergeCell ref="E6379:F6379"/>
    <mergeCell ref="E6364:F6364"/>
    <mergeCell ref="A6365:B6365"/>
    <mergeCell ref="E6368:F6368"/>
    <mergeCell ref="A6369:B6369"/>
    <mergeCell ref="E6374:F6374"/>
    <mergeCell ref="E6353:F6353"/>
    <mergeCell ref="E6354:F6354"/>
    <mergeCell ref="C6355:D6355"/>
    <mergeCell ref="A6356:G6356"/>
    <mergeCell ref="A6357:B6357"/>
    <mergeCell ref="E6418:F6418"/>
    <mergeCell ref="A6419:B6419"/>
    <mergeCell ref="E6422:F6422"/>
    <mergeCell ref="A6423:B6423"/>
    <mergeCell ref="E6427:F6427"/>
    <mergeCell ref="E6407:F6407"/>
    <mergeCell ref="E6408:F6408"/>
    <mergeCell ref="C6409:D6409"/>
    <mergeCell ref="A6410:G6410"/>
    <mergeCell ref="A6411:B6411"/>
    <mergeCell ref="E6402:F6402"/>
    <mergeCell ref="E6403:F6403"/>
    <mergeCell ref="E6404:F6404"/>
    <mergeCell ref="E6405:F6405"/>
    <mergeCell ref="E6406:F6406"/>
    <mergeCell ref="E6391:F6391"/>
    <mergeCell ref="A6392:B6392"/>
    <mergeCell ref="E6395:F6395"/>
    <mergeCell ref="A6396:B6396"/>
    <mergeCell ref="E6401:F6401"/>
    <mergeCell ref="E6454:F6454"/>
    <mergeCell ref="E6455:F6455"/>
    <mergeCell ref="E6456:F6456"/>
    <mergeCell ref="E6457:F6457"/>
    <mergeCell ref="E6458:F6458"/>
    <mergeCell ref="E6444:F6444"/>
    <mergeCell ref="A6445:B6445"/>
    <mergeCell ref="E6448:F6448"/>
    <mergeCell ref="A6449:B6449"/>
    <mergeCell ref="E6453:F6453"/>
    <mergeCell ref="E6433:F6433"/>
    <mergeCell ref="E6434:F6434"/>
    <mergeCell ref="C6435:D6435"/>
    <mergeCell ref="A6436:G6436"/>
    <mergeCell ref="A6437:B6437"/>
    <mergeCell ref="E6428:F6428"/>
    <mergeCell ref="E6429:F6429"/>
    <mergeCell ref="E6430:F6430"/>
    <mergeCell ref="E6431:F6431"/>
    <mergeCell ref="E6432:F6432"/>
    <mergeCell ref="E6485:F6485"/>
    <mergeCell ref="E6486:F6486"/>
    <mergeCell ref="E6487:F6487"/>
    <mergeCell ref="E6488:F6488"/>
    <mergeCell ref="E6489:F6489"/>
    <mergeCell ref="A6477:B6477"/>
    <mergeCell ref="E6479:F6479"/>
    <mergeCell ref="A6480:B6480"/>
    <mergeCell ref="E6483:F6483"/>
    <mergeCell ref="E6484:F6484"/>
    <mergeCell ref="E6470:F6470"/>
    <mergeCell ref="A6471:B6471"/>
    <mergeCell ref="E6473:F6473"/>
    <mergeCell ref="A6474:B6474"/>
    <mergeCell ref="E6476:F6476"/>
    <mergeCell ref="E6459:F6459"/>
    <mergeCell ref="E6460:F6460"/>
    <mergeCell ref="C6461:D6461"/>
    <mergeCell ref="A6462:G6462"/>
    <mergeCell ref="A6463:B6463"/>
    <mergeCell ref="E6517:F6517"/>
    <mergeCell ref="C6518:D6518"/>
    <mergeCell ref="A6519:G6519"/>
    <mergeCell ref="A6520:B6520"/>
    <mergeCell ref="E6529:F6529"/>
    <mergeCell ref="E6512:F6512"/>
    <mergeCell ref="E6513:F6513"/>
    <mergeCell ref="E6514:F6514"/>
    <mergeCell ref="E6515:F6515"/>
    <mergeCell ref="E6516:F6516"/>
    <mergeCell ref="A6503:B6503"/>
    <mergeCell ref="E6506:F6506"/>
    <mergeCell ref="A6507:B6507"/>
    <mergeCell ref="E6510:F6510"/>
    <mergeCell ref="E6511:F6511"/>
    <mergeCell ref="E6490:F6490"/>
    <mergeCell ref="C6491:D6491"/>
    <mergeCell ref="A6492:G6492"/>
    <mergeCell ref="A6493:B6493"/>
    <mergeCell ref="E6502:F6502"/>
    <mergeCell ref="A6559:B6559"/>
    <mergeCell ref="E6562:F6562"/>
    <mergeCell ref="A6563:B6563"/>
    <mergeCell ref="E6566:F6566"/>
    <mergeCell ref="E6567:F6567"/>
    <mergeCell ref="E6546:F6546"/>
    <mergeCell ref="C6547:D6547"/>
    <mergeCell ref="A6548:G6548"/>
    <mergeCell ref="A6549:B6549"/>
    <mergeCell ref="E6558:F6558"/>
    <mergeCell ref="E6541:F6541"/>
    <mergeCell ref="E6542:F6542"/>
    <mergeCell ref="E6543:F6543"/>
    <mergeCell ref="E6544:F6544"/>
    <mergeCell ref="E6545:F6545"/>
    <mergeCell ref="A6530:B6530"/>
    <mergeCell ref="E6533:F6533"/>
    <mergeCell ref="A6534:B6534"/>
    <mergeCell ref="E6539:F6539"/>
    <mergeCell ref="E6540:F6540"/>
    <mergeCell ref="E6596:F6596"/>
    <mergeCell ref="E6597:F6597"/>
    <mergeCell ref="E6598:F6598"/>
    <mergeCell ref="E6599:F6599"/>
    <mergeCell ref="E6600:F6600"/>
    <mergeCell ref="A6586:B6586"/>
    <mergeCell ref="E6589:F6589"/>
    <mergeCell ref="A6590:B6590"/>
    <mergeCell ref="E6594:F6594"/>
    <mergeCell ref="E6595:F6595"/>
    <mergeCell ref="E6573:F6573"/>
    <mergeCell ref="C6574:D6574"/>
    <mergeCell ref="A6575:G6575"/>
    <mergeCell ref="A6576:B6576"/>
    <mergeCell ref="E6585:F6585"/>
    <mergeCell ref="E6568:F6568"/>
    <mergeCell ref="E6569:F6569"/>
    <mergeCell ref="E6570:F6570"/>
    <mergeCell ref="E6571:F6571"/>
    <mergeCell ref="E6572:F6572"/>
    <mergeCell ref="E6628:F6628"/>
    <mergeCell ref="C6629:D6629"/>
    <mergeCell ref="A6630:G6630"/>
    <mergeCell ref="A6631:B6631"/>
    <mergeCell ref="E6640:F6640"/>
    <mergeCell ref="E6623:F6623"/>
    <mergeCell ref="E6624:F6624"/>
    <mergeCell ref="E6625:F6625"/>
    <mergeCell ref="E6626:F6626"/>
    <mergeCell ref="E6627:F6627"/>
    <mergeCell ref="A6614:B6614"/>
    <mergeCell ref="E6617:F6617"/>
    <mergeCell ref="A6618:B6618"/>
    <mergeCell ref="E6621:F6621"/>
    <mergeCell ref="E6622:F6622"/>
    <mergeCell ref="E6601:F6601"/>
    <mergeCell ref="C6602:D6602"/>
    <mergeCell ref="A6603:G6603"/>
    <mergeCell ref="A6604:B6604"/>
    <mergeCell ref="E6613:F6613"/>
    <mergeCell ref="A6668:B6668"/>
    <mergeCell ref="E6671:F6671"/>
    <mergeCell ref="A6672:B6672"/>
    <mergeCell ref="E6675:F6675"/>
    <mergeCell ref="E6676:F6676"/>
    <mergeCell ref="E6655:F6655"/>
    <mergeCell ref="C6656:D6656"/>
    <mergeCell ref="A6657:G6657"/>
    <mergeCell ref="A6658:B6658"/>
    <mergeCell ref="E6667:F6667"/>
    <mergeCell ref="E6650:F6650"/>
    <mergeCell ref="E6651:F6651"/>
    <mergeCell ref="E6652:F6652"/>
    <mergeCell ref="E6653:F6653"/>
    <mergeCell ref="E6654:F6654"/>
    <mergeCell ref="A6641:B6641"/>
    <mergeCell ref="E6644:F6644"/>
    <mergeCell ref="A6645:B6645"/>
    <mergeCell ref="E6648:F6648"/>
    <mergeCell ref="E6649:F6649"/>
    <mergeCell ref="E6704:F6704"/>
    <mergeCell ref="E6705:F6705"/>
    <mergeCell ref="E6706:F6706"/>
    <mergeCell ref="E6707:F6707"/>
    <mergeCell ref="E6708:F6708"/>
    <mergeCell ref="A6695:B6695"/>
    <mergeCell ref="E6698:F6698"/>
    <mergeCell ref="A6699:B6699"/>
    <mergeCell ref="E6702:F6702"/>
    <mergeCell ref="E6703:F6703"/>
    <mergeCell ref="E6682:F6682"/>
    <mergeCell ref="C6683:D6683"/>
    <mergeCell ref="A6684:G6684"/>
    <mergeCell ref="A6685:B6685"/>
    <mergeCell ref="E6694:F6694"/>
    <mergeCell ref="E6677:F6677"/>
    <mergeCell ref="E6678:F6678"/>
    <mergeCell ref="E6679:F6679"/>
    <mergeCell ref="E6680:F6680"/>
    <mergeCell ref="E6681:F6681"/>
    <mergeCell ref="E6736:F6736"/>
    <mergeCell ref="C6737:D6737"/>
    <mergeCell ref="A6738:G6738"/>
    <mergeCell ref="A6739:B6739"/>
    <mergeCell ref="E6748:F6748"/>
    <mergeCell ref="E6731:F6731"/>
    <mergeCell ref="E6732:F6732"/>
    <mergeCell ref="E6733:F6733"/>
    <mergeCell ref="E6734:F6734"/>
    <mergeCell ref="E6735:F6735"/>
    <mergeCell ref="A6722:B6722"/>
    <mergeCell ref="E6725:F6725"/>
    <mergeCell ref="A6726:B6726"/>
    <mergeCell ref="E6729:F6729"/>
    <mergeCell ref="E6730:F6730"/>
    <mergeCell ref="E6709:F6709"/>
    <mergeCell ref="C6710:D6710"/>
    <mergeCell ref="A6711:G6711"/>
    <mergeCell ref="A6712:B6712"/>
    <mergeCell ref="E6721:F6721"/>
    <mergeCell ref="A6776:B6776"/>
    <mergeCell ref="E6779:F6779"/>
    <mergeCell ref="A6780:B6780"/>
    <mergeCell ref="E6783:F6783"/>
    <mergeCell ref="E6784:F6784"/>
    <mergeCell ref="E6763:F6763"/>
    <mergeCell ref="C6764:D6764"/>
    <mergeCell ref="A6765:G6765"/>
    <mergeCell ref="A6766:B6766"/>
    <mergeCell ref="E6775:F6775"/>
    <mergeCell ref="E6758:F6758"/>
    <mergeCell ref="E6759:F6759"/>
    <mergeCell ref="E6760:F6760"/>
    <mergeCell ref="E6761:F6761"/>
    <mergeCell ref="E6762:F6762"/>
    <mergeCell ref="A6749:B6749"/>
    <mergeCell ref="E6752:F6752"/>
    <mergeCell ref="A6753:B6753"/>
    <mergeCell ref="E6756:F6756"/>
    <mergeCell ref="E6757:F6757"/>
    <mergeCell ref="E6801:F6801"/>
    <mergeCell ref="E6802:F6802"/>
    <mergeCell ref="C6803:D6803"/>
    <mergeCell ref="A6804:G6804"/>
    <mergeCell ref="A6805:B6805"/>
    <mergeCell ref="E6796:F6796"/>
    <mergeCell ref="E6797:F6797"/>
    <mergeCell ref="E6798:F6798"/>
    <mergeCell ref="E6799:F6799"/>
    <mergeCell ref="E6800:F6800"/>
    <mergeCell ref="E6790:F6790"/>
    <mergeCell ref="C6791:D6791"/>
    <mergeCell ref="A6792:G6792"/>
    <mergeCell ref="A6793:B6793"/>
    <mergeCell ref="E6795:F6795"/>
    <mergeCell ref="E6785:F6785"/>
    <mergeCell ref="E6786:F6786"/>
    <mergeCell ref="E6787:F6787"/>
    <mergeCell ref="E6788:F6788"/>
    <mergeCell ref="E6789:F6789"/>
    <mergeCell ref="E6829:F6829"/>
    <mergeCell ref="E6830:F6830"/>
    <mergeCell ref="E6831:F6831"/>
    <mergeCell ref="E6832:F6832"/>
    <mergeCell ref="E6833:F6833"/>
    <mergeCell ref="C6823:D6823"/>
    <mergeCell ref="A6824:G6824"/>
    <mergeCell ref="A6825:B6825"/>
    <mergeCell ref="E6827:F6827"/>
    <mergeCell ref="E6828:F6828"/>
    <mergeCell ref="E6818:F6818"/>
    <mergeCell ref="E6819:F6819"/>
    <mergeCell ref="E6820:F6820"/>
    <mergeCell ref="E6821:F6821"/>
    <mergeCell ref="E6822:F6822"/>
    <mergeCell ref="E6812:F6812"/>
    <mergeCell ref="A6813:B6813"/>
    <mergeCell ref="E6815:F6815"/>
    <mergeCell ref="E6816:F6816"/>
    <mergeCell ref="E6817:F6817"/>
    <mergeCell ref="A6856:G6856"/>
    <mergeCell ref="A6857:B6857"/>
    <mergeCell ref="E6868:F6868"/>
    <mergeCell ref="A6869:B6869"/>
    <mergeCell ref="E6871:F6871"/>
    <mergeCell ref="E6851:F6851"/>
    <mergeCell ref="E6852:F6852"/>
    <mergeCell ref="E6853:F6853"/>
    <mergeCell ref="E6854:F6854"/>
    <mergeCell ref="C6855:D6855"/>
    <mergeCell ref="A6845:B6845"/>
    <mergeCell ref="E6847:F6847"/>
    <mergeCell ref="E6848:F6848"/>
    <mergeCell ref="E6849:F6849"/>
    <mergeCell ref="E6850:F6850"/>
    <mergeCell ref="E6834:F6834"/>
    <mergeCell ref="C6835:D6835"/>
    <mergeCell ref="A6836:G6836"/>
    <mergeCell ref="A6837:B6837"/>
    <mergeCell ref="E6844:F6844"/>
    <mergeCell ref="A6902:B6902"/>
    <mergeCell ref="E6905:F6905"/>
    <mergeCell ref="A6906:B6906"/>
    <mergeCell ref="E6911:F6911"/>
    <mergeCell ref="A6912:B6912"/>
    <mergeCell ref="E6887:F6887"/>
    <mergeCell ref="C6888:D6888"/>
    <mergeCell ref="A6889:G6889"/>
    <mergeCell ref="A6890:B6890"/>
    <mergeCell ref="E6901:F6901"/>
    <mergeCell ref="E6882:F6882"/>
    <mergeCell ref="E6883:F6883"/>
    <mergeCell ref="E6884:F6884"/>
    <mergeCell ref="E6885:F6885"/>
    <mergeCell ref="E6886:F6886"/>
    <mergeCell ref="A6872:B6872"/>
    <mergeCell ref="E6876:F6876"/>
    <mergeCell ref="A6877:B6877"/>
    <mergeCell ref="E6880:F6880"/>
    <mergeCell ref="E6881:F6881"/>
    <mergeCell ref="E6941:F6941"/>
    <mergeCell ref="E6942:F6942"/>
    <mergeCell ref="E6943:F6943"/>
    <mergeCell ref="E6944:F6944"/>
    <mergeCell ref="E6945:F6945"/>
    <mergeCell ref="A6926:B6926"/>
    <mergeCell ref="E6933:F6933"/>
    <mergeCell ref="A6934:B6934"/>
    <mergeCell ref="E6936:F6936"/>
    <mergeCell ref="A6937:B6937"/>
    <mergeCell ref="E6921:F6921"/>
    <mergeCell ref="E6922:F6922"/>
    <mergeCell ref="E6923:F6923"/>
    <mergeCell ref="C6924:D6924"/>
    <mergeCell ref="A6925:G6925"/>
    <mergeCell ref="E6916:F6916"/>
    <mergeCell ref="E6917:F6917"/>
    <mergeCell ref="E6918:F6918"/>
    <mergeCell ref="E6919:F6919"/>
    <mergeCell ref="E6920:F6920"/>
    <mergeCell ref="E6970:F6970"/>
    <mergeCell ref="E6971:F6971"/>
    <mergeCell ref="E6972:F6972"/>
    <mergeCell ref="C6973:D6973"/>
    <mergeCell ref="A6974:G6974"/>
    <mergeCell ref="E6965:F6965"/>
    <mergeCell ref="E6966:F6966"/>
    <mergeCell ref="E6967:F6967"/>
    <mergeCell ref="E6968:F6968"/>
    <mergeCell ref="E6969:F6969"/>
    <mergeCell ref="A6951:B6951"/>
    <mergeCell ref="E6958:F6958"/>
    <mergeCell ref="A6959:B6959"/>
    <mergeCell ref="E6962:F6962"/>
    <mergeCell ref="A6963:B6963"/>
    <mergeCell ref="E6946:F6946"/>
    <mergeCell ref="E6947:F6947"/>
    <mergeCell ref="E6948:F6948"/>
    <mergeCell ref="C6949:D6949"/>
    <mergeCell ref="A6950:G6950"/>
    <mergeCell ref="A6999:B6999"/>
    <mergeCell ref="E7006:F7006"/>
    <mergeCell ref="A7007:B7007"/>
    <mergeCell ref="E7009:F7009"/>
    <mergeCell ref="A7010:B7010"/>
    <mergeCell ref="E6994:F6994"/>
    <mergeCell ref="E6995:F6995"/>
    <mergeCell ref="E6996:F6996"/>
    <mergeCell ref="C6997:D6997"/>
    <mergeCell ref="A6998:G6998"/>
    <mergeCell ref="E6989:F6989"/>
    <mergeCell ref="E6990:F6990"/>
    <mergeCell ref="E6991:F6991"/>
    <mergeCell ref="E6992:F6992"/>
    <mergeCell ref="E6993:F6993"/>
    <mergeCell ref="A6975:B6975"/>
    <mergeCell ref="E6982:F6982"/>
    <mergeCell ref="A6983:B6983"/>
    <mergeCell ref="E6986:F6986"/>
    <mergeCell ref="A6987:B6987"/>
    <mergeCell ref="E7037:F7037"/>
    <mergeCell ref="E7038:F7038"/>
    <mergeCell ref="E7039:F7039"/>
    <mergeCell ref="E7040:F7040"/>
    <mergeCell ref="E7041:F7041"/>
    <mergeCell ref="A7023:B7023"/>
    <mergeCell ref="E7030:F7030"/>
    <mergeCell ref="A7031:B7031"/>
    <mergeCell ref="E7034:F7034"/>
    <mergeCell ref="A7035:B7035"/>
    <mergeCell ref="E7018:F7018"/>
    <mergeCell ref="E7019:F7019"/>
    <mergeCell ref="E7020:F7020"/>
    <mergeCell ref="C7021:D7021"/>
    <mergeCell ref="A7022:G7022"/>
    <mergeCell ref="E7013:F7013"/>
    <mergeCell ref="E7014:F7014"/>
    <mergeCell ref="E7015:F7015"/>
    <mergeCell ref="E7016:F7016"/>
    <mergeCell ref="E7017:F7017"/>
    <mergeCell ref="E7066:F7066"/>
    <mergeCell ref="E7067:F7067"/>
    <mergeCell ref="E7068:F7068"/>
    <mergeCell ref="C7069:D7069"/>
    <mergeCell ref="A7070:G7070"/>
    <mergeCell ref="E7061:F7061"/>
    <mergeCell ref="E7062:F7062"/>
    <mergeCell ref="E7063:F7063"/>
    <mergeCell ref="E7064:F7064"/>
    <mergeCell ref="E7065:F7065"/>
    <mergeCell ref="A7047:B7047"/>
    <mergeCell ref="E7054:F7054"/>
    <mergeCell ref="A7055:B7055"/>
    <mergeCell ref="E7058:F7058"/>
    <mergeCell ref="A7059:B7059"/>
    <mergeCell ref="E7042:F7042"/>
    <mergeCell ref="E7043:F7043"/>
    <mergeCell ref="E7044:F7044"/>
    <mergeCell ref="C7045:D7045"/>
    <mergeCell ref="A7046:G7046"/>
    <mergeCell ref="A7095:B7095"/>
    <mergeCell ref="E7102:F7102"/>
    <mergeCell ref="A7103:B7103"/>
    <mergeCell ref="E7106:F7106"/>
    <mergeCell ref="A7107:B7107"/>
    <mergeCell ref="E7090:F7090"/>
    <mergeCell ref="E7091:F7091"/>
    <mergeCell ref="E7092:F7092"/>
    <mergeCell ref="C7093:D7093"/>
    <mergeCell ref="A7094:G7094"/>
    <mergeCell ref="E7085:F7085"/>
    <mergeCell ref="E7086:F7086"/>
    <mergeCell ref="E7087:F7087"/>
    <mergeCell ref="E7088:F7088"/>
    <mergeCell ref="E7089:F7089"/>
    <mergeCell ref="A7071:B7071"/>
    <mergeCell ref="E7078:F7078"/>
    <mergeCell ref="A7079:B7079"/>
    <mergeCell ref="E7082:F7082"/>
    <mergeCell ref="A7083:B7083"/>
    <mergeCell ref="E7133:F7133"/>
    <mergeCell ref="E7134:F7134"/>
    <mergeCell ref="E7135:F7135"/>
    <mergeCell ref="E7136:F7136"/>
    <mergeCell ref="E7137:F7137"/>
    <mergeCell ref="A7119:B7119"/>
    <mergeCell ref="E7126:F7126"/>
    <mergeCell ref="A7127:B7127"/>
    <mergeCell ref="E7130:F7130"/>
    <mergeCell ref="A7131:B7131"/>
    <mergeCell ref="E7114:F7114"/>
    <mergeCell ref="E7115:F7115"/>
    <mergeCell ref="E7116:F7116"/>
    <mergeCell ref="C7117:D7117"/>
    <mergeCell ref="A7118:G7118"/>
    <mergeCell ref="E7109:F7109"/>
    <mergeCell ref="E7110:F7110"/>
    <mergeCell ref="E7111:F7111"/>
    <mergeCell ref="E7112:F7112"/>
    <mergeCell ref="E7113:F7113"/>
    <mergeCell ref="E7163:F7163"/>
    <mergeCell ref="E7164:F7164"/>
    <mergeCell ref="E7165:F7165"/>
    <mergeCell ref="C7166:D7166"/>
    <mergeCell ref="A7167:G7167"/>
    <mergeCell ref="E7158:F7158"/>
    <mergeCell ref="E7159:F7159"/>
    <mergeCell ref="E7160:F7160"/>
    <mergeCell ref="E7161:F7161"/>
    <mergeCell ref="E7162:F7162"/>
    <mergeCell ref="A7143:B7143"/>
    <mergeCell ref="E7150:F7150"/>
    <mergeCell ref="A7151:B7151"/>
    <mergeCell ref="E7154:F7154"/>
    <mergeCell ref="A7155:B7155"/>
    <mergeCell ref="E7138:F7138"/>
    <mergeCell ref="E7139:F7139"/>
    <mergeCell ref="E7140:F7140"/>
    <mergeCell ref="C7141:D7141"/>
    <mergeCell ref="A7142:G7142"/>
    <mergeCell ref="A7192:B7192"/>
    <mergeCell ref="E7199:F7199"/>
    <mergeCell ref="A7200:B7200"/>
    <mergeCell ref="E7202:F7202"/>
    <mergeCell ref="A7203:B7203"/>
    <mergeCell ref="E7187:F7187"/>
    <mergeCell ref="E7188:F7188"/>
    <mergeCell ref="E7189:F7189"/>
    <mergeCell ref="C7190:D7190"/>
    <mergeCell ref="A7191:G7191"/>
    <mergeCell ref="E7182:F7182"/>
    <mergeCell ref="E7183:F7183"/>
    <mergeCell ref="E7184:F7184"/>
    <mergeCell ref="E7185:F7185"/>
    <mergeCell ref="E7186:F7186"/>
    <mergeCell ref="A7168:B7168"/>
    <mergeCell ref="E7175:F7175"/>
    <mergeCell ref="A7176:B7176"/>
    <mergeCell ref="E7179:F7179"/>
    <mergeCell ref="A7180:B7180"/>
    <mergeCell ref="E7230:F7230"/>
    <mergeCell ref="A7231:B7231"/>
    <mergeCell ref="E7233:F7233"/>
    <mergeCell ref="A7234:B7234"/>
    <mergeCell ref="E7238:F7238"/>
    <mergeCell ref="E7219:F7219"/>
    <mergeCell ref="E7220:F7220"/>
    <mergeCell ref="C7221:D7221"/>
    <mergeCell ref="A7222:G7222"/>
    <mergeCell ref="A7223:B7223"/>
    <mergeCell ref="E7214:F7214"/>
    <mergeCell ref="E7215:F7215"/>
    <mergeCell ref="E7216:F7216"/>
    <mergeCell ref="E7217:F7217"/>
    <mergeCell ref="E7218:F7218"/>
    <mergeCell ref="E7205:F7205"/>
    <mergeCell ref="A7206:B7206"/>
    <mergeCell ref="E7208:F7208"/>
    <mergeCell ref="A7209:B7209"/>
    <mergeCell ref="E7213:F7213"/>
    <mergeCell ref="E7263:F7263"/>
    <mergeCell ref="E7264:F7264"/>
    <mergeCell ref="E7265:F7265"/>
    <mergeCell ref="E7266:F7266"/>
    <mergeCell ref="E7267:F7267"/>
    <mergeCell ref="E7255:F7255"/>
    <mergeCell ref="A7256:B7256"/>
    <mergeCell ref="E7259:F7259"/>
    <mergeCell ref="A7260:B7260"/>
    <mergeCell ref="E7262:F7262"/>
    <mergeCell ref="E7244:F7244"/>
    <mergeCell ref="E7245:F7245"/>
    <mergeCell ref="C7246:D7246"/>
    <mergeCell ref="A7247:G7247"/>
    <mergeCell ref="A7248:B7248"/>
    <mergeCell ref="E7239:F7239"/>
    <mergeCell ref="E7240:F7240"/>
    <mergeCell ref="E7241:F7241"/>
    <mergeCell ref="E7242:F7242"/>
    <mergeCell ref="E7243:F7243"/>
    <mergeCell ref="E7297:F7297"/>
    <mergeCell ref="E7298:F7298"/>
    <mergeCell ref="E7299:F7299"/>
    <mergeCell ref="E7300:F7300"/>
    <mergeCell ref="E7301:F7301"/>
    <mergeCell ref="A7288:B7288"/>
    <mergeCell ref="E7292:F7292"/>
    <mergeCell ref="A7293:B7293"/>
    <mergeCell ref="E7295:F7295"/>
    <mergeCell ref="E7296:F7296"/>
    <mergeCell ref="E7281:F7281"/>
    <mergeCell ref="A7282:B7282"/>
    <mergeCell ref="E7284:F7284"/>
    <mergeCell ref="A7285:B7285"/>
    <mergeCell ref="E7287:F7287"/>
    <mergeCell ref="E7268:F7268"/>
    <mergeCell ref="E7269:F7269"/>
    <mergeCell ref="C7270:D7270"/>
    <mergeCell ref="A7271:G7271"/>
    <mergeCell ref="A7272:B7272"/>
    <mergeCell ref="E7319:F7319"/>
    <mergeCell ref="E7320:F7320"/>
    <mergeCell ref="E7321:F7321"/>
    <mergeCell ref="E7322:F7322"/>
    <mergeCell ref="E7323:F7323"/>
    <mergeCell ref="E7313:F7313"/>
    <mergeCell ref="E7314:F7314"/>
    <mergeCell ref="C7315:D7315"/>
    <mergeCell ref="A7316:G7316"/>
    <mergeCell ref="A7317:B7317"/>
    <mergeCell ref="E7308:F7308"/>
    <mergeCell ref="E7309:F7309"/>
    <mergeCell ref="E7310:F7310"/>
    <mergeCell ref="E7311:F7311"/>
    <mergeCell ref="E7312:F7312"/>
    <mergeCell ref="E7302:F7302"/>
    <mergeCell ref="C7303:D7303"/>
    <mergeCell ref="A7304:G7304"/>
    <mergeCell ref="A7305:B7305"/>
    <mergeCell ref="E7307:F7307"/>
    <mergeCell ref="A7340:G7340"/>
    <mergeCell ref="A7341:B7341"/>
    <mergeCell ref="E7343:F7343"/>
    <mergeCell ref="E7344:F7344"/>
    <mergeCell ref="E7345:F7345"/>
    <mergeCell ref="E7335:F7335"/>
    <mergeCell ref="E7336:F7336"/>
    <mergeCell ref="E7337:F7337"/>
    <mergeCell ref="E7338:F7338"/>
    <mergeCell ref="C7339:D7339"/>
    <mergeCell ref="A7329:B7329"/>
    <mergeCell ref="E7331:F7331"/>
    <mergeCell ref="E7332:F7332"/>
    <mergeCell ref="E7333:F7333"/>
    <mergeCell ref="E7334:F7334"/>
    <mergeCell ref="E7324:F7324"/>
    <mergeCell ref="E7325:F7325"/>
    <mergeCell ref="E7326:F7326"/>
    <mergeCell ref="C7327:D7327"/>
    <mergeCell ref="A7328:G7328"/>
    <mergeCell ref="E7363:F7363"/>
    <mergeCell ref="E7364:F7364"/>
    <mergeCell ref="E7365:F7365"/>
    <mergeCell ref="A7366:G7366"/>
    <mergeCell ref="E7358:F7358"/>
    <mergeCell ref="E7359:F7359"/>
    <mergeCell ref="E7360:F7360"/>
    <mergeCell ref="E7361:F7361"/>
    <mergeCell ref="E7362:F7362"/>
    <mergeCell ref="C7351:D7351"/>
    <mergeCell ref="A7352:G7352"/>
    <mergeCell ref="A7353:B7353"/>
    <mergeCell ref="E7355:F7355"/>
    <mergeCell ref="A7356:B7356"/>
    <mergeCell ref="E7346:F7346"/>
    <mergeCell ref="E7347:F7347"/>
    <mergeCell ref="E7348:F7348"/>
    <mergeCell ref="E7349:F7349"/>
    <mergeCell ref="E7350:F7350"/>
  </mergeCells>
  <pageMargins left="0.27777777777777779" right="0.27777777777777779" top="0.27777777777777779" bottom="0.27777777777777779" header="0" footer="0"/>
  <pageSetup paperSize="9" scale="85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19C36AA8A13D4696D8D661A22175F9" ma:contentTypeVersion="18" ma:contentTypeDescription="Create a new document." ma:contentTypeScope="" ma:versionID="efc00cf491a239948f0108bf8f1ead2e">
  <xsd:schema xmlns:xsd="http://www.w3.org/2001/XMLSchema" xmlns:xs="http://www.w3.org/2001/XMLSchema" xmlns:p="http://schemas.microsoft.com/office/2006/metadata/properties" xmlns:ns3="5ea28c26-d95d-407e-93ce-086b7e64b9ea" xmlns:ns4="f7fff33c-ea10-4d21-89ed-1d5228e4597c" targetNamespace="http://schemas.microsoft.com/office/2006/metadata/properties" ma:root="true" ma:fieldsID="aef0fcdd2428bd90a102614b3ea7d332" ns3:_="" ns4:_="">
    <xsd:import namespace="5ea28c26-d95d-407e-93ce-086b7e64b9ea"/>
    <xsd:import namespace="f7fff33c-ea10-4d21-89ed-1d5228e4597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LengthInSecond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MediaServiceObjectDetectorVersions" minOccurs="0"/>
                <xsd:element ref="ns4:_activity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a28c26-d95d-407e-93ce-086b7e64b9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fff33c-ea10-4d21-89ed-1d5228e459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7fff33c-ea10-4d21-89ed-1d5228e4597c" xsi:nil="true"/>
  </documentManagement>
</p:properties>
</file>

<file path=customXml/itemProps1.xml><?xml version="1.0" encoding="utf-8"?>
<ds:datastoreItem xmlns:ds="http://schemas.openxmlformats.org/officeDocument/2006/customXml" ds:itemID="{6CE58033-C959-4FE6-8294-822E4CA1C06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C47971-15F8-4BC7-BE09-9FF9EAE1CD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a28c26-d95d-407e-93ce-086b7e64b9ea"/>
    <ds:schemaRef ds:uri="f7fff33c-ea10-4d21-89ed-1d5228e459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E017AA4-071B-490F-9132-2EC85EBD464E}">
  <ds:schemaRefs>
    <ds:schemaRef ds:uri="f7fff33c-ea10-4d21-89ed-1d5228e4597c"/>
    <ds:schemaRef ds:uri="5ea28c26-d95d-407e-93ce-086b7e64b9ea"/>
    <ds:schemaRef ds:uri="http://purl.org/dc/dcmitype/"/>
    <ds:schemaRef ds:uri="http://purl.org/dc/terms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17</vt:i4>
      </vt:variant>
    </vt:vector>
  </HeadingPairs>
  <TitlesOfParts>
    <vt:vector size="32" baseType="lpstr">
      <vt:lpstr>01. PLANILHA DE FISCALIZAÇÂO</vt:lpstr>
      <vt:lpstr>02. Planilha Analítica</vt:lpstr>
      <vt:lpstr>03. Planilha Sintética</vt:lpstr>
      <vt:lpstr>04. Módulo SIMEC</vt:lpstr>
      <vt:lpstr>CUSTO DIRETO</vt:lpstr>
      <vt:lpstr>RESUMO</vt:lpstr>
      <vt:lpstr>COMPOSICOES</vt:lpstr>
      <vt:lpstr>COMPOSICOES PROPRIAS</vt:lpstr>
      <vt:lpstr>COMPOSICOES AUXILIARES</vt:lpstr>
      <vt:lpstr>CURVA ABC SERVICOS</vt:lpstr>
      <vt:lpstr>CURVA ABC INSUMOS</vt:lpstr>
      <vt:lpstr>CRONOGRAMA</vt:lpstr>
      <vt:lpstr>CRONOGRAMA INSUMOS</vt:lpstr>
      <vt:lpstr>BDI</vt:lpstr>
      <vt:lpstr>ENCARGOS SOCIAIS</vt:lpstr>
      <vt:lpstr>'01. PLANILHA DE FISCALIZAÇÂO'!Area_de_impressao</vt:lpstr>
      <vt:lpstr>'02. Planilha Analítica'!Area_de_impressao</vt:lpstr>
      <vt:lpstr>'03. Planilha Sintética'!Area_de_impressao</vt:lpstr>
      <vt:lpstr>'04. Módulo SIMEC'!Area_de_impressao</vt:lpstr>
      <vt:lpstr>'02. Planilha Analítica'!JR_PAGE_ANCHOR_0_1</vt:lpstr>
      <vt:lpstr>JR_PAGE_ANCHOR_0_1</vt:lpstr>
      <vt:lpstr>JR_PAGE_ANCHOR_1_1</vt:lpstr>
      <vt:lpstr>JR_PAGE_ANCHOR_10_1</vt:lpstr>
      <vt:lpstr>JR_PAGE_ANCHOR_11_1</vt:lpstr>
      <vt:lpstr>JR_PAGE_ANCHOR_2_1</vt:lpstr>
      <vt:lpstr>JR_PAGE_ANCHOR_3_1</vt:lpstr>
      <vt:lpstr>JR_PAGE_ANCHOR_4_1</vt:lpstr>
      <vt:lpstr>JR_PAGE_ANCHOR_5_1</vt:lpstr>
      <vt:lpstr>JR_PAGE_ANCHOR_6_1</vt:lpstr>
      <vt:lpstr>JR_PAGE_ANCHOR_7_1</vt:lpstr>
      <vt:lpstr>JR_PAGE_ANCHOR_8_1</vt:lpstr>
      <vt:lpstr>JR_PAGE_ANCHOR_9_1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2025-02-12T14:32:15Z</dcterms:created>
  <dcterms:modified xsi:type="dcterms:W3CDTF">2025-04-30T19:45:13Z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0x0101006219C36AA8A13D4696D8D661A22175F9</vt:lpwstr>
  </property>
</Properties>
</file>